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COMS\CDBG18\"/>
    </mc:Choice>
  </mc:AlternateContent>
  <bookViews>
    <workbookView xWindow="1710" yWindow="2280" windowWidth="21840" windowHeight="9255" xr2:uid="{00000000-000D-0000-FFFF-FFFF00000000}"/>
  </bookViews>
  <sheets>
    <sheet name="CDBG18" sheetId="23" r:id="rId1"/>
    <sheet name="reallocations and reductions" sheetId="25" r:id="rId2"/>
    <sheet name="UNIT VALUES" sheetId="2" r:id="rId3"/>
    <sheet name="CALCS" sheetId="1" r:id="rId4"/>
    <sheet name="Hawaii Counties " sheetId="11" r:id="rId5"/>
    <sheet name="Insular Areas 18 Pop17" sheetId="10" r:id="rId6"/>
    <sheet name="CDBG17old" sheetId="24" r:id="rId7"/>
    <sheet name="UNIV TEMP" sheetId="18" state="hidden" r:id="rId8"/>
    <sheet name="Sheet1" sheetId="19" state="hidden" r:id="rId9"/>
    <sheet name="CDBG14Final" sheetId="22" state="hidden" r:id="rId10"/>
  </sheets>
  <definedNames>
    <definedName name="_xlnm._FilterDatabase" localSheetId="3" hidden="1">CALCS!$A$1:$AD$1261</definedName>
    <definedName name="_xlnm._FilterDatabase" localSheetId="9" hidden="1">CDBG14Final!$A$1:$I$1251</definedName>
    <definedName name="_xlnm._FilterDatabase" localSheetId="6" hidden="1">CDBG17old!$A$1:$M$1263</definedName>
    <definedName name="_xlnm._FilterDatabase" localSheetId="0" hidden="1">CDBG18!$A$1:$N$1259</definedName>
    <definedName name="_Regression_Int" localSheetId="5" hidden="1">1</definedName>
    <definedName name="_xlnm.Print_Area" localSheetId="5">'Insular Areas 18 Pop17'!$B$2:$L$12</definedName>
    <definedName name="Print_Area_MI" localSheetId="5">'Insular Areas 18 Pop17'!#REF!</definedName>
  </definedNames>
  <calcPr calcId="171027"/>
  <pivotCaches>
    <pivotCache cacheId="0" r:id="rId11"/>
  </pivotCaches>
  <fileRecoveryPr autoRecover="0"/>
</workbook>
</file>

<file path=xl/calcChain.xml><?xml version="1.0" encoding="utf-8"?>
<calcChain xmlns="http://schemas.openxmlformats.org/spreadsheetml/2006/main">
  <c r="M8" i="25" l="1"/>
  <c r="M9" i="25"/>
  <c r="G1257" i="23"/>
  <c r="G1258" i="23"/>
  <c r="G1259" i="23"/>
  <c r="E32" i="23" l="1"/>
  <c r="I1257" i="23"/>
  <c r="I1258" i="23"/>
  <c r="I1259" i="23"/>
  <c r="J1257" i="23" l="1"/>
  <c r="J1258" i="23"/>
  <c r="J1259" i="23"/>
  <c r="F519" i="23" l="1"/>
  <c r="E11" i="11"/>
  <c r="F11" i="11"/>
  <c r="D11" i="11"/>
  <c r="F1259" i="23" s="1"/>
  <c r="F1257" i="23"/>
  <c r="F1258" i="23"/>
  <c r="K10" i="10"/>
  <c r="H8" i="2"/>
  <c r="B1" i="23" l="1"/>
  <c r="C1" i="23"/>
  <c r="D1" i="23"/>
  <c r="E1" i="23"/>
  <c r="B2" i="23"/>
  <c r="C2" i="23"/>
  <c r="D2" i="23"/>
  <c r="E2" i="23"/>
  <c r="F2" i="23"/>
  <c r="B3" i="23"/>
  <c r="C3" i="23"/>
  <c r="D3" i="23"/>
  <c r="E3" i="23"/>
  <c r="F3" i="23"/>
  <c r="B4" i="23"/>
  <c r="C4" i="23"/>
  <c r="D4" i="23"/>
  <c r="E4" i="23"/>
  <c r="F4" i="23"/>
  <c r="B5" i="23"/>
  <c r="C5" i="23"/>
  <c r="D5" i="23"/>
  <c r="E5" i="23"/>
  <c r="F5" i="23"/>
  <c r="B6" i="23"/>
  <c r="C6" i="23"/>
  <c r="D6" i="23"/>
  <c r="E6" i="23"/>
  <c r="F6" i="23"/>
  <c r="B7" i="23"/>
  <c r="C7" i="23"/>
  <c r="D7" i="23"/>
  <c r="E7" i="23"/>
  <c r="F7" i="23"/>
  <c r="B8" i="23"/>
  <c r="C8" i="23"/>
  <c r="D8" i="23"/>
  <c r="E8" i="23"/>
  <c r="F8" i="23"/>
  <c r="B9" i="23"/>
  <c r="C9" i="23"/>
  <c r="D9" i="23"/>
  <c r="E9" i="23"/>
  <c r="F9" i="23"/>
  <c r="B10" i="23"/>
  <c r="C10" i="23"/>
  <c r="D10" i="23"/>
  <c r="E10" i="23"/>
  <c r="F10" i="23"/>
  <c r="B11" i="23"/>
  <c r="C11" i="23"/>
  <c r="D11" i="23"/>
  <c r="E11" i="23"/>
  <c r="F11" i="23"/>
  <c r="B12" i="23"/>
  <c r="C12" i="23"/>
  <c r="D12" i="23"/>
  <c r="E12" i="23"/>
  <c r="F12" i="23"/>
  <c r="B13" i="23"/>
  <c r="C13" i="23"/>
  <c r="D13" i="23"/>
  <c r="E13" i="23"/>
  <c r="F13" i="23"/>
  <c r="B14" i="23"/>
  <c r="C14" i="23"/>
  <c r="D14" i="23"/>
  <c r="E14" i="23"/>
  <c r="F14" i="23"/>
  <c r="B15" i="23"/>
  <c r="C15" i="23"/>
  <c r="D15" i="23"/>
  <c r="E15" i="23"/>
  <c r="F15" i="23"/>
  <c r="B16" i="23"/>
  <c r="C16" i="23"/>
  <c r="D16" i="23"/>
  <c r="E16" i="23"/>
  <c r="F16" i="23"/>
  <c r="B17" i="23"/>
  <c r="C17" i="23"/>
  <c r="D17" i="23"/>
  <c r="E17" i="23"/>
  <c r="F17" i="23"/>
  <c r="B18" i="23"/>
  <c r="C18" i="23"/>
  <c r="D18" i="23"/>
  <c r="E18" i="23"/>
  <c r="F18" i="23"/>
  <c r="B19" i="23"/>
  <c r="C19" i="23"/>
  <c r="D19" i="23"/>
  <c r="E19" i="23"/>
  <c r="F19" i="23"/>
  <c r="B20" i="23"/>
  <c r="C20" i="23"/>
  <c r="D20" i="23"/>
  <c r="E20" i="23"/>
  <c r="F20" i="23"/>
  <c r="B21" i="23"/>
  <c r="C21" i="23"/>
  <c r="D21" i="23"/>
  <c r="E21" i="23"/>
  <c r="F21" i="23"/>
  <c r="B22" i="23"/>
  <c r="C22" i="23"/>
  <c r="D22" i="23"/>
  <c r="E22" i="23"/>
  <c r="F22" i="23"/>
  <c r="B23" i="23"/>
  <c r="C23" i="23"/>
  <c r="D23" i="23"/>
  <c r="E23" i="23"/>
  <c r="F23" i="23"/>
  <c r="B24" i="23"/>
  <c r="C24" i="23"/>
  <c r="D24" i="23"/>
  <c r="E24" i="23"/>
  <c r="F24" i="23"/>
  <c r="B25" i="23"/>
  <c r="C25" i="23"/>
  <c r="D25" i="23"/>
  <c r="E25" i="23"/>
  <c r="F25" i="23"/>
  <c r="B26" i="23"/>
  <c r="C26" i="23"/>
  <c r="D26" i="23"/>
  <c r="E26" i="23"/>
  <c r="F26" i="23"/>
  <c r="B27" i="23"/>
  <c r="C27" i="23"/>
  <c r="D27" i="23"/>
  <c r="E27" i="23"/>
  <c r="F27" i="23"/>
  <c r="B28" i="23"/>
  <c r="C28" i="23"/>
  <c r="D28" i="23"/>
  <c r="E28" i="23"/>
  <c r="F28" i="23"/>
  <c r="B29" i="23"/>
  <c r="C29" i="23"/>
  <c r="D29" i="23"/>
  <c r="E29" i="23"/>
  <c r="F29" i="23"/>
  <c r="B30" i="23"/>
  <c r="C30" i="23"/>
  <c r="D30" i="23"/>
  <c r="E30" i="23"/>
  <c r="F30" i="23"/>
  <c r="B31" i="23"/>
  <c r="C31" i="23"/>
  <c r="D31" i="23"/>
  <c r="E31" i="23"/>
  <c r="F31" i="23"/>
  <c r="B32" i="23"/>
  <c r="C32" i="23"/>
  <c r="D32" i="23"/>
  <c r="F32" i="23"/>
  <c r="B33" i="23"/>
  <c r="C33" i="23"/>
  <c r="D33" i="23"/>
  <c r="E33" i="23"/>
  <c r="F33" i="23"/>
  <c r="B34" i="23"/>
  <c r="C34" i="23"/>
  <c r="D34" i="23"/>
  <c r="E34" i="23"/>
  <c r="F34" i="23"/>
  <c r="B35" i="23"/>
  <c r="C35" i="23"/>
  <c r="D35" i="23"/>
  <c r="E35" i="23"/>
  <c r="F35" i="23"/>
  <c r="B36" i="23"/>
  <c r="C36" i="23"/>
  <c r="D36" i="23"/>
  <c r="E36" i="23"/>
  <c r="F36" i="23"/>
  <c r="B37" i="23"/>
  <c r="C37" i="23"/>
  <c r="D37" i="23"/>
  <c r="E37" i="23"/>
  <c r="F37" i="23"/>
  <c r="B38" i="23"/>
  <c r="C38" i="23"/>
  <c r="D38" i="23"/>
  <c r="E38" i="23"/>
  <c r="F38" i="23"/>
  <c r="B39" i="23"/>
  <c r="C39" i="23"/>
  <c r="D39" i="23"/>
  <c r="E39" i="23"/>
  <c r="F39" i="23"/>
  <c r="B40" i="23"/>
  <c r="C40" i="23"/>
  <c r="D40" i="23"/>
  <c r="E40" i="23"/>
  <c r="F40" i="23"/>
  <c r="B41" i="23"/>
  <c r="C41" i="23"/>
  <c r="D41" i="23"/>
  <c r="E41" i="23"/>
  <c r="F41" i="23"/>
  <c r="B42" i="23"/>
  <c r="C42" i="23"/>
  <c r="D42" i="23"/>
  <c r="E42" i="23"/>
  <c r="F42" i="23"/>
  <c r="B43" i="23"/>
  <c r="C43" i="23"/>
  <c r="D43" i="23"/>
  <c r="E43" i="23"/>
  <c r="F43" i="23"/>
  <c r="B44" i="23"/>
  <c r="C44" i="23"/>
  <c r="D44" i="23"/>
  <c r="E44" i="23"/>
  <c r="F44" i="23"/>
  <c r="B45" i="23"/>
  <c r="C45" i="23"/>
  <c r="D45" i="23"/>
  <c r="E45" i="23"/>
  <c r="F45" i="23"/>
  <c r="B46" i="23"/>
  <c r="C46" i="23"/>
  <c r="D46" i="23"/>
  <c r="E46" i="23"/>
  <c r="F46" i="23"/>
  <c r="B47" i="23"/>
  <c r="C47" i="23"/>
  <c r="D47" i="23"/>
  <c r="E47" i="23"/>
  <c r="F47" i="23"/>
  <c r="B48" i="23"/>
  <c r="C48" i="23"/>
  <c r="D48" i="23"/>
  <c r="E48" i="23"/>
  <c r="F48" i="23"/>
  <c r="B49" i="23"/>
  <c r="C49" i="23"/>
  <c r="D49" i="23"/>
  <c r="E49" i="23"/>
  <c r="F49" i="23"/>
  <c r="B50" i="23"/>
  <c r="C50" i="23"/>
  <c r="D50" i="23"/>
  <c r="E50" i="23"/>
  <c r="F50" i="23"/>
  <c r="B51" i="23"/>
  <c r="C51" i="23"/>
  <c r="D51" i="23"/>
  <c r="E51" i="23"/>
  <c r="F51" i="23"/>
  <c r="B52" i="23"/>
  <c r="C52" i="23"/>
  <c r="D52" i="23"/>
  <c r="E52" i="23"/>
  <c r="F52" i="23"/>
  <c r="B53" i="23"/>
  <c r="C53" i="23"/>
  <c r="D53" i="23"/>
  <c r="E53" i="23"/>
  <c r="F53" i="23"/>
  <c r="B54" i="23"/>
  <c r="C54" i="23"/>
  <c r="D54" i="23"/>
  <c r="E54" i="23"/>
  <c r="F54" i="23"/>
  <c r="B55" i="23"/>
  <c r="C55" i="23"/>
  <c r="D55" i="23"/>
  <c r="E55" i="23"/>
  <c r="F55" i="23"/>
  <c r="B56" i="23"/>
  <c r="C56" i="23"/>
  <c r="D56" i="23"/>
  <c r="E56" i="23"/>
  <c r="F56" i="23"/>
  <c r="B57" i="23"/>
  <c r="C57" i="23"/>
  <c r="D57" i="23"/>
  <c r="E57" i="23"/>
  <c r="F57" i="23"/>
  <c r="B58" i="23"/>
  <c r="C58" i="23"/>
  <c r="D58" i="23"/>
  <c r="E58" i="23"/>
  <c r="F58" i="23"/>
  <c r="B59" i="23"/>
  <c r="C59" i="23"/>
  <c r="D59" i="23"/>
  <c r="E59" i="23"/>
  <c r="F59" i="23"/>
  <c r="B60" i="23"/>
  <c r="C60" i="23"/>
  <c r="D60" i="23"/>
  <c r="E60" i="23"/>
  <c r="F60" i="23"/>
  <c r="B61" i="23"/>
  <c r="C61" i="23"/>
  <c r="D61" i="23"/>
  <c r="E61" i="23"/>
  <c r="F61" i="23"/>
  <c r="B62" i="23"/>
  <c r="C62" i="23"/>
  <c r="D62" i="23"/>
  <c r="E62" i="23"/>
  <c r="F62" i="23"/>
  <c r="B63" i="23"/>
  <c r="C63" i="23"/>
  <c r="D63" i="23"/>
  <c r="E63" i="23"/>
  <c r="F63" i="23"/>
  <c r="B64" i="23"/>
  <c r="C64" i="23"/>
  <c r="D64" i="23"/>
  <c r="E64" i="23"/>
  <c r="F64" i="23"/>
  <c r="B65" i="23"/>
  <c r="C65" i="23"/>
  <c r="D65" i="23"/>
  <c r="E65" i="23"/>
  <c r="F65" i="23"/>
  <c r="B66" i="23"/>
  <c r="C66" i="23"/>
  <c r="D66" i="23"/>
  <c r="E66" i="23"/>
  <c r="F66" i="23"/>
  <c r="B67" i="23"/>
  <c r="C67" i="23"/>
  <c r="D67" i="23"/>
  <c r="E67" i="23"/>
  <c r="F67" i="23"/>
  <c r="B68" i="23"/>
  <c r="C68" i="23"/>
  <c r="D68" i="23"/>
  <c r="E68" i="23"/>
  <c r="F68" i="23"/>
  <c r="B69" i="23"/>
  <c r="C69" i="23"/>
  <c r="D69" i="23"/>
  <c r="E69" i="23"/>
  <c r="F69" i="23"/>
  <c r="B70" i="23"/>
  <c r="C70" i="23"/>
  <c r="D70" i="23"/>
  <c r="E70" i="23"/>
  <c r="F70" i="23"/>
  <c r="B71" i="23"/>
  <c r="C71" i="23"/>
  <c r="D71" i="23"/>
  <c r="E71" i="23"/>
  <c r="F71" i="23"/>
  <c r="B72" i="23"/>
  <c r="C72" i="23"/>
  <c r="D72" i="23"/>
  <c r="E72" i="23"/>
  <c r="F72" i="23"/>
  <c r="B73" i="23"/>
  <c r="C73" i="23"/>
  <c r="D73" i="23"/>
  <c r="E73" i="23"/>
  <c r="F73" i="23"/>
  <c r="B74" i="23"/>
  <c r="C74" i="23"/>
  <c r="D74" i="23"/>
  <c r="E74" i="23"/>
  <c r="F74" i="23"/>
  <c r="B75" i="23"/>
  <c r="C75" i="23"/>
  <c r="D75" i="23"/>
  <c r="E75" i="23"/>
  <c r="F75" i="23"/>
  <c r="B76" i="23"/>
  <c r="C76" i="23"/>
  <c r="D76" i="23"/>
  <c r="E76" i="23"/>
  <c r="F76" i="23"/>
  <c r="B77" i="23"/>
  <c r="C77" i="23"/>
  <c r="D77" i="23"/>
  <c r="E77" i="23"/>
  <c r="F77" i="23"/>
  <c r="B78" i="23"/>
  <c r="C78" i="23"/>
  <c r="D78" i="23"/>
  <c r="E78" i="23"/>
  <c r="F78" i="23"/>
  <c r="B79" i="23"/>
  <c r="C79" i="23"/>
  <c r="D79" i="23"/>
  <c r="E79" i="23"/>
  <c r="F79" i="23"/>
  <c r="B80" i="23"/>
  <c r="C80" i="23"/>
  <c r="D80" i="23"/>
  <c r="E80" i="23"/>
  <c r="F80" i="23"/>
  <c r="B81" i="23"/>
  <c r="C81" i="23"/>
  <c r="D81" i="23"/>
  <c r="E81" i="23"/>
  <c r="F81" i="23"/>
  <c r="B82" i="23"/>
  <c r="C82" i="23"/>
  <c r="D82" i="23"/>
  <c r="E82" i="23"/>
  <c r="F82" i="23"/>
  <c r="B83" i="23"/>
  <c r="C83" i="23"/>
  <c r="D83" i="23"/>
  <c r="E83" i="23"/>
  <c r="F83" i="23"/>
  <c r="B84" i="23"/>
  <c r="C84" i="23"/>
  <c r="D84" i="23"/>
  <c r="E84" i="23"/>
  <c r="F84" i="23"/>
  <c r="B85" i="23"/>
  <c r="C85" i="23"/>
  <c r="D85" i="23"/>
  <c r="E85" i="23"/>
  <c r="F85" i="23"/>
  <c r="B86" i="23"/>
  <c r="C86" i="23"/>
  <c r="D86" i="23"/>
  <c r="E86" i="23"/>
  <c r="F86" i="23"/>
  <c r="B87" i="23"/>
  <c r="C87" i="23"/>
  <c r="D87" i="23"/>
  <c r="E87" i="23"/>
  <c r="F87" i="23"/>
  <c r="B88" i="23"/>
  <c r="C88" i="23"/>
  <c r="D88" i="23"/>
  <c r="E88" i="23"/>
  <c r="F88" i="23"/>
  <c r="B89" i="23"/>
  <c r="C89" i="23"/>
  <c r="D89" i="23"/>
  <c r="E89" i="23"/>
  <c r="F89" i="23"/>
  <c r="B90" i="23"/>
  <c r="C90" i="23"/>
  <c r="D90" i="23"/>
  <c r="E90" i="23"/>
  <c r="F90" i="23"/>
  <c r="B91" i="23"/>
  <c r="C91" i="23"/>
  <c r="D91" i="23"/>
  <c r="E91" i="23"/>
  <c r="F91" i="23"/>
  <c r="B92" i="23"/>
  <c r="C92" i="23"/>
  <c r="D92" i="23"/>
  <c r="E92" i="23"/>
  <c r="F92" i="23"/>
  <c r="B93" i="23"/>
  <c r="C93" i="23"/>
  <c r="D93" i="23"/>
  <c r="E93" i="23"/>
  <c r="F93" i="23"/>
  <c r="B94" i="23"/>
  <c r="C94" i="23"/>
  <c r="D94" i="23"/>
  <c r="E94" i="23"/>
  <c r="F94" i="23"/>
  <c r="B95" i="23"/>
  <c r="C95" i="23"/>
  <c r="D95" i="23"/>
  <c r="E95" i="23"/>
  <c r="F95" i="23"/>
  <c r="B96" i="23"/>
  <c r="C96" i="23"/>
  <c r="D96" i="23"/>
  <c r="E96" i="23"/>
  <c r="F96" i="23"/>
  <c r="B97" i="23"/>
  <c r="C97" i="23"/>
  <c r="D97" i="23"/>
  <c r="E97" i="23"/>
  <c r="F97" i="23"/>
  <c r="B98" i="23"/>
  <c r="C98" i="23"/>
  <c r="D98" i="23"/>
  <c r="E98" i="23"/>
  <c r="F98" i="23"/>
  <c r="B99" i="23"/>
  <c r="C99" i="23"/>
  <c r="D99" i="23"/>
  <c r="E99" i="23"/>
  <c r="F99" i="23"/>
  <c r="B100" i="23"/>
  <c r="C100" i="23"/>
  <c r="D100" i="23"/>
  <c r="E100" i="23"/>
  <c r="F100" i="23"/>
  <c r="B101" i="23"/>
  <c r="C101" i="23"/>
  <c r="D101" i="23"/>
  <c r="E101" i="23"/>
  <c r="F101" i="23"/>
  <c r="B102" i="23"/>
  <c r="C102" i="23"/>
  <c r="D102" i="23"/>
  <c r="E102" i="23"/>
  <c r="F102" i="23"/>
  <c r="B103" i="23"/>
  <c r="C103" i="23"/>
  <c r="D103" i="23"/>
  <c r="E103" i="23"/>
  <c r="F103" i="23"/>
  <c r="B104" i="23"/>
  <c r="C104" i="23"/>
  <c r="D104" i="23"/>
  <c r="E104" i="23"/>
  <c r="F104" i="23"/>
  <c r="B105" i="23"/>
  <c r="C105" i="23"/>
  <c r="D105" i="23"/>
  <c r="E105" i="23"/>
  <c r="F105" i="23"/>
  <c r="B106" i="23"/>
  <c r="C106" i="23"/>
  <c r="D106" i="23"/>
  <c r="E106" i="23"/>
  <c r="F106" i="23"/>
  <c r="B107" i="23"/>
  <c r="C107" i="23"/>
  <c r="D107" i="23"/>
  <c r="E107" i="23"/>
  <c r="F107" i="23"/>
  <c r="B108" i="23"/>
  <c r="C108" i="23"/>
  <c r="D108" i="23"/>
  <c r="E108" i="23"/>
  <c r="F108" i="23"/>
  <c r="B109" i="23"/>
  <c r="C109" i="23"/>
  <c r="D109" i="23"/>
  <c r="E109" i="23"/>
  <c r="F109" i="23"/>
  <c r="B110" i="23"/>
  <c r="C110" i="23"/>
  <c r="D110" i="23"/>
  <c r="E110" i="23"/>
  <c r="F110" i="23"/>
  <c r="B111" i="23"/>
  <c r="C111" i="23"/>
  <c r="D111" i="23"/>
  <c r="E111" i="23"/>
  <c r="F111" i="23"/>
  <c r="B112" i="23"/>
  <c r="C112" i="23"/>
  <c r="D112" i="23"/>
  <c r="E112" i="23"/>
  <c r="F112" i="23"/>
  <c r="B113" i="23"/>
  <c r="C113" i="23"/>
  <c r="D113" i="23"/>
  <c r="E113" i="23"/>
  <c r="F113" i="23"/>
  <c r="B114" i="23"/>
  <c r="C114" i="23"/>
  <c r="D114" i="23"/>
  <c r="E114" i="23"/>
  <c r="F114" i="23"/>
  <c r="B115" i="23"/>
  <c r="C115" i="23"/>
  <c r="D115" i="23"/>
  <c r="E115" i="23"/>
  <c r="F115" i="23"/>
  <c r="B116" i="23"/>
  <c r="C116" i="23"/>
  <c r="D116" i="23"/>
  <c r="E116" i="23"/>
  <c r="F116" i="23"/>
  <c r="B117" i="23"/>
  <c r="C117" i="23"/>
  <c r="D117" i="23"/>
  <c r="E117" i="23"/>
  <c r="F117" i="23"/>
  <c r="B118" i="23"/>
  <c r="C118" i="23"/>
  <c r="D118" i="23"/>
  <c r="E118" i="23"/>
  <c r="F118" i="23"/>
  <c r="B119" i="23"/>
  <c r="C119" i="23"/>
  <c r="D119" i="23"/>
  <c r="E119" i="23"/>
  <c r="F119" i="23"/>
  <c r="B120" i="23"/>
  <c r="C120" i="23"/>
  <c r="D120" i="23"/>
  <c r="E120" i="23"/>
  <c r="F120" i="23"/>
  <c r="B121" i="23"/>
  <c r="C121" i="23"/>
  <c r="D121" i="23"/>
  <c r="E121" i="23"/>
  <c r="F121" i="23"/>
  <c r="B122" i="23"/>
  <c r="C122" i="23"/>
  <c r="D122" i="23"/>
  <c r="E122" i="23"/>
  <c r="F122" i="23"/>
  <c r="B123" i="23"/>
  <c r="C123" i="23"/>
  <c r="D123" i="23"/>
  <c r="E123" i="23"/>
  <c r="F123" i="23"/>
  <c r="B124" i="23"/>
  <c r="C124" i="23"/>
  <c r="D124" i="23"/>
  <c r="E124" i="23"/>
  <c r="F124" i="23"/>
  <c r="B125" i="23"/>
  <c r="C125" i="23"/>
  <c r="D125" i="23"/>
  <c r="E125" i="23"/>
  <c r="F125" i="23"/>
  <c r="B126" i="23"/>
  <c r="C126" i="23"/>
  <c r="D126" i="23"/>
  <c r="E126" i="23"/>
  <c r="F126" i="23"/>
  <c r="B127" i="23"/>
  <c r="C127" i="23"/>
  <c r="D127" i="23"/>
  <c r="E127" i="23"/>
  <c r="F127" i="23"/>
  <c r="B128" i="23"/>
  <c r="C128" i="23"/>
  <c r="D128" i="23"/>
  <c r="E128" i="23"/>
  <c r="F128" i="23"/>
  <c r="B129" i="23"/>
  <c r="C129" i="23"/>
  <c r="D129" i="23"/>
  <c r="E129" i="23"/>
  <c r="F129" i="23"/>
  <c r="B130" i="23"/>
  <c r="C130" i="23"/>
  <c r="D130" i="23"/>
  <c r="E130" i="23"/>
  <c r="F130" i="23"/>
  <c r="B131" i="23"/>
  <c r="C131" i="23"/>
  <c r="D131" i="23"/>
  <c r="E131" i="23"/>
  <c r="F131" i="23"/>
  <c r="B132" i="23"/>
  <c r="C132" i="23"/>
  <c r="D132" i="23"/>
  <c r="E132" i="23"/>
  <c r="F132" i="23"/>
  <c r="B133" i="23"/>
  <c r="C133" i="23"/>
  <c r="D133" i="23"/>
  <c r="E133" i="23"/>
  <c r="F133" i="23"/>
  <c r="B134" i="23"/>
  <c r="C134" i="23"/>
  <c r="D134" i="23"/>
  <c r="E134" i="23"/>
  <c r="F134" i="23"/>
  <c r="B135" i="23"/>
  <c r="C135" i="23"/>
  <c r="D135" i="23"/>
  <c r="E135" i="23"/>
  <c r="F135" i="23"/>
  <c r="B136" i="23"/>
  <c r="C136" i="23"/>
  <c r="D136" i="23"/>
  <c r="E136" i="23"/>
  <c r="F136" i="23"/>
  <c r="B137" i="23"/>
  <c r="C137" i="23"/>
  <c r="D137" i="23"/>
  <c r="E137" i="23"/>
  <c r="F137" i="23"/>
  <c r="B138" i="23"/>
  <c r="C138" i="23"/>
  <c r="D138" i="23"/>
  <c r="E138" i="23"/>
  <c r="F138" i="23"/>
  <c r="B139" i="23"/>
  <c r="C139" i="23"/>
  <c r="D139" i="23"/>
  <c r="E139" i="23"/>
  <c r="F139" i="23"/>
  <c r="B140" i="23"/>
  <c r="C140" i="23"/>
  <c r="D140" i="23"/>
  <c r="E140" i="23"/>
  <c r="F140" i="23"/>
  <c r="B141" i="23"/>
  <c r="C141" i="23"/>
  <c r="D141" i="23"/>
  <c r="E141" i="23"/>
  <c r="F141" i="23"/>
  <c r="B142" i="23"/>
  <c r="C142" i="23"/>
  <c r="D142" i="23"/>
  <c r="E142" i="23"/>
  <c r="F142" i="23"/>
  <c r="B143" i="23"/>
  <c r="C143" i="23"/>
  <c r="D143" i="23"/>
  <c r="E143" i="23"/>
  <c r="F143" i="23"/>
  <c r="B144" i="23"/>
  <c r="C144" i="23"/>
  <c r="D144" i="23"/>
  <c r="E144" i="23"/>
  <c r="F144" i="23"/>
  <c r="B145" i="23"/>
  <c r="C145" i="23"/>
  <c r="D145" i="23"/>
  <c r="E145" i="23"/>
  <c r="F145" i="23"/>
  <c r="B146" i="23"/>
  <c r="C146" i="23"/>
  <c r="D146" i="23"/>
  <c r="E146" i="23"/>
  <c r="F146" i="23"/>
  <c r="B147" i="23"/>
  <c r="C147" i="23"/>
  <c r="D147" i="23"/>
  <c r="E147" i="23"/>
  <c r="F147" i="23"/>
  <c r="B148" i="23"/>
  <c r="C148" i="23"/>
  <c r="D148" i="23"/>
  <c r="E148" i="23"/>
  <c r="F148" i="23"/>
  <c r="B149" i="23"/>
  <c r="C149" i="23"/>
  <c r="D149" i="23"/>
  <c r="E149" i="23"/>
  <c r="F149" i="23"/>
  <c r="B150" i="23"/>
  <c r="C150" i="23"/>
  <c r="D150" i="23"/>
  <c r="E150" i="23"/>
  <c r="F150" i="23"/>
  <c r="B151" i="23"/>
  <c r="C151" i="23"/>
  <c r="D151" i="23"/>
  <c r="E151" i="23"/>
  <c r="F151" i="23"/>
  <c r="B152" i="23"/>
  <c r="C152" i="23"/>
  <c r="D152" i="23"/>
  <c r="E152" i="23"/>
  <c r="F152" i="23"/>
  <c r="B153" i="23"/>
  <c r="C153" i="23"/>
  <c r="D153" i="23"/>
  <c r="E153" i="23"/>
  <c r="F153" i="23"/>
  <c r="B154" i="23"/>
  <c r="C154" i="23"/>
  <c r="D154" i="23"/>
  <c r="E154" i="23"/>
  <c r="F154" i="23"/>
  <c r="B155" i="23"/>
  <c r="C155" i="23"/>
  <c r="D155" i="23"/>
  <c r="E155" i="23"/>
  <c r="F155" i="23"/>
  <c r="B156" i="23"/>
  <c r="C156" i="23"/>
  <c r="D156" i="23"/>
  <c r="E156" i="23"/>
  <c r="F156" i="23"/>
  <c r="B157" i="23"/>
  <c r="C157" i="23"/>
  <c r="D157" i="23"/>
  <c r="E157" i="23"/>
  <c r="F157" i="23"/>
  <c r="B158" i="23"/>
  <c r="C158" i="23"/>
  <c r="D158" i="23"/>
  <c r="E158" i="23"/>
  <c r="F158" i="23"/>
  <c r="B159" i="23"/>
  <c r="C159" i="23"/>
  <c r="D159" i="23"/>
  <c r="E159" i="23"/>
  <c r="F159" i="23"/>
  <c r="B160" i="23"/>
  <c r="C160" i="23"/>
  <c r="D160" i="23"/>
  <c r="E160" i="23"/>
  <c r="F160" i="23"/>
  <c r="B161" i="23"/>
  <c r="C161" i="23"/>
  <c r="D161" i="23"/>
  <c r="E161" i="23"/>
  <c r="F161" i="23"/>
  <c r="B162" i="23"/>
  <c r="C162" i="23"/>
  <c r="D162" i="23"/>
  <c r="E162" i="23"/>
  <c r="F162" i="23"/>
  <c r="B163" i="23"/>
  <c r="C163" i="23"/>
  <c r="D163" i="23"/>
  <c r="E163" i="23"/>
  <c r="F163" i="23"/>
  <c r="B164" i="23"/>
  <c r="C164" i="23"/>
  <c r="D164" i="23"/>
  <c r="E164" i="23"/>
  <c r="F164" i="23"/>
  <c r="B165" i="23"/>
  <c r="C165" i="23"/>
  <c r="D165" i="23"/>
  <c r="E165" i="23"/>
  <c r="F165" i="23"/>
  <c r="B166" i="23"/>
  <c r="C166" i="23"/>
  <c r="D166" i="23"/>
  <c r="E166" i="23"/>
  <c r="F166" i="23"/>
  <c r="B167" i="23"/>
  <c r="C167" i="23"/>
  <c r="D167" i="23"/>
  <c r="E167" i="23"/>
  <c r="F167" i="23"/>
  <c r="B168" i="23"/>
  <c r="C168" i="23"/>
  <c r="D168" i="23"/>
  <c r="E168" i="23"/>
  <c r="F168" i="23"/>
  <c r="B169" i="23"/>
  <c r="C169" i="23"/>
  <c r="D169" i="23"/>
  <c r="E169" i="23"/>
  <c r="F169" i="23"/>
  <c r="B170" i="23"/>
  <c r="C170" i="23"/>
  <c r="D170" i="23"/>
  <c r="E170" i="23"/>
  <c r="F170" i="23"/>
  <c r="B171" i="23"/>
  <c r="C171" i="23"/>
  <c r="D171" i="23"/>
  <c r="E171" i="23"/>
  <c r="F171" i="23"/>
  <c r="B172" i="23"/>
  <c r="C172" i="23"/>
  <c r="D172" i="23"/>
  <c r="E172" i="23"/>
  <c r="F172" i="23"/>
  <c r="B173" i="23"/>
  <c r="C173" i="23"/>
  <c r="D173" i="23"/>
  <c r="E173" i="23"/>
  <c r="F173" i="23"/>
  <c r="B174" i="23"/>
  <c r="C174" i="23"/>
  <c r="D174" i="23"/>
  <c r="E174" i="23"/>
  <c r="F174" i="23"/>
  <c r="B175" i="23"/>
  <c r="C175" i="23"/>
  <c r="D175" i="23"/>
  <c r="E175" i="23"/>
  <c r="F175" i="23"/>
  <c r="B176" i="23"/>
  <c r="C176" i="23"/>
  <c r="D176" i="23"/>
  <c r="E176" i="23"/>
  <c r="F176" i="23"/>
  <c r="B177" i="23"/>
  <c r="C177" i="23"/>
  <c r="D177" i="23"/>
  <c r="E177" i="23"/>
  <c r="F177" i="23"/>
  <c r="B178" i="23"/>
  <c r="C178" i="23"/>
  <c r="D178" i="23"/>
  <c r="E178" i="23"/>
  <c r="F178" i="23"/>
  <c r="B179" i="23"/>
  <c r="C179" i="23"/>
  <c r="D179" i="23"/>
  <c r="E179" i="23"/>
  <c r="F179" i="23"/>
  <c r="B180" i="23"/>
  <c r="C180" i="23"/>
  <c r="D180" i="23"/>
  <c r="E180" i="23"/>
  <c r="F180" i="23"/>
  <c r="B181" i="23"/>
  <c r="C181" i="23"/>
  <c r="D181" i="23"/>
  <c r="E181" i="23"/>
  <c r="F181" i="23"/>
  <c r="B182" i="23"/>
  <c r="C182" i="23"/>
  <c r="D182" i="23"/>
  <c r="E182" i="23"/>
  <c r="F182" i="23"/>
  <c r="B183" i="23"/>
  <c r="C183" i="23"/>
  <c r="D183" i="23"/>
  <c r="E183" i="23"/>
  <c r="F183" i="23"/>
  <c r="B184" i="23"/>
  <c r="C184" i="23"/>
  <c r="D184" i="23"/>
  <c r="E184" i="23"/>
  <c r="F184" i="23"/>
  <c r="B185" i="23"/>
  <c r="C185" i="23"/>
  <c r="D185" i="23"/>
  <c r="E185" i="23"/>
  <c r="F185" i="23"/>
  <c r="B186" i="23"/>
  <c r="C186" i="23"/>
  <c r="D186" i="23"/>
  <c r="E186" i="23"/>
  <c r="F186" i="23"/>
  <c r="B187" i="23"/>
  <c r="C187" i="23"/>
  <c r="D187" i="23"/>
  <c r="E187" i="23"/>
  <c r="F187" i="23"/>
  <c r="B188" i="23"/>
  <c r="C188" i="23"/>
  <c r="D188" i="23"/>
  <c r="E188" i="23"/>
  <c r="F188" i="23"/>
  <c r="B189" i="23"/>
  <c r="C189" i="23"/>
  <c r="D189" i="23"/>
  <c r="E189" i="23"/>
  <c r="F189" i="23"/>
  <c r="B190" i="23"/>
  <c r="C190" i="23"/>
  <c r="D190" i="23"/>
  <c r="E190" i="23"/>
  <c r="F190" i="23"/>
  <c r="B191" i="23"/>
  <c r="C191" i="23"/>
  <c r="D191" i="23"/>
  <c r="E191" i="23"/>
  <c r="F191" i="23"/>
  <c r="B192" i="23"/>
  <c r="C192" i="23"/>
  <c r="D192" i="23"/>
  <c r="E192" i="23"/>
  <c r="F192" i="23"/>
  <c r="B193" i="23"/>
  <c r="C193" i="23"/>
  <c r="D193" i="23"/>
  <c r="E193" i="23"/>
  <c r="F193" i="23"/>
  <c r="B194" i="23"/>
  <c r="C194" i="23"/>
  <c r="D194" i="23"/>
  <c r="E194" i="23"/>
  <c r="F194" i="23"/>
  <c r="B195" i="23"/>
  <c r="C195" i="23"/>
  <c r="D195" i="23"/>
  <c r="E195" i="23"/>
  <c r="F195" i="23"/>
  <c r="B196" i="23"/>
  <c r="C196" i="23"/>
  <c r="D196" i="23"/>
  <c r="E196" i="23"/>
  <c r="F196" i="23"/>
  <c r="B197" i="23"/>
  <c r="C197" i="23"/>
  <c r="D197" i="23"/>
  <c r="E197" i="23"/>
  <c r="F197" i="23"/>
  <c r="B198" i="23"/>
  <c r="C198" i="23"/>
  <c r="D198" i="23"/>
  <c r="E198" i="23"/>
  <c r="F198" i="23"/>
  <c r="B199" i="23"/>
  <c r="C199" i="23"/>
  <c r="D199" i="23"/>
  <c r="E199" i="23"/>
  <c r="F199" i="23"/>
  <c r="B200" i="23"/>
  <c r="C200" i="23"/>
  <c r="D200" i="23"/>
  <c r="E200" i="23"/>
  <c r="F200" i="23"/>
  <c r="B201" i="23"/>
  <c r="C201" i="23"/>
  <c r="D201" i="23"/>
  <c r="E201" i="23"/>
  <c r="F201" i="23"/>
  <c r="B202" i="23"/>
  <c r="C202" i="23"/>
  <c r="D202" i="23"/>
  <c r="E202" i="23"/>
  <c r="F202" i="23"/>
  <c r="B203" i="23"/>
  <c r="C203" i="23"/>
  <c r="D203" i="23"/>
  <c r="E203" i="23"/>
  <c r="F203" i="23"/>
  <c r="B204" i="23"/>
  <c r="C204" i="23"/>
  <c r="D204" i="23"/>
  <c r="E204" i="23"/>
  <c r="F204" i="23"/>
  <c r="B205" i="23"/>
  <c r="C205" i="23"/>
  <c r="D205" i="23"/>
  <c r="E205" i="23"/>
  <c r="F205" i="23"/>
  <c r="B206" i="23"/>
  <c r="C206" i="23"/>
  <c r="D206" i="23"/>
  <c r="E206" i="23"/>
  <c r="F206" i="23"/>
  <c r="B207" i="23"/>
  <c r="C207" i="23"/>
  <c r="D207" i="23"/>
  <c r="E207" i="23"/>
  <c r="F207" i="23"/>
  <c r="B208" i="23"/>
  <c r="C208" i="23"/>
  <c r="D208" i="23"/>
  <c r="E208" i="23"/>
  <c r="F208" i="23"/>
  <c r="B209" i="23"/>
  <c r="C209" i="23"/>
  <c r="D209" i="23"/>
  <c r="E209" i="23"/>
  <c r="F209" i="23"/>
  <c r="B210" i="23"/>
  <c r="C210" i="23"/>
  <c r="D210" i="23"/>
  <c r="E210" i="23"/>
  <c r="F210" i="23"/>
  <c r="B211" i="23"/>
  <c r="C211" i="23"/>
  <c r="D211" i="23"/>
  <c r="E211" i="23"/>
  <c r="F211" i="23"/>
  <c r="B212" i="23"/>
  <c r="C212" i="23"/>
  <c r="D212" i="23"/>
  <c r="E212" i="23"/>
  <c r="F212" i="23"/>
  <c r="B213" i="23"/>
  <c r="C213" i="23"/>
  <c r="D213" i="23"/>
  <c r="E213" i="23"/>
  <c r="F213" i="23"/>
  <c r="B214" i="23"/>
  <c r="C214" i="23"/>
  <c r="D214" i="23"/>
  <c r="E214" i="23"/>
  <c r="F214" i="23"/>
  <c r="B215" i="23"/>
  <c r="C215" i="23"/>
  <c r="D215" i="23"/>
  <c r="E215" i="23"/>
  <c r="F215" i="23"/>
  <c r="B216" i="23"/>
  <c r="C216" i="23"/>
  <c r="D216" i="23"/>
  <c r="E216" i="23"/>
  <c r="F216" i="23"/>
  <c r="B217" i="23"/>
  <c r="C217" i="23"/>
  <c r="D217" i="23"/>
  <c r="E217" i="23"/>
  <c r="F217" i="23"/>
  <c r="B218" i="23"/>
  <c r="C218" i="23"/>
  <c r="D218" i="23"/>
  <c r="E218" i="23"/>
  <c r="F218" i="23"/>
  <c r="B219" i="23"/>
  <c r="C219" i="23"/>
  <c r="D219" i="23"/>
  <c r="E219" i="23"/>
  <c r="F219" i="23"/>
  <c r="B220" i="23"/>
  <c r="C220" i="23"/>
  <c r="D220" i="23"/>
  <c r="E220" i="23"/>
  <c r="F220" i="23"/>
  <c r="B221" i="23"/>
  <c r="C221" i="23"/>
  <c r="D221" i="23"/>
  <c r="E221" i="23"/>
  <c r="F221" i="23"/>
  <c r="B222" i="23"/>
  <c r="C222" i="23"/>
  <c r="D222" i="23"/>
  <c r="E222" i="23"/>
  <c r="F222" i="23"/>
  <c r="B223" i="23"/>
  <c r="C223" i="23"/>
  <c r="D223" i="23"/>
  <c r="E223" i="23"/>
  <c r="F223" i="23"/>
  <c r="B224" i="23"/>
  <c r="C224" i="23"/>
  <c r="D224" i="23"/>
  <c r="E224" i="23"/>
  <c r="F224" i="23"/>
  <c r="B225" i="23"/>
  <c r="C225" i="23"/>
  <c r="D225" i="23"/>
  <c r="E225" i="23"/>
  <c r="F225" i="23"/>
  <c r="B226" i="23"/>
  <c r="C226" i="23"/>
  <c r="D226" i="23"/>
  <c r="E226" i="23"/>
  <c r="F226" i="23"/>
  <c r="B227" i="23"/>
  <c r="C227" i="23"/>
  <c r="D227" i="23"/>
  <c r="E227" i="23"/>
  <c r="F227" i="23"/>
  <c r="B228" i="23"/>
  <c r="C228" i="23"/>
  <c r="D228" i="23"/>
  <c r="E228" i="23"/>
  <c r="F228" i="23"/>
  <c r="B229" i="23"/>
  <c r="C229" i="23"/>
  <c r="D229" i="23"/>
  <c r="E229" i="23"/>
  <c r="F229" i="23"/>
  <c r="B230" i="23"/>
  <c r="C230" i="23"/>
  <c r="D230" i="23"/>
  <c r="E230" i="23"/>
  <c r="F230" i="23"/>
  <c r="B231" i="23"/>
  <c r="C231" i="23"/>
  <c r="D231" i="23"/>
  <c r="E231" i="23"/>
  <c r="F231" i="23"/>
  <c r="B232" i="23"/>
  <c r="C232" i="23"/>
  <c r="D232" i="23"/>
  <c r="E232" i="23"/>
  <c r="F232" i="23"/>
  <c r="B233" i="23"/>
  <c r="C233" i="23"/>
  <c r="D233" i="23"/>
  <c r="E233" i="23"/>
  <c r="F233" i="23"/>
  <c r="B234" i="23"/>
  <c r="C234" i="23"/>
  <c r="D234" i="23"/>
  <c r="E234" i="23"/>
  <c r="F234" i="23"/>
  <c r="B235" i="23"/>
  <c r="C235" i="23"/>
  <c r="D235" i="23"/>
  <c r="E235" i="23"/>
  <c r="F235" i="23"/>
  <c r="B236" i="23"/>
  <c r="C236" i="23"/>
  <c r="D236" i="23"/>
  <c r="E236" i="23"/>
  <c r="F236" i="23"/>
  <c r="B237" i="23"/>
  <c r="C237" i="23"/>
  <c r="D237" i="23"/>
  <c r="E237" i="23"/>
  <c r="F237" i="23"/>
  <c r="B238" i="23"/>
  <c r="C238" i="23"/>
  <c r="D238" i="23"/>
  <c r="E238" i="23"/>
  <c r="F238" i="23"/>
  <c r="B239" i="23"/>
  <c r="C239" i="23"/>
  <c r="D239" i="23"/>
  <c r="E239" i="23"/>
  <c r="F239" i="23"/>
  <c r="B240" i="23"/>
  <c r="C240" i="23"/>
  <c r="D240" i="23"/>
  <c r="E240" i="23"/>
  <c r="F240" i="23"/>
  <c r="B241" i="23"/>
  <c r="C241" i="23"/>
  <c r="D241" i="23"/>
  <c r="E241" i="23"/>
  <c r="F241" i="23"/>
  <c r="B242" i="23"/>
  <c r="C242" i="23"/>
  <c r="D242" i="23"/>
  <c r="E242" i="23"/>
  <c r="F242" i="23"/>
  <c r="B243" i="23"/>
  <c r="C243" i="23"/>
  <c r="D243" i="23"/>
  <c r="E243" i="23"/>
  <c r="F243" i="23"/>
  <c r="B244" i="23"/>
  <c r="C244" i="23"/>
  <c r="D244" i="23"/>
  <c r="E244" i="23"/>
  <c r="F244" i="23"/>
  <c r="B245" i="23"/>
  <c r="C245" i="23"/>
  <c r="D245" i="23"/>
  <c r="E245" i="23"/>
  <c r="F245" i="23"/>
  <c r="B246" i="23"/>
  <c r="C246" i="23"/>
  <c r="D246" i="23"/>
  <c r="E246" i="23"/>
  <c r="F246" i="23"/>
  <c r="B247" i="23"/>
  <c r="C247" i="23"/>
  <c r="D247" i="23"/>
  <c r="E247" i="23"/>
  <c r="F247" i="23"/>
  <c r="B248" i="23"/>
  <c r="C248" i="23"/>
  <c r="D248" i="23"/>
  <c r="E248" i="23"/>
  <c r="F248" i="23"/>
  <c r="B249" i="23"/>
  <c r="C249" i="23"/>
  <c r="D249" i="23"/>
  <c r="E249" i="23"/>
  <c r="F249" i="23"/>
  <c r="B250" i="23"/>
  <c r="C250" i="23"/>
  <c r="D250" i="23"/>
  <c r="E250" i="23"/>
  <c r="F250" i="23"/>
  <c r="B251" i="23"/>
  <c r="C251" i="23"/>
  <c r="D251" i="23"/>
  <c r="E251" i="23"/>
  <c r="F251" i="23"/>
  <c r="B252" i="23"/>
  <c r="C252" i="23"/>
  <c r="D252" i="23"/>
  <c r="E252" i="23"/>
  <c r="F252" i="23"/>
  <c r="B253" i="23"/>
  <c r="C253" i="23"/>
  <c r="D253" i="23"/>
  <c r="E253" i="23"/>
  <c r="F253" i="23"/>
  <c r="B254" i="23"/>
  <c r="C254" i="23"/>
  <c r="D254" i="23"/>
  <c r="E254" i="23"/>
  <c r="F254" i="23"/>
  <c r="B255" i="23"/>
  <c r="C255" i="23"/>
  <c r="D255" i="23"/>
  <c r="E255" i="23"/>
  <c r="F255" i="23"/>
  <c r="B256" i="23"/>
  <c r="C256" i="23"/>
  <c r="D256" i="23"/>
  <c r="E256" i="23"/>
  <c r="F256" i="23"/>
  <c r="B257" i="23"/>
  <c r="C257" i="23"/>
  <c r="D257" i="23"/>
  <c r="E257" i="23"/>
  <c r="F257" i="23"/>
  <c r="B258" i="23"/>
  <c r="C258" i="23"/>
  <c r="D258" i="23"/>
  <c r="E258" i="23"/>
  <c r="F258" i="23"/>
  <c r="B259" i="23"/>
  <c r="C259" i="23"/>
  <c r="D259" i="23"/>
  <c r="E259" i="23"/>
  <c r="F259" i="23"/>
  <c r="B260" i="23"/>
  <c r="C260" i="23"/>
  <c r="D260" i="23"/>
  <c r="E260" i="23"/>
  <c r="F260" i="23"/>
  <c r="B261" i="23"/>
  <c r="C261" i="23"/>
  <c r="D261" i="23"/>
  <c r="E261" i="23"/>
  <c r="F261" i="23"/>
  <c r="B262" i="23"/>
  <c r="C262" i="23"/>
  <c r="D262" i="23"/>
  <c r="E262" i="23"/>
  <c r="F262" i="23"/>
  <c r="B263" i="23"/>
  <c r="C263" i="23"/>
  <c r="D263" i="23"/>
  <c r="E263" i="23"/>
  <c r="F263" i="23"/>
  <c r="B264" i="23"/>
  <c r="C264" i="23"/>
  <c r="D264" i="23"/>
  <c r="E264" i="23"/>
  <c r="F264" i="23"/>
  <c r="B265" i="23"/>
  <c r="C265" i="23"/>
  <c r="D265" i="23"/>
  <c r="E265" i="23"/>
  <c r="F265" i="23"/>
  <c r="B266" i="23"/>
  <c r="C266" i="23"/>
  <c r="D266" i="23"/>
  <c r="E266" i="23"/>
  <c r="F266" i="23"/>
  <c r="B267" i="23"/>
  <c r="C267" i="23"/>
  <c r="D267" i="23"/>
  <c r="E267" i="23"/>
  <c r="F267" i="23"/>
  <c r="B268" i="23"/>
  <c r="C268" i="23"/>
  <c r="D268" i="23"/>
  <c r="E268" i="23"/>
  <c r="F268" i="23"/>
  <c r="B269" i="23"/>
  <c r="C269" i="23"/>
  <c r="D269" i="23"/>
  <c r="E269" i="23"/>
  <c r="F269" i="23"/>
  <c r="B270" i="23"/>
  <c r="C270" i="23"/>
  <c r="D270" i="23"/>
  <c r="E270" i="23"/>
  <c r="F270" i="23"/>
  <c r="B271" i="23"/>
  <c r="C271" i="23"/>
  <c r="D271" i="23"/>
  <c r="E271" i="23"/>
  <c r="F271" i="23"/>
  <c r="B272" i="23"/>
  <c r="C272" i="23"/>
  <c r="D272" i="23"/>
  <c r="E272" i="23"/>
  <c r="F272" i="23"/>
  <c r="B273" i="23"/>
  <c r="C273" i="23"/>
  <c r="D273" i="23"/>
  <c r="E273" i="23"/>
  <c r="F273" i="23"/>
  <c r="B274" i="23"/>
  <c r="C274" i="23"/>
  <c r="D274" i="23"/>
  <c r="E274" i="23"/>
  <c r="F274" i="23"/>
  <c r="B275" i="23"/>
  <c r="C275" i="23"/>
  <c r="D275" i="23"/>
  <c r="E275" i="23"/>
  <c r="F275" i="23"/>
  <c r="B276" i="23"/>
  <c r="C276" i="23"/>
  <c r="D276" i="23"/>
  <c r="E276" i="23"/>
  <c r="F276" i="23"/>
  <c r="B277" i="23"/>
  <c r="C277" i="23"/>
  <c r="D277" i="23"/>
  <c r="E277" i="23"/>
  <c r="F277" i="23"/>
  <c r="B278" i="23"/>
  <c r="C278" i="23"/>
  <c r="D278" i="23"/>
  <c r="E278" i="23"/>
  <c r="F278" i="23"/>
  <c r="B279" i="23"/>
  <c r="C279" i="23"/>
  <c r="D279" i="23"/>
  <c r="E279" i="23"/>
  <c r="F279" i="23"/>
  <c r="B280" i="23"/>
  <c r="C280" i="23"/>
  <c r="D280" i="23"/>
  <c r="E280" i="23"/>
  <c r="F280" i="23"/>
  <c r="B281" i="23"/>
  <c r="C281" i="23"/>
  <c r="D281" i="23"/>
  <c r="E281" i="23"/>
  <c r="F281" i="23"/>
  <c r="B282" i="23"/>
  <c r="C282" i="23"/>
  <c r="D282" i="23"/>
  <c r="E282" i="23"/>
  <c r="F282" i="23"/>
  <c r="B283" i="23"/>
  <c r="C283" i="23"/>
  <c r="D283" i="23"/>
  <c r="E283" i="23"/>
  <c r="F283" i="23"/>
  <c r="B284" i="23"/>
  <c r="C284" i="23"/>
  <c r="D284" i="23"/>
  <c r="E284" i="23"/>
  <c r="F284" i="23"/>
  <c r="B285" i="23"/>
  <c r="C285" i="23"/>
  <c r="D285" i="23"/>
  <c r="E285" i="23"/>
  <c r="F285" i="23"/>
  <c r="B286" i="23"/>
  <c r="C286" i="23"/>
  <c r="D286" i="23"/>
  <c r="E286" i="23"/>
  <c r="F286" i="23"/>
  <c r="B287" i="23"/>
  <c r="C287" i="23"/>
  <c r="D287" i="23"/>
  <c r="E287" i="23"/>
  <c r="F287" i="23"/>
  <c r="B288" i="23"/>
  <c r="C288" i="23"/>
  <c r="D288" i="23"/>
  <c r="E288" i="23"/>
  <c r="F288" i="23"/>
  <c r="B289" i="23"/>
  <c r="C289" i="23"/>
  <c r="D289" i="23"/>
  <c r="E289" i="23"/>
  <c r="F289" i="23"/>
  <c r="B290" i="23"/>
  <c r="C290" i="23"/>
  <c r="D290" i="23"/>
  <c r="E290" i="23"/>
  <c r="F290" i="23"/>
  <c r="B291" i="23"/>
  <c r="C291" i="23"/>
  <c r="D291" i="23"/>
  <c r="E291" i="23"/>
  <c r="F291" i="23"/>
  <c r="B292" i="23"/>
  <c r="C292" i="23"/>
  <c r="D292" i="23"/>
  <c r="E292" i="23"/>
  <c r="F292" i="23"/>
  <c r="B293" i="23"/>
  <c r="C293" i="23"/>
  <c r="D293" i="23"/>
  <c r="E293" i="23"/>
  <c r="F293" i="23"/>
  <c r="B294" i="23"/>
  <c r="C294" i="23"/>
  <c r="D294" i="23"/>
  <c r="E294" i="23"/>
  <c r="F294" i="23"/>
  <c r="B295" i="23"/>
  <c r="C295" i="23"/>
  <c r="D295" i="23"/>
  <c r="E295" i="23"/>
  <c r="F295" i="23"/>
  <c r="B296" i="23"/>
  <c r="C296" i="23"/>
  <c r="D296" i="23"/>
  <c r="E296" i="23"/>
  <c r="F296" i="23"/>
  <c r="B297" i="23"/>
  <c r="C297" i="23"/>
  <c r="D297" i="23"/>
  <c r="E297" i="23"/>
  <c r="F297" i="23"/>
  <c r="B298" i="23"/>
  <c r="C298" i="23"/>
  <c r="D298" i="23"/>
  <c r="E298" i="23"/>
  <c r="F298" i="23"/>
  <c r="B299" i="23"/>
  <c r="C299" i="23"/>
  <c r="D299" i="23"/>
  <c r="E299" i="23"/>
  <c r="F299" i="23"/>
  <c r="B300" i="23"/>
  <c r="C300" i="23"/>
  <c r="D300" i="23"/>
  <c r="E300" i="23"/>
  <c r="F300" i="23"/>
  <c r="B301" i="23"/>
  <c r="C301" i="23"/>
  <c r="D301" i="23"/>
  <c r="E301" i="23"/>
  <c r="F301" i="23"/>
  <c r="B302" i="23"/>
  <c r="C302" i="23"/>
  <c r="D302" i="23"/>
  <c r="E302" i="23"/>
  <c r="F302" i="23"/>
  <c r="B303" i="23"/>
  <c r="C303" i="23"/>
  <c r="D303" i="23"/>
  <c r="E303" i="23"/>
  <c r="F303" i="23"/>
  <c r="B304" i="23"/>
  <c r="C304" i="23"/>
  <c r="D304" i="23"/>
  <c r="E304" i="23"/>
  <c r="F304" i="23"/>
  <c r="B305" i="23"/>
  <c r="C305" i="23"/>
  <c r="D305" i="23"/>
  <c r="E305" i="23"/>
  <c r="F305" i="23"/>
  <c r="B306" i="23"/>
  <c r="C306" i="23"/>
  <c r="D306" i="23"/>
  <c r="E306" i="23"/>
  <c r="F306" i="23"/>
  <c r="B307" i="23"/>
  <c r="C307" i="23"/>
  <c r="D307" i="23"/>
  <c r="E307" i="23"/>
  <c r="F307" i="23"/>
  <c r="B308" i="23"/>
  <c r="C308" i="23"/>
  <c r="D308" i="23"/>
  <c r="E308" i="23"/>
  <c r="F308" i="23"/>
  <c r="B309" i="23"/>
  <c r="C309" i="23"/>
  <c r="D309" i="23"/>
  <c r="E309" i="23"/>
  <c r="F309" i="23"/>
  <c r="B310" i="23"/>
  <c r="C310" i="23"/>
  <c r="D310" i="23"/>
  <c r="E310" i="23"/>
  <c r="F310" i="23"/>
  <c r="B311" i="23"/>
  <c r="C311" i="23"/>
  <c r="D311" i="23"/>
  <c r="E311" i="23"/>
  <c r="F311" i="23"/>
  <c r="B312" i="23"/>
  <c r="C312" i="23"/>
  <c r="D312" i="23"/>
  <c r="E312" i="23"/>
  <c r="F312" i="23"/>
  <c r="B313" i="23"/>
  <c r="C313" i="23"/>
  <c r="D313" i="23"/>
  <c r="E313" i="23"/>
  <c r="F313" i="23"/>
  <c r="B314" i="23"/>
  <c r="C314" i="23"/>
  <c r="D314" i="23"/>
  <c r="E314" i="23"/>
  <c r="F314" i="23"/>
  <c r="B315" i="23"/>
  <c r="C315" i="23"/>
  <c r="D315" i="23"/>
  <c r="E315" i="23"/>
  <c r="F315" i="23"/>
  <c r="B316" i="23"/>
  <c r="C316" i="23"/>
  <c r="D316" i="23"/>
  <c r="E316" i="23"/>
  <c r="F316" i="23"/>
  <c r="B317" i="23"/>
  <c r="C317" i="23"/>
  <c r="D317" i="23"/>
  <c r="E317" i="23"/>
  <c r="F317" i="23"/>
  <c r="B318" i="23"/>
  <c r="C318" i="23"/>
  <c r="D318" i="23"/>
  <c r="E318" i="23"/>
  <c r="F318" i="23"/>
  <c r="B319" i="23"/>
  <c r="C319" i="23"/>
  <c r="D319" i="23"/>
  <c r="E319" i="23"/>
  <c r="F319" i="23"/>
  <c r="B320" i="23"/>
  <c r="C320" i="23"/>
  <c r="D320" i="23"/>
  <c r="E320" i="23"/>
  <c r="F320" i="23"/>
  <c r="B321" i="23"/>
  <c r="C321" i="23"/>
  <c r="D321" i="23"/>
  <c r="E321" i="23"/>
  <c r="F321" i="23"/>
  <c r="B322" i="23"/>
  <c r="C322" i="23"/>
  <c r="D322" i="23"/>
  <c r="E322" i="23"/>
  <c r="F322" i="23"/>
  <c r="B323" i="23"/>
  <c r="C323" i="23"/>
  <c r="D323" i="23"/>
  <c r="E323" i="23"/>
  <c r="F323" i="23"/>
  <c r="B324" i="23"/>
  <c r="C324" i="23"/>
  <c r="D324" i="23"/>
  <c r="E324" i="23"/>
  <c r="F324" i="23"/>
  <c r="B325" i="23"/>
  <c r="C325" i="23"/>
  <c r="D325" i="23"/>
  <c r="E325" i="23"/>
  <c r="F325" i="23"/>
  <c r="B326" i="23"/>
  <c r="C326" i="23"/>
  <c r="D326" i="23"/>
  <c r="E326" i="23"/>
  <c r="F326" i="23"/>
  <c r="B327" i="23"/>
  <c r="C327" i="23"/>
  <c r="D327" i="23"/>
  <c r="E327" i="23"/>
  <c r="F327" i="23"/>
  <c r="B328" i="23"/>
  <c r="C328" i="23"/>
  <c r="D328" i="23"/>
  <c r="E328" i="23"/>
  <c r="F328" i="23"/>
  <c r="B329" i="23"/>
  <c r="C329" i="23"/>
  <c r="D329" i="23"/>
  <c r="E329" i="23"/>
  <c r="F329" i="23"/>
  <c r="B330" i="23"/>
  <c r="C330" i="23"/>
  <c r="D330" i="23"/>
  <c r="E330" i="23"/>
  <c r="F330" i="23"/>
  <c r="B331" i="23"/>
  <c r="C331" i="23"/>
  <c r="D331" i="23"/>
  <c r="E331" i="23"/>
  <c r="F331" i="23"/>
  <c r="B332" i="23"/>
  <c r="C332" i="23"/>
  <c r="D332" i="23"/>
  <c r="E332" i="23"/>
  <c r="F332" i="23"/>
  <c r="B333" i="23"/>
  <c r="C333" i="23"/>
  <c r="D333" i="23"/>
  <c r="E333" i="23"/>
  <c r="F333" i="23"/>
  <c r="B334" i="23"/>
  <c r="C334" i="23"/>
  <c r="D334" i="23"/>
  <c r="E334" i="23"/>
  <c r="F334" i="23"/>
  <c r="B335" i="23"/>
  <c r="C335" i="23"/>
  <c r="D335" i="23"/>
  <c r="E335" i="23"/>
  <c r="F335" i="23"/>
  <c r="B336" i="23"/>
  <c r="C336" i="23"/>
  <c r="D336" i="23"/>
  <c r="E336" i="23"/>
  <c r="F336" i="23"/>
  <c r="B337" i="23"/>
  <c r="C337" i="23"/>
  <c r="D337" i="23"/>
  <c r="E337" i="23"/>
  <c r="F337" i="23"/>
  <c r="B338" i="23"/>
  <c r="C338" i="23"/>
  <c r="D338" i="23"/>
  <c r="E338" i="23"/>
  <c r="F338" i="23"/>
  <c r="B339" i="23"/>
  <c r="C339" i="23"/>
  <c r="D339" i="23"/>
  <c r="E339" i="23"/>
  <c r="F339" i="23"/>
  <c r="B340" i="23"/>
  <c r="C340" i="23"/>
  <c r="D340" i="23"/>
  <c r="E340" i="23"/>
  <c r="F340" i="23"/>
  <c r="B341" i="23"/>
  <c r="C341" i="23"/>
  <c r="D341" i="23"/>
  <c r="E341" i="23"/>
  <c r="F341" i="23"/>
  <c r="B342" i="23"/>
  <c r="C342" i="23"/>
  <c r="D342" i="23"/>
  <c r="E342" i="23"/>
  <c r="F342" i="23"/>
  <c r="B343" i="23"/>
  <c r="C343" i="23"/>
  <c r="D343" i="23"/>
  <c r="E343" i="23"/>
  <c r="F343" i="23"/>
  <c r="B344" i="23"/>
  <c r="C344" i="23"/>
  <c r="D344" i="23"/>
  <c r="E344" i="23"/>
  <c r="F344" i="23"/>
  <c r="B345" i="23"/>
  <c r="C345" i="23"/>
  <c r="D345" i="23"/>
  <c r="E345" i="23"/>
  <c r="F345" i="23"/>
  <c r="B346" i="23"/>
  <c r="C346" i="23"/>
  <c r="D346" i="23"/>
  <c r="E346" i="23"/>
  <c r="F346" i="23"/>
  <c r="B347" i="23"/>
  <c r="C347" i="23"/>
  <c r="D347" i="23"/>
  <c r="E347" i="23"/>
  <c r="F347" i="23"/>
  <c r="B348" i="23"/>
  <c r="C348" i="23"/>
  <c r="D348" i="23"/>
  <c r="E348" i="23"/>
  <c r="F348" i="23"/>
  <c r="B349" i="23"/>
  <c r="C349" i="23"/>
  <c r="D349" i="23"/>
  <c r="E349" i="23"/>
  <c r="F349" i="23"/>
  <c r="B350" i="23"/>
  <c r="C350" i="23"/>
  <c r="D350" i="23"/>
  <c r="E350" i="23"/>
  <c r="F350" i="23"/>
  <c r="B351" i="23"/>
  <c r="C351" i="23"/>
  <c r="D351" i="23"/>
  <c r="E351" i="23"/>
  <c r="F351" i="23"/>
  <c r="B352" i="23"/>
  <c r="C352" i="23"/>
  <c r="D352" i="23"/>
  <c r="E352" i="23"/>
  <c r="F352" i="23"/>
  <c r="B353" i="23"/>
  <c r="C353" i="23"/>
  <c r="D353" i="23"/>
  <c r="E353" i="23"/>
  <c r="F353" i="23"/>
  <c r="B354" i="23"/>
  <c r="C354" i="23"/>
  <c r="D354" i="23"/>
  <c r="E354" i="23"/>
  <c r="F354" i="23"/>
  <c r="B355" i="23"/>
  <c r="C355" i="23"/>
  <c r="D355" i="23"/>
  <c r="E355" i="23"/>
  <c r="F355" i="23"/>
  <c r="B356" i="23"/>
  <c r="C356" i="23"/>
  <c r="D356" i="23"/>
  <c r="E356" i="23"/>
  <c r="F356" i="23"/>
  <c r="B357" i="23"/>
  <c r="C357" i="23"/>
  <c r="D357" i="23"/>
  <c r="E357" i="23"/>
  <c r="F357" i="23"/>
  <c r="B358" i="23"/>
  <c r="C358" i="23"/>
  <c r="D358" i="23"/>
  <c r="E358" i="23"/>
  <c r="F358" i="23"/>
  <c r="B359" i="23"/>
  <c r="C359" i="23"/>
  <c r="D359" i="23"/>
  <c r="E359" i="23"/>
  <c r="F359" i="23"/>
  <c r="B360" i="23"/>
  <c r="C360" i="23"/>
  <c r="D360" i="23"/>
  <c r="E360" i="23"/>
  <c r="F360" i="23"/>
  <c r="B361" i="23"/>
  <c r="C361" i="23"/>
  <c r="D361" i="23"/>
  <c r="E361" i="23"/>
  <c r="F361" i="23"/>
  <c r="B362" i="23"/>
  <c r="C362" i="23"/>
  <c r="D362" i="23"/>
  <c r="E362" i="23"/>
  <c r="F362" i="23"/>
  <c r="B363" i="23"/>
  <c r="C363" i="23"/>
  <c r="D363" i="23"/>
  <c r="E363" i="23"/>
  <c r="F363" i="23"/>
  <c r="B364" i="23"/>
  <c r="C364" i="23"/>
  <c r="D364" i="23"/>
  <c r="E364" i="23"/>
  <c r="F364" i="23"/>
  <c r="B365" i="23"/>
  <c r="C365" i="23"/>
  <c r="D365" i="23"/>
  <c r="E365" i="23"/>
  <c r="F365" i="23"/>
  <c r="B366" i="23"/>
  <c r="C366" i="23"/>
  <c r="D366" i="23"/>
  <c r="E366" i="23"/>
  <c r="F366" i="23"/>
  <c r="B367" i="23"/>
  <c r="C367" i="23"/>
  <c r="D367" i="23"/>
  <c r="E367" i="23"/>
  <c r="F367" i="23"/>
  <c r="B368" i="23"/>
  <c r="C368" i="23"/>
  <c r="D368" i="23"/>
  <c r="E368" i="23"/>
  <c r="F368" i="23"/>
  <c r="B369" i="23"/>
  <c r="C369" i="23"/>
  <c r="D369" i="23"/>
  <c r="E369" i="23"/>
  <c r="F369" i="23"/>
  <c r="B370" i="23"/>
  <c r="C370" i="23"/>
  <c r="D370" i="23"/>
  <c r="E370" i="23"/>
  <c r="F370" i="23"/>
  <c r="B371" i="23"/>
  <c r="C371" i="23"/>
  <c r="D371" i="23"/>
  <c r="E371" i="23"/>
  <c r="F371" i="23"/>
  <c r="B372" i="23"/>
  <c r="C372" i="23"/>
  <c r="D372" i="23"/>
  <c r="E372" i="23"/>
  <c r="F372" i="23"/>
  <c r="B373" i="23"/>
  <c r="C373" i="23"/>
  <c r="D373" i="23"/>
  <c r="E373" i="23"/>
  <c r="F373" i="23"/>
  <c r="B374" i="23"/>
  <c r="C374" i="23"/>
  <c r="D374" i="23"/>
  <c r="E374" i="23"/>
  <c r="F374" i="23"/>
  <c r="B375" i="23"/>
  <c r="C375" i="23"/>
  <c r="D375" i="23"/>
  <c r="E375" i="23"/>
  <c r="F375" i="23"/>
  <c r="B376" i="23"/>
  <c r="C376" i="23"/>
  <c r="D376" i="23"/>
  <c r="E376" i="23"/>
  <c r="F376" i="23"/>
  <c r="B377" i="23"/>
  <c r="C377" i="23"/>
  <c r="D377" i="23"/>
  <c r="E377" i="23"/>
  <c r="F377" i="23"/>
  <c r="B378" i="23"/>
  <c r="C378" i="23"/>
  <c r="D378" i="23"/>
  <c r="E378" i="23"/>
  <c r="F378" i="23"/>
  <c r="B379" i="23"/>
  <c r="C379" i="23"/>
  <c r="D379" i="23"/>
  <c r="E379" i="23"/>
  <c r="F379" i="23"/>
  <c r="B380" i="23"/>
  <c r="C380" i="23"/>
  <c r="D380" i="23"/>
  <c r="E380" i="23"/>
  <c r="F380" i="23"/>
  <c r="B381" i="23"/>
  <c r="C381" i="23"/>
  <c r="D381" i="23"/>
  <c r="E381" i="23"/>
  <c r="F381" i="23"/>
  <c r="B382" i="23"/>
  <c r="C382" i="23"/>
  <c r="D382" i="23"/>
  <c r="E382" i="23"/>
  <c r="F382" i="23"/>
  <c r="B383" i="23"/>
  <c r="C383" i="23"/>
  <c r="D383" i="23"/>
  <c r="E383" i="23"/>
  <c r="F383" i="23"/>
  <c r="B384" i="23"/>
  <c r="C384" i="23"/>
  <c r="D384" i="23"/>
  <c r="E384" i="23"/>
  <c r="F384" i="23"/>
  <c r="B385" i="23"/>
  <c r="C385" i="23"/>
  <c r="D385" i="23"/>
  <c r="E385" i="23"/>
  <c r="F385" i="23"/>
  <c r="B386" i="23"/>
  <c r="C386" i="23"/>
  <c r="D386" i="23"/>
  <c r="E386" i="23"/>
  <c r="F386" i="23"/>
  <c r="B387" i="23"/>
  <c r="C387" i="23"/>
  <c r="D387" i="23"/>
  <c r="E387" i="23"/>
  <c r="F387" i="23"/>
  <c r="B388" i="23"/>
  <c r="C388" i="23"/>
  <c r="D388" i="23"/>
  <c r="E388" i="23"/>
  <c r="F388" i="23"/>
  <c r="B389" i="23"/>
  <c r="C389" i="23"/>
  <c r="D389" i="23"/>
  <c r="E389" i="23"/>
  <c r="F389" i="23"/>
  <c r="B390" i="23"/>
  <c r="C390" i="23"/>
  <c r="D390" i="23"/>
  <c r="E390" i="23"/>
  <c r="F390" i="23"/>
  <c r="B391" i="23"/>
  <c r="C391" i="23"/>
  <c r="D391" i="23"/>
  <c r="E391" i="23"/>
  <c r="F391" i="23"/>
  <c r="B392" i="23"/>
  <c r="C392" i="23"/>
  <c r="D392" i="23"/>
  <c r="E392" i="23"/>
  <c r="F392" i="23"/>
  <c r="B393" i="23"/>
  <c r="C393" i="23"/>
  <c r="D393" i="23"/>
  <c r="E393" i="23"/>
  <c r="F393" i="23"/>
  <c r="B394" i="23"/>
  <c r="C394" i="23"/>
  <c r="D394" i="23"/>
  <c r="E394" i="23"/>
  <c r="F394" i="23"/>
  <c r="B395" i="23"/>
  <c r="C395" i="23"/>
  <c r="D395" i="23"/>
  <c r="E395" i="23"/>
  <c r="F395" i="23"/>
  <c r="B396" i="23"/>
  <c r="C396" i="23"/>
  <c r="D396" i="23"/>
  <c r="E396" i="23"/>
  <c r="F396" i="23"/>
  <c r="B397" i="23"/>
  <c r="C397" i="23"/>
  <c r="D397" i="23"/>
  <c r="E397" i="23"/>
  <c r="F397" i="23"/>
  <c r="B398" i="23"/>
  <c r="C398" i="23"/>
  <c r="D398" i="23"/>
  <c r="E398" i="23"/>
  <c r="F398" i="23"/>
  <c r="B399" i="23"/>
  <c r="C399" i="23"/>
  <c r="D399" i="23"/>
  <c r="E399" i="23"/>
  <c r="F399" i="23"/>
  <c r="B400" i="23"/>
  <c r="C400" i="23"/>
  <c r="D400" i="23"/>
  <c r="E400" i="23"/>
  <c r="F400" i="23"/>
  <c r="B401" i="23"/>
  <c r="C401" i="23"/>
  <c r="D401" i="23"/>
  <c r="E401" i="23"/>
  <c r="F401" i="23"/>
  <c r="B402" i="23"/>
  <c r="C402" i="23"/>
  <c r="D402" i="23"/>
  <c r="E402" i="23"/>
  <c r="F402" i="23"/>
  <c r="B403" i="23"/>
  <c r="C403" i="23"/>
  <c r="D403" i="23"/>
  <c r="E403" i="23"/>
  <c r="F403" i="23"/>
  <c r="B404" i="23"/>
  <c r="C404" i="23"/>
  <c r="D404" i="23"/>
  <c r="E404" i="23"/>
  <c r="F404" i="23"/>
  <c r="B405" i="23"/>
  <c r="C405" i="23"/>
  <c r="D405" i="23"/>
  <c r="E405" i="23"/>
  <c r="F405" i="23"/>
  <c r="B406" i="23"/>
  <c r="C406" i="23"/>
  <c r="D406" i="23"/>
  <c r="E406" i="23"/>
  <c r="F406" i="23"/>
  <c r="B407" i="23"/>
  <c r="C407" i="23"/>
  <c r="D407" i="23"/>
  <c r="E407" i="23"/>
  <c r="F407" i="23"/>
  <c r="B408" i="23"/>
  <c r="C408" i="23"/>
  <c r="D408" i="23"/>
  <c r="E408" i="23"/>
  <c r="F408" i="23"/>
  <c r="B409" i="23"/>
  <c r="C409" i="23"/>
  <c r="D409" i="23"/>
  <c r="E409" i="23"/>
  <c r="F409" i="23"/>
  <c r="B410" i="23"/>
  <c r="C410" i="23"/>
  <c r="D410" i="23"/>
  <c r="E410" i="23"/>
  <c r="F410" i="23"/>
  <c r="B411" i="23"/>
  <c r="C411" i="23"/>
  <c r="D411" i="23"/>
  <c r="E411" i="23"/>
  <c r="F411" i="23"/>
  <c r="B412" i="23"/>
  <c r="C412" i="23"/>
  <c r="D412" i="23"/>
  <c r="E412" i="23"/>
  <c r="F412" i="23"/>
  <c r="B413" i="23"/>
  <c r="C413" i="23"/>
  <c r="D413" i="23"/>
  <c r="E413" i="23"/>
  <c r="F413" i="23"/>
  <c r="B414" i="23"/>
  <c r="C414" i="23"/>
  <c r="D414" i="23"/>
  <c r="E414" i="23"/>
  <c r="F414" i="23"/>
  <c r="B415" i="23"/>
  <c r="C415" i="23"/>
  <c r="D415" i="23"/>
  <c r="E415" i="23"/>
  <c r="F415" i="23"/>
  <c r="B416" i="23"/>
  <c r="C416" i="23"/>
  <c r="D416" i="23"/>
  <c r="E416" i="23"/>
  <c r="F416" i="23"/>
  <c r="B417" i="23"/>
  <c r="C417" i="23"/>
  <c r="D417" i="23"/>
  <c r="E417" i="23"/>
  <c r="F417" i="23"/>
  <c r="B418" i="23"/>
  <c r="C418" i="23"/>
  <c r="D418" i="23"/>
  <c r="E418" i="23"/>
  <c r="F418" i="23"/>
  <c r="B419" i="23"/>
  <c r="C419" i="23"/>
  <c r="D419" i="23"/>
  <c r="E419" i="23"/>
  <c r="F419" i="23"/>
  <c r="B420" i="23"/>
  <c r="C420" i="23"/>
  <c r="D420" i="23"/>
  <c r="E420" i="23"/>
  <c r="F420" i="23"/>
  <c r="B421" i="23"/>
  <c r="C421" i="23"/>
  <c r="D421" i="23"/>
  <c r="E421" i="23"/>
  <c r="F421" i="23"/>
  <c r="B422" i="23"/>
  <c r="C422" i="23"/>
  <c r="D422" i="23"/>
  <c r="E422" i="23"/>
  <c r="F422" i="23"/>
  <c r="B423" i="23"/>
  <c r="C423" i="23"/>
  <c r="D423" i="23"/>
  <c r="E423" i="23"/>
  <c r="F423" i="23"/>
  <c r="B424" i="23"/>
  <c r="C424" i="23"/>
  <c r="D424" i="23"/>
  <c r="E424" i="23"/>
  <c r="F424" i="23"/>
  <c r="B425" i="23"/>
  <c r="C425" i="23"/>
  <c r="D425" i="23"/>
  <c r="E425" i="23"/>
  <c r="F425" i="23"/>
  <c r="B426" i="23"/>
  <c r="C426" i="23"/>
  <c r="D426" i="23"/>
  <c r="E426" i="23"/>
  <c r="F426" i="23"/>
  <c r="B427" i="23"/>
  <c r="C427" i="23"/>
  <c r="D427" i="23"/>
  <c r="E427" i="23"/>
  <c r="F427" i="23"/>
  <c r="B428" i="23"/>
  <c r="C428" i="23"/>
  <c r="D428" i="23"/>
  <c r="E428" i="23"/>
  <c r="F428" i="23"/>
  <c r="B429" i="23"/>
  <c r="C429" i="23"/>
  <c r="D429" i="23"/>
  <c r="E429" i="23"/>
  <c r="F429" i="23"/>
  <c r="B430" i="23"/>
  <c r="C430" i="23"/>
  <c r="D430" i="23"/>
  <c r="E430" i="23"/>
  <c r="F430" i="23"/>
  <c r="B431" i="23"/>
  <c r="C431" i="23"/>
  <c r="D431" i="23"/>
  <c r="E431" i="23"/>
  <c r="F431" i="23"/>
  <c r="B432" i="23"/>
  <c r="C432" i="23"/>
  <c r="D432" i="23"/>
  <c r="E432" i="23"/>
  <c r="F432" i="23"/>
  <c r="B433" i="23"/>
  <c r="C433" i="23"/>
  <c r="D433" i="23"/>
  <c r="E433" i="23"/>
  <c r="F433" i="23"/>
  <c r="B434" i="23"/>
  <c r="C434" i="23"/>
  <c r="D434" i="23"/>
  <c r="E434" i="23"/>
  <c r="F434" i="23"/>
  <c r="B435" i="23"/>
  <c r="C435" i="23"/>
  <c r="D435" i="23"/>
  <c r="E435" i="23"/>
  <c r="F435" i="23"/>
  <c r="B436" i="23"/>
  <c r="C436" i="23"/>
  <c r="D436" i="23"/>
  <c r="E436" i="23"/>
  <c r="F436" i="23"/>
  <c r="B437" i="23"/>
  <c r="C437" i="23"/>
  <c r="D437" i="23"/>
  <c r="E437" i="23"/>
  <c r="F437" i="23"/>
  <c r="B438" i="23"/>
  <c r="C438" i="23"/>
  <c r="D438" i="23"/>
  <c r="E438" i="23"/>
  <c r="F438" i="23"/>
  <c r="B439" i="23"/>
  <c r="C439" i="23"/>
  <c r="D439" i="23"/>
  <c r="E439" i="23"/>
  <c r="F439" i="23"/>
  <c r="B440" i="23"/>
  <c r="C440" i="23"/>
  <c r="D440" i="23"/>
  <c r="E440" i="23"/>
  <c r="F440" i="23"/>
  <c r="B441" i="23"/>
  <c r="C441" i="23"/>
  <c r="D441" i="23"/>
  <c r="E441" i="23"/>
  <c r="F441" i="23"/>
  <c r="B442" i="23"/>
  <c r="C442" i="23"/>
  <c r="D442" i="23"/>
  <c r="E442" i="23"/>
  <c r="F442" i="23"/>
  <c r="B443" i="23"/>
  <c r="C443" i="23"/>
  <c r="D443" i="23"/>
  <c r="E443" i="23"/>
  <c r="F443" i="23"/>
  <c r="B444" i="23"/>
  <c r="C444" i="23"/>
  <c r="D444" i="23"/>
  <c r="E444" i="23"/>
  <c r="F444" i="23"/>
  <c r="B445" i="23"/>
  <c r="C445" i="23"/>
  <c r="D445" i="23"/>
  <c r="E445" i="23"/>
  <c r="F445" i="23"/>
  <c r="B446" i="23"/>
  <c r="C446" i="23"/>
  <c r="D446" i="23"/>
  <c r="E446" i="23"/>
  <c r="F446" i="23"/>
  <c r="B447" i="23"/>
  <c r="C447" i="23"/>
  <c r="D447" i="23"/>
  <c r="E447" i="23"/>
  <c r="F447" i="23"/>
  <c r="B448" i="23"/>
  <c r="C448" i="23"/>
  <c r="D448" i="23"/>
  <c r="E448" i="23"/>
  <c r="F448" i="23"/>
  <c r="B449" i="23"/>
  <c r="C449" i="23"/>
  <c r="D449" i="23"/>
  <c r="E449" i="23"/>
  <c r="F449" i="23"/>
  <c r="B450" i="23"/>
  <c r="C450" i="23"/>
  <c r="D450" i="23"/>
  <c r="E450" i="23"/>
  <c r="F450" i="23"/>
  <c r="B451" i="23"/>
  <c r="C451" i="23"/>
  <c r="D451" i="23"/>
  <c r="E451" i="23"/>
  <c r="F451" i="23"/>
  <c r="B452" i="23"/>
  <c r="C452" i="23"/>
  <c r="D452" i="23"/>
  <c r="E452" i="23"/>
  <c r="F452" i="23"/>
  <c r="B453" i="23"/>
  <c r="C453" i="23"/>
  <c r="D453" i="23"/>
  <c r="E453" i="23"/>
  <c r="F453" i="23"/>
  <c r="B454" i="23"/>
  <c r="C454" i="23"/>
  <c r="D454" i="23"/>
  <c r="E454" i="23"/>
  <c r="F454" i="23"/>
  <c r="B455" i="23"/>
  <c r="C455" i="23"/>
  <c r="D455" i="23"/>
  <c r="E455" i="23"/>
  <c r="F455" i="23"/>
  <c r="B456" i="23"/>
  <c r="C456" i="23"/>
  <c r="D456" i="23"/>
  <c r="E456" i="23"/>
  <c r="F456" i="23"/>
  <c r="B457" i="23"/>
  <c r="C457" i="23"/>
  <c r="D457" i="23"/>
  <c r="E457" i="23"/>
  <c r="F457" i="23"/>
  <c r="B458" i="23"/>
  <c r="C458" i="23"/>
  <c r="D458" i="23"/>
  <c r="E458" i="23"/>
  <c r="F458" i="23"/>
  <c r="B459" i="23"/>
  <c r="C459" i="23"/>
  <c r="D459" i="23"/>
  <c r="E459" i="23"/>
  <c r="F459" i="23"/>
  <c r="B460" i="23"/>
  <c r="C460" i="23"/>
  <c r="D460" i="23"/>
  <c r="E460" i="23"/>
  <c r="F460" i="23"/>
  <c r="B461" i="23"/>
  <c r="C461" i="23"/>
  <c r="D461" i="23"/>
  <c r="E461" i="23"/>
  <c r="F461" i="23"/>
  <c r="B462" i="23"/>
  <c r="C462" i="23"/>
  <c r="D462" i="23"/>
  <c r="E462" i="23"/>
  <c r="F462" i="23"/>
  <c r="B463" i="23"/>
  <c r="C463" i="23"/>
  <c r="D463" i="23"/>
  <c r="E463" i="23"/>
  <c r="F463" i="23"/>
  <c r="B464" i="23"/>
  <c r="C464" i="23"/>
  <c r="D464" i="23"/>
  <c r="E464" i="23"/>
  <c r="F464" i="23"/>
  <c r="B465" i="23"/>
  <c r="C465" i="23"/>
  <c r="D465" i="23"/>
  <c r="E465" i="23"/>
  <c r="F465" i="23"/>
  <c r="B466" i="23"/>
  <c r="C466" i="23"/>
  <c r="D466" i="23"/>
  <c r="E466" i="23"/>
  <c r="F466" i="23"/>
  <c r="B467" i="23"/>
  <c r="C467" i="23"/>
  <c r="D467" i="23"/>
  <c r="E467" i="23"/>
  <c r="F467" i="23"/>
  <c r="B468" i="23"/>
  <c r="C468" i="23"/>
  <c r="D468" i="23"/>
  <c r="E468" i="23"/>
  <c r="F468" i="23"/>
  <c r="B469" i="23"/>
  <c r="C469" i="23"/>
  <c r="D469" i="23"/>
  <c r="E469" i="23"/>
  <c r="F469" i="23"/>
  <c r="B470" i="23"/>
  <c r="C470" i="23"/>
  <c r="D470" i="23"/>
  <c r="E470" i="23"/>
  <c r="F470" i="23"/>
  <c r="B471" i="23"/>
  <c r="C471" i="23"/>
  <c r="D471" i="23"/>
  <c r="E471" i="23"/>
  <c r="F471" i="23"/>
  <c r="B472" i="23"/>
  <c r="C472" i="23"/>
  <c r="D472" i="23"/>
  <c r="E472" i="23"/>
  <c r="F472" i="23"/>
  <c r="B473" i="23"/>
  <c r="C473" i="23"/>
  <c r="D473" i="23"/>
  <c r="E473" i="23"/>
  <c r="F473" i="23"/>
  <c r="B474" i="23"/>
  <c r="C474" i="23"/>
  <c r="D474" i="23"/>
  <c r="E474" i="23"/>
  <c r="F474" i="23"/>
  <c r="B475" i="23"/>
  <c r="C475" i="23"/>
  <c r="D475" i="23"/>
  <c r="E475" i="23"/>
  <c r="F475" i="23"/>
  <c r="B476" i="23"/>
  <c r="C476" i="23"/>
  <c r="D476" i="23"/>
  <c r="E476" i="23"/>
  <c r="F476" i="23"/>
  <c r="B477" i="23"/>
  <c r="C477" i="23"/>
  <c r="D477" i="23"/>
  <c r="E477" i="23"/>
  <c r="F477" i="23"/>
  <c r="B478" i="23"/>
  <c r="C478" i="23"/>
  <c r="D478" i="23"/>
  <c r="E478" i="23"/>
  <c r="F478" i="23"/>
  <c r="B479" i="23"/>
  <c r="C479" i="23"/>
  <c r="D479" i="23"/>
  <c r="E479" i="23"/>
  <c r="F479" i="23"/>
  <c r="B480" i="23"/>
  <c r="C480" i="23"/>
  <c r="D480" i="23"/>
  <c r="E480" i="23"/>
  <c r="F480" i="23"/>
  <c r="B481" i="23"/>
  <c r="C481" i="23"/>
  <c r="D481" i="23"/>
  <c r="E481" i="23"/>
  <c r="F481" i="23"/>
  <c r="B482" i="23"/>
  <c r="C482" i="23"/>
  <c r="D482" i="23"/>
  <c r="E482" i="23"/>
  <c r="F482" i="23"/>
  <c r="B483" i="23"/>
  <c r="C483" i="23"/>
  <c r="D483" i="23"/>
  <c r="E483" i="23"/>
  <c r="F483" i="23"/>
  <c r="B484" i="23"/>
  <c r="C484" i="23"/>
  <c r="D484" i="23"/>
  <c r="E484" i="23"/>
  <c r="F484" i="23"/>
  <c r="B485" i="23"/>
  <c r="C485" i="23"/>
  <c r="D485" i="23"/>
  <c r="E485" i="23"/>
  <c r="F485" i="23"/>
  <c r="B486" i="23"/>
  <c r="C486" i="23"/>
  <c r="D486" i="23"/>
  <c r="E486" i="23"/>
  <c r="F486" i="23"/>
  <c r="B487" i="23"/>
  <c r="C487" i="23"/>
  <c r="D487" i="23"/>
  <c r="E487" i="23"/>
  <c r="F487" i="23"/>
  <c r="B488" i="23"/>
  <c r="C488" i="23"/>
  <c r="D488" i="23"/>
  <c r="E488" i="23"/>
  <c r="F488" i="23"/>
  <c r="B489" i="23"/>
  <c r="C489" i="23"/>
  <c r="D489" i="23"/>
  <c r="E489" i="23"/>
  <c r="F489" i="23"/>
  <c r="B490" i="23"/>
  <c r="C490" i="23"/>
  <c r="D490" i="23"/>
  <c r="E490" i="23"/>
  <c r="F490" i="23"/>
  <c r="B491" i="23"/>
  <c r="C491" i="23"/>
  <c r="D491" i="23"/>
  <c r="E491" i="23"/>
  <c r="F491" i="23"/>
  <c r="B492" i="23"/>
  <c r="C492" i="23"/>
  <c r="D492" i="23"/>
  <c r="E492" i="23"/>
  <c r="F492" i="23"/>
  <c r="B493" i="23"/>
  <c r="C493" i="23"/>
  <c r="D493" i="23"/>
  <c r="E493" i="23"/>
  <c r="F493" i="23"/>
  <c r="B494" i="23"/>
  <c r="C494" i="23"/>
  <c r="D494" i="23"/>
  <c r="E494" i="23"/>
  <c r="F494" i="23"/>
  <c r="B495" i="23"/>
  <c r="C495" i="23"/>
  <c r="D495" i="23"/>
  <c r="E495" i="23"/>
  <c r="F495" i="23"/>
  <c r="B496" i="23"/>
  <c r="C496" i="23"/>
  <c r="D496" i="23"/>
  <c r="E496" i="23"/>
  <c r="F496" i="23"/>
  <c r="B497" i="23"/>
  <c r="C497" i="23"/>
  <c r="D497" i="23"/>
  <c r="E497" i="23"/>
  <c r="F497" i="23"/>
  <c r="B498" i="23"/>
  <c r="C498" i="23"/>
  <c r="D498" i="23"/>
  <c r="E498" i="23"/>
  <c r="F498" i="23"/>
  <c r="B499" i="23"/>
  <c r="C499" i="23"/>
  <c r="D499" i="23"/>
  <c r="E499" i="23"/>
  <c r="F499" i="23"/>
  <c r="B500" i="23"/>
  <c r="C500" i="23"/>
  <c r="D500" i="23"/>
  <c r="E500" i="23"/>
  <c r="F500" i="23"/>
  <c r="B501" i="23"/>
  <c r="C501" i="23"/>
  <c r="D501" i="23"/>
  <c r="E501" i="23"/>
  <c r="F501" i="23"/>
  <c r="B502" i="23"/>
  <c r="C502" i="23"/>
  <c r="D502" i="23"/>
  <c r="E502" i="23"/>
  <c r="F502" i="23"/>
  <c r="B503" i="23"/>
  <c r="C503" i="23"/>
  <c r="D503" i="23"/>
  <c r="E503" i="23"/>
  <c r="F503" i="23"/>
  <c r="B504" i="23"/>
  <c r="C504" i="23"/>
  <c r="D504" i="23"/>
  <c r="E504" i="23"/>
  <c r="F504" i="23"/>
  <c r="B505" i="23"/>
  <c r="C505" i="23"/>
  <c r="D505" i="23"/>
  <c r="E505" i="23"/>
  <c r="F505" i="23"/>
  <c r="B506" i="23"/>
  <c r="C506" i="23"/>
  <c r="D506" i="23"/>
  <c r="E506" i="23"/>
  <c r="F506" i="23"/>
  <c r="B507" i="23"/>
  <c r="C507" i="23"/>
  <c r="D507" i="23"/>
  <c r="E507" i="23"/>
  <c r="F507" i="23"/>
  <c r="B508" i="23"/>
  <c r="C508" i="23"/>
  <c r="D508" i="23"/>
  <c r="E508" i="23"/>
  <c r="F508" i="23"/>
  <c r="B509" i="23"/>
  <c r="C509" i="23"/>
  <c r="D509" i="23"/>
  <c r="E509" i="23"/>
  <c r="F509" i="23"/>
  <c r="B510" i="23"/>
  <c r="C510" i="23"/>
  <c r="D510" i="23"/>
  <c r="E510" i="23"/>
  <c r="F510" i="23"/>
  <c r="B511" i="23"/>
  <c r="C511" i="23"/>
  <c r="D511" i="23"/>
  <c r="E511" i="23"/>
  <c r="F511" i="23"/>
  <c r="B512" i="23"/>
  <c r="C512" i="23"/>
  <c r="D512" i="23"/>
  <c r="E512" i="23"/>
  <c r="F512" i="23"/>
  <c r="B513" i="23"/>
  <c r="C513" i="23"/>
  <c r="D513" i="23"/>
  <c r="E513" i="23"/>
  <c r="F513" i="23"/>
  <c r="B514" i="23"/>
  <c r="C514" i="23"/>
  <c r="D514" i="23"/>
  <c r="E514" i="23"/>
  <c r="F514" i="23"/>
  <c r="B515" i="23"/>
  <c r="C515" i="23"/>
  <c r="D515" i="23"/>
  <c r="E515" i="23"/>
  <c r="F515" i="23"/>
  <c r="B516" i="23"/>
  <c r="C516" i="23"/>
  <c r="D516" i="23"/>
  <c r="E516" i="23"/>
  <c r="F516" i="23"/>
  <c r="B517" i="23"/>
  <c r="C517" i="23"/>
  <c r="D517" i="23"/>
  <c r="E517" i="23"/>
  <c r="F517" i="23"/>
  <c r="B518" i="23"/>
  <c r="C518" i="23"/>
  <c r="D518" i="23"/>
  <c r="E518" i="23"/>
  <c r="F518" i="23"/>
  <c r="B519" i="23"/>
  <c r="C519" i="23"/>
  <c r="D519" i="23"/>
  <c r="E519" i="23"/>
  <c r="B520" i="23"/>
  <c r="C520" i="23"/>
  <c r="D520" i="23"/>
  <c r="E520" i="23"/>
  <c r="F520" i="23"/>
  <c r="B521" i="23"/>
  <c r="C521" i="23"/>
  <c r="D521" i="23"/>
  <c r="E521" i="23"/>
  <c r="F521" i="23"/>
  <c r="B522" i="23"/>
  <c r="C522" i="23"/>
  <c r="D522" i="23"/>
  <c r="E522" i="23"/>
  <c r="F522" i="23"/>
  <c r="B523" i="23"/>
  <c r="C523" i="23"/>
  <c r="D523" i="23"/>
  <c r="E523" i="23"/>
  <c r="F523" i="23"/>
  <c r="B524" i="23"/>
  <c r="C524" i="23"/>
  <c r="D524" i="23"/>
  <c r="E524" i="23"/>
  <c r="F524" i="23"/>
  <c r="B525" i="23"/>
  <c r="C525" i="23"/>
  <c r="D525" i="23"/>
  <c r="E525" i="23"/>
  <c r="F525" i="23"/>
  <c r="B526" i="23"/>
  <c r="C526" i="23"/>
  <c r="D526" i="23"/>
  <c r="E526" i="23"/>
  <c r="F526" i="23"/>
  <c r="B527" i="23"/>
  <c r="C527" i="23"/>
  <c r="D527" i="23"/>
  <c r="E527" i="23"/>
  <c r="F527" i="23"/>
  <c r="B528" i="23"/>
  <c r="C528" i="23"/>
  <c r="D528" i="23"/>
  <c r="E528" i="23"/>
  <c r="F528" i="23"/>
  <c r="B529" i="23"/>
  <c r="C529" i="23"/>
  <c r="D529" i="23"/>
  <c r="E529" i="23"/>
  <c r="F529" i="23"/>
  <c r="B530" i="23"/>
  <c r="C530" i="23"/>
  <c r="D530" i="23"/>
  <c r="E530" i="23"/>
  <c r="F530" i="23"/>
  <c r="B531" i="23"/>
  <c r="C531" i="23"/>
  <c r="D531" i="23"/>
  <c r="E531" i="23"/>
  <c r="F531" i="23"/>
  <c r="B532" i="23"/>
  <c r="C532" i="23"/>
  <c r="D532" i="23"/>
  <c r="E532" i="23"/>
  <c r="F532" i="23"/>
  <c r="B533" i="23"/>
  <c r="C533" i="23"/>
  <c r="D533" i="23"/>
  <c r="E533" i="23"/>
  <c r="F533" i="23"/>
  <c r="B534" i="23"/>
  <c r="C534" i="23"/>
  <c r="D534" i="23"/>
  <c r="E534" i="23"/>
  <c r="F534" i="23"/>
  <c r="B535" i="23"/>
  <c r="C535" i="23"/>
  <c r="D535" i="23"/>
  <c r="E535" i="23"/>
  <c r="F535" i="23"/>
  <c r="B536" i="23"/>
  <c r="C536" i="23"/>
  <c r="D536" i="23"/>
  <c r="E536" i="23"/>
  <c r="F536" i="23"/>
  <c r="B537" i="23"/>
  <c r="C537" i="23"/>
  <c r="D537" i="23"/>
  <c r="E537" i="23"/>
  <c r="F537" i="23"/>
  <c r="B538" i="23"/>
  <c r="C538" i="23"/>
  <c r="D538" i="23"/>
  <c r="E538" i="23"/>
  <c r="F538" i="23"/>
  <c r="B539" i="23"/>
  <c r="C539" i="23"/>
  <c r="D539" i="23"/>
  <c r="E539" i="23"/>
  <c r="F539" i="23"/>
  <c r="B540" i="23"/>
  <c r="C540" i="23"/>
  <c r="D540" i="23"/>
  <c r="E540" i="23"/>
  <c r="F540" i="23"/>
  <c r="B541" i="23"/>
  <c r="C541" i="23"/>
  <c r="D541" i="23"/>
  <c r="E541" i="23"/>
  <c r="F541" i="23"/>
  <c r="B542" i="23"/>
  <c r="C542" i="23"/>
  <c r="D542" i="23"/>
  <c r="E542" i="23"/>
  <c r="F542" i="23"/>
  <c r="B543" i="23"/>
  <c r="C543" i="23"/>
  <c r="D543" i="23"/>
  <c r="E543" i="23"/>
  <c r="F543" i="23"/>
  <c r="B544" i="23"/>
  <c r="C544" i="23"/>
  <c r="D544" i="23"/>
  <c r="E544" i="23"/>
  <c r="F544" i="23"/>
  <c r="B545" i="23"/>
  <c r="C545" i="23"/>
  <c r="D545" i="23"/>
  <c r="E545" i="23"/>
  <c r="F545" i="23"/>
  <c r="B546" i="23"/>
  <c r="C546" i="23"/>
  <c r="D546" i="23"/>
  <c r="E546" i="23"/>
  <c r="F546" i="23"/>
  <c r="B547" i="23"/>
  <c r="C547" i="23"/>
  <c r="D547" i="23"/>
  <c r="E547" i="23"/>
  <c r="F547" i="23"/>
  <c r="B548" i="23"/>
  <c r="C548" i="23"/>
  <c r="D548" i="23"/>
  <c r="E548" i="23"/>
  <c r="F548" i="23"/>
  <c r="B549" i="23"/>
  <c r="C549" i="23"/>
  <c r="D549" i="23"/>
  <c r="E549" i="23"/>
  <c r="F549" i="23"/>
  <c r="B550" i="23"/>
  <c r="C550" i="23"/>
  <c r="D550" i="23"/>
  <c r="E550" i="23"/>
  <c r="F550" i="23"/>
  <c r="B551" i="23"/>
  <c r="C551" i="23"/>
  <c r="D551" i="23"/>
  <c r="E551" i="23"/>
  <c r="F551" i="23"/>
  <c r="B552" i="23"/>
  <c r="C552" i="23"/>
  <c r="D552" i="23"/>
  <c r="E552" i="23"/>
  <c r="F552" i="23"/>
  <c r="B553" i="23"/>
  <c r="C553" i="23"/>
  <c r="D553" i="23"/>
  <c r="E553" i="23"/>
  <c r="F553" i="23"/>
  <c r="B554" i="23"/>
  <c r="C554" i="23"/>
  <c r="D554" i="23"/>
  <c r="E554" i="23"/>
  <c r="F554" i="23"/>
  <c r="B555" i="23"/>
  <c r="C555" i="23"/>
  <c r="D555" i="23"/>
  <c r="E555" i="23"/>
  <c r="F555" i="23"/>
  <c r="B556" i="23"/>
  <c r="C556" i="23"/>
  <c r="D556" i="23"/>
  <c r="E556" i="23"/>
  <c r="F556" i="23"/>
  <c r="B557" i="23"/>
  <c r="C557" i="23"/>
  <c r="D557" i="23"/>
  <c r="E557" i="23"/>
  <c r="F557" i="23"/>
  <c r="B558" i="23"/>
  <c r="C558" i="23"/>
  <c r="D558" i="23"/>
  <c r="E558" i="23"/>
  <c r="F558" i="23"/>
  <c r="B559" i="23"/>
  <c r="C559" i="23"/>
  <c r="D559" i="23"/>
  <c r="E559" i="23"/>
  <c r="F559" i="23"/>
  <c r="B560" i="23"/>
  <c r="C560" i="23"/>
  <c r="D560" i="23"/>
  <c r="E560" i="23"/>
  <c r="F560" i="23"/>
  <c r="B561" i="23"/>
  <c r="C561" i="23"/>
  <c r="D561" i="23"/>
  <c r="E561" i="23"/>
  <c r="F561" i="23"/>
  <c r="B562" i="23"/>
  <c r="C562" i="23"/>
  <c r="D562" i="23"/>
  <c r="E562" i="23"/>
  <c r="F562" i="23"/>
  <c r="B563" i="23"/>
  <c r="C563" i="23"/>
  <c r="D563" i="23"/>
  <c r="E563" i="23"/>
  <c r="F563" i="23"/>
  <c r="B564" i="23"/>
  <c r="C564" i="23"/>
  <c r="D564" i="23"/>
  <c r="E564" i="23"/>
  <c r="F564" i="23"/>
  <c r="B565" i="23"/>
  <c r="C565" i="23"/>
  <c r="D565" i="23"/>
  <c r="E565" i="23"/>
  <c r="F565" i="23"/>
  <c r="B566" i="23"/>
  <c r="C566" i="23"/>
  <c r="D566" i="23"/>
  <c r="E566" i="23"/>
  <c r="F566" i="23"/>
  <c r="B567" i="23"/>
  <c r="C567" i="23"/>
  <c r="D567" i="23"/>
  <c r="E567" i="23"/>
  <c r="F567" i="23"/>
  <c r="B568" i="23"/>
  <c r="C568" i="23"/>
  <c r="D568" i="23"/>
  <c r="E568" i="23"/>
  <c r="F568" i="23"/>
  <c r="B569" i="23"/>
  <c r="C569" i="23"/>
  <c r="D569" i="23"/>
  <c r="E569" i="23"/>
  <c r="F569" i="23"/>
  <c r="B570" i="23"/>
  <c r="C570" i="23"/>
  <c r="D570" i="23"/>
  <c r="E570" i="23"/>
  <c r="F570" i="23"/>
  <c r="B571" i="23"/>
  <c r="C571" i="23"/>
  <c r="D571" i="23"/>
  <c r="E571" i="23"/>
  <c r="F571" i="23"/>
  <c r="B572" i="23"/>
  <c r="C572" i="23"/>
  <c r="D572" i="23"/>
  <c r="E572" i="23"/>
  <c r="F572" i="23"/>
  <c r="B573" i="23"/>
  <c r="C573" i="23"/>
  <c r="D573" i="23"/>
  <c r="E573" i="23"/>
  <c r="F573" i="23"/>
  <c r="B574" i="23"/>
  <c r="C574" i="23"/>
  <c r="D574" i="23"/>
  <c r="E574" i="23"/>
  <c r="F574" i="23"/>
  <c r="B575" i="23"/>
  <c r="C575" i="23"/>
  <c r="D575" i="23"/>
  <c r="E575" i="23"/>
  <c r="F575" i="23"/>
  <c r="B576" i="23"/>
  <c r="C576" i="23"/>
  <c r="D576" i="23"/>
  <c r="E576" i="23"/>
  <c r="F576" i="23"/>
  <c r="B577" i="23"/>
  <c r="C577" i="23"/>
  <c r="D577" i="23"/>
  <c r="E577" i="23"/>
  <c r="F577" i="23"/>
  <c r="B578" i="23"/>
  <c r="C578" i="23"/>
  <c r="D578" i="23"/>
  <c r="E578" i="23"/>
  <c r="F578" i="23"/>
  <c r="B579" i="23"/>
  <c r="C579" i="23"/>
  <c r="D579" i="23"/>
  <c r="E579" i="23"/>
  <c r="F579" i="23"/>
  <c r="B580" i="23"/>
  <c r="C580" i="23"/>
  <c r="D580" i="23"/>
  <c r="E580" i="23"/>
  <c r="F580" i="23"/>
  <c r="B581" i="23"/>
  <c r="C581" i="23"/>
  <c r="D581" i="23"/>
  <c r="E581" i="23"/>
  <c r="F581" i="23"/>
  <c r="B582" i="23"/>
  <c r="C582" i="23"/>
  <c r="D582" i="23"/>
  <c r="E582" i="23"/>
  <c r="F582" i="23"/>
  <c r="B583" i="23"/>
  <c r="C583" i="23"/>
  <c r="D583" i="23"/>
  <c r="E583" i="23"/>
  <c r="F583" i="23"/>
  <c r="B584" i="23"/>
  <c r="C584" i="23"/>
  <c r="D584" i="23"/>
  <c r="E584" i="23"/>
  <c r="F584" i="23"/>
  <c r="B585" i="23"/>
  <c r="C585" i="23"/>
  <c r="D585" i="23"/>
  <c r="E585" i="23"/>
  <c r="F585" i="23"/>
  <c r="B586" i="23"/>
  <c r="C586" i="23"/>
  <c r="D586" i="23"/>
  <c r="E586" i="23"/>
  <c r="F586" i="23"/>
  <c r="B587" i="23"/>
  <c r="C587" i="23"/>
  <c r="D587" i="23"/>
  <c r="E587" i="23"/>
  <c r="F587" i="23"/>
  <c r="B588" i="23"/>
  <c r="C588" i="23"/>
  <c r="D588" i="23"/>
  <c r="E588" i="23"/>
  <c r="F588" i="23"/>
  <c r="B589" i="23"/>
  <c r="C589" i="23"/>
  <c r="D589" i="23"/>
  <c r="E589" i="23"/>
  <c r="F589" i="23"/>
  <c r="B590" i="23"/>
  <c r="C590" i="23"/>
  <c r="D590" i="23"/>
  <c r="E590" i="23"/>
  <c r="F590" i="23"/>
  <c r="B591" i="23"/>
  <c r="C591" i="23"/>
  <c r="D591" i="23"/>
  <c r="E591" i="23"/>
  <c r="F591" i="23"/>
  <c r="B592" i="23"/>
  <c r="C592" i="23"/>
  <c r="D592" i="23"/>
  <c r="E592" i="23"/>
  <c r="F592" i="23"/>
  <c r="B593" i="23"/>
  <c r="C593" i="23"/>
  <c r="D593" i="23"/>
  <c r="E593" i="23"/>
  <c r="F593" i="23"/>
  <c r="B594" i="23"/>
  <c r="C594" i="23"/>
  <c r="D594" i="23"/>
  <c r="E594" i="23"/>
  <c r="F594" i="23"/>
  <c r="B595" i="23"/>
  <c r="C595" i="23"/>
  <c r="D595" i="23"/>
  <c r="E595" i="23"/>
  <c r="F595" i="23"/>
  <c r="B596" i="23"/>
  <c r="C596" i="23"/>
  <c r="D596" i="23"/>
  <c r="E596" i="23"/>
  <c r="F596" i="23"/>
  <c r="B597" i="23"/>
  <c r="C597" i="23"/>
  <c r="D597" i="23"/>
  <c r="E597" i="23"/>
  <c r="F597" i="23"/>
  <c r="B598" i="23"/>
  <c r="C598" i="23"/>
  <c r="D598" i="23"/>
  <c r="E598" i="23"/>
  <c r="F598" i="23"/>
  <c r="B599" i="23"/>
  <c r="C599" i="23"/>
  <c r="D599" i="23"/>
  <c r="E599" i="23"/>
  <c r="F599" i="23"/>
  <c r="B600" i="23"/>
  <c r="C600" i="23"/>
  <c r="D600" i="23"/>
  <c r="E600" i="23"/>
  <c r="F600" i="23"/>
  <c r="B601" i="23"/>
  <c r="C601" i="23"/>
  <c r="D601" i="23"/>
  <c r="E601" i="23"/>
  <c r="F601" i="23"/>
  <c r="B602" i="23"/>
  <c r="C602" i="23"/>
  <c r="D602" i="23"/>
  <c r="E602" i="23"/>
  <c r="F602" i="23"/>
  <c r="B603" i="23"/>
  <c r="C603" i="23"/>
  <c r="D603" i="23"/>
  <c r="E603" i="23"/>
  <c r="F603" i="23"/>
  <c r="B604" i="23"/>
  <c r="C604" i="23"/>
  <c r="D604" i="23"/>
  <c r="E604" i="23"/>
  <c r="F604" i="23"/>
  <c r="B605" i="23"/>
  <c r="C605" i="23"/>
  <c r="D605" i="23"/>
  <c r="E605" i="23"/>
  <c r="F605" i="23"/>
  <c r="B606" i="23"/>
  <c r="C606" i="23"/>
  <c r="D606" i="23"/>
  <c r="E606" i="23"/>
  <c r="F606" i="23"/>
  <c r="B607" i="23"/>
  <c r="C607" i="23"/>
  <c r="D607" i="23"/>
  <c r="E607" i="23"/>
  <c r="F607" i="23"/>
  <c r="B608" i="23"/>
  <c r="C608" i="23"/>
  <c r="D608" i="23"/>
  <c r="E608" i="23"/>
  <c r="F608" i="23"/>
  <c r="B609" i="23"/>
  <c r="C609" i="23"/>
  <c r="D609" i="23"/>
  <c r="E609" i="23"/>
  <c r="F609" i="23"/>
  <c r="B610" i="23"/>
  <c r="C610" i="23"/>
  <c r="D610" i="23"/>
  <c r="E610" i="23"/>
  <c r="F610" i="23"/>
  <c r="B611" i="23"/>
  <c r="C611" i="23"/>
  <c r="D611" i="23"/>
  <c r="E611" i="23"/>
  <c r="F611" i="23"/>
  <c r="B612" i="23"/>
  <c r="C612" i="23"/>
  <c r="D612" i="23"/>
  <c r="E612" i="23"/>
  <c r="F612" i="23"/>
  <c r="B613" i="23"/>
  <c r="C613" i="23"/>
  <c r="D613" i="23"/>
  <c r="E613" i="23"/>
  <c r="F613" i="23"/>
  <c r="B614" i="23"/>
  <c r="C614" i="23"/>
  <c r="D614" i="23"/>
  <c r="E614" i="23"/>
  <c r="F614" i="23"/>
  <c r="B615" i="23"/>
  <c r="C615" i="23"/>
  <c r="D615" i="23"/>
  <c r="E615" i="23"/>
  <c r="F615" i="23"/>
  <c r="B616" i="23"/>
  <c r="C616" i="23"/>
  <c r="D616" i="23"/>
  <c r="E616" i="23"/>
  <c r="F616" i="23"/>
  <c r="B617" i="23"/>
  <c r="C617" i="23"/>
  <c r="D617" i="23"/>
  <c r="E617" i="23"/>
  <c r="F617" i="23"/>
  <c r="B618" i="23"/>
  <c r="C618" i="23"/>
  <c r="D618" i="23"/>
  <c r="E618" i="23"/>
  <c r="F618" i="23"/>
  <c r="B619" i="23"/>
  <c r="C619" i="23"/>
  <c r="D619" i="23"/>
  <c r="E619" i="23"/>
  <c r="F619" i="23"/>
  <c r="B620" i="23"/>
  <c r="C620" i="23"/>
  <c r="D620" i="23"/>
  <c r="E620" i="23"/>
  <c r="F620" i="23"/>
  <c r="B621" i="23"/>
  <c r="C621" i="23"/>
  <c r="D621" i="23"/>
  <c r="E621" i="23"/>
  <c r="F621" i="23"/>
  <c r="B622" i="23"/>
  <c r="C622" i="23"/>
  <c r="D622" i="23"/>
  <c r="E622" i="23"/>
  <c r="F622" i="23"/>
  <c r="B623" i="23"/>
  <c r="C623" i="23"/>
  <c r="D623" i="23"/>
  <c r="E623" i="23"/>
  <c r="F623" i="23"/>
  <c r="B624" i="23"/>
  <c r="C624" i="23"/>
  <c r="D624" i="23"/>
  <c r="E624" i="23"/>
  <c r="F624" i="23"/>
  <c r="B625" i="23"/>
  <c r="C625" i="23"/>
  <c r="D625" i="23"/>
  <c r="E625" i="23"/>
  <c r="F625" i="23"/>
  <c r="B626" i="23"/>
  <c r="C626" i="23"/>
  <c r="D626" i="23"/>
  <c r="E626" i="23"/>
  <c r="F626" i="23"/>
  <c r="B627" i="23"/>
  <c r="C627" i="23"/>
  <c r="D627" i="23"/>
  <c r="E627" i="23"/>
  <c r="F627" i="23"/>
  <c r="B628" i="23"/>
  <c r="C628" i="23"/>
  <c r="D628" i="23"/>
  <c r="E628" i="23"/>
  <c r="F628" i="23"/>
  <c r="B629" i="23"/>
  <c r="C629" i="23"/>
  <c r="D629" i="23"/>
  <c r="E629" i="23"/>
  <c r="F629" i="23"/>
  <c r="B630" i="23"/>
  <c r="C630" i="23"/>
  <c r="D630" i="23"/>
  <c r="E630" i="23"/>
  <c r="F630" i="23"/>
  <c r="B631" i="23"/>
  <c r="C631" i="23"/>
  <c r="D631" i="23"/>
  <c r="E631" i="23"/>
  <c r="F631" i="23"/>
  <c r="B632" i="23"/>
  <c r="C632" i="23"/>
  <c r="D632" i="23"/>
  <c r="E632" i="23"/>
  <c r="F632" i="23"/>
  <c r="B633" i="23"/>
  <c r="C633" i="23"/>
  <c r="D633" i="23"/>
  <c r="E633" i="23"/>
  <c r="F633" i="23"/>
  <c r="B634" i="23"/>
  <c r="C634" i="23"/>
  <c r="D634" i="23"/>
  <c r="E634" i="23"/>
  <c r="F634" i="23"/>
  <c r="B635" i="23"/>
  <c r="C635" i="23"/>
  <c r="D635" i="23"/>
  <c r="E635" i="23"/>
  <c r="F635" i="23"/>
  <c r="B636" i="23"/>
  <c r="C636" i="23"/>
  <c r="D636" i="23"/>
  <c r="E636" i="23"/>
  <c r="F636" i="23"/>
  <c r="B637" i="23"/>
  <c r="C637" i="23"/>
  <c r="D637" i="23"/>
  <c r="E637" i="23"/>
  <c r="F637" i="23"/>
  <c r="B638" i="23"/>
  <c r="C638" i="23"/>
  <c r="D638" i="23"/>
  <c r="E638" i="23"/>
  <c r="F638" i="23"/>
  <c r="B639" i="23"/>
  <c r="C639" i="23"/>
  <c r="D639" i="23"/>
  <c r="E639" i="23"/>
  <c r="F639" i="23"/>
  <c r="B640" i="23"/>
  <c r="C640" i="23"/>
  <c r="D640" i="23"/>
  <c r="E640" i="23"/>
  <c r="F640" i="23"/>
  <c r="B641" i="23"/>
  <c r="C641" i="23"/>
  <c r="D641" i="23"/>
  <c r="E641" i="23"/>
  <c r="F641" i="23"/>
  <c r="B642" i="23"/>
  <c r="C642" i="23"/>
  <c r="D642" i="23"/>
  <c r="E642" i="23"/>
  <c r="F642" i="23"/>
  <c r="B643" i="23"/>
  <c r="C643" i="23"/>
  <c r="D643" i="23"/>
  <c r="E643" i="23"/>
  <c r="F643" i="23"/>
  <c r="B644" i="23"/>
  <c r="C644" i="23"/>
  <c r="D644" i="23"/>
  <c r="E644" i="23"/>
  <c r="F644" i="23"/>
  <c r="B645" i="23"/>
  <c r="C645" i="23"/>
  <c r="D645" i="23"/>
  <c r="E645" i="23"/>
  <c r="F645" i="23"/>
  <c r="B646" i="23"/>
  <c r="C646" i="23"/>
  <c r="D646" i="23"/>
  <c r="E646" i="23"/>
  <c r="F646" i="23"/>
  <c r="B647" i="23"/>
  <c r="C647" i="23"/>
  <c r="D647" i="23"/>
  <c r="E647" i="23"/>
  <c r="F647" i="23"/>
  <c r="B648" i="23"/>
  <c r="C648" i="23"/>
  <c r="D648" i="23"/>
  <c r="E648" i="23"/>
  <c r="F648" i="23"/>
  <c r="B649" i="23"/>
  <c r="C649" i="23"/>
  <c r="D649" i="23"/>
  <c r="E649" i="23"/>
  <c r="F649" i="23"/>
  <c r="B650" i="23"/>
  <c r="C650" i="23"/>
  <c r="D650" i="23"/>
  <c r="E650" i="23"/>
  <c r="F650" i="23"/>
  <c r="B651" i="23"/>
  <c r="C651" i="23"/>
  <c r="D651" i="23"/>
  <c r="E651" i="23"/>
  <c r="F651" i="23"/>
  <c r="B652" i="23"/>
  <c r="C652" i="23"/>
  <c r="D652" i="23"/>
  <c r="E652" i="23"/>
  <c r="F652" i="23"/>
  <c r="B653" i="23"/>
  <c r="C653" i="23"/>
  <c r="D653" i="23"/>
  <c r="E653" i="23"/>
  <c r="F653" i="23"/>
  <c r="B654" i="23"/>
  <c r="C654" i="23"/>
  <c r="D654" i="23"/>
  <c r="E654" i="23"/>
  <c r="F654" i="23"/>
  <c r="B655" i="23"/>
  <c r="C655" i="23"/>
  <c r="D655" i="23"/>
  <c r="E655" i="23"/>
  <c r="F655" i="23"/>
  <c r="B656" i="23"/>
  <c r="C656" i="23"/>
  <c r="D656" i="23"/>
  <c r="E656" i="23"/>
  <c r="F656" i="23"/>
  <c r="B657" i="23"/>
  <c r="C657" i="23"/>
  <c r="D657" i="23"/>
  <c r="E657" i="23"/>
  <c r="F657" i="23"/>
  <c r="B658" i="23"/>
  <c r="C658" i="23"/>
  <c r="D658" i="23"/>
  <c r="E658" i="23"/>
  <c r="F658" i="23"/>
  <c r="B659" i="23"/>
  <c r="C659" i="23"/>
  <c r="D659" i="23"/>
  <c r="E659" i="23"/>
  <c r="F659" i="23"/>
  <c r="B660" i="23"/>
  <c r="C660" i="23"/>
  <c r="D660" i="23"/>
  <c r="E660" i="23"/>
  <c r="F660" i="23"/>
  <c r="B661" i="23"/>
  <c r="C661" i="23"/>
  <c r="D661" i="23"/>
  <c r="E661" i="23"/>
  <c r="F661" i="23"/>
  <c r="B662" i="23"/>
  <c r="C662" i="23"/>
  <c r="D662" i="23"/>
  <c r="E662" i="23"/>
  <c r="F662" i="23"/>
  <c r="B663" i="23"/>
  <c r="C663" i="23"/>
  <c r="D663" i="23"/>
  <c r="E663" i="23"/>
  <c r="F663" i="23"/>
  <c r="B664" i="23"/>
  <c r="C664" i="23"/>
  <c r="D664" i="23"/>
  <c r="E664" i="23"/>
  <c r="F664" i="23"/>
  <c r="B665" i="23"/>
  <c r="C665" i="23"/>
  <c r="D665" i="23"/>
  <c r="E665" i="23"/>
  <c r="F665" i="23"/>
  <c r="B666" i="23"/>
  <c r="C666" i="23"/>
  <c r="D666" i="23"/>
  <c r="E666" i="23"/>
  <c r="F666" i="23"/>
  <c r="B667" i="23"/>
  <c r="C667" i="23"/>
  <c r="D667" i="23"/>
  <c r="E667" i="23"/>
  <c r="F667" i="23"/>
  <c r="B668" i="23"/>
  <c r="C668" i="23"/>
  <c r="D668" i="23"/>
  <c r="E668" i="23"/>
  <c r="F668" i="23"/>
  <c r="B669" i="23"/>
  <c r="C669" i="23"/>
  <c r="D669" i="23"/>
  <c r="E669" i="23"/>
  <c r="F669" i="23"/>
  <c r="B670" i="23"/>
  <c r="C670" i="23"/>
  <c r="D670" i="23"/>
  <c r="E670" i="23"/>
  <c r="F670" i="23"/>
  <c r="B671" i="23"/>
  <c r="C671" i="23"/>
  <c r="D671" i="23"/>
  <c r="E671" i="23"/>
  <c r="F671" i="23"/>
  <c r="B672" i="23"/>
  <c r="C672" i="23"/>
  <c r="D672" i="23"/>
  <c r="E672" i="23"/>
  <c r="F672" i="23"/>
  <c r="B673" i="23"/>
  <c r="C673" i="23"/>
  <c r="D673" i="23"/>
  <c r="E673" i="23"/>
  <c r="F673" i="23"/>
  <c r="B674" i="23"/>
  <c r="C674" i="23"/>
  <c r="D674" i="23"/>
  <c r="E674" i="23"/>
  <c r="F674" i="23"/>
  <c r="B675" i="23"/>
  <c r="C675" i="23"/>
  <c r="D675" i="23"/>
  <c r="E675" i="23"/>
  <c r="F675" i="23"/>
  <c r="B676" i="23"/>
  <c r="C676" i="23"/>
  <c r="D676" i="23"/>
  <c r="E676" i="23"/>
  <c r="F676" i="23"/>
  <c r="B677" i="23"/>
  <c r="C677" i="23"/>
  <c r="D677" i="23"/>
  <c r="E677" i="23"/>
  <c r="F677" i="23"/>
  <c r="B678" i="23"/>
  <c r="C678" i="23"/>
  <c r="D678" i="23"/>
  <c r="E678" i="23"/>
  <c r="F678" i="23"/>
  <c r="B679" i="23"/>
  <c r="C679" i="23"/>
  <c r="D679" i="23"/>
  <c r="E679" i="23"/>
  <c r="F679" i="23"/>
  <c r="B680" i="23"/>
  <c r="C680" i="23"/>
  <c r="D680" i="23"/>
  <c r="E680" i="23"/>
  <c r="F680" i="23"/>
  <c r="B681" i="23"/>
  <c r="C681" i="23"/>
  <c r="D681" i="23"/>
  <c r="E681" i="23"/>
  <c r="F681" i="23"/>
  <c r="B682" i="23"/>
  <c r="C682" i="23"/>
  <c r="D682" i="23"/>
  <c r="E682" i="23"/>
  <c r="F682" i="23"/>
  <c r="B683" i="23"/>
  <c r="C683" i="23"/>
  <c r="D683" i="23"/>
  <c r="E683" i="23"/>
  <c r="F683" i="23"/>
  <c r="B684" i="23"/>
  <c r="C684" i="23"/>
  <c r="D684" i="23"/>
  <c r="E684" i="23"/>
  <c r="F684" i="23"/>
  <c r="B685" i="23"/>
  <c r="C685" i="23"/>
  <c r="D685" i="23"/>
  <c r="E685" i="23"/>
  <c r="F685" i="23"/>
  <c r="B686" i="23"/>
  <c r="C686" i="23"/>
  <c r="D686" i="23"/>
  <c r="E686" i="23"/>
  <c r="F686" i="23"/>
  <c r="B687" i="23"/>
  <c r="C687" i="23"/>
  <c r="D687" i="23"/>
  <c r="E687" i="23"/>
  <c r="F687" i="23"/>
  <c r="B688" i="23"/>
  <c r="C688" i="23"/>
  <c r="D688" i="23"/>
  <c r="E688" i="23"/>
  <c r="F688" i="23"/>
  <c r="B689" i="23"/>
  <c r="C689" i="23"/>
  <c r="D689" i="23"/>
  <c r="E689" i="23"/>
  <c r="F689" i="23"/>
  <c r="B690" i="23"/>
  <c r="C690" i="23"/>
  <c r="D690" i="23"/>
  <c r="E690" i="23"/>
  <c r="F690" i="23"/>
  <c r="B691" i="23"/>
  <c r="C691" i="23"/>
  <c r="D691" i="23"/>
  <c r="E691" i="23"/>
  <c r="F691" i="23"/>
  <c r="B692" i="23"/>
  <c r="C692" i="23"/>
  <c r="D692" i="23"/>
  <c r="E692" i="23"/>
  <c r="F692" i="23"/>
  <c r="B693" i="23"/>
  <c r="C693" i="23"/>
  <c r="D693" i="23"/>
  <c r="E693" i="23"/>
  <c r="F693" i="23"/>
  <c r="B694" i="23"/>
  <c r="C694" i="23"/>
  <c r="D694" i="23"/>
  <c r="E694" i="23"/>
  <c r="F694" i="23"/>
  <c r="B695" i="23"/>
  <c r="C695" i="23"/>
  <c r="D695" i="23"/>
  <c r="E695" i="23"/>
  <c r="F695" i="23"/>
  <c r="B696" i="23"/>
  <c r="C696" i="23"/>
  <c r="D696" i="23"/>
  <c r="E696" i="23"/>
  <c r="F696" i="23"/>
  <c r="B697" i="23"/>
  <c r="C697" i="23"/>
  <c r="D697" i="23"/>
  <c r="E697" i="23"/>
  <c r="F697" i="23"/>
  <c r="B698" i="23"/>
  <c r="C698" i="23"/>
  <c r="D698" i="23"/>
  <c r="E698" i="23"/>
  <c r="F698" i="23"/>
  <c r="B699" i="23"/>
  <c r="C699" i="23"/>
  <c r="D699" i="23"/>
  <c r="E699" i="23"/>
  <c r="F699" i="23"/>
  <c r="B700" i="23"/>
  <c r="C700" i="23"/>
  <c r="D700" i="23"/>
  <c r="E700" i="23"/>
  <c r="F700" i="23"/>
  <c r="B701" i="23"/>
  <c r="C701" i="23"/>
  <c r="D701" i="23"/>
  <c r="E701" i="23"/>
  <c r="F701" i="23"/>
  <c r="B702" i="23"/>
  <c r="C702" i="23"/>
  <c r="D702" i="23"/>
  <c r="E702" i="23"/>
  <c r="F702" i="23"/>
  <c r="B703" i="23"/>
  <c r="C703" i="23"/>
  <c r="D703" i="23"/>
  <c r="E703" i="23"/>
  <c r="F703" i="23"/>
  <c r="B704" i="23"/>
  <c r="C704" i="23"/>
  <c r="D704" i="23"/>
  <c r="E704" i="23"/>
  <c r="F704" i="23"/>
  <c r="B705" i="23"/>
  <c r="C705" i="23"/>
  <c r="D705" i="23"/>
  <c r="E705" i="23"/>
  <c r="F705" i="23"/>
  <c r="B706" i="23"/>
  <c r="C706" i="23"/>
  <c r="D706" i="23"/>
  <c r="E706" i="23"/>
  <c r="F706" i="23"/>
  <c r="B707" i="23"/>
  <c r="C707" i="23"/>
  <c r="D707" i="23"/>
  <c r="E707" i="23"/>
  <c r="F707" i="23"/>
  <c r="B708" i="23"/>
  <c r="C708" i="23"/>
  <c r="D708" i="23"/>
  <c r="E708" i="23"/>
  <c r="F708" i="23"/>
  <c r="B709" i="23"/>
  <c r="C709" i="23"/>
  <c r="D709" i="23"/>
  <c r="E709" i="23"/>
  <c r="F709" i="23"/>
  <c r="B710" i="23"/>
  <c r="C710" i="23"/>
  <c r="D710" i="23"/>
  <c r="E710" i="23"/>
  <c r="F710" i="23"/>
  <c r="B711" i="23"/>
  <c r="C711" i="23"/>
  <c r="D711" i="23"/>
  <c r="E711" i="23"/>
  <c r="F711" i="23"/>
  <c r="B712" i="23"/>
  <c r="C712" i="23"/>
  <c r="D712" i="23"/>
  <c r="E712" i="23"/>
  <c r="F712" i="23"/>
  <c r="B713" i="23"/>
  <c r="C713" i="23"/>
  <c r="D713" i="23"/>
  <c r="E713" i="23"/>
  <c r="F713" i="23"/>
  <c r="B714" i="23"/>
  <c r="C714" i="23"/>
  <c r="D714" i="23"/>
  <c r="E714" i="23"/>
  <c r="F714" i="23"/>
  <c r="B715" i="23"/>
  <c r="C715" i="23"/>
  <c r="D715" i="23"/>
  <c r="E715" i="23"/>
  <c r="F715" i="23"/>
  <c r="B716" i="23"/>
  <c r="C716" i="23"/>
  <c r="D716" i="23"/>
  <c r="E716" i="23"/>
  <c r="F716" i="23"/>
  <c r="B717" i="23"/>
  <c r="C717" i="23"/>
  <c r="D717" i="23"/>
  <c r="E717" i="23"/>
  <c r="F717" i="23"/>
  <c r="B718" i="23"/>
  <c r="C718" i="23"/>
  <c r="D718" i="23"/>
  <c r="E718" i="23"/>
  <c r="F718" i="23"/>
  <c r="B719" i="23"/>
  <c r="C719" i="23"/>
  <c r="D719" i="23"/>
  <c r="E719" i="23"/>
  <c r="F719" i="23"/>
  <c r="B720" i="23"/>
  <c r="C720" i="23"/>
  <c r="D720" i="23"/>
  <c r="E720" i="23"/>
  <c r="F720" i="23"/>
  <c r="B721" i="23"/>
  <c r="C721" i="23"/>
  <c r="D721" i="23"/>
  <c r="E721" i="23"/>
  <c r="F721" i="23"/>
  <c r="B722" i="23"/>
  <c r="C722" i="23"/>
  <c r="D722" i="23"/>
  <c r="E722" i="23"/>
  <c r="F722" i="23"/>
  <c r="B723" i="23"/>
  <c r="C723" i="23"/>
  <c r="D723" i="23"/>
  <c r="E723" i="23"/>
  <c r="F723" i="23"/>
  <c r="B724" i="23"/>
  <c r="C724" i="23"/>
  <c r="D724" i="23"/>
  <c r="E724" i="23"/>
  <c r="F724" i="23"/>
  <c r="B725" i="23"/>
  <c r="C725" i="23"/>
  <c r="D725" i="23"/>
  <c r="E725" i="23"/>
  <c r="F725" i="23"/>
  <c r="B726" i="23"/>
  <c r="C726" i="23"/>
  <c r="D726" i="23"/>
  <c r="E726" i="23"/>
  <c r="F726" i="23"/>
  <c r="B727" i="23"/>
  <c r="C727" i="23"/>
  <c r="D727" i="23"/>
  <c r="E727" i="23"/>
  <c r="F727" i="23"/>
  <c r="B728" i="23"/>
  <c r="C728" i="23"/>
  <c r="D728" i="23"/>
  <c r="E728" i="23"/>
  <c r="F728" i="23"/>
  <c r="B729" i="23"/>
  <c r="C729" i="23"/>
  <c r="D729" i="23"/>
  <c r="E729" i="23"/>
  <c r="F729" i="23"/>
  <c r="B730" i="23"/>
  <c r="C730" i="23"/>
  <c r="D730" i="23"/>
  <c r="E730" i="23"/>
  <c r="F730" i="23"/>
  <c r="B731" i="23"/>
  <c r="C731" i="23"/>
  <c r="D731" i="23"/>
  <c r="E731" i="23"/>
  <c r="F731" i="23"/>
  <c r="B732" i="23"/>
  <c r="C732" i="23"/>
  <c r="D732" i="23"/>
  <c r="E732" i="23"/>
  <c r="F732" i="23"/>
  <c r="B733" i="23"/>
  <c r="C733" i="23"/>
  <c r="D733" i="23"/>
  <c r="E733" i="23"/>
  <c r="F733" i="23"/>
  <c r="B734" i="23"/>
  <c r="C734" i="23"/>
  <c r="D734" i="23"/>
  <c r="E734" i="23"/>
  <c r="F734" i="23"/>
  <c r="B735" i="23"/>
  <c r="C735" i="23"/>
  <c r="D735" i="23"/>
  <c r="E735" i="23"/>
  <c r="F735" i="23"/>
  <c r="B736" i="23"/>
  <c r="C736" i="23"/>
  <c r="D736" i="23"/>
  <c r="E736" i="23"/>
  <c r="F736" i="23"/>
  <c r="B737" i="23"/>
  <c r="C737" i="23"/>
  <c r="D737" i="23"/>
  <c r="E737" i="23"/>
  <c r="F737" i="23"/>
  <c r="B738" i="23"/>
  <c r="C738" i="23"/>
  <c r="D738" i="23"/>
  <c r="E738" i="23"/>
  <c r="F738" i="23"/>
  <c r="B739" i="23"/>
  <c r="C739" i="23"/>
  <c r="D739" i="23"/>
  <c r="E739" i="23"/>
  <c r="F739" i="23"/>
  <c r="B740" i="23"/>
  <c r="C740" i="23"/>
  <c r="D740" i="23"/>
  <c r="E740" i="23"/>
  <c r="F740" i="23"/>
  <c r="B741" i="23"/>
  <c r="C741" i="23"/>
  <c r="D741" i="23"/>
  <c r="E741" i="23"/>
  <c r="F741" i="23"/>
  <c r="B742" i="23"/>
  <c r="C742" i="23"/>
  <c r="D742" i="23"/>
  <c r="E742" i="23"/>
  <c r="F742" i="23"/>
  <c r="B743" i="23"/>
  <c r="C743" i="23"/>
  <c r="D743" i="23"/>
  <c r="E743" i="23"/>
  <c r="F743" i="23"/>
  <c r="B744" i="23"/>
  <c r="C744" i="23"/>
  <c r="D744" i="23"/>
  <c r="E744" i="23"/>
  <c r="F744" i="23"/>
  <c r="B745" i="23"/>
  <c r="C745" i="23"/>
  <c r="D745" i="23"/>
  <c r="E745" i="23"/>
  <c r="F745" i="23"/>
  <c r="B746" i="23"/>
  <c r="C746" i="23"/>
  <c r="D746" i="23"/>
  <c r="E746" i="23"/>
  <c r="F746" i="23"/>
  <c r="B747" i="23"/>
  <c r="C747" i="23"/>
  <c r="D747" i="23"/>
  <c r="E747" i="23"/>
  <c r="F747" i="23"/>
  <c r="B748" i="23"/>
  <c r="C748" i="23"/>
  <c r="D748" i="23"/>
  <c r="E748" i="23"/>
  <c r="F748" i="23"/>
  <c r="B749" i="23"/>
  <c r="C749" i="23"/>
  <c r="D749" i="23"/>
  <c r="E749" i="23"/>
  <c r="F749" i="23"/>
  <c r="B750" i="23"/>
  <c r="C750" i="23"/>
  <c r="D750" i="23"/>
  <c r="E750" i="23"/>
  <c r="F750" i="23"/>
  <c r="B751" i="23"/>
  <c r="C751" i="23"/>
  <c r="D751" i="23"/>
  <c r="E751" i="23"/>
  <c r="F751" i="23"/>
  <c r="B752" i="23"/>
  <c r="C752" i="23"/>
  <c r="D752" i="23"/>
  <c r="E752" i="23"/>
  <c r="F752" i="23"/>
  <c r="B753" i="23"/>
  <c r="C753" i="23"/>
  <c r="D753" i="23"/>
  <c r="E753" i="23"/>
  <c r="F753" i="23"/>
  <c r="B754" i="23"/>
  <c r="C754" i="23"/>
  <c r="D754" i="23"/>
  <c r="E754" i="23"/>
  <c r="F754" i="23"/>
  <c r="B755" i="23"/>
  <c r="C755" i="23"/>
  <c r="D755" i="23"/>
  <c r="E755" i="23"/>
  <c r="F755" i="23"/>
  <c r="B756" i="23"/>
  <c r="C756" i="23"/>
  <c r="D756" i="23"/>
  <c r="E756" i="23"/>
  <c r="F756" i="23"/>
  <c r="B757" i="23"/>
  <c r="C757" i="23"/>
  <c r="D757" i="23"/>
  <c r="E757" i="23"/>
  <c r="F757" i="23"/>
  <c r="B758" i="23"/>
  <c r="C758" i="23"/>
  <c r="D758" i="23"/>
  <c r="E758" i="23"/>
  <c r="F758" i="23"/>
  <c r="B759" i="23"/>
  <c r="C759" i="23"/>
  <c r="D759" i="23"/>
  <c r="E759" i="23"/>
  <c r="F759" i="23"/>
  <c r="B760" i="23"/>
  <c r="C760" i="23"/>
  <c r="D760" i="23"/>
  <c r="E760" i="23"/>
  <c r="F760" i="23"/>
  <c r="B761" i="23"/>
  <c r="C761" i="23"/>
  <c r="D761" i="23"/>
  <c r="E761" i="23"/>
  <c r="F761" i="23"/>
  <c r="B762" i="23"/>
  <c r="C762" i="23"/>
  <c r="D762" i="23"/>
  <c r="E762" i="23"/>
  <c r="F762" i="23"/>
  <c r="B763" i="23"/>
  <c r="C763" i="23"/>
  <c r="D763" i="23"/>
  <c r="E763" i="23"/>
  <c r="F763" i="23"/>
  <c r="B764" i="23"/>
  <c r="C764" i="23"/>
  <c r="D764" i="23"/>
  <c r="E764" i="23"/>
  <c r="F764" i="23"/>
  <c r="B765" i="23"/>
  <c r="C765" i="23"/>
  <c r="D765" i="23"/>
  <c r="E765" i="23"/>
  <c r="F765" i="23"/>
  <c r="B766" i="23"/>
  <c r="C766" i="23"/>
  <c r="D766" i="23"/>
  <c r="E766" i="23"/>
  <c r="F766" i="23"/>
  <c r="B767" i="23"/>
  <c r="C767" i="23"/>
  <c r="D767" i="23"/>
  <c r="E767" i="23"/>
  <c r="F767" i="23"/>
  <c r="B768" i="23"/>
  <c r="C768" i="23"/>
  <c r="D768" i="23"/>
  <c r="E768" i="23"/>
  <c r="F768" i="23"/>
  <c r="B769" i="23"/>
  <c r="C769" i="23"/>
  <c r="D769" i="23"/>
  <c r="E769" i="23"/>
  <c r="F769" i="23"/>
  <c r="B770" i="23"/>
  <c r="C770" i="23"/>
  <c r="D770" i="23"/>
  <c r="E770" i="23"/>
  <c r="F770" i="23"/>
  <c r="B771" i="23"/>
  <c r="C771" i="23"/>
  <c r="D771" i="23"/>
  <c r="E771" i="23"/>
  <c r="F771" i="23"/>
  <c r="B772" i="23"/>
  <c r="C772" i="23"/>
  <c r="D772" i="23"/>
  <c r="E772" i="23"/>
  <c r="F772" i="23"/>
  <c r="B773" i="23"/>
  <c r="C773" i="23"/>
  <c r="D773" i="23"/>
  <c r="E773" i="23"/>
  <c r="F773" i="23"/>
  <c r="B774" i="23"/>
  <c r="C774" i="23"/>
  <c r="D774" i="23"/>
  <c r="E774" i="23"/>
  <c r="F774" i="23"/>
  <c r="B775" i="23"/>
  <c r="C775" i="23"/>
  <c r="D775" i="23"/>
  <c r="E775" i="23"/>
  <c r="F775" i="23"/>
  <c r="B776" i="23"/>
  <c r="C776" i="23"/>
  <c r="D776" i="23"/>
  <c r="E776" i="23"/>
  <c r="F776" i="23"/>
  <c r="B777" i="23"/>
  <c r="C777" i="23"/>
  <c r="D777" i="23"/>
  <c r="E777" i="23"/>
  <c r="F777" i="23"/>
  <c r="B778" i="23"/>
  <c r="C778" i="23"/>
  <c r="D778" i="23"/>
  <c r="E778" i="23"/>
  <c r="F778" i="23"/>
  <c r="B779" i="23"/>
  <c r="C779" i="23"/>
  <c r="D779" i="23"/>
  <c r="E779" i="23"/>
  <c r="F779" i="23"/>
  <c r="B780" i="23"/>
  <c r="C780" i="23"/>
  <c r="D780" i="23"/>
  <c r="E780" i="23"/>
  <c r="F780" i="23"/>
  <c r="B781" i="23"/>
  <c r="C781" i="23"/>
  <c r="D781" i="23"/>
  <c r="E781" i="23"/>
  <c r="F781" i="23"/>
  <c r="B782" i="23"/>
  <c r="C782" i="23"/>
  <c r="D782" i="23"/>
  <c r="E782" i="23"/>
  <c r="F782" i="23"/>
  <c r="B783" i="23"/>
  <c r="C783" i="23"/>
  <c r="D783" i="23"/>
  <c r="E783" i="23"/>
  <c r="F783" i="23"/>
  <c r="B784" i="23"/>
  <c r="C784" i="23"/>
  <c r="D784" i="23"/>
  <c r="E784" i="23"/>
  <c r="F784" i="23"/>
  <c r="B785" i="23"/>
  <c r="C785" i="23"/>
  <c r="D785" i="23"/>
  <c r="E785" i="23"/>
  <c r="F785" i="23"/>
  <c r="B786" i="23"/>
  <c r="C786" i="23"/>
  <c r="D786" i="23"/>
  <c r="E786" i="23"/>
  <c r="F786" i="23"/>
  <c r="B787" i="23"/>
  <c r="C787" i="23"/>
  <c r="D787" i="23"/>
  <c r="E787" i="23"/>
  <c r="F787" i="23"/>
  <c r="B788" i="23"/>
  <c r="C788" i="23"/>
  <c r="D788" i="23"/>
  <c r="E788" i="23"/>
  <c r="F788" i="23"/>
  <c r="B789" i="23"/>
  <c r="C789" i="23"/>
  <c r="D789" i="23"/>
  <c r="E789" i="23"/>
  <c r="F789" i="23"/>
  <c r="B790" i="23"/>
  <c r="C790" i="23"/>
  <c r="D790" i="23"/>
  <c r="E790" i="23"/>
  <c r="F790" i="23"/>
  <c r="B791" i="23"/>
  <c r="C791" i="23"/>
  <c r="D791" i="23"/>
  <c r="E791" i="23"/>
  <c r="F791" i="23"/>
  <c r="B792" i="23"/>
  <c r="C792" i="23"/>
  <c r="D792" i="23"/>
  <c r="E792" i="23"/>
  <c r="F792" i="23"/>
  <c r="B793" i="23"/>
  <c r="C793" i="23"/>
  <c r="D793" i="23"/>
  <c r="E793" i="23"/>
  <c r="F793" i="23"/>
  <c r="B794" i="23"/>
  <c r="C794" i="23"/>
  <c r="D794" i="23"/>
  <c r="E794" i="23"/>
  <c r="F794" i="23"/>
  <c r="B795" i="23"/>
  <c r="C795" i="23"/>
  <c r="D795" i="23"/>
  <c r="E795" i="23"/>
  <c r="F795" i="23"/>
  <c r="B796" i="23"/>
  <c r="C796" i="23"/>
  <c r="D796" i="23"/>
  <c r="E796" i="23"/>
  <c r="F796" i="23"/>
  <c r="B797" i="23"/>
  <c r="C797" i="23"/>
  <c r="D797" i="23"/>
  <c r="E797" i="23"/>
  <c r="F797" i="23"/>
  <c r="B798" i="23"/>
  <c r="C798" i="23"/>
  <c r="D798" i="23"/>
  <c r="E798" i="23"/>
  <c r="F798" i="23"/>
  <c r="B799" i="23"/>
  <c r="C799" i="23"/>
  <c r="D799" i="23"/>
  <c r="E799" i="23"/>
  <c r="F799" i="23"/>
  <c r="B800" i="23"/>
  <c r="C800" i="23"/>
  <c r="D800" i="23"/>
  <c r="E800" i="23"/>
  <c r="F800" i="23"/>
  <c r="B801" i="23"/>
  <c r="C801" i="23"/>
  <c r="D801" i="23"/>
  <c r="E801" i="23"/>
  <c r="F801" i="23"/>
  <c r="B802" i="23"/>
  <c r="C802" i="23"/>
  <c r="D802" i="23"/>
  <c r="E802" i="23"/>
  <c r="F802" i="23"/>
  <c r="B803" i="23"/>
  <c r="C803" i="23"/>
  <c r="D803" i="23"/>
  <c r="E803" i="23"/>
  <c r="F803" i="23"/>
  <c r="B804" i="23"/>
  <c r="C804" i="23"/>
  <c r="D804" i="23"/>
  <c r="E804" i="23"/>
  <c r="F804" i="23"/>
  <c r="B805" i="23"/>
  <c r="C805" i="23"/>
  <c r="D805" i="23"/>
  <c r="E805" i="23"/>
  <c r="F805" i="23"/>
  <c r="B806" i="23"/>
  <c r="C806" i="23"/>
  <c r="D806" i="23"/>
  <c r="E806" i="23"/>
  <c r="F806" i="23"/>
  <c r="B807" i="23"/>
  <c r="C807" i="23"/>
  <c r="D807" i="23"/>
  <c r="E807" i="23"/>
  <c r="F807" i="23"/>
  <c r="B808" i="23"/>
  <c r="C808" i="23"/>
  <c r="D808" i="23"/>
  <c r="E808" i="23"/>
  <c r="F808" i="23"/>
  <c r="B809" i="23"/>
  <c r="C809" i="23"/>
  <c r="D809" i="23"/>
  <c r="E809" i="23"/>
  <c r="F809" i="23"/>
  <c r="B810" i="23"/>
  <c r="C810" i="23"/>
  <c r="D810" i="23"/>
  <c r="E810" i="23"/>
  <c r="F810" i="23"/>
  <c r="B811" i="23"/>
  <c r="C811" i="23"/>
  <c r="D811" i="23"/>
  <c r="E811" i="23"/>
  <c r="F811" i="23"/>
  <c r="B812" i="23"/>
  <c r="C812" i="23"/>
  <c r="D812" i="23"/>
  <c r="E812" i="23"/>
  <c r="F812" i="23"/>
  <c r="B813" i="23"/>
  <c r="C813" i="23"/>
  <c r="D813" i="23"/>
  <c r="E813" i="23"/>
  <c r="F813" i="23"/>
  <c r="B814" i="23"/>
  <c r="C814" i="23"/>
  <c r="D814" i="23"/>
  <c r="E814" i="23"/>
  <c r="F814" i="23"/>
  <c r="B815" i="23"/>
  <c r="C815" i="23"/>
  <c r="D815" i="23"/>
  <c r="E815" i="23"/>
  <c r="F815" i="23"/>
  <c r="B816" i="23"/>
  <c r="C816" i="23"/>
  <c r="D816" i="23"/>
  <c r="E816" i="23"/>
  <c r="F816" i="23"/>
  <c r="B817" i="23"/>
  <c r="C817" i="23"/>
  <c r="D817" i="23"/>
  <c r="E817" i="23"/>
  <c r="F817" i="23"/>
  <c r="B818" i="23"/>
  <c r="C818" i="23"/>
  <c r="D818" i="23"/>
  <c r="E818" i="23"/>
  <c r="F818" i="23"/>
  <c r="B819" i="23"/>
  <c r="C819" i="23"/>
  <c r="D819" i="23"/>
  <c r="E819" i="23"/>
  <c r="F819" i="23"/>
  <c r="B820" i="23"/>
  <c r="C820" i="23"/>
  <c r="D820" i="23"/>
  <c r="E820" i="23"/>
  <c r="F820" i="23"/>
  <c r="B821" i="23"/>
  <c r="C821" i="23"/>
  <c r="D821" i="23"/>
  <c r="E821" i="23"/>
  <c r="F821" i="23"/>
  <c r="B822" i="23"/>
  <c r="C822" i="23"/>
  <c r="D822" i="23"/>
  <c r="E822" i="23"/>
  <c r="F822" i="23"/>
  <c r="B823" i="23"/>
  <c r="C823" i="23"/>
  <c r="D823" i="23"/>
  <c r="E823" i="23"/>
  <c r="F823" i="23"/>
  <c r="B824" i="23"/>
  <c r="C824" i="23"/>
  <c r="D824" i="23"/>
  <c r="E824" i="23"/>
  <c r="F824" i="23"/>
  <c r="B825" i="23"/>
  <c r="C825" i="23"/>
  <c r="D825" i="23"/>
  <c r="E825" i="23"/>
  <c r="F825" i="23"/>
  <c r="B826" i="23"/>
  <c r="C826" i="23"/>
  <c r="D826" i="23"/>
  <c r="E826" i="23"/>
  <c r="F826" i="23"/>
  <c r="B827" i="23"/>
  <c r="C827" i="23"/>
  <c r="D827" i="23"/>
  <c r="E827" i="23"/>
  <c r="F827" i="23"/>
  <c r="B828" i="23"/>
  <c r="C828" i="23"/>
  <c r="D828" i="23"/>
  <c r="E828" i="23"/>
  <c r="F828" i="23"/>
  <c r="B829" i="23"/>
  <c r="C829" i="23"/>
  <c r="D829" i="23"/>
  <c r="E829" i="23"/>
  <c r="F829" i="23"/>
  <c r="B830" i="23"/>
  <c r="C830" i="23"/>
  <c r="D830" i="23"/>
  <c r="E830" i="23"/>
  <c r="F830" i="23"/>
  <c r="B831" i="23"/>
  <c r="C831" i="23"/>
  <c r="D831" i="23"/>
  <c r="E831" i="23"/>
  <c r="F831" i="23"/>
  <c r="B832" i="23"/>
  <c r="C832" i="23"/>
  <c r="D832" i="23"/>
  <c r="E832" i="23"/>
  <c r="F832" i="23"/>
  <c r="B833" i="23"/>
  <c r="C833" i="23"/>
  <c r="D833" i="23"/>
  <c r="E833" i="23"/>
  <c r="F833" i="23"/>
  <c r="B834" i="23"/>
  <c r="C834" i="23"/>
  <c r="D834" i="23"/>
  <c r="E834" i="23"/>
  <c r="F834" i="23"/>
  <c r="B835" i="23"/>
  <c r="C835" i="23"/>
  <c r="D835" i="23"/>
  <c r="E835" i="23"/>
  <c r="F835" i="23"/>
  <c r="B836" i="23"/>
  <c r="C836" i="23"/>
  <c r="D836" i="23"/>
  <c r="E836" i="23"/>
  <c r="F836" i="23"/>
  <c r="B837" i="23"/>
  <c r="C837" i="23"/>
  <c r="D837" i="23"/>
  <c r="E837" i="23"/>
  <c r="F837" i="23"/>
  <c r="B838" i="23"/>
  <c r="C838" i="23"/>
  <c r="D838" i="23"/>
  <c r="E838" i="23"/>
  <c r="F838" i="23"/>
  <c r="B839" i="23"/>
  <c r="C839" i="23"/>
  <c r="D839" i="23"/>
  <c r="E839" i="23"/>
  <c r="F839" i="23"/>
  <c r="B840" i="23"/>
  <c r="C840" i="23"/>
  <c r="D840" i="23"/>
  <c r="E840" i="23"/>
  <c r="F840" i="23"/>
  <c r="B841" i="23"/>
  <c r="C841" i="23"/>
  <c r="D841" i="23"/>
  <c r="E841" i="23"/>
  <c r="F841" i="23"/>
  <c r="B842" i="23"/>
  <c r="C842" i="23"/>
  <c r="D842" i="23"/>
  <c r="E842" i="23"/>
  <c r="F842" i="23"/>
  <c r="B843" i="23"/>
  <c r="C843" i="23"/>
  <c r="D843" i="23"/>
  <c r="E843" i="23"/>
  <c r="F843" i="23"/>
  <c r="B844" i="23"/>
  <c r="C844" i="23"/>
  <c r="D844" i="23"/>
  <c r="E844" i="23"/>
  <c r="F844" i="23"/>
  <c r="B845" i="23"/>
  <c r="C845" i="23"/>
  <c r="D845" i="23"/>
  <c r="E845" i="23"/>
  <c r="F845" i="23"/>
  <c r="B846" i="23"/>
  <c r="C846" i="23"/>
  <c r="D846" i="23"/>
  <c r="E846" i="23"/>
  <c r="F846" i="23"/>
  <c r="B847" i="23"/>
  <c r="C847" i="23"/>
  <c r="D847" i="23"/>
  <c r="E847" i="23"/>
  <c r="F847" i="23"/>
  <c r="B848" i="23"/>
  <c r="C848" i="23"/>
  <c r="D848" i="23"/>
  <c r="E848" i="23"/>
  <c r="F848" i="23"/>
  <c r="B849" i="23"/>
  <c r="C849" i="23"/>
  <c r="D849" i="23"/>
  <c r="E849" i="23"/>
  <c r="F849" i="23"/>
  <c r="B850" i="23"/>
  <c r="C850" i="23"/>
  <c r="D850" i="23"/>
  <c r="E850" i="23"/>
  <c r="F850" i="23"/>
  <c r="B851" i="23"/>
  <c r="C851" i="23"/>
  <c r="D851" i="23"/>
  <c r="E851" i="23"/>
  <c r="F851" i="23"/>
  <c r="B852" i="23"/>
  <c r="C852" i="23"/>
  <c r="D852" i="23"/>
  <c r="E852" i="23"/>
  <c r="F852" i="23"/>
  <c r="B853" i="23"/>
  <c r="C853" i="23"/>
  <c r="D853" i="23"/>
  <c r="E853" i="23"/>
  <c r="F853" i="23"/>
  <c r="B854" i="23"/>
  <c r="C854" i="23"/>
  <c r="D854" i="23"/>
  <c r="E854" i="23"/>
  <c r="F854" i="23"/>
  <c r="B855" i="23"/>
  <c r="C855" i="23"/>
  <c r="D855" i="23"/>
  <c r="E855" i="23"/>
  <c r="F855" i="23"/>
  <c r="B856" i="23"/>
  <c r="C856" i="23"/>
  <c r="D856" i="23"/>
  <c r="E856" i="23"/>
  <c r="F856" i="23"/>
  <c r="B857" i="23"/>
  <c r="C857" i="23"/>
  <c r="D857" i="23"/>
  <c r="E857" i="23"/>
  <c r="F857" i="23"/>
  <c r="B858" i="23"/>
  <c r="C858" i="23"/>
  <c r="D858" i="23"/>
  <c r="E858" i="23"/>
  <c r="F858" i="23"/>
  <c r="B859" i="23"/>
  <c r="C859" i="23"/>
  <c r="D859" i="23"/>
  <c r="E859" i="23"/>
  <c r="F859" i="23"/>
  <c r="B860" i="23"/>
  <c r="C860" i="23"/>
  <c r="D860" i="23"/>
  <c r="E860" i="23"/>
  <c r="F860" i="23"/>
  <c r="B861" i="23"/>
  <c r="C861" i="23"/>
  <c r="D861" i="23"/>
  <c r="E861" i="23"/>
  <c r="F861" i="23"/>
  <c r="B862" i="23"/>
  <c r="C862" i="23"/>
  <c r="D862" i="23"/>
  <c r="E862" i="23"/>
  <c r="F862" i="23"/>
  <c r="B863" i="23"/>
  <c r="C863" i="23"/>
  <c r="D863" i="23"/>
  <c r="E863" i="23"/>
  <c r="F863" i="23"/>
  <c r="B864" i="23"/>
  <c r="C864" i="23"/>
  <c r="D864" i="23"/>
  <c r="E864" i="23"/>
  <c r="F864" i="23"/>
  <c r="B865" i="23"/>
  <c r="C865" i="23"/>
  <c r="D865" i="23"/>
  <c r="E865" i="23"/>
  <c r="F865" i="23"/>
  <c r="B866" i="23"/>
  <c r="C866" i="23"/>
  <c r="D866" i="23"/>
  <c r="E866" i="23"/>
  <c r="F866" i="23"/>
  <c r="B867" i="23"/>
  <c r="C867" i="23"/>
  <c r="D867" i="23"/>
  <c r="E867" i="23"/>
  <c r="F867" i="23"/>
  <c r="B868" i="23"/>
  <c r="C868" i="23"/>
  <c r="D868" i="23"/>
  <c r="E868" i="23"/>
  <c r="F868" i="23"/>
  <c r="B869" i="23"/>
  <c r="C869" i="23"/>
  <c r="D869" i="23"/>
  <c r="E869" i="23"/>
  <c r="F869" i="23"/>
  <c r="B870" i="23"/>
  <c r="C870" i="23"/>
  <c r="D870" i="23"/>
  <c r="E870" i="23"/>
  <c r="F870" i="23"/>
  <c r="B871" i="23"/>
  <c r="C871" i="23"/>
  <c r="D871" i="23"/>
  <c r="E871" i="23"/>
  <c r="F871" i="23"/>
  <c r="B872" i="23"/>
  <c r="C872" i="23"/>
  <c r="D872" i="23"/>
  <c r="E872" i="23"/>
  <c r="F872" i="23"/>
  <c r="B873" i="23"/>
  <c r="C873" i="23"/>
  <c r="D873" i="23"/>
  <c r="E873" i="23"/>
  <c r="F873" i="23"/>
  <c r="B874" i="23"/>
  <c r="C874" i="23"/>
  <c r="D874" i="23"/>
  <c r="E874" i="23"/>
  <c r="F874" i="23"/>
  <c r="B875" i="23"/>
  <c r="C875" i="23"/>
  <c r="D875" i="23"/>
  <c r="E875" i="23"/>
  <c r="F875" i="23"/>
  <c r="B876" i="23"/>
  <c r="C876" i="23"/>
  <c r="D876" i="23"/>
  <c r="E876" i="23"/>
  <c r="F876" i="23"/>
  <c r="B877" i="23"/>
  <c r="C877" i="23"/>
  <c r="D877" i="23"/>
  <c r="E877" i="23"/>
  <c r="F877" i="23"/>
  <c r="B878" i="23"/>
  <c r="C878" i="23"/>
  <c r="D878" i="23"/>
  <c r="E878" i="23"/>
  <c r="F878" i="23"/>
  <c r="B879" i="23"/>
  <c r="C879" i="23"/>
  <c r="D879" i="23"/>
  <c r="E879" i="23"/>
  <c r="F879" i="23"/>
  <c r="B880" i="23"/>
  <c r="C880" i="23"/>
  <c r="D880" i="23"/>
  <c r="E880" i="23"/>
  <c r="F880" i="23"/>
  <c r="B881" i="23"/>
  <c r="C881" i="23"/>
  <c r="D881" i="23"/>
  <c r="E881" i="23"/>
  <c r="F881" i="23"/>
  <c r="B882" i="23"/>
  <c r="C882" i="23"/>
  <c r="D882" i="23"/>
  <c r="E882" i="23"/>
  <c r="F882" i="23"/>
  <c r="B883" i="23"/>
  <c r="C883" i="23"/>
  <c r="D883" i="23"/>
  <c r="E883" i="23"/>
  <c r="F883" i="23"/>
  <c r="B884" i="23"/>
  <c r="C884" i="23"/>
  <c r="D884" i="23"/>
  <c r="E884" i="23"/>
  <c r="F884" i="23"/>
  <c r="B885" i="23"/>
  <c r="C885" i="23"/>
  <c r="D885" i="23"/>
  <c r="E885" i="23"/>
  <c r="F885" i="23"/>
  <c r="B886" i="23"/>
  <c r="C886" i="23"/>
  <c r="D886" i="23"/>
  <c r="E886" i="23"/>
  <c r="F886" i="23"/>
  <c r="B887" i="23"/>
  <c r="C887" i="23"/>
  <c r="D887" i="23"/>
  <c r="E887" i="23"/>
  <c r="F887" i="23"/>
  <c r="B888" i="23"/>
  <c r="C888" i="23"/>
  <c r="D888" i="23"/>
  <c r="E888" i="23"/>
  <c r="F888" i="23"/>
  <c r="B889" i="23"/>
  <c r="C889" i="23"/>
  <c r="D889" i="23"/>
  <c r="E889" i="23"/>
  <c r="F889" i="23"/>
  <c r="B890" i="23"/>
  <c r="C890" i="23"/>
  <c r="D890" i="23"/>
  <c r="E890" i="23"/>
  <c r="F890" i="23"/>
  <c r="B891" i="23"/>
  <c r="C891" i="23"/>
  <c r="D891" i="23"/>
  <c r="E891" i="23"/>
  <c r="F891" i="23"/>
  <c r="B892" i="23"/>
  <c r="C892" i="23"/>
  <c r="D892" i="23"/>
  <c r="E892" i="23"/>
  <c r="F892" i="23"/>
  <c r="B893" i="23"/>
  <c r="C893" i="23"/>
  <c r="D893" i="23"/>
  <c r="E893" i="23"/>
  <c r="F893" i="23"/>
  <c r="B894" i="23"/>
  <c r="C894" i="23"/>
  <c r="D894" i="23"/>
  <c r="E894" i="23"/>
  <c r="F894" i="23"/>
  <c r="B895" i="23"/>
  <c r="C895" i="23"/>
  <c r="D895" i="23"/>
  <c r="E895" i="23"/>
  <c r="F895" i="23"/>
  <c r="B896" i="23"/>
  <c r="C896" i="23"/>
  <c r="D896" i="23"/>
  <c r="E896" i="23"/>
  <c r="F896" i="23"/>
  <c r="B897" i="23"/>
  <c r="C897" i="23"/>
  <c r="D897" i="23"/>
  <c r="E897" i="23"/>
  <c r="F897" i="23"/>
  <c r="B898" i="23"/>
  <c r="C898" i="23"/>
  <c r="D898" i="23"/>
  <c r="E898" i="23"/>
  <c r="F898" i="23"/>
  <c r="B899" i="23"/>
  <c r="C899" i="23"/>
  <c r="D899" i="23"/>
  <c r="E899" i="23"/>
  <c r="F899" i="23"/>
  <c r="B900" i="23"/>
  <c r="C900" i="23"/>
  <c r="D900" i="23"/>
  <c r="E900" i="23"/>
  <c r="F900" i="23"/>
  <c r="B901" i="23"/>
  <c r="C901" i="23"/>
  <c r="D901" i="23"/>
  <c r="E901" i="23"/>
  <c r="F901" i="23"/>
  <c r="B902" i="23"/>
  <c r="C902" i="23"/>
  <c r="D902" i="23"/>
  <c r="E902" i="23"/>
  <c r="F902" i="23"/>
  <c r="B903" i="23"/>
  <c r="C903" i="23"/>
  <c r="D903" i="23"/>
  <c r="E903" i="23"/>
  <c r="F903" i="23"/>
  <c r="B904" i="23"/>
  <c r="C904" i="23"/>
  <c r="D904" i="23"/>
  <c r="E904" i="23"/>
  <c r="F904" i="23"/>
  <c r="B905" i="23"/>
  <c r="C905" i="23"/>
  <c r="D905" i="23"/>
  <c r="E905" i="23"/>
  <c r="F905" i="23"/>
  <c r="B906" i="23"/>
  <c r="C906" i="23"/>
  <c r="D906" i="23"/>
  <c r="E906" i="23"/>
  <c r="F906" i="23"/>
  <c r="B907" i="23"/>
  <c r="C907" i="23"/>
  <c r="D907" i="23"/>
  <c r="E907" i="23"/>
  <c r="F907" i="23"/>
  <c r="B908" i="23"/>
  <c r="C908" i="23"/>
  <c r="D908" i="23"/>
  <c r="E908" i="23"/>
  <c r="F908" i="23"/>
  <c r="B909" i="23"/>
  <c r="C909" i="23"/>
  <c r="D909" i="23"/>
  <c r="E909" i="23"/>
  <c r="F909" i="23"/>
  <c r="B910" i="23"/>
  <c r="C910" i="23"/>
  <c r="D910" i="23"/>
  <c r="E910" i="23"/>
  <c r="F910" i="23"/>
  <c r="B911" i="23"/>
  <c r="C911" i="23"/>
  <c r="D911" i="23"/>
  <c r="E911" i="23"/>
  <c r="F911" i="23"/>
  <c r="B912" i="23"/>
  <c r="C912" i="23"/>
  <c r="D912" i="23"/>
  <c r="E912" i="23"/>
  <c r="F912" i="23"/>
  <c r="B913" i="23"/>
  <c r="C913" i="23"/>
  <c r="D913" i="23"/>
  <c r="E913" i="23"/>
  <c r="F913" i="23"/>
  <c r="B914" i="23"/>
  <c r="C914" i="23"/>
  <c r="D914" i="23"/>
  <c r="E914" i="23"/>
  <c r="F914" i="23"/>
  <c r="B915" i="23"/>
  <c r="C915" i="23"/>
  <c r="D915" i="23"/>
  <c r="E915" i="23"/>
  <c r="F915" i="23"/>
  <c r="B916" i="23"/>
  <c r="C916" i="23"/>
  <c r="D916" i="23"/>
  <c r="E916" i="23"/>
  <c r="F916" i="23"/>
  <c r="B917" i="23"/>
  <c r="C917" i="23"/>
  <c r="D917" i="23"/>
  <c r="E917" i="23"/>
  <c r="F917" i="23"/>
  <c r="B918" i="23"/>
  <c r="C918" i="23"/>
  <c r="D918" i="23"/>
  <c r="E918" i="23"/>
  <c r="F918" i="23"/>
  <c r="B919" i="23"/>
  <c r="C919" i="23"/>
  <c r="D919" i="23"/>
  <c r="E919" i="23"/>
  <c r="F919" i="23"/>
  <c r="B920" i="23"/>
  <c r="C920" i="23"/>
  <c r="D920" i="23"/>
  <c r="E920" i="23"/>
  <c r="F920" i="23"/>
  <c r="B921" i="23"/>
  <c r="C921" i="23"/>
  <c r="D921" i="23"/>
  <c r="E921" i="23"/>
  <c r="F921" i="23"/>
  <c r="B922" i="23"/>
  <c r="C922" i="23"/>
  <c r="D922" i="23"/>
  <c r="E922" i="23"/>
  <c r="F922" i="23"/>
  <c r="B923" i="23"/>
  <c r="C923" i="23"/>
  <c r="D923" i="23"/>
  <c r="E923" i="23"/>
  <c r="F923" i="23"/>
  <c r="B924" i="23"/>
  <c r="C924" i="23"/>
  <c r="D924" i="23"/>
  <c r="E924" i="23"/>
  <c r="F924" i="23"/>
  <c r="B925" i="23"/>
  <c r="C925" i="23"/>
  <c r="D925" i="23"/>
  <c r="E925" i="23"/>
  <c r="F925" i="23"/>
  <c r="B926" i="23"/>
  <c r="C926" i="23"/>
  <c r="D926" i="23"/>
  <c r="E926" i="23"/>
  <c r="F926" i="23"/>
  <c r="B927" i="23"/>
  <c r="C927" i="23"/>
  <c r="D927" i="23"/>
  <c r="E927" i="23"/>
  <c r="F927" i="23"/>
  <c r="B928" i="23"/>
  <c r="C928" i="23"/>
  <c r="D928" i="23"/>
  <c r="E928" i="23"/>
  <c r="F928" i="23"/>
  <c r="B929" i="23"/>
  <c r="C929" i="23"/>
  <c r="D929" i="23"/>
  <c r="E929" i="23"/>
  <c r="F929" i="23"/>
  <c r="B930" i="23"/>
  <c r="C930" i="23"/>
  <c r="D930" i="23"/>
  <c r="E930" i="23"/>
  <c r="F930" i="23"/>
  <c r="B931" i="23"/>
  <c r="C931" i="23"/>
  <c r="D931" i="23"/>
  <c r="E931" i="23"/>
  <c r="F931" i="23"/>
  <c r="B932" i="23"/>
  <c r="C932" i="23"/>
  <c r="D932" i="23"/>
  <c r="E932" i="23"/>
  <c r="F932" i="23"/>
  <c r="B933" i="23"/>
  <c r="C933" i="23"/>
  <c r="D933" i="23"/>
  <c r="E933" i="23"/>
  <c r="F933" i="23"/>
  <c r="B934" i="23"/>
  <c r="C934" i="23"/>
  <c r="D934" i="23"/>
  <c r="E934" i="23"/>
  <c r="F934" i="23"/>
  <c r="B935" i="23"/>
  <c r="C935" i="23"/>
  <c r="D935" i="23"/>
  <c r="E935" i="23"/>
  <c r="F935" i="23"/>
  <c r="B936" i="23"/>
  <c r="C936" i="23"/>
  <c r="D936" i="23"/>
  <c r="E936" i="23"/>
  <c r="F936" i="23"/>
  <c r="B937" i="23"/>
  <c r="C937" i="23"/>
  <c r="D937" i="23"/>
  <c r="E937" i="23"/>
  <c r="F937" i="23"/>
  <c r="B938" i="23"/>
  <c r="C938" i="23"/>
  <c r="D938" i="23"/>
  <c r="E938" i="23"/>
  <c r="F938" i="23"/>
  <c r="B939" i="23"/>
  <c r="C939" i="23"/>
  <c r="D939" i="23"/>
  <c r="E939" i="23"/>
  <c r="F939" i="23"/>
  <c r="B940" i="23"/>
  <c r="C940" i="23"/>
  <c r="D940" i="23"/>
  <c r="E940" i="23"/>
  <c r="F940" i="23"/>
  <c r="B941" i="23"/>
  <c r="C941" i="23"/>
  <c r="D941" i="23"/>
  <c r="E941" i="23"/>
  <c r="F941" i="23"/>
  <c r="B942" i="23"/>
  <c r="C942" i="23"/>
  <c r="D942" i="23"/>
  <c r="E942" i="23"/>
  <c r="F942" i="23"/>
  <c r="B943" i="23"/>
  <c r="C943" i="23"/>
  <c r="D943" i="23"/>
  <c r="E943" i="23"/>
  <c r="F943" i="23"/>
  <c r="B944" i="23"/>
  <c r="C944" i="23"/>
  <c r="D944" i="23"/>
  <c r="E944" i="23"/>
  <c r="F944" i="23"/>
  <c r="B945" i="23"/>
  <c r="C945" i="23"/>
  <c r="D945" i="23"/>
  <c r="E945" i="23"/>
  <c r="F945" i="23"/>
  <c r="B946" i="23"/>
  <c r="C946" i="23"/>
  <c r="D946" i="23"/>
  <c r="E946" i="23"/>
  <c r="F946" i="23"/>
  <c r="B947" i="23"/>
  <c r="C947" i="23"/>
  <c r="D947" i="23"/>
  <c r="E947" i="23"/>
  <c r="F947" i="23"/>
  <c r="B948" i="23"/>
  <c r="C948" i="23"/>
  <c r="D948" i="23"/>
  <c r="E948" i="23"/>
  <c r="F948" i="23"/>
  <c r="B949" i="23"/>
  <c r="C949" i="23"/>
  <c r="D949" i="23"/>
  <c r="E949" i="23"/>
  <c r="F949" i="23"/>
  <c r="B950" i="23"/>
  <c r="C950" i="23"/>
  <c r="D950" i="23"/>
  <c r="E950" i="23"/>
  <c r="F950" i="23"/>
  <c r="B951" i="23"/>
  <c r="C951" i="23"/>
  <c r="D951" i="23"/>
  <c r="E951" i="23"/>
  <c r="F951" i="23"/>
  <c r="B952" i="23"/>
  <c r="C952" i="23"/>
  <c r="D952" i="23"/>
  <c r="E952" i="23"/>
  <c r="F952" i="23"/>
  <c r="B953" i="23"/>
  <c r="C953" i="23"/>
  <c r="D953" i="23"/>
  <c r="E953" i="23"/>
  <c r="F953" i="23"/>
  <c r="B954" i="23"/>
  <c r="C954" i="23"/>
  <c r="D954" i="23"/>
  <c r="E954" i="23"/>
  <c r="F954" i="23"/>
  <c r="B955" i="23"/>
  <c r="C955" i="23"/>
  <c r="D955" i="23"/>
  <c r="E955" i="23"/>
  <c r="F955" i="23"/>
  <c r="B956" i="23"/>
  <c r="C956" i="23"/>
  <c r="D956" i="23"/>
  <c r="E956" i="23"/>
  <c r="F956" i="23"/>
  <c r="B957" i="23"/>
  <c r="C957" i="23"/>
  <c r="D957" i="23"/>
  <c r="E957" i="23"/>
  <c r="F957" i="23"/>
  <c r="B958" i="23"/>
  <c r="C958" i="23"/>
  <c r="D958" i="23"/>
  <c r="E958" i="23"/>
  <c r="F958" i="23"/>
  <c r="B959" i="23"/>
  <c r="C959" i="23"/>
  <c r="D959" i="23"/>
  <c r="E959" i="23"/>
  <c r="F959" i="23"/>
  <c r="B960" i="23"/>
  <c r="C960" i="23"/>
  <c r="D960" i="23"/>
  <c r="E960" i="23"/>
  <c r="F960" i="23"/>
  <c r="B961" i="23"/>
  <c r="C961" i="23"/>
  <c r="D961" i="23"/>
  <c r="E961" i="23"/>
  <c r="F961" i="23"/>
  <c r="B962" i="23"/>
  <c r="C962" i="23"/>
  <c r="D962" i="23"/>
  <c r="E962" i="23"/>
  <c r="F962" i="23"/>
  <c r="B963" i="23"/>
  <c r="C963" i="23"/>
  <c r="D963" i="23"/>
  <c r="E963" i="23"/>
  <c r="F963" i="23"/>
  <c r="B964" i="23"/>
  <c r="C964" i="23"/>
  <c r="D964" i="23"/>
  <c r="E964" i="23"/>
  <c r="F964" i="23"/>
  <c r="B965" i="23"/>
  <c r="C965" i="23"/>
  <c r="D965" i="23"/>
  <c r="E965" i="23"/>
  <c r="F965" i="23"/>
  <c r="B966" i="23"/>
  <c r="C966" i="23"/>
  <c r="D966" i="23"/>
  <c r="E966" i="23"/>
  <c r="F966" i="23"/>
  <c r="B967" i="23"/>
  <c r="C967" i="23"/>
  <c r="D967" i="23"/>
  <c r="E967" i="23"/>
  <c r="F967" i="23"/>
  <c r="B968" i="23"/>
  <c r="C968" i="23"/>
  <c r="D968" i="23"/>
  <c r="E968" i="23"/>
  <c r="F968" i="23"/>
  <c r="B969" i="23"/>
  <c r="C969" i="23"/>
  <c r="D969" i="23"/>
  <c r="E969" i="23"/>
  <c r="F969" i="23"/>
  <c r="B970" i="23"/>
  <c r="C970" i="23"/>
  <c r="D970" i="23"/>
  <c r="E970" i="23"/>
  <c r="F970" i="23"/>
  <c r="B971" i="23"/>
  <c r="C971" i="23"/>
  <c r="D971" i="23"/>
  <c r="E971" i="23"/>
  <c r="F971" i="23"/>
  <c r="B972" i="23"/>
  <c r="C972" i="23"/>
  <c r="D972" i="23"/>
  <c r="E972" i="23"/>
  <c r="F972" i="23"/>
  <c r="B973" i="23"/>
  <c r="C973" i="23"/>
  <c r="D973" i="23"/>
  <c r="E973" i="23"/>
  <c r="F973" i="23"/>
  <c r="B974" i="23"/>
  <c r="C974" i="23"/>
  <c r="D974" i="23"/>
  <c r="E974" i="23"/>
  <c r="F974" i="23"/>
  <c r="B975" i="23"/>
  <c r="C975" i="23"/>
  <c r="D975" i="23"/>
  <c r="E975" i="23"/>
  <c r="F975" i="23"/>
  <c r="B976" i="23"/>
  <c r="C976" i="23"/>
  <c r="D976" i="23"/>
  <c r="E976" i="23"/>
  <c r="F976" i="23"/>
  <c r="B977" i="23"/>
  <c r="C977" i="23"/>
  <c r="D977" i="23"/>
  <c r="E977" i="23"/>
  <c r="F977" i="23"/>
  <c r="B978" i="23"/>
  <c r="C978" i="23"/>
  <c r="D978" i="23"/>
  <c r="E978" i="23"/>
  <c r="F978" i="23"/>
  <c r="B979" i="23"/>
  <c r="C979" i="23"/>
  <c r="D979" i="23"/>
  <c r="E979" i="23"/>
  <c r="F979" i="23"/>
  <c r="B980" i="23"/>
  <c r="C980" i="23"/>
  <c r="D980" i="23"/>
  <c r="E980" i="23"/>
  <c r="F980" i="23"/>
  <c r="B981" i="23"/>
  <c r="C981" i="23"/>
  <c r="D981" i="23"/>
  <c r="E981" i="23"/>
  <c r="F981" i="23"/>
  <c r="B982" i="23"/>
  <c r="C982" i="23"/>
  <c r="D982" i="23"/>
  <c r="E982" i="23"/>
  <c r="F982" i="23"/>
  <c r="B983" i="23"/>
  <c r="C983" i="23"/>
  <c r="D983" i="23"/>
  <c r="E983" i="23"/>
  <c r="F983" i="23"/>
  <c r="B984" i="23"/>
  <c r="C984" i="23"/>
  <c r="D984" i="23"/>
  <c r="E984" i="23"/>
  <c r="F984" i="23"/>
  <c r="B985" i="23"/>
  <c r="C985" i="23"/>
  <c r="D985" i="23"/>
  <c r="E985" i="23"/>
  <c r="F985" i="23"/>
  <c r="B986" i="23"/>
  <c r="C986" i="23"/>
  <c r="D986" i="23"/>
  <c r="E986" i="23"/>
  <c r="F986" i="23"/>
  <c r="B987" i="23"/>
  <c r="C987" i="23"/>
  <c r="D987" i="23"/>
  <c r="E987" i="23"/>
  <c r="F987" i="23"/>
  <c r="B988" i="23"/>
  <c r="C988" i="23"/>
  <c r="D988" i="23"/>
  <c r="E988" i="23"/>
  <c r="F988" i="23"/>
  <c r="B989" i="23"/>
  <c r="C989" i="23"/>
  <c r="D989" i="23"/>
  <c r="E989" i="23"/>
  <c r="F989" i="23"/>
  <c r="B990" i="23"/>
  <c r="C990" i="23"/>
  <c r="D990" i="23"/>
  <c r="E990" i="23"/>
  <c r="F990" i="23"/>
  <c r="B991" i="23"/>
  <c r="C991" i="23"/>
  <c r="D991" i="23"/>
  <c r="E991" i="23"/>
  <c r="F991" i="23"/>
  <c r="B992" i="23"/>
  <c r="C992" i="23"/>
  <c r="D992" i="23"/>
  <c r="E992" i="23"/>
  <c r="F992" i="23"/>
  <c r="B993" i="23"/>
  <c r="C993" i="23"/>
  <c r="D993" i="23"/>
  <c r="E993" i="23"/>
  <c r="F993" i="23"/>
  <c r="B994" i="23"/>
  <c r="C994" i="23"/>
  <c r="D994" i="23"/>
  <c r="E994" i="23"/>
  <c r="F994" i="23"/>
  <c r="B995" i="23"/>
  <c r="C995" i="23"/>
  <c r="D995" i="23"/>
  <c r="E995" i="23"/>
  <c r="F995" i="23"/>
  <c r="B996" i="23"/>
  <c r="C996" i="23"/>
  <c r="D996" i="23"/>
  <c r="E996" i="23"/>
  <c r="F996" i="23"/>
  <c r="B997" i="23"/>
  <c r="C997" i="23"/>
  <c r="D997" i="23"/>
  <c r="E997" i="23"/>
  <c r="F997" i="23"/>
  <c r="B998" i="23"/>
  <c r="C998" i="23"/>
  <c r="D998" i="23"/>
  <c r="E998" i="23"/>
  <c r="F998" i="23"/>
  <c r="B999" i="23"/>
  <c r="C999" i="23"/>
  <c r="D999" i="23"/>
  <c r="E999" i="23"/>
  <c r="F999" i="23"/>
  <c r="B1000" i="23"/>
  <c r="C1000" i="23"/>
  <c r="D1000" i="23"/>
  <c r="E1000" i="23"/>
  <c r="F1000" i="23"/>
  <c r="B1001" i="23"/>
  <c r="C1001" i="23"/>
  <c r="D1001" i="23"/>
  <c r="E1001" i="23"/>
  <c r="F1001" i="23"/>
  <c r="B1002" i="23"/>
  <c r="C1002" i="23"/>
  <c r="D1002" i="23"/>
  <c r="E1002" i="23"/>
  <c r="F1002" i="23"/>
  <c r="B1003" i="23"/>
  <c r="C1003" i="23"/>
  <c r="D1003" i="23"/>
  <c r="E1003" i="23"/>
  <c r="F1003" i="23"/>
  <c r="B1004" i="23"/>
  <c r="C1004" i="23"/>
  <c r="D1004" i="23"/>
  <c r="E1004" i="23"/>
  <c r="F1004" i="23"/>
  <c r="B1005" i="23"/>
  <c r="C1005" i="23"/>
  <c r="D1005" i="23"/>
  <c r="E1005" i="23"/>
  <c r="F1005" i="23"/>
  <c r="B1006" i="23"/>
  <c r="C1006" i="23"/>
  <c r="D1006" i="23"/>
  <c r="E1006" i="23"/>
  <c r="F1006" i="23"/>
  <c r="B1007" i="23"/>
  <c r="C1007" i="23"/>
  <c r="D1007" i="23"/>
  <c r="E1007" i="23"/>
  <c r="F1007" i="23"/>
  <c r="B1008" i="23"/>
  <c r="C1008" i="23"/>
  <c r="D1008" i="23"/>
  <c r="E1008" i="23"/>
  <c r="F1008" i="23"/>
  <c r="B1009" i="23"/>
  <c r="C1009" i="23"/>
  <c r="D1009" i="23"/>
  <c r="E1009" i="23"/>
  <c r="F1009" i="23"/>
  <c r="B1010" i="23"/>
  <c r="C1010" i="23"/>
  <c r="D1010" i="23"/>
  <c r="E1010" i="23"/>
  <c r="F1010" i="23"/>
  <c r="B1011" i="23"/>
  <c r="C1011" i="23"/>
  <c r="D1011" i="23"/>
  <c r="E1011" i="23"/>
  <c r="F1011" i="23"/>
  <c r="B1012" i="23"/>
  <c r="C1012" i="23"/>
  <c r="D1012" i="23"/>
  <c r="E1012" i="23"/>
  <c r="F1012" i="23"/>
  <c r="B1013" i="23"/>
  <c r="C1013" i="23"/>
  <c r="D1013" i="23"/>
  <c r="E1013" i="23"/>
  <c r="F1013" i="23"/>
  <c r="B1014" i="23"/>
  <c r="C1014" i="23"/>
  <c r="D1014" i="23"/>
  <c r="E1014" i="23"/>
  <c r="F1014" i="23"/>
  <c r="B1015" i="23"/>
  <c r="C1015" i="23"/>
  <c r="D1015" i="23"/>
  <c r="E1015" i="23"/>
  <c r="F1015" i="23"/>
  <c r="B1016" i="23"/>
  <c r="C1016" i="23"/>
  <c r="D1016" i="23"/>
  <c r="E1016" i="23"/>
  <c r="F1016" i="23"/>
  <c r="B1017" i="23"/>
  <c r="C1017" i="23"/>
  <c r="D1017" i="23"/>
  <c r="E1017" i="23"/>
  <c r="F1017" i="23"/>
  <c r="B1018" i="23"/>
  <c r="C1018" i="23"/>
  <c r="D1018" i="23"/>
  <c r="E1018" i="23"/>
  <c r="F1018" i="23"/>
  <c r="B1019" i="23"/>
  <c r="C1019" i="23"/>
  <c r="D1019" i="23"/>
  <c r="E1019" i="23"/>
  <c r="F1019" i="23"/>
  <c r="B1020" i="23"/>
  <c r="C1020" i="23"/>
  <c r="D1020" i="23"/>
  <c r="E1020" i="23"/>
  <c r="F1020" i="23"/>
  <c r="B1021" i="23"/>
  <c r="C1021" i="23"/>
  <c r="D1021" i="23"/>
  <c r="E1021" i="23"/>
  <c r="F1021" i="23"/>
  <c r="B1022" i="23"/>
  <c r="C1022" i="23"/>
  <c r="D1022" i="23"/>
  <c r="E1022" i="23"/>
  <c r="F1022" i="23"/>
  <c r="B1023" i="23"/>
  <c r="C1023" i="23"/>
  <c r="D1023" i="23"/>
  <c r="E1023" i="23"/>
  <c r="F1023" i="23"/>
  <c r="B1024" i="23"/>
  <c r="C1024" i="23"/>
  <c r="D1024" i="23"/>
  <c r="E1024" i="23"/>
  <c r="F1024" i="23"/>
  <c r="B1025" i="23"/>
  <c r="C1025" i="23"/>
  <c r="D1025" i="23"/>
  <c r="E1025" i="23"/>
  <c r="F1025" i="23"/>
  <c r="B1026" i="23"/>
  <c r="C1026" i="23"/>
  <c r="D1026" i="23"/>
  <c r="E1026" i="23"/>
  <c r="F1026" i="23"/>
  <c r="B1027" i="23"/>
  <c r="C1027" i="23"/>
  <c r="D1027" i="23"/>
  <c r="E1027" i="23"/>
  <c r="F1027" i="23"/>
  <c r="B1028" i="23"/>
  <c r="C1028" i="23"/>
  <c r="D1028" i="23"/>
  <c r="E1028" i="23"/>
  <c r="F1028" i="23"/>
  <c r="B1029" i="23"/>
  <c r="C1029" i="23"/>
  <c r="D1029" i="23"/>
  <c r="E1029" i="23"/>
  <c r="F1029" i="23"/>
  <c r="B1030" i="23"/>
  <c r="C1030" i="23"/>
  <c r="D1030" i="23"/>
  <c r="E1030" i="23"/>
  <c r="F1030" i="23"/>
  <c r="B1031" i="23"/>
  <c r="C1031" i="23"/>
  <c r="D1031" i="23"/>
  <c r="E1031" i="23"/>
  <c r="F1031" i="23"/>
  <c r="B1032" i="23"/>
  <c r="C1032" i="23"/>
  <c r="D1032" i="23"/>
  <c r="E1032" i="23"/>
  <c r="F1032" i="23"/>
  <c r="B1033" i="23"/>
  <c r="C1033" i="23"/>
  <c r="D1033" i="23"/>
  <c r="E1033" i="23"/>
  <c r="F1033" i="23"/>
  <c r="B1034" i="23"/>
  <c r="C1034" i="23"/>
  <c r="D1034" i="23"/>
  <c r="E1034" i="23"/>
  <c r="F1034" i="23"/>
  <c r="B1035" i="23"/>
  <c r="C1035" i="23"/>
  <c r="D1035" i="23"/>
  <c r="E1035" i="23"/>
  <c r="F1035" i="23"/>
  <c r="B1036" i="23"/>
  <c r="C1036" i="23"/>
  <c r="D1036" i="23"/>
  <c r="E1036" i="23"/>
  <c r="F1036" i="23"/>
  <c r="B1037" i="23"/>
  <c r="C1037" i="23"/>
  <c r="D1037" i="23"/>
  <c r="E1037" i="23"/>
  <c r="F1037" i="23"/>
  <c r="B1038" i="23"/>
  <c r="C1038" i="23"/>
  <c r="D1038" i="23"/>
  <c r="E1038" i="23"/>
  <c r="F1038" i="23"/>
  <c r="B1039" i="23"/>
  <c r="C1039" i="23"/>
  <c r="D1039" i="23"/>
  <c r="E1039" i="23"/>
  <c r="F1039" i="23"/>
  <c r="B1040" i="23"/>
  <c r="C1040" i="23"/>
  <c r="D1040" i="23"/>
  <c r="E1040" i="23"/>
  <c r="F1040" i="23"/>
  <c r="B1041" i="23"/>
  <c r="C1041" i="23"/>
  <c r="D1041" i="23"/>
  <c r="E1041" i="23"/>
  <c r="F1041" i="23"/>
  <c r="B1042" i="23"/>
  <c r="C1042" i="23"/>
  <c r="D1042" i="23"/>
  <c r="E1042" i="23"/>
  <c r="F1042" i="23"/>
  <c r="B1043" i="23"/>
  <c r="C1043" i="23"/>
  <c r="D1043" i="23"/>
  <c r="E1043" i="23"/>
  <c r="F1043" i="23"/>
  <c r="B1044" i="23"/>
  <c r="C1044" i="23"/>
  <c r="D1044" i="23"/>
  <c r="E1044" i="23"/>
  <c r="F1044" i="23"/>
  <c r="B1045" i="23"/>
  <c r="C1045" i="23"/>
  <c r="D1045" i="23"/>
  <c r="E1045" i="23"/>
  <c r="F1045" i="23"/>
  <c r="B1046" i="23"/>
  <c r="C1046" i="23"/>
  <c r="D1046" i="23"/>
  <c r="E1046" i="23"/>
  <c r="F1046" i="23"/>
  <c r="B1047" i="23"/>
  <c r="C1047" i="23"/>
  <c r="D1047" i="23"/>
  <c r="E1047" i="23"/>
  <c r="F1047" i="23"/>
  <c r="B1048" i="23"/>
  <c r="C1048" i="23"/>
  <c r="D1048" i="23"/>
  <c r="E1048" i="23"/>
  <c r="F1048" i="23"/>
  <c r="B1049" i="23"/>
  <c r="C1049" i="23"/>
  <c r="D1049" i="23"/>
  <c r="E1049" i="23"/>
  <c r="F1049" i="23"/>
  <c r="B1050" i="23"/>
  <c r="C1050" i="23"/>
  <c r="D1050" i="23"/>
  <c r="E1050" i="23"/>
  <c r="F1050" i="23"/>
  <c r="B1051" i="23"/>
  <c r="C1051" i="23"/>
  <c r="D1051" i="23"/>
  <c r="E1051" i="23"/>
  <c r="F1051" i="23"/>
  <c r="B1052" i="23"/>
  <c r="C1052" i="23"/>
  <c r="D1052" i="23"/>
  <c r="E1052" i="23"/>
  <c r="F1052" i="23"/>
  <c r="B1053" i="23"/>
  <c r="C1053" i="23"/>
  <c r="D1053" i="23"/>
  <c r="E1053" i="23"/>
  <c r="F1053" i="23"/>
  <c r="B1054" i="23"/>
  <c r="C1054" i="23"/>
  <c r="D1054" i="23"/>
  <c r="E1054" i="23"/>
  <c r="F1054" i="23"/>
  <c r="B1055" i="23"/>
  <c r="C1055" i="23"/>
  <c r="D1055" i="23"/>
  <c r="E1055" i="23"/>
  <c r="F1055" i="23"/>
  <c r="B1056" i="23"/>
  <c r="C1056" i="23"/>
  <c r="D1056" i="23"/>
  <c r="E1056" i="23"/>
  <c r="F1056" i="23"/>
  <c r="B1057" i="23"/>
  <c r="C1057" i="23"/>
  <c r="D1057" i="23"/>
  <c r="E1057" i="23"/>
  <c r="F1057" i="23"/>
  <c r="B1058" i="23"/>
  <c r="C1058" i="23"/>
  <c r="D1058" i="23"/>
  <c r="E1058" i="23"/>
  <c r="F1058" i="23"/>
  <c r="B1059" i="23"/>
  <c r="C1059" i="23"/>
  <c r="D1059" i="23"/>
  <c r="E1059" i="23"/>
  <c r="F1059" i="23"/>
  <c r="B1060" i="23"/>
  <c r="C1060" i="23"/>
  <c r="D1060" i="23"/>
  <c r="E1060" i="23"/>
  <c r="F1060" i="23"/>
  <c r="B1061" i="23"/>
  <c r="C1061" i="23"/>
  <c r="D1061" i="23"/>
  <c r="E1061" i="23"/>
  <c r="F1061" i="23"/>
  <c r="B1062" i="23"/>
  <c r="C1062" i="23"/>
  <c r="D1062" i="23"/>
  <c r="E1062" i="23"/>
  <c r="F1062" i="23"/>
  <c r="B1063" i="23"/>
  <c r="C1063" i="23"/>
  <c r="D1063" i="23"/>
  <c r="E1063" i="23"/>
  <c r="F1063" i="23"/>
  <c r="B1064" i="23"/>
  <c r="C1064" i="23"/>
  <c r="D1064" i="23"/>
  <c r="E1064" i="23"/>
  <c r="F1064" i="23"/>
  <c r="B1065" i="23"/>
  <c r="C1065" i="23"/>
  <c r="D1065" i="23"/>
  <c r="E1065" i="23"/>
  <c r="F1065" i="23"/>
  <c r="B1066" i="23"/>
  <c r="C1066" i="23"/>
  <c r="D1066" i="23"/>
  <c r="E1066" i="23"/>
  <c r="F1066" i="23"/>
  <c r="B1067" i="23"/>
  <c r="C1067" i="23"/>
  <c r="D1067" i="23"/>
  <c r="E1067" i="23"/>
  <c r="F1067" i="23"/>
  <c r="B1068" i="23"/>
  <c r="C1068" i="23"/>
  <c r="D1068" i="23"/>
  <c r="E1068" i="23"/>
  <c r="F1068" i="23"/>
  <c r="B1069" i="23"/>
  <c r="C1069" i="23"/>
  <c r="D1069" i="23"/>
  <c r="E1069" i="23"/>
  <c r="F1069" i="23"/>
  <c r="B1070" i="23"/>
  <c r="C1070" i="23"/>
  <c r="D1070" i="23"/>
  <c r="E1070" i="23"/>
  <c r="F1070" i="23"/>
  <c r="B1071" i="23"/>
  <c r="C1071" i="23"/>
  <c r="D1071" i="23"/>
  <c r="E1071" i="23"/>
  <c r="F1071" i="23"/>
  <c r="B1072" i="23"/>
  <c r="C1072" i="23"/>
  <c r="D1072" i="23"/>
  <c r="E1072" i="23"/>
  <c r="F1072" i="23"/>
  <c r="B1073" i="23"/>
  <c r="C1073" i="23"/>
  <c r="D1073" i="23"/>
  <c r="E1073" i="23"/>
  <c r="F1073" i="23"/>
  <c r="B1074" i="23"/>
  <c r="C1074" i="23"/>
  <c r="D1074" i="23"/>
  <c r="E1074" i="23"/>
  <c r="F1074" i="23"/>
  <c r="B1075" i="23"/>
  <c r="C1075" i="23"/>
  <c r="D1075" i="23"/>
  <c r="E1075" i="23"/>
  <c r="F1075" i="23"/>
  <c r="B1076" i="23"/>
  <c r="C1076" i="23"/>
  <c r="D1076" i="23"/>
  <c r="E1076" i="23"/>
  <c r="F1076" i="23"/>
  <c r="B1077" i="23"/>
  <c r="C1077" i="23"/>
  <c r="D1077" i="23"/>
  <c r="E1077" i="23"/>
  <c r="F1077" i="23"/>
  <c r="B1078" i="23"/>
  <c r="C1078" i="23"/>
  <c r="D1078" i="23"/>
  <c r="E1078" i="23"/>
  <c r="F1078" i="23"/>
  <c r="B1079" i="23"/>
  <c r="C1079" i="23"/>
  <c r="D1079" i="23"/>
  <c r="E1079" i="23"/>
  <c r="F1079" i="23"/>
  <c r="B1080" i="23"/>
  <c r="C1080" i="23"/>
  <c r="D1080" i="23"/>
  <c r="E1080" i="23"/>
  <c r="F1080" i="23"/>
  <c r="B1081" i="23"/>
  <c r="C1081" i="23"/>
  <c r="D1081" i="23"/>
  <c r="E1081" i="23"/>
  <c r="F1081" i="23"/>
  <c r="B1082" i="23"/>
  <c r="C1082" i="23"/>
  <c r="D1082" i="23"/>
  <c r="E1082" i="23"/>
  <c r="F1082" i="23"/>
  <c r="B1083" i="23"/>
  <c r="C1083" i="23"/>
  <c r="D1083" i="23"/>
  <c r="E1083" i="23"/>
  <c r="F1083" i="23"/>
  <c r="B1084" i="23"/>
  <c r="C1084" i="23"/>
  <c r="D1084" i="23"/>
  <c r="E1084" i="23"/>
  <c r="F1084" i="23"/>
  <c r="B1085" i="23"/>
  <c r="C1085" i="23"/>
  <c r="D1085" i="23"/>
  <c r="E1085" i="23"/>
  <c r="F1085" i="23"/>
  <c r="B1086" i="23"/>
  <c r="C1086" i="23"/>
  <c r="D1086" i="23"/>
  <c r="E1086" i="23"/>
  <c r="F1086" i="23"/>
  <c r="B1087" i="23"/>
  <c r="C1087" i="23"/>
  <c r="D1087" i="23"/>
  <c r="E1087" i="23"/>
  <c r="F1087" i="23"/>
  <c r="B1088" i="23"/>
  <c r="C1088" i="23"/>
  <c r="D1088" i="23"/>
  <c r="E1088" i="23"/>
  <c r="F1088" i="23"/>
  <c r="B1089" i="23"/>
  <c r="C1089" i="23"/>
  <c r="D1089" i="23"/>
  <c r="E1089" i="23"/>
  <c r="F1089" i="23"/>
  <c r="B1090" i="23"/>
  <c r="C1090" i="23"/>
  <c r="D1090" i="23"/>
  <c r="E1090" i="23"/>
  <c r="F1090" i="23"/>
  <c r="B1091" i="23"/>
  <c r="C1091" i="23"/>
  <c r="D1091" i="23"/>
  <c r="E1091" i="23"/>
  <c r="F1091" i="23"/>
  <c r="B1092" i="23"/>
  <c r="C1092" i="23"/>
  <c r="D1092" i="23"/>
  <c r="E1092" i="23"/>
  <c r="F1092" i="23"/>
  <c r="B1093" i="23"/>
  <c r="C1093" i="23"/>
  <c r="D1093" i="23"/>
  <c r="E1093" i="23"/>
  <c r="F1093" i="23"/>
  <c r="B1094" i="23"/>
  <c r="C1094" i="23"/>
  <c r="D1094" i="23"/>
  <c r="E1094" i="23"/>
  <c r="F1094" i="23"/>
  <c r="B1095" i="23"/>
  <c r="C1095" i="23"/>
  <c r="D1095" i="23"/>
  <c r="E1095" i="23"/>
  <c r="F1095" i="23"/>
  <c r="B1096" i="23"/>
  <c r="C1096" i="23"/>
  <c r="D1096" i="23"/>
  <c r="E1096" i="23"/>
  <c r="F1096" i="23"/>
  <c r="B1097" i="23"/>
  <c r="C1097" i="23"/>
  <c r="D1097" i="23"/>
  <c r="E1097" i="23"/>
  <c r="F1097" i="23"/>
  <c r="B1098" i="23"/>
  <c r="C1098" i="23"/>
  <c r="D1098" i="23"/>
  <c r="E1098" i="23"/>
  <c r="F1098" i="23"/>
  <c r="B1099" i="23"/>
  <c r="C1099" i="23"/>
  <c r="D1099" i="23"/>
  <c r="E1099" i="23"/>
  <c r="F1099" i="23"/>
  <c r="B1100" i="23"/>
  <c r="C1100" i="23"/>
  <c r="D1100" i="23"/>
  <c r="E1100" i="23"/>
  <c r="F1100" i="23"/>
  <c r="B1101" i="23"/>
  <c r="C1101" i="23"/>
  <c r="D1101" i="23"/>
  <c r="E1101" i="23"/>
  <c r="F1101" i="23"/>
  <c r="B1102" i="23"/>
  <c r="C1102" i="23"/>
  <c r="D1102" i="23"/>
  <c r="E1102" i="23"/>
  <c r="F1102" i="23"/>
  <c r="B1103" i="23"/>
  <c r="C1103" i="23"/>
  <c r="D1103" i="23"/>
  <c r="E1103" i="23"/>
  <c r="F1103" i="23"/>
  <c r="B1104" i="23"/>
  <c r="C1104" i="23"/>
  <c r="D1104" i="23"/>
  <c r="E1104" i="23"/>
  <c r="F1104" i="23"/>
  <c r="B1105" i="23"/>
  <c r="C1105" i="23"/>
  <c r="D1105" i="23"/>
  <c r="E1105" i="23"/>
  <c r="F1105" i="23"/>
  <c r="B1106" i="23"/>
  <c r="C1106" i="23"/>
  <c r="D1106" i="23"/>
  <c r="E1106" i="23"/>
  <c r="F1106" i="23"/>
  <c r="B1107" i="23"/>
  <c r="C1107" i="23"/>
  <c r="D1107" i="23"/>
  <c r="E1107" i="23"/>
  <c r="F1107" i="23"/>
  <c r="B1108" i="23"/>
  <c r="C1108" i="23"/>
  <c r="D1108" i="23"/>
  <c r="E1108" i="23"/>
  <c r="F1108" i="23"/>
  <c r="B1109" i="23"/>
  <c r="C1109" i="23"/>
  <c r="D1109" i="23"/>
  <c r="E1109" i="23"/>
  <c r="F1109" i="23"/>
  <c r="B1110" i="23"/>
  <c r="C1110" i="23"/>
  <c r="D1110" i="23"/>
  <c r="E1110" i="23"/>
  <c r="F1110" i="23"/>
  <c r="B1111" i="23"/>
  <c r="C1111" i="23"/>
  <c r="D1111" i="23"/>
  <c r="E1111" i="23"/>
  <c r="F1111" i="23"/>
  <c r="B1112" i="23"/>
  <c r="C1112" i="23"/>
  <c r="D1112" i="23"/>
  <c r="E1112" i="23"/>
  <c r="F1112" i="23"/>
  <c r="B1113" i="23"/>
  <c r="C1113" i="23"/>
  <c r="D1113" i="23"/>
  <c r="E1113" i="23"/>
  <c r="F1113" i="23"/>
  <c r="B1114" i="23"/>
  <c r="C1114" i="23"/>
  <c r="D1114" i="23"/>
  <c r="E1114" i="23"/>
  <c r="F1114" i="23"/>
  <c r="B1115" i="23"/>
  <c r="C1115" i="23"/>
  <c r="D1115" i="23"/>
  <c r="E1115" i="23"/>
  <c r="F1115" i="23"/>
  <c r="B1116" i="23"/>
  <c r="C1116" i="23"/>
  <c r="D1116" i="23"/>
  <c r="E1116" i="23"/>
  <c r="F1116" i="23"/>
  <c r="B1117" i="23"/>
  <c r="C1117" i="23"/>
  <c r="D1117" i="23"/>
  <c r="E1117" i="23"/>
  <c r="F1117" i="23"/>
  <c r="B1118" i="23"/>
  <c r="C1118" i="23"/>
  <c r="D1118" i="23"/>
  <c r="E1118" i="23"/>
  <c r="F1118" i="23"/>
  <c r="B1119" i="23"/>
  <c r="C1119" i="23"/>
  <c r="D1119" i="23"/>
  <c r="E1119" i="23"/>
  <c r="F1119" i="23"/>
  <c r="B1120" i="23"/>
  <c r="C1120" i="23"/>
  <c r="D1120" i="23"/>
  <c r="E1120" i="23"/>
  <c r="F1120" i="23"/>
  <c r="B1121" i="23"/>
  <c r="C1121" i="23"/>
  <c r="D1121" i="23"/>
  <c r="E1121" i="23"/>
  <c r="F1121" i="23"/>
  <c r="B1122" i="23"/>
  <c r="C1122" i="23"/>
  <c r="D1122" i="23"/>
  <c r="E1122" i="23"/>
  <c r="F1122" i="23"/>
  <c r="B1123" i="23"/>
  <c r="C1123" i="23"/>
  <c r="D1123" i="23"/>
  <c r="E1123" i="23"/>
  <c r="F1123" i="23"/>
  <c r="B1124" i="23"/>
  <c r="C1124" i="23"/>
  <c r="D1124" i="23"/>
  <c r="E1124" i="23"/>
  <c r="F1124" i="23"/>
  <c r="B1125" i="23"/>
  <c r="C1125" i="23"/>
  <c r="D1125" i="23"/>
  <c r="E1125" i="23"/>
  <c r="F1125" i="23"/>
  <c r="B1126" i="23"/>
  <c r="C1126" i="23"/>
  <c r="D1126" i="23"/>
  <c r="E1126" i="23"/>
  <c r="F1126" i="23"/>
  <c r="B1127" i="23"/>
  <c r="C1127" i="23"/>
  <c r="D1127" i="23"/>
  <c r="E1127" i="23"/>
  <c r="F1127" i="23"/>
  <c r="B1128" i="23"/>
  <c r="C1128" i="23"/>
  <c r="D1128" i="23"/>
  <c r="E1128" i="23"/>
  <c r="F1128" i="23"/>
  <c r="B1129" i="23"/>
  <c r="C1129" i="23"/>
  <c r="D1129" i="23"/>
  <c r="E1129" i="23"/>
  <c r="F1129" i="23"/>
  <c r="B1130" i="23"/>
  <c r="C1130" i="23"/>
  <c r="D1130" i="23"/>
  <c r="E1130" i="23"/>
  <c r="F1130" i="23"/>
  <c r="B1131" i="23"/>
  <c r="C1131" i="23"/>
  <c r="D1131" i="23"/>
  <c r="E1131" i="23"/>
  <c r="F1131" i="23"/>
  <c r="B1132" i="23"/>
  <c r="C1132" i="23"/>
  <c r="D1132" i="23"/>
  <c r="E1132" i="23"/>
  <c r="F1132" i="23"/>
  <c r="B1133" i="23"/>
  <c r="C1133" i="23"/>
  <c r="D1133" i="23"/>
  <c r="E1133" i="23"/>
  <c r="F1133" i="23"/>
  <c r="B1134" i="23"/>
  <c r="C1134" i="23"/>
  <c r="D1134" i="23"/>
  <c r="E1134" i="23"/>
  <c r="F1134" i="23"/>
  <c r="B1135" i="23"/>
  <c r="C1135" i="23"/>
  <c r="D1135" i="23"/>
  <c r="E1135" i="23"/>
  <c r="F1135" i="23"/>
  <c r="B1136" i="23"/>
  <c r="C1136" i="23"/>
  <c r="D1136" i="23"/>
  <c r="E1136" i="23"/>
  <c r="F1136" i="23"/>
  <c r="B1137" i="23"/>
  <c r="C1137" i="23"/>
  <c r="D1137" i="23"/>
  <c r="E1137" i="23"/>
  <c r="F1137" i="23"/>
  <c r="B1138" i="23"/>
  <c r="C1138" i="23"/>
  <c r="D1138" i="23"/>
  <c r="E1138" i="23"/>
  <c r="F1138" i="23"/>
  <c r="B1139" i="23"/>
  <c r="C1139" i="23"/>
  <c r="D1139" i="23"/>
  <c r="E1139" i="23"/>
  <c r="F1139" i="23"/>
  <c r="B1140" i="23"/>
  <c r="C1140" i="23"/>
  <c r="D1140" i="23"/>
  <c r="E1140" i="23"/>
  <c r="F1140" i="23"/>
  <c r="B1141" i="23"/>
  <c r="C1141" i="23"/>
  <c r="D1141" i="23"/>
  <c r="E1141" i="23"/>
  <c r="F1141" i="23"/>
  <c r="B1142" i="23"/>
  <c r="C1142" i="23"/>
  <c r="D1142" i="23"/>
  <c r="E1142" i="23"/>
  <c r="F1142" i="23"/>
  <c r="B1143" i="23"/>
  <c r="C1143" i="23"/>
  <c r="D1143" i="23"/>
  <c r="E1143" i="23"/>
  <c r="F1143" i="23"/>
  <c r="B1144" i="23"/>
  <c r="C1144" i="23"/>
  <c r="D1144" i="23"/>
  <c r="E1144" i="23"/>
  <c r="F1144" i="23"/>
  <c r="B1145" i="23"/>
  <c r="C1145" i="23"/>
  <c r="D1145" i="23"/>
  <c r="E1145" i="23"/>
  <c r="F1145" i="23"/>
  <c r="B1146" i="23"/>
  <c r="C1146" i="23"/>
  <c r="D1146" i="23"/>
  <c r="E1146" i="23"/>
  <c r="F1146" i="23"/>
  <c r="B1147" i="23"/>
  <c r="C1147" i="23"/>
  <c r="D1147" i="23"/>
  <c r="E1147" i="23"/>
  <c r="F1147" i="23"/>
  <c r="B1148" i="23"/>
  <c r="C1148" i="23"/>
  <c r="D1148" i="23"/>
  <c r="E1148" i="23"/>
  <c r="F1148" i="23"/>
  <c r="B1149" i="23"/>
  <c r="C1149" i="23"/>
  <c r="D1149" i="23"/>
  <c r="E1149" i="23"/>
  <c r="F1149" i="23"/>
  <c r="B1150" i="23"/>
  <c r="C1150" i="23"/>
  <c r="D1150" i="23"/>
  <c r="E1150" i="23"/>
  <c r="F1150" i="23"/>
  <c r="B1151" i="23"/>
  <c r="C1151" i="23"/>
  <c r="D1151" i="23"/>
  <c r="E1151" i="23"/>
  <c r="F1151" i="23"/>
  <c r="B1152" i="23"/>
  <c r="C1152" i="23"/>
  <c r="D1152" i="23"/>
  <c r="E1152" i="23"/>
  <c r="F1152" i="23"/>
  <c r="B1153" i="23"/>
  <c r="C1153" i="23"/>
  <c r="D1153" i="23"/>
  <c r="E1153" i="23"/>
  <c r="F1153" i="23"/>
  <c r="B1154" i="23"/>
  <c r="C1154" i="23"/>
  <c r="D1154" i="23"/>
  <c r="E1154" i="23"/>
  <c r="F1154" i="23"/>
  <c r="B1155" i="23"/>
  <c r="C1155" i="23"/>
  <c r="D1155" i="23"/>
  <c r="E1155" i="23"/>
  <c r="F1155" i="23"/>
  <c r="B1156" i="23"/>
  <c r="C1156" i="23"/>
  <c r="D1156" i="23"/>
  <c r="E1156" i="23"/>
  <c r="F1156" i="23"/>
  <c r="B1157" i="23"/>
  <c r="C1157" i="23"/>
  <c r="D1157" i="23"/>
  <c r="E1157" i="23"/>
  <c r="F1157" i="23"/>
  <c r="B1158" i="23"/>
  <c r="C1158" i="23"/>
  <c r="D1158" i="23"/>
  <c r="E1158" i="23"/>
  <c r="F1158" i="23"/>
  <c r="B1159" i="23"/>
  <c r="C1159" i="23"/>
  <c r="D1159" i="23"/>
  <c r="E1159" i="23"/>
  <c r="F1159" i="23"/>
  <c r="B1160" i="23"/>
  <c r="C1160" i="23"/>
  <c r="D1160" i="23"/>
  <c r="E1160" i="23"/>
  <c r="F1160" i="23"/>
  <c r="B1161" i="23"/>
  <c r="C1161" i="23"/>
  <c r="D1161" i="23"/>
  <c r="E1161" i="23"/>
  <c r="F1161" i="23"/>
  <c r="B1162" i="23"/>
  <c r="C1162" i="23"/>
  <c r="D1162" i="23"/>
  <c r="E1162" i="23"/>
  <c r="F1162" i="23"/>
  <c r="B1163" i="23"/>
  <c r="C1163" i="23"/>
  <c r="D1163" i="23"/>
  <c r="E1163" i="23"/>
  <c r="F1163" i="23"/>
  <c r="B1164" i="23"/>
  <c r="C1164" i="23"/>
  <c r="D1164" i="23"/>
  <c r="E1164" i="23"/>
  <c r="F1164" i="23"/>
  <c r="B1165" i="23"/>
  <c r="C1165" i="23"/>
  <c r="D1165" i="23"/>
  <c r="E1165" i="23"/>
  <c r="F1165" i="23"/>
  <c r="B1166" i="23"/>
  <c r="C1166" i="23"/>
  <c r="D1166" i="23"/>
  <c r="E1166" i="23"/>
  <c r="F1166" i="23"/>
  <c r="B1167" i="23"/>
  <c r="C1167" i="23"/>
  <c r="D1167" i="23"/>
  <c r="E1167" i="23"/>
  <c r="F1167" i="23"/>
  <c r="B1168" i="23"/>
  <c r="C1168" i="23"/>
  <c r="D1168" i="23"/>
  <c r="E1168" i="23"/>
  <c r="F1168" i="23"/>
  <c r="B1169" i="23"/>
  <c r="C1169" i="23"/>
  <c r="D1169" i="23"/>
  <c r="E1169" i="23"/>
  <c r="F1169" i="23"/>
  <c r="B1170" i="23"/>
  <c r="C1170" i="23"/>
  <c r="D1170" i="23"/>
  <c r="E1170" i="23"/>
  <c r="F1170" i="23"/>
  <c r="B1171" i="23"/>
  <c r="C1171" i="23"/>
  <c r="D1171" i="23"/>
  <c r="E1171" i="23"/>
  <c r="F1171" i="23"/>
  <c r="B1172" i="23"/>
  <c r="C1172" i="23"/>
  <c r="D1172" i="23"/>
  <c r="E1172" i="23"/>
  <c r="F1172" i="23"/>
  <c r="B1173" i="23"/>
  <c r="C1173" i="23"/>
  <c r="D1173" i="23"/>
  <c r="E1173" i="23"/>
  <c r="F1173" i="23"/>
  <c r="B1174" i="23"/>
  <c r="C1174" i="23"/>
  <c r="D1174" i="23"/>
  <c r="E1174" i="23"/>
  <c r="F1174" i="23"/>
  <c r="B1175" i="23"/>
  <c r="C1175" i="23"/>
  <c r="D1175" i="23"/>
  <c r="E1175" i="23"/>
  <c r="F1175" i="23"/>
  <c r="B1176" i="23"/>
  <c r="C1176" i="23"/>
  <c r="D1176" i="23"/>
  <c r="E1176" i="23"/>
  <c r="F1176" i="23"/>
  <c r="B1177" i="23"/>
  <c r="C1177" i="23"/>
  <c r="D1177" i="23"/>
  <c r="E1177" i="23"/>
  <c r="F1177" i="23"/>
  <c r="B1178" i="23"/>
  <c r="C1178" i="23"/>
  <c r="D1178" i="23"/>
  <c r="E1178" i="23"/>
  <c r="F1178" i="23"/>
  <c r="B1179" i="23"/>
  <c r="C1179" i="23"/>
  <c r="D1179" i="23"/>
  <c r="E1179" i="23"/>
  <c r="F1179" i="23"/>
  <c r="B1180" i="23"/>
  <c r="C1180" i="23"/>
  <c r="D1180" i="23"/>
  <c r="E1180" i="23"/>
  <c r="F1180" i="23"/>
  <c r="B1181" i="23"/>
  <c r="C1181" i="23"/>
  <c r="D1181" i="23"/>
  <c r="E1181" i="23"/>
  <c r="F1181" i="23"/>
  <c r="B1182" i="23"/>
  <c r="C1182" i="23"/>
  <c r="D1182" i="23"/>
  <c r="E1182" i="23"/>
  <c r="F1182" i="23"/>
  <c r="B1183" i="23"/>
  <c r="C1183" i="23"/>
  <c r="D1183" i="23"/>
  <c r="E1183" i="23"/>
  <c r="F1183" i="23"/>
  <c r="B1184" i="23"/>
  <c r="C1184" i="23"/>
  <c r="D1184" i="23"/>
  <c r="E1184" i="23"/>
  <c r="F1184" i="23"/>
  <c r="B1185" i="23"/>
  <c r="C1185" i="23"/>
  <c r="D1185" i="23"/>
  <c r="E1185" i="23"/>
  <c r="F1185" i="23"/>
  <c r="B1186" i="23"/>
  <c r="C1186" i="23"/>
  <c r="D1186" i="23"/>
  <c r="E1186" i="23"/>
  <c r="F1186" i="23"/>
  <c r="B1187" i="23"/>
  <c r="C1187" i="23"/>
  <c r="D1187" i="23"/>
  <c r="E1187" i="23"/>
  <c r="F1187" i="23"/>
  <c r="B1188" i="23"/>
  <c r="C1188" i="23"/>
  <c r="D1188" i="23"/>
  <c r="E1188" i="23"/>
  <c r="F1188" i="23"/>
  <c r="B1189" i="23"/>
  <c r="C1189" i="23"/>
  <c r="D1189" i="23"/>
  <c r="E1189" i="23"/>
  <c r="F1189" i="23"/>
  <c r="B1190" i="23"/>
  <c r="C1190" i="23"/>
  <c r="D1190" i="23"/>
  <c r="E1190" i="23"/>
  <c r="F1190" i="23"/>
  <c r="B1191" i="23"/>
  <c r="C1191" i="23"/>
  <c r="D1191" i="23"/>
  <c r="E1191" i="23"/>
  <c r="F1191" i="23"/>
  <c r="B1192" i="23"/>
  <c r="C1192" i="23"/>
  <c r="D1192" i="23"/>
  <c r="E1192" i="23"/>
  <c r="F1192" i="23"/>
  <c r="B1193" i="23"/>
  <c r="C1193" i="23"/>
  <c r="D1193" i="23"/>
  <c r="E1193" i="23"/>
  <c r="F1193" i="23"/>
  <c r="B1194" i="23"/>
  <c r="C1194" i="23"/>
  <c r="D1194" i="23"/>
  <c r="E1194" i="23"/>
  <c r="F1194" i="23"/>
  <c r="B1195" i="23"/>
  <c r="C1195" i="23"/>
  <c r="D1195" i="23"/>
  <c r="E1195" i="23"/>
  <c r="F1195" i="23"/>
  <c r="B1196" i="23"/>
  <c r="C1196" i="23"/>
  <c r="D1196" i="23"/>
  <c r="E1196" i="23"/>
  <c r="F1196" i="23"/>
  <c r="B1197" i="23"/>
  <c r="C1197" i="23"/>
  <c r="D1197" i="23"/>
  <c r="E1197" i="23"/>
  <c r="F1197" i="23"/>
  <c r="B1198" i="23"/>
  <c r="C1198" i="23"/>
  <c r="D1198" i="23"/>
  <c r="E1198" i="23"/>
  <c r="F1198" i="23"/>
  <c r="B1199" i="23"/>
  <c r="C1199" i="23"/>
  <c r="D1199" i="23"/>
  <c r="E1199" i="23"/>
  <c r="F1199" i="23"/>
  <c r="B1200" i="23"/>
  <c r="C1200" i="23"/>
  <c r="D1200" i="23"/>
  <c r="E1200" i="23"/>
  <c r="F1200" i="23"/>
  <c r="B1201" i="23"/>
  <c r="C1201" i="23"/>
  <c r="D1201" i="23"/>
  <c r="E1201" i="23"/>
  <c r="F1201" i="23"/>
  <c r="B1202" i="23"/>
  <c r="C1202" i="23"/>
  <c r="D1202" i="23"/>
  <c r="E1202" i="23"/>
  <c r="F1202" i="23"/>
  <c r="B1203" i="23"/>
  <c r="C1203" i="23"/>
  <c r="D1203" i="23"/>
  <c r="E1203" i="23"/>
  <c r="F1203" i="23"/>
  <c r="B1204" i="23"/>
  <c r="C1204" i="23"/>
  <c r="D1204" i="23"/>
  <c r="E1204" i="23"/>
  <c r="F1204" i="23"/>
  <c r="B1205" i="23"/>
  <c r="C1205" i="23"/>
  <c r="D1205" i="23"/>
  <c r="E1205" i="23"/>
  <c r="F1205" i="23"/>
  <c r="B1206" i="23"/>
  <c r="C1206" i="23"/>
  <c r="D1206" i="23"/>
  <c r="E1206" i="23"/>
  <c r="F1206" i="23"/>
  <c r="B1207" i="23"/>
  <c r="C1207" i="23"/>
  <c r="D1207" i="23"/>
  <c r="E1207" i="23"/>
  <c r="F1207" i="23"/>
  <c r="B1208" i="23"/>
  <c r="C1208" i="23"/>
  <c r="D1208" i="23"/>
  <c r="E1208" i="23"/>
  <c r="F1208" i="23"/>
  <c r="B1209" i="23"/>
  <c r="C1209" i="23"/>
  <c r="D1209" i="23"/>
  <c r="E1209" i="23"/>
  <c r="F1209" i="23"/>
  <c r="B1210" i="23"/>
  <c r="C1210" i="23"/>
  <c r="D1210" i="23"/>
  <c r="E1210" i="23"/>
  <c r="F1210" i="23"/>
  <c r="B1211" i="23"/>
  <c r="C1211" i="23"/>
  <c r="D1211" i="23"/>
  <c r="E1211" i="23"/>
  <c r="F1211" i="23"/>
  <c r="B1212" i="23"/>
  <c r="C1212" i="23"/>
  <c r="D1212" i="23"/>
  <c r="E1212" i="23"/>
  <c r="F1212" i="23"/>
  <c r="B1213" i="23"/>
  <c r="C1213" i="23"/>
  <c r="D1213" i="23"/>
  <c r="E1213" i="23"/>
  <c r="F1213" i="23"/>
  <c r="B1214" i="23"/>
  <c r="C1214" i="23"/>
  <c r="D1214" i="23"/>
  <c r="E1214" i="23"/>
  <c r="F1214" i="23"/>
  <c r="B1215" i="23"/>
  <c r="C1215" i="23"/>
  <c r="D1215" i="23"/>
  <c r="E1215" i="23"/>
  <c r="F1215" i="23"/>
  <c r="B1216" i="23"/>
  <c r="C1216" i="23"/>
  <c r="D1216" i="23"/>
  <c r="E1216" i="23"/>
  <c r="F1216" i="23"/>
  <c r="B1217" i="23"/>
  <c r="C1217" i="23"/>
  <c r="D1217" i="23"/>
  <c r="E1217" i="23"/>
  <c r="F1217" i="23"/>
  <c r="B1218" i="23"/>
  <c r="C1218" i="23"/>
  <c r="D1218" i="23"/>
  <c r="E1218" i="23"/>
  <c r="F1218" i="23"/>
  <c r="B1219" i="23"/>
  <c r="C1219" i="23"/>
  <c r="D1219" i="23"/>
  <c r="E1219" i="23"/>
  <c r="F1219" i="23"/>
  <c r="B1220" i="23"/>
  <c r="C1220" i="23"/>
  <c r="D1220" i="23"/>
  <c r="E1220" i="23"/>
  <c r="F1220" i="23"/>
  <c r="B1221" i="23"/>
  <c r="C1221" i="23"/>
  <c r="D1221" i="23"/>
  <c r="E1221" i="23"/>
  <c r="F1221" i="23"/>
  <c r="B1222" i="23"/>
  <c r="C1222" i="23"/>
  <c r="D1222" i="23"/>
  <c r="E1222" i="23"/>
  <c r="F1222" i="23"/>
  <c r="B1223" i="23"/>
  <c r="C1223" i="23"/>
  <c r="D1223" i="23"/>
  <c r="E1223" i="23"/>
  <c r="F1223" i="23"/>
  <c r="B1224" i="23"/>
  <c r="C1224" i="23"/>
  <c r="D1224" i="23"/>
  <c r="E1224" i="23"/>
  <c r="F1224" i="23"/>
  <c r="B1225" i="23"/>
  <c r="C1225" i="23"/>
  <c r="D1225" i="23"/>
  <c r="E1225" i="23"/>
  <c r="F1225" i="23"/>
  <c r="B1226" i="23"/>
  <c r="C1226" i="23"/>
  <c r="D1226" i="23"/>
  <c r="E1226" i="23"/>
  <c r="F1226" i="23"/>
  <c r="B1227" i="23"/>
  <c r="C1227" i="23"/>
  <c r="D1227" i="23"/>
  <c r="E1227" i="23"/>
  <c r="F1227" i="23"/>
  <c r="B1228" i="23"/>
  <c r="C1228" i="23"/>
  <c r="D1228" i="23"/>
  <c r="E1228" i="23"/>
  <c r="F1228" i="23"/>
  <c r="B1229" i="23"/>
  <c r="C1229" i="23"/>
  <c r="D1229" i="23"/>
  <c r="E1229" i="23"/>
  <c r="F1229" i="23"/>
  <c r="B1230" i="23"/>
  <c r="C1230" i="23"/>
  <c r="D1230" i="23"/>
  <c r="E1230" i="23"/>
  <c r="F1230" i="23"/>
  <c r="B1231" i="23"/>
  <c r="C1231" i="23"/>
  <c r="D1231" i="23"/>
  <c r="E1231" i="23"/>
  <c r="F1231" i="23"/>
  <c r="B1232" i="23"/>
  <c r="C1232" i="23"/>
  <c r="D1232" i="23"/>
  <c r="E1232" i="23"/>
  <c r="F1232" i="23"/>
  <c r="B1233" i="23"/>
  <c r="C1233" i="23"/>
  <c r="D1233" i="23"/>
  <c r="E1233" i="23"/>
  <c r="F1233" i="23"/>
  <c r="B1234" i="23"/>
  <c r="C1234" i="23"/>
  <c r="D1234" i="23"/>
  <c r="E1234" i="23"/>
  <c r="F1234" i="23"/>
  <c r="B1235" i="23"/>
  <c r="C1235" i="23"/>
  <c r="D1235" i="23"/>
  <c r="E1235" i="23"/>
  <c r="F1235" i="23"/>
  <c r="B1236" i="23"/>
  <c r="C1236" i="23"/>
  <c r="D1236" i="23"/>
  <c r="E1236" i="23"/>
  <c r="F1236" i="23"/>
  <c r="B1237" i="23"/>
  <c r="C1237" i="23"/>
  <c r="D1237" i="23"/>
  <c r="E1237" i="23"/>
  <c r="F1237" i="23"/>
  <c r="B1238" i="23"/>
  <c r="C1238" i="23"/>
  <c r="D1238" i="23"/>
  <c r="E1238" i="23"/>
  <c r="F1238" i="23"/>
  <c r="B1239" i="23"/>
  <c r="C1239" i="23"/>
  <c r="D1239" i="23"/>
  <c r="E1239" i="23"/>
  <c r="F1239" i="23"/>
  <c r="B1240" i="23"/>
  <c r="C1240" i="23"/>
  <c r="D1240" i="23"/>
  <c r="E1240" i="23"/>
  <c r="F1240" i="23"/>
  <c r="B1241" i="23"/>
  <c r="C1241" i="23"/>
  <c r="D1241" i="23"/>
  <c r="E1241" i="23"/>
  <c r="F1241" i="23"/>
  <c r="B1242" i="23"/>
  <c r="C1242" i="23"/>
  <c r="D1242" i="23"/>
  <c r="E1242" i="23"/>
  <c r="F1242" i="23"/>
  <c r="B1243" i="23"/>
  <c r="C1243" i="23"/>
  <c r="D1243" i="23"/>
  <c r="E1243" i="23"/>
  <c r="F1243" i="23"/>
  <c r="B1244" i="23"/>
  <c r="C1244" i="23"/>
  <c r="D1244" i="23"/>
  <c r="E1244" i="23"/>
  <c r="F1244" i="23"/>
  <c r="B1245" i="23"/>
  <c r="C1245" i="23"/>
  <c r="D1245" i="23"/>
  <c r="E1245" i="23"/>
  <c r="F1245" i="23"/>
  <c r="B1246" i="23"/>
  <c r="C1246" i="23"/>
  <c r="D1246" i="23"/>
  <c r="E1246" i="23"/>
  <c r="F1246" i="23"/>
  <c r="B1247" i="23"/>
  <c r="C1247" i="23"/>
  <c r="D1247" i="23"/>
  <c r="E1247" i="23"/>
  <c r="F1247" i="23"/>
  <c r="B1248" i="23"/>
  <c r="C1248" i="23"/>
  <c r="D1248" i="23"/>
  <c r="E1248" i="23"/>
  <c r="F1248" i="23"/>
  <c r="B1249" i="23"/>
  <c r="C1249" i="23"/>
  <c r="D1249" i="23"/>
  <c r="E1249" i="23"/>
  <c r="F1249" i="23"/>
  <c r="B1250" i="23"/>
  <c r="C1250" i="23"/>
  <c r="D1250" i="23"/>
  <c r="E1250" i="23"/>
  <c r="F1250" i="23"/>
  <c r="B1251" i="23"/>
  <c r="C1251" i="23"/>
  <c r="D1251" i="23"/>
  <c r="E1251" i="23"/>
  <c r="F1251" i="23"/>
  <c r="B1252" i="23"/>
  <c r="C1252" i="23"/>
  <c r="D1252" i="23"/>
  <c r="E1252" i="23"/>
  <c r="F1252" i="23"/>
  <c r="B1253" i="23"/>
  <c r="C1253" i="23"/>
  <c r="D1253" i="23"/>
  <c r="E1253" i="23"/>
  <c r="F1253" i="23"/>
  <c r="B1254" i="23"/>
  <c r="C1254" i="23"/>
  <c r="D1254" i="23"/>
  <c r="E1254" i="23"/>
  <c r="F1254" i="23"/>
  <c r="B1255" i="23"/>
  <c r="C1255" i="23"/>
  <c r="D1255" i="23"/>
  <c r="E1255" i="23"/>
  <c r="F1255" i="23"/>
  <c r="B1256" i="23"/>
  <c r="C1256" i="23"/>
  <c r="D1256" i="23"/>
  <c r="E1256" i="23"/>
  <c r="F1256" i="23"/>
  <c r="AD3" i="1" l="1"/>
  <c r="A3" i="23" s="1"/>
  <c r="AD4" i="1"/>
  <c r="A4" i="23" s="1"/>
  <c r="AD5" i="1"/>
  <c r="A5" i="23" s="1"/>
  <c r="AD6" i="1"/>
  <c r="A6" i="23" s="1"/>
  <c r="AD7" i="1"/>
  <c r="A7" i="23" s="1"/>
  <c r="AD8" i="1"/>
  <c r="A8" i="23" s="1"/>
  <c r="AD9" i="1"/>
  <c r="A9" i="23" s="1"/>
  <c r="AD10" i="1"/>
  <c r="A10" i="23" s="1"/>
  <c r="AD11" i="1"/>
  <c r="A11" i="23" s="1"/>
  <c r="AD12" i="1"/>
  <c r="A12" i="23" s="1"/>
  <c r="AD13" i="1"/>
  <c r="A13" i="23" s="1"/>
  <c r="AD14" i="1"/>
  <c r="A14" i="23" s="1"/>
  <c r="AD15" i="1"/>
  <c r="A15" i="23" s="1"/>
  <c r="AD16" i="1"/>
  <c r="A16" i="23" s="1"/>
  <c r="AD17" i="1"/>
  <c r="A17" i="23" s="1"/>
  <c r="AD18" i="1"/>
  <c r="A18" i="23" s="1"/>
  <c r="AD19" i="1"/>
  <c r="A19" i="23" s="1"/>
  <c r="AD20" i="1"/>
  <c r="A20" i="23" s="1"/>
  <c r="AD21" i="1"/>
  <c r="A21" i="23" s="1"/>
  <c r="AD22" i="1"/>
  <c r="A22" i="23" s="1"/>
  <c r="AD23" i="1"/>
  <c r="A23" i="23" s="1"/>
  <c r="AD24" i="1"/>
  <c r="A24" i="23" s="1"/>
  <c r="AD25" i="1"/>
  <c r="A25" i="23" s="1"/>
  <c r="AD26" i="1"/>
  <c r="A26" i="23" s="1"/>
  <c r="AD27" i="1"/>
  <c r="A27" i="23" s="1"/>
  <c r="AD28" i="1"/>
  <c r="A28" i="23" s="1"/>
  <c r="AD29" i="1"/>
  <c r="A29" i="23" s="1"/>
  <c r="AD30" i="1"/>
  <c r="A30" i="23" s="1"/>
  <c r="AD31" i="1"/>
  <c r="A31" i="23" s="1"/>
  <c r="AD32" i="1"/>
  <c r="A32" i="23" s="1"/>
  <c r="AD33" i="1"/>
  <c r="A33" i="23" s="1"/>
  <c r="AD34" i="1"/>
  <c r="A34" i="23" s="1"/>
  <c r="AD35" i="1"/>
  <c r="A35" i="23" s="1"/>
  <c r="AD36" i="1"/>
  <c r="A36" i="23" s="1"/>
  <c r="AD37" i="1"/>
  <c r="A37" i="23" s="1"/>
  <c r="AD38" i="1"/>
  <c r="A38" i="23" s="1"/>
  <c r="AD39" i="1"/>
  <c r="A39" i="23" s="1"/>
  <c r="AD40" i="1"/>
  <c r="A40" i="23" s="1"/>
  <c r="AD41" i="1"/>
  <c r="A41" i="23" s="1"/>
  <c r="AD42" i="1"/>
  <c r="A42" i="23" s="1"/>
  <c r="AD43" i="1"/>
  <c r="A43" i="23" s="1"/>
  <c r="AD44" i="1"/>
  <c r="A44" i="23" s="1"/>
  <c r="AD45" i="1"/>
  <c r="A45" i="23" s="1"/>
  <c r="AD46" i="1"/>
  <c r="A46" i="23" s="1"/>
  <c r="AD47" i="1"/>
  <c r="A47" i="23" s="1"/>
  <c r="AD48" i="1"/>
  <c r="A48" i="23" s="1"/>
  <c r="AD49" i="1"/>
  <c r="A49" i="23" s="1"/>
  <c r="AD50" i="1"/>
  <c r="A50" i="23" s="1"/>
  <c r="AD51" i="1"/>
  <c r="A51" i="23" s="1"/>
  <c r="AD52" i="1"/>
  <c r="A52" i="23" s="1"/>
  <c r="AD53" i="1"/>
  <c r="A53" i="23" s="1"/>
  <c r="AD54" i="1"/>
  <c r="A54" i="23" s="1"/>
  <c r="AD55" i="1"/>
  <c r="A55" i="23" s="1"/>
  <c r="AD56" i="1"/>
  <c r="A56" i="23" s="1"/>
  <c r="AD57" i="1"/>
  <c r="A57" i="23" s="1"/>
  <c r="AD58" i="1"/>
  <c r="A58" i="23" s="1"/>
  <c r="AD59" i="1"/>
  <c r="A59" i="23" s="1"/>
  <c r="AD60" i="1"/>
  <c r="A60" i="23" s="1"/>
  <c r="AD61" i="1"/>
  <c r="A61" i="23" s="1"/>
  <c r="AD62" i="1"/>
  <c r="A62" i="23" s="1"/>
  <c r="AD63" i="1"/>
  <c r="A63" i="23" s="1"/>
  <c r="AD64" i="1"/>
  <c r="A64" i="23" s="1"/>
  <c r="AD65" i="1"/>
  <c r="A65" i="23" s="1"/>
  <c r="AD66" i="1"/>
  <c r="A66" i="23" s="1"/>
  <c r="AD67" i="1"/>
  <c r="A67" i="23" s="1"/>
  <c r="AD68" i="1"/>
  <c r="A68" i="23" s="1"/>
  <c r="AD69" i="1"/>
  <c r="A69" i="23" s="1"/>
  <c r="AD70" i="1"/>
  <c r="A70" i="23" s="1"/>
  <c r="AD71" i="1"/>
  <c r="A71" i="23" s="1"/>
  <c r="AD72" i="1"/>
  <c r="A72" i="23" s="1"/>
  <c r="AD73" i="1"/>
  <c r="A73" i="23" s="1"/>
  <c r="AD74" i="1"/>
  <c r="A74" i="23" s="1"/>
  <c r="AD75" i="1"/>
  <c r="A75" i="23" s="1"/>
  <c r="AD76" i="1"/>
  <c r="A76" i="23" s="1"/>
  <c r="AD77" i="1"/>
  <c r="A77" i="23" s="1"/>
  <c r="AD78" i="1"/>
  <c r="A78" i="23" s="1"/>
  <c r="AD79" i="1"/>
  <c r="A79" i="23" s="1"/>
  <c r="AD80" i="1"/>
  <c r="A80" i="23" s="1"/>
  <c r="AD81" i="1"/>
  <c r="A81" i="23" s="1"/>
  <c r="AD82" i="1"/>
  <c r="A82" i="23" s="1"/>
  <c r="AD83" i="1"/>
  <c r="A83" i="23" s="1"/>
  <c r="AD84" i="1"/>
  <c r="A84" i="23" s="1"/>
  <c r="AD85" i="1"/>
  <c r="A85" i="23" s="1"/>
  <c r="AD86" i="1"/>
  <c r="A86" i="23" s="1"/>
  <c r="AD87" i="1"/>
  <c r="A87" i="23" s="1"/>
  <c r="AD88" i="1"/>
  <c r="A88" i="23" s="1"/>
  <c r="AD89" i="1"/>
  <c r="A89" i="23" s="1"/>
  <c r="AD90" i="1"/>
  <c r="A90" i="23" s="1"/>
  <c r="AD91" i="1"/>
  <c r="A91" i="23" s="1"/>
  <c r="AD92" i="1"/>
  <c r="A92" i="23" s="1"/>
  <c r="AD93" i="1"/>
  <c r="A93" i="23" s="1"/>
  <c r="AD94" i="1"/>
  <c r="A94" i="23" s="1"/>
  <c r="AD95" i="1"/>
  <c r="A95" i="23" s="1"/>
  <c r="AD96" i="1"/>
  <c r="A96" i="23" s="1"/>
  <c r="AD97" i="1"/>
  <c r="A97" i="23" s="1"/>
  <c r="AD98" i="1"/>
  <c r="A98" i="23" s="1"/>
  <c r="AD99" i="1"/>
  <c r="A99" i="23" s="1"/>
  <c r="AD100" i="1"/>
  <c r="A100" i="23" s="1"/>
  <c r="AD101" i="1"/>
  <c r="A101" i="23" s="1"/>
  <c r="AD102" i="1"/>
  <c r="A102" i="23" s="1"/>
  <c r="AD103" i="1"/>
  <c r="A103" i="23" s="1"/>
  <c r="AD104" i="1"/>
  <c r="A104" i="23" s="1"/>
  <c r="AD105" i="1"/>
  <c r="A105" i="23" s="1"/>
  <c r="AD106" i="1"/>
  <c r="A106" i="23" s="1"/>
  <c r="AD107" i="1"/>
  <c r="A107" i="23" s="1"/>
  <c r="AD108" i="1"/>
  <c r="A108" i="23" s="1"/>
  <c r="AD109" i="1"/>
  <c r="A109" i="23" s="1"/>
  <c r="AD110" i="1"/>
  <c r="A110" i="23" s="1"/>
  <c r="AD111" i="1"/>
  <c r="A111" i="23" s="1"/>
  <c r="AD112" i="1"/>
  <c r="A112" i="23" s="1"/>
  <c r="AD113" i="1"/>
  <c r="A113" i="23" s="1"/>
  <c r="AD114" i="1"/>
  <c r="A114" i="23" s="1"/>
  <c r="AD115" i="1"/>
  <c r="A115" i="23" s="1"/>
  <c r="AD116" i="1"/>
  <c r="A116" i="23" s="1"/>
  <c r="I116" i="23" s="1"/>
  <c r="AD117" i="1"/>
  <c r="A117" i="23" s="1"/>
  <c r="AD118" i="1"/>
  <c r="A118" i="23" s="1"/>
  <c r="AD119" i="1"/>
  <c r="A119" i="23" s="1"/>
  <c r="AD120" i="1"/>
  <c r="A120" i="23" s="1"/>
  <c r="AD121" i="1"/>
  <c r="A121" i="23" s="1"/>
  <c r="AD122" i="1"/>
  <c r="A122" i="23" s="1"/>
  <c r="AD123" i="1"/>
  <c r="A123" i="23" s="1"/>
  <c r="AD124" i="1"/>
  <c r="A124" i="23" s="1"/>
  <c r="AD125" i="1"/>
  <c r="A125" i="23" s="1"/>
  <c r="AD126" i="1"/>
  <c r="A126" i="23" s="1"/>
  <c r="AD127" i="1"/>
  <c r="A127" i="23" s="1"/>
  <c r="AD128" i="1"/>
  <c r="A128" i="23" s="1"/>
  <c r="AD129" i="1"/>
  <c r="A129" i="23" s="1"/>
  <c r="AD130" i="1"/>
  <c r="A130" i="23" s="1"/>
  <c r="AD131" i="1"/>
  <c r="A131" i="23" s="1"/>
  <c r="AD132" i="1"/>
  <c r="A132" i="23" s="1"/>
  <c r="AD133" i="1"/>
  <c r="A133" i="23" s="1"/>
  <c r="AD134" i="1"/>
  <c r="A134" i="23" s="1"/>
  <c r="AD135" i="1"/>
  <c r="A135" i="23" s="1"/>
  <c r="AD136" i="1"/>
  <c r="A136" i="23" s="1"/>
  <c r="AD137" i="1"/>
  <c r="A137" i="23" s="1"/>
  <c r="AD138" i="1"/>
  <c r="A138" i="23" s="1"/>
  <c r="AD139" i="1"/>
  <c r="A139" i="23" s="1"/>
  <c r="AD140" i="1"/>
  <c r="A140" i="23" s="1"/>
  <c r="AD141" i="1"/>
  <c r="A141" i="23" s="1"/>
  <c r="AD142" i="1"/>
  <c r="A142" i="23" s="1"/>
  <c r="AD143" i="1"/>
  <c r="A143" i="23" s="1"/>
  <c r="AD144" i="1"/>
  <c r="A144" i="23" s="1"/>
  <c r="AD145" i="1"/>
  <c r="A145" i="23" s="1"/>
  <c r="AD146" i="1"/>
  <c r="A146" i="23" s="1"/>
  <c r="AD147" i="1"/>
  <c r="A147" i="23" s="1"/>
  <c r="AD148" i="1"/>
  <c r="A148" i="23" s="1"/>
  <c r="AD149" i="1"/>
  <c r="A149" i="23" s="1"/>
  <c r="AD150" i="1"/>
  <c r="A150" i="23" s="1"/>
  <c r="AD151" i="1"/>
  <c r="A151" i="23" s="1"/>
  <c r="AD152" i="1"/>
  <c r="A152" i="23" s="1"/>
  <c r="AD153" i="1"/>
  <c r="A153" i="23" s="1"/>
  <c r="AD154" i="1"/>
  <c r="A154" i="23" s="1"/>
  <c r="AD155" i="1"/>
  <c r="A155" i="23" s="1"/>
  <c r="AD156" i="1"/>
  <c r="A156" i="23" s="1"/>
  <c r="AD157" i="1"/>
  <c r="A157" i="23" s="1"/>
  <c r="AD158" i="1"/>
  <c r="A158" i="23" s="1"/>
  <c r="AD159" i="1"/>
  <c r="A159" i="23" s="1"/>
  <c r="AD160" i="1"/>
  <c r="A160" i="23" s="1"/>
  <c r="AD161" i="1"/>
  <c r="A161" i="23" s="1"/>
  <c r="AD162" i="1"/>
  <c r="A162" i="23" s="1"/>
  <c r="AD163" i="1"/>
  <c r="A163" i="23" s="1"/>
  <c r="AD164" i="1"/>
  <c r="A164" i="23" s="1"/>
  <c r="AD165" i="1"/>
  <c r="A165" i="23" s="1"/>
  <c r="AD166" i="1"/>
  <c r="A166" i="23" s="1"/>
  <c r="AD167" i="1"/>
  <c r="A167" i="23" s="1"/>
  <c r="AD168" i="1"/>
  <c r="A168" i="23" s="1"/>
  <c r="AD169" i="1"/>
  <c r="A169" i="23" s="1"/>
  <c r="AD170" i="1"/>
  <c r="A170" i="23" s="1"/>
  <c r="AD171" i="1"/>
  <c r="A171" i="23" s="1"/>
  <c r="AD172" i="1"/>
  <c r="A172" i="23" s="1"/>
  <c r="AD173" i="1"/>
  <c r="A173" i="23" s="1"/>
  <c r="AD174" i="1"/>
  <c r="A174" i="23" s="1"/>
  <c r="AD175" i="1"/>
  <c r="A175" i="23" s="1"/>
  <c r="AD176" i="1"/>
  <c r="A176" i="23" s="1"/>
  <c r="AD177" i="1"/>
  <c r="A177" i="23" s="1"/>
  <c r="AD178" i="1"/>
  <c r="A178" i="23" s="1"/>
  <c r="AD179" i="1"/>
  <c r="A179" i="23" s="1"/>
  <c r="AD180" i="1"/>
  <c r="A180" i="23" s="1"/>
  <c r="AD181" i="1"/>
  <c r="A181" i="23" s="1"/>
  <c r="AD182" i="1"/>
  <c r="A182" i="23" s="1"/>
  <c r="AD183" i="1"/>
  <c r="A183" i="23" s="1"/>
  <c r="AD184" i="1"/>
  <c r="A184" i="23" s="1"/>
  <c r="AD185" i="1"/>
  <c r="A185" i="23" s="1"/>
  <c r="AD186" i="1"/>
  <c r="A186" i="23" s="1"/>
  <c r="AD187" i="1"/>
  <c r="A187" i="23" s="1"/>
  <c r="AD188" i="1"/>
  <c r="A188" i="23" s="1"/>
  <c r="AD189" i="1"/>
  <c r="A189" i="23" s="1"/>
  <c r="AD190" i="1"/>
  <c r="A190" i="23" s="1"/>
  <c r="AD191" i="1"/>
  <c r="A191" i="23" s="1"/>
  <c r="AD192" i="1"/>
  <c r="A192" i="23" s="1"/>
  <c r="AD193" i="1"/>
  <c r="A193" i="23" s="1"/>
  <c r="AD194" i="1"/>
  <c r="A194" i="23" s="1"/>
  <c r="AD195" i="1"/>
  <c r="A195" i="23" s="1"/>
  <c r="AD196" i="1"/>
  <c r="A196" i="23" s="1"/>
  <c r="AD197" i="1"/>
  <c r="A197" i="23" s="1"/>
  <c r="AD198" i="1"/>
  <c r="A198" i="23" s="1"/>
  <c r="AD199" i="1"/>
  <c r="A199" i="23" s="1"/>
  <c r="AD200" i="1"/>
  <c r="A200" i="23" s="1"/>
  <c r="AD201" i="1"/>
  <c r="A201" i="23" s="1"/>
  <c r="AD202" i="1"/>
  <c r="A202" i="23" s="1"/>
  <c r="AD203" i="1"/>
  <c r="A203" i="23" s="1"/>
  <c r="AD204" i="1"/>
  <c r="A204" i="23" s="1"/>
  <c r="AD205" i="1"/>
  <c r="A205" i="23" s="1"/>
  <c r="AD206" i="1"/>
  <c r="A206" i="23" s="1"/>
  <c r="AD207" i="1"/>
  <c r="A207" i="23" s="1"/>
  <c r="AD208" i="1"/>
  <c r="A208" i="23" s="1"/>
  <c r="AD209" i="1"/>
  <c r="A209" i="23" s="1"/>
  <c r="AD210" i="1"/>
  <c r="A210" i="23" s="1"/>
  <c r="AD211" i="1"/>
  <c r="A211" i="23" s="1"/>
  <c r="AD212" i="1"/>
  <c r="A212" i="23" s="1"/>
  <c r="AD213" i="1"/>
  <c r="A213" i="23" s="1"/>
  <c r="AD214" i="1"/>
  <c r="A214" i="23" s="1"/>
  <c r="AD215" i="1"/>
  <c r="A215" i="23" s="1"/>
  <c r="AD216" i="1"/>
  <c r="A216" i="23" s="1"/>
  <c r="AD217" i="1"/>
  <c r="A217" i="23" s="1"/>
  <c r="AD218" i="1"/>
  <c r="A218" i="23" s="1"/>
  <c r="AD219" i="1"/>
  <c r="A219" i="23" s="1"/>
  <c r="AD220" i="1"/>
  <c r="A220" i="23" s="1"/>
  <c r="AD221" i="1"/>
  <c r="A221" i="23" s="1"/>
  <c r="AD222" i="1"/>
  <c r="A222" i="23" s="1"/>
  <c r="AD223" i="1"/>
  <c r="A223" i="23" s="1"/>
  <c r="AD224" i="1"/>
  <c r="A224" i="23" s="1"/>
  <c r="AD225" i="1"/>
  <c r="A225" i="23" s="1"/>
  <c r="AD226" i="1"/>
  <c r="A226" i="23" s="1"/>
  <c r="AD227" i="1"/>
  <c r="A227" i="23" s="1"/>
  <c r="AD228" i="1"/>
  <c r="A228" i="23" s="1"/>
  <c r="AD229" i="1"/>
  <c r="A229" i="23" s="1"/>
  <c r="AD230" i="1"/>
  <c r="A230" i="23" s="1"/>
  <c r="AD231" i="1"/>
  <c r="A231" i="23" s="1"/>
  <c r="AD232" i="1"/>
  <c r="A232" i="23" s="1"/>
  <c r="AD233" i="1"/>
  <c r="A233" i="23" s="1"/>
  <c r="AD234" i="1"/>
  <c r="A234" i="23" s="1"/>
  <c r="AD235" i="1"/>
  <c r="A235" i="23" s="1"/>
  <c r="AD236" i="1"/>
  <c r="A236" i="23" s="1"/>
  <c r="AD237" i="1"/>
  <c r="A237" i="23" s="1"/>
  <c r="AD238" i="1"/>
  <c r="A238" i="23" s="1"/>
  <c r="AD239" i="1"/>
  <c r="A239" i="23" s="1"/>
  <c r="AD240" i="1"/>
  <c r="A240" i="23" s="1"/>
  <c r="AD241" i="1"/>
  <c r="A241" i="23" s="1"/>
  <c r="AD242" i="1"/>
  <c r="A242" i="23" s="1"/>
  <c r="AD243" i="1"/>
  <c r="A243" i="23" s="1"/>
  <c r="AD244" i="1"/>
  <c r="A244" i="23" s="1"/>
  <c r="AD245" i="1"/>
  <c r="A245" i="23" s="1"/>
  <c r="AD246" i="1"/>
  <c r="A246" i="23" s="1"/>
  <c r="AD247" i="1"/>
  <c r="A247" i="23" s="1"/>
  <c r="AD248" i="1"/>
  <c r="A248" i="23" s="1"/>
  <c r="AD249" i="1"/>
  <c r="A249" i="23" s="1"/>
  <c r="AD250" i="1"/>
  <c r="A250" i="23" s="1"/>
  <c r="AD251" i="1"/>
  <c r="A251" i="23" s="1"/>
  <c r="AD252" i="1"/>
  <c r="A252" i="23" s="1"/>
  <c r="AD253" i="1"/>
  <c r="A253" i="23" s="1"/>
  <c r="AD254" i="1"/>
  <c r="A254" i="23" s="1"/>
  <c r="AD255" i="1"/>
  <c r="A255" i="23" s="1"/>
  <c r="AD256" i="1"/>
  <c r="A256" i="23" s="1"/>
  <c r="AD257" i="1"/>
  <c r="A257" i="23" s="1"/>
  <c r="AD258" i="1"/>
  <c r="A258" i="23" s="1"/>
  <c r="AD259" i="1"/>
  <c r="A259" i="23" s="1"/>
  <c r="AD260" i="1"/>
  <c r="A260" i="23" s="1"/>
  <c r="AD261" i="1"/>
  <c r="A261" i="23" s="1"/>
  <c r="AD262" i="1"/>
  <c r="A262" i="23" s="1"/>
  <c r="AD263" i="1"/>
  <c r="A263" i="23" s="1"/>
  <c r="AD264" i="1"/>
  <c r="A264" i="23" s="1"/>
  <c r="AD265" i="1"/>
  <c r="A265" i="23" s="1"/>
  <c r="AD266" i="1"/>
  <c r="A266" i="23" s="1"/>
  <c r="AD267" i="1"/>
  <c r="A267" i="23" s="1"/>
  <c r="AD268" i="1"/>
  <c r="A268" i="23" s="1"/>
  <c r="AD269" i="1"/>
  <c r="A269" i="23" s="1"/>
  <c r="AD270" i="1"/>
  <c r="A270" i="23" s="1"/>
  <c r="AD271" i="1"/>
  <c r="A271" i="23" s="1"/>
  <c r="AD272" i="1"/>
  <c r="A272" i="23" s="1"/>
  <c r="AD273" i="1"/>
  <c r="A273" i="23" s="1"/>
  <c r="AD274" i="1"/>
  <c r="A274" i="23" s="1"/>
  <c r="AD275" i="1"/>
  <c r="A275" i="23" s="1"/>
  <c r="AD276" i="1"/>
  <c r="A276" i="23" s="1"/>
  <c r="AD277" i="1"/>
  <c r="A277" i="23" s="1"/>
  <c r="AD278" i="1"/>
  <c r="A278" i="23" s="1"/>
  <c r="AD279" i="1"/>
  <c r="A279" i="23" s="1"/>
  <c r="AD280" i="1"/>
  <c r="A280" i="23" s="1"/>
  <c r="AD281" i="1"/>
  <c r="A281" i="23" s="1"/>
  <c r="AD282" i="1"/>
  <c r="A282" i="23" s="1"/>
  <c r="AD283" i="1"/>
  <c r="A283" i="23" s="1"/>
  <c r="AD284" i="1"/>
  <c r="A284" i="23" s="1"/>
  <c r="AD285" i="1"/>
  <c r="A285" i="23" s="1"/>
  <c r="AD286" i="1"/>
  <c r="A286" i="23" s="1"/>
  <c r="AD287" i="1"/>
  <c r="A287" i="23" s="1"/>
  <c r="AD288" i="1"/>
  <c r="A288" i="23" s="1"/>
  <c r="AD289" i="1"/>
  <c r="AD290" i="1"/>
  <c r="A289" i="23" s="1"/>
  <c r="AD291" i="1"/>
  <c r="A290" i="23" s="1"/>
  <c r="AD292" i="1"/>
  <c r="A291" i="23" s="1"/>
  <c r="AD293" i="1"/>
  <c r="A292" i="23" s="1"/>
  <c r="AD294" i="1"/>
  <c r="A293" i="23" s="1"/>
  <c r="AD295" i="1"/>
  <c r="A294" i="23" s="1"/>
  <c r="AD296" i="1"/>
  <c r="A295" i="23" s="1"/>
  <c r="AD297" i="1"/>
  <c r="A296" i="23" s="1"/>
  <c r="AD298" i="1"/>
  <c r="A297" i="23" s="1"/>
  <c r="AD299" i="1"/>
  <c r="A298" i="23" s="1"/>
  <c r="AD300" i="1"/>
  <c r="A299" i="23" s="1"/>
  <c r="AD301" i="1"/>
  <c r="A300" i="23" s="1"/>
  <c r="AD302" i="1"/>
  <c r="A301" i="23" s="1"/>
  <c r="AD303" i="1"/>
  <c r="A302" i="23" s="1"/>
  <c r="AD304" i="1"/>
  <c r="A303" i="23" s="1"/>
  <c r="AD305" i="1"/>
  <c r="A304" i="23" s="1"/>
  <c r="AD306" i="1"/>
  <c r="A305" i="23" s="1"/>
  <c r="AD307" i="1"/>
  <c r="A306" i="23" s="1"/>
  <c r="AD308" i="1"/>
  <c r="A307" i="23" s="1"/>
  <c r="AD309" i="1"/>
  <c r="A308" i="23" s="1"/>
  <c r="AD310" i="1"/>
  <c r="A309" i="23" s="1"/>
  <c r="AD311" i="1"/>
  <c r="A310" i="23" s="1"/>
  <c r="AD312" i="1"/>
  <c r="A311" i="23" s="1"/>
  <c r="AD313" i="1"/>
  <c r="A312" i="23" s="1"/>
  <c r="AD314" i="1"/>
  <c r="A313" i="23" s="1"/>
  <c r="AD315" i="1"/>
  <c r="A314" i="23" s="1"/>
  <c r="AD316" i="1"/>
  <c r="A315" i="23" s="1"/>
  <c r="AD317" i="1"/>
  <c r="A316" i="23" s="1"/>
  <c r="AD318" i="1"/>
  <c r="A317" i="23" s="1"/>
  <c r="AD319" i="1"/>
  <c r="A318" i="23" s="1"/>
  <c r="AD320" i="1"/>
  <c r="A319" i="23" s="1"/>
  <c r="AD321" i="1"/>
  <c r="A320" i="23" s="1"/>
  <c r="AD322" i="1"/>
  <c r="A321" i="23" s="1"/>
  <c r="AD323" i="1"/>
  <c r="A322" i="23" s="1"/>
  <c r="AD324" i="1"/>
  <c r="A323" i="23" s="1"/>
  <c r="AD325" i="1"/>
  <c r="A324" i="23" s="1"/>
  <c r="AD326" i="1"/>
  <c r="A325" i="23" s="1"/>
  <c r="AD327" i="1"/>
  <c r="A326" i="23" s="1"/>
  <c r="AD328" i="1"/>
  <c r="A327" i="23" s="1"/>
  <c r="AD329" i="1"/>
  <c r="A328" i="23" s="1"/>
  <c r="AD330" i="1"/>
  <c r="A329" i="23" s="1"/>
  <c r="AD331" i="1"/>
  <c r="A330" i="23" s="1"/>
  <c r="AD332" i="1"/>
  <c r="A331" i="23" s="1"/>
  <c r="AD333" i="1"/>
  <c r="A332" i="23" s="1"/>
  <c r="AD334" i="1"/>
  <c r="A333" i="23" s="1"/>
  <c r="AD335" i="1"/>
  <c r="A334" i="23" s="1"/>
  <c r="AD336" i="1"/>
  <c r="A335" i="23" s="1"/>
  <c r="AD337" i="1"/>
  <c r="A336" i="23" s="1"/>
  <c r="AD338" i="1"/>
  <c r="A337" i="23" s="1"/>
  <c r="AD339" i="1"/>
  <c r="A338" i="23" s="1"/>
  <c r="I338" i="23" s="1"/>
  <c r="AD340" i="1"/>
  <c r="A339" i="23" s="1"/>
  <c r="AD341" i="1"/>
  <c r="A340" i="23" s="1"/>
  <c r="AD342" i="1"/>
  <c r="A341" i="23" s="1"/>
  <c r="AD343" i="1"/>
  <c r="A342" i="23" s="1"/>
  <c r="AD344" i="1"/>
  <c r="A343" i="23" s="1"/>
  <c r="AD345" i="1"/>
  <c r="A344" i="23" s="1"/>
  <c r="AD346" i="1"/>
  <c r="A345" i="23" s="1"/>
  <c r="AD347" i="1"/>
  <c r="A346" i="23" s="1"/>
  <c r="AD348" i="1"/>
  <c r="A347" i="23" s="1"/>
  <c r="AD349" i="1"/>
  <c r="A348" i="23" s="1"/>
  <c r="AD350" i="1"/>
  <c r="A349" i="23" s="1"/>
  <c r="AD351" i="1"/>
  <c r="A350" i="23" s="1"/>
  <c r="AD352" i="1"/>
  <c r="A351" i="23" s="1"/>
  <c r="AD353" i="1"/>
  <c r="A352" i="23" s="1"/>
  <c r="AD354" i="1"/>
  <c r="A353" i="23" s="1"/>
  <c r="AD355" i="1"/>
  <c r="A354" i="23" s="1"/>
  <c r="AD356" i="1"/>
  <c r="A355" i="23" s="1"/>
  <c r="AD357" i="1"/>
  <c r="A356" i="23" s="1"/>
  <c r="AD358" i="1"/>
  <c r="A357" i="23" s="1"/>
  <c r="AD359" i="1"/>
  <c r="A358" i="23" s="1"/>
  <c r="AD360" i="1"/>
  <c r="A359" i="23" s="1"/>
  <c r="AD361" i="1"/>
  <c r="A360" i="23" s="1"/>
  <c r="AD362" i="1"/>
  <c r="A361" i="23" s="1"/>
  <c r="AD363" i="1"/>
  <c r="A362" i="23" s="1"/>
  <c r="AD364" i="1"/>
  <c r="A363" i="23" s="1"/>
  <c r="AD365" i="1"/>
  <c r="A364" i="23" s="1"/>
  <c r="AD366" i="1"/>
  <c r="A365" i="23" s="1"/>
  <c r="AD367" i="1"/>
  <c r="A366" i="23" s="1"/>
  <c r="AD368" i="1"/>
  <c r="A367" i="23" s="1"/>
  <c r="AD369" i="1"/>
  <c r="A368" i="23" s="1"/>
  <c r="AD370" i="1"/>
  <c r="A369" i="23" s="1"/>
  <c r="AD371" i="1"/>
  <c r="A370" i="23" s="1"/>
  <c r="AD372" i="1"/>
  <c r="A371" i="23" s="1"/>
  <c r="AD373" i="1"/>
  <c r="A372" i="23" s="1"/>
  <c r="AD374" i="1"/>
  <c r="A373" i="23" s="1"/>
  <c r="AD375" i="1"/>
  <c r="A374" i="23" s="1"/>
  <c r="AD376" i="1"/>
  <c r="A375" i="23" s="1"/>
  <c r="AD377" i="1"/>
  <c r="A376" i="23" s="1"/>
  <c r="AD378" i="1"/>
  <c r="A377" i="23" s="1"/>
  <c r="AD379" i="1"/>
  <c r="A378" i="23" s="1"/>
  <c r="AD380" i="1"/>
  <c r="A379" i="23" s="1"/>
  <c r="AD381" i="1"/>
  <c r="A380" i="23" s="1"/>
  <c r="AD382" i="1"/>
  <c r="A381" i="23" s="1"/>
  <c r="AD383" i="1"/>
  <c r="A382" i="23" s="1"/>
  <c r="AD384" i="1"/>
  <c r="A383" i="23" s="1"/>
  <c r="AD385" i="1"/>
  <c r="A384" i="23" s="1"/>
  <c r="AD386" i="1"/>
  <c r="A385" i="23" s="1"/>
  <c r="AD387" i="1"/>
  <c r="A386" i="23" s="1"/>
  <c r="AD388" i="1"/>
  <c r="A387" i="23" s="1"/>
  <c r="AD389" i="1"/>
  <c r="A388" i="23" s="1"/>
  <c r="AD390" i="1"/>
  <c r="A389" i="23" s="1"/>
  <c r="AD391" i="1"/>
  <c r="A390" i="23" s="1"/>
  <c r="AD392" i="1"/>
  <c r="A391" i="23" s="1"/>
  <c r="AD393" i="1"/>
  <c r="A392" i="23" s="1"/>
  <c r="AD394" i="1"/>
  <c r="A393" i="23" s="1"/>
  <c r="AD395" i="1"/>
  <c r="A394" i="23" s="1"/>
  <c r="AD396" i="1"/>
  <c r="A395" i="23" s="1"/>
  <c r="AD397" i="1"/>
  <c r="A396" i="23" s="1"/>
  <c r="AD398" i="1"/>
  <c r="A397" i="23" s="1"/>
  <c r="AD399" i="1"/>
  <c r="A398" i="23" s="1"/>
  <c r="AD400" i="1"/>
  <c r="A399" i="23" s="1"/>
  <c r="AD401" i="1"/>
  <c r="A400" i="23" s="1"/>
  <c r="AD402" i="1"/>
  <c r="A401" i="23" s="1"/>
  <c r="AD403" i="1"/>
  <c r="AD404" i="1"/>
  <c r="A402" i="23" s="1"/>
  <c r="AD405" i="1"/>
  <c r="A403" i="23" s="1"/>
  <c r="AD406" i="1"/>
  <c r="A404" i="23" s="1"/>
  <c r="AD407" i="1"/>
  <c r="A405" i="23" s="1"/>
  <c r="AD408" i="1"/>
  <c r="A406" i="23" s="1"/>
  <c r="AD409" i="1"/>
  <c r="A407" i="23" s="1"/>
  <c r="AD410" i="1"/>
  <c r="A408" i="23" s="1"/>
  <c r="AD411" i="1"/>
  <c r="A409" i="23" s="1"/>
  <c r="AD412" i="1"/>
  <c r="A410" i="23" s="1"/>
  <c r="AD413" i="1"/>
  <c r="A411" i="23" s="1"/>
  <c r="AD414" i="1"/>
  <c r="A412" i="23" s="1"/>
  <c r="AD415" i="1"/>
  <c r="A413" i="23" s="1"/>
  <c r="AD416" i="1"/>
  <c r="A414" i="23" s="1"/>
  <c r="AD417" i="1"/>
  <c r="A415" i="23" s="1"/>
  <c r="AD418" i="1"/>
  <c r="A416" i="23" s="1"/>
  <c r="AD419" i="1"/>
  <c r="A417" i="23" s="1"/>
  <c r="AD420" i="1"/>
  <c r="A418" i="23" s="1"/>
  <c r="AD421" i="1"/>
  <c r="A419" i="23" s="1"/>
  <c r="AD422" i="1"/>
  <c r="A420" i="23" s="1"/>
  <c r="AD423" i="1"/>
  <c r="A421" i="23" s="1"/>
  <c r="AD424" i="1"/>
  <c r="A422" i="23" s="1"/>
  <c r="AD425" i="1"/>
  <c r="A423" i="23" s="1"/>
  <c r="AD426" i="1"/>
  <c r="A424" i="23" s="1"/>
  <c r="AD427" i="1"/>
  <c r="A425" i="23" s="1"/>
  <c r="AD428" i="1"/>
  <c r="A426" i="23" s="1"/>
  <c r="AD429" i="1"/>
  <c r="A427" i="23" s="1"/>
  <c r="AD430" i="1"/>
  <c r="A428" i="23" s="1"/>
  <c r="AD431" i="1"/>
  <c r="A429" i="23" s="1"/>
  <c r="AD432" i="1"/>
  <c r="A430" i="23" s="1"/>
  <c r="AD433" i="1"/>
  <c r="A431" i="23" s="1"/>
  <c r="AD434" i="1"/>
  <c r="A432" i="23" s="1"/>
  <c r="AD435" i="1"/>
  <c r="A433" i="23" s="1"/>
  <c r="AD436" i="1"/>
  <c r="A434" i="23" s="1"/>
  <c r="AD437" i="1"/>
  <c r="A435" i="23" s="1"/>
  <c r="AD438" i="1"/>
  <c r="A436" i="23" s="1"/>
  <c r="AD439" i="1"/>
  <c r="A437" i="23" s="1"/>
  <c r="AD440" i="1"/>
  <c r="A438" i="23" s="1"/>
  <c r="AD441" i="1"/>
  <c r="A439" i="23" s="1"/>
  <c r="AD442" i="1"/>
  <c r="A440" i="23" s="1"/>
  <c r="AD443" i="1"/>
  <c r="A441" i="23" s="1"/>
  <c r="AD444" i="1"/>
  <c r="A442" i="23" s="1"/>
  <c r="AD445" i="1"/>
  <c r="A443" i="23" s="1"/>
  <c r="AD446" i="1"/>
  <c r="A444" i="23" s="1"/>
  <c r="AD447" i="1"/>
  <c r="A445" i="23" s="1"/>
  <c r="AD448" i="1"/>
  <c r="A446" i="23" s="1"/>
  <c r="AD449" i="1"/>
  <c r="A447" i="23" s="1"/>
  <c r="AD450" i="1"/>
  <c r="A448" i="23" s="1"/>
  <c r="AD451" i="1"/>
  <c r="A449" i="23" s="1"/>
  <c r="AD452" i="1"/>
  <c r="A450" i="23" s="1"/>
  <c r="AD453" i="1"/>
  <c r="A451" i="23" s="1"/>
  <c r="AD454" i="1"/>
  <c r="A452" i="23" s="1"/>
  <c r="AD455" i="1"/>
  <c r="A453" i="23" s="1"/>
  <c r="AD456" i="1"/>
  <c r="A454" i="23" s="1"/>
  <c r="AD457" i="1"/>
  <c r="A455" i="23" s="1"/>
  <c r="AD458" i="1"/>
  <c r="A456" i="23" s="1"/>
  <c r="AD459" i="1"/>
  <c r="A457" i="23" s="1"/>
  <c r="AD460" i="1"/>
  <c r="A458" i="23" s="1"/>
  <c r="AD461" i="1"/>
  <c r="A459" i="23" s="1"/>
  <c r="AD462" i="1"/>
  <c r="A460" i="23" s="1"/>
  <c r="AD463" i="1"/>
  <c r="A461" i="23" s="1"/>
  <c r="AD464" i="1"/>
  <c r="A462" i="23" s="1"/>
  <c r="AD465" i="1"/>
  <c r="A463" i="23" s="1"/>
  <c r="AD466" i="1"/>
  <c r="A464" i="23" s="1"/>
  <c r="AD467" i="1"/>
  <c r="A465" i="23" s="1"/>
  <c r="AD468" i="1"/>
  <c r="A466" i="23" s="1"/>
  <c r="AD469" i="1"/>
  <c r="A467" i="23" s="1"/>
  <c r="AD470" i="1"/>
  <c r="A468" i="23" s="1"/>
  <c r="AD471" i="1"/>
  <c r="A469" i="23" s="1"/>
  <c r="AD472" i="1"/>
  <c r="A470" i="23" s="1"/>
  <c r="AD473" i="1"/>
  <c r="A471" i="23" s="1"/>
  <c r="AD474" i="1"/>
  <c r="A472" i="23" s="1"/>
  <c r="AD475" i="1"/>
  <c r="A473" i="23" s="1"/>
  <c r="AD476" i="1"/>
  <c r="A474" i="23" s="1"/>
  <c r="AD477" i="1"/>
  <c r="A475" i="23" s="1"/>
  <c r="AD478" i="1"/>
  <c r="A476" i="23" s="1"/>
  <c r="AD479" i="1"/>
  <c r="A477" i="23" s="1"/>
  <c r="AD480" i="1"/>
  <c r="A478" i="23" s="1"/>
  <c r="AD481" i="1"/>
  <c r="A479" i="23" s="1"/>
  <c r="AD482" i="1"/>
  <c r="A480" i="23" s="1"/>
  <c r="AD483" i="1"/>
  <c r="A481" i="23" s="1"/>
  <c r="AD484" i="1"/>
  <c r="A482" i="23" s="1"/>
  <c r="AD485" i="1"/>
  <c r="A483" i="23" s="1"/>
  <c r="AD486" i="1"/>
  <c r="A484" i="23" s="1"/>
  <c r="AD487" i="1"/>
  <c r="A485" i="23" s="1"/>
  <c r="AD488" i="1"/>
  <c r="A486" i="23" s="1"/>
  <c r="AD489" i="1"/>
  <c r="A487" i="23" s="1"/>
  <c r="AD490" i="1"/>
  <c r="A488" i="23" s="1"/>
  <c r="AD491" i="1"/>
  <c r="A489" i="23" s="1"/>
  <c r="AD492" i="1"/>
  <c r="A490" i="23" s="1"/>
  <c r="AD493" i="1"/>
  <c r="A491" i="23" s="1"/>
  <c r="AD494" i="1"/>
  <c r="A492" i="23" s="1"/>
  <c r="AD495" i="1"/>
  <c r="A493" i="23" s="1"/>
  <c r="AD496" i="1"/>
  <c r="A494" i="23" s="1"/>
  <c r="AD497" i="1"/>
  <c r="A495" i="23" s="1"/>
  <c r="AD498" i="1"/>
  <c r="A496" i="23" s="1"/>
  <c r="AD499" i="1"/>
  <c r="A497" i="23" s="1"/>
  <c r="AD500" i="1"/>
  <c r="A498" i="23" s="1"/>
  <c r="AD501" i="1"/>
  <c r="A499" i="23" s="1"/>
  <c r="AD502" i="1"/>
  <c r="A500" i="23" s="1"/>
  <c r="AD503" i="1"/>
  <c r="A501" i="23" s="1"/>
  <c r="AD504" i="1"/>
  <c r="A502" i="23" s="1"/>
  <c r="AD505" i="1"/>
  <c r="A503" i="23" s="1"/>
  <c r="AD506" i="1"/>
  <c r="A504" i="23" s="1"/>
  <c r="AD507" i="1"/>
  <c r="A505" i="23" s="1"/>
  <c r="AD508" i="1"/>
  <c r="A506" i="23" s="1"/>
  <c r="AD509" i="1"/>
  <c r="A507" i="23" s="1"/>
  <c r="AD510" i="1"/>
  <c r="A508" i="23" s="1"/>
  <c r="AD511" i="1"/>
  <c r="A509" i="23" s="1"/>
  <c r="AD512" i="1"/>
  <c r="A510" i="23" s="1"/>
  <c r="AD513" i="1"/>
  <c r="A511" i="23" s="1"/>
  <c r="AD514" i="1"/>
  <c r="A512" i="23" s="1"/>
  <c r="AD515" i="1"/>
  <c r="A513" i="23" s="1"/>
  <c r="AD516" i="1"/>
  <c r="A514" i="23" s="1"/>
  <c r="AD517" i="1"/>
  <c r="A515" i="23" s="1"/>
  <c r="AD518" i="1"/>
  <c r="A516" i="23" s="1"/>
  <c r="AD519" i="1"/>
  <c r="A517" i="23" s="1"/>
  <c r="AD520" i="1"/>
  <c r="A518" i="23" s="1"/>
  <c r="AD521" i="1"/>
  <c r="A519" i="23" s="1"/>
  <c r="AD522" i="1"/>
  <c r="A520" i="23" s="1"/>
  <c r="AD523" i="1"/>
  <c r="AD524" i="1"/>
  <c r="A521" i="23" s="1"/>
  <c r="AD525" i="1"/>
  <c r="A522" i="23" s="1"/>
  <c r="AD526" i="1"/>
  <c r="A523" i="23" s="1"/>
  <c r="AD527" i="1"/>
  <c r="A524" i="23" s="1"/>
  <c r="AD528" i="1"/>
  <c r="A525" i="23" s="1"/>
  <c r="AD529" i="1"/>
  <c r="A526" i="23" s="1"/>
  <c r="AD530" i="1"/>
  <c r="A527" i="23" s="1"/>
  <c r="AD531" i="1"/>
  <c r="A528" i="23" s="1"/>
  <c r="AD532" i="1"/>
  <c r="A529" i="23" s="1"/>
  <c r="AD533" i="1"/>
  <c r="A530" i="23" s="1"/>
  <c r="AD534" i="1"/>
  <c r="A531" i="23" s="1"/>
  <c r="AD535" i="1"/>
  <c r="A532" i="23" s="1"/>
  <c r="AD536" i="1"/>
  <c r="A533" i="23" s="1"/>
  <c r="AD537" i="1"/>
  <c r="A534" i="23" s="1"/>
  <c r="AD538" i="1"/>
  <c r="A535" i="23" s="1"/>
  <c r="AD539" i="1"/>
  <c r="A536" i="23" s="1"/>
  <c r="AD540" i="1"/>
  <c r="A537" i="23" s="1"/>
  <c r="AD541" i="1"/>
  <c r="A538" i="23" s="1"/>
  <c r="AD542" i="1"/>
  <c r="A539" i="23" s="1"/>
  <c r="AD543" i="1"/>
  <c r="A540" i="23" s="1"/>
  <c r="AD544" i="1"/>
  <c r="A541" i="23" s="1"/>
  <c r="AD545" i="1"/>
  <c r="A542" i="23" s="1"/>
  <c r="AD546" i="1"/>
  <c r="A543" i="23" s="1"/>
  <c r="AD547" i="1"/>
  <c r="A544" i="23" s="1"/>
  <c r="AD548" i="1"/>
  <c r="A545" i="23" s="1"/>
  <c r="AD549" i="1"/>
  <c r="A546" i="23" s="1"/>
  <c r="AD550" i="1"/>
  <c r="A547" i="23" s="1"/>
  <c r="AD551" i="1"/>
  <c r="A548" i="23" s="1"/>
  <c r="AD552" i="1"/>
  <c r="A549" i="23" s="1"/>
  <c r="AD553" i="1"/>
  <c r="A550" i="23" s="1"/>
  <c r="AD554" i="1"/>
  <c r="A551" i="23" s="1"/>
  <c r="AD555" i="1"/>
  <c r="A552" i="23" s="1"/>
  <c r="AD556" i="1"/>
  <c r="A553" i="23" s="1"/>
  <c r="AD557" i="1"/>
  <c r="A554" i="23" s="1"/>
  <c r="AD558" i="1"/>
  <c r="A555" i="23" s="1"/>
  <c r="AD559" i="1"/>
  <c r="A556" i="23" s="1"/>
  <c r="AD560" i="1"/>
  <c r="A557" i="23" s="1"/>
  <c r="AD561" i="1"/>
  <c r="A558" i="23" s="1"/>
  <c r="AD562" i="1"/>
  <c r="A559" i="23" s="1"/>
  <c r="AD563" i="1"/>
  <c r="A560" i="23" s="1"/>
  <c r="AD564" i="1"/>
  <c r="A561" i="23" s="1"/>
  <c r="AD565" i="1"/>
  <c r="A562" i="23" s="1"/>
  <c r="AD566" i="1"/>
  <c r="A563" i="23" s="1"/>
  <c r="AD567" i="1"/>
  <c r="A564" i="23" s="1"/>
  <c r="AD568" i="1"/>
  <c r="A565" i="23" s="1"/>
  <c r="AD569" i="1"/>
  <c r="A566" i="23" s="1"/>
  <c r="AD570" i="1"/>
  <c r="A567" i="23" s="1"/>
  <c r="AD571" i="1"/>
  <c r="A568" i="23" s="1"/>
  <c r="AD572" i="1"/>
  <c r="A569" i="23" s="1"/>
  <c r="AD573" i="1"/>
  <c r="A570" i="23" s="1"/>
  <c r="AD574" i="1"/>
  <c r="A571" i="23" s="1"/>
  <c r="AD575" i="1"/>
  <c r="A572" i="23" s="1"/>
  <c r="AD576" i="1"/>
  <c r="A573" i="23" s="1"/>
  <c r="AD577" i="1"/>
  <c r="A574" i="23" s="1"/>
  <c r="AD578" i="1"/>
  <c r="A575" i="23" s="1"/>
  <c r="AD579" i="1"/>
  <c r="A576" i="23" s="1"/>
  <c r="AD580" i="1"/>
  <c r="A577" i="23" s="1"/>
  <c r="AD581" i="1"/>
  <c r="A578" i="23" s="1"/>
  <c r="AD582" i="1"/>
  <c r="A579" i="23" s="1"/>
  <c r="AD583" i="1"/>
  <c r="A580" i="23" s="1"/>
  <c r="AD584" i="1"/>
  <c r="A581" i="23" s="1"/>
  <c r="AD585" i="1"/>
  <c r="A582" i="23" s="1"/>
  <c r="AD586" i="1"/>
  <c r="A583" i="23" s="1"/>
  <c r="AD587" i="1"/>
  <c r="A584" i="23" s="1"/>
  <c r="AD588" i="1"/>
  <c r="A585" i="23" s="1"/>
  <c r="AD589" i="1"/>
  <c r="A586" i="23" s="1"/>
  <c r="AD590" i="1"/>
  <c r="A587" i="23" s="1"/>
  <c r="AD591" i="1"/>
  <c r="A588" i="23" s="1"/>
  <c r="AD592" i="1"/>
  <c r="A589" i="23" s="1"/>
  <c r="AD593" i="1"/>
  <c r="A590" i="23" s="1"/>
  <c r="AD594" i="1"/>
  <c r="A591" i="23" s="1"/>
  <c r="AD595" i="1"/>
  <c r="A592" i="23" s="1"/>
  <c r="AD596" i="1"/>
  <c r="A593" i="23" s="1"/>
  <c r="AD597" i="1"/>
  <c r="A594" i="23" s="1"/>
  <c r="AD598" i="1"/>
  <c r="A595" i="23" s="1"/>
  <c r="AD599" i="1"/>
  <c r="A596" i="23" s="1"/>
  <c r="AD600" i="1"/>
  <c r="A597" i="23" s="1"/>
  <c r="AD601" i="1"/>
  <c r="A598" i="23" s="1"/>
  <c r="AD602" i="1"/>
  <c r="A599" i="23" s="1"/>
  <c r="AD603" i="1"/>
  <c r="A600" i="23" s="1"/>
  <c r="AD604" i="1"/>
  <c r="A601" i="23" s="1"/>
  <c r="AD605" i="1"/>
  <c r="A602" i="23" s="1"/>
  <c r="AD606" i="1"/>
  <c r="A603" i="23" s="1"/>
  <c r="AD607" i="1"/>
  <c r="A604" i="23" s="1"/>
  <c r="AD608" i="1"/>
  <c r="A605" i="23" s="1"/>
  <c r="AD609" i="1"/>
  <c r="A606" i="23" s="1"/>
  <c r="AD610" i="1"/>
  <c r="A607" i="23" s="1"/>
  <c r="AD611" i="1"/>
  <c r="A608" i="23" s="1"/>
  <c r="AD612" i="1"/>
  <c r="A609" i="23" s="1"/>
  <c r="AD613" i="1"/>
  <c r="A610" i="23" s="1"/>
  <c r="AD614" i="1"/>
  <c r="A611" i="23" s="1"/>
  <c r="AD615" i="1"/>
  <c r="A612" i="23" s="1"/>
  <c r="AD616" i="1"/>
  <c r="A613" i="23" s="1"/>
  <c r="AD617" i="1"/>
  <c r="A614" i="23" s="1"/>
  <c r="AD618" i="1"/>
  <c r="A615" i="23" s="1"/>
  <c r="AD619" i="1"/>
  <c r="A616" i="23" s="1"/>
  <c r="AD620" i="1"/>
  <c r="A617" i="23" s="1"/>
  <c r="AD621" i="1"/>
  <c r="A618" i="23" s="1"/>
  <c r="AD622" i="1"/>
  <c r="A619" i="23" s="1"/>
  <c r="AD623" i="1"/>
  <c r="A620" i="23" s="1"/>
  <c r="AD624" i="1"/>
  <c r="A621" i="23" s="1"/>
  <c r="AD625" i="1"/>
  <c r="A622" i="23" s="1"/>
  <c r="AD626" i="1"/>
  <c r="A623" i="23" s="1"/>
  <c r="AD627" i="1"/>
  <c r="A624" i="23" s="1"/>
  <c r="AD628" i="1"/>
  <c r="A625" i="23" s="1"/>
  <c r="AD629" i="1"/>
  <c r="A626" i="23" s="1"/>
  <c r="AD630" i="1"/>
  <c r="A627" i="23" s="1"/>
  <c r="AD631" i="1"/>
  <c r="A628" i="23" s="1"/>
  <c r="AD632" i="1"/>
  <c r="A629" i="23" s="1"/>
  <c r="AD633" i="1"/>
  <c r="A630" i="23" s="1"/>
  <c r="AD634" i="1"/>
  <c r="A631" i="23" s="1"/>
  <c r="AD635" i="1"/>
  <c r="A632" i="23" s="1"/>
  <c r="AD636" i="1"/>
  <c r="A633" i="23" s="1"/>
  <c r="AD637" i="1"/>
  <c r="A634" i="23" s="1"/>
  <c r="AD638" i="1"/>
  <c r="A635" i="23" s="1"/>
  <c r="AD639" i="1"/>
  <c r="A636" i="23" s="1"/>
  <c r="AD640" i="1"/>
  <c r="A637" i="23" s="1"/>
  <c r="AD641" i="1"/>
  <c r="A638" i="23" s="1"/>
  <c r="AD642" i="1"/>
  <c r="A639" i="23" s="1"/>
  <c r="AD643" i="1"/>
  <c r="A640" i="23" s="1"/>
  <c r="AD644" i="1"/>
  <c r="A641" i="23" s="1"/>
  <c r="AD645" i="1"/>
  <c r="A642" i="23" s="1"/>
  <c r="AD646" i="1"/>
  <c r="A643" i="23" s="1"/>
  <c r="AD647" i="1"/>
  <c r="A644" i="23" s="1"/>
  <c r="AD648" i="1"/>
  <c r="A645" i="23" s="1"/>
  <c r="AD649" i="1"/>
  <c r="A646" i="23" s="1"/>
  <c r="AD650" i="1"/>
  <c r="A647" i="23" s="1"/>
  <c r="AD651" i="1"/>
  <c r="A648" i="23" s="1"/>
  <c r="AD652" i="1"/>
  <c r="A649" i="23" s="1"/>
  <c r="AD653" i="1"/>
  <c r="A650" i="23" s="1"/>
  <c r="AD654" i="1"/>
  <c r="A651" i="23" s="1"/>
  <c r="AD655" i="1"/>
  <c r="A652" i="23" s="1"/>
  <c r="AD656" i="1"/>
  <c r="A653" i="23" s="1"/>
  <c r="AD657" i="1"/>
  <c r="A654" i="23" s="1"/>
  <c r="AD658" i="1"/>
  <c r="A655" i="23" s="1"/>
  <c r="AD659" i="1"/>
  <c r="A656" i="23" s="1"/>
  <c r="AD660" i="1"/>
  <c r="A657" i="23" s="1"/>
  <c r="AD661" i="1"/>
  <c r="A658" i="23" s="1"/>
  <c r="AD662" i="1"/>
  <c r="A659" i="23" s="1"/>
  <c r="AD663" i="1"/>
  <c r="A660" i="23" s="1"/>
  <c r="AD664" i="1"/>
  <c r="A661" i="23" s="1"/>
  <c r="AD665" i="1"/>
  <c r="A662" i="23" s="1"/>
  <c r="AD666" i="1"/>
  <c r="A663" i="23" s="1"/>
  <c r="AD667" i="1"/>
  <c r="A664" i="23" s="1"/>
  <c r="AD668" i="1"/>
  <c r="A665" i="23" s="1"/>
  <c r="AD669" i="1"/>
  <c r="A666" i="23" s="1"/>
  <c r="AD670" i="1"/>
  <c r="A667" i="23" s="1"/>
  <c r="AD671" i="1"/>
  <c r="A668" i="23" s="1"/>
  <c r="AD672" i="1"/>
  <c r="A669" i="23" s="1"/>
  <c r="AD673" i="1"/>
  <c r="A670" i="23" s="1"/>
  <c r="AD674" i="1"/>
  <c r="A671" i="23" s="1"/>
  <c r="AD675" i="1"/>
  <c r="A672" i="23" s="1"/>
  <c r="AD676" i="1"/>
  <c r="A673" i="23" s="1"/>
  <c r="AD677" i="1"/>
  <c r="A674" i="23" s="1"/>
  <c r="AD678" i="1"/>
  <c r="A675" i="23" s="1"/>
  <c r="AD679" i="1"/>
  <c r="A676" i="23" s="1"/>
  <c r="AD680" i="1"/>
  <c r="A677" i="23" s="1"/>
  <c r="AD681" i="1"/>
  <c r="A678" i="23" s="1"/>
  <c r="AD682" i="1"/>
  <c r="A679" i="23" s="1"/>
  <c r="AD683" i="1"/>
  <c r="A680" i="23" s="1"/>
  <c r="AD684" i="1"/>
  <c r="A681" i="23" s="1"/>
  <c r="AD685" i="1"/>
  <c r="A682" i="23" s="1"/>
  <c r="AD686" i="1"/>
  <c r="A683" i="23" s="1"/>
  <c r="AD687" i="1"/>
  <c r="A684" i="23" s="1"/>
  <c r="AD688" i="1"/>
  <c r="A685" i="23" s="1"/>
  <c r="AD689" i="1"/>
  <c r="A686" i="23" s="1"/>
  <c r="AD690" i="1"/>
  <c r="A687" i="23" s="1"/>
  <c r="AD691" i="1"/>
  <c r="A688" i="23" s="1"/>
  <c r="AD692" i="1"/>
  <c r="A689" i="23" s="1"/>
  <c r="AD693" i="1"/>
  <c r="A690" i="23" s="1"/>
  <c r="AD694" i="1"/>
  <c r="A691" i="23" s="1"/>
  <c r="AD695" i="1"/>
  <c r="A692" i="23" s="1"/>
  <c r="AD696" i="1"/>
  <c r="A693" i="23" s="1"/>
  <c r="AD697" i="1"/>
  <c r="A694" i="23" s="1"/>
  <c r="AD698" i="1"/>
  <c r="A695" i="23" s="1"/>
  <c r="AD699" i="1"/>
  <c r="A696" i="23" s="1"/>
  <c r="AD700" i="1"/>
  <c r="A697" i="23" s="1"/>
  <c r="AD701" i="1"/>
  <c r="A698" i="23" s="1"/>
  <c r="AD702" i="1"/>
  <c r="A699" i="23" s="1"/>
  <c r="AD703" i="1"/>
  <c r="A700" i="23" s="1"/>
  <c r="AD704" i="1"/>
  <c r="A701" i="23" s="1"/>
  <c r="AD705" i="1"/>
  <c r="A702" i="23" s="1"/>
  <c r="AD706" i="1"/>
  <c r="A703" i="23" s="1"/>
  <c r="AD707" i="1"/>
  <c r="A704" i="23" s="1"/>
  <c r="AD708" i="1"/>
  <c r="A705" i="23" s="1"/>
  <c r="AD709" i="1"/>
  <c r="A706" i="23" s="1"/>
  <c r="AD710" i="1"/>
  <c r="A707" i="23" s="1"/>
  <c r="AD711" i="1"/>
  <c r="A708" i="23" s="1"/>
  <c r="AD712" i="1"/>
  <c r="A709" i="23" s="1"/>
  <c r="AD713" i="1"/>
  <c r="A710" i="23" s="1"/>
  <c r="AD714" i="1"/>
  <c r="A711" i="23" s="1"/>
  <c r="AD715" i="1"/>
  <c r="A712" i="23" s="1"/>
  <c r="AD716" i="1"/>
  <c r="A713" i="23" s="1"/>
  <c r="AD717" i="1"/>
  <c r="A714" i="23" s="1"/>
  <c r="AD718" i="1"/>
  <c r="A715" i="23" s="1"/>
  <c r="AD719" i="1"/>
  <c r="A716" i="23" s="1"/>
  <c r="AD720" i="1"/>
  <c r="A717" i="23" s="1"/>
  <c r="AD721" i="1"/>
  <c r="A718" i="23" s="1"/>
  <c r="AD722" i="1"/>
  <c r="A719" i="23" s="1"/>
  <c r="AD723" i="1"/>
  <c r="A720" i="23" s="1"/>
  <c r="AD724" i="1"/>
  <c r="A721" i="23" s="1"/>
  <c r="AD725" i="1"/>
  <c r="A722" i="23" s="1"/>
  <c r="AD726" i="1"/>
  <c r="A723" i="23" s="1"/>
  <c r="AD727" i="1"/>
  <c r="A724" i="23" s="1"/>
  <c r="AD728" i="1"/>
  <c r="A725" i="23" s="1"/>
  <c r="AD729" i="1"/>
  <c r="A726" i="23" s="1"/>
  <c r="AD730" i="1"/>
  <c r="A727" i="23" s="1"/>
  <c r="AD731" i="1"/>
  <c r="A728" i="23" s="1"/>
  <c r="AD732" i="1"/>
  <c r="A729" i="23" s="1"/>
  <c r="AD733" i="1"/>
  <c r="A730" i="23" s="1"/>
  <c r="AD734" i="1"/>
  <c r="A731" i="23" s="1"/>
  <c r="AD735" i="1"/>
  <c r="A732" i="23" s="1"/>
  <c r="AD736" i="1"/>
  <c r="A733" i="23" s="1"/>
  <c r="AD737" i="1"/>
  <c r="A734" i="23" s="1"/>
  <c r="AD738" i="1"/>
  <c r="A735" i="23" s="1"/>
  <c r="AD739" i="1"/>
  <c r="A736" i="23" s="1"/>
  <c r="AD740" i="1"/>
  <c r="A737" i="23" s="1"/>
  <c r="AD741" i="1"/>
  <c r="A738" i="23" s="1"/>
  <c r="AD742" i="1"/>
  <c r="A739" i="23" s="1"/>
  <c r="AD743" i="1"/>
  <c r="A740" i="23" s="1"/>
  <c r="AD744" i="1"/>
  <c r="A741" i="23" s="1"/>
  <c r="AD745" i="1"/>
  <c r="A742" i="23" s="1"/>
  <c r="AD746" i="1"/>
  <c r="A743" i="23" s="1"/>
  <c r="AD747" i="1"/>
  <c r="A744" i="23" s="1"/>
  <c r="AD748" i="1"/>
  <c r="A745" i="23" s="1"/>
  <c r="AD749" i="1"/>
  <c r="A746" i="23" s="1"/>
  <c r="AD750" i="1"/>
  <c r="A747" i="23" s="1"/>
  <c r="AD751" i="1"/>
  <c r="A748" i="23" s="1"/>
  <c r="AD752" i="1"/>
  <c r="A749" i="23" s="1"/>
  <c r="AD753" i="1"/>
  <c r="A750" i="23" s="1"/>
  <c r="AD754" i="1"/>
  <c r="A751" i="23" s="1"/>
  <c r="AD755" i="1"/>
  <c r="A752" i="23" s="1"/>
  <c r="AD756" i="1"/>
  <c r="A753" i="23" s="1"/>
  <c r="AD757" i="1"/>
  <c r="A754" i="23" s="1"/>
  <c r="AD758" i="1"/>
  <c r="AD759" i="1"/>
  <c r="A756" i="23" s="1"/>
  <c r="AD760" i="1"/>
  <c r="A757" i="23" s="1"/>
  <c r="AD761" i="1"/>
  <c r="A758" i="23" s="1"/>
  <c r="AD762" i="1"/>
  <c r="A759" i="23" s="1"/>
  <c r="AD763" i="1"/>
  <c r="A760" i="23" s="1"/>
  <c r="AD764" i="1"/>
  <c r="A761" i="23" s="1"/>
  <c r="AD765" i="1"/>
  <c r="A762" i="23" s="1"/>
  <c r="AD766" i="1"/>
  <c r="A763" i="23" s="1"/>
  <c r="AD767" i="1"/>
  <c r="A764" i="23" s="1"/>
  <c r="AD768" i="1"/>
  <c r="A765" i="23" s="1"/>
  <c r="AD769" i="1"/>
  <c r="A766" i="23" s="1"/>
  <c r="AD770" i="1"/>
  <c r="A767" i="23" s="1"/>
  <c r="AD771" i="1"/>
  <c r="A768" i="23" s="1"/>
  <c r="AD772" i="1"/>
  <c r="AD773" i="1"/>
  <c r="A770" i="23" s="1"/>
  <c r="AD774" i="1"/>
  <c r="A771" i="23" s="1"/>
  <c r="AD775" i="1"/>
  <c r="A772" i="23" s="1"/>
  <c r="AD776" i="1"/>
  <c r="A773" i="23" s="1"/>
  <c r="AD777" i="1"/>
  <c r="A774" i="23" s="1"/>
  <c r="AD778" i="1"/>
  <c r="A775" i="23" s="1"/>
  <c r="AD779" i="1"/>
  <c r="A776" i="23" s="1"/>
  <c r="AD780" i="1"/>
  <c r="A777" i="23" s="1"/>
  <c r="AD781" i="1"/>
  <c r="A778" i="23" s="1"/>
  <c r="AD782" i="1"/>
  <c r="A779" i="23" s="1"/>
  <c r="AD783" i="1"/>
  <c r="A780" i="23" s="1"/>
  <c r="AD784" i="1"/>
  <c r="A781" i="23" s="1"/>
  <c r="AD785" i="1"/>
  <c r="A782" i="23" s="1"/>
  <c r="AD786" i="1"/>
  <c r="A783" i="23" s="1"/>
  <c r="AD787" i="1"/>
  <c r="A784" i="23" s="1"/>
  <c r="AD788" i="1"/>
  <c r="A785" i="23" s="1"/>
  <c r="AD789" i="1"/>
  <c r="A786" i="23" s="1"/>
  <c r="AD790" i="1"/>
  <c r="A787" i="23" s="1"/>
  <c r="AD791" i="1"/>
  <c r="A788" i="23" s="1"/>
  <c r="AD792" i="1"/>
  <c r="A789" i="23" s="1"/>
  <c r="AD793" i="1"/>
  <c r="A790" i="23" s="1"/>
  <c r="AD794" i="1"/>
  <c r="A791" i="23" s="1"/>
  <c r="AD795" i="1"/>
  <c r="A792" i="23" s="1"/>
  <c r="AD796" i="1"/>
  <c r="A793" i="23" s="1"/>
  <c r="AD797" i="1"/>
  <c r="A794" i="23" s="1"/>
  <c r="AD798" i="1"/>
  <c r="A795" i="23" s="1"/>
  <c r="AD799" i="1"/>
  <c r="A796" i="23" s="1"/>
  <c r="AD800" i="1"/>
  <c r="A797" i="23" s="1"/>
  <c r="AD801" i="1"/>
  <c r="A798" i="23" s="1"/>
  <c r="AD802" i="1"/>
  <c r="A799" i="23" s="1"/>
  <c r="AD803" i="1"/>
  <c r="A800" i="23" s="1"/>
  <c r="AD804" i="1"/>
  <c r="A801" i="23" s="1"/>
  <c r="AD805" i="1"/>
  <c r="A802" i="23" s="1"/>
  <c r="AD806" i="1"/>
  <c r="A803" i="23" s="1"/>
  <c r="AD807" i="1"/>
  <c r="A804" i="23" s="1"/>
  <c r="AD808" i="1"/>
  <c r="A805" i="23" s="1"/>
  <c r="AD809" i="1"/>
  <c r="A806" i="23" s="1"/>
  <c r="AD810" i="1"/>
  <c r="A807" i="23" s="1"/>
  <c r="AD811" i="1"/>
  <c r="A808" i="23" s="1"/>
  <c r="AD812" i="1"/>
  <c r="A809" i="23" s="1"/>
  <c r="I809" i="23" s="1"/>
  <c r="AD813" i="1"/>
  <c r="A810" i="23" s="1"/>
  <c r="AD814" i="1"/>
  <c r="A811" i="23" s="1"/>
  <c r="AD815" i="1"/>
  <c r="A812" i="23" s="1"/>
  <c r="AD816" i="1"/>
  <c r="A813" i="23" s="1"/>
  <c r="AD817" i="1"/>
  <c r="A814" i="23" s="1"/>
  <c r="AD818" i="1"/>
  <c r="A815" i="23" s="1"/>
  <c r="AD819" i="1"/>
  <c r="A816" i="23" s="1"/>
  <c r="AD820" i="1"/>
  <c r="A817" i="23" s="1"/>
  <c r="AD821" i="1"/>
  <c r="A818" i="23" s="1"/>
  <c r="AD822" i="1"/>
  <c r="A819" i="23" s="1"/>
  <c r="AD823" i="1"/>
  <c r="A820" i="23" s="1"/>
  <c r="AD824" i="1"/>
  <c r="A821" i="23" s="1"/>
  <c r="AD825" i="1"/>
  <c r="A822" i="23" s="1"/>
  <c r="AD826" i="1"/>
  <c r="A823" i="23" s="1"/>
  <c r="AD827" i="1"/>
  <c r="A824" i="23" s="1"/>
  <c r="AD828" i="1"/>
  <c r="A825" i="23" s="1"/>
  <c r="AD829" i="1"/>
  <c r="A826" i="23" s="1"/>
  <c r="AD830" i="1"/>
  <c r="A827" i="23" s="1"/>
  <c r="AD831" i="1"/>
  <c r="A828" i="23" s="1"/>
  <c r="AD832" i="1"/>
  <c r="A829" i="23" s="1"/>
  <c r="AD833" i="1"/>
  <c r="A830" i="23" s="1"/>
  <c r="AD834" i="1"/>
  <c r="A831" i="23" s="1"/>
  <c r="AD835" i="1"/>
  <c r="A832" i="23" s="1"/>
  <c r="AD836" i="1"/>
  <c r="A833" i="23" s="1"/>
  <c r="AD837" i="1"/>
  <c r="A834" i="23" s="1"/>
  <c r="AD838" i="1"/>
  <c r="A835" i="23" s="1"/>
  <c r="AD839" i="1"/>
  <c r="A836" i="23" s="1"/>
  <c r="AD840" i="1"/>
  <c r="A837" i="23" s="1"/>
  <c r="AD841" i="1"/>
  <c r="A838" i="23" s="1"/>
  <c r="AD842" i="1"/>
  <c r="A839" i="23" s="1"/>
  <c r="AD843" i="1"/>
  <c r="A840" i="23" s="1"/>
  <c r="AD844" i="1"/>
  <c r="A841" i="23" s="1"/>
  <c r="AD845" i="1"/>
  <c r="A842" i="23" s="1"/>
  <c r="AD846" i="1"/>
  <c r="A843" i="23" s="1"/>
  <c r="AD847" i="1"/>
  <c r="A844" i="23" s="1"/>
  <c r="AD848" i="1"/>
  <c r="A845" i="23" s="1"/>
  <c r="AD849" i="1"/>
  <c r="A846" i="23" s="1"/>
  <c r="AD850" i="1"/>
  <c r="A847" i="23" s="1"/>
  <c r="AD851" i="1"/>
  <c r="A848" i="23" s="1"/>
  <c r="AD852" i="1"/>
  <c r="A849" i="23" s="1"/>
  <c r="AD853" i="1"/>
  <c r="A850" i="23" s="1"/>
  <c r="AD854" i="1"/>
  <c r="A851" i="23" s="1"/>
  <c r="AD855" i="1"/>
  <c r="A852" i="23" s="1"/>
  <c r="AD856" i="1"/>
  <c r="A853" i="23" s="1"/>
  <c r="AD857" i="1"/>
  <c r="A854" i="23" s="1"/>
  <c r="AD858" i="1"/>
  <c r="A855" i="23" s="1"/>
  <c r="AD859" i="1"/>
  <c r="A856" i="23" s="1"/>
  <c r="AD860" i="1"/>
  <c r="A857" i="23" s="1"/>
  <c r="AD861" i="1"/>
  <c r="A858" i="23" s="1"/>
  <c r="AD862" i="1"/>
  <c r="A859" i="23" s="1"/>
  <c r="AD863" i="1"/>
  <c r="A860" i="23" s="1"/>
  <c r="AD864" i="1"/>
  <c r="A861" i="23" s="1"/>
  <c r="AD865" i="1"/>
  <c r="A862" i="23" s="1"/>
  <c r="AD866" i="1"/>
  <c r="A863" i="23" s="1"/>
  <c r="AD867" i="1"/>
  <c r="A864" i="23" s="1"/>
  <c r="AD868" i="1"/>
  <c r="A865" i="23" s="1"/>
  <c r="AD869" i="1"/>
  <c r="A866" i="23" s="1"/>
  <c r="AD870" i="1"/>
  <c r="A867" i="23" s="1"/>
  <c r="AD871" i="1"/>
  <c r="A868" i="23" s="1"/>
  <c r="AD872" i="1"/>
  <c r="A869" i="23" s="1"/>
  <c r="AD873" i="1"/>
  <c r="A870" i="23" s="1"/>
  <c r="AD874" i="1"/>
  <c r="A871" i="23" s="1"/>
  <c r="AD875" i="1"/>
  <c r="A872" i="23" s="1"/>
  <c r="AD876" i="1"/>
  <c r="A873" i="23" s="1"/>
  <c r="AD877" i="1"/>
  <c r="A874" i="23" s="1"/>
  <c r="AD878" i="1"/>
  <c r="A875" i="23" s="1"/>
  <c r="AD879" i="1"/>
  <c r="A876" i="23" s="1"/>
  <c r="AD880" i="1"/>
  <c r="A877" i="23" s="1"/>
  <c r="AD881" i="1"/>
  <c r="A878" i="23" s="1"/>
  <c r="AD882" i="1"/>
  <c r="A879" i="23" s="1"/>
  <c r="AD883" i="1"/>
  <c r="A880" i="23" s="1"/>
  <c r="AD884" i="1"/>
  <c r="A881" i="23" s="1"/>
  <c r="AD885" i="1"/>
  <c r="A882" i="23" s="1"/>
  <c r="AD886" i="1"/>
  <c r="A883" i="23" s="1"/>
  <c r="AD887" i="1"/>
  <c r="A884" i="23" s="1"/>
  <c r="AD888" i="1"/>
  <c r="A885" i="23" s="1"/>
  <c r="AD889" i="1"/>
  <c r="A886" i="23" s="1"/>
  <c r="AD890" i="1"/>
  <c r="A887" i="23" s="1"/>
  <c r="AD891" i="1"/>
  <c r="A888" i="23" s="1"/>
  <c r="AD892" i="1"/>
  <c r="A889" i="23" s="1"/>
  <c r="AD893" i="1"/>
  <c r="A890" i="23" s="1"/>
  <c r="AD894" i="1"/>
  <c r="A891" i="23" s="1"/>
  <c r="AD895" i="1"/>
  <c r="A892" i="23" s="1"/>
  <c r="AD896" i="1"/>
  <c r="A893" i="23" s="1"/>
  <c r="AD897" i="1"/>
  <c r="A894" i="23" s="1"/>
  <c r="AD898" i="1"/>
  <c r="A895" i="23" s="1"/>
  <c r="AD899" i="1"/>
  <c r="A896" i="23" s="1"/>
  <c r="AD900" i="1"/>
  <c r="A897" i="23" s="1"/>
  <c r="AD901" i="1"/>
  <c r="A898" i="23" s="1"/>
  <c r="AD902" i="1"/>
  <c r="A899" i="23" s="1"/>
  <c r="AD903" i="1"/>
  <c r="A900" i="23" s="1"/>
  <c r="AD904" i="1"/>
  <c r="A901" i="23" s="1"/>
  <c r="AD905" i="1"/>
  <c r="A902" i="23" s="1"/>
  <c r="AD906" i="1"/>
  <c r="A903" i="23" s="1"/>
  <c r="AD907" i="1"/>
  <c r="A904" i="23" s="1"/>
  <c r="AD908" i="1"/>
  <c r="A905" i="23" s="1"/>
  <c r="AD909" i="1"/>
  <c r="A906" i="23" s="1"/>
  <c r="AD910" i="1"/>
  <c r="A907" i="23" s="1"/>
  <c r="AD911" i="1"/>
  <c r="A908" i="23" s="1"/>
  <c r="AD912" i="1"/>
  <c r="A909" i="23" s="1"/>
  <c r="AD913" i="1"/>
  <c r="A910" i="23" s="1"/>
  <c r="AD914" i="1"/>
  <c r="A911" i="23" s="1"/>
  <c r="AD915" i="1"/>
  <c r="A912" i="23" s="1"/>
  <c r="AD916" i="1"/>
  <c r="A913" i="23" s="1"/>
  <c r="AD917" i="1"/>
  <c r="A914" i="23" s="1"/>
  <c r="AD918" i="1"/>
  <c r="A915" i="23" s="1"/>
  <c r="AD919" i="1"/>
  <c r="A916" i="23" s="1"/>
  <c r="AD920" i="1"/>
  <c r="A917" i="23" s="1"/>
  <c r="AD921" i="1"/>
  <c r="A918" i="23" s="1"/>
  <c r="AD922" i="1"/>
  <c r="A919" i="23" s="1"/>
  <c r="AD923" i="1"/>
  <c r="A920" i="23" s="1"/>
  <c r="AD924" i="1"/>
  <c r="A921" i="23" s="1"/>
  <c r="AD925" i="1"/>
  <c r="A922" i="23" s="1"/>
  <c r="AD926" i="1"/>
  <c r="A923" i="23" s="1"/>
  <c r="AD927" i="1"/>
  <c r="A924" i="23" s="1"/>
  <c r="AD928" i="1"/>
  <c r="A925" i="23" s="1"/>
  <c r="AD929" i="1"/>
  <c r="A926" i="23" s="1"/>
  <c r="AD930" i="1"/>
  <c r="A927" i="23" s="1"/>
  <c r="AD931" i="1"/>
  <c r="A928" i="23" s="1"/>
  <c r="AD932" i="1"/>
  <c r="A929" i="23" s="1"/>
  <c r="AD933" i="1"/>
  <c r="A930" i="23" s="1"/>
  <c r="AD934" i="1"/>
  <c r="A931" i="23" s="1"/>
  <c r="AD935" i="1"/>
  <c r="A932" i="23" s="1"/>
  <c r="AD936" i="1"/>
  <c r="A933" i="23" s="1"/>
  <c r="AD937" i="1"/>
  <c r="A934" i="23" s="1"/>
  <c r="AD938" i="1"/>
  <c r="A935" i="23" s="1"/>
  <c r="AD939" i="1"/>
  <c r="A936" i="23" s="1"/>
  <c r="AD940" i="1"/>
  <c r="A937" i="23" s="1"/>
  <c r="AD941" i="1"/>
  <c r="A938" i="23" s="1"/>
  <c r="AD942" i="1"/>
  <c r="A939" i="23" s="1"/>
  <c r="AD943" i="1"/>
  <c r="A940" i="23" s="1"/>
  <c r="AD944" i="1"/>
  <c r="A941" i="23" s="1"/>
  <c r="AD945" i="1"/>
  <c r="A942" i="23" s="1"/>
  <c r="AD946" i="1"/>
  <c r="A943" i="23" s="1"/>
  <c r="AD947" i="1"/>
  <c r="A944" i="23" s="1"/>
  <c r="AD948" i="1"/>
  <c r="A945" i="23" s="1"/>
  <c r="AD949" i="1"/>
  <c r="A946" i="23" s="1"/>
  <c r="AD950" i="1"/>
  <c r="A947" i="23" s="1"/>
  <c r="AD951" i="1"/>
  <c r="A948" i="23" s="1"/>
  <c r="AD952" i="1"/>
  <c r="A949" i="23" s="1"/>
  <c r="AD953" i="1"/>
  <c r="A950" i="23" s="1"/>
  <c r="AD954" i="1"/>
  <c r="A951" i="23" s="1"/>
  <c r="AD955" i="1"/>
  <c r="A952" i="23" s="1"/>
  <c r="AD956" i="1"/>
  <c r="A953" i="23" s="1"/>
  <c r="AD957" i="1"/>
  <c r="A954" i="23" s="1"/>
  <c r="AD958" i="1"/>
  <c r="A955" i="23" s="1"/>
  <c r="AD959" i="1"/>
  <c r="A956" i="23" s="1"/>
  <c r="AD960" i="1"/>
  <c r="A957" i="23" s="1"/>
  <c r="AD961" i="1"/>
  <c r="A958" i="23" s="1"/>
  <c r="AD962" i="1"/>
  <c r="A959" i="23" s="1"/>
  <c r="AD963" i="1"/>
  <c r="A960" i="23" s="1"/>
  <c r="AD964" i="1"/>
  <c r="A961" i="23" s="1"/>
  <c r="AD965" i="1"/>
  <c r="A962" i="23" s="1"/>
  <c r="AD966" i="1"/>
  <c r="A963" i="23" s="1"/>
  <c r="AD967" i="1"/>
  <c r="A964" i="23" s="1"/>
  <c r="AD968" i="1"/>
  <c r="A965" i="23" s="1"/>
  <c r="AD969" i="1"/>
  <c r="A966" i="23" s="1"/>
  <c r="AD970" i="1"/>
  <c r="A967" i="23" s="1"/>
  <c r="AD971" i="1"/>
  <c r="A968" i="23" s="1"/>
  <c r="AD972" i="1"/>
  <c r="A969" i="23" s="1"/>
  <c r="AD973" i="1"/>
  <c r="A970" i="23" s="1"/>
  <c r="AD974" i="1"/>
  <c r="A971" i="23" s="1"/>
  <c r="AD975" i="1"/>
  <c r="A972" i="23" s="1"/>
  <c r="AD976" i="1"/>
  <c r="A973" i="23" s="1"/>
  <c r="AD977" i="1"/>
  <c r="A974" i="23" s="1"/>
  <c r="AD978" i="1"/>
  <c r="A975" i="23" s="1"/>
  <c r="AD979" i="1"/>
  <c r="A976" i="23" s="1"/>
  <c r="AD980" i="1"/>
  <c r="A977" i="23" s="1"/>
  <c r="AD981" i="1"/>
  <c r="A978" i="23" s="1"/>
  <c r="AD982" i="1"/>
  <c r="A979" i="23" s="1"/>
  <c r="AD983" i="1"/>
  <c r="A980" i="23" s="1"/>
  <c r="AD984" i="1"/>
  <c r="AD985" i="1"/>
  <c r="A982" i="23" s="1"/>
  <c r="AD986" i="1"/>
  <c r="A983" i="23" s="1"/>
  <c r="AD987" i="1"/>
  <c r="A984" i="23" s="1"/>
  <c r="AD988" i="1"/>
  <c r="A985" i="23" s="1"/>
  <c r="AD989" i="1"/>
  <c r="A986" i="23" s="1"/>
  <c r="AD990" i="1"/>
  <c r="A987" i="23" s="1"/>
  <c r="AD991" i="1"/>
  <c r="A988" i="23" s="1"/>
  <c r="AD992" i="1"/>
  <c r="A989" i="23" s="1"/>
  <c r="AD993" i="1"/>
  <c r="A990" i="23" s="1"/>
  <c r="AD994" i="1"/>
  <c r="A991" i="23" s="1"/>
  <c r="AD995" i="1"/>
  <c r="A992" i="23" s="1"/>
  <c r="AD996" i="1"/>
  <c r="A993" i="23" s="1"/>
  <c r="AD997" i="1"/>
  <c r="A994" i="23" s="1"/>
  <c r="AD998" i="1"/>
  <c r="A995" i="23" s="1"/>
  <c r="AD999" i="1"/>
  <c r="A996" i="23" s="1"/>
  <c r="AD1000" i="1"/>
  <c r="A997" i="23" s="1"/>
  <c r="AD1001" i="1"/>
  <c r="A998" i="23" s="1"/>
  <c r="AD1002" i="1"/>
  <c r="A999" i="23" s="1"/>
  <c r="AD1003" i="1"/>
  <c r="A1000" i="23" s="1"/>
  <c r="AD1004" i="1"/>
  <c r="A1001" i="23" s="1"/>
  <c r="AD1005" i="1"/>
  <c r="A1002" i="23" s="1"/>
  <c r="AD1006" i="1"/>
  <c r="A1003" i="23" s="1"/>
  <c r="AD1007" i="1"/>
  <c r="A1004" i="23" s="1"/>
  <c r="AD1008" i="1"/>
  <c r="A1005" i="23" s="1"/>
  <c r="AD1009" i="1"/>
  <c r="A1006" i="23" s="1"/>
  <c r="AD1010" i="1"/>
  <c r="A1007" i="23" s="1"/>
  <c r="AD1011" i="1"/>
  <c r="A1008" i="23" s="1"/>
  <c r="AD1012" i="1"/>
  <c r="A1009" i="23" s="1"/>
  <c r="AD1013" i="1"/>
  <c r="A1010" i="23" s="1"/>
  <c r="AD1014" i="1"/>
  <c r="A1011" i="23" s="1"/>
  <c r="AD1015" i="1"/>
  <c r="A1012" i="23" s="1"/>
  <c r="AD1016" i="1"/>
  <c r="A1013" i="23" s="1"/>
  <c r="AD1017" i="1"/>
  <c r="A1014" i="23" s="1"/>
  <c r="AD1018" i="1"/>
  <c r="A1015" i="23" s="1"/>
  <c r="AD1019" i="1"/>
  <c r="A1016" i="23" s="1"/>
  <c r="AD1020" i="1"/>
  <c r="A1017" i="23" s="1"/>
  <c r="AD1021" i="1"/>
  <c r="A1018" i="23" s="1"/>
  <c r="AD1022" i="1"/>
  <c r="A1019" i="23" s="1"/>
  <c r="AD1023" i="1"/>
  <c r="A1020" i="23" s="1"/>
  <c r="AD1024" i="1"/>
  <c r="A1021" i="23" s="1"/>
  <c r="AD1025" i="1"/>
  <c r="A1022" i="23" s="1"/>
  <c r="AD1026" i="1"/>
  <c r="A1023" i="23" s="1"/>
  <c r="AD1027" i="1"/>
  <c r="A1024" i="23" s="1"/>
  <c r="AD1028" i="1"/>
  <c r="A1025" i="23" s="1"/>
  <c r="AD1029" i="1"/>
  <c r="A1026" i="23" s="1"/>
  <c r="AD1030" i="1"/>
  <c r="A1027" i="23" s="1"/>
  <c r="AD1031" i="1"/>
  <c r="A1028" i="23" s="1"/>
  <c r="AD1032" i="1"/>
  <c r="A1029" i="23" s="1"/>
  <c r="AD1033" i="1"/>
  <c r="A1030" i="23" s="1"/>
  <c r="AD1034" i="1"/>
  <c r="A1031" i="23" s="1"/>
  <c r="AD1035" i="1"/>
  <c r="A1032" i="23" s="1"/>
  <c r="AD1036" i="1"/>
  <c r="A1033" i="23" s="1"/>
  <c r="AD1037" i="1"/>
  <c r="A1034" i="23" s="1"/>
  <c r="AD1038" i="1"/>
  <c r="A1035" i="23" s="1"/>
  <c r="AD1039" i="1"/>
  <c r="A1036" i="23" s="1"/>
  <c r="AD1040" i="1"/>
  <c r="A1037" i="23" s="1"/>
  <c r="AD1041" i="1"/>
  <c r="A1038" i="23" s="1"/>
  <c r="AD1042" i="1"/>
  <c r="A1039" i="23" s="1"/>
  <c r="AD1043" i="1"/>
  <c r="A1040" i="23" s="1"/>
  <c r="AD1044" i="1"/>
  <c r="A1041" i="23" s="1"/>
  <c r="AD1045" i="1"/>
  <c r="A1042" i="23" s="1"/>
  <c r="AD1046" i="1"/>
  <c r="A1043" i="23" s="1"/>
  <c r="AD1047" i="1"/>
  <c r="A1044" i="23" s="1"/>
  <c r="AD1048" i="1"/>
  <c r="A1045" i="23" s="1"/>
  <c r="AD1049" i="1"/>
  <c r="A1046" i="23" s="1"/>
  <c r="AD1050" i="1"/>
  <c r="A1047" i="23" s="1"/>
  <c r="AD1051" i="1"/>
  <c r="A1048" i="23" s="1"/>
  <c r="AD1052" i="1"/>
  <c r="A1049" i="23" s="1"/>
  <c r="AD1053" i="1"/>
  <c r="A1050" i="23" s="1"/>
  <c r="AD1054" i="1"/>
  <c r="A1051" i="23" s="1"/>
  <c r="AD1055" i="1"/>
  <c r="A1052" i="23" s="1"/>
  <c r="AD1056" i="1"/>
  <c r="A1053" i="23" s="1"/>
  <c r="AD1057" i="1"/>
  <c r="A1054" i="23" s="1"/>
  <c r="AD1058" i="1"/>
  <c r="A1055" i="23" s="1"/>
  <c r="AD1059" i="1"/>
  <c r="A1056" i="23" s="1"/>
  <c r="AD1060" i="1"/>
  <c r="A1057" i="23" s="1"/>
  <c r="AD1061" i="1"/>
  <c r="A1058" i="23" s="1"/>
  <c r="AD1062" i="1"/>
  <c r="A1059" i="23" s="1"/>
  <c r="AD1063" i="1"/>
  <c r="A1060" i="23" s="1"/>
  <c r="AD1064" i="1"/>
  <c r="A1061" i="23" s="1"/>
  <c r="AD1065" i="1"/>
  <c r="A1062" i="23" s="1"/>
  <c r="AD1066" i="1"/>
  <c r="A1063" i="23" s="1"/>
  <c r="AD1067" i="1"/>
  <c r="A1064" i="23" s="1"/>
  <c r="AD1068" i="1"/>
  <c r="A1065" i="23" s="1"/>
  <c r="AD1069" i="1"/>
  <c r="A1066" i="23" s="1"/>
  <c r="AD1070" i="1"/>
  <c r="A1067" i="23" s="1"/>
  <c r="AD1071" i="1"/>
  <c r="A1068" i="23" s="1"/>
  <c r="AD1072" i="1"/>
  <c r="A1069" i="23" s="1"/>
  <c r="AD1073" i="1"/>
  <c r="A1070" i="23" s="1"/>
  <c r="AD1074" i="1"/>
  <c r="A1071" i="23" s="1"/>
  <c r="AD1075" i="1"/>
  <c r="A1072" i="23" s="1"/>
  <c r="AD1076" i="1"/>
  <c r="A1073" i="23" s="1"/>
  <c r="AD1077" i="1"/>
  <c r="A1074" i="23" s="1"/>
  <c r="AD1078" i="1"/>
  <c r="A1075" i="23" s="1"/>
  <c r="AD1079" i="1"/>
  <c r="A1076" i="23" s="1"/>
  <c r="AD1080" i="1"/>
  <c r="A1077" i="23" s="1"/>
  <c r="AD1081" i="1"/>
  <c r="A1078" i="23" s="1"/>
  <c r="AD1082" i="1"/>
  <c r="A1079" i="23" s="1"/>
  <c r="AD1083" i="1"/>
  <c r="A1080" i="23" s="1"/>
  <c r="AD1084" i="1"/>
  <c r="A1081" i="23" s="1"/>
  <c r="AD1085" i="1"/>
  <c r="A1082" i="23" s="1"/>
  <c r="AD1086" i="1"/>
  <c r="A1083" i="23" s="1"/>
  <c r="AD1087" i="1"/>
  <c r="A1084" i="23" s="1"/>
  <c r="AD1088" i="1"/>
  <c r="A1085" i="23" s="1"/>
  <c r="AD1089" i="1"/>
  <c r="A1086" i="23" s="1"/>
  <c r="AD1090" i="1"/>
  <c r="A1087" i="23" s="1"/>
  <c r="AD1091" i="1"/>
  <c r="A1088" i="23" s="1"/>
  <c r="AD1092" i="1"/>
  <c r="A1089" i="23" s="1"/>
  <c r="AD1093" i="1"/>
  <c r="A1090" i="23" s="1"/>
  <c r="AD1094" i="1"/>
  <c r="A1091" i="23" s="1"/>
  <c r="AD1095" i="1"/>
  <c r="A1092" i="23" s="1"/>
  <c r="AD1096" i="1"/>
  <c r="A1093" i="23" s="1"/>
  <c r="AD1097" i="1"/>
  <c r="A1094" i="23" s="1"/>
  <c r="AD1098" i="1"/>
  <c r="A1095" i="23" s="1"/>
  <c r="AD1099" i="1"/>
  <c r="A1096" i="23" s="1"/>
  <c r="AD1100" i="1"/>
  <c r="A1097" i="23" s="1"/>
  <c r="AD1101" i="1"/>
  <c r="A1098" i="23" s="1"/>
  <c r="AD1102" i="1"/>
  <c r="A1099" i="23" s="1"/>
  <c r="AD1103" i="1"/>
  <c r="A1100" i="23" s="1"/>
  <c r="AD1104" i="1"/>
  <c r="A1101" i="23" s="1"/>
  <c r="AD1105" i="1"/>
  <c r="A1102" i="23" s="1"/>
  <c r="AD1106" i="1"/>
  <c r="A1103" i="23" s="1"/>
  <c r="AD1107" i="1"/>
  <c r="A1104" i="23" s="1"/>
  <c r="AD1108" i="1"/>
  <c r="A1105" i="23" s="1"/>
  <c r="AD1109" i="1"/>
  <c r="A1106" i="23" s="1"/>
  <c r="AD1110" i="1"/>
  <c r="A1107" i="23" s="1"/>
  <c r="AD1111" i="1"/>
  <c r="A1108" i="23" s="1"/>
  <c r="AD1112" i="1"/>
  <c r="A1109" i="23" s="1"/>
  <c r="AD1113" i="1"/>
  <c r="A1110" i="23" s="1"/>
  <c r="AD1114" i="1"/>
  <c r="A1111" i="23" s="1"/>
  <c r="AD1115" i="1"/>
  <c r="A1112" i="23" s="1"/>
  <c r="AD1116" i="1"/>
  <c r="A1113" i="23" s="1"/>
  <c r="AD1117" i="1"/>
  <c r="A1114" i="23" s="1"/>
  <c r="AD1118" i="1"/>
  <c r="A1115" i="23" s="1"/>
  <c r="AD1119" i="1"/>
  <c r="A1116" i="23" s="1"/>
  <c r="AD1120" i="1"/>
  <c r="A1117" i="23" s="1"/>
  <c r="AD1121" i="1"/>
  <c r="A1118" i="23" s="1"/>
  <c r="AD1122" i="1"/>
  <c r="A1119" i="23" s="1"/>
  <c r="AD1123" i="1"/>
  <c r="A1120" i="23" s="1"/>
  <c r="AD1124" i="1"/>
  <c r="A1121" i="23" s="1"/>
  <c r="AD1125" i="1"/>
  <c r="A1122" i="23" s="1"/>
  <c r="AD1126" i="1"/>
  <c r="A1123" i="23" s="1"/>
  <c r="AD1127" i="1"/>
  <c r="A1124" i="23" s="1"/>
  <c r="AD1128" i="1"/>
  <c r="A1125" i="23" s="1"/>
  <c r="AD1129" i="1"/>
  <c r="A1126" i="23" s="1"/>
  <c r="AD1130" i="1"/>
  <c r="A1127" i="23" s="1"/>
  <c r="AD1131" i="1"/>
  <c r="A1128" i="23" s="1"/>
  <c r="AD1132" i="1"/>
  <c r="A1129" i="23" s="1"/>
  <c r="AD1133" i="1"/>
  <c r="A1130" i="23" s="1"/>
  <c r="AD1134" i="1"/>
  <c r="A1131" i="23" s="1"/>
  <c r="AD1135" i="1"/>
  <c r="A1132" i="23" s="1"/>
  <c r="AD1136" i="1"/>
  <c r="A1133" i="23" s="1"/>
  <c r="AD1137" i="1"/>
  <c r="A1134" i="23" s="1"/>
  <c r="AD1138" i="1"/>
  <c r="A1135" i="23" s="1"/>
  <c r="AD1139" i="1"/>
  <c r="A1136" i="23" s="1"/>
  <c r="AD1140" i="1"/>
  <c r="A1137" i="23" s="1"/>
  <c r="AD1141" i="1"/>
  <c r="A1138" i="23" s="1"/>
  <c r="AD1142" i="1"/>
  <c r="A1139" i="23" s="1"/>
  <c r="AD1143" i="1"/>
  <c r="A1140" i="23" s="1"/>
  <c r="AD1144" i="1"/>
  <c r="A1141" i="23" s="1"/>
  <c r="AD1145" i="1"/>
  <c r="A1142" i="23" s="1"/>
  <c r="AD1146" i="1"/>
  <c r="A1143" i="23" s="1"/>
  <c r="AD1147" i="1"/>
  <c r="A1144" i="23" s="1"/>
  <c r="AD1148" i="1"/>
  <c r="A1145" i="23" s="1"/>
  <c r="AD1149" i="1"/>
  <c r="A1146" i="23" s="1"/>
  <c r="AD1150" i="1"/>
  <c r="A1147" i="23" s="1"/>
  <c r="AD1151" i="1"/>
  <c r="A1148" i="23" s="1"/>
  <c r="AD1152" i="1"/>
  <c r="A1149" i="23" s="1"/>
  <c r="AD1153" i="1"/>
  <c r="A1150" i="23" s="1"/>
  <c r="AD1154" i="1"/>
  <c r="A1151" i="23" s="1"/>
  <c r="AD1155" i="1"/>
  <c r="A1152" i="23" s="1"/>
  <c r="AD1156" i="1"/>
  <c r="A1153" i="23" s="1"/>
  <c r="AD1157" i="1"/>
  <c r="A1154" i="23" s="1"/>
  <c r="AD1158" i="1"/>
  <c r="A1155" i="23" s="1"/>
  <c r="AD1159" i="1"/>
  <c r="A1156" i="23" s="1"/>
  <c r="AD1160" i="1"/>
  <c r="A1157" i="23" s="1"/>
  <c r="AD1161" i="1"/>
  <c r="A1158" i="23" s="1"/>
  <c r="AD1162" i="1"/>
  <c r="A1159" i="23" s="1"/>
  <c r="AD1163" i="1"/>
  <c r="A1160" i="23" s="1"/>
  <c r="AD1164" i="1"/>
  <c r="A1161" i="23" s="1"/>
  <c r="AD1165" i="1"/>
  <c r="A1162" i="23" s="1"/>
  <c r="AD1166" i="1"/>
  <c r="A1163" i="23" s="1"/>
  <c r="AD1167" i="1"/>
  <c r="A1164" i="23" s="1"/>
  <c r="AD1168" i="1"/>
  <c r="A1165" i="23" s="1"/>
  <c r="AD1169" i="1"/>
  <c r="A1166" i="23" s="1"/>
  <c r="AD1170" i="1"/>
  <c r="A1167" i="23" s="1"/>
  <c r="AD1171" i="1"/>
  <c r="A1168" i="23" s="1"/>
  <c r="AD1172" i="1"/>
  <c r="A1169" i="23" s="1"/>
  <c r="AD1173" i="1"/>
  <c r="A1170" i="23" s="1"/>
  <c r="AD1174" i="1"/>
  <c r="A1171" i="23" s="1"/>
  <c r="AD1175" i="1"/>
  <c r="A1172" i="23" s="1"/>
  <c r="AD1176" i="1"/>
  <c r="A1173" i="23" s="1"/>
  <c r="AD1177" i="1"/>
  <c r="A1174" i="23" s="1"/>
  <c r="AD1178" i="1"/>
  <c r="A1175" i="23" s="1"/>
  <c r="AD1179" i="1"/>
  <c r="A1176" i="23" s="1"/>
  <c r="AD1180" i="1"/>
  <c r="A1177" i="23" s="1"/>
  <c r="AD1181" i="1"/>
  <c r="A1178" i="23" s="1"/>
  <c r="AD1182" i="1"/>
  <c r="A1179" i="23" s="1"/>
  <c r="AD1183" i="1"/>
  <c r="A1180" i="23" s="1"/>
  <c r="AD1184" i="1"/>
  <c r="A1181" i="23" s="1"/>
  <c r="AD1185" i="1"/>
  <c r="A1182" i="23" s="1"/>
  <c r="AD1186" i="1"/>
  <c r="A1183" i="23" s="1"/>
  <c r="AD1187" i="1"/>
  <c r="A1184" i="23" s="1"/>
  <c r="AD1188" i="1"/>
  <c r="A1185" i="23" s="1"/>
  <c r="AD1189" i="1"/>
  <c r="A1186" i="23" s="1"/>
  <c r="AD1190" i="1"/>
  <c r="A1187" i="23" s="1"/>
  <c r="AD1191" i="1"/>
  <c r="A1188" i="23" s="1"/>
  <c r="AD1192" i="1"/>
  <c r="A1189" i="23" s="1"/>
  <c r="AD1193" i="1"/>
  <c r="A1190" i="23" s="1"/>
  <c r="I1190" i="23" s="1"/>
  <c r="AD1194" i="1"/>
  <c r="A1191" i="23" s="1"/>
  <c r="AD1195" i="1"/>
  <c r="A1192" i="23" s="1"/>
  <c r="AD1196" i="1"/>
  <c r="A1193" i="23" s="1"/>
  <c r="AD1197" i="1"/>
  <c r="A1194" i="23" s="1"/>
  <c r="AD1198" i="1"/>
  <c r="A1195" i="23" s="1"/>
  <c r="AD1199" i="1"/>
  <c r="A1196" i="23" s="1"/>
  <c r="AD1200" i="1"/>
  <c r="A1197" i="23" s="1"/>
  <c r="AD1201" i="1"/>
  <c r="A1198" i="23" s="1"/>
  <c r="AD1202" i="1"/>
  <c r="A1199" i="23" s="1"/>
  <c r="AD1203" i="1"/>
  <c r="A1200" i="23" s="1"/>
  <c r="AD1204" i="1"/>
  <c r="A1201" i="23" s="1"/>
  <c r="AD1205" i="1"/>
  <c r="A1202" i="23" s="1"/>
  <c r="AD1206" i="1"/>
  <c r="A1203" i="23" s="1"/>
  <c r="AD1207" i="1"/>
  <c r="A1204" i="23" s="1"/>
  <c r="AD1208" i="1"/>
  <c r="A1205" i="23" s="1"/>
  <c r="AD1209" i="1"/>
  <c r="A1206" i="23" s="1"/>
  <c r="AD1210" i="1"/>
  <c r="A1207" i="23" s="1"/>
  <c r="AD1211" i="1"/>
  <c r="A1208" i="23" s="1"/>
  <c r="AD1212" i="1"/>
  <c r="A1209" i="23" s="1"/>
  <c r="AD1213" i="1"/>
  <c r="A1210" i="23" s="1"/>
  <c r="AD1214" i="1"/>
  <c r="A1211" i="23" s="1"/>
  <c r="AD1215" i="1"/>
  <c r="A1212" i="23" s="1"/>
  <c r="AD1216" i="1"/>
  <c r="A1213" i="23" s="1"/>
  <c r="AD1217" i="1"/>
  <c r="A1214" i="23" s="1"/>
  <c r="AD1218" i="1"/>
  <c r="A1215" i="23" s="1"/>
  <c r="AD1219" i="1"/>
  <c r="A1216" i="23" s="1"/>
  <c r="AD1220" i="1"/>
  <c r="A1217" i="23" s="1"/>
  <c r="AD1221" i="1"/>
  <c r="A1218" i="23" s="1"/>
  <c r="AD1222" i="1"/>
  <c r="A1219" i="23" s="1"/>
  <c r="AD1223" i="1"/>
  <c r="A1220" i="23" s="1"/>
  <c r="AD1224" i="1"/>
  <c r="A1221" i="23" s="1"/>
  <c r="AD1225" i="1"/>
  <c r="A1222" i="23" s="1"/>
  <c r="AD1226" i="1"/>
  <c r="A1223" i="23" s="1"/>
  <c r="AD1227" i="1"/>
  <c r="A1224" i="23" s="1"/>
  <c r="AD1228" i="1"/>
  <c r="A1225" i="23" s="1"/>
  <c r="AD1229" i="1"/>
  <c r="A1226" i="23" s="1"/>
  <c r="AD1230" i="1"/>
  <c r="A1227" i="23" s="1"/>
  <c r="AD1231" i="1"/>
  <c r="A1228" i="23" s="1"/>
  <c r="AD1232" i="1"/>
  <c r="A1229" i="23" s="1"/>
  <c r="AD1233" i="1"/>
  <c r="A1230" i="23" s="1"/>
  <c r="AD1234" i="1"/>
  <c r="A1231" i="23" s="1"/>
  <c r="AD1235" i="1"/>
  <c r="A1232" i="23" s="1"/>
  <c r="AD1236" i="1"/>
  <c r="A1233" i="23" s="1"/>
  <c r="AD1237" i="1"/>
  <c r="A1234" i="23" s="1"/>
  <c r="AD1238" i="1"/>
  <c r="A1235" i="23" s="1"/>
  <c r="AD1239" i="1"/>
  <c r="A1236" i="23" s="1"/>
  <c r="AD1240" i="1"/>
  <c r="A1237" i="23" s="1"/>
  <c r="AD1241" i="1"/>
  <c r="A1238" i="23" s="1"/>
  <c r="AD1242" i="1"/>
  <c r="A1239" i="23" s="1"/>
  <c r="AD1243" i="1"/>
  <c r="A1240" i="23" s="1"/>
  <c r="AD1244" i="1"/>
  <c r="A1241" i="23" s="1"/>
  <c r="AD1245" i="1"/>
  <c r="A1242" i="23" s="1"/>
  <c r="AD1246" i="1"/>
  <c r="A1243" i="23" s="1"/>
  <c r="AD1247" i="1"/>
  <c r="A1244" i="23" s="1"/>
  <c r="AD1248" i="1"/>
  <c r="A1245" i="23" s="1"/>
  <c r="AD1249" i="1"/>
  <c r="A1246" i="23" s="1"/>
  <c r="AD1250" i="1"/>
  <c r="A1247" i="23" s="1"/>
  <c r="AD1251" i="1"/>
  <c r="A1248" i="23" s="1"/>
  <c r="AD1252" i="1"/>
  <c r="A1249" i="23" s="1"/>
  <c r="AD1253" i="1"/>
  <c r="A1250" i="23" s="1"/>
  <c r="AD1254" i="1"/>
  <c r="A1251" i="23" s="1"/>
  <c r="AD1255" i="1"/>
  <c r="A1252" i="23" s="1"/>
  <c r="AD1256" i="1"/>
  <c r="A1253" i="23" s="1"/>
  <c r="AD1257" i="1"/>
  <c r="A1254" i="23" s="1"/>
  <c r="AD1258" i="1"/>
  <c r="A1255" i="23" s="1"/>
  <c r="AD1259" i="1"/>
  <c r="A1256" i="23" s="1"/>
  <c r="H9" i="2"/>
  <c r="H13" i="2" s="1"/>
  <c r="I1255" i="23" l="1"/>
  <c r="G1255" i="23"/>
  <c r="I1243" i="23"/>
  <c r="G1243" i="23"/>
  <c r="I1231" i="23"/>
  <c r="G1231" i="23"/>
  <c r="I1219" i="23"/>
  <c r="G1219" i="23"/>
  <c r="I1207" i="23"/>
  <c r="G1207" i="23"/>
  <c r="I1199" i="23"/>
  <c r="G1199" i="23"/>
  <c r="I1191" i="23"/>
  <c r="G1191" i="23"/>
  <c r="I1183" i="23"/>
  <c r="G1183" i="23"/>
  <c r="I1175" i="23"/>
  <c r="G1175" i="23"/>
  <c r="I1163" i="23"/>
  <c r="G1163" i="23"/>
  <c r="I1155" i="23"/>
  <c r="G1155" i="23"/>
  <c r="I1147" i="23"/>
  <c r="G1147" i="23"/>
  <c r="I1139" i="23"/>
  <c r="G1139" i="23"/>
  <c r="I1131" i="23"/>
  <c r="G1131" i="23"/>
  <c r="I1123" i="23"/>
  <c r="G1123" i="23"/>
  <c r="I1115" i="23"/>
  <c r="G1115" i="23"/>
  <c r="I1107" i="23"/>
  <c r="G1107" i="23"/>
  <c r="I1099" i="23"/>
  <c r="G1099" i="23"/>
  <c r="I1091" i="23"/>
  <c r="G1091" i="23"/>
  <c r="I1083" i="23"/>
  <c r="G1083" i="23"/>
  <c r="I1075" i="23"/>
  <c r="G1075" i="23"/>
  <c r="I1071" i="23"/>
  <c r="G1071" i="23"/>
  <c r="I1063" i="23"/>
  <c r="G1063" i="23"/>
  <c r="I1059" i="23"/>
  <c r="G1059" i="23"/>
  <c r="I1055" i="23"/>
  <c r="G1055" i="23"/>
  <c r="I1051" i="23"/>
  <c r="G1051" i="23"/>
  <c r="I1043" i="23"/>
  <c r="G1043" i="23"/>
  <c r="I1031" i="23"/>
  <c r="G1031" i="23"/>
  <c r="I1023" i="23"/>
  <c r="G1023" i="23"/>
  <c r="I1015" i="23"/>
  <c r="G1015" i="23"/>
  <c r="I1007" i="23"/>
  <c r="G1007" i="23"/>
  <c r="I995" i="23"/>
  <c r="G995" i="23"/>
  <c r="I987" i="23"/>
  <c r="G987" i="23"/>
  <c r="I979" i="23"/>
  <c r="G979" i="23"/>
  <c r="I971" i="23"/>
  <c r="G971" i="23"/>
  <c r="I963" i="23"/>
  <c r="G963" i="23"/>
  <c r="I955" i="23"/>
  <c r="G955" i="23"/>
  <c r="I947" i="23"/>
  <c r="G947" i="23"/>
  <c r="I939" i="23"/>
  <c r="G939" i="23"/>
  <c r="I931" i="23"/>
  <c r="G931" i="23"/>
  <c r="I923" i="23"/>
  <c r="G923" i="23"/>
  <c r="I915" i="23"/>
  <c r="G915" i="23"/>
  <c r="I907" i="23"/>
  <c r="G907" i="23"/>
  <c r="I899" i="23"/>
  <c r="G899" i="23"/>
  <c r="I891" i="23"/>
  <c r="G891" i="23"/>
  <c r="I883" i="23"/>
  <c r="G883" i="23"/>
  <c r="I871" i="23"/>
  <c r="G871" i="23"/>
  <c r="I863" i="23"/>
  <c r="G863" i="23"/>
  <c r="I855" i="23"/>
  <c r="G855" i="23"/>
  <c r="I847" i="23"/>
  <c r="G847" i="23"/>
  <c r="I839" i="23"/>
  <c r="G839" i="23"/>
  <c r="I831" i="23"/>
  <c r="G831" i="23"/>
  <c r="I823" i="23"/>
  <c r="G823" i="23"/>
  <c r="I815" i="23"/>
  <c r="G815" i="23"/>
  <c r="I807" i="23"/>
  <c r="G807" i="23"/>
  <c r="I795" i="23"/>
  <c r="G795" i="23"/>
  <c r="I787" i="23"/>
  <c r="G787" i="23"/>
  <c r="I779" i="23"/>
  <c r="G779" i="23"/>
  <c r="I771" i="23"/>
  <c r="G771" i="23"/>
  <c r="I763" i="23"/>
  <c r="G763" i="23"/>
  <c r="I747" i="23"/>
  <c r="G747" i="23"/>
  <c r="I739" i="23"/>
  <c r="G739" i="23"/>
  <c r="I731" i="23"/>
  <c r="G731" i="23"/>
  <c r="I723" i="23"/>
  <c r="G723" i="23"/>
  <c r="I715" i="23"/>
  <c r="G715" i="23"/>
  <c r="I707" i="23"/>
  <c r="G707" i="23"/>
  <c r="I699" i="23"/>
  <c r="G699" i="23"/>
  <c r="I687" i="23"/>
  <c r="G687" i="23"/>
  <c r="I679" i="23"/>
  <c r="G679" i="23"/>
  <c r="I671" i="23"/>
  <c r="G671" i="23"/>
  <c r="I663" i="23"/>
  <c r="G663" i="23"/>
  <c r="I655" i="23"/>
  <c r="G655" i="23"/>
  <c r="I647" i="23"/>
  <c r="G647" i="23"/>
  <c r="I639" i="23"/>
  <c r="G639" i="23"/>
  <c r="I631" i="23"/>
  <c r="G631" i="23"/>
  <c r="I623" i="23"/>
  <c r="G623" i="23"/>
  <c r="I615" i="23"/>
  <c r="G615" i="23"/>
  <c r="I607" i="23"/>
  <c r="G607" i="23"/>
  <c r="I587" i="23"/>
  <c r="G587" i="23"/>
  <c r="I579" i="23"/>
  <c r="G579" i="23"/>
  <c r="I571" i="23"/>
  <c r="G571" i="23"/>
  <c r="I563" i="23"/>
  <c r="G563" i="23"/>
  <c r="I555" i="23"/>
  <c r="G555" i="23"/>
  <c r="I547" i="23"/>
  <c r="G547" i="23"/>
  <c r="I539" i="23"/>
  <c r="G539" i="23"/>
  <c r="I531" i="23"/>
  <c r="G531" i="23"/>
  <c r="I520" i="23"/>
  <c r="G520" i="23"/>
  <c r="I512" i="23"/>
  <c r="G512" i="23"/>
  <c r="I504" i="23"/>
  <c r="G504" i="23"/>
  <c r="I496" i="23"/>
  <c r="G496" i="23"/>
  <c r="I484" i="23"/>
  <c r="G484" i="23"/>
  <c r="I480" i="23"/>
  <c r="G480" i="23"/>
  <c r="I472" i="23"/>
  <c r="G472" i="23"/>
  <c r="I468" i="23"/>
  <c r="G468" i="23"/>
  <c r="I464" i="23"/>
  <c r="G464" i="23"/>
  <c r="I460" i="23"/>
  <c r="G460" i="23"/>
  <c r="I456" i="23"/>
  <c r="G456" i="23"/>
  <c r="I452" i="23"/>
  <c r="G452" i="23"/>
  <c r="I448" i="23"/>
  <c r="G448" i="23"/>
  <c r="I444" i="23"/>
  <c r="G444" i="23"/>
  <c r="I440" i="23"/>
  <c r="G440" i="23"/>
  <c r="I436" i="23"/>
  <c r="G436" i="23"/>
  <c r="I432" i="23"/>
  <c r="G432" i="23"/>
  <c r="I424" i="23"/>
  <c r="G424" i="23"/>
  <c r="I420" i="23"/>
  <c r="G420" i="23"/>
  <c r="I416" i="23"/>
  <c r="G416" i="23"/>
  <c r="I412" i="23"/>
  <c r="G412" i="23"/>
  <c r="I408" i="23"/>
  <c r="G408" i="23"/>
  <c r="I404" i="23"/>
  <c r="G404" i="23"/>
  <c r="I401" i="23"/>
  <c r="G401" i="23"/>
  <c r="I397" i="23"/>
  <c r="G397" i="23"/>
  <c r="I393" i="23"/>
  <c r="G393" i="23"/>
  <c r="I389" i="23"/>
  <c r="G389" i="23"/>
  <c r="I385" i="23"/>
  <c r="G385" i="23"/>
  <c r="I381" i="23"/>
  <c r="G381" i="23"/>
  <c r="I377" i="23"/>
  <c r="G377" i="23"/>
  <c r="I373" i="23"/>
  <c r="G373" i="23"/>
  <c r="I369" i="23"/>
  <c r="G369" i="23"/>
  <c r="I365" i="23"/>
  <c r="G365" i="23"/>
  <c r="I361" i="23"/>
  <c r="G361" i="23"/>
  <c r="I357" i="23"/>
  <c r="G357" i="23"/>
  <c r="I353" i="23"/>
  <c r="G353" i="23"/>
  <c r="I349" i="23"/>
  <c r="G349" i="23"/>
  <c r="I345" i="23"/>
  <c r="G345" i="23"/>
  <c r="I341" i="23"/>
  <c r="G341" i="23"/>
  <c r="I337" i="23"/>
  <c r="G337" i="23"/>
  <c r="I333" i="23"/>
  <c r="G333" i="23"/>
  <c r="I329" i="23"/>
  <c r="G329" i="23"/>
  <c r="I325" i="23"/>
  <c r="G325" i="23"/>
  <c r="I321" i="23"/>
  <c r="G321" i="23"/>
  <c r="I317" i="23"/>
  <c r="G317" i="23"/>
  <c r="I313" i="23"/>
  <c r="G313" i="23"/>
  <c r="I309" i="23"/>
  <c r="G309" i="23"/>
  <c r="I305" i="23"/>
  <c r="G305" i="23"/>
  <c r="I301" i="23"/>
  <c r="G301" i="23"/>
  <c r="I297" i="23"/>
  <c r="G297" i="23"/>
  <c r="I293" i="23"/>
  <c r="G293" i="23"/>
  <c r="I289" i="23"/>
  <c r="G289" i="23"/>
  <c r="I286" i="23"/>
  <c r="G286" i="23"/>
  <c r="I282" i="23"/>
  <c r="G282" i="23"/>
  <c r="I278" i="23"/>
  <c r="G278" i="23"/>
  <c r="I274" i="23"/>
  <c r="G274" i="23"/>
  <c r="I270" i="23"/>
  <c r="G270" i="23"/>
  <c r="I266" i="23"/>
  <c r="G266" i="23"/>
  <c r="I262" i="23"/>
  <c r="G262" i="23"/>
  <c r="I258" i="23"/>
  <c r="G258" i="23"/>
  <c r="I254" i="23"/>
  <c r="G254" i="23"/>
  <c r="I250" i="23"/>
  <c r="G250" i="23"/>
  <c r="I246" i="23"/>
  <c r="G246" i="23"/>
  <c r="I242" i="23"/>
  <c r="G242" i="23"/>
  <c r="I238" i="23"/>
  <c r="G238" i="23"/>
  <c r="I234" i="23"/>
  <c r="G234" i="23"/>
  <c r="I230" i="23"/>
  <c r="G230" i="23"/>
  <c r="I226" i="23"/>
  <c r="G226" i="23"/>
  <c r="I222" i="23"/>
  <c r="G222" i="23"/>
  <c r="I218" i="23"/>
  <c r="G218" i="23"/>
  <c r="I214" i="23"/>
  <c r="G214" i="23"/>
  <c r="I210" i="23"/>
  <c r="G210" i="23"/>
  <c r="I206" i="23"/>
  <c r="G206" i="23"/>
  <c r="I202" i="23"/>
  <c r="G202" i="23"/>
  <c r="I198" i="23"/>
  <c r="G198" i="23"/>
  <c r="I194" i="23"/>
  <c r="G194" i="23"/>
  <c r="I190" i="23"/>
  <c r="G190" i="23"/>
  <c r="I186" i="23"/>
  <c r="G186" i="23"/>
  <c r="I182" i="23"/>
  <c r="G182" i="23"/>
  <c r="I178" i="23"/>
  <c r="G178" i="23"/>
  <c r="I174" i="23"/>
  <c r="G174" i="23"/>
  <c r="I170" i="23"/>
  <c r="G170" i="23"/>
  <c r="I166" i="23"/>
  <c r="G166" i="23"/>
  <c r="I162" i="23"/>
  <c r="G162" i="23"/>
  <c r="I158" i="23"/>
  <c r="G158" i="23"/>
  <c r="I154" i="23"/>
  <c r="G154" i="23"/>
  <c r="I150" i="23"/>
  <c r="G150" i="23"/>
  <c r="I146" i="23"/>
  <c r="G146" i="23"/>
  <c r="I142" i="23"/>
  <c r="G142" i="23"/>
  <c r="I138" i="23"/>
  <c r="G138" i="23"/>
  <c r="I134" i="23"/>
  <c r="G134" i="23"/>
  <c r="I130" i="23"/>
  <c r="G130" i="23"/>
  <c r="I126" i="23"/>
  <c r="G126" i="23"/>
  <c r="I122" i="23"/>
  <c r="G122" i="23"/>
  <c r="I118" i="23"/>
  <c r="G118" i="23"/>
  <c r="I114" i="23"/>
  <c r="G114" i="23"/>
  <c r="I110" i="23"/>
  <c r="G110" i="23"/>
  <c r="I106" i="23"/>
  <c r="G106" i="23"/>
  <c r="I102" i="23"/>
  <c r="G102" i="23"/>
  <c r="I98" i="23"/>
  <c r="G98" i="23"/>
  <c r="I94" i="23"/>
  <c r="G94" i="23"/>
  <c r="I90" i="23"/>
  <c r="G90" i="23"/>
  <c r="I86" i="23"/>
  <c r="G86" i="23"/>
  <c r="I82" i="23"/>
  <c r="G82" i="23"/>
  <c r="I78" i="23"/>
  <c r="G78" i="23"/>
  <c r="I74" i="23"/>
  <c r="G74" i="23"/>
  <c r="I70" i="23"/>
  <c r="G70" i="23"/>
  <c r="I66" i="23"/>
  <c r="G66" i="23"/>
  <c r="I62" i="23"/>
  <c r="G62" i="23"/>
  <c r="I58" i="23"/>
  <c r="G58" i="23"/>
  <c r="I54" i="23"/>
  <c r="G54" i="23"/>
  <c r="I50" i="23"/>
  <c r="G50" i="23"/>
  <c r="I46" i="23"/>
  <c r="G46" i="23"/>
  <c r="I42" i="23"/>
  <c r="G42" i="23"/>
  <c r="I38" i="23"/>
  <c r="G38" i="23"/>
  <c r="I34" i="23"/>
  <c r="G34" i="23"/>
  <c r="I30" i="23"/>
  <c r="G30" i="23"/>
  <c r="I26" i="23"/>
  <c r="G26" i="23"/>
  <c r="I22" i="23"/>
  <c r="G22" i="23"/>
  <c r="I18" i="23"/>
  <c r="G18" i="23"/>
  <c r="I14" i="23"/>
  <c r="G14" i="23"/>
  <c r="I10" i="23"/>
  <c r="G10" i="23"/>
  <c r="I6" i="23"/>
  <c r="G6" i="23"/>
  <c r="I1247" i="23"/>
  <c r="G1247" i="23"/>
  <c r="I1235" i="23"/>
  <c r="G1235" i="23"/>
  <c r="I1223" i="23"/>
  <c r="G1223" i="23"/>
  <c r="I1211" i="23"/>
  <c r="G1211" i="23"/>
  <c r="I1203" i="23"/>
  <c r="G1203" i="23"/>
  <c r="I1195" i="23"/>
  <c r="G1195" i="23"/>
  <c r="I1187" i="23"/>
  <c r="G1187" i="23"/>
  <c r="I1179" i="23"/>
  <c r="G1179" i="23"/>
  <c r="I1171" i="23"/>
  <c r="G1171" i="23"/>
  <c r="I1167" i="23"/>
  <c r="G1167" i="23"/>
  <c r="I1159" i="23"/>
  <c r="G1159" i="23"/>
  <c r="I1151" i="23"/>
  <c r="G1151" i="23"/>
  <c r="I1143" i="23"/>
  <c r="G1143" i="23"/>
  <c r="I1135" i="23"/>
  <c r="G1135" i="23"/>
  <c r="I1127" i="23"/>
  <c r="G1127" i="23"/>
  <c r="I1119" i="23"/>
  <c r="G1119" i="23"/>
  <c r="I1111" i="23"/>
  <c r="G1111" i="23"/>
  <c r="I1103" i="23"/>
  <c r="G1103" i="23"/>
  <c r="I1095" i="23"/>
  <c r="G1095" i="23"/>
  <c r="I1087" i="23"/>
  <c r="G1087" i="23"/>
  <c r="I1079" i="23"/>
  <c r="G1079" i="23"/>
  <c r="I1067" i="23"/>
  <c r="G1067" i="23"/>
  <c r="I1047" i="23"/>
  <c r="G1047" i="23"/>
  <c r="I1039" i="23"/>
  <c r="G1039" i="23"/>
  <c r="I1035" i="23"/>
  <c r="G1035" i="23"/>
  <c r="I1027" i="23"/>
  <c r="G1027" i="23"/>
  <c r="I1019" i="23"/>
  <c r="G1019" i="23"/>
  <c r="I1011" i="23"/>
  <c r="G1011" i="23"/>
  <c r="I1003" i="23"/>
  <c r="G1003" i="23"/>
  <c r="I999" i="23"/>
  <c r="G999" i="23"/>
  <c r="I991" i="23"/>
  <c r="G991" i="23"/>
  <c r="I983" i="23"/>
  <c r="G983" i="23"/>
  <c r="I975" i="23"/>
  <c r="G975" i="23"/>
  <c r="I967" i="23"/>
  <c r="G967" i="23"/>
  <c r="I959" i="23"/>
  <c r="G959" i="23"/>
  <c r="I951" i="23"/>
  <c r="G951" i="23"/>
  <c r="I943" i="23"/>
  <c r="G943" i="23"/>
  <c r="I935" i="23"/>
  <c r="G935" i="23"/>
  <c r="I927" i="23"/>
  <c r="G927" i="23"/>
  <c r="I919" i="23"/>
  <c r="G919" i="23"/>
  <c r="I911" i="23"/>
  <c r="G911" i="23"/>
  <c r="I903" i="23"/>
  <c r="G903" i="23"/>
  <c r="I895" i="23"/>
  <c r="G895" i="23"/>
  <c r="I887" i="23"/>
  <c r="G887" i="23"/>
  <c r="I879" i="23"/>
  <c r="G879" i="23"/>
  <c r="I875" i="23"/>
  <c r="G875" i="23"/>
  <c r="I867" i="23"/>
  <c r="G867" i="23"/>
  <c r="I859" i="23"/>
  <c r="G859" i="23"/>
  <c r="I851" i="23"/>
  <c r="G851" i="23"/>
  <c r="I843" i="23"/>
  <c r="G843" i="23"/>
  <c r="I835" i="23"/>
  <c r="G835" i="23"/>
  <c r="I827" i="23"/>
  <c r="G827" i="23"/>
  <c r="I819" i="23"/>
  <c r="G819" i="23"/>
  <c r="I811" i="23"/>
  <c r="G811" i="23"/>
  <c r="I803" i="23"/>
  <c r="G803" i="23"/>
  <c r="I799" i="23"/>
  <c r="G799" i="23"/>
  <c r="I791" i="23"/>
  <c r="G791" i="23"/>
  <c r="I783" i="23"/>
  <c r="G783" i="23"/>
  <c r="I775" i="23"/>
  <c r="G775" i="23"/>
  <c r="I767" i="23"/>
  <c r="G767" i="23"/>
  <c r="I759" i="23"/>
  <c r="G759" i="23"/>
  <c r="I751" i="23"/>
  <c r="G751" i="23"/>
  <c r="I743" i="23"/>
  <c r="G743" i="23"/>
  <c r="I735" i="23"/>
  <c r="G735" i="23"/>
  <c r="I727" i="23"/>
  <c r="G727" i="23"/>
  <c r="I719" i="23"/>
  <c r="G719" i="23"/>
  <c r="I711" i="23"/>
  <c r="G711" i="23"/>
  <c r="I703" i="23"/>
  <c r="G703" i="23"/>
  <c r="I695" i="23"/>
  <c r="G695" i="23"/>
  <c r="I691" i="23"/>
  <c r="G691" i="23"/>
  <c r="I683" i="23"/>
  <c r="G683" i="23"/>
  <c r="I675" i="23"/>
  <c r="G675" i="23"/>
  <c r="I667" i="23"/>
  <c r="G667" i="23"/>
  <c r="I659" i="23"/>
  <c r="G659" i="23"/>
  <c r="I651" i="23"/>
  <c r="G651" i="23"/>
  <c r="I643" i="23"/>
  <c r="G643" i="23"/>
  <c r="I635" i="23"/>
  <c r="G635" i="23"/>
  <c r="I627" i="23"/>
  <c r="G627" i="23"/>
  <c r="I619" i="23"/>
  <c r="G619" i="23"/>
  <c r="I611" i="23"/>
  <c r="G611" i="23"/>
  <c r="I603" i="23"/>
  <c r="G603" i="23"/>
  <c r="I599" i="23"/>
  <c r="G599" i="23"/>
  <c r="I595" i="23"/>
  <c r="G595" i="23"/>
  <c r="I591" i="23"/>
  <c r="G591" i="23"/>
  <c r="I583" i="23"/>
  <c r="G583" i="23"/>
  <c r="I575" i="23"/>
  <c r="G575" i="23"/>
  <c r="I567" i="23"/>
  <c r="G567" i="23"/>
  <c r="I559" i="23"/>
  <c r="G559" i="23"/>
  <c r="I551" i="23"/>
  <c r="G551" i="23"/>
  <c r="I543" i="23"/>
  <c r="G543" i="23"/>
  <c r="I535" i="23"/>
  <c r="G535" i="23"/>
  <c r="I527" i="23"/>
  <c r="G527" i="23"/>
  <c r="I523" i="23"/>
  <c r="G523" i="23"/>
  <c r="I516" i="23"/>
  <c r="G516" i="23"/>
  <c r="I508" i="23"/>
  <c r="G508" i="23"/>
  <c r="I500" i="23"/>
  <c r="G500" i="23"/>
  <c r="I492" i="23"/>
  <c r="G492" i="23"/>
  <c r="I488" i="23"/>
  <c r="G488" i="23"/>
  <c r="I476" i="23"/>
  <c r="G476" i="23"/>
  <c r="I428" i="23"/>
  <c r="G428" i="23"/>
  <c r="I1254" i="23"/>
  <c r="G1254" i="23"/>
  <c r="I1250" i="23"/>
  <c r="G1250" i="23"/>
  <c r="I1246" i="23"/>
  <c r="G1246" i="23"/>
  <c r="I1242" i="23"/>
  <c r="G1242" i="23"/>
  <c r="I1238" i="23"/>
  <c r="G1238" i="23"/>
  <c r="I1234" i="23"/>
  <c r="G1234" i="23"/>
  <c r="I1230" i="23"/>
  <c r="G1230" i="23"/>
  <c r="I1226" i="23"/>
  <c r="G1226" i="23"/>
  <c r="I1222" i="23"/>
  <c r="G1222" i="23"/>
  <c r="I1218" i="23"/>
  <c r="G1218" i="23"/>
  <c r="I1214" i="23"/>
  <c r="G1214" i="23"/>
  <c r="I1210" i="23"/>
  <c r="G1210" i="23"/>
  <c r="I1206" i="23"/>
  <c r="G1206" i="23"/>
  <c r="I1202" i="23"/>
  <c r="G1202" i="23"/>
  <c r="I1198" i="23"/>
  <c r="G1198" i="23"/>
  <c r="I1194" i="23"/>
  <c r="G1194" i="23"/>
  <c r="I1186" i="23"/>
  <c r="G1186" i="23"/>
  <c r="I1182" i="23"/>
  <c r="G1182" i="23"/>
  <c r="I1178" i="23"/>
  <c r="G1178" i="23"/>
  <c r="I1174" i="23"/>
  <c r="G1174" i="23"/>
  <c r="I1170" i="23"/>
  <c r="G1170" i="23"/>
  <c r="I1166" i="23"/>
  <c r="G1166" i="23"/>
  <c r="I1162" i="23"/>
  <c r="G1162" i="23"/>
  <c r="I1158" i="23"/>
  <c r="G1158" i="23"/>
  <c r="I1154" i="23"/>
  <c r="G1154" i="23"/>
  <c r="I1150" i="23"/>
  <c r="G1150" i="23"/>
  <c r="I1146" i="23"/>
  <c r="G1146" i="23"/>
  <c r="I1142" i="23"/>
  <c r="G1142" i="23"/>
  <c r="I1138" i="23"/>
  <c r="G1138" i="23"/>
  <c r="I1134" i="23"/>
  <c r="G1134" i="23"/>
  <c r="I1130" i="23"/>
  <c r="G1130" i="23"/>
  <c r="I1126" i="23"/>
  <c r="G1126" i="23"/>
  <c r="I1122" i="23"/>
  <c r="G1122" i="23"/>
  <c r="I1118" i="23"/>
  <c r="G1118" i="23"/>
  <c r="I1114" i="23"/>
  <c r="G1114" i="23"/>
  <c r="I1110" i="23"/>
  <c r="G1110" i="23"/>
  <c r="I1106" i="23"/>
  <c r="G1106" i="23"/>
  <c r="I1102" i="23"/>
  <c r="G1102" i="23"/>
  <c r="I1098" i="23"/>
  <c r="G1098" i="23"/>
  <c r="I1094" i="23"/>
  <c r="G1094" i="23"/>
  <c r="I1090" i="23"/>
  <c r="G1090" i="23"/>
  <c r="I1086" i="23"/>
  <c r="G1086" i="23"/>
  <c r="I1082" i="23"/>
  <c r="G1082" i="23"/>
  <c r="I1078" i="23"/>
  <c r="G1078" i="23"/>
  <c r="I1074" i="23"/>
  <c r="G1074" i="23"/>
  <c r="I1070" i="23"/>
  <c r="G1070" i="23"/>
  <c r="I1066" i="23"/>
  <c r="G1066" i="23"/>
  <c r="I1062" i="23"/>
  <c r="G1062" i="23"/>
  <c r="I1058" i="23"/>
  <c r="G1058" i="23"/>
  <c r="I1054" i="23"/>
  <c r="G1054" i="23"/>
  <c r="I1050" i="23"/>
  <c r="G1050" i="23"/>
  <c r="I1046" i="23"/>
  <c r="G1046" i="23"/>
  <c r="I1042" i="23"/>
  <c r="G1042" i="23"/>
  <c r="I1038" i="23"/>
  <c r="G1038" i="23"/>
  <c r="I1034" i="23"/>
  <c r="G1034" i="23"/>
  <c r="I1030" i="23"/>
  <c r="G1030" i="23"/>
  <c r="I1026" i="23"/>
  <c r="G1026" i="23"/>
  <c r="I1022" i="23"/>
  <c r="G1022" i="23"/>
  <c r="I1018" i="23"/>
  <c r="G1018" i="23"/>
  <c r="I1014" i="23"/>
  <c r="G1014" i="23"/>
  <c r="I1010" i="23"/>
  <c r="G1010" i="23"/>
  <c r="I1006" i="23"/>
  <c r="G1006" i="23"/>
  <c r="I1002" i="23"/>
  <c r="G1002" i="23"/>
  <c r="I998" i="23"/>
  <c r="G998" i="23"/>
  <c r="I994" i="23"/>
  <c r="G994" i="23"/>
  <c r="I990" i="23"/>
  <c r="G990" i="23"/>
  <c r="I986" i="23"/>
  <c r="G986" i="23"/>
  <c r="I982" i="23"/>
  <c r="G982" i="23"/>
  <c r="I978" i="23"/>
  <c r="G978" i="23"/>
  <c r="I974" i="23"/>
  <c r="G974" i="23"/>
  <c r="I970" i="23"/>
  <c r="G970" i="23"/>
  <c r="I966" i="23"/>
  <c r="G966" i="23"/>
  <c r="I962" i="23"/>
  <c r="G962" i="23"/>
  <c r="I958" i="23"/>
  <c r="G958" i="23"/>
  <c r="I954" i="23"/>
  <c r="G954" i="23"/>
  <c r="I950" i="23"/>
  <c r="G950" i="23"/>
  <c r="I946" i="23"/>
  <c r="G946" i="23"/>
  <c r="I942" i="23"/>
  <c r="G942" i="23"/>
  <c r="I938" i="23"/>
  <c r="G938" i="23"/>
  <c r="I934" i="23"/>
  <c r="G934" i="23"/>
  <c r="I930" i="23"/>
  <c r="G930" i="23"/>
  <c r="I926" i="23"/>
  <c r="G926" i="23"/>
  <c r="I922" i="23"/>
  <c r="G922" i="23"/>
  <c r="I918" i="23"/>
  <c r="G918" i="23"/>
  <c r="I914" i="23"/>
  <c r="G914" i="23"/>
  <c r="I910" i="23"/>
  <c r="G910" i="23"/>
  <c r="I906" i="23"/>
  <c r="G906" i="23"/>
  <c r="I902" i="23"/>
  <c r="G902" i="23"/>
  <c r="I898" i="23"/>
  <c r="G898" i="23"/>
  <c r="I894" i="23"/>
  <c r="G894" i="23"/>
  <c r="I890" i="23"/>
  <c r="G890" i="23"/>
  <c r="I886" i="23"/>
  <c r="G886" i="23"/>
  <c r="I882" i="23"/>
  <c r="G882" i="23"/>
  <c r="I878" i="23"/>
  <c r="G878" i="23"/>
  <c r="I874" i="23"/>
  <c r="G874" i="23"/>
  <c r="I870" i="23"/>
  <c r="G870" i="23"/>
  <c r="I866" i="23"/>
  <c r="G866" i="23"/>
  <c r="I862" i="23"/>
  <c r="G862" i="23"/>
  <c r="I858" i="23"/>
  <c r="G858" i="23"/>
  <c r="I854" i="23"/>
  <c r="G854" i="23"/>
  <c r="I850" i="23"/>
  <c r="G850" i="23"/>
  <c r="I846" i="23"/>
  <c r="G846" i="23"/>
  <c r="I842" i="23"/>
  <c r="G842" i="23"/>
  <c r="I838" i="23"/>
  <c r="G838" i="23"/>
  <c r="I834" i="23"/>
  <c r="G834" i="23"/>
  <c r="I830" i="23"/>
  <c r="G830" i="23"/>
  <c r="I826" i="23"/>
  <c r="G826" i="23"/>
  <c r="I822" i="23"/>
  <c r="G822" i="23"/>
  <c r="I818" i="23"/>
  <c r="G818" i="23"/>
  <c r="I814" i="23"/>
  <c r="G814" i="23"/>
  <c r="I810" i="23"/>
  <c r="G810" i="23"/>
  <c r="I806" i="23"/>
  <c r="G806" i="23"/>
  <c r="I802" i="23"/>
  <c r="G802" i="23"/>
  <c r="I798" i="23"/>
  <c r="G798" i="23"/>
  <c r="I794" i="23"/>
  <c r="G794" i="23"/>
  <c r="I790" i="23"/>
  <c r="G790" i="23"/>
  <c r="I786" i="23"/>
  <c r="G786" i="23"/>
  <c r="I782" i="23"/>
  <c r="G782" i="23"/>
  <c r="I778" i="23"/>
  <c r="G778" i="23"/>
  <c r="I774" i="23"/>
  <c r="G774" i="23"/>
  <c r="I770" i="23"/>
  <c r="G770" i="23"/>
  <c r="I766" i="23"/>
  <c r="G766" i="23"/>
  <c r="I762" i="23"/>
  <c r="G762" i="23"/>
  <c r="I758" i="23"/>
  <c r="G758" i="23"/>
  <c r="I754" i="23"/>
  <c r="G754" i="23"/>
  <c r="I750" i="23"/>
  <c r="G750" i="23"/>
  <c r="I746" i="23"/>
  <c r="G746" i="23"/>
  <c r="I742" i="23"/>
  <c r="G742" i="23"/>
  <c r="I738" i="23"/>
  <c r="G738" i="23"/>
  <c r="I734" i="23"/>
  <c r="G734" i="23"/>
  <c r="I730" i="23"/>
  <c r="G730" i="23"/>
  <c r="I726" i="23"/>
  <c r="G726" i="23"/>
  <c r="I722" i="23"/>
  <c r="G722" i="23"/>
  <c r="I718" i="23"/>
  <c r="G718" i="23"/>
  <c r="I714" i="23"/>
  <c r="G714" i="23"/>
  <c r="I710" i="23"/>
  <c r="G710" i="23"/>
  <c r="I706" i="23"/>
  <c r="G706" i="23"/>
  <c r="I702" i="23"/>
  <c r="G702" i="23"/>
  <c r="I698" i="23"/>
  <c r="G698" i="23"/>
  <c r="I694" i="23"/>
  <c r="G694" i="23"/>
  <c r="I690" i="23"/>
  <c r="G690" i="23"/>
  <c r="I686" i="23"/>
  <c r="G686" i="23"/>
  <c r="I682" i="23"/>
  <c r="G682" i="23"/>
  <c r="I678" i="23"/>
  <c r="G678" i="23"/>
  <c r="I674" i="23"/>
  <c r="G674" i="23"/>
  <c r="I670" i="23"/>
  <c r="G670" i="23"/>
  <c r="I666" i="23"/>
  <c r="G666" i="23"/>
  <c r="I662" i="23"/>
  <c r="G662" i="23"/>
  <c r="I658" i="23"/>
  <c r="G658" i="23"/>
  <c r="I654" i="23"/>
  <c r="G654" i="23"/>
  <c r="I650" i="23"/>
  <c r="G650" i="23"/>
  <c r="I646" i="23"/>
  <c r="G646" i="23"/>
  <c r="I642" i="23"/>
  <c r="G642" i="23"/>
  <c r="I638" i="23"/>
  <c r="G638" i="23"/>
  <c r="I634" i="23"/>
  <c r="G634" i="23"/>
  <c r="I630" i="23"/>
  <c r="G630" i="23"/>
  <c r="I626" i="23"/>
  <c r="G626" i="23"/>
  <c r="I622" i="23"/>
  <c r="G622" i="23"/>
  <c r="I618" i="23"/>
  <c r="G618" i="23"/>
  <c r="I614" i="23"/>
  <c r="G614" i="23"/>
  <c r="I610" i="23"/>
  <c r="G610" i="23"/>
  <c r="I606" i="23"/>
  <c r="G606" i="23"/>
  <c r="I602" i="23"/>
  <c r="G602" i="23"/>
  <c r="I598" i="23"/>
  <c r="G598" i="23"/>
  <c r="I594" i="23"/>
  <c r="G594" i="23"/>
  <c r="I590" i="23"/>
  <c r="G590" i="23"/>
  <c r="I586" i="23"/>
  <c r="G586" i="23"/>
  <c r="I582" i="23"/>
  <c r="G582" i="23"/>
  <c r="I578" i="23"/>
  <c r="G578" i="23"/>
  <c r="I574" i="23"/>
  <c r="G574" i="23"/>
  <c r="I570" i="23"/>
  <c r="G570" i="23"/>
  <c r="I566" i="23"/>
  <c r="G566" i="23"/>
  <c r="I562" i="23"/>
  <c r="G562" i="23"/>
  <c r="I558" i="23"/>
  <c r="G558" i="23"/>
  <c r="I554" i="23"/>
  <c r="G554" i="23"/>
  <c r="I550" i="23"/>
  <c r="G550" i="23"/>
  <c r="I546" i="23"/>
  <c r="G546" i="23"/>
  <c r="I542" i="23"/>
  <c r="G542" i="23"/>
  <c r="I538" i="23"/>
  <c r="G538" i="23"/>
  <c r="I534" i="23"/>
  <c r="G534" i="23"/>
  <c r="I530" i="23"/>
  <c r="G530" i="23"/>
  <c r="I526" i="23"/>
  <c r="G526" i="23"/>
  <c r="I522" i="23"/>
  <c r="G522" i="23"/>
  <c r="I519" i="23"/>
  <c r="G519" i="23"/>
  <c r="I515" i="23"/>
  <c r="G515" i="23"/>
  <c r="I511" i="23"/>
  <c r="G511" i="23"/>
  <c r="I507" i="23"/>
  <c r="G507" i="23"/>
  <c r="I503" i="23"/>
  <c r="G503" i="23"/>
  <c r="I499" i="23"/>
  <c r="G499" i="23"/>
  <c r="I495" i="23"/>
  <c r="G495" i="23"/>
  <c r="I491" i="23"/>
  <c r="G491" i="23"/>
  <c r="I487" i="23"/>
  <c r="G487" i="23"/>
  <c r="I483" i="23"/>
  <c r="G483" i="23"/>
  <c r="I479" i="23"/>
  <c r="G479" i="23"/>
  <c r="I475" i="23"/>
  <c r="G475" i="23"/>
  <c r="I471" i="23"/>
  <c r="G471" i="23"/>
  <c r="I467" i="23"/>
  <c r="G467" i="23"/>
  <c r="I463" i="23"/>
  <c r="G463" i="23"/>
  <c r="I459" i="23"/>
  <c r="G459" i="23"/>
  <c r="I455" i="23"/>
  <c r="G455" i="23"/>
  <c r="I451" i="23"/>
  <c r="G451" i="23"/>
  <c r="I447" i="23"/>
  <c r="G447" i="23"/>
  <c r="I443" i="23"/>
  <c r="G443" i="23"/>
  <c r="I439" i="23"/>
  <c r="G439" i="23"/>
  <c r="I435" i="23"/>
  <c r="G435" i="23"/>
  <c r="I431" i="23"/>
  <c r="G431" i="23"/>
  <c r="I427" i="23"/>
  <c r="G427" i="23"/>
  <c r="I423" i="23"/>
  <c r="G423" i="23"/>
  <c r="I419" i="23"/>
  <c r="G419" i="23"/>
  <c r="I415" i="23"/>
  <c r="G415" i="23"/>
  <c r="I411" i="23"/>
  <c r="G411" i="23"/>
  <c r="I407" i="23"/>
  <c r="G407" i="23"/>
  <c r="I403" i="23"/>
  <c r="G403" i="23"/>
  <c r="I400" i="23"/>
  <c r="G400" i="23"/>
  <c r="I396" i="23"/>
  <c r="G396" i="23"/>
  <c r="I392" i="23"/>
  <c r="G392" i="23"/>
  <c r="I388" i="23"/>
  <c r="G388" i="23"/>
  <c r="I384" i="23"/>
  <c r="G384" i="23"/>
  <c r="I380" i="23"/>
  <c r="G380" i="23"/>
  <c r="I376" i="23"/>
  <c r="G376" i="23"/>
  <c r="I372" i="23"/>
  <c r="G372" i="23"/>
  <c r="I368" i="23"/>
  <c r="G368" i="23"/>
  <c r="I364" i="23"/>
  <c r="G364" i="23"/>
  <c r="I360" i="23"/>
  <c r="G360" i="23"/>
  <c r="I356" i="23"/>
  <c r="G356" i="23"/>
  <c r="I352" i="23"/>
  <c r="G352" i="23"/>
  <c r="I348" i="23"/>
  <c r="G348" i="23"/>
  <c r="I344" i="23"/>
  <c r="G344" i="23"/>
  <c r="I340" i="23"/>
  <c r="G340" i="23"/>
  <c r="I336" i="23"/>
  <c r="G336" i="23"/>
  <c r="I332" i="23"/>
  <c r="G332" i="23"/>
  <c r="I328" i="23"/>
  <c r="G328" i="23"/>
  <c r="I324" i="23"/>
  <c r="G324" i="23"/>
  <c r="I320" i="23"/>
  <c r="G320" i="23"/>
  <c r="I316" i="23"/>
  <c r="G316" i="23"/>
  <c r="I312" i="23"/>
  <c r="G312" i="23"/>
  <c r="I308" i="23"/>
  <c r="G308" i="23"/>
  <c r="I304" i="23"/>
  <c r="G304" i="23"/>
  <c r="I300" i="23"/>
  <c r="G300" i="23"/>
  <c r="I296" i="23"/>
  <c r="G296" i="23"/>
  <c r="I292" i="23"/>
  <c r="G292" i="23"/>
  <c r="I285" i="23"/>
  <c r="G285" i="23"/>
  <c r="I281" i="23"/>
  <c r="G281" i="23"/>
  <c r="I277" i="23"/>
  <c r="G277" i="23"/>
  <c r="I273" i="23"/>
  <c r="G273" i="23"/>
  <c r="I269" i="23"/>
  <c r="G269" i="23"/>
  <c r="I265" i="23"/>
  <c r="G265" i="23"/>
  <c r="I261" i="23"/>
  <c r="G261" i="23"/>
  <c r="I257" i="23"/>
  <c r="G257" i="23"/>
  <c r="I253" i="23"/>
  <c r="G253" i="23"/>
  <c r="I249" i="23"/>
  <c r="G249" i="23"/>
  <c r="I245" i="23"/>
  <c r="G245" i="23"/>
  <c r="I241" i="23"/>
  <c r="G241" i="23"/>
  <c r="I237" i="23"/>
  <c r="G237" i="23"/>
  <c r="I233" i="23"/>
  <c r="G233" i="23"/>
  <c r="I229" i="23"/>
  <c r="G229" i="23"/>
  <c r="I225" i="23"/>
  <c r="G225" i="23"/>
  <c r="I221" i="23"/>
  <c r="G221" i="23"/>
  <c r="I217" i="23"/>
  <c r="G217" i="23"/>
  <c r="I213" i="23"/>
  <c r="G213" i="23"/>
  <c r="I209" i="23"/>
  <c r="G209" i="23"/>
  <c r="I205" i="23"/>
  <c r="G205" i="23"/>
  <c r="I201" i="23"/>
  <c r="G201" i="23"/>
  <c r="I197" i="23"/>
  <c r="G197" i="23"/>
  <c r="I193" i="23"/>
  <c r="G193" i="23"/>
  <c r="I189" i="23"/>
  <c r="G189" i="23"/>
  <c r="I185" i="23"/>
  <c r="G185" i="23"/>
  <c r="I181" i="23"/>
  <c r="G181" i="23"/>
  <c r="I177" i="23"/>
  <c r="G177" i="23"/>
  <c r="I173" i="23"/>
  <c r="G173" i="23"/>
  <c r="I169" i="23"/>
  <c r="G169" i="23"/>
  <c r="I165" i="23"/>
  <c r="G165" i="23"/>
  <c r="I161" i="23"/>
  <c r="G161" i="23"/>
  <c r="I157" i="23"/>
  <c r="G157" i="23"/>
  <c r="I153" i="23"/>
  <c r="G153" i="23"/>
  <c r="I149" i="23"/>
  <c r="G149" i="23"/>
  <c r="I145" i="23"/>
  <c r="G145" i="23"/>
  <c r="I141" i="23"/>
  <c r="G141" i="23"/>
  <c r="I137" i="23"/>
  <c r="G137" i="23"/>
  <c r="I133" i="23"/>
  <c r="G133" i="23"/>
  <c r="I129" i="23"/>
  <c r="G129" i="23"/>
  <c r="I125" i="23"/>
  <c r="G125" i="23"/>
  <c r="I121" i="23"/>
  <c r="G121" i="23"/>
  <c r="I117" i="23"/>
  <c r="G117" i="23"/>
  <c r="I113" i="23"/>
  <c r="G113" i="23"/>
  <c r="I109" i="23"/>
  <c r="G109" i="23"/>
  <c r="I105" i="23"/>
  <c r="G105" i="23"/>
  <c r="I101" i="23"/>
  <c r="G101" i="23"/>
  <c r="I97" i="23"/>
  <c r="G97" i="23"/>
  <c r="I93" i="23"/>
  <c r="G93" i="23"/>
  <c r="I89" i="23"/>
  <c r="G89" i="23"/>
  <c r="I85" i="23"/>
  <c r="G85" i="23"/>
  <c r="I81" i="23"/>
  <c r="G81" i="23"/>
  <c r="I77" i="23"/>
  <c r="G77" i="23"/>
  <c r="I73" i="23"/>
  <c r="G73" i="23"/>
  <c r="I69" i="23"/>
  <c r="G69" i="23"/>
  <c r="I65" i="23"/>
  <c r="G65" i="23"/>
  <c r="I61" i="23"/>
  <c r="G61" i="23"/>
  <c r="I57" i="23"/>
  <c r="G57" i="23"/>
  <c r="I53" i="23"/>
  <c r="G53" i="23"/>
  <c r="I49" i="23"/>
  <c r="G49" i="23"/>
  <c r="I45" i="23"/>
  <c r="G45" i="23"/>
  <c r="I41" i="23"/>
  <c r="G41" i="23"/>
  <c r="I37" i="23"/>
  <c r="G37" i="23"/>
  <c r="I33" i="23"/>
  <c r="G33" i="23"/>
  <c r="I29" i="23"/>
  <c r="G29" i="23"/>
  <c r="I25" i="23"/>
  <c r="G25" i="23"/>
  <c r="I21" i="23"/>
  <c r="G21" i="23"/>
  <c r="I17" i="23"/>
  <c r="G17" i="23"/>
  <c r="I13" i="23"/>
  <c r="G13" i="23"/>
  <c r="I9" i="23"/>
  <c r="G9" i="23"/>
  <c r="I5" i="23"/>
  <c r="G5" i="23"/>
  <c r="I845" i="23"/>
  <c r="G845" i="23"/>
  <c r="I841" i="23"/>
  <c r="G841" i="23"/>
  <c r="I837" i="23"/>
  <c r="G837" i="23"/>
  <c r="I833" i="23"/>
  <c r="G833" i="23"/>
  <c r="I829" i="23"/>
  <c r="G829" i="23"/>
  <c r="I825" i="23"/>
  <c r="G825" i="23"/>
  <c r="I821" i="23"/>
  <c r="G821" i="23"/>
  <c r="I817" i="23"/>
  <c r="G817" i="23"/>
  <c r="I813" i="23"/>
  <c r="G813" i="23"/>
  <c r="I805" i="23"/>
  <c r="G805" i="23"/>
  <c r="I801" i="23"/>
  <c r="G801" i="23"/>
  <c r="I797" i="23"/>
  <c r="G797" i="23"/>
  <c r="I793" i="23"/>
  <c r="G793" i="23"/>
  <c r="I789" i="23"/>
  <c r="G789" i="23"/>
  <c r="I785" i="23"/>
  <c r="G785" i="23"/>
  <c r="I781" i="23"/>
  <c r="G781" i="23"/>
  <c r="I777" i="23"/>
  <c r="G777" i="23"/>
  <c r="I773" i="23"/>
  <c r="G773" i="23"/>
  <c r="I765" i="23"/>
  <c r="G765" i="23"/>
  <c r="I761" i="23"/>
  <c r="G761" i="23"/>
  <c r="I757" i="23"/>
  <c r="G757" i="23"/>
  <c r="I753" i="23"/>
  <c r="G753" i="23"/>
  <c r="I749" i="23"/>
  <c r="G749" i="23"/>
  <c r="I745" i="23"/>
  <c r="G745" i="23"/>
  <c r="I741" i="23"/>
  <c r="G741" i="23"/>
  <c r="I737" i="23"/>
  <c r="G737" i="23"/>
  <c r="I733" i="23"/>
  <c r="G733" i="23"/>
  <c r="I729" i="23"/>
  <c r="G729" i="23"/>
  <c r="I725" i="23"/>
  <c r="G725" i="23"/>
  <c r="I721" i="23"/>
  <c r="G721" i="23"/>
  <c r="I717" i="23"/>
  <c r="G717" i="23"/>
  <c r="I713" i="23"/>
  <c r="G713" i="23"/>
  <c r="I709" i="23"/>
  <c r="G709" i="23"/>
  <c r="I705" i="23"/>
  <c r="G705" i="23"/>
  <c r="I701" i="23"/>
  <c r="G701" i="23"/>
  <c r="I697" i="23"/>
  <c r="G697" i="23"/>
  <c r="I693" i="23"/>
  <c r="G693" i="23"/>
  <c r="I689" i="23"/>
  <c r="G689" i="23"/>
  <c r="I685" i="23"/>
  <c r="G685" i="23"/>
  <c r="I681" i="23"/>
  <c r="G681" i="23"/>
  <c r="I677" i="23"/>
  <c r="G677" i="23"/>
  <c r="I673" i="23"/>
  <c r="G673" i="23"/>
  <c r="I669" i="23"/>
  <c r="G669" i="23"/>
  <c r="I665" i="23"/>
  <c r="G665" i="23"/>
  <c r="I661" i="23"/>
  <c r="G661" i="23"/>
  <c r="I657" i="23"/>
  <c r="G657" i="23"/>
  <c r="I653" i="23"/>
  <c r="G653" i="23"/>
  <c r="I649" i="23"/>
  <c r="G649" i="23"/>
  <c r="I645" i="23"/>
  <c r="G645" i="23"/>
  <c r="I641" i="23"/>
  <c r="G641" i="23"/>
  <c r="I637" i="23"/>
  <c r="G637" i="23"/>
  <c r="I633" i="23"/>
  <c r="G633" i="23"/>
  <c r="I629" i="23"/>
  <c r="G629" i="23"/>
  <c r="I625" i="23"/>
  <c r="G625" i="23"/>
  <c r="I621" i="23"/>
  <c r="G621" i="23"/>
  <c r="I617" i="23"/>
  <c r="G617" i="23"/>
  <c r="I613" i="23"/>
  <c r="G613" i="23"/>
  <c r="I609" i="23"/>
  <c r="G609" i="23"/>
  <c r="I605" i="23"/>
  <c r="G605" i="23"/>
  <c r="I601" i="23"/>
  <c r="G601" i="23"/>
  <c r="I597" i="23"/>
  <c r="G597" i="23"/>
  <c r="I593" i="23"/>
  <c r="G593" i="23"/>
  <c r="I589" i="23"/>
  <c r="G589" i="23"/>
  <c r="I585" i="23"/>
  <c r="G585" i="23"/>
  <c r="I581" i="23"/>
  <c r="G581" i="23"/>
  <c r="I577" i="23"/>
  <c r="G577" i="23"/>
  <c r="I573" i="23"/>
  <c r="G573" i="23"/>
  <c r="I569" i="23"/>
  <c r="G569" i="23"/>
  <c r="I565" i="23"/>
  <c r="G565" i="23"/>
  <c r="I561" i="23"/>
  <c r="G561" i="23"/>
  <c r="I557" i="23"/>
  <c r="G557" i="23"/>
  <c r="I553" i="23"/>
  <c r="G553" i="23"/>
  <c r="I549" i="23"/>
  <c r="G549" i="23"/>
  <c r="I545" i="23"/>
  <c r="G545" i="23"/>
  <c r="I541" i="23"/>
  <c r="G541" i="23"/>
  <c r="I537" i="23"/>
  <c r="G537" i="23"/>
  <c r="I533" i="23"/>
  <c r="G533" i="23"/>
  <c r="I529" i="23"/>
  <c r="G529" i="23"/>
  <c r="I525" i="23"/>
  <c r="G525" i="23"/>
  <c r="I521" i="23"/>
  <c r="G521" i="23"/>
  <c r="I518" i="23"/>
  <c r="G518" i="23"/>
  <c r="I514" i="23"/>
  <c r="G514" i="23"/>
  <c r="I510" i="23"/>
  <c r="G510" i="23"/>
  <c r="I506" i="23"/>
  <c r="G506" i="23"/>
  <c r="I502" i="23"/>
  <c r="G502" i="23"/>
  <c r="I498" i="23"/>
  <c r="G498" i="23"/>
  <c r="I494" i="23"/>
  <c r="G494" i="23"/>
  <c r="I490" i="23"/>
  <c r="G490" i="23"/>
  <c r="I486" i="23"/>
  <c r="G486" i="23"/>
  <c r="I482" i="23"/>
  <c r="G482" i="23"/>
  <c r="I478" i="23"/>
  <c r="G478" i="23"/>
  <c r="I474" i="23"/>
  <c r="G474" i="23"/>
  <c r="I470" i="23"/>
  <c r="G470" i="23"/>
  <c r="I466" i="23"/>
  <c r="G466" i="23"/>
  <c r="I462" i="23"/>
  <c r="G462" i="23"/>
  <c r="I458" i="23"/>
  <c r="G458" i="23"/>
  <c r="I454" i="23"/>
  <c r="G454" i="23"/>
  <c r="I450" i="23"/>
  <c r="G450" i="23"/>
  <c r="I446" i="23"/>
  <c r="G446" i="23"/>
  <c r="I442" i="23"/>
  <c r="G442" i="23"/>
  <c r="I438" i="23"/>
  <c r="G438" i="23"/>
  <c r="I434" i="23"/>
  <c r="G434" i="23"/>
  <c r="I430" i="23"/>
  <c r="G430" i="23"/>
  <c r="I426" i="23"/>
  <c r="G426" i="23"/>
  <c r="I422" i="23"/>
  <c r="G422" i="23"/>
  <c r="I418" i="23"/>
  <c r="G418" i="23"/>
  <c r="I414" i="23"/>
  <c r="G414" i="23"/>
  <c r="I410" i="23"/>
  <c r="G410" i="23"/>
  <c r="I406" i="23"/>
  <c r="G406" i="23"/>
  <c r="I402" i="23"/>
  <c r="G402" i="23"/>
  <c r="I399" i="23"/>
  <c r="G399" i="23"/>
  <c r="I395" i="23"/>
  <c r="G395" i="23"/>
  <c r="I391" i="23"/>
  <c r="G391" i="23"/>
  <c r="I387" i="23"/>
  <c r="G387" i="23"/>
  <c r="I383" i="23"/>
  <c r="G383" i="23"/>
  <c r="I379" i="23"/>
  <c r="G379" i="23"/>
  <c r="I375" i="23"/>
  <c r="G375" i="23"/>
  <c r="I371" i="23"/>
  <c r="G371" i="23"/>
  <c r="I367" i="23"/>
  <c r="G367" i="23"/>
  <c r="I363" i="23"/>
  <c r="G363" i="23"/>
  <c r="I359" i="23"/>
  <c r="G359" i="23"/>
  <c r="I355" i="23"/>
  <c r="G355" i="23"/>
  <c r="I351" i="23"/>
  <c r="G351" i="23"/>
  <c r="I347" i="23"/>
  <c r="G347" i="23"/>
  <c r="I343" i="23"/>
  <c r="G343" i="23"/>
  <c r="I339" i="23"/>
  <c r="G339" i="23"/>
  <c r="I335" i="23"/>
  <c r="G335" i="23"/>
  <c r="I331" i="23"/>
  <c r="G331" i="23"/>
  <c r="I327" i="23"/>
  <c r="G327" i="23"/>
  <c r="I323" i="23"/>
  <c r="G323" i="23"/>
  <c r="I319" i="23"/>
  <c r="G319" i="23"/>
  <c r="I315" i="23"/>
  <c r="G315" i="23"/>
  <c r="I311" i="23"/>
  <c r="G311" i="23"/>
  <c r="I307" i="23"/>
  <c r="G307" i="23"/>
  <c r="I303" i="23"/>
  <c r="G303" i="23"/>
  <c r="I299" i="23"/>
  <c r="G299" i="23"/>
  <c r="I295" i="23"/>
  <c r="G295" i="23"/>
  <c r="I291" i="23"/>
  <c r="G291" i="23"/>
  <c r="I288" i="23"/>
  <c r="G288" i="23"/>
  <c r="I284" i="23"/>
  <c r="G284" i="23"/>
  <c r="I280" i="23"/>
  <c r="G280" i="23"/>
  <c r="I276" i="23"/>
  <c r="G276" i="23"/>
  <c r="I272" i="23"/>
  <c r="G272" i="23"/>
  <c r="I268" i="23"/>
  <c r="G268" i="23"/>
  <c r="I264" i="23"/>
  <c r="G264" i="23"/>
  <c r="I260" i="23"/>
  <c r="G260" i="23"/>
  <c r="I256" i="23"/>
  <c r="G256" i="23"/>
  <c r="I252" i="23"/>
  <c r="G252" i="23"/>
  <c r="I248" i="23"/>
  <c r="G248" i="23"/>
  <c r="I244" i="23"/>
  <c r="G244" i="23"/>
  <c r="I240" i="23"/>
  <c r="G240" i="23"/>
  <c r="I236" i="23"/>
  <c r="G236" i="23"/>
  <c r="I232" i="23"/>
  <c r="G232" i="23"/>
  <c r="I228" i="23"/>
  <c r="G228" i="23"/>
  <c r="I224" i="23"/>
  <c r="G224" i="23"/>
  <c r="I220" i="23"/>
  <c r="G220" i="23"/>
  <c r="I216" i="23"/>
  <c r="G216" i="23"/>
  <c r="I212" i="23"/>
  <c r="G212" i="23"/>
  <c r="I208" i="23"/>
  <c r="G208" i="23"/>
  <c r="I204" i="23"/>
  <c r="G204" i="23"/>
  <c r="I200" i="23"/>
  <c r="G200" i="23"/>
  <c r="I196" i="23"/>
  <c r="G196" i="23"/>
  <c r="I192" i="23"/>
  <c r="G192" i="23"/>
  <c r="I188" i="23"/>
  <c r="G188" i="23"/>
  <c r="I184" i="23"/>
  <c r="G184" i="23"/>
  <c r="I180" i="23"/>
  <c r="G180" i="23"/>
  <c r="I176" i="23"/>
  <c r="G176" i="23"/>
  <c r="I172" i="23"/>
  <c r="G172" i="23"/>
  <c r="I168" i="23"/>
  <c r="G168" i="23"/>
  <c r="I164" i="23"/>
  <c r="G164" i="23"/>
  <c r="I160" i="23"/>
  <c r="G160" i="23"/>
  <c r="I156" i="23"/>
  <c r="G156" i="23"/>
  <c r="I152" i="23"/>
  <c r="G152" i="23"/>
  <c r="I148" i="23"/>
  <c r="G148" i="23"/>
  <c r="I144" i="23"/>
  <c r="G144" i="23"/>
  <c r="I140" i="23"/>
  <c r="G140" i="23"/>
  <c r="I136" i="23"/>
  <c r="G136" i="23"/>
  <c r="I132" i="23"/>
  <c r="G132" i="23"/>
  <c r="I128" i="23"/>
  <c r="G128" i="23"/>
  <c r="I124" i="23"/>
  <c r="G124" i="23"/>
  <c r="I120" i="23"/>
  <c r="G120" i="23"/>
  <c r="I112" i="23"/>
  <c r="G112" i="23"/>
  <c r="I108" i="23"/>
  <c r="G108" i="23"/>
  <c r="I104" i="23"/>
  <c r="G104" i="23"/>
  <c r="I100" i="23"/>
  <c r="G100" i="23"/>
  <c r="I96" i="23"/>
  <c r="G96" i="23"/>
  <c r="I92" i="23"/>
  <c r="G92" i="23"/>
  <c r="I88" i="23"/>
  <c r="G88" i="23"/>
  <c r="I84" i="23"/>
  <c r="G84" i="23"/>
  <c r="I80" i="23"/>
  <c r="G80" i="23"/>
  <c r="I76" i="23"/>
  <c r="G76" i="23"/>
  <c r="I72" i="23"/>
  <c r="G72" i="23"/>
  <c r="I68" i="23"/>
  <c r="G68" i="23"/>
  <c r="I64" i="23"/>
  <c r="G64" i="23"/>
  <c r="I60" i="23"/>
  <c r="G60" i="23"/>
  <c r="I56" i="23"/>
  <c r="G56" i="23"/>
  <c r="I52" i="23"/>
  <c r="G52" i="23"/>
  <c r="I48" i="23"/>
  <c r="G48" i="23"/>
  <c r="I44" i="23"/>
  <c r="G44" i="23"/>
  <c r="I40" i="23"/>
  <c r="G40" i="23"/>
  <c r="I36" i="23"/>
  <c r="G36" i="23"/>
  <c r="I32" i="23"/>
  <c r="G32" i="23"/>
  <c r="I28" i="23"/>
  <c r="G28" i="23"/>
  <c r="I24" i="23"/>
  <c r="G24" i="23"/>
  <c r="I20" i="23"/>
  <c r="G20" i="23"/>
  <c r="I16" i="23"/>
  <c r="G16" i="23"/>
  <c r="I12" i="23"/>
  <c r="G12" i="23"/>
  <c r="I8" i="23"/>
  <c r="G8" i="23"/>
  <c r="I4" i="23"/>
  <c r="G4" i="23"/>
  <c r="I1251" i="23"/>
  <c r="G1251" i="23"/>
  <c r="I1239" i="23"/>
  <c r="G1239" i="23"/>
  <c r="I1227" i="23"/>
  <c r="G1227" i="23"/>
  <c r="I1215" i="23"/>
  <c r="G1215" i="23"/>
  <c r="I1253" i="23"/>
  <c r="G1253" i="23"/>
  <c r="I1249" i="23"/>
  <c r="G1249" i="23"/>
  <c r="I1245" i="23"/>
  <c r="G1245" i="23"/>
  <c r="I1241" i="23"/>
  <c r="G1241" i="23"/>
  <c r="I1237" i="23"/>
  <c r="G1237" i="23"/>
  <c r="I1233" i="23"/>
  <c r="G1233" i="23"/>
  <c r="I1229" i="23"/>
  <c r="G1229" i="23"/>
  <c r="I1225" i="23"/>
  <c r="G1225" i="23"/>
  <c r="I1221" i="23"/>
  <c r="G1221" i="23"/>
  <c r="I1217" i="23"/>
  <c r="G1217" i="23"/>
  <c r="I1213" i="23"/>
  <c r="G1213" i="23"/>
  <c r="I1209" i="23"/>
  <c r="G1209" i="23"/>
  <c r="I1205" i="23"/>
  <c r="G1205" i="23"/>
  <c r="I1201" i="23"/>
  <c r="G1201" i="23"/>
  <c r="I1197" i="23"/>
  <c r="G1197" i="23"/>
  <c r="I1193" i="23"/>
  <c r="G1193" i="23"/>
  <c r="I1189" i="23"/>
  <c r="G1189" i="23"/>
  <c r="I1185" i="23"/>
  <c r="G1185" i="23"/>
  <c r="I1181" i="23"/>
  <c r="G1181" i="23"/>
  <c r="I1177" i="23"/>
  <c r="G1177" i="23"/>
  <c r="I1173" i="23"/>
  <c r="G1173" i="23"/>
  <c r="I1169" i="23"/>
  <c r="G1169" i="23"/>
  <c r="I1165" i="23"/>
  <c r="G1165" i="23"/>
  <c r="I1161" i="23"/>
  <c r="G1161" i="23"/>
  <c r="I1157" i="23"/>
  <c r="G1157" i="23"/>
  <c r="I1153" i="23"/>
  <c r="G1153" i="23"/>
  <c r="I1149" i="23"/>
  <c r="G1149" i="23"/>
  <c r="I1145" i="23"/>
  <c r="G1145" i="23"/>
  <c r="I1141" i="23"/>
  <c r="G1141" i="23"/>
  <c r="I1137" i="23"/>
  <c r="G1137" i="23"/>
  <c r="I1133" i="23"/>
  <c r="G1133" i="23"/>
  <c r="I1129" i="23"/>
  <c r="G1129" i="23"/>
  <c r="I1125" i="23"/>
  <c r="G1125" i="23"/>
  <c r="I1121" i="23"/>
  <c r="G1121" i="23"/>
  <c r="I1117" i="23"/>
  <c r="G1117" i="23"/>
  <c r="I1113" i="23"/>
  <c r="G1113" i="23"/>
  <c r="I1109" i="23"/>
  <c r="G1109" i="23"/>
  <c r="I1105" i="23"/>
  <c r="G1105" i="23"/>
  <c r="I1101" i="23"/>
  <c r="G1101" i="23"/>
  <c r="I1097" i="23"/>
  <c r="G1097" i="23"/>
  <c r="I1093" i="23"/>
  <c r="G1093" i="23"/>
  <c r="I1089" i="23"/>
  <c r="G1089" i="23"/>
  <c r="I1085" i="23"/>
  <c r="G1085" i="23"/>
  <c r="I1081" i="23"/>
  <c r="G1081" i="23"/>
  <c r="I1077" i="23"/>
  <c r="G1077" i="23"/>
  <c r="I1073" i="23"/>
  <c r="G1073" i="23"/>
  <c r="I1069" i="23"/>
  <c r="G1069" i="23"/>
  <c r="I1065" i="23"/>
  <c r="G1065" i="23"/>
  <c r="I1061" i="23"/>
  <c r="G1061" i="23"/>
  <c r="I1057" i="23"/>
  <c r="G1057" i="23"/>
  <c r="I1053" i="23"/>
  <c r="G1053" i="23"/>
  <c r="I1049" i="23"/>
  <c r="G1049" i="23"/>
  <c r="I1045" i="23"/>
  <c r="G1045" i="23"/>
  <c r="I1041" i="23"/>
  <c r="G1041" i="23"/>
  <c r="I1037" i="23"/>
  <c r="G1037" i="23"/>
  <c r="I1033" i="23"/>
  <c r="G1033" i="23"/>
  <c r="I1029" i="23"/>
  <c r="G1029" i="23"/>
  <c r="I1025" i="23"/>
  <c r="G1025" i="23"/>
  <c r="I1021" i="23"/>
  <c r="G1021" i="23"/>
  <c r="I1017" i="23"/>
  <c r="G1017" i="23"/>
  <c r="I1013" i="23"/>
  <c r="G1013" i="23"/>
  <c r="I1009" i="23"/>
  <c r="G1009" i="23"/>
  <c r="I1005" i="23"/>
  <c r="G1005" i="23"/>
  <c r="I1001" i="23"/>
  <c r="G1001" i="23"/>
  <c r="I997" i="23"/>
  <c r="G997" i="23"/>
  <c r="I993" i="23"/>
  <c r="G993" i="23"/>
  <c r="I989" i="23"/>
  <c r="G989" i="23"/>
  <c r="I985" i="23"/>
  <c r="G985" i="23"/>
  <c r="I977" i="23"/>
  <c r="G977" i="23"/>
  <c r="I973" i="23"/>
  <c r="G973" i="23"/>
  <c r="I969" i="23"/>
  <c r="G969" i="23"/>
  <c r="I965" i="23"/>
  <c r="G965" i="23"/>
  <c r="I961" i="23"/>
  <c r="G961" i="23"/>
  <c r="I957" i="23"/>
  <c r="G957" i="23"/>
  <c r="I953" i="23"/>
  <c r="G953" i="23"/>
  <c r="I949" i="23"/>
  <c r="G949" i="23"/>
  <c r="I945" i="23"/>
  <c r="G945" i="23"/>
  <c r="I941" i="23"/>
  <c r="G941" i="23"/>
  <c r="I937" i="23"/>
  <c r="G937" i="23"/>
  <c r="I933" i="23"/>
  <c r="G933" i="23"/>
  <c r="I929" i="23"/>
  <c r="G929" i="23"/>
  <c r="I925" i="23"/>
  <c r="G925" i="23"/>
  <c r="I921" i="23"/>
  <c r="G921" i="23"/>
  <c r="I917" i="23"/>
  <c r="G917" i="23"/>
  <c r="I913" i="23"/>
  <c r="G913" i="23"/>
  <c r="I909" i="23"/>
  <c r="G909" i="23"/>
  <c r="I905" i="23"/>
  <c r="G905" i="23"/>
  <c r="I901" i="23"/>
  <c r="G901" i="23"/>
  <c r="I897" i="23"/>
  <c r="G897" i="23"/>
  <c r="I893" i="23"/>
  <c r="G893" i="23"/>
  <c r="I889" i="23"/>
  <c r="G889" i="23"/>
  <c r="I885" i="23"/>
  <c r="G885" i="23"/>
  <c r="I881" i="23"/>
  <c r="G881" i="23"/>
  <c r="I877" i="23"/>
  <c r="G877" i="23"/>
  <c r="I873" i="23"/>
  <c r="G873" i="23"/>
  <c r="I869" i="23"/>
  <c r="G869" i="23"/>
  <c r="I865" i="23"/>
  <c r="G865" i="23"/>
  <c r="I861" i="23"/>
  <c r="G861" i="23"/>
  <c r="I857" i="23"/>
  <c r="G857" i="23"/>
  <c r="I853" i="23"/>
  <c r="G853" i="23"/>
  <c r="I849" i="23"/>
  <c r="G849" i="23"/>
  <c r="I1256" i="23"/>
  <c r="G1256" i="23"/>
  <c r="I1252" i="23"/>
  <c r="G1252" i="23"/>
  <c r="I1248" i="23"/>
  <c r="G1248" i="23"/>
  <c r="I1244" i="23"/>
  <c r="G1244" i="23"/>
  <c r="I1240" i="23"/>
  <c r="G1240" i="23"/>
  <c r="I1236" i="23"/>
  <c r="G1236" i="23"/>
  <c r="I1232" i="23"/>
  <c r="G1232" i="23"/>
  <c r="I1228" i="23"/>
  <c r="G1228" i="23"/>
  <c r="I1224" i="23"/>
  <c r="G1224" i="23"/>
  <c r="I1220" i="23"/>
  <c r="G1220" i="23"/>
  <c r="I1216" i="23"/>
  <c r="G1216" i="23"/>
  <c r="I1212" i="23"/>
  <c r="G1212" i="23"/>
  <c r="I1208" i="23"/>
  <c r="G1208" i="23"/>
  <c r="I1204" i="23"/>
  <c r="G1204" i="23"/>
  <c r="I1200" i="23"/>
  <c r="G1200" i="23"/>
  <c r="I1196" i="23"/>
  <c r="G1196" i="23"/>
  <c r="I1192" i="23"/>
  <c r="G1192" i="23"/>
  <c r="I1188" i="23"/>
  <c r="G1188" i="23"/>
  <c r="I1184" i="23"/>
  <c r="G1184" i="23"/>
  <c r="I1180" i="23"/>
  <c r="G1180" i="23"/>
  <c r="I1176" i="23"/>
  <c r="G1176" i="23"/>
  <c r="I1172" i="23"/>
  <c r="G1172" i="23"/>
  <c r="I1168" i="23"/>
  <c r="G1168" i="23"/>
  <c r="I1164" i="23"/>
  <c r="G1164" i="23"/>
  <c r="I1160" i="23"/>
  <c r="G1160" i="23"/>
  <c r="I1156" i="23"/>
  <c r="G1156" i="23"/>
  <c r="I1152" i="23"/>
  <c r="G1152" i="23"/>
  <c r="I1148" i="23"/>
  <c r="G1148" i="23"/>
  <c r="I1144" i="23"/>
  <c r="G1144" i="23"/>
  <c r="I1140" i="23"/>
  <c r="G1140" i="23"/>
  <c r="I1136" i="23"/>
  <c r="G1136" i="23"/>
  <c r="I1132" i="23"/>
  <c r="G1132" i="23"/>
  <c r="I1128" i="23"/>
  <c r="G1128" i="23"/>
  <c r="I1124" i="23"/>
  <c r="G1124" i="23"/>
  <c r="I1120" i="23"/>
  <c r="G1120" i="23"/>
  <c r="I1116" i="23"/>
  <c r="G1116" i="23"/>
  <c r="I1112" i="23"/>
  <c r="G1112" i="23"/>
  <c r="I1108" i="23"/>
  <c r="G1108" i="23"/>
  <c r="I1104" i="23"/>
  <c r="G1104" i="23"/>
  <c r="I1100" i="23"/>
  <c r="G1100" i="23"/>
  <c r="I1096" i="23"/>
  <c r="G1096" i="23"/>
  <c r="I1092" i="23"/>
  <c r="G1092" i="23"/>
  <c r="I1088" i="23"/>
  <c r="G1088" i="23"/>
  <c r="I1084" i="23"/>
  <c r="G1084" i="23"/>
  <c r="I1080" i="23"/>
  <c r="G1080" i="23"/>
  <c r="I1076" i="23"/>
  <c r="G1076" i="23"/>
  <c r="I1072" i="23"/>
  <c r="G1072" i="23"/>
  <c r="I1068" i="23"/>
  <c r="G1068" i="23"/>
  <c r="I1064" i="23"/>
  <c r="G1064" i="23"/>
  <c r="I1060" i="23"/>
  <c r="G1060" i="23"/>
  <c r="I1056" i="23"/>
  <c r="G1056" i="23"/>
  <c r="I1052" i="23"/>
  <c r="G1052" i="23"/>
  <c r="I1048" i="23"/>
  <c r="G1048" i="23"/>
  <c r="I1044" i="23"/>
  <c r="G1044" i="23"/>
  <c r="I1040" i="23"/>
  <c r="G1040" i="23"/>
  <c r="I1036" i="23"/>
  <c r="G1036" i="23"/>
  <c r="I1032" i="23"/>
  <c r="G1032" i="23"/>
  <c r="I1028" i="23"/>
  <c r="G1028" i="23"/>
  <c r="I1024" i="23"/>
  <c r="G1024" i="23"/>
  <c r="I1020" i="23"/>
  <c r="G1020" i="23"/>
  <c r="I1016" i="23"/>
  <c r="G1016" i="23"/>
  <c r="I1012" i="23"/>
  <c r="G1012" i="23"/>
  <c r="I1008" i="23"/>
  <c r="G1008" i="23"/>
  <c r="I1004" i="23"/>
  <c r="G1004" i="23"/>
  <c r="I1000" i="23"/>
  <c r="G1000" i="23"/>
  <c r="I996" i="23"/>
  <c r="G996" i="23"/>
  <c r="I992" i="23"/>
  <c r="G992" i="23"/>
  <c r="I988" i="23"/>
  <c r="G988" i="23"/>
  <c r="I984" i="23"/>
  <c r="G984" i="23"/>
  <c r="I980" i="23"/>
  <c r="G980" i="23"/>
  <c r="I976" i="23"/>
  <c r="G976" i="23"/>
  <c r="I972" i="23"/>
  <c r="G972" i="23"/>
  <c r="I968" i="23"/>
  <c r="G968" i="23"/>
  <c r="I964" i="23"/>
  <c r="G964" i="23"/>
  <c r="I960" i="23"/>
  <c r="G960" i="23"/>
  <c r="I956" i="23"/>
  <c r="G956" i="23"/>
  <c r="I952" i="23"/>
  <c r="G952" i="23"/>
  <c r="I948" i="23"/>
  <c r="G948" i="23"/>
  <c r="I944" i="23"/>
  <c r="G944" i="23"/>
  <c r="I940" i="23"/>
  <c r="G940" i="23"/>
  <c r="I936" i="23"/>
  <c r="G936" i="23"/>
  <c r="I932" i="23"/>
  <c r="G932" i="23"/>
  <c r="I928" i="23"/>
  <c r="G928" i="23"/>
  <c r="I924" i="23"/>
  <c r="G924" i="23"/>
  <c r="I920" i="23"/>
  <c r="G920" i="23"/>
  <c r="I916" i="23"/>
  <c r="G916" i="23"/>
  <c r="I912" i="23"/>
  <c r="G912" i="23"/>
  <c r="I908" i="23"/>
  <c r="G908" i="23"/>
  <c r="I904" i="23"/>
  <c r="G904" i="23"/>
  <c r="I900" i="23"/>
  <c r="G900" i="23"/>
  <c r="I896" i="23"/>
  <c r="G896" i="23"/>
  <c r="I892" i="23"/>
  <c r="G892" i="23"/>
  <c r="I888" i="23"/>
  <c r="G888" i="23"/>
  <c r="I884" i="23"/>
  <c r="G884" i="23"/>
  <c r="I880" i="23"/>
  <c r="G880" i="23"/>
  <c r="I876" i="23"/>
  <c r="G876" i="23"/>
  <c r="I872" i="23"/>
  <c r="G872" i="23"/>
  <c r="I868" i="23"/>
  <c r="G868" i="23"/>
  <c r="I864" i="23"/>
  <c r="G864" i="23"/>
  <c r="I860" i="23"/>
  <c r="G860" i="23"/>
  <c r="I856" i="23"/>
  <c r="G856" i="23"/>
  <c r="I852" i="23"/>
  <c r="G852" i="23"/>
  <c r="I848" i="23"/>
  <c r="G848" i="23"/>
  <c r="I844" i="23"/>
  <c r="G844" i="23"/>
  <c r="I840" i="23"/>
  <c r="G840" i="23"/>
  <c r="I836" i="23"/>
  <c r="G836" i="23"/>
  <c r="I832" i="23"/>
  <c r="G832" i="23"/>
  <c r="I828" i="23"/>
  <c r="G828" i="23"/>
  <c r="I824" i="23"/>
  <c r="G824" i="23"/>
  <c r="I820" i="23"/>
  <c r="G820" i="23"/>
  <c r="I816" i="23"/>
  <c r="G816" i="23"/>
  <c r="I812" i="23"/>
  <c r="G812" i="23"/>
  <c r="I808" i="23"/>
  <c r="G808" i="23"/>
  <c r="I804" i="23"/>
  <c r="G804" i="23"/>
  <c r="I800" i="23"/>
  <c r="G800" i="23"/>
  <c r="I796" i="23"/>
  <c r="G796" i="23"/>
  <c r="I792" i="23"/>
  <c r="G792" i="23"/>
  <c r="I788" i="23"/>
  <c r="G788" i="23"/>
  <c r="I784" i="23"/>
  <c r="G784" i="23"/>
  <c r="I780" i="23"/>
  <c r="G780" i="23"/>
  <c r="I776" i="23"/>
  <c r="G776" i="23"/>
  <c r="I772" i="23"/>
  <c r="G772" i="23"/>
  <c r="I768" i="23"/>
  <c r="G768" i="23"/>
  <c r="I764" i="23"/>
  <c r="G764" i="23"/>
  <c r="I760" i="23"/>
  <c r="G760" i="23"/>
  <c r="I756" i="23"/>
  <c r="G756" i="23"/>
  <c r="I752" i="23"/>
  <c r="G752" i="23"/>
  <c r="I748" i="23"/>
  <c r="G748" i="23"/>
  <c r="I744" i="23"/>
  <c r="G744" i="23"/>
  <c r="I740" i="23"/>
  <c r="G740" i="23"/>
  <c r="I736" i="23"/>
  <c r="G736" i="23"/>
  <c r="I732" i="23"/>
  <c r="G732" i="23"/>
  <c r="I728" i="23"/>
  <c r="G728" i="23"/>
  <c r="I724" i="23"/>
  <c r="G724" i="23"/>
  <c r="I720" i="23"/>
  <c r="G720" i="23"/>
  <c r="I716" i="23"/>
  <c r="G716" i="23"/>
  <c r="I712" i="23"/>
  <c r="G712" i="23"/>
  <c r="I708" i="23"/>
  <c r="G708" i="23"/>
  <c r="I704" i="23"/>
  <c r="G704" i="23"/>
  <c r="I700" i="23"/>
  <c r="G700" i="23"/>
  <c r="I696" i="23"/>
  <c r="G696" i="23"/>
  <c r="I692" i="23"/>
  <c r="G692" i="23"/>
  <c r="I688" i="23"/>
  <c r="G688" i="23"/>
  <c r="I684" i="23"/>
  <c r="G684" i="23"/>
  <c r="I680" i="23"/>
  <c r="G680" i="23"/>
  <c r="I676" i="23"/>
  <c r="G676" i="23"/>
  <c r="I672" i="23"/>
  <c r="G672" i="23"/>
  <c r="I668" i="23"/>
  <c r="G668" i="23"/>
  <c r="I664" i="23"/>
  <c r="G664" i="23"/>
  <c r="I660" i="23"/>
  <c r="G660" i="23"/>
  <c r="I656" i="23"/>
  <c r="G656" i="23"/>
  <c r="I652" i="23"/>
  <c r="G652" i="23"/>
  <c r="I648" i="23"/>
  <c r="G648" i="23"/>
  <c r="I644" i="23"/>
  <c r="G644" i="23"/>
  <c r="I640" i="23"/>
  <c r="G640" i="23"/>
  <c r="I636" i="23"/>
  <c r="G636" i="23"/>
  <c r="I632" i="23"/>
  <c r="G632" i="23"/>
  <c r="I628" i="23"/>
  <c r="G628" i="23"/>
  <c r="I624" i="23"/>
  <c r="G624" i="23"/>
  <c r="I620" i="23"/>
  <c r="G620" i="23"/>
  <c r="I616" i="23"/>
  <c r="G616" i="23"/>
  <c r="I612" i="23"/>
  <c r="G612" i="23"/>
  <c r="I608" i="23"/>
  <c r="G608" i="23"/>
  <c r="I604" i="23"/>
  <c r="G604" i="23"/>
  <c r="I600" i="23"/>
  <c r="G600" i="23"/>
  <c r="I596" i="23"/>
  <c r="G596" i="23"/>
  <c r="I592" i="23"/>
  <c r="G592" i="23"/>
  <c r="I588" i="23"/>
  <c r="G588" i="23"/>
  <c r="I584" i="23"/>
  <c r="G584" i="23"/>
  <c r="I580" i="23"/>
  <c r="G580" i="23"/>
  <c r="I576" i="23"/>
  <c r="G576" i="23"/>
  <c r="I572" i="23"/>
  <c r="G572" i="23"/>
  <c r="I568" i="23"/>
  <c r="G568" i="23"/>
  <c r="I564" i="23"/>
  <c r="G564" i="23"/>
  <c r="I560" i="23"/>
  <c r="G560" i="23"/>
  <c r="I556" i="23"/>
  <c r="G556" i="23"/>
  <c r="I552" i="23"/>
  <c r="G552" i="23"/>
  <c r="I548" i="23"/>
  <c r="G548" i="23"/>
  <c r="I544" i="23"/>
  <c r="G544" i="23"/>
  <c r="I540" i="23"/>
  <c r="G540" i="23"/>
  <c r="I536" i="23"/>
  <c r="G536" i="23"/>
  <c r="I532" i="23"/>
  <c r="G532" i="23"/>
  <c r="I528" i="23"/>
  <c r="G528" i="23"/>
  <c r="I524" i="23"/>
  <c r="G524" i="23"/>
  <c r="I517" i="23"/>
  <c r="G517" i="23"/>
  <c r="I513" i="23"/>
  <c r="G513" i="23"/>
  <c r="I509" i="23"/>
  <c r="G509" i="23"/>
  <c r="I505" i="23"/>
  <c r="G505" i="23"/>
  <c r="I501" i="23"/>
  <c r="G501" i="23"/>
  <c r="I497" i="23"/>
  <c r="G497" i="23"/>
  <c r="I493" i="23"/>
  <c r="G493" i="23"/>
  <c r="I489" i="23"/>
  <c r="G489" i="23"/>
  <c r="I485" i="23"/>
  <c r="G485" i="23"/>
  <c r="I481" i="23"/>
  <c r="G481" i="23"/>
  <c r="I477" i="23"/>
  <c r="G477" i="23"/>
  <c r="I473" i="23"/>
  <c r="G473" i="23"/>
  <c r="I469" i="23"/>
  <c r="G469" i="23"/>
  <c r="I465" i="23"/>
  <c r="G465" i="23"/>
  <c r="I461" i="23"/>
  <c r="G461" i="23"/>
  <c r="I457" i="23"/>
  <c r="G457" i="23"/>
  <c r="I453" i="23"/>
  <c r="G453" i="23"/>
  <c r="I449" i="23"/>
  <c r="G449" i="23"/>
  <c r="I445" i="23"/>
  <c r="G445" i="23"/>
  <c r="I441" i="23"/>
  <c r="G441" i="23"/>
  <c r="I437" i="23"/>
  <c r="G437" i="23"/>
  <c r="I433" i="23"/>
  <c r="G433" i="23"/>
  <c r="I429" i="23"/>
  <c r="G429" i="23"/>
  <c r="I425" i="23"/>
  <c r="G425" i="23"/>
  <c r="I421" i="23"/>
  <c r="G421" i="23"/>
  <c r="I417" i="23"/>
  <c r="G417" i="23"/>
  <c r="I413" i="23"/>
  <c r="G413" i="23"/>
  <c r="I409" i="23"/>
  <c r="G409" i="23"/>
  <c r="I405" i="23"/>
  <c r="G405" i="23"/>
  <c r="I398" i="23"/>
  <c r="G398" i="23"/>
  <c r="I394" i="23"/>
  <c r="G394" i="23"/>
  <c r="I390" i="23"/>
  <c r="G390" i="23"/>
  <c r="I386" i="23"/>
  <c r="G386" i="23"/>
  <c r="I382" i="23"/>
  <c r="G382" i="23"/>
  <c r="I378" i="23"/>
  <c r="G378" i="23"/>
  <c r="I374" i="23"/>
  <c r="G374" i="23"/>
  <c r="I370" i="23"/>
  <c r="G370" i="23"/>
  <c r="I366" i="23"/>
  <c r="G366" i="23"/>
  <c r="I362" i="23"/>
  <c r="G362" i="23"/>
  <c r="I358" i="23"/>
  <c r="G358" i="23"/>
  <c r="I354" i="23"/>
  <c r="G354" i="23"/>
  <c r="I350" i="23"/>
  <c r="G350" i="23"/>
  <c r="I346" i="23"/>
  <c r="G346" i="23"/>
  <c r="I342" i="23"/>
  <c r="G342" i="23"/>
  <c r="I334" i="23"/>
  <c r="G334" i="23"/>
  <c r="I330" i="23"/>
  <c r="G330" i="23"/>
  <c r="I326" i="23"/>
  <c r="G326" i="23"/>
  <c r="I322" i="23"/>
  <c r="G322" i="23"/>
  <c r="I318" i="23"/>
  <c r="G318" i="23"/>
  <c r="I314" i="23"/>
  <c r="G314" i="23"/>
  <c r="I310" i="23"/>
  <c r="G310" i="23"/>
  <c r="I306" i="23"/>
  <c r="G306" i="23"/>
  <c r="I302" i="23"/>
  <c r="G302" i="23"/>
  <c r="I298" i="23"/>
  <c r="G298" i="23"/>
  <c r="I294" i="23"/>
  <c r="G294" i="23"/>
  <c r="I290" i="23"/>
  <c r="G290" i="23"/>
  <c r="I287" i="23"/>
  <c r="G287" i="23"/>
  <c r="I283" i="23"/>
  <c r="G283" i="23"/>
  <c r="I279" i="23"/>
  <c r="G279" i="23"/>
  <c r="I275" i="23"/>
  <c r="G275" i="23"/>
  <c r="I271" i="23"/>
  <c r="G271" i="23"/>
  <c r="I267" i="23"/>
  <c r="G267" i="23"/>
  <c r="I263" i="23"/>
  <c r="G263" i="23"/>
  <c r="I259" i="23"/>
  <c r="G259" i="23"/>
  <c r="I255" i="23"/>
  <c r="G255" i="23"/>
  <c r="I251" i="23"/>
  <c r="G251" i="23"/>
  <c r="I247" i="23"/>
  <c r="G247" i="23"/>
  <c r="I243" i="23"/>
  <c r="G243" i="23"/>
  <c r="I239" i="23"/>
  <c r="G239" i="23"/>
  <c r="I235" i="23"/>
  <c r="G235" i="23"/>
  <c r="I231" i="23"/>
  <c r="G231" i="23"/>
  <c r="I227" i="23"/>
  <c r="G227" i="23"/>
  <c r="I223" i="23"/>
  <c r="G223" i="23"/>
  <c r="I219" i="23"/>
  <c r="G219" i="23"/>
  <c r="I215" i="23"/>
  <c r="G215" i="23"/>
  <c r="I211" i="23"/>
  <c r="G211" i="23"/>
  <c r="I207" i="23"/>
  <c r="G207" i="23"/>
  <c r="I203" i="23"/>
  <c r="G203" i="23"/>
  <c r="I199" i="23"/>
  <c r="G199" i="23"/>
  <c r="I195" i="23"/>
  <c r="G195" i="23"/>
  <c r="I191" i="23"/>
  <c r="G191" i="23"/>
  <c r="I187" i="23"/>
  <c r="G187" i="23"/>
  <c r="I183" i="23"/>
  <c r="G183" i="23"/>
  <c r="I179" i="23"/>
  <c r="G179" i="23"/>
  <c r="I175" i="23"/>
  <c r="G175" i="23"/>
  <c r="I171" i="23"/>
  <c r="G171" i="23"/>
  <c r="I167" i="23"/>
  <c r="G167" i="23"/>
  <c r="I163" i="23"/>
  <c r="G163" i="23"/>
  <c r="I159" i="23"/>
  <c r="G159" i="23"/>
  <c r="I155" i="23"/>
  <c r="G155" i="23"/>
  <c r="I151" i="23"/>
  <c r="G151" i="23"/>
  <c r="I147" i="23"/>
  <c r="G147" i="23"/>
  <c r="I143" i="23"/>
  <c r="G143" i="23"/>
  <c r="I139" i="23"/>
  <c r="G139" i="23"/>
  <c r="I135" i="23"/>
  <c r="G135" i="23"/>
  <c r="I131" i="23"/>
  <c r="G131" i="23"/>
  <c r="I127" i="23"/>
  <c r="G127" i="23"/>
  <c r="I123" i="23"/>
  <c r="G123" i="23"/>
  <c r="I119" i="23"/>
  <c r="G119" i="23"/>
  <c r="I115" i="23"/>
  <c r="G115" i="23"/>
  <c r="I111" i="23"/>
  <c r="G111" i="23"/>
  <c r="I107" i="23"/>
  <c r="G107" i="23"/>
  <c r="I103" i="23"/>
  <c r="G103" i="23"/>
  <c r="I99" i="23"/>
  <c r="G99" i="23"/>
  <c r="I95" i="23"/>
  <c r="G95" i="23"/>
  <c r="I91" i="23"/>
  <c r="G91" i="23"/>
  <c r="I87" i="23"/>
  <c r="G87" i="23"/>
  <c r="I83" i="23"/>
  <c r="G83" i="23"/>
  <c r="I79" i="23"/>
  <c r="G79" i="23"/>
  <c r="I75" i="23"/>
  <c r="G75" i="23"/>
  <c r="I71" i="23"/>
  <c r="G71" i="23"/>
  <c r="I67" i="23"/>
  <c r="G67" i="23"/>
  <c r="I63" i="23"/>
  <c r="G63" i="23"/>
  <c r="I59" i="23"/>
  <c r="G59" i="23"/>
  <c r="I55" i="23"/>
  <c r="G55" i="23"/>
  <c r="I51" i="23"/>
  <c r="G51" i="23"/>
  <c r="I47" i="23"/>
  <c r="G47" i="23"/>
  <c r="I43" i="23"/>
  <c r="G43" i="23"/>
  <c r="I39" i="23"/>
  <c r="G39" i="23"/>
  <c r="I35" i="23"/>
  <c r="G35" i="23"/>
  <c r="I31" i="23"/>
  <c r="G31" i="23"/>
  <c r="I27" i="23"/>
  <c r="G27" i="23"/>
  <c r="I23" i="23"/>
  <c r="G23" i="23"/>
  <c r="I19" i="23"/>
  <c r="G19" i="23"/>
  <c r="I15" i="23"/>
  <c r="G15" i="23"/>
  <c r="I11" i="23"/>
  <c r="G11" i="23"/>
  <c r="I7" i="23"/>
  <c r="G7" i="23"/>
  <c r="I3" i="23"/>
  <c r="G3" i="23"/>
  <c r="J1255" i="23"/>
  <c r="J1254" i="23"/>
  <c r="J1246" i="23"/>
  <c r="J1234" i="23"/>
  <c r="J1226" i="23"/>
  <c r="J1214" i="23"/>
  <c r="J1202" i="23"/>
  <c r="J1190" i="23"/>
  <c r="J1182" i="23"/>
  <c r="J1170" i="23"/>
  <c r="J1158" i="23"/>
  <c r="J1150" i="23"/>
  <c r="J1138" i="23"/>
  <c r="J1126" i="23"/>
  <c r="J1118" i="23"/>
  <c r="J1106" i="23"/>
  <c r="J1094" i="23"/>
  <c r="J1086" i="23"/>
  <c r="J1074" i="23"/>
  <c r="J1066" i="23"/>
  <c r="J1054" i="23"/>
  <c r="J1046" i="23"/>
  <c r="J1018" i="23"/>
  <c r="J1253" i="23"/>
  <c r="J1249" i="23"/>
  <c r="J1245" i="23"/>
  <c r="J1241" i="23"/>
  <c r="J1237" i="23"/>
  <c r="J1233" i="23"/>
  <c r="J1229" i="23"/>
  <c r="J1225" i="23"/>
  <c r="J1221" i="23"/>
  <c r="J1217" i="23"/>
  <c r="J1213" i="23"/>
  <c r="J1209" i="23"/>
  <c r="J1205" i="23"/>
  <c r="J1201" i="23"/>
  <c r="J1197" i="23"/>
  <c r="J1193" i="23"/>
  <c r="J1189" i="23"/>
  <c r="J1185" i="23"/>
  <c r="J1181" i="23"/>
  <c r="J1177" i="23"/>
  <c r="J1173" i="23"/>
  <c r="J1169" i="23"/>
  <c r="J1165" i="23"/>
  <c r="J1161" i="23"/>
  <c r="J1157" i="23"/>
  <c r="J1153" i="23"/>
  <c r="J1149" i="23"/>
  <c r="J1145" i="23"/>
  <c r="J1141" i="23"/>
  <c r="J1137" i="23"/>
  <c r="J1133" i="23"/>
  <c r="J1129" i="23"/>
  <c r="J1125" i="23"/>
  <c r="J1121" i="23"/>
  <c r="J1117" i="23"/>
  <c r="J1113" i="23"/>
  <c r="J1109" i="23"/>
  <c r="J1105" i="23"/>
  <c r="J1101" i="23"/>
  <c r="J1097" i="23"/>
  <c r="J1093" i="23"/>
  <c r="J1089" i="23"/>
  <c r="J1085" i="23"/>
  <c r="J1081" i="23"/>
  <c r="J1077" i="23"/>
  <c r="J1073" i="23"/>
  <c r="J1069" i="23"/>
  <c r="J1065" i="23"/>
  <c r="J1061" i="23"/>
  <c r="J1057" i="23"/>
  <c r="J1053" i="23"/>
  <c r="J1049" i="23"/>
  <c r="J1045" i="23"/>
  <c r="J1041" i="23"/>
  <c r="J1037" i="23"/>
  <c r="J1033" i="23"/>
  <c r="J1029" i="23"/>
  <c r="J1025" i="23"/>
  <c r="J1021" i="23"/>
  <c r="J1017" i="23"/>
  <c r="J1013" i="23"/>
  <c r="J1009" i="23"/>
  <c r="J1005" i="23"/>
  <c r="J1001" i="23"/>
  <c r="J997" i="23"/>
  <c r="J993" i="23"/>
  <c r="J989" i="23"/>
  <c r="J985" i="23"/>
  <c r="J977" i="23"/>
  <c r="J973" i="23"/>
  <c r="J969" i="23"/>
  <c r="J965" i="23"/>
  <c r="J961" i="23"/>
  <c r="J957" i="23"/>
  <c r="J953" i="23"/>
  <c r="J949" i="23"/>
  <c r="J945" i="23"/>
  <c r="J941" i="23"/>
  <c r="J937" i="23"/>
  <c r="J933" i="23"/>
  <c r="J929" i="23"/>
  <c r="J925" i="23"/>
  <c r="J921" i="23"/>
  <c r="J917" i="23"/>
  <c r="J913" i="23"/>
  <c r="J909" i="23"/>
  <c r="J905" i="23"/>
  <c r="J901" i="23"/>
  <c r="J897" i="23"/>
  <c r="J893" i="23"/>
  <c r="J889" i="23"/>
  <c r="J885" i="23"/>
  <c r="J881" i="23"/>
  <c r="J877" i="23"/>
  <c r="J873" i="23"/>
  <c r="J869" i="23"/>
  <c r="J865" i="23"/>
  <c r="J861" i="23"/>
  <c r="J857" i="23"/>
  <c r="J853" i="23"/>
  <c r="J849" i="23"/>
  <c r="J845" i="23"/>
  <c r="J841" i="23"/>
  <c r="J837" i="23"/>
  <c r="J833" i="23"/>
  <c r="J821" i="23"/>
  <c r="J817" i="23"/>
  <c r="J813" i="23"/>
  <c r="J809" i="23"/>
  <c r="J805" i="23"/>
  <c r="J801" i="23"/>
  <c r="J797" i="23"/>
  <c r="J793" i="23"/>
  <c r="J789" i="23"/>
  <c r="J785" i="23"/>
  <c r="J781" i="23"/>
  <c r="J773" i="23"/>
  <c r="J749" i="23"/>
  <c r="J745" i="23"/>
  <c r="J729" i="23"/>
  <c r="J725" i="23"/>
  <c r="J721" i="23"/>
  <c r="J717" i="23"/>
  <c r="J713" i="23"/>
  <c r="J709" i="23"/>
  <c r="J705" i="23"/>
  <c r="J701" i="23"/>
  <c r="J697" i="23"/>
  <c r="J693" i="23"/>
  <c r="J689" i="23"/>
  <c r="J685" i="23"/>
  <c r="J681" i="23"/>
  <c r="J677" i="23"/>
  <c r="J673" i="23"/>
  <c r="J670" i="23"/>
  <c r="J666" i="23"/>
  <c r="J662" i="23"/>
  <c r="J658" i="23"/>
  <c r="J654" i="23"/>
  <c r="J650" i="23"/>
  <c r="J647" i="23"/>
  <c r="J643" i="23"/>
  <c r="J639" i="23"/>
  <c r="J635" i="23"/>
  <c r="J631" i="23"/>
  <c r="J627" i="23"/>
  <c r="J623" i="23"/>
  <c r="J619" i="23"/>
  <c r="J615" i="23"/>
  <c r="J611" i="23"/>
  <c r="J607" i="23"/>
  <c r="J603" i="23"/>
  <c r="J599" i="23"/>
  <c r="J595" i="23"/>
  <c r="J591" i="23"/>
  <c r="J587" i="23"/>
  <c r="J583" i="23"/>
  <c r="J579" i="23"/>
  <c r="J575" i="23"/>
  <c r="J571" i="23"/>
  <c r="J567" i="23"/>
  <c r="J563" i="23"/>
  <c r="J559" i="23"/>
  <c r="J555" i="23"/>
  <c r="J551" i="23"/>
  <c r="J547" i="23"/>
  <c r="J543" i="23"/>
  <c r="J539" i="23"/>
  <c r="J535" i="23"/>
  <c r="J531" i="23"/>
  <c r="J527" i="23"/>
  <c r="J523" i="23"/>
  <c r="J520" i="23"/>
  <c r="J516" i="23"/>
  <c r="J512" i="23"/>
  <c r="J508" i="23"/>
  <c r="J504" i="23"/>
  <c r="J500" i="23"/>
  <c r="J496" i="23"/>
  <c r="J492" i="23"/>
  <c r="J488" i="23"/>
  <c r="J484" i="23"/>
  <c r="J480" i="23"/>
  <c r="J476" i="23"/>
  <c r="J472" i="23"/>
  <c r="J468" i="23"/>
  <c r="J464" i="23"/>
  <c r="J460" i="23"/>
  <c r="J456" i="23"/>
  <c r="J452" i="23"/>
  <c r="J448" i="23"/>
  <c r="J444" i="23"/>
  <c r="J440" i="23"/>
  <c r="J436" i="23"/>
  <c r="J432" i="23"/>
  <c r="J428" i="23"/>
  <c r="J424" i="23"/>
  <c r="J420" i="23"/>
  <c r="J416" i="23"/>
  <c r="J412" i="23"/>
  <c r="J408" i="23"/>
  <c r="J404" i="23"/>
  <c r="J401" i="23"/>
  <c r="J397" i="23"/>
  <c r="J393" i="23"/>
  <c r="J389" i="23"/>
  <c r="J385" i="23"/>
  <c r="J381" i="23"/>
  <c r="J377" i="23"/>
  <c r="J373" i="23"/>
  <c r="J369" i="23"/>
  <c r="J365" i="23"/>
  <c r="J361" i="23"/>
  <c r="J353" i="23"/>
  <c r="J349" i="23"/>
  <c r="J345" i="23"/>
  <c r="J341" i="23"/>
  <c r="J337" i="23"/>
  <c r="J333" i="23"/>
  <c r="J329" i="23"/>
  <c r="J325" i="23"/>
  <c r="J321" i="23"/>
  <c r="J317" i="23"/>
  <c r="J313" i="23"/>
  <c r="J309" i="23"/>
  <c r="J305" i="23"/>
  <c r="J301" i="23"/>
  <c r="J297" i="23"/>
  <c r="J293" i="23"/>
  <c r="J289" i="23"/>
  <c r="J286" i="23"/>
  <c r="J282" i="23"/>
  <c r="J278" i="23"/>
  <c r="J274" i="23"/>
  <c r="J270" i="23"/>
  <c r="J266" i="23"/>
  <c r="J262" i="23"/>
  <c r="J258" i="23"/>
  <c r="J254" i="23"/>
  <c r="J250" i="23"/>
  <c r="J246" i="23"/>
  <c r="J242" i="23"/>
  <c r="J238" i="23"/>
  <c r="J234" i="23"/>
  <c r="J230" i="23"/>
  <c r="J226" i="23"/>
  <c r="J222" i="23"/>
  <c r="J218" i="23"/>
  <c r="J214" i="23"/>
  <c r="J210" i="23"/>
  <c r="J206" i="23"/>
  <c r="J202" i="23"/>
  <c r="J198" i="23"/>
  <c r="J194" i="23"/>
  <c r="J190" i="23"/>
  <c r="J186" i="23"/>
  <c r="J182" i="23"/>
  <c r="J178" i="23"/>
  <c r="J174" i="23"/>
  <c r="J170" i="23"/>
  <c r="J166" i="23"/>
  <c r="J162" i="23"/>
  <c r="J158" i="23"/>
  <c r="J154" i="23"/>
  <c r="J150" i="23"/>
  <c r="J146" i="23"/>
  <c r="J142" i="23"/>
  <c r="J138" i="23"/>
  <c r="J134" i="23"/>
  <c r="J130" i="23"/>
  <c r="J126" i="23"/>
  <c r="J122" i="23"/>
  <c r="J1243" i="23"/>
  <c r="J1250" i="23"/>
  <c r="J1242" i="23"/>
  <c r="J1230" i="23"/>
  <c r="J1222" i="23"/>
  <c r="J1210" i="23"/>
  <c r="J1198" i="23"/>
  <c r="J1186" i="23"/>
  <c r="J1174" i="23"/>
  <c r="J1166" i="23"/>
  <c r="J1154" i="23"/>
  <c r="J1142" i="23"/>
  <c r="J1134" i="23"/>
  <c r="J1122" i="23"/>
  <c r="J1110" i="23"/>
  <c r="J1102" i="23"/>
  <c r="J1090" i="23"/>
  <c r="J1078" i="23"/>
  <c r="J1062" i="23"/>
  <c r="J1026" i="23"/>
  <c r="J1256" i="23"/>
  <c r="J1252" i="23"/>
  <c r="J1248" i="23"/>
  <c r="J1244" i="23"/>
  <c r="J1240" i="23"/>
  <c r="J1236" i="23"/>
  <c r="J1232" i="23"/>
  <c r="J1228" i="23"/>
  <c r="J1224" i="23"/>
  <c r="J1220" i="23"/>
  <c r="J1216" i="23"/>
  <c r="J1212" i="23"/>
  <c r="J1208" i="23"/>
  <c r="J1204" i="23"/>
  <c r="J1200" i="23"/>
  <c r="J1196" i="23"/>
  <c r="J1192" i="23"/>
  <c r="J1188" i="23"/>
  <c r="J1184" i="23"/>
  <c r="J1180" i="23"/>
  <c r="J1176" i="23"/>
  <c r="J1172" i="23"/>
  <c r="J1168" i="23"/>
  <c r="J1164" i="23"/>
  <c r="J1160" i="23"/>
  <c r="J1156" i="23"/>
  <c r="J1152" i="23"/>
  <c r="J1148" i="23"/>
  <c r="J1144" i="23"/>
  <c r="J1140" i="23"/>
  <c r="J1136" i="23"/>
  <c r="J1132" i="23"/>
  <c r="J1128" i="23"/>
  <c r="J1124" i="23"/>
  <c r="J1120" i="23"/>
  <c r="J1116" i="23"/>
  <c r="J1112" i="23"/>
  <c r="J1108" i="23"/>
  <c r="J1104" i="23"/>
  <c r="J1100" i="23"/>
  <c r="J1096" i="23"/>
  <c r="J1092" i="23"/>
  <c r="J1088" i="23"/>
  <c r="J1084" i="23"/>
  <c r="J1080" i="23"/>
  <c r="J1076" i="23"/>
  <c r="J1072" i="23"/>
  <c r="J1068" i="23"/>
  <c r="J1064" i="23"/>
  <c r="J1060" i="23"/>
  <c r="J1056" i="23"/>
  <c r="J1052" i="23"/>
  <c r="J1048" i="23"/>
  <c r="J1044" i="23"/>
  <c r="J1040" i="23"/>
  <c r="J1036" i="23"/>
  <c r="J1032" i="23"/>
  <c r="J1028" i="23"/>
  <c r="J1024" i="23"/>
  <c r="J1020" i="23"/>
  <c r="J1016" i="23"/>
  <c r="J1012" i="23"/>
  <c r="J1008" i="23"/>
  <c r="J1004" i="23"/>
  <c r="J1000" i="23"/>
  <c r="J996" i="23"/>
  <c r="J992" i="23"/>
  <c r="J988" i="23"/>
  <c r="J984" i="23"/>
  <c r="J980" i="23"/>
  <c r="J976" i="23"/>
  <c r="J972" i="23"/>
  <c r="J968" i="23"/>
  <c r="J964" i="23"/>
  <c r="J960" i="23"/>
  <c r="J956" i="23"/>
  <c r="J952" i="23"/>
  <c r="J948" i="23"/>
  <c r="J944" i="23"/>
  <c r="J940" i="23"/>
  <c r="J936" i="23"/>
  <c r="J932" i="23"/>
  <c r="J928" i="23"/>
  <c r="J924" i="23"/>
  <c r="J920" i="23"/>
  <c r="J916" i="23"/>
  <c r="J912" i="23"/>
  <c r="J908" i="23"/>
  <c r="J904" i="23"/>
  <c r="J900" i="23"/>
  <c r="J896" i="23"/>
  <c r="J892" i="23"/>
  <c r="J888" i="23"/>
  <c r="J884" i="23"/>
  <c r="J880" i="23"/>
  <c r="J876" i="23"/>
  <c r="J872" i="23"/>
  <c r="J868" i="23"/>
  <c r="J864" i="23"/>
  <c r="J860" i="23"/>
  <c r="J856" i="23"/>
  <c r="J852" i="23"/>
  <c r="J848" i="23"/>
  <c r="J840" i="23"/>
  <c r="J836" i="23"/>
  <c r="J832" i="23"/>
  <c r="J824" i="23"/>
  <c r="J820" i="23"/>
  <c r="J816" i="23"/>
  <c r="J812" i="23"/>
  <c r="J808" i="23"/>
  <c r="J804" i="23"/>
  <c r="J800" i="23"/>
  <c r="J796" i="23"/>
  <c r="J792" i="23"/>
  <c r="J788" i="23"/>
  <c r="J780" i="23"/>
  <c r="J776" i="23"/>
  <c r="J772" i="23"/>
  <c r="J764" i="23"/>
  <c r="J752" i="23"/>
  <c r="J748" i="23"/>
  <c r="J740" i="23"/>
  <c r="J736" i="23"/>
  <c r="J732" i="23"/>
  <c r="J728" i="23"/>
  <c r="J724" i="23"/>
  <c r="J720" i="23"/>
  <c r="J716" i="23"/>
  <c r="J712" i="23"/>
  <c r="J708" i="23"/>
  <c r="J704" i="23"/>
  <c r="J700" i="23"/>
  <c r="J696" i="23"/>
  <c r="J692" i="23"/>
  <c r="J688" i="23"/>
  <c r="J684" i="23"/>
  <c r="J680" i="23"/>
  <c r="J676" i="23"/>
  <c r="J672" i="23"/>
  <c r="J669" i="23"/>
  <c r="J665" i="23"/>
  <c r="J661" i="23"/>
  <c r="J657" i="23"/>
  <c r="J653" i="23"/>
  <c r="J646" i="23"/>
  <c r="J642" i="23"/>
  <c r="J638" i="23"/>
  <c r="J634" i="23"/>
  <c r="J630" i="23"/>
  <c r="J626" i="23"/>
  <c r="J622" i="23"/>
  <c r="J1251" i="23"/>
  <c r="J1239" i="23"/>
  <c r="J1235" i="23"/>
  <c r="J1231" i="23"/>
  <c r="J1227" i="23"/>
  <c r="J1223" i="23"/>
  <c r="J1219" i="23"/>
  <c r="J1215" i="23"/>
  <c r="J1211" i="23"/>
  <c r="J1207" i="23"/>
  <c r="J1203" i="23"/>
  <c r="J1199" i="23"/>
  <c r="J1195" i="23"/>
  <c r="J1191" i="23"/>
  <c r="J1187" i="23"/>
  <c r="J1183" i="23"/>
  <c r="J1179" i="23"/>
  <c r="J1175" i="23"/>
  <c r="J1171" i="23"/>
  <c r="J1167" i="23"/>
  <c r="J1163" i="23"/>
  <c r="J1159" i="23"/>
  <c r="J1155" i="23"/>
  <c r="J1151" i="23"/>
  <c r="J1147" i="23"/>
  <c r="J1143" i="23"/>
  <c r="J1139" i="23"/>
  <c r="J1135" i="23"/>
  <c r="J1131" i="23"/>
  <c r="J1127" i="23"/>
  <c r="J1123" i="23"/>
  <c r="J1119" i="23"/>
  <c r="J1115" i="23"/>
  <c r="J1111" i="23"/>
  <c r="J1107" i="23"/>
  <c r="J1103" i="23"/>
  <c r="J1099" i="23"/>
  <c r="J1095" i="23"/>
  <c r="J1091" i="23"/>
  <c r="J1087" i="23"/>
  <c r="J1083" i="23"/>
  <c r="J1079" i="23"/>
  <c r="J1075" i="23"/>
  <c r="J1071" i="23"/>
  <c r="J1067" i="23"/>
  <c r="J1063" i="23"/>
  <c r="J1059" i="23"/>
  <c r="J1055" i="23"/>
  <c r="J1051" i="23"/>
  <c r="J1047" i="23"/>
  <c r="J1043" i="23"/>
  <c r="J1039" i="23"/>
  <c r="J1035" i="23"/>
  <c r="J1031" i="23"/>
  <c r="J1027" i="23"/>
  <c r="J1023" i="23"/>
  <c r="J1019" i="23"/>
  <c r="J1015" i="23"/>
  <c r="J1011" i="23"/>
  <c r="J1007" i="23"/>
  <c r="J1003" i="23"/>
  <c r="J999" i="23"/>
  <c r="J995" i="23"/>
  <c r="J991" i="23"/>
  <c r="J987" i="23"/>
  <c r="J983" i="23"/>
  <c r="J979" i="23"/>
  <c r="J975" i="23"/>
  <c r="J971" i="23"/>
  <c r="J967" i="23"/>
  <c r="J963" i="23"/>
  <c r="J959" i="23"/>
  <c r="J955" i="23"/>
  <c r="J951" i="23"/>
  <c r="J947" i="23"/>
  <c r="J943" i="23"/>
  <c r="J939" i="23"/>
  <c r="J935" i="23"/>
  <c r="J931" i="23"/>
  <c r="J927" i="23"/>
  <c r="J923" i="23"/>
  <c r="J919" i="23"/>
  <c r="J915" i="23"/>
  <c r="J911" i="23"/>
  <c r="J907" i="23"/>
  <c r="J903" i="23"/>
  <c r="J899" i="23"/>
  <c r="J895" i="23"/>
  <c r="J891" i="23"/>
  <c r="J887" i="23"/>
  <c r="J883" i="23"/>
  <c r="J879" i="23"/>
  <c r="J875" i="23"/>
  <c r="J871" i="23"/>
  <c r="J867" i="23"/>
  <c r="J863" i="23"/>
  <c r="J859" i="23"/>
  <c r="J855" i="23"/>
  <c r="J847" i="23"/>
  <c r="J839" i="23"/>
  <c r="J835" i="23"/>
  <c r="J831" i="23"/>
  <c r="J823" i="23"/>
  <c r="J819" i="23"/>
  <c r="J815" i="23"/>
  <c r="J811" i="23"/>
  <c r="J807" i="23"/>
  <c r="J803" i="23"/>
  <c r="J799" i="23"/>
  <c r="J795" i="23"/>
  <c r="J791" i="23"/>
  <c r="J779" i="23"/>
  <c r="J771" i="23"/>
  <c r="J759" i="23"/>
  <c r="J747" i="23"/>
  <c r="J743" i="23"/>
  <c r="J739" i="23"/>
  <c r="J731" i="23"/>
  <c r="J727" i="23"/>
  <c r="J723" i="23"/>
  <c r="J719" i="23"/>
  <c r="J715" i="23"/>
  <c r="J711" i="23"/>
  <c r="J707" i="23"/>
  <c r="J703" i="23"/>
  <c r="J699" i="23"/>
  <c r="J695" i="23"/>
  <c r="J691" i="23"/>
  <c r="J687" i="23"/>
  <c r="J683" i="23"/>
  <c r="J679" i="23"/>
  <c r="J675" i="23"/>
  <c r="J671" i="23"/>
  <c r="J668" i="23"/>
  <c r="J664" i="23"/>
  <c r="J660" i="23"/>
  <c r="J656" i="23"/>
  <c r="J652" i="23"/>
  <c r="J649" i="23"/>
  <c r="J645" i="23"/>
  <c r="J641" i="23"/>
  <c r="J637" i="23"/>
  <c r="J633" i="23"/>
  <c r="J629" i="23"/>
  <c r="J625" i="23"/>
  <c r="J621" i="23"/>
  <c r="J617" i="23"/>
  <c r="J613" i="23"/>
  <c r="J609" i="23"/>
  <c r="J605" i="23"/>
  <c r="J601" i="23"/>
  <c r="J597" i="23"/>
  <c r="J593" i="23"/>
  <c r="J589" i="23"/>
  <c r="J585" i="23"/>
  <c r="J581" i="23"/>
  <c r="J577" i="23"/>
  <c r="J573" i="23"/>
  <c r="J569" i="23"/>
  <c r="J565" i="23"/>
  <c r="J561" i="23"/>
  <c r="J557" i="23"/>
  <c r="J553" i="23"/>
  <c r="J549" i="23"/>
  <c r="J545" i="23"/>
  <c r="J541" i="23"/>
  <c r="J537" i="23"/>
  <c r="J533" i="23"/>
  <c r="J529" i="23"/>
  <c r="J525" i="23"/>
  <c r="J521" i="23"/>
  <c r="J518" i="23"/>
  <c r="J514" i="23"/>
  <c r="J510" i="23"/>
  <c r="J506" i="23"/>
  <c r="J502" i="23"/>
  <c r="J498" i="23"/>
  <c r="J494" i="23"/>
  <c r="J490" i="23"/>
  <c r="J486" i="23"/>
  <c r="J482" i="23"/>
  <c r="J478" i="23"/>
  <c r="J474" i="23"/>
  <c r="J470" i="23"/>
  <c r="J466" i="23"/>
  <c r="J462" i="23"/>
  <c r="J458" i="23"/>
  <c r="J454" i="23"/>
  <c r="J450" i="23"/>
  <c r="J446" i="23"/>
  <c r="J442" i="23"/>
  <c r="J438" i="23"/>
  <c r="J434" i="23"/>
  <c r="J430" i="23"/>
  <c r="J426" i="23"/>
  <c r="J422" i="23"/>
  <c r="J418" i="23"/>
  <c r="J414" i="23"/>
  <c r="J410" i="23"/>
  <c r="J406" i="23"/>
  <c r="J402" i="23"/>
  <c r="J399" i="23"/>
  <c r="J395" i="23"/>
  <c r="J391" i="23"/>
  <c r="J387" i="23"/>
  <c r="J383" i="23"/>
  <c r="J379" i="23"/>
  <c r="J375" i="23"/>
  <c r="J371" i="23"/>
  <c r="J367" i="23"/>
  <c r="J363" i="23"/>
  <c r="J359" i="23"/>
  <c r="J355" i="23"/>
  <c r="J351" i="23"/>
  <c r="J347" i="23"/>
  <c r="J343" i="23"/>
  <c r="J339" i="23"/>
  <c r="J335" i="23"/>
  <c r="J331" i="23"/>
  <c r="J327" i="23"/>
  <c r="J323" i="23"/>
  <c r="J319" i="23"/>
  <c r="J315" i="23"/>
  <c r="J311" i="23"/>
  <c r="J1247" i="23"/>
  <c r="J1238" i="23"/>
  <c r="J1218" i="23"/>
  <c r="J1206" i="23"/>
  <c r="J1194" i="23"/>
  <c r="J1178" i="23"/>
  <c r="J1162" i="23"/>
  <c r="J1146" i="23"/>
  <c r="J1130" i="23"/>
  <c r="J1114" i="23"/>
  <c r="J1098" i="23"/>
  <c r="J1082" i="23"/>
  <c r="J1070" i="23"/>
  <c r="J1058" i="23"/>
  <c r="J1050" i="23"/>
  <c r="J1042" i="23"/>
  <c r="J1038" i="23"/>
  <c r="J1034" i="23"/>
  <c r="J1030" i="23"/>
  <c r="J1022" i="23"/>
  <c r="J1014" i="23"/>
  <c r="J1010" i="23"/>
  <c r="J1006" i="23"/>
  <c r="J1002" i="23"/>
  <c r="J998" i="23"/>
  <c r="J994" i="23"/>
  <c r="J990" i="23"/>
  <c r="J986" i="23"/>
  <c r="J982" i="23"/>
  <c r="J978" i="23"/>
  <c r="J974" i="23"/>
  <c r="J970" i="23"/>
  <c r="J966" i="23"/>
  <c r="J962" i="23"/>
  <c r="J958" i="23"/>
  <c r="J954" i="23"/>
  <c r="J950" i="23"/>
  <c r="J946" i="23"/>
  <c r="J942" i="23"/>
  <c r="J938" i="23"/>
  <c r="J934" i="23"/>
  <c r="J930" i="23"/>
  <c r="J926" i="23"/>
  <c r="J922" i="23"/>
  <c r="J918" i="23"/>
  <c r="J914" i="23"/>
  <c r="J910" i="23"/>
  <c r="J906" i="23"/>
  <c r="J902" i="23"/>
  <c r="J898" i="23"/>
  <c r="J894" i="23"/>
  <c r="J890" i="23"/>
  <c r="J886" i="23"/>
  <c r="J882" i="23"/>
  <c r="J878" i="23"/>
  <c r="J874" i="23"/>
  <c r="J870" i="23"/>
  <c r="J866" i="23"/>
  <c r="J862" i="23"/>
  <c r="J858" i="23"/>
  <c r="J854" i="23"/>
  <c r="J846" i="23"/>
  <c r="J842" i="23"/>
  <c r="J838" i="23"/>
  <c r="J834" i="23"/>
  <c r="J830" i="23"/>
  <c r="J822" i="23"/>
  <c r="J818" i="23"/>
  <c r="J814" i="23"/>
  <c r="J810" i="23"/>
  <c r="J806" i="23"/>
  <c r="J802" i="23"/>
  <c r="J798" i="23"/>
  <c r="J794" i="23"/>
  <c r="J790" i="23"/>
  <c r="J778" i="23"/>
  <c r="J774" i="23"/>
  <c r="J762" i="23"/>
  <c r="J758" i="23"/>
  <c r="J746" i="23"/>
  <c r="J738" i="23"/>
  <c r="J734" i="23"/>
  <c r="J730" i="23"/>
  <c r="J726" i="23"/>
  <c r="J722" i="23"/>
  <c r="J718" i="23"/>
  <c r="J714" i="23"/>
  <c r="J710" i="23"/>
  <c r="J706" i="23"/>
  <c r="J702" i="23"/>
  <c r="J698" i="23"/>
  <c r="J694" i="23"/>
  <c r="J690" i="23"/>
  <c r="J686" i="23"/>
  <c r="J682" i="23"/>
  <c r="J678" i="23"/>
  <c r="J674" i="23"/>
  <c r="J667" i="23"/>
  <c r="J663" i="23"/>
  <c r="J659" i="23"/>
  <c r="J655" i="23"/>
  <c r="J651" i="23"/>
  <c r="J648" i="23"/>
  <c r="J644" i="23"/>
  <c r="J640" i="23"/>
  <c r="J636" i="23"/>
  <c r="J632" i="23"/>
  <c r="J628" i="23"/>
  <c r="J624" i="23"/>
  <c r="J620" i="23"/>
  <c r="J616" i="23"/>
  <c r="J612" i="23"/>
  <c r="J608" i="23"/>
  <c r="J604" i="23"/>
  <c r="J600" i="23"/>
  <c r="J596" i="23"/>
  <c r="J592" i="23"/>
  <c r="J588" i="23"/>
  <c r="J584" i="23"/>
  <c r="J580" i="23"/>
  <c r="J576" i="23"/>
  <c r="J572" i="23"/>
  <c r="J568" i="23"/>
  <c r="J564" i="23"/>
  <c r="J560" i="23"/>
  <c r="J556" i="23"/>
  <c r="J552" i="23"/>
  <c r="J548" i="23"/>
  <c r="J544" i="23"/>
  <c r="J540" i="23"/>
  <c r="J536" i="23"/>
  <c r="J532" i="23"/>
  <c r="J528" i="23"/>
  <c r="J524" i="23"/>
  <c r="J517" i="23"/>
  <c r="J513" i="23"/>
  <c r="J509" i="23"/>
  <c r="J505" i="23"/>
  <c r="J501" i="23"/>
  <c r="J497" i="23"/>
  <c r="J493" i="23"/>
  <c r="J489" i="23"/>
  <c r="J485" i="23"/>
  <c r="J481" i="23"/>
  <c r="J477" i="23"/>
  <c r="J473" i="23"/>
  <c r="J469" i="23"/>
  <c r="J465" i="23"/>
  <c r="J461" i="23"/>
  <c r="J457" i="23"/>
  <c r="J453" i="23"/>
  <c r="J449" i="23"/>
  <c r="J445" i="23"/>
  <c r="J441" i="23"/>
  <c r="J437" i="23"/>
  <c r="J433" i="23"/>
  <c r="J429" i="23"/>
  <c r="J425" i="23"/>
  <c r="J421" i="23"/>
  <c r="J417" i="23"/>
  <c r="J413" i="23"/>
  <c r="J409" i="23"/>
  <c r="J405" i="23"/>
  <c r="J398" i="23"/>
  <c r="J394" i="23"/>
  <c r="J390" i="23"/>
  <c r="J386" i="23"/>
  <c r="J382" i="23"/>
  <c r="J378" i="23"/>
  <c r="J374" i="23"/>
  <c r="J370" i="23"/>
  <c r="J366" i="23"/>
  <c r="J362" i="23"/>
  <c r="J358" i="23"/>
  <c r="J354" i="23"/>
  <c r="J350" i="23"/>
  <c r="J346" i="23"/>
  <c r="J342" i="23"/>
  <c r="J338" i="23"/>
  <c r="J334" i="23"/>
  <c r="J330" i="23"/>
  <c r="J326" i="23"/>
  <c r="J322" i="23"/>
  <c r="J318" i="23"/>
  <c r="J314" i="23"/>
  <c r="J310" i="23"/>
  <c r="J306" i="23"/>
  <c r="J302" i="23"/>
  <c r="J298" i="23"/>
  <c r="J294" i="23"/>
  <c r="J290" i="23"/>
  <c r="J287" i="23"/>
  <c r="J283" i="23"/>
  <c r="J279" i="23"/>
  <c r="J275" i="23"/>
  <c r="J271" i="23"/>
  <c r="J267" i="23"/>
  <c r="J263" i="23"/>
  <c r="J259" i="23"/>
  <c r="J255" i="23"/>
  <c r="J251" i="23"/>
  <c r="J247" i="23"/>
  <c r="J243" i="23"/>
  <c r="J239" i="23"/>
  <c r="J235" i="23"/>
  <c r="J231" i="23"/>
  <c r="J227" i="23"/>
  <c r="J223" i="23"/>
  <c r="J219" i="23"/>
  <c r="J215" i="23"/>
  <c r="J211" i="23"/>
  <c r="J207" i="23"/>
  <c r="J203" i="23"/>
  <c r="J199" i="23"/>
  <c r="J195" i="23"/>
  <c r="J191" i="23"/>
  <c r="J187" i="23"/>
  <c r="J183" i="23"/>
  <c r="J179" i="23"/>
  <c r="J175" i="23"/>
  <c r="J171" i="23"/>
  <c r="J167" i="23"/>
  <c r="J163" i="23"/>
  <c r="J159" i="23"/>
  <c r="J618" i="23"/>
  <c r="J614" i="23"/>
  <c r="J610" i="23"/>
  <c r="J606" i="23"/>
  <c r="J602" i="23"/>
  <c r="J598" i="23"/>
  <c r="J594" i="23"/>
  <c r="J590" i="23"/>
  <c r="J586" i="23"/>
  <c r="J582" i="23"/>
  <c r="J578" i="23"/>
  <c r="J574" i="23"/>
  <c r="J570" i="23"/>
  <c r="J566" i="23"/>
  <c r="J562" i="23"/>
  <c r="J558" i="23"/>
  <c r="J554" i="23"/>
  <c r="J550" i="23"/>
  <c r="J546" i="23"/>
  <c r="J542" i="23"/>
  <c r="J538" i="23"/>
  <c r="J534" i="23"/>
  <c r="J530" i="23"/>
  <c r="J526" i="23"/>
  <c r="J522" i="23"/>
  <c r="J519" i="23"/>
  <c r="J515" i="23"/>
  <c r="J511" i="23"/>
  <c r="J507" i="23"/>
  <c r="J503" i="23"/>
  <c r="J499" i="23"/>
  <c r="J495" i="23"/>
  <c r="J491" i="23"/>
  <c r="J487" i="23"/>
  <c r="J483" i="23"/>
  <c r="J479" i="23"/>
  <c r="J475" i="23"/>
  <c r="J471" i="23"/>
  <c r="J467" i="23"/>
  <c r="J463" i="23"/>
  <c r="J459" i="23"/>
  <c r="J455" i="23"/>
  <c r="J451" i="23"/>
  <c r="J447" i="23"/>
  <c r="J443" i="23"/>
  <c r="J439" i="23"/>
  <c r="J435" i="23"/>
  <c r="J431" i="23"/>
  <c r="J427" i="23"/>
  <c r="J423" i="23"/>
  <c r="J419" i="23"/>
  <c r="J415" i="23"/>
  <c r="J411" i="23"/>
  <c r="J407" i="23"/>
  <c r="J403" i="23"/>
  <c r="J400" i="23"/>
  <c r="J396" i="23"/>
  <c r="J392" i="23"/>
  <c r="J388" i="23"/>
  <c r="J384" i="23"/>
  <c r="J380" i="23"/>
  <c r="J376" i="23"/>
  <c r="J372" i="23"/>
  <c r="J368" i="23"/>
  <c r="J364" i="23"/>
  <c r="J360" i="23"/>
  <c r="J356" i="23"/>
  <c r="J352" i="23"/>
  <c r="J348" i="23"/>
  <c r="J344" i="23"/>
  <c r="J340" i="23"/>
  <c r="J336" i="23"/>
  <c r="J332" i="23"/>
  <c r="J324" i="23"/>
  <c r="J320" i="23"/>
  <c r="J316" i="23"/>
  <c r="J312" i="23"/>
  <c r="J308" i="23"/>
  <c r="J304" i="23"/>
  <c r="J300" i="23"/>
  <c r="J296" i="23"/>
  <c r="J292" i="23"/>
  <c r="J285" i="23"/>
  <c r="J281" i="23"/>
  <c r="J277" i="23"/>
  <c r="J273" i="23"/>
  <c r="J269" i="23"/>
  <c r="J265" i="23"/>
  <c r="J261" i="23"/>
  <c r="J257" i="23"/>
  <c r="J253" i="23"/>
  <c r="J249" i="23"/>
  <c r="J245" i="23"/>
  <c r="J241" i="23"/>
  <c r="J237" i="23"/>
  <c r="J233" i="23"/>
  <c r="J229" i="23"/>
  <c r="J225" i="23"/>
  <c r="J221" i="23"/>
  <c r="J217" i="23"/>
  <c r="J213" i="23"/>
  <c r="J209" i="23"/>
  <c r="J205" i="23"/>
  <c r="J201" i="23"/>
  <c r="J197" i="23"/>
  <c r="J193" i="23"/>
  <c r="J189" i="23"/>
  <c r="J185" i="23"/>
  <c r="J181" i="23"/>
  <c r="J177" i="23"/>
  <c r="J173" i="23"/>
  <c r="J169" i="23"/>
  <c r="J165" i="23"/>
  <c r="J161" i="23"/>
  <c r="J157" i="23"/>
  <c r="J153" i="23"/>
  <c r="J149" i="23"/>
  <c r="J145" i="23"/>
  <c r="J141" i="23"/>
  <c r="J137" i="23"/>
  <c r="J133" i="23"/>
  <c r="J129" i="23"/>
  <c r="J125" i="23"/>
  <c r="J121" i="23"/>
  <c r="J117" i="23"/>
  <c r="J113" i="23"/>
  <c r="J109" i="23"/>
  <c r="J105" i="23"/>
  <c r="J101" i="23"/>
  <c r="J97" i="23"/>
  <c r="J93" i="23"/>
  <c r="J89" i="23"/>
  <c r="J85" i="23"/>
  <c r="J81" i="23"/>
  <c r="J77" i="23"/>
  <c r="J73" i="23"/>
  <c r="J69" i="23"/>
  <c r="J65" i="23"/>
  <c r="J61" i="23"/>
  <c r="J57" i="23"/>
  <c r="J53" i="23"/>
  <c r="J49" i="23"/>
  <c r="J45" i="23"/>
  <c r="J41" i="23"/>
  <c r="J37" i="23"/>
  <c r="J33" i="23"/>
  <c r="J29" i="23"/>
  <c r="J25" i="23"/>
  <c r="J21" i="23"/>
  <c r="J17" i="23"/>
  <c r="J13" i="23"/>
  <c r="J9" i="23"/>
  <c r="J5" i="23"/>
  <c r="J307" i="23"/>
  <c r="J303" i="23"/>
  <c r="J299" i="23"/>
  <c r="J295" i="23"/>
  <c r="J291" i="23"/>
  <c r="J288" i="23"/>
  <c r="J284" i="23"/>
  <c r="J280" i="23"/>
  <c r="J276" i="23"/>
  <c r="J272" i="23"/>
  <c r="J268" i="23"/>
  <c r="J264" i="23"/>
  <c r="J260" i="23"/>
  <c r="J256" i="23"/>
  <c r="J252" i="23"/>
  <c r="J248" i="23"/>
  <c r="J244" i="23"/>
  <c r="J240" i="23"/>
  <c r="J236" i="23"/>
  <c r="J232" i="23"/>
  <c r="J228" i="23"/>
  <c r="J224" i="23"/>
  <c r="J220" i="23"/>
  <c r="J216" i="23"/>
  <c r="J212" i="23"/>
  <c r="J208" i="23"/>
  <c r="J204" i="23"/>
  <c r="J200" i="23"/>
  <c r="J196" i="23"/>
  <c r="J192" i="23"/>
  <c r="J188" i="23"/>
  <c r="J184" i="23"/>
  <c r="J180" i="23"/>
  <c r="J176" i="23"/>
  <c r="J172" i="23"/>
  <c r="J168" i="23"/>
  <c r="J164" i="23"/>
  <c r="J160" i="23"/>
  <c r="J156" i="23"/>
  <c r="J152" i="23"/>
  <c r="J148" i="23"/>
  <c r="J144" i="23"/>
  <c r="J140" i="23"/>
  <c r="J136" i="23"/>
  <c r="J132" i="23"/>
  <c r="J128" i="23"/>
  <c r="J124" i="23"/>
  <c r="J120" i="23"/>
  <c r="J116" i="23"/>
  <c r="J112" i="23"/>
  <c r="J108" i="23"/>
  <c r="J104" i="23"/>
  <c r="J100" i="23"/>
  <c r="J96" i="23"/>
  <c r="J92" i="23"/>
  <c r="J88" i="23"/>
  <c r="J84" i="23"/>
  <c r="J80" i="23"/>
  <c r="J76" i="23"/>
  <c r="J72" i="23"/>
  <c r="J68" i="23"/>
  <c r="J64" i="23"/>
  <c r="J60" i="23"/>
  <c r="J56" i="23"/>
  <c r="J52" i="23"/>
  <c r="J48" i="23"/>
  <c r="J44" i="23"/>
  <c r="J40" i="23"/>
  <c r="J36" i="23"/>
  <c r="J32" i="23"/>
  <c r="J28" i="23"/>
  <c r="J24" i="23"/>
  <c r="J20" i="23"/>
  <c r="J16" i="23"/>
  <c r="J12" i="23"/>
  <c r="J8" i="23"/>
  <c r="J4" i="23"/>
  <c r="J155" i="23"/>
  <c r="J151" i="23"/>
  <c r="J147" i="23"/>
  <c r="J143" i="23"/>
  <c r="J139" i="23"/>
  <c r="J135" i="23"/>
  <c r="J131" i="23"/>
  <c r="J127" i="23"/>
  <c r="J123" i="23"/>
  <c r="J119" i="23"/>
  <c r="J115" i="23"/>
  <c r="J111" i="23"/>
  <c r="J107" i="23"/>
  <c r="J103" i="23"/>
  <c r="J99" i="23"/>
  <c r="J95" i="23"/>
  <c r="J91" i="23"/>
  <c r="J87" i="23"/>
  <c r="J83" i="23"/>
  <c r="J79" i="23"/>
  <c r="J75" i="23"/>
  <c r="J71" i="23"/>
  <c r="J67" i="23"/>
  <c r="J63" i="23"/>
  <c r="J59" i="23"/>
  <c r="J55" i="23"/>
  <c r="J51" i="23"/>
  <c r="J47" i="23"/>
  <c r="J43" i="23"/>
  <c r="J39" i="23"/>
  <c r="J35" i="23"/>
  <c r="J31" i="23"/>
  <c r="J27" i="23"/>
  <c r="J23" i="23"/>
  <c r="J19" i="23"/>
  <c r="J15" i="23"/>
  <c r="J11" i="23"/>
  <c r="J7" i="23"/>
  <c r="J3" i="23"/>
  <c r="J118" i="23"/>
  <c r="J114" i="23"/>
  <c r="J110" i="23"/>
  <c r="J106" i="23"/>
  <c r="J102" i="23"/>
  <c r="J98" i="23"/>
  <c r="J94" i="23"/>
  <c r="J90" i="23"/>
  <c r="J86" i="23"/>
  <c r="J82" i="23"/>
  <c r="J78" i="23"/>
  <c r="J74" i="23"/>
  <c r="J70" i="23"/>
  <c r="J66" i="23"/>
  <c r="J62" i="23"/>
  <c r="J58" i="23"/>
  <c r="J54" i="23"/>
  <c r="J50" i="23"/>
  <c r="J46" i="23"/>
  <c r="J42" i="23"/>
  <c r="J38" i="23"/>
  <c r="J34" i="23"/>
  <c r="J30" i="23"/>
  <c r="J26" i="23"/>
  <c r="J22" i="23"/>
  <c r="J18" i="23"/>
  <c r="J14" i="23"/>
  <c r="J10" i="23"/>
  <c r="J6" i="23"/>
  <c r="A981" i="23"/>
  <c r="A769" i="23"/>
  <c r="A755" i="23"/>
  <c r="AD2" i="1"/>
  <c r="I981" i="23" l="1"/>
  <c r="G981" i="23"/>
  <c r="I755" i="23"/>
  <c r="G755" i="23"/>
  <c r="I769" i="23"/>
  <c r="G769" i="23"/>
  <c r="A2" i="23"/>
  <c r="J2" i="23" s="1"/>
  <c r="J981" i="23"/>
  <c r="J769" i="23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J113" i="22"/>
  <c r="J114" i="22"/>
  <c r="J115" i="22"/>
  <c r="J116" i="22"/>
  <c r="J117" i="22"/>
  <c r="J118" i="22"/>
  <c r="J119" i="22"/>
  <c r="J120" i="22"/>
  <c r="J121" i="22"/>
  <c r="J122" i="22"/>
  <c r="J123" i="22"/>
  <c r="J124" i="22"/>
  <c r="J125" i="22"/>
  <c r="J126" i="22"/>
  <c r="J127" i="22"/>
  <c r="J128" i="22"/>
  <c r="J129" i="22"/>
  <c r="J130" i="22"/>
  <c r="J131" i="22"/>
  <c r="J132" i="22"/>
  <c r="J133" i="22"/>
  <c r="J134" i="22"/>
  <c r="J135" i="22"/>
  <c r="J136" i="22"/>
  <c r="J137" i="22"/>
  <c r="J138" i="22"/>
  <c r="J139" i="22"/>
  <c r="J140" i="22"/>
  <c r="J141" i="22"/>
  <c r="J142" i="22"/>
  <c r="J143" i="22"/>
  <c r="J144" i="22"/>
  <c r="J145" i="22"/>
  <c r="J146" i="22"/>
  <c r="J147" i="22"/>
  <c r="J148" i="22"/>
  <c r="J149" i="22"/>
  <c r="J150" i="22"/>
  <c r="J151" i="22"/>
  <c r="J152" i="22"/>
  <c r="J153" i="22"/>
  <c r="J154" i="22"/>
  <c r="J155" i="22"/>
  <c r="J156" i="22"/>
  <c r="J157" i="22"/>
  <c r="J158" i="22"/>
  <c r="J159" i="22"/>
  <c r="J160" i="22"/>
  <c r="J161" i="22"/>
  <c r="J162" i="22"/>
  <c r="J163" i="22"/>
  <c r="J164" i="22"/>
  <c r="J165" i="22"/>
  <c r="J166" i="22"/>
  <c r="J167" i="22"/>
  <c r="J168" i="22"/>
  <c r="J169" i="22"/>
  <c r="J170" i="22"/>
  <c r="J171" i="22"/>
  <c r="J172" i="22"/>
  <c r="J173" i="22"/>
  <c r="J174" i="22"/>
  <c r="J175" i="22"/>
  <c r="J176" i="22"/>
  <c r="J177" i="22"/>
  <c r="J178" i="22"/>
  <c r="J179" i="22"/>
  <c r="J180" i="22"/>
  <c r="J181" i="22"/>
  <c r="J182" i="22"/>
  <c r="J183" i="22"/>
  <c r="J184" i="22"/>
  <c r="J185" i="22"/>
  <c r="J186" i="22"/>
  <c r="J187" i="22"/>
  <c r="J188" i="22"/>
  <c r="J189" i="22"/>
  <c r="J190" i="22"/>
  <c r="J191" i="22"/>
  <c r="J192" i="22"/>
  <c r="J193" i="22"/>
  <c r="J194" i="22"/>
  <c r="J195" i="22"/>
  <c r="J196" i="22"/>
  <c r="J197" i="22"/>
  <c r="J198" i="22"/>
  <c r="J199" i="22"/>
  <c r="J200" i="22"/>
  <c r="J201" i="22"/>
  <c r="J202" i="22"/>
  <c r="J203" i="22"/>
  <c r="J204" i="22"/>
  <c r="J205" i="22"/>
  <c r="J206" i="22"/>
  <c r="J207" i="22"/>
  <c r="J208" i="22"/>
  <c r="J209" i="22"/>
  <c r="J210" i="22"/>
  <c r="J211" i="22"/>
  <c r="J212" i="22"/>
  <c r="J213" i="22"/>
  <c r="J214" i="22"/>
  <c r="J215" i="22"/>
  <c r="J216" i="22"/>
  <c r="J217" i="22"/>
  <c r="J218" i="22"/>
  <c r="J219" i="22"/>
  <c r="J220" i="22"/>
  <c r="J221" i="22"/>
  <c r="J222" i="22"/>
  <c r="J223" i="22"/>
  <c r="J224" i="22"/>
  <c r="J225" i="22"/>
  <c r="J226" i="22"/>
  <c r="J227" i="22"/>
  <c r="J228" i="22"/>
  <c r="J229" i="22"/>
  <c r="J230" i="22"/>
  <c r="J231" i="22"/>
  <c r="J232" i="22"/>
  <c r="J233" i="22"/>
  <c r="J234" i="22"/>
  <c r="J235" i="22"/>
  <c r="J236" i="22"/>
  <c r="J237" i="22"/>
  <c r="J238" i="22"/>
  <c r="J239" i="22"/>
  <c r="J240" i="22"/>
  <c r="J241" i="22"/>
  <c r="J242" i="22"/>
  <c r="J243" i="22"/>
  <c r="J244" i="22"/>
  <c r="J245" i="22"/>
  <c r="J246" i="22"/>
  <c r="J247" i="22"/>
  <c r="J248" i="22"/>
  <c r="J249" i="22"/>
  <c r="J250" i="22"/>
  <c r="J251" i="22"/>
  <c r="J252" i="22"/>
  <c r="J253" i="22"/>
  <c r="J254" i="22"/>
  <c r="J255" i="22"/>
  <c r="J256" i="22"/>
  <c r="J257" i="22"/>
  <c r="J258" i="22"/>
  <c r="J259" i="22"/>
  <c r="J260" i="22"/>
  <c r="J261" i="22"/>
  <c r="J262" i="22"/>
  <c r="J263" i="22"/>
  <c r="J264" i="22"/>
  <c r="J265" i="22"/>
  <c r="J266" i="22"/>
  <c r="J267" i="22"/>
  <c r="J268" i="22"/>
  <c r="J269" i="22"/>
  <c r="J270" i="22"/>
  <c r="J271" i="22"/>
  <c r="J272" i="22"/>
  <c r="J273" i="22"/>
  <c r="J274" i="22"/>
  <c r="J275" i="22"/>
  <c r="J276" i="22"/>
  <c r="J277" i="22"/>
  <c r="J278" i="22"/>
  <c r="J279" i="22"/>
  <c r="J280" i="22"/>
  <c r="J281" i="22"/>
  <c r="J282" i="22"/>
  <c r="J283" i="22"/>
  <c r="J284" i="22"/>
  <c r="J285" i="22"/>
  <c r="J286" i="22"/>
  <c r="J287" i="22"/>
  <c r="J288" i="22"/>
  <c r="J289" i="22"/>
  <c r="J290" i="22"/>
  <c r="J291" i="22"/>
  <c r="J292" i="22"/>
  <c r="J293" i="22"/>
  <c r="J294" i="22"/>
  <c r="J295" i="22"/>
  <c r="J296" i="22"/>
  <c r="J297" i="22"/>
  <c r="J298" i="22"/>
  <c r="J299" i="22"/>
  <c r="J300" i="22"/>
  <c r="J301" i="22"/>
  <c r="J302" i="22"/>
  <c r="J303" i="22"/>
  <c r="J304" i="22"/>
  <c r="J305" i="22"/>
  <c r="J306" i="22"/>
  <c r="J307" i="22"/>
  <c r="J308" i="22"/>
  <c r="J309" i="22"/>
  <c r="J310" i="22"/>
  <c r="J311" i="22"/>
  <c r="J312" i="22"/>
  <c r="J313" i="22"/>
  <c r="J314" i="22"/>
  <c r="J315" i="22"/>
  <c r="J316" i="22"/>
  <c r="J317" i="22"/>
  <c r="J318" i="22"/>
  <c r="J319" i="22"/>
  <c r="J320" i="22"/>
  <c r="J321" i="22"/>
  <c r="J322" i="22"/>
  <c r="J323" i="22"/>
  <c r="J324" i="22"/>
  <c r="J325" i="22"/>
  <c r="J326" i="22"/>
  <c r="J327" i="22"/>
  <c r="J328" i="22"/>
  <c r="J329" i="22"/>
  <c r="J330" i="22"/>
  <c r="J331" i="22"/>
  <c r="J332" i="22"/>
  <c r="J333" i="22"/>
  <c r="J334" i="22"/>
  <c r="J335" i="22"/>
  <c r="J336" i="22"/>
  <c r="J337" i="22"/>
  <c r="J338" i="22"/>
  <c r="J339" i="22"/>
  <c r="J340" i="22"/>
  <c r="J341" i="22"/>
  <c r="J342" i="22"/>
  <c r="J343" i="22"/>
  <c r="J344" i="22"/>
  <c r="J345" i="22"/>
  <c r="J346" i="22"/>
  <c r="J347" i="22"/>
  <c r="J348" i="22"/>
  <c r="J349" i="22"/>
  <c r="J350" i="22"/>
  <c r="J351" i="22"/>
  <c r="J352" i="22"/>
  <c r="J353" i="22"/>
  <c r="J354" i="22"/>
  <c r="J355" i="22"/>
  <c r="J356" i="22"/>
  <c r="J357" i="22"/>
  <c r="J358" i="22"/>
  <c r="J359" i="22"/>
  <c r="J360" i="22"/>
  <c r="J361" i="22"/>
  <c r="J362" i="22"/>
  <c r="J363" i="22"/>
  <c r="J364" i="22"/>
  <c r="J365" i="22"/>
  <c r="J366" i="22"/>
  <c r="J367" i="22"/>
  <c r="J368" i="22"/>
  <c r="J369" i="22"/>
  <c r="J370" i="22"/>
  <c r="J371" i="22"/>
  <c r="J372" i="22"/>
  <c r="J373" i="22"/>
  <c r="J374" i="22"/>
  <c r="J375" i="22"/>
  <c r="J376" i="22"/>
  <c r="J377" i="22"/>
  <c r="J378" i="22"/>
  <c r="J379" i="22"/>
  <c r="J380" i="22"/>
  <c r="J381" i="22"/>
  <c r="J382" i="22"/>
  <c r="J383" i="22"/>
  <c r="J384" i="22"/>
  <c r="J385" i="22"/>
  <c r="J386" i="22"/>
  <c r="J387" i="22"/>
  <c r="J388" i="22"/>
  <c r="J389" i="22"/>
  <c r="J390" i="22"/>
  <c r="J391" i="22"/>
  <c r="J392" i="22"/>
  <c r="J393" i="22"/>
  <c r="J394" i="22"/>
  <c r="J395" i="22"/>
  <c r="J396" i="22"/>
  <c r="J397" i="22"/>
  <c r="J398" i="22"/>
  <c r="J399" i="22"/>
  <c r="J400" i="22"/>
  <c r="J401" i="22"/>
  <c r="J402" i="22"/>
  <c r="J403" i="22"/>
  <c r="J404" i="22"/>
  <c r="J405" i="22"/>
  <c r="J406" i="22"/>
  <c r="J407" i="22"/>
  <c r="J408" i="22"/>
  <c r="J409" i="22"/>
  <c r="J410" i="22"/>
  <c r="J411" i="22"/>
  <c r="J412" i="22"/>
  <c r="J413" i="22"/>
  <c r="J414" i="22"/>
  <c r="J415" i="22"/>
  <c r="J416" i="22"/>
  <c r="J417" i="22"/>
  <c r="J418" i="22"/>
  <c r="J419" i="22"/>
  <c r="J420" i="22"/>
  <c r="J421" i="22"/>
  <c r="J422" i="22"/>
  <c r="J423" i="22"/>
  <c r="J424" i="22"/>
  <c r="J425" i="22"/>
  <c r="J426" i="22"/>
  <c r="J427" i="22"/>
  <c r="J428" i="22"/>
  <c r="J429" i="22"/>
  <c r="J430" i="22"/>
  <c r="J431" i="22"/>
  <c r="J432" i="22"/>
  <c r="J433" i="22"/>
  <c r="J434" i="22"/>
  <c r="J435" i="22"/>
  <c r="J436" i="22"/>
  <c r="J437" i="22"/>
  <c r="J438" i="22"/>
  <c r="J439" i="22"/>
  <c r="J440" i="22"/>
  <c r="J441" i="22"/>
  <c r="J442" i="22"/>
  <c r="J443" i="22"/>
  <c r="J444" i="22"/>
  <c r="J445" i="22"/>
  <c r="J446" i="22"/>
  <c r="J447" i="22"/>
  <c r="J448" i="22"/>
  <c r="J449" i="22"/>
  <c r="J450" i="22"/>
  <c r="J451" i="22"/>
  <c r="J452" i="22"/>
  <c r="J453" i="22"/>
  <c r="J454" i="22"/>
  <c r="J455" i="22"/>
  <c r="J456" i="22"/>
  <c r="J457" i="22"/>
  <c r="J458" i="22"/>
  <c r="J459" i="22"/>
  <c r="J460" i="22"/>
  <c r="J461" i="22"/>
  <c r="J462" i="22"/>
  <c r="J463" i="22"/>
  <c r="J464" i="22"/>
  <c r="J465" i="22"/>
  <c r="J466" i="22"/>
  <c r="J467" i="22"/>
  <c r="J468" i="22"/>
  <c r="J469" i="22"/>
  <c r="J470" i="22"/>
  <c r="J471" i="22"/>
  <c r="J472" i="22"/>
  <c r="J473" i="22"/>
  <c r="J474" i="22"/>
  <c r="J475" i="22"/>
  <c r="J476" i="22"/>
  <c r="J477" i="22"/>
  <c r="J478" i="22"/>
  <c r="J479" i="22"/>
  <c r="J480" i="22"/>
  <c r="J481" i="22"/>
  <c r="J482" i="22"/>
  <c r="J483" i="22"/>
  <c r="J484" i="22"/>
  <c r="J485" i="22"/>
  <c r="J486" i="22"/>
  <c r="J487" i="22"/>
  <c r="J488" i="22"/>
  <c r="J489" i="22"/>
  <c r="J490" i="22"/>
  <c r="J491" i="22"/>
  <c r="J492" i="22"/>
  <c r="J493" i="22"/>
  <c r="J494" i="22"/>
  <c r="J495" i="22"/>
  <c r="J496" i="22"/>
  <c r="J497" i="22"/>
  <c r="J498" i="22"/>
  <c r="J499" i="22"/>
  <c r="J500" i="22"/>
  <c r="J501" i="22"/>
  <c r="J502" i="22"/>
  <c r="J503" i="22"/>
  <c r="J504" i="22"/>
  <c r="J505" i="22"/>
  <c r="J506" i="22"/>
  <c r="J507" i="22"/>
  <c r="J508" i="22"/>
  <c r="J509" i="22"/>
  <c r="J510" i="22"/>
  <c r="J511" i="22"/>
  <c r="J512" i="22"/>
  <c r="J513" i="22"/>
  <c r="J514" i="22"/>
  <c r="J515" i="22"/>
  <c r="J516" i="22"/>
  <c r="J517" i="22"/>
  <c r="J518" i="22"/>
  <c r="J519" i="22"/>
  <c r="J520" i="22"/>
  <c r="J521" i="22"/>
  <c r="J522" i="22"/>
  <c r="J523" i="22"/>
  <c r="J524" i="22"/>
  <c r="J525" i="22"/>
  <c r="J526" i="22"/>
  <c r="J527" i="22"/>
  <c r="J528" i="22"/>
  <c r="J529" i="22"/>
  <c r="J530" i="22"/>
  <c r="J531" i="22"/>
  <c r="J532" i="22"/>
  <c r="J533" i="22"/>
  <c r="J534" i="22"/>
  <c r="J535" i="22"/>
  <c r="J536" i="22"/>
  <c r="J537" i="22"/>
  <c r="J538" i="22"/>
  <c r="J539" i="22"/>
  <c r="J540" i="22"/>
  <c r="J541" i="22"/>
  <c r="J542" i="22"/>
  <c r="J543" i="22"/>
  <c r="J544" i="22"/>
  <c r="J545" i="22"/>
  <c r="J546" i="22"/>
  <c r="J547" i="22"/>
  <c r="J548" i="22"/>
  <c r="J549" i="22"/>
  <c r="J550" i="22"/>
  <c r="J551" i="22"/>
  <c r="J552" i="22"/>
  <c r="J553" i="22"/>
  <c r="J554" i="22"/>
  <c r="J555" i="22"/>
  <c r="J556" i="22"/>
  <c r="J557" i="22"/>
  <c r="J558" i="22"/>
  <c r="J559" i="22"/>
  <c r="J560" i="22"/>
  <c r="J561" i="22"/>
  <c r="J562" i="22"/>
  <c r="J563" i="22"/>
  <c r="J564" i="22"/>
  <c r="J565" i="22"/>
  <c r="J566" i="22"/>
  <c r="J567" i="22"/>
  <c r="J568" i="22"/>
  <c r="J569" i="22"/>
  <c r="J570" i="22"/>
  <c r="J571" i="22"/>
  <c r="J572" i="22"/>
  <c r="J573" i="22"/>
  <c r="J574" i="22"/>
  <c r="J575" i="22"/>
  <c r="J576" i="22"/>
  <c r="J577" i="22"/>
  <c r="J578" i="22"/>
  <c r="J579" i="22"/>
  <c r="J580" i="22"/>
  <c r="J581" i="22"/>
  <c r="J582" i="22"/>
  <c r="J583" i="22"/>
  <c r="J584" i="22"/>
  <c r="J585" i="22"/>
  <c r="J586" i="22"/>
  <c r="J587" i="22"/>
  <c r="J588" i="22"/>
  <c r="J589" i="22"/>
  <c r="J590" i="22"/>
  <c r="J591" i="22"/>
  <c r="J592" i="22"/>
  <c r="J593" i="22"/>
  <c r="J594" i="22"/>
  <c r="J595" i="22"/>
  <c r="J596" i="22"/>
  <c r="J597" i="22"/>
  <c r="J598" i="22"/>
  <c r="J599" i="22"/>
  <c r="J600" i="22"/>
  <c r="J601" i="22"/>
  <c r="J602" i="22"/>
  <c r="J603" i="22"/>
  <c r="J604" i="22"/>
  <c r="J605" i="22"/>
  <c r="J606" i="22"/>
  <c r="J607" i="22"/>
  <c r="J608" i="22"/>
  <c r="J609" i="22"/>
  <c r="J610" i="22"/>
  <c r="J611" i="22"/>
  <c r="J612" i="22"/>
  <c r="J613" i="22"/>
  <c r="J614" i="22"/>
  <c r="J615" i="22"/>
  <c r="J616" i="22"/>
  <c r="J617" i="22"/>
  <c r="J618" i="22"/>
  <c r="J619" i="22"/>
  <c r="J620" i="22"/>
  <c r="J621" i="22"/>
  <c r="J622" i="22"/>
  <c r="J623" i="22"/>
  <c r="J624" i="22"/>
  <c r="J625" i="22"/>
  <c r="J626" i="22"/>
  <c r="J627" i="22"/>
  <c r="J628" i="22"/>
  <c r="J629" i="22"/>
  <c r="J630" i="22"/>
  <c r="J631" i="22"/>
  <c r="J632" i="22"/>
  <c r="J633" i="22"/>
  <c r="J634" i="22"/>
  <c r="J635" i="22"/>
  <c r="J636" i="22"/>
  <c r="J637" i="22"/>
  <c r="J638" i="22"/>
  <c r="J639" i="22"/>
  <c r="J640" i="22"/>
  <c r="J641" i="22"/>
  <c r="J642" i="22"/>
  <c r="J643" i="22"/>
  <c r="J644" i="22"/>
  <c r="J645" i="22"/>
  <c r="J646" i="22"/>
  <c r="J647" i="22"/>
  <c r="J648" i="22"/>
  <c r="J649" i="22"/>
  <c r="J650" i="22"/>
  <c r="J651" i="22"/>
  <c r="J652" i="22"/>
  <c r="J653" i="22"/>
  <c r="J654" i="22"/>
  <c r="J655" i="22"/>
  <c r="J656" i="22"/>
  <c r="J657" i="22"/>
  <c r="J658" i="22"/>
  <c r="J659" i="22"/>
  <c r="J660" i="22"/>
  <c r="J661" i="22"/>
  <c r="J662" i="22"/>
  <c r="J663" i="22"/>
  <c r="J664" i="22"/>
  <c r="J665" i="22"/>
  <c r="J666" i="22"/>
  <c r="J667" i="22"/>
  <c r="J668" i="22"/>
  <c r="J669" i="22"/>
  <c r="J670" i="22"/>
  <c r="J671" i="22"/>
  <c r="J672" i="22"/>
  <c r="J673" i="22"/>
  <c r="J674" i="22"/>
  <c r="J675" i="22"/>
  <c r="J676" i="22"/>
  <c r="J677" i="22"/>
  <c r="J678" i="22"/>
  <c r="J679" i="22"/>
  <c r="J680" i="22"/>
  <c r="J681" i="22"/>
  <c r="J682" i="22"/>
  <c r="J683" i="22"/>
  <c r="J684" i="22"/>
  <c r="J685" i="22"/>
  <c r="J686" i="22"/>
  <c r="J687" i="22"/>
  <c r="J688" i="22"/>
  <c r="J689" i="22"/>
  <c r="J690" i="22"/>
  <c r="J691" i="22"/>
  <c r="J692" i="22"/>
  <c r="J693" i="22"/>
  <c r="J694" i="22"/>
  <c r="J695" i="22"/>
  <c r="J696" i="22"/>
  <c r="J697" i="22"/>
  <c r="J698" i="22"/>
  <c r="J699" i="22"/>
  <c r="J700" i="22"/>
  <c r="J701" i="22"/>
  <c r="J702" i="22"/>
  <c r="J703" i="22"/>
  <c r="J704" i="22"/>
  <c r="J705" i="22"/>
  <c r="J706" i="22"/>
  <c r="J707" i="22"/>
  <c r="J708" i="22"/>
  <c r="J709" i="22"/>
  <c r="J710" i="22"/>
  <c r="J711" i="22"/>
  <c r="J712" i="22"/>
  <c r="J713" i="22"/>
  <c r="J714" i="22"/>
  <c r="J715" i="22"/>
  <c r="J716" i="22"/>
  <c r="J717" i="22"/>
  <c r="J718" i="22"/>
  <c r="J719" i="22"/>
  <c r="J720" i="22"/>
  <c r="J721" i="22"/>
  <c r="J722" i="22"/>
  <c r="J723" i="22"/>
  <c r="J724" i="22"/>
  <c r="J725" i="22"/>
  <c r="J726" i="22"/>
  <c r="J727" i="22"/>
  <c r="J728" i="22"/>
  <c r="J729" i="22"/>
  <c r="J730" i="22"/>
  <c r="J731" i="22"/>
  <c r="J732" i="22"/>
  <c r="J733" i="22"/>
  <c r="J734" i="22"/>
  <c r="J735" i="22"/>
  <c r="J736" i="22"/>
  <c r="J737" i="22"/>
  <c r="J738" i="22"/>
  <c r="J739" i="22"/>
  <c r="J740" i="22"/>
  <c r="J741" i="22"/>
  <c r="J742" i="22"/>
  <c r="J743" i="22"/>
  <c r="J744" i="22"/>
  <c r="J745" i="22"/>
  <c r="J746" i="22"/>
  <c r="J747" i="22"/>
  <c r="J748" i="22"/>
  <c r="J749" i="22"/>
  <c r="J750" i="22"/>
  <c r="J751" i="22"/>
  <c r="J752" i="22"/>
  <c r="J753" i="22"/>
  <c r="J754" i="22"/>
  <c r="J755" i="22"/>
  <c r="J756" i="22"/>
  <c r="J757" i="22"/>
  <c r="J758" i="22"/>
  <c r="J759" i="22"/>
  <c r="J760" i="22"/>
  <c r="J761" i="22"/>
  <c r="J762" i="22"/>
  <c r="J763" i="22"/>
  <c r="J764" i="22"/>
  <c r="J765" i="22"/>
  <c r="J766" i="22"/>
  <c r="J767" i="22"/>
  <c r="J768" i="22"/>
  <c r="J769" i="22"/>
  <c r="J770" i="22"/>
  <c r="J771" i="22"/>
  <c r="J772" i="22"/>
  <c r="J773" i="22"/>
  <c r="J774" i="22"/>
  <c r="J775" i="22"/>
  <c r="J776" i="22"/>
  <c r="J777" i="22"/>
  <c r="J778" i="22"/>
  <c r="J779" i="22"/>
  <c r="J780" i="22"/>
  <c r="J781" i="22"/>
  <c r="J782" i="22"/>
  <c r="J783" i="22"/>
  <c r="J784" i="22"/>
  <c r="J785" i="22"/>
  <c r="J786" i="22"/>
  <c r="J787" i="22"/>
  <c r="J788" i="22"/>
  <c r="J789" i="22"/>
  <c r="J790" i="22"/>
  <c r="J791" i="22"/>
  <c r="J792" i="22"/>
  <c r="J793" i="22"/>
  <c r="J794" i="22"/>
  <c r="J795" i="22"/>
  <c r="J796" i="22"/>
  <c r="J797" i="22"/>
  <c r="J798" i="22"/>
  <c r="J799" i="22"/>
  <c r="J800" i="22"/>
  <c r="J801" i="22"/>
  <c r="J802" i="22"/>
  <c r="J803" i="22"/>
  <c r="J804" i="22"/>
  <c r="J805" i="22"/>
  <c r="J806" i="22"/>
  <c r="J807" i="22"/>
  <c r="J808" i="22"/>
  <c r="J809" i="22"/>
  <c r="J810" i="22"/>
  <c r="J811" i="22"/>
  <c r="J812" i="22"/>
  <c r="J813" i="22"/>
  <c r="J814" i="22"/>
  <c r="J815" i="22"/>
  <c r="J816" i="22"/>
  <c r="J817" i="22"/>
  <c r="J818" i="22"/>
  <c r="J819" i="22"/>
  <c r="J820" i="22"/>
  <c r="J821" i="22"/>
  <c r="J822" i="22"/>
  <c r="J823" i="22"/>
  <c r="J824" i="22"/>
  <c r="J825" i="22"/>
  <c r="J826" i="22"/>
  <c r="J827" i="22"/>
  <c r="J828" i="22"/>
  <c r="J829" i="22"/>
  <c r="J830" i="22"/>
  <c r="J831" i="22"/>
  <c r="J832" i="22"/>
  <c r="J833" i="22"/>
  <c r="J834" i="22"/>
  <c r="J835" i="22"/>
  <c r="J836" i="22"/>
  <c r="J837" i="22"/>
  <c r="J838" i="22"/>
  <c r="J839" i="22"/>
  <c r="J840" i="22"/>
  <c r="J841" i="22"/>
  <c r="J842" i="22"/>
  <c r="J843" i="22"/>
  <c r="J844" i="22"/>
  <c r="J845" i="22"/>
  <c r="J846" i="22"/>
  <c r="J847" i="22"/>
  <c r="J848" i="22"/>
  <c r="J849" i="22"/>
  <c r="J850" i="22"/>
  <c r="J851" i="22"/>
  <c r="J852" i="22"/>
  <c r="J853" i="22"/>
  <c r="J854" i="22"/>
  <c r="J855" i="22"/>
  <c r="J856" i="22"/>
  <c r="J857" i="22"/>
  <c r="J858" i="22"/>
  <c r="J859" i="22"/>
  <c r="J860" i="22"/>
  <c r="J861" i="22"/>
  <c r="J862" i="22"/>
  <c r="J863" i="22"/>
  <c r="J864" i="22"/>
  <c r="J865" i="22"/>
  <c r="J866" i="22"/>
  <c r="J867" i="22"/>
  <c r="J868" i="22"/>
  <c r="J869" i="22"/>
  <c r="J870" i="22"/>
  <c r="J871" i="22"/>
  <c r="J872" i="22"/>
  <c r="J873" i="22"/>
  <c r="J874" i="22"/>
  <c r="J875" i="22"/>
  <c r="J876" i="22"/>
  <c r="J877" i="22"/>
  <c r="J878" i="22"/>
  <c r="J879" i="22"/>
  <c r="J880" i="22"/>
  <c r="J881" i="22"/>
  <c r="J882" i="22"/>
  <c r="J883" i="22"/>
  <c r="J884" i="22"/>
  <c r="J885" i="22"/>
  <c r="J886" i="22"/>
  <c r="J887" i="22"/>
  <c r="J888" i="22"/>
  <c r="J889" i="22"/>
  <c r="J890" i="22"/>
  <c r="J891" i="22"/>
  <c r="J892" i="22"/>
  <c r="J893" i="22"/>
  <c r="J894" i="22"/>
  <c r="J895" i="22"/>
  <c r="J896" i="22"/>
  <c r="J897" i="22"/>
  <c r="J898" i="22"/>
  <c r="J899" i="22"/>
  <c r="J900" i="22"/>
  <c r="J901" i="22"/>
  <c r="J902" i="22"/>
  <c r="J903" i="22"/>
  <c r="J904" i="22"/>
  <c r="J905" i="22"/>
  <c r="J906" i="22"/>
  <c r="J907" i="22"/>
  <c r="J908" i="22"/>
  <c r="J909" i="22"/>
  <c r="J910" i="22"/>
  <c r="J911" i="22"/>
  <c r="J912" i="22"/>
  <c r="J913" i="22"/>
  <c r="J914" i="22"/>
  <c r="J915" i="22"/>
  <c r="J916" i="22"/>
  <c r="J917" i="22"/>
  <c r="J918" i="22"/>
  <c r="J919" i="22"/>
  <c r="J920" i="22"/>
  <c r="J921" i="22"/>
  <c r="J922" i="22"/>
  <c r="J923" i="22"/>
  <c r="J924" i="22"/>
  <c r="J925" i="22"/>
  <c r="J926" i="22"/>
  <c r="J927" i="22"/>
  <c r="J928" i="22"/>
  <c r="J929" i="22"/>
  <c r="J930" i="22"/>
  <c r="J931" i="22"/>
  <c r="J932" i="22"/>
  <c r="J933" i="22"/>
  <c r="J934" i="22"/>
  <c r="J935" i="22"/>
  <c r="J936" i="22"/>
  <c r="J937" i="22"/>
  <c r="J938" i="22"/>
  <c r="J939" i="22"/>
  <c r="J940" i="22"/>
  <c r="J941" i="22"/>
  <c r="J942" i="22"/>
  <c r="J943" i="22"/>
  <c r="J944" i="22"/>
  <c r="J945" i="22"/>
  <c r="J946" i="22"/>
  <c r="J947" i="22"/>
  <c r="J948" i="22"/>
  <c r="J949" i="22"/>
  <c r="J950" i="22"/>
  <c r="J951" i="22"/>
  <c r="J952" i="22"/>
  <c r="J953" i="22"/>
  <c r="J954" i="22"/>
  <c r="J955" i="22"/>
  <c r="J956" i="22"/>
  <c r="J957" i="22"/>
  <c r="J958" i="22"/>
  <c r="J959" i="22"/>
  <c r="J960" i="22"/>
  <c r="J961" i="22"/>
  <c r="J962" i="22"/>
  <c r="J963" i="22"/>
  <c r="J964" i="22"/>
  <c r="J965" i="22"/>
  <c r="J966" i="22"/>
  <c r="J967" i="22"/>
  <c r="J968" i="22"/>
  <c r="J969" i="22"/>
  <c r="J970" i="22"/>
  <c r="J971" i="22"/>
  <c r="J972" i="22"/>
  <c r="J973" i="22"/>
  <c r="J974" i="22"/>
  <c r="J975" i="22"/>
  <c r="J976" i="22"/>
  <c r="J977" i="22"/>
  <c r="J978" i="22"/>
  <c r="J979" i="22"/>
  <c r="J980" i="22"/>
  <c r="J981" i="22"/>
  <c r="J982" i="22"/>
  <c r="J983" i="22"/>
  <c r="J984" i="22"/>
  <c r="J985" i="22"/>
  <c r="J986" i="22"/>
  <c r="J987" i="22"/>
  <c r="J988" i="22"/>
  <c r="J989" i="22"/>
  <c r="J990" i="22"/>
  <c r="J991" i="22"/>
  <c r="J992" i="22"/>
  <c r="J993" i="22"/>
  <c r="J994" i="22"/>
  <c r="J995" i="22"/>
  <c r="J996" i="22"/>
  <c r="J997" i="22"/>
  <c r="J998" i="22"/>
  <c r="J999" i="22"/>
  <c r="J1000" i="22"/>
  <c r="J1001" i="22"/>
  <c r="J1002" i="22"/>
  <c r="J1003" i="22"/>
  <c r="J1004" i="22"/>
  <c r="J1005" i="22"/>
  <c r="J1006" i="22"/>
  <c r="J1007" i="22"/>
  <c r="J1008" i="22"/>
  <c r="J1009" i="22"/>
  <c r="J1010" i="22"/>
  <c r="J1011" i="22"/>
  <c r="J1012" i="22"/>
  <c r="J1013" i="22"/>
  <c r="J1014" i="22"/>
  <c r="J1015" i="22"/>
  <c r="J1016" i="22"/>
  <c r="J1017" i="22"/>
  <c r="J1018" i="22"/>
  <c r="J1019" i="22"/>
  <c r="J1020" i="22"/>
  <c r="J1021" i="22"/>
  <c r="J1022" i="22"/>
  <c r="J1023" i="22"/>
  <c r="J1024" i="22"/>
  <c r="J1025" i="22"/>
  <c r="J1026" i="22"/>
  <c r="J1027" i="22"/>
  <c r="J1028" i="22"/>
  <c r="J1029" i="22"/>
  <c r="J1030" i="22"/>
  <c r="J1031" i="22"/>
  <c r="J1032" i="22"/>
  <c r="J1033" i="22"/>
  <c r="J1034" i="22"/>
  <c r="J1035" i="22"/>
  <c r="J1036" i="22"/>
  <c r="J1037" i="22"/>
  <c r="J1038" i="22"/>
  <c r="J1039" i="22"/>
  <c r="J1040" i="22"/>
  <c r="J1041" i="22"/>
  <c r="J1042" i="22"/>
  <c r="J1043" i="22"/>
  <c r="J1044" i="22"/>
  <c r="J1045" i="22"/>
  <c r="J1046" i="22"/>
  <c r="J1047" i="22"/>
  <c r="J1048" i="22"/>
  <c r="J1049" i="22"/>
  <c r="J1050" i="22"/>
  <c r="J1051" i="22"/>
  <c r="J1052" i="22"/>
  <c r="J1053" i="22"/>
  <c r="J1054" i="22"/>
  <c r="J1055" i="22"/>
  <c r="J1056" i="22"/>
  <c r="J1057" i="22"/>
  <c r="J1058" i="22"/>
  <c r="J1059" i="22"/>
  <c r="J1060" i="22"/>
  <c r="J1061" i="22"/>
  <c r="J1062" i="22"/>
  <c r="J1063" i="22"/>
  <c r="J1064" i="22"/>
  <c r="J1065" i="22"/>
  <c r="J1066" i="22"/>
  <c r="J1067" i="22"/>
  <c r="J1068" i="22"/>
  <c r="J1069" i="22"/>
  <c r="J1070" i="22"/>
  <c r="J1071" i="22"/>
  <c r="J1072" i="22"/>
  <c r="J1073" i="22"/>
  <c r="J1074" i="22"/>
  <c r="J1075" i="22"/>
  <c r="J1076" i="22"/>
  <c r="J1077" i="22"/>
  <c r="J1078" i="22"/>
  <c r="J1079" i="22"/>
  <c r="J1080" i="22"/>
  <c r="J1081" i="22"/>
  <c r="J1082" i="22"/>
  <c r="J1083" i="22"/>
  <c r="J1084" i="22"/>
  <c r="J1085" i="22"/>
  <c r="J1086" i="22"/>
  <c r="J1087" i="22"/>
  <c r="J1088" i="22"/>
  <c r="J1089" i="22"/>
  <c r="J1090" i="22"/>
  <c r="J1091" i="22"/>
  <c r="J1092" i="22"/>
  <c r="J1093" i="22"/>
  <c r="J1094" i="22"/>
  <c r="J1095" i="22"/>
  <c r="J1096" i="22"/>
  <c r="J1097" i="22"/>
  <c r="J1098" i="22"/>
  <c r="J1099" i="22"/>
  <c r="J1100" i="22"/>
  <c r="J1101" i="22"/>
  <c r="J1102" i="22"/>
  <c r="J1103" i="22"/>
  <c r="J1104" i="22"/>
  <c r="J1105" i="22"/>
  <c r="J1106" i="22"/>
  <c r="J1107" i="22"/>
  <c r="J1108" i="22"/>
  <c r="J1109" i="22"/>
  <c r="J1110" i="22"/>
  <c r="J1111" i="22"/>
  <c r="J1112" i="22"/>
  <c r="J1113" i="22"/>
  <c r="J1114" i="22"/>
  <c r="J1115" i="22"/>
  <c r="J1116" i="22"/>
  <c r="J1117" i="22"/>
  <c r="J1118" i="22"/>
  <c r="J1119" i="22"/>
  <c r="J1120" i="22"/>
  <c r="J1121" i="22"/>
  <c r="J1122" i="22"/>
  <c r="J1123" i="22"/>
  <c r="J1124" i="22"/>
  <c r="J1125" i="22"/>
  <c r="J1126" i="22"/>
  <c r="J1127" i="22"/>
  <c r="J1128" i="22"/>
  <c r="J1129" i="22"/>
  <c r="J1130" i="22"/>
  <c r="J1131" i="22"/>
  <c r="J1132" i="22"/>
  <c r="J1133" i="22"/>
  <c r="J1134" i="22"/>
  <c r="J1135" i="22"/>
  <c r="J1136" i="22"/>
  <c r="J1137" i="22"/>
  <c r="J1138" i="22"/>
  <c r="J1139" i="22"/>
  <c r="J1140" i="22"/>
  <c r="J1141" i="22"/>
  <c r="J1142" i="22"/>
  <c r="J1143" i="22"/>
  <c r="J1144" i="22"/>
  <c r="J1145" i="22"/>
  <c r="J1146" i="22"/>
  <c r="J1147" i="22"/>
  <c r="J1148" i="22"/>
  <c r="J1149" i="22"/>
  <c r="J1150" i="22"/>
  <c r="J1151" i="22"/>
  <c r="J1152" i="22"/>
  <c r="J1153" i="22"/>
  <c r="J1154" i="22"/>
  <c r="J1155" i="22"/>
  <c r="J1156" i="22"/>
  <c r="J1157" i="22"/>
  <c r="J1158" i="22"/>
  <c r="J1159" i="22"/>
  <c r="J1160" i="22"/>
  <c r="J1161" i="22"/>
  <c r="J1162" i="22"/>
  <c r="J1163" i="22"/>
  <c r="J1164" i="22"/>
  <c r="J1165" i="22"/>
  <c r="J1166" i="22"/>
  <c r="J1167" i="22"/>
  <c r="J1168" i="22"/>
  <c r="J1169" i="22"/>
  <c r="J1170" i="22"/>
  <c r="J1171" i="22"/>
  <c r="J1172" i="22"/>
  <c r="J1173" i="22"/>
  <c r="J1174" i="22"/>
  <c r="J1175" i="22"/>
  <c r="J1176" i="22"/>
  <c r="J1177" i="22"/>
  <c r="J1178" i="22"/>
  <c r="J1179" i="22"/>
  <c r="J1180" i="22"/>
  <c r="J1181" i="22"/>
  <c r="J1182" i="22"/>
  <c r="J1183" i="22"/>
  <c r="J1184" i="22"/>
  <c r="J1185" i="22"/>
  <c r="J1186" i="22"/>
  <c r="J1187" i="22"/>
  <c r="J1188" i="22"/>
  <c r="J1189" i="22"/>
  <c r="J1190" i="22"/>
  <c r="J1191" i="22"/>
  <c r="J1192" i="22"/>
  <c r="J1193" i="22"/>
  <c r="J1194" i="22"/>
  <c r="J1195" i="22"/>
  <c r="J1196" i="22"/>
  <c r="J1197" i="22"/>
  <c r="J1198" i="22"/>
  <c r="J1199" i="22"/>
  <c r="J1200" i="22"/>
  <c r="J1201" i="22"/>
  <c r="J1202" i="22"/>
  <c r="J1203" i="22"/>
  <c r="J1204" i="22"/>
  <c r="J1205" i="22"/>
  <c r="J1206" i="22"/>
  <c r="J1207" i="22"/>
  <c r="J1208" i="22"/>
  <c r="J1209" i="22"/>
  <c r="J1210" i="22"/>
  <c r="J1211" i="22"/>
  <c r="J1212" i="22"/>
  <c r="J1213" i="22"/>
  <c r="J1214" i="22"/>
  <c r="J1215" i="22"/>
  <c r="J1216" i="22"/>
  <c r="J1217" i="22"/>
  <c r="J1218" i="22"/>
  <c r="J1219" i="22"/>
  <c r="J1220" i="22"/>
  <c r="J1221" i="22"/>
  <c r="J1222" i="22"/>
  <c r="J1223" i="22"/>
  <c r="J1224" i="22"/>
  <c r="J1225" i="22"/>
  <c r="J1226" i="22"/>
  <c r="J1227" i="22"/>
  <c r="J1228" i="22"/>
  <c r="J1229" i="22"/>
  <c r="J1230" i="22"/>
  <c r="J1231" i="22"/>
  <c r="J1232" i="22"/>
  <c r="J1233" i="22"/>
  <c r="J1234" i="22"/>
  <c r="J1235" i="22"/>
  <c r="J1236" i="22"/>
  <c r="J1237" i="22"/>
  <c r="J1238" i="22"/>
  <c r="J1239" i="22"/>
  <c r="J1240" i="22"/>
  <c r="J1241" i="22"/>
  <c r="J1242" i="22"/>
  <c r="J1243" i="22"/>
  <c r="J1244" i="22"/>
  <c r="J1245" i="22"/>
  <c r="J1246" i="22"/>
  <c r="J1247" i="22"/>
  <c r="J1248" i="22"/>
  <c r="J1249" i="22"/>
  <c r="J1250" i="22"/>
  <c r="J1251" i="22"/>
  <c r="J2" i="22"/>
  <c r="I2" i="23" l="1"/>
  <c r="G2" i="23"/>
  <c r="I3" i="22"/>
  <c r="I7" i="22"/>
  <c r="I11" i="22"/>
  <c r="I15" i="22"/>
  <c r="I19" i="22"/>
  <c r="I23" i="22"/>
  <c r="I27" i="22"/>
  <c r="I31" i="22"/>
  <c r="I35" i="22"/>
  <c r="I39" i="22"/>
  <c r="I43" i="22"/>
  <c r="I47" i="22"/>
  <c r="I51" i="22"/>
  <c r="I55" i="22"/>
  <c r="I59" i="22"/>
  <c r="I63" i="22"/>
  <c r="I67" i="22"/>
  <c r="I71" i="22"/>
  <c r="I75" i="22"/>
  <c r="I79" i="22"/>
  <c r="I83" i="22"/>
  <c r="I87" i="22"/>
  <c r="I91" i="22"/>
  <c r="I95" i="22"/>
  <c r="I99" i="22"/>
  <c r="I103" i="22"/>
  <c r="I107" i="22"/>
  <c r="I111" i="22"/>
  <c r="I115" i="22"/>
  <c r="I119" i="22"/>
  <c r="I123" i="22"/>
  <c r="I127" i="22"/>
  <c r="I131" i="22"/>
  <c r="I135" i="22"/>
  <c r="I139" i="22"/>
  <c r="I143" i="22"/>
  <c r="I147" i="22"/>
  <c r="I151" i="22"/>
  <c r="I155" i="22"/>
  <c r="I159" i="22"/>
  <c r="I163" i="22"/>
  <c r="I167" i="22"/>
  <c r="I171" i="22"/>
  <c r="I175" i="22"/>
  <c r="I179" i="22"/>
  <c r="I183" i="22"/>
  <c r="I187" i="22"/>
  <c r="I191" i="22"/>
  <c r="I195" i="22"/>
  <c r="I199" i="22"/>
  <c r="I203" i="22"/>
  <c r="I207" i="22"/>
  <c r="I211" i="22"/>
  <c r="I215" i="22"/>
  <c r="I219" i="22"/>
  <c r="I223" i="22"/>
  <c r="I4" i="22"/>
  <c r="I8" i="22"/>
  <c r="I12" i="22"/>
  <c r="I16" i="22"/>
  <c r="I20" i="22"/>
  <c r="I24" i="22"/>
  <c r="I28" i="22"/>
  <c r="I32" i="22"/>
  <c r="I36" i="22"/>
  <c r="I40" i="22"/>
  <c r="I44" i="22"/>
  <c r="I48" i="22"/>
  <c r="I52" i="22"/>
  <c r="I56" i="22"/>
  <c r="I60" i="22"/>
  <c r="I64" i="22"/>
  <c r="I68" i="22"/>
  <c r="I72" i="22"/>
  <c r="I76" i="22"/>
  <c r="I80" i="22"/>
  <c r="I84" i="22"/>
  <c r="I88" i="22"/>
  <c r="I92" i="22"/>
  <c r="I96" i="22"/>
  <c r="I100" i="22"/>
  <c r="I104" i="22"/>
  <c r="I108" i="22"/>
  <c r="I112" i="22"/>
  <c r="I116" i="22"/>
  <c r="I120" i="22"/>
  <c r="I124" i="22"/>
  <c r="I128" i="22"/>
  <c r="I132" i="22"/>
  <c r="I136" i="22"/>
  <c r="I140" i="22"/>
  <c r="I144" i="22"/>
  <c r="I148" i="22"/>
  <c r="I152" i="22"/>
  <c r="I156" i="22"/>
  <c r="I160" i="22"/>
  <c r="I164" i="22"/>
  <c r="I168" i="22"/>
  <c r="I172" i="22"/>
  <c r="I176" i="22"/>
  <c r="I180" i="22"/>
  <c r="I184" i="22"/>
  <c r="I188" i="22"/>
  <c r="I192" i="22"/>
  <c r="I196" i="22"/>
  <c r="I200" i="22"/>
  <c r="I204" i="22"/>
  <c r="I208" i="22"/>
  <c r="I212" i="22"/>
  <c r="I216" i="22"/>
  <c r="I5" i="22"/>
  <c r="I9" i="22"/>
  <c r="I13" i="22"/>
  <c r="I17" i="22"/>
  <c r="I21" i="22"/>
  <c r="I25" i="22"/>
  <c r="I29" i="22"/>
  <c r="I33" i="22"/>
  <c r="I37" i="22"/>
  <c r="I41" i="22"/>
  <c r="I45" i="22"/>
  <c r="I49" i="22"/>
  <c r="I53" i="22"/>
  <c r="I57" i="22"/>
  <c r="I61" i="22"/>
  <c r="I65" i="22"/>
  <c r="I69" i="22"/>
  <c r="I73" i="22"/>
  <c r="I77" i="22"/>
  <c r="I81" i="22"/>
  <c r="I85" i="22"/>
  <c r="I89" i="22"/>
  <c r="I93" i="22"/>
  <c r="I97" i="22"/>
  <c r="I101" i="22"/>
  <c r="I105" i="22"/>
  <c r="I109" i="22"/>
  <c r="I113" i="22"/>
  <c r="I117" i="22"/>
  <c r="I121" i="22"/>
  <c r="I125" i="22"/>
  <c r="I129" i="22"/>
  <c r="I133" i="22"/>
  <c r="I137" i="22"/>
  <c r="I141" i="22"/>
  <c r="I145" i="22"/>
  <c r="I149" i="22"/>
  <c r="I153" i="22"/>
  <c r="I157" i="22"/>
  <c r="I161" i="22"/>
  <c r="I165" i="22"/>
  <c r="I169" i="22"/>
  <c r="I173" i="22"/>
  <c r="I177" i="22"/>
  <c r="I181" i="22"/>
  <c r="I185" i="22"/>
  <c r="I189" i="22"/>
  <c r="I193" i="22"/>
  <c r="I197" i="22"/>
  <c r="I201" i="22"/>
  <c r="I205" i="22"/>
  <c r="I209" i="22"/>
  <c r="I213" i="22"/>
  <c r="I217" i="22"/>
  <c r="I221" i="22"/>
  <c r="I225" i="22"/>
  <c r="I229" i="22"/>
  <c r="I233" i="22"/>
  <c r="I237" i="22"/>
  <c r="I241" i="22"/>
  <c r="I245" i="22"/>
  <c r="I249" i="22"/>
  <c r="I253" i="22"/>
  <c r="I257" i="22"/>
  <c r="I261" i="22"/>
  <c r="I265" i="22"/>
  <c r="I269" i="22"/>
  <c r="I273" i="22"/>
  <c r="I277" i="22"/>
  <c r="I281" i="22"/>
  <c r="I285" i="22"/>
  <c r="I289" i="22"/>
  <c r="I293" i="22"/>
  <c r="I297" i="22"/>
  <c r="I301" i="22"/>
  <c r="I305" i="22"/>
  <c r="I309" i="22"/>
  <c r="I313" i="22"/>
  <c r="I317" i="22"/>
  <c r="I321" i="22"/>
  <c r="I325" i="22"/>
  <c r="I329" i="22"/>
  <c r="I333" i="22"/>
  <c r="I337" i="22"/>
  <c r="I341" i="22"/>
  <c r="I18" i="22"/>
  <c r="I34" i="22"/>
  <c r="I50" i="22"/>
  <c r="I66" i="22"/>
  <c r="I82" i="22"/>
  <c r="I98" i="22"/>
  <c r="I114" i="22"/>
  <c r="I130" i="22"/>
  <c r="I146" i="22"/>
  <c r="I162" i="22"/>
  <c r="I178" i="22"/>
  <c r="I194" i="22"/>
  <c r="I210" i="22"/>
  <c r="I222" i="22"/>
  <c r="I228" i="22"/>
  <c r="I234" i="22"/>
  <c r="I239" i="22"/>
  <c r="I244" i="22"/>
  <c r="I250" i="22"/>
  <c r="I255" i="22"/>
  <c r="I260" i="22"/>
  <c r="I266" i="22"/>
  <c r="I271" i="22"/>
  <c r="I276" i="22"/>
  <c r="I282" i="22"/>
  <c r="I287" i="22"/>
  <c r="I292" i="22"/>
  <c r="I298" i="22"/>
  <c r="I303" i="22"/>
  <c r="I308" i="22"/>
  <c r="I314" i="22"/>
  <c r="I319" i="22"/>
  <c r="I324" i="22"/>
  <c r="I330" i="22"/>
  <c r="I335" i="22"/>
  <c r="I340" i="22"/>
  <c r="I345" i="22"/>
  <c r="I349" i="22"/>
  <c r="I353" i="22"/>
  <c r="I357" i="22"/>
  <c r="I361" i="22"/>
  <c r="I365" i="22"/>
  <c r="I369" i="22"/>
  <c r="I373" i="22"/>
  <c r="I377" i="22"/>
  <c r="I381" i="22"/>
  <c r="I385" i="22"/>
  <c r="I389" i="22"/>
  <c r="I393" i="22"/>
  <c r="I397" i="22"/>
  <c r="I401" i="22"/>
  <c r="I405" i="22"/>
  <c r="I409" i="22"/>
  <c r="I413" i="22"/>
  <c r="I417" i="22"/>
  <c r="I421" i="22"/>
  <c r="I425" i="22"/>
  <c r="I429" i="22"/>
  <c r="I433" i="22"/>
  <c r="I437" i="22"/>
  <c r="I441" i="22"/>
  <c r="I445" i="22"/>
  <c r="I449" i="22"/>
  <c r="I453" i="22"/>
  <c r="I457" i="22"/>
  <c r="I461" i="22"/>
  <c r="I465" i="22"/>
  <c r="I469" i="22"/>
  <c r="I473" i="22"/>
  <c r="I477" i="22"/>
  <c r="I481" i="22"/>
  <c r="I485" i="22"/>
  <c r="I489" i="22"/>
  <c r="I493" i="22"/>
  <c r="I497" i="22"/>
  <c r="I501" i="22"/>
  <c r="I505" i="22"/>
  <c r="I509" i="22"/>
  <c r="I513" i="22"/>
  <c r="I517" i="22"/>
  <c r="I521" i="22"/>
  <c r="I525" i="22"/>
  <c r="I529" i="22"/>
  <c r="I533" i="22"/>
  <c r="I537" i="22"/>
  <c r="I6" i="22"/>
  <c r="I22" i="22"/>
  <c r="I38" i="22"/>
  <c r="I54" i="22"/>
  <c r="I70" i="22"/>
  <c r="I86" i="22"/>
  <c r="I102" i="22"/>
  <c r="I118" i="22"/>
  <c r="I134" i="22"/>
  <c r="I150" i="22"/>
  <c r="I166" i="22"/>
  <c r="I182" i="22"/>
  <c r="I198" i="22"/>
  <c r="I214" i="22"/>
  <c r="I224" i="22"/>
  <c r="I230" i="22"/>
  <c r="I235" i="22"/>
  <c r="I240" i="22"/>
  <c r="I246" i="22"/>
  <c r="I251" i="22"/>
  <c r="I256" i="22"/>
  <c r="I262" i="22"/>
  <c r="I267" i="22"/>
  <c r="I272" i="22"/>
  <c r="I278" i="22"/>
  <c r="I283" i="22"/>
  <c r="I288" i="22"/>
  <c r="I294" i="22"/>
  <c r="I299" i="22"/>
  <c r="I304" i="22"/>
  <c r="I310" i="22"/>
  <c r="I315" i="22"/>
  <c r="I320" i="22"/>
  <c r="I326" i="22"/>
  <c r="I331" i="22"/>
  <c r="I336" i="22"/>
  <c r="I342" i="22"/>
  <c r="I346" i="22"/>
  <c r="I350" i="22"/>
  <c r="I354" i="22"/>
  <c r="I358" i="22"/>
  <c r="I362" i="22"/>
  <c r="I366" i="22"/>
  <c r="I370" i="22"/>
  <c r="I374" i="22"/>
  <c r="I378" i="22"/>
  <c r="I382" i="22"/>
  <c r="I386" i="22"/>
  <c r="I390" i="22"/>
  <c r="I394" i="22"/>
  <c r="I398" i="22"/>
  <c r="I402" i="22"/>
  <c r="I406" i="22"/>
  <c r="I410" i="22"/>
  <c r="I414" i="22"/>
  <c r="I418" i="22"/>
  <c r="I422" i="22"/>
  <c r="I426" i="22"/>
  <c r="I430" i="22"/>
  <c r="I434" i="22"/>
  <c r="I438" i="22"/>
  <c r="I442" i="22"/>
  <c r="I446" i="22"/>
  <c r="I450" i="22"/>
  <c r="I454" i="22"/>
  <c r="I458" i="22"/>
  <c r="I462" i="22"/>
  <c r="I466" i="22"/>
  <c r="I470" i="22"/>
  <c r="I474" i="22"/>
  <c r="I478" i="22"/>
  <c r="I482" i="22"/>
  <c r="I10" i="22"/>
  <c r="I26" i="22"/>
  <c r="I42" i="22"/>
  <c r="I58" i="22"/>
  <c r="I74" i="22"/>
  <c r="I90" i="22"/>
  <c r="I106" i="22"/>
  <c r="I122" i="22"/>
  <c r="I138" i="22"/>
  <c r="I154" i="22"/>
  <c r="I170" i="22"/>
  <c r="I186" i="22"/>
  <c r="I202" i="22"/>
  <c r="I218" i="22"/>
  <c r="I226" i="22"/>
  <c r="I231" i="22"/>
  <c r="I236" i="22"/>
  <c r="I242" i="22"/>
  <c r="I247" i="22"/>
  <c r="I252" i="22"/>
  <c r="I258" i="22"/>
  <c r="I263" i="22"/>
  <c r="I268" i="22"/>
  <c r="I274" i="22"/>
  <c r="I279" i="22"/>
  <c r="I284" i="22"/>
  <c r="I290" i="22"/>
  <c r="I295" i="22"/>
  <c r="I300" i="22"/>
  <c r="I306" i="22"/>
  <c r="I311" i="22"/>
  <c r="I316" i="22"/>
  <c r="I322" i="22"/>
  <c r="I327" i="22"/>
  <c r="I332" i="22"/>
  <c r="I338" i="22"/>
  <c r="I343" i="22"/>
  <c r="I347" i="22"/>
  <c r="I351" i="22"/>
  <c r="I355" i="22"/>
  <c r="I359" i="22"/>
  <c r="I363" i="22"/>
  <c r="I367" i="22"/>
  <c r="I371" i="22"/>
  <c r="I375" i="22"/>
  <c r="I379" i="22"/>
  <c r="I383" i="22"/>
  <c r="I387" i="22"/>
  <c r="I391" i="22"/>
  <c r="I395" i="22"/>
  <c r="I399" i="22"/>
  <c r="I403" i="22"/>
  <c r="I407" i="22"/>
  <c r="I411" i="22"/>
  <c r="I415" i="22"/>
  <c r="I419" i="22"/>
  <c r="I423" i="22"/>
  <c r="I427" i="22"/>
  <c r="I431" i="22"/>
  <c r="I435" i="22"/>
  <c r="I439" i="22"/>
  <c r="I443" i="22"/>
  <c r="I447" i="22"/>
  <c r="I451" i="22"/>
  <c r="I455" i="22"/>
  <c r="I459" i="22"/>
  <c r="I463" i="22"/>
  <c r="I467" i="22"/>
  <c r="I471" i="22"/>
  <c r="I475" i="22"/>
  <c r="I479" i="22"/>
  <c r="I14" i="22"/>
  <c r="I30" i="22"/>
  <c r="I46" i="22"/>
  <c r="I62" i="22"/>
  <c r="I78" i="22"/>
  <c r="I94" i="22"/>
  <c r="I110" i="22"/>
  <c r="I126" i="22"/>
  <c r="I142" i="22"/>
  <c r="I158" i="22"/>
  <c r="I174" i="22"/>
  <c r="I190" i="22"/>
  <c r="I206" i="22"/>
  <c r="I220" i="22"/>
  <c r="I227" i="22"/>
  <c r="I232" i="22"/>
  <c r="I238" i="22"/>
  <c r="I243" i="22"/>
  <c r="I248" i="22"/>
  <c r="I254" i="22"/>
  <c r="I259" i="22"/>
  <c r="I264" i="22"/>
  <c r="I270" i="22"/>
  <c r="I275" i="22"/>
  <c r="I280" i="22"/>
  <c r="I286" i="22"/>
  <c r="I291" i="22"/>
  <c r="I296" i="22"/>
  <c r="I302" i="22"/>
  <c r="I307" i="22"/>
  <c r="I312" i="22"/>
  <c r="I318" i="22"/>
  <c r="I323" i="22"/>
  <c r="I328" i="22"/>
  <c r="I334" i="22"/>
  <c r="I339" i="22"/>
  <c r="I344" i="22"/>
  <c r="I348" i="22"/>
  <c r="I352" i="22"/>
  <c r="I356" i="22"/>
  <c r="I360" i="22"/>
  <c r="I364" i="22"/>
  <c r="I368" i="22"/>
  <c r="I372" i="22"/>
  <c r="I376" i="22"/>
  <c r="I380" i="22"/>
  <c r="I384" i="22"/>
  <c r="I388" i="22"/>
  <c r="I392" i="22"/>
  <c r="I396" i="22"/>
  <c r="I400" i="22"/>
  <c r="I404" i="22"/>
  <c r="I408" i="22"/>
  <c r="I412" i="22"/>
  <c r="I416" i="22"/>
  <c r="I420" i="22"/>
  <c r="I424" i="22"/>
  <c r="I428" i="22"/>
  <c r="I432" i="22"/>
  <c r="I436" i="22"/>
  <c r="I440" i="22"/>
  <c r="I444" i="22"/>
  <c r="I448" i="22"/>
  <c r="I452" i="22"/>
  <c r="I456" i="22"/>
  <c r="I460" i="22"/>
  <c r="I464" i="22"/>
  <c r="I468" i="22"/>
  <c r="I472" i="22"/>
  <c r="I476" i="22"/>
  <c r="I480" i="22"/>
  <c r="I484" i="22"/>
  <c r="I488" i="22"/>
  <c r="I492" i="22"/>
  <c r="I496" i="22"/>
  <c r="I500" i="22"/>
  <c r="I504" i="22"/>
  <c r="I508" i="22"/>
  <c r="I512" i="22"/>
  <c r="I516" i="22"/>
  <c r="I520" i="22"/>
  <c r="I524" i="22"/>
  <c r="I528" i="22"/>
  <c r="I532" i="22"/>
  <c r="I536" i="22"/>
  <c r="I540" i="22"/>
  <c r="I544" i="22"/>
  <c r="I548" i="22"/>
  <c r="I552" i="22"/>
  <c r="I556" i="22"/>
  <c r="I560" i="22"/>
  <c r="I564" i="22"/>
  <c r="I568" i="22"/>
  <c r="I572" i="22"/>
  <c r="I576" i="22"/>
  <c r="I580" i="22"/>
  <c r="I584" i="22"/>
  <c r="I588" i="22"/>
  <c r="I592" i="22"/>
  <c r="I596" i="22"/>
  <c r="I600" i="22"/>
  <c r="I604" i="22"/>
  <c r="I608" i="22"/>
  <c r="I612" i="22"/>
  <c r="I616" i="22"/>
  <c r="I620" i="22"/>
  <c r="I624" i="22"/>
  <c r="I628" i="22"/>
  <c r="I632" i="22"/>
  <c r="I636" i="22"/>
  <c r="I640" i="22"/>
  <c r="I644" i="22"/>
  <c r="I648" i="22"/>
  <c r="I652" i="22"/>
  <c r="I656" i="22"/>
  <c r="I660" i="22"/>
  <c r="I664" i="22"/>
  <c r="I668" i="22"/>
  <c r="I490" i="22"/>
  <c r="I498" i="22"/>
  <c r="I506" i="22"/>
  <c r="I514" i="22"/>
  <c r="I522" i="22"/>
  <c r="I530" i="22"/>
  <c r="I538" i="22"/>
  <c r="I543" i="22"/>
  <c r="I549" i="22"/>
  <c r="I554" i="22"/>
  <c r="I559" i="22"/>
  <c r="I565" i="22"/>
  <c r="I570" i="22"/>
  <c r="I575" i="22"/>
  <c r="I581" i="22"/>
  <c r="I586" i="22"/>
  <c r="I591" i="22"/>
  <c r="I597" i="22"/>
  <c r="I602" i="22"/>
  <c r="I607" i="22"/>
  <c r="I613" i="22"/>
  <c r="I618" i="22"/>
  <c r="I623" i="22"/>
  <c r="I629" i="22"/>
  <c r="I634" i="22"/>
  <c r="I639" i="22"/>
  <c r="I645" i="22"/>
  <c r="I650" i="22"/>
  <c r="I655" i="22"/>
  <c r="I661" i="22"/>
  <c r="I666" i="22"/>
  <c r="I671" i="22"/>
  <c r="I675" i="22"/>
  <c r="I679" i="22"/>
  <c r="I683" i="22"/>
  <c r="I687" i="22"/>
  <c r="I691" i="22"/>
  <c r="I695" i="22"/>
  <c r="I699" i="22"/>
  <c r="I703" i="22"/>
  <c r="I707" i="22"/>
  <c r="I711" i="22"/>
  <c r="I715" i="22"/>
  <c r="I719" i="22"/>
  <c r="I723" i="22"/>
  <c r="I727" i="22"/>
  <c r="I731" i="22"/>
  <c r="I735" i="22"/>
  <c r="I739" i="22"/>
  <c r="I743" i="22"/>
  <c r="I747" i="22"/>
  <c r="I751" i="22"/>
  <c r="I755" i="22"/>
  <c r="I759" i="22"/>
  <c r="I763" i="22"/>
  <c r="I767" i="22"/>
  <c r="I771" i="22"/>
  <c r="I775" i="22"/>
  <c r="I779" i="22"/>
  <c r="I783" i="22"/>
  <c r="I787" i="22"/>
  <c r="I791" i="22"/>
  <c r="I795" i="22"/>
  <c r="I799" i="22"/>
  <c r="I803" i="22"/>
  <c r="I807" i="22"/>
  <c r="I811" i="22"/>
  <c r="I815" i="22"/>
  <c r="I819" i="22"/>
  <c r="I823" i="22"/>
  <c r="I827" i="22"/>
  <c r="I831" i="22"/>
  <c r="I835" i="22"/>
  <c r="I839" i="22"/>
  <c r="I843" i="22"/>
  <c r="I847" i="22"/>
  <c r="I851" i="22"/>
  <c r="I855" i="22"/>
  <c r="I859" i="22"/>
  <c r="I863" i="22"/>
  <c r="I867" i="22"/>
  <c r="I871" i="22"/>
  <c r="I875" i="22"/>
  <c r="I879" i="22"/>
  <c r="I883" i="22"/>
  <c r="I887" i="22"/>
  <c r="I891" i="22"/>
  <c r="I895" i="22"/>
  <c r="I899" i="22"/>
  <c r="I903" i="22"/>
  <c r="I907" i="22"/>
  <c r="I911" i="22"/>
  <c r="I915" i="22"/>
  <c r="I919" i="22"/>
  <c r="I923" i="22"/>
  <c r="I927" i="22"/>
  <c r="I931" i="22"/>
  <c r="I935" i="22"/>
  <c r="I939" i="22"/>
  <c r="I943" i="22"/>
  <c r="I947" i="22"/>
  <c r="I951" i="22"/>
  <c r="I955" i="22"/>
  <c r="I959" i="22"/>
  <c r="I963" i="22"/>
  <c r="I967" i="22"/>
  <c r="I971" i="22"/>
  <c r="I483" i="22"/>
  <c r="I491" i="22"/>
  <c r="I499" i="22"/>
  <c r="I507" i="22"/>
  <c r="I515" i="22"/>
  <c r="I523" i="22"/>
  <c r="I531" i="22"/>
  <c r="I539" i="22"/>
  <c r="I545" i="22"/>
  <c r="I550" i="22"/>
  <c r="I555" i="22"/>
  <c r="I561" i="22"/>
  <c r="I566" i="22"/>
  <c r="I571" i="22"/>
  <c r="I577" i="22"/>
  <c r="I582" i="22"/>
  <c r="I587" i="22"/>
  <c r="I593" i="22"/>
  <c r="I598" i="22"/>
  <c r="I603" i="22"/>
  <c r="I609" i="22"/>
  <c r="I614" i="22"/>
  <c r="I619" i="22"/>
  <c r="I625" i="22"/>
  <c r="I630" i="22"/>
  <c r="I635" i="22"/>
  <c r="I641" i="22"/>
  <c r="I646" i="22"/>
  <c r="I651" i="22"/>
  <c r="I657" i="22"/>
  <c r="I662" i="22"/>
  <c r="I667" i="22"/>
  <c r="I672" i="22"/>
  <c r="I676" i="22"/>
  <c r="I680" i="22"/>
  <c r="I684" i="22"/>
  <c r="I688" i="22"/>
  <c r="I692" i="22"/>
  <c r="I696" i="22"/>
  <c r="I700" i="22"/>
  <c r="I704" i="22"/>
  <c r="I708" i="22"/>
  <c r="I712" i="22"/>
  <c r="I716" i="22"/>
  <c r="I720" i="22"/>
  <c r="I724" i="22"/>
  <c r="I728" i="22"/>
  <c r="I732" i="22"/>
  <c r="I736" i="22"/>
  <c r="I740" i="22"/>
  <c r="I744" i="22"/>
  <c r="I748" i="22"/>
  <c r="I752" i="22"/>
  <c r="I756" i="22"/>
  <c r="I760" i="22"/>
  <c r="I764" i="22"/>
  <c r="I768" i="22"/>
  <c r="I772" i="22"/>
  <c r="I776" i="22"/>
  <c r="I780" i="22"/>
  <c r="I784" i="22"/>
  <c r="I788" i="22"/>
  <c r="I792" i="22"/>
  <c r="I796" i="22"/>
  <c r="I800" i="22"/>
  <c r="I804" i="22"/>
  <c r="I808" i="22"/>
  <c r="I812" i="22"/>
  <c r="I816" i="22"/>
  <c r="I820" i="22"/>
  <c r="I824" i="22"/>
  <c r="I828" i="22"/>
  <c r="I832" i="22"/>
  <c r="I836" i="22"/>
  <c r="I840" i="22"/>
  <c r="I844" i="22"/>
  <c r="I848" i="22"/>
  <c r="I852" i="22"/>
  <c r="I856" i="22"/>
  <c r="I860" i="22"/>
  <c r="I864" i="22"/>
  <c r="I868" i="22"/>
  <c r="I872" i="22"/>
  <c r="I876" i="22"/>
  <c r="I880" i="22"/>
  <c r="I486" i="22"/>
  <c r="I494" i="22"/>
  <c r="I502" i="22"/>
  <c r="I510" i="22"/>
  <c r="I518" i="22"/>
  <c r="I526" i="22"/>
  <c r="I534" i="22"/>
  <c r="I541" i="22"/>
  <c r="I546" i="22"/>
  <c r="I551" i="22"/>
  <c r="I557" i="22"/>
  <c r="I562" i="22"/>
  <c r="I567" i="22"/>
  <c r="I573" i="22"/>
  <c r="I578" i="22"/>
  <c r="I583" i="22"/>
  <c r="I589" i="22"/>
  <c r="I594" i="22"/>
  <c r="I599" i="22"/>
  <c r="I605" i="22"/>
  <c r="I610" i="22"/>
  <c r="I615" i="22"/>
  <c r="I621" i="22"/>
  <c r="I626" i="22"/>
  <c r="I631" i="22"/>
  <c r="I637" i="22"/>
  <c r="I642" i="22"/>
  <c r="I647" i="22"/>
  <c r="I653" i="22"/>
  <c r="I658" i="22"/>
  <c r="I663" i="22"/>
  <c r="I669" i="22"/>
  <c r="I673" i="22"/>
  <c r="I677" i="22"/>
  <c r="I681" i="22"/>
  <c r="I685" i="22"/>
  <c r="I689" i="22"/>
  <c r="I693" i="22"/>
  <c r="I697" i="22"/>
  <c r="I701" i="22"/>
  <c r="I705" i="22"/>
  <c r="I709" i="22"/>
  <c r="I713" i="22"/>
  <c r="I717" i="22"/>
  <c r="I721" i="22"/>
  <c r="I725" i="22"/>
  <c r="I729" i="22"/>
  <c r="I733" i="22"/>
  <c r="I737" i="22"/>
  <c r="I741" i="22"/>
  <c r="I745" i="22"/>
  <c r="I749" i="22"/>
  <c r="I753" i="22"/>
  <c r="I757" i="22"/>
  <c r="I761" i="22"/>
  <c r="I765" i="22"/>
  <c r="I769" i="22"/>
  <c r="I773" i="22"/>
  <c r="I777" i="22"/>
  <c r="I781" i="22"/>
  <c r="I785" i="22"/>
  <c r="I789" i="22"/>
  <c r="I793" i="22"/>
  <c r="I797" i="22"/>
  <c r="I801" i="22"/>
  <c r="I805" i="22"/>
  <c r="I809" i="22"/>
  <c r="I813" i="22"/>
  <c r="I817" i="22"/>
  <c r="I821" i="22"/>
  <c r="I825" i="22"/>
  <c r="I829" i="22"/>
  <c r="I833" i="22"/>
  <c r="I837" i="22"/>
  <c r="I841" i="22"/>
  <c r="I845" i="22"/>
  <c r="I849" i="22"/>
  <c r="I853" i="22"/>
  <c r="I857" i="22"/>
  <c r="I861" i="22"/>
  <c r="I865" i="22"/>
  <c r="I869" i="22"/>
  <c r="I487" i="22"/>
  <c r="I495" i="22"/>
  <c r="I503" i="22"/>
  <c r="I511" i="22"/>
  <c r="I519" i="22"/>
  <c r="I527" i="22"/>
  <c r="I535" i="22"/>
  <c r="I542" i="22"/>
  <c r="I547" i="22"/>
  <c r="I553" i="22"/>
  <c r="I558" i="22"/>
  <c r="I563" i="22"/>
  <c r="I569" i="22"/>
  <c r="I574" i="22"/>
  <c r="I579" i="22"/>
  <c r="I585" i="22"/>
  <c r="I590" i="22"/>
  <c r="I595" i="22"/>
  <c r="I601" i="22"/>
  <c r="I606" i="22"/>
  <c r="I611" i="22"/>
  <c r="I617" i="22"/>
  <c r="I622" i="22"/>
  <c r="I627" i="22"/>
  <c r="I633" i="22"/>
  <c r="I638" i="22"/>
  <c r="I643" i="22"/>
  <c r="I649" i="22"/>
  <c r="I654" i="22"/>
  <c r="I659" i="22"/>
  <c r="I665" i="22"/>
  <c r="I670" i="22"/>
  <c r="I674" i="22"/>
  <c r="I678" i="22"/>
  <c r="I682" i="22"/>
  <c r="I686" i="22"/>
  <c r="I690" i="22"/>
  <c r="I694" i="22"/>
  <c r="I698" i="22"/>
  <c r="I702" i="22"/>
  <c r="I706" i="22"/>
  <c r="I710" i="22"/>
  <c r="I714" i="22"/>
  <c r="I718" i="22"/>
  <c r="I722" i="22"/>
  <c r="I726" i="22"/>
  <c r="I730" i="22"/>
  <c r="I734" i="22"/>
  <c r="I738" i="22"/>
  <c r="I742" i="22"/>
  <c r="I746" i="22"/>
  <c r="I750" i="22"/>
  <c r="I754" i="22"/>
  <c r="I758" i="22"/>
  <c r="I762" i="22"/>
  <c r="I766" i="22"/>
  <c r="I770" i="22"/>
  <c r="I774" i="22"/>
  <c r="I778" i="22"/>
  <c r="I782" i="22"/>
  <c r="I786" i="22"/>
  <c r="I790" i="22"/>
  <c r="I794" i="22"/>
  <c r="I798" i="22"/>
  <c r="I802" i="22"/>
  <c r="I806" i="22"/>
  <c r="I810" i="22"/>
  <c r="I814" i="22"/>
  <c r="I818" i="22"/>
  <c r="I822" i="22"/>
  <c r="I826" i="22"/>
  <c r="I830" i="22"/>
  <c r="I834" i="22"/>
  <c r="I838" i="22"/>
  <c r="I842" i="22"/>
  <c r="I846" i="22"/>
  <c r="I850" i="22"/>
  <c r="I854" i="22"/>
  <c r="I858" i="22"/>
  <c r="I862" i="22"/>
  <c r="I866" i="22"/>
  <c r="I870" i="22"/>
  <c r="I874" i="22"/>
  <c r="I878" i="22"/>
  <c r="I882" i="22"/>
  <c r="I886" i="22"/>
  <c r="I890" i="22"/>
  <c r="I894" i="22"/>
  <c r="I898" i="22"/>
  <c r="I902" i="22"/>
  <c r="I906" i="22"/>
  <c r="I910" i="22"/>
  <c r="I914" i="22"/>
  <c r="I918" i="22"/>
  <c r="I922" i="22"/>
  <c r="I926" i="22"/>
  <c r="I930" i="22"/>
  <c r="I934" i="22"/>
  <c r="I938" i="22"/>
  <c r="I942" i="22"/>
  <c r="I946" i="22"/>
  <c r="I950" i="22"/>
  <c r="I954" i="22"/>
  <c r="I958" i="22"/>
  <c r="I962" i="22"/>
  <c r="I966" i="22"/>
  <c r="I970" i="22"/>
  <c r="I974" i="22"/>
  <c r="I978" i="22"/>
  <c r="I982" i="22"/>
  <c r="I986" i="22"/>
  <c r="I990" i="22"/>
  <c r="I994" i="22"/>
  <c r="I998" i="22"/>
  <c r="I1002" i="22"/>
  <c r="I1006" i="22"/>
  <c r="I1010" i="22"/>
  <c r="I1014" i="22"/>
  <c r="I1018" i="22"/>
  <c r="I1022" i="22"/>
  <c r="I1026" i="22"/>
  <c r="I1030" i="22"/>
  <c r="I1034" i="22"/>
  <c r="I1038" i="22"/>
  <c r="I1042" i="22"/>
  <c r="I1046" i="22"/>
  <c r="I1050" i="22"/>
  <c r="I1054" i="22"/>
  <c r="I1058" i="22"/>
  <c r="I1062" i="22"/>
  <c r="I1066" i="22"/>
  <c r="I1070" i="22"/>
  <c r="I1074" i="22"/>
  <c r="I1078" i="22"/>
  <c r="I1082" i="22"/>
  <c r="I1086" i="22"/>
  <c r="I1090" i="22"/>
  <c r="I1094" i="22"/>
  <c r="I1098" i="22"/>
  <c r="I1102" i="22"/>
  <c r="I1106" i="22"/>
  <c r="I1110" i="22"/>
  <c r="I1114" i="22"/>
  <c r="I1118" i="22"/>
  <c r="I1122" i="22"/>
  <c r="I1126" i="22"/>
  <c r="I1250" i="22"/>
  <c r="I1246" i="22"/>
  <c r="I1242" i="22"/>
  <c r="I1238" i="22"/>
  <c r="I1234" i="22"/>
  <c r="I1230" i="22"/>
  <c r="I1226" i="22"/>
  <c r="I1222" i="22"/>
  <c r="I1218" i="22"/>
  <c r="I1214" i="22"/>
  <c r="I1210" i="22"/>
  <c r="I1206" i="22"/>
  <c r="I1202" i="22"/>
  <c r="I1198" i="22"/>
  <c r="I1194" i="22"/>
  <c r="I1190" i="22"/>
  <c r="I1186" i="22"/>
  <c r="I1182" i="22"/>
  <c r="I1178" i="22"/>
  <c r="I1174" i="22"/>
  <c r="I1170" i="22"/>
  <c r="I1166" i="22"/>
  <c r="I1162" i="22"/>
  <c r="I1158" i="22"/>
  <c r="I1154" i="22"/>
  <c r="I1150" i="22"/>
  <c r="I1146" i="22"/>
  <c r="I1142" i="22"/>
  <c r="I1138" i="22"/>
  <c r="I1134" i="22"/>
  <c r="I1130" i="22"/>
  <c r="I1125" i="22"/>
  <c r="I1120" i="22"/>
  <c r="I1115" i="22"/>
  <c r="I1109" i="22"/>
  <c r="I1104" i="22"/>
  <c r="I1099" i="22"/>
  <c r="I1093" i="22"/>
  <c r="I1088" i="22"/>
  <c r="I1083" i="22"/>
  <c r="I1077" i="22"/>
  <c r="I1072" i="22"/>
  <c r="I1067" i="22"/>
  <c r="I1061" i="22"/>
  <c r="I1056" i="22"/>
  <c r="I1051" i="22"/>
  <c r="I1045" i="22"/>
  <c r="I1040" i="22"/>
  <c r="I1035" i="22"/>
  <c r="I1029" i="22"/>
  <c r="I1024" i="22"/>
  <c r="I1019" i="22"/>
  <c r="I1013" i="22"/>
  <c r="I1008" i="22"/>
  <c r="I1003" i="22"/>
  <c r="I997" i="22"/>
  <c r="I992" i="22"/>
  <c r="I987" i="22"/>
  <c r="I981" i="22"/>
  <c r="I976" i="22"/>
  <c r="I969" i="22"/>
  <c r="I961" i="22"/>
  <c r="I953" i="22"/>
  <c r="I945" i="22"/>
  <c r="I937" i="22"/>
  <c r="I929" i="22"/>
  <c r="I921" i="22"/>
  <c r="I913" i="22"/>
  <c r="I905" i="22"/>
  <c r="I897" i="22"/>
  <c r="I889" i="22"/>
  <c r="I881" i="22"/>
  <c r="I1249" i="22"/>
  <c r="I1245" i="22"/>
  <c r="I1241" i="22"/>
  <c r="I1237" i="22"/>
  <c r="I1233" i="22"/>
  <c r="I1229" i="22"/>
  <c r="I1225" i="22"/>
  <c r="I1221" i="22"/>
  <c r="I1217" i="22"/>
  <c r="I1213" i="22"/>
  <c r="I1209" i="22"/>
  <c r="I1205" i="22"/>
  <c r="I1201" i="22"/>
  <c r="I1197" i="22"/>
  <c r="I1193" i="22"/>
  <c r="I1189" i="22"/>
  <c r="I1185" i="22"/>
  <c r="I1181" i="22"/>
  <c r="I1177" i="22"/>
  <c r="I1173" i="22"/>
  <c r="I1169" i="22"/>
  <c r="I1165" i="22"/>
  <c r="I1161" i="22"/>
  <c r="I1157" i="22"/>
  <c r="I1153" i="22"/>
  <c r="I1149" i="22"/>
  <c r="I1145" i="22"/>
  <c r="I1141" i="22"/>
  <c r="I1137" i="22"/>
  <c r="I1133" i="22"/>
  <c r="I1129" i="22"/>
  <c r="I1124" i="22"/>
  <c r="I1119" i="22"/>
  <c r="I1113" i="22"/>
  <c r="I1108" i="22"/>
  <c r="I1103" i="22"/>
  <c r="I1097" i="22"/>
  <c r="I1092" i="22"/>
  <c r="I1087" i="22"/>
  <c r="I1081" i="22"/>
  <c r="I1076" i="22"/>
  <c r="I1071" i="22"/>
  <c r="I1065" i="22"/>
  <c r="I1060" i="22"/>
  <c r="I1055" i="22"/>
  <c r="I1049" i="22"/>
  <c r="I1044" i="22"/>
  <c r="I1039" i="22"/>
  <c r="I1033" i="22"/>
  <c r="I1028" i="22"/>
  <c r="I1023" i="22"/>
  <c r="I1017" i="22"/>
  <c r="I1012" i="22"/>
  <c r="I1007" i="22"/>
  <c r="I1001" i="22"/>
  <c r="I996" i="22"/>
  <c r="I991" i="22"/>
  <c r="I985" i="22"/>
  <c r="I980" i="22"/>
  <c r="I975" i="22"/>
  <c r="I968" i="22"/>
  <c r="I960" i="22"/>
  <c r="I952" i="22"/>
  <c r="I944" i="22"/>
  <c r="I936" i="22"/>
  <c r="I928" i="22"/>
  <c r="I920" i="22"/>
  <c r="I912" i="22"/>
  <c r="I904" i="22"/>
  <c r="I896" i="22"/>
  <c r="I888" i="22"/>
  <c r="I877" i="22"/>
  <c r="I2" i="22"/>
  <c r="I1248" i="22"/>
  <c r="I1244" i="22"/>
  <c r="I1240" i="22"/>
  <c r="I1236" i="22"/>
  <c r="I1232" i="22"/>
  <c r="I1228" i="22"/>
  <c r="I1224" i="22"/>
  <c r="I1220" i="22"/>
  <c r="I1216" i="22"/>
  <c r="I1212" i="22"/>
  <c r="I1208" i="22"/>
  <c r="I1204" i="22"/>
  <c r="I1200" i="22"/>
  <c r="I1196" i="22"/>
  <c r="I1192" i="22"/>
  <c r="I1188" i="22"/>
  <c r="I1184" i="22"/>
  <c r="I1180" i="22"/>
  <c r="I1176" i="22"/>
  <c r="I1172" i="22"/>
  <c r="I1168" i="22"/>
  <c r="I1164" i="22"/>
  <c r="I1160" i="22"/>
  <c r="I1156" i="22"/>
  <c r="I1152" i="22"/>
  <c r="I1148" i="22"/>
  <c r="I1144" i="22"/>
  <c r="I1140" i="22"/>
  <c r="I1136" i="22"/>
  <c r="I1132" i="22"/>
  <c r="I1128" i="22"/>
  <c r="I1123" i="22"/>
  <c r="I1117" i="22"/>
  <c r="I1112" i="22"/>
  <c r="I1107" i="22"/>
  <c r="I1101" i="22"/>
  <c r="I1096" i="22"/>
  <c r="I1091" i="22"/>
  <c r="I1085" i="22"/>
  <c r="I1080" i="22"/>
  <c r="I1075" i="22"/>
  <c r="I1069" i="22"/>
  <c r="I1064" i="22"/>
  <c r="I1059" i="22"/>
  <c r="I1053" i="22"/>
  <c r="I1048" i="22"/>
  <c r="I1043" i="22"/>
  <c r="I1037" i="22"/>
  <c r="I1032" i="22"/>
  <c r="I1027" i="22"/>
  <c r="I1021" i="22"/>
  <c r="I1016" i="22"/>
  <c r="I1011" i="22"/>
  <c r="I1005" i="22"/>
  <c r="I1000" i="22"/>
  <c r="I995" i="22"/>
  <c r="I989" i="22"/>
  <c r="I984" i="22"/>
  <c r="I979" i="22"/>
  <c r="I973" i="22"/>
  <c r="I965" i="22"/>
  <c r="I957" i="22"/>
  <c r="I949" i="22"/>
  <c r="I941" i="22"/>
  <c r="I933" i="22"/>
  <c r="I925" i="22"/>
  <c r="I917" i="22"/>
  <c r="I909" i="22"/>
  <c r="I901" i="22"/>
  <c r="I893" i="22"/>
  <c r="I885" i="22"/>
  <c r="I873" i="22"/>
  <c r="I1251" i="22"/>
  <c r="I1247" i="22"/>
  <c r="I1243" i="22"/>
  <c r="I1239" i="22"/>
  <c r="I1235" i="22"/>
  <c r="I1231" i="22"/>
  <c r="I1227" i="22"/>
  <c r="I1223" i="22"/>
  <c r="I1219" i="22"/>
  <c r="I1215" i="22"/>
  <c r="I1211" i="22"/>
  <c r="I1207" i="22"/>
  <c r="I1203" i="22"/>
  <c r="I1199" i="22"/>
  <c r="I1195" i="22"/>
  <c r="I1191" i="22"/>
  <c r="I1187" i="22"/>
  <c r="I1183" i="22"/>
  <c r="I1179" i="22"/>
  <c r="I1175" i="22"/>
  <c r="I1171" i="22"/>
  <c r="I1167" i="22"/>
  <c r="I1163" i="22"/>
  <c r="I1159" i="22"/>
  <c r="I1155" i="22"/>
  <c r="I1151" i="22"/>
  <c r="I1147" i="22"/>
  <c r="I1143" i="22"/>
  <c r="I1139" i="22"/>
  <c r="I1135" i="22"/>
  <c r="I1131" i="22"/>
  <c r="I1127" i="22"/>
  <c r="I1121" i="22"/>
  <c r="I1116" i="22"/>
  <c r="I1111" i="22"/>
  <c r="I1105" i="22"/>
  <c r="I1100" i="22"/>
  <c r="I1095" i="22"/>
  <c r="I1089" i="22"/>
  <c r="I1084" i="22"/>
  <c r="I1079" i="22"/>
  <c r="I1073" i="22"/>
  <c r="I1068" i="22"/>
  <c r="I1063" i="22"/>
  <c r="I1057" i="22"/>
  <c r="I1052" i="22"/>
  <c r="I1047" i="22"/>
  <c r="I1041" i="22"/>
  <c r="I1036" i="22"/>
  <c r="I1031" i="22"/>
  <c r="I1025" i="22"/>
  <c r="I1020" i="22"/>
  <c r="I1015" i="22"/>
  <c r="I1009" i="22"/>
  <c r="I1004" i="22"/>
  <c r="I999" i="22"/>
  <c r="I993" i="22"/>
  <c r="I988" i="22"/>
  <c r="I983" i="22"/>
  <c r="I977" i="22"/>
  <c r="I972" i="22"/>
  <c r="I964" i="22"/>
  <c r="I956" i="22"/>
  <c r="I948" i="22"/>
  <c r="I940" i="22"/>
  <c r="I932" i="22"/>
  <c r="I924" i="22"/>
  <c r="I916" i="22"/>
  <c r="I908" i="22"/>
  <c r="I900" i="22"/>
  <c r="I892" i="22"/>
  <c r="I884" i="22"/>
  <c r="T2" i="1" l="1"/>
  <c r="T4" i="1"/>
  <c r="C26" i="2" l="1"/>
  <c r="T1258" i="1" l="1"/>
  <c r="T1255" i="1"/>
  <c r="T1254" i="1"/>
  <c r="T1253" i="1"/>
  <c r="T1257" i="1"/>
  <c r="T1252" i="1"/>
  <c r="T1256" i="1"/>
  <c r="T1259" i="1"/>
  <c r="T1249" i="1"/>
  <c r="T1243" i="1"/>
  <c r="T1251" i="1"/>
  <c r="T1244" i="1"/>
  <c r="T1246" i="1"/>
  <c r="T1248" i="1"/>
  <c r="T1250" i="1"/>
  <c r="T1245" i="1"/>
  <c r="T1247" i="1"/>
  <c r="T239" i="1"/>
  <c r="T290" i="1"/>
  <c r="T412" i="1"/>
  <c r="T507" i="1"/>
  <c r="T586" i="1"/>
  <c r="T675" i="1"/>
  <c r="T718" i="1"/>
  <c r="T791" i="1"/>
  <c r="T904" i="1"/>
  <c r="T1004" i="1"/>
  <c r="T1121" i="1"/>
  <c r="T1207" i="1"/>
  <c r="T21" i="1"/>
  <c r="T261" i="1"/>
  <c r="T371" i="1"/>
  <c r="T420" i="1"/>
  <c r="T518" i="1"/>
  <c r="T593" i="1"/>
  <c r="T682" i="1"/>
  <c r="T722" i="1"/>
  <c r="T799" i="1"/>
  <c r="T921" i="1"/>
  <c r="T1021" i="1"/>
  <c r="T1139" i="1"/>
  <c r="T1230" i="1"/>
  <c r="T54" i="1"/>
  <c r="T286" i="1"/>
  <c r="T400" i="1"/>
  <c r="T497" i="1"/>
  <c r="T571" i="1"/>
  <c r="T659" i="1"/>
  <c r="T714" i="1"/>
  <c r="T785" i="1"/>
  <c r="T893" i="1"/>
  <c r="T997" i="1"/>
  <c r="T1042" i="1"/>
  <c r="T1172" i="1"/>
  <c r="T35" i="1"/>
  <c r="T284" i="1"/>
  <c r="T398" i="1"/>
  <c r="T472" i="1"/>
  <c r="T533" i="1"/>
  <c r="T639" i="1"/>
  <c r="T686" i="1"/>
  <c r="T728" i="1"/>
  <c r="T849" i="1"/>
  <c r="T969" i="1"/>
  <c r="T1024" i="1"/>
  <c r="T1170" i="1"/>
  <c r="T1240" i="1"/>
  <c r="T3" i="1"/>
  <c r="T5" i="1"/>
  <c r="T7" i="1"/>
  <c r="T9" i="1"/>
  <c r="T11" i="1"/>
  <c r="T13" i="1"/>
  <c r="T15" i="1"/>
  <c r="T17" i="1"/>
  <c r="T19" i="1"/>
  <c r="T22" i="1"/>
  <c r="T24" i="1"/>
  <c r="T26" i="1"/>
  <c r="T28" i="1"/>
  <c r="T30" i="1"/>
  <c r="T32" i="1"/>
  <c r="T34" i="1"/>
  <c r="T36" i="1"/>
  <c r="T38" i="1"/>
  <c r="T40" i="1"/>
  <c r="T42" i="1"/>
  <c r="T44" i="1"/>
  <c r="T46" i="1"/>
  <c r="T48" i="1"/>
  <c r="T50" i="1"/>
  <c r="T52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88" i="1"/>
  <c r="T90" i="1"/>
  <c r="T92" i="1"/>
  <c r="T94" i="1"/>
  <c r="T96" i="1"/>
  <c r="T98" i="1"/>
  <c r="T100" i="1"/>
  <c r="T102" i="1"/>
  <c r="T104" i="1"/>
  <c r="T106" i="1"/>
  <c r="T108" i="1"/>
  <c r="T110" i="1"/>
  <c r="T112" i="1"/>
  <c r="T114" i="1"/>
  <c r="T116" i="1"/>
  <c r="T118" i="1"/>
  <c r="T120" i="1"/>
  <c r="T122" i="1"/>
  <c r="T124" i="1"/>
  <c r="T126" i="1"/>
  <c r="T128" i="1"/>
  <c r="T130" i="1"/>
  <c r="T132" i="1"/>
  <c r="T25" i="1"/>
  <c r="T29" i="1"/>
  <c r="T33" i="1"/>
  <c r="T37" i="1"/>
  <c r="T41" i="1"/>
  <c r="T45" i="1"/>
  <c r="T49" i="1"/>
  <c r="T53" i="1"/>
  <c r="T135" i="1"/>
  <c r="T140" i="1"/>
  <c r="T143" i="1"/>
  <c r="T148" i="1"/>
  <c r="T151" i="1"/>
  <c r="T156" i="1"/>
  <c r="T159" i="1"/>
  <c r="T164" i="1"/>
  <c r="T167" i="1"/>
  <c r="T171" i="1"/>
  <c r="T173" i="1"/>
  <c r="T175" i="1"/>
  <c r="T177" i="1"/>
  <c r="T179" i="1"/>
  <c r="T181" i="1"/>
  <c r="T183" i="1"/>
  <c r="T185" i="1"/>
  <c r="T187" i="1"/>
  <c r="T189" i="1"/>
  <c r="T191" i="1"/>
  <c r="T193" i="1"/>
  <c r="T195" i="1"/>
  <c r="T197" i="1"/>
  <c r="T199" i="1"/>
  <c r="T201" i="1"/>
  <c r="T203" i="1"/>
  <c r="T205" i="1"/>
  <c r="T207" i="1"/>
  <c r="T209" i="1"/>
  <c r="T211" i="1"/>
  <c r="T213" i="1"/>
  <c r="T215" i="1"/>
  <c r="T217" i="1"/>
  <c r="T219" i="1"/>
  <c r="T221" i="1"/>
  <c r="T223" i="1"/>
  <c r="T225" i="1"/>
  <c r="T227" i="1"/>
  <c r="T229" i="1"/>
  <c r="T231" i="1"/>
  <c r="T233" i="1"/>
  <c r="T235" i="1"/>
  <c r="T237" i="1"/>
  <c r="T241" i="1"/>
  <c r="T23" i="1"/>
  <c r="T27" i="1"/>
  <c r="T31" i="1"/>
  <c r="T39" i="1"/>
  <c r="T43" i="1"/>
  <c r="T47" i="1"/>
  <c r="T51" i="1"/>
  <c r="T136" i="1"/>
  <c r="T139" i="1"/>
  <c r="T144" i="1"/>
  <c r="T147" i="1"/>
  <c r="T152" i="1"/>
  <c r="T155" i="1"/>
  <c r="T160" i="1"/>
  <c r="T163" i="1"/>
  <c r="T168" i="1"/>
  <c r="T172" i="1"/>
  <c r="T174" i="1"/>
  <c r="T176" i="1"/>
  <c r="T178" i="1"/>
  <c r="T180" i="1"/>
  <c r="T182" i="1"/>
  <c r="T184" i="1"/>
  <c r="T186" i="1"/>
  <c r="T188" i="1"/>
  <c r="T190" i="1"/>
  <c r="T192" i="1"/>
  <c r="T194" i="1"/>
  <c r="T196" i="1"/>
  <c r="T198" i="1"/>
  <c r="T200" i="1"/>
  <c r="T202" i="1"/>
  <c r="T204" i="1"/>
  <c r="T206" i="1"/>
  <c r="T208" i="1"/>
  <c r="T210" i="1"/>
  <c r="T212" i="1"/>
  <c r="T214" i="1"/>
  <c r="T216" i="1"/>
  <c r="T218" i="1"/>
  <c r="T220" i="1"/>
  <c r="T222" i="1"/>
  <c r="T224" i="1"/>
  <c r="T226" i="1"/>
  <c r="T228" i="1"/>
  <c r="T230" i="1"/>
  <c r="T232" i="1"/>
  <c r="T234" i="1"/>
  <c r="T236" i="1"/>
  <c r="T238" i="1"/>
  <c r="T240" i="1"/>
  <c r="T242" i="1"/>
  <c r="T244" i="1"/>
  <c r="T246" i="1"/>
  <c r="T248" i="1"/>
  <c r="T10" i="1"/>
  <c r="T18" i="1"/>
  <c r="T59" i="1"/>
  <c r="T67" i="1"/>
  <c r="T75" i="1"/>
  <c r="T83" i="1"/>
  <c r="T91" i="1"/>
  <c r="T99" i="1"/>
  <c r="T107" i="1"/>
  <c r="T115" i="1"/>
  <c r="T123" i="1"/>
  <c r="T131" i="1"/>
  <c r="T137" i="1"/>
  <c r="T142" i="1"/>
  <c r="T153" i="1"/>
  <c r="T158" i="1"/>
  <c r="T169" i="1"/>
  <c r="T243" i="1"/>
  <c r="T6" i="1"/>
  <c r="T14" i="1"/>
  <c r="T55" i="1"/>
  <c r="T63" i="1"/>
  <c r="T71" i="1"/>
  <c r="T79" i="1"/>
  <c r="T87" i="1"/>
  <c r="T95" i="1"/>
  <c r="T103" i="1"/>
  <c r="T111" i="1"/>
  <c r="T119" i="1"/>
  <c r="T127" i="1"/>
  <c r="T134" i="1"/>
  <c r="T145" i="1"/>
  <c r="T150" i="1"/>
  <c r="T161" i="1"/>
  <c r="T166" i="1"/>
  <c r="T247" i="1"/>
  <c r="T16" i="1"/>
  <c r="T65" i="1"/>
  <c r="T81" i="1"/>
  <c r="T97" i="1"/>
  <c r="T113" i="1"/>
  <c r="T129" i="1"/>
  <c r="T141" i="1"/>
  <c r="T162" i="1"/>
  <c r="T252" i="1"/>
  <c r="T256" i="1"/>
  <c r="T260" i="1"/>
  <c r="T264" i="1"/>
  <c r="T268" i="1"/>
  <c r="T272" i="1"/>
  <c r="T276" i="1"/>
  <c r="T280" i="1"/>
  <c r="T288" i="1"/>
  <c r="T292" i="1"/>
  <c r="T296" i="1"/>
  <c r="T300" i="1"/>
  <c r="T304" i="1"/>
  <c r="T308" i="1"/>
  <c r="T312" i="1"/>
  <c r="T316" i="1"/>
  <c r="T320" i="1"/>
  <c r="T324" i="1"/>
  <c r="T328" i="1"/>
  <c r="T331" i="1"/>
  <c r="T334" i="1"/>
  <c r="T339" i="1"/>
  <c r="T342" i="1"/>
  <c r="T347" i="1"/>
  <c r="T350" i="1"/>
  <c r="T355" i="1"/>
  <c r="T8" i="1"/>
  <c r="T57" i="1"/>
  <c r="T73" i="1"/>
  <c r="T89" i="1"/>
  <c r="T105" i="1"/>
  <c r="T121" i="1"/>
  <c r="T146" i="1"/>
  <c r="T157" i="1"/>
  <c r="T245" i="1"/>
  <c r="T250" i="1"/>
  <c r="T254" i="1"/>
  <c r="T258" i="1"/>
  <c r="T262" i="1"/>
  <c r="T266" i="1"/>
  <c r="T270" i="1"/>
  <c r="T274" i="1"/>
  <c r="T278" i="1"/>
  <c r="T282" i="1"/>
  <c r="T294" i="1"/>
  <c r="T298" i="1"/>
  <c r="T302" i="1"/>
  <c r="T306" i="1"/>
  <c r="T310" i="1"/>
  <c r="T314" i="1"/>
  <c r="T318" i="1"/>
  <c r="T322" i="1"/>
  <c r="T326" i="1"/>
  <c r="T330" i="1"/>
  <c r="T335" i="1"/>
  <c r="T338" i="1"/>
  <c r="T343" i="1"/>
  <c r="T346" i="1"/>
  <c r="T351" i="1"/>
  <c r="T354" i="1"/>
  <c r="T69" i="1"/>
  <c r="T101" i="1"/>
  <c r="T133" i="1"/>
  <c r="T154" i="1"/>
  <c r="T255" i="1"/>
  <c r="T263" i="1"/>
  <c r="T271" i="1"/>
  <c r="T279" i="1"/>
  <c r="T285" i="1"/>
  <c r="T297" i="1"/>
  <c r="T305" i="1"/>
  <c r="T313" i="1"/>
  <c r="T321" i="1"/>
  <c r="T329" i="1"/>
  <c r="T340" i="1"/>
  <c r="T345" i="1"/>
  <c r="T356" i="1"/>
  <c r="T360" i="1"/>
  <c r="T364" i="1"/>
  <c r="T368" i="1"/>
  <c r="T372" i="1"/>
  <c r="T376" i="1"/>
  <c r="T380" i="1"/>
  <c r="T384" i="1"/>
  <c r="T388" i="1"/>
  <c r="T392" i="1"/>
  <c r="T396" i="1"/>
  <c r="T404" i="1"/>
  <c r="T408" i="1"/>
  <c r="T416" i="1"/>
  <c r="T424" i="1"/>
  <c r="T428" i="1"/>
  <c r="T432" i="1"/>
  <c r="T436" i="1"/>
  <c r="T440" i="1"/>
  <c r="T444" i="1"/>
  <c r="T448" i="1"/>
  <c r="T452" i="1"/>
  <c r="T456" i="1"/>
  <c r="T460" i="1"/>
  <c r="T464" i="1"/>
  <c r="T468" i="1"/>
  <c r="T476" i="1"/>
  <c r="T480" i="1"/>
  <c r="T484" i="1"/>
  <c r="T488" i="1"/>
  <c r="T492" i="1"/>
  <c r="T496" i="1"/>
  <c r="T500" i="1"/>
  <c r="T504" i="1"/>
  <c r="T508" i="1"/>
  <c r="T512" i="1"/>
  <c r="T516" i="1"/>
  <c r="T520" i="1"/>
  <c r="T524" i="1"/>
  <c r="T528" i="1"/>
  <c r="T532" i="1"/>
  <c r="T536" i="1"/>
  <c r="T540" i="1"/>
  <c r="T544" i="1"/>
  <c r="T548" i="1"/>
  <c r="T552" i="1"/>
  <c r="T556" i="1"/>
  <c r="T560" i="1"/>
  <c r="T564" i="1"/>
  <c r="T568" i="1"/>
  <c r="T572" i="1"/>
  <c r="T576" i="1"/>
  <c r="T580" i="1"/>
  <c r="T584" i="1"/>
  <c r="T588" i="1"/>
  <c r="T592" i="1"/>
  <c r="T12" i="1"/>
  <c r="T85" i="1"/>
  <c r="T117" i="1"/>
  <c r="T165" i="1"/>
  <c r="T251" i="1"/>
  <c r="T259" i="1"/>
  <c r="T267" i="1"/>
  <c r="T275" i="1"/>
  <c r="T283" i="1"/>
  <c r="T287" i="1"/>
  <c r="T293" i="1"/>
  <c r="T301" i="1"/>
  <c r="T309" i="1"/>
  <c r="T317" i="1"/>
  <c r="T325" i="1"/>
  <c r="T332" i="1"/>
  <c r="T337" i="1"/>
  <c r="T348" i="1"/>
  <c r="T353" i="1"/>
  <c r="T358" i="1"/>
  <c r="T362" i="1"/>
  <c r="T366" i="1"/>
  <c r="T370" i="1"/>
  <c r="T374" i="1"/>
  <c r="T378" i="1"/>
  <c r="T382" i="1"/>
  <c r="T386" i="1"/>
  <c r="T390" i="1"/>
  <c r="T394" i="1"/>
  <c r="T402" i="1"/>
  <c r="T406" i="1"/>
  <c r="T410" i="1"/>
  <c r="T414" i="1"/>
  <c r="T418" i="1"/>
  <c r="T422" i="1"/>
  <c r="T426" i="1"/>
  <c r="T430" i="1"/>
  <c r="T434" i="1"/>
  <c r="T438" i="1"/>
  <c r="T442" i="1"/>
  <c r="T446" i="1"/>
  <c r="T450" i="1"/>
  <c r="T454" i="1"/>
  <c r="T458" i="1"/>
  <c r="T462" i="1"/>
  <c r="T466" i="1"/>
  <c r="T470" i="1"/>
  <c r="T474" i="1"/>
  <c r="T478" i="1"/>
  <c r="T482" i="1"/>
  <c r="T486" i="1"/>
  <c r="T490" i="1"/>
  <c r="T494" i="1"/>
  <c r="T498" i="1"/>
  <c r="T502" i="1"/>
  <c r="T506" i="1"/>
  <c r="T510" i="1"/>
  <c r="T514" i="1"/>
  <c r="T522" i="1"/>
  <c r="T526" i="1"/>
  <c r="T530" i="1"/>
  <c r="T534" i="1"/>
  <c r="T538" i="1"/>
  <c r="T542" i="1"/>
  <c r="T546" i="1"/>
  <c r="T550" i="1"/>
  <c r="T554" i="1"/>
  <c r="T558" i="1"/>
  <c r="T562" i="1"/>
  <c r="T566" i="1"/>
  <c r="T570" i="1"/>
  <c r="T574" i="1"/>
  <c r="T578" i="1"/>
  <c r="T582" i="1"/>
  <c r="T590" i="1"/>
  <c r="T61" i="1"/>
  <c r="T125" i="1"/>
  <c r="T170" i="1"/>
  <c r="T253" i="1"/>
  <c r="T269" i="1"/>
  <c r="T291" i="1"/>
  <c r="T307" i="1"/>
  <c r="T323" i="1"/>
  <c r="T336" i="1"/>
  <c r="T357" i="1"/>
  <c r="T365" i="1"/>
  <c r="T373" i="1"/>
  <c r="T381" i="1"/>
  <c r="T389" i="1"/>
  <c r="T397" i="1"/>
  <c r="T401" i="1"/>
  <c r="T409" i="1"/>
  <c r="T415" i="1"/>
  <c r="T421" i="1"/>
  <c r="T429" i="1"/>
  <c r="T437" i="1"/>
  <c r="T445" i="1"/>
  <c r="T453" i="1"/>
  <c r="T461" i="1"/>
  <c r="T469" i="1"/>
  <c r="T475" i="1"/>
  <c r="T483" i="1"/>
  <c r="T491" i="1"/>
  <c r="T499" i="1"/>
  <c r="T515" i="1"/>
  <c r="T521" i="1"/>
  <c r="T529" i="1"/>
  <c r="T537" i="1"/>
  <c r="T545" i="1"/>
  <c r="T553" i="1"/>
  <c r="T561" i="1"/>
  <c r="T569" i="1"/>
  <c r="T577" i="1"/>
  <c r="T585" i="1"/>
  <c r="T591" i="1"/>
  <c r="T596" i="1"/>
  <c r="T600" i="1"/>
  <c r="T604" i="1"/>
  <c r="T608" i="1"/>
  <c r="T612" i="1"/>
  <c r="T616" i="1"/>
  <c r="T620" i="1"/>
  <c r="T624" i="1"/>
  <c r="T628" i="1"/>
  <c r="T632" i="1"/>
  <c r="T636" i="1"/>
  <c r="T640" i="1"/>
  <c r="T644" i="1"/>
  <c r="T648" i="1"/>
  <c r="T652" i="1"/>
  <c r="T655" i="1"/>
  <c r="T663" i="1"/>
  <c r="T667" i="1"/>
  <c r="T671" i="1"/>
  <c r="T674" i="1"/>
  <c r="T678" i="1"/>
  <c r="T690" i="1"/>
  <c r="T694" i="1"/>
  <c r="T698" i="1"/>
  <c r="T702" i="1"/>
  <c r="T706" i="1"/>
  <c r="T710" i="1"/>
  <c r="T726" i="1"/>
  <c r="T730" i="1"/>
  <c r="T734" i="1"/>
  <c r="T738" i="1"/>
  <c r="T742" i="1"/>
  <c r="T746" i="1"/>
  <c r="T750" i="1"/>
  <c r="T754" i="1"/>
  <c r="T758" i="1"/>
  <c r="T762" i="1"/>
  <c r="T765" i="1"/>
  <c r="T767" i="1"/>
  <c r="T769" i="1"/>
  <c r="T771" i="1"/>
  <c r="T773" i="1"/>
  <c r="T775" i="1"/>
  <c r="T777" i="1"/>
  <c r="T779" i="1"/>
  <c r="T781" i="1"/>
  <c r="T783" i="1"/>
  <c r="T787" i="1"/>
  <c r="T789" i="1"/>
  <c r="T793" i="1"/>
  <c r="T795" i="1"/>
  <c r="T797" i="1"/>
  <c r="T801" i="1"/>
  <c r="T803" i="1"/>
  <c r="T805" i="1"/>
  <c r="T807" i="1"/>
  <c r="T809" i="1"/>
  <c r="T811" i="1"/>
  <c r="T813" i="1"/>
  <c r="T815" i="1"/>
  <c r="T817" i="1"/>
  <c r="T819" i="1"/>
  <c r="T821" i="1"/>
  <c r="T823" i="1"/>
  <c r="T825" i="1"/>
  <c r="T827" i="1"/>
  <c r="T829" i="1"/>
  <c r="T831" i="1"/>
  <c r="T833" i="1"/>
  <c r="T835" i="1"/>
  <c r="T837" i="1"/>
  <c r="T839" i="1"/>
  <c r="T841" i="1"/>
  <c r="T843" i="1"/>
  <c r="T845" i="1"/>
  <c r="T847" i="1"/>
  <c r="T852" i="1"/>
  <c r="T854" i="1"/>
  <c r="T856" i="1"/>
  <c r="T858" i="1"/>
  <c r="T860" i="1"/>
  <c r="T862" i="1"/>
  <c r="T864" i="1"/>
  <c r="T866" i="1"/>
  <c r="T868" i="1"/>
  <c r="T870" i="1"/>
  <c r="T872" i="1"/>
  <c r="T874" i="1"/>
  <c r="T876" i="1"/>
  <c r="T878" i="1"/>
  <c r="T880" i="1"/>
  <c r="T882" i="1"/>
  <c r="T884" i="1"/>
  <c r="T886" i="1"/>
  <c r="T888" i="1"/>
  <c r="T890" i="1"/>
  <c r="T892" i="1"/>
  <c r="T894" i="1"/>
  <c r="T896" i="1"/>
  <c r="T898" i="1"/>
  <c r="T900" i="1"/>
  <c r="T902" i="1"/>
  <c r="T906" i="1"/>
  <c r="T908" i="1"/>
  <c r="T910" i="1"/>
  <c r="T912" i="1"/>
  <c r="T914" i="1"/>
  <c r="T916" i="1"/>
  <c r="T918" i="1"/>
  <c r="T920" i="1"/>
  <c r="T922" i="1"/>
  <c r="T924" i="1"/>
  <c r="T926" i="1"/>
  <c r="T928" i="1"/>
  <c r="T930" i="1"/>
  <c r="T932" i="1"/>
  <c r="T934" i="1"/>
  <c r="T936" i="1"/>
  <c r="T938" i="1"/>
  <c r="T940" i="1"/>
  <c r="T942" i="1"/>
  <c r="T944" i="1"/>
  <c r="T946" i="1"/>
  <c r="T948" i="1"/>
  <c r="T950" i="1"/>
  <c r="T952" i="1"/>
  <c r="T954" i="1"/>
  <c r="T956" i="1"/>
  <c r="T958" i="1"/>
  <c r="T960" i="1"/>
  <c r="T962" i="1"/>
  <c r="T964" i="1"/>
  <c r="T966" i="1"/>
  <c r="T968" i="1"/>
  <c r="T970" i="1"/>
  <c r="T972" i="1"/>
  <c r="T974" i="1"/>
  <c r="T976" i="1"/>
  <c r="T978" i="1"/>
  <c r="T980" i="1"/>
  <c r="T982" i="1"/>
  <c r="T984" i="1"/>
  <c r="T986" i="1"/>
  <c r="T988" i="1"/>
  <c r="T990" i="1"/>
  <c r="T992" i="1"/>
  <c r="T994" i="1"/>
  <c r="T996" i="1"/>
  <c r="T998" i="1"/>
  <c r="T1000" i="1"/>
  <c r="T1002" i="1"/>
  <c r="T1006" i="1"/>
  <c r="T1008" i="1"/>
  <c r="T1010" i="1"/>
  <c r="T1012" i="1"/>
  <c r="T1014" i="1"/>
  <c r="T1016" i="1"/>
  <c r="T1018" i="1"/>
  <c r="T1020" i="1"/>
  <c r="T1022" i="1"/>
  <c r="T1026" i="1"/>
  <c r="T1028" i="1"/>
  <c r="T1030" i="1"/>
  <c r="T1032" i="1"/>
  <c r="T1034" i="1"/>
  <c r="T1036" i="1"/>
  <c r="T1038" i="1"/>
  <c r="T1040" i="1"/>
  <c r="T1044" i="1"/>
  <c r="T1046" i="1"/>
  <c r="T1048" i="1"/>
  <c r="T1050" i="1"/>
  <c r="T1052" i="1"/>
  <c r="T1054" i="1"/>
  <c r="T1056" i="1"/>
  <c r="T1058" i="1"/>
  <c r="T1060" i="1"/>
  <c r="T1062" i="1"/>
  <c r="T1064" i="1"/>
  <c r="T1066" i="1"/>
  <c r="T1068" i="1"/>
  <c r="T1070" i="1"/>
  <c r="T1072" i="1"/>
  <c r="T1074" i="1"/>
  <c r="T1076" i="1"/>
  <c r="T1078" i="1"/>
  <c r="T1080" i="1"/>
  <c r="T1082" i="1"/>
  <c r="T1084" i="1"/>
  <c r="T1086" i="1"/>
  <c r="T1088" i="1"/>
  <c r="T1090" i="1"/>
  <c r="T1092" i="1"/>
  <c r="T1094" i="1"/>
  <c r="T1096" i="1"/>
  <c r="T1098" i="1"/>
  <c r="T1100" i="1"/>
  <c r="T1102" i="1"/>
  <c r="T1104" i="1"/>
  <c r="T1106" i="1"/>
  <c r="T1108" i="1"/>
  <c r="T1110" i="1"/>
  <c r="T1112" i="1"/>
  <c r="T1114" i="1"/>
  <c r="T1116" i="1"/>
  <c r="T1118" i="1"/>
  <c r="T1120" i="1"/>
  <c r="T1122" i="1"/>
  <c r="T1124" i="1"/>
  <c r="T1126" i="1"/>
  <c r="T1128" i="1"/>
  <c r="T1130" i="1"/>
  <c r="T1132" i="1"/>
  <c r="T1134" i="1"/>
  <c r="T1136" i="1"/>
  <c r="T1138" i="1"/>
  <c r="T1140" i="1"/>
  <c r="T1142" i="1"/>
  <c r="T1144" i="1"/>
  <c r="T1146" i="1"/>
  <c r="T1148" i="1"/>
  <c r="T1150" i="1"/>
  <c r="T1152" i="1"/>
  <c r="T1154" i="1"/>
  <c r="T1156" i="1"/>
  <c r="T1158" i="1"/>
  <c r="T1160" i="1"/>
  <c r="T1162" i="1"/>
  <c r="T1164" i="1"/>
  <c r="T1166" i="1"/>
  <c r="T1168" i="1"/>
  <c r="T1174" i="1"/>
  <c r="T1176" i="1"/>
  <c r="T1178" i="1"/>
  <c r="T1180" i="1"/>
  <c r="T1182" i="1"/>
  <c r="T1184" i="1"/>
  <c r="T1186" i="1"/>
  <c r="T1188" i="1"/>
  <c r="T1190" i="1"/>
  <c r="T1192" i="1"/>
  <c r="T1194" i="1"/>
  <c r="T1196" i="1"/>
  <c r="T1198" i="1"/>
  <c r="T1200" i="1"/>
  <c r="T1202" i="1"/>
  <c r="T1204" i="1"/>
  <c r="T1206" i="1"/>
  <c r="T1208" i="1"/>
  <c r="T1210" i="1"/>
  <c r="T1212" i="1"/>
  <c r="T1214" i="1"/>
  <c r="T1216" i="1"/>
  <c r="T1218" i="1"/>
  <c r="T1220" i="1"/>
  <c r="T1222" i="1"/>
  <c r="T1224" i="1"/>
  <c r="T1226" i="1"/>
  <c r="T1228" i="1"/>
  <c r="T1232" i="1"/>
  <c r="T1234" i="1"/>
  <c r="T1236" i="1"/>
  <c r="T1238" i="1"/>
  <c r="T20" i="1"/>
  <c r="T93" i="1"/>
  <c r="T149" i="1"/>
  <c r="T277" i="1"/>
  <c r="T289" i="1"/>
  <c r="T299" i="1"/>
  <c r="T315" i="1"/>
  <c r="T341" i="1"/>
  <c r="T352" i="1"/>
  <c r="T361" i="1"/>
  <c r="T369" i="1"/>
  <c r="T377" i="1"/>
  <c r="T385" i="1"/>
  <c r="T393" i="1"/>
  <c r="T399" i="1"/>
  <c r="T405" i="1"/>
  <c r="T419" i="1"/>
  <c r="T425" i="1"/>
  <c r="T433" i="1"/>
  <c r="T441" i="1"/>
  <c r="T449" i="1"/>
  <c r="T457" i="1"/>
  <c r="T465" i="1"/>
  <c r="T479" i="1"/>
  <c r="T487" i="1"/>
  <c r="T495" i="1"/>
  <c r="T503" i="1"/>
  <c r="T511" i="1"/>
  <c r="T525" i="1"/>
  <c r="T541" i="1"/>
  <c r="T549" i="1"/>
  <c r="T557" i="1"/>
  <c r="T565" i="1"/>
  <c r="T573" i="1"/>
  <c r="T581" i="1"/>
  <c r="T587" i="1"/>
  <c r="T594" i="1"/>
  <c r="T598" i="1"/>
  <c r="T602" i="1"/>
  <c r="T606" i="1"/>
  <c r="T610" i="1"/>
  <c r="T614" i="1"/>
  <c r="T618" i="1"/>
  <c r="T622" i="1"/>
  <c r="T626" i="1"/>
  <c r="T630" i="1"/>
  <c r="T634" i="1"/>
  <c r="T638" i="1"/>
  <c r="T642" i="1"/>
  <c r="T646" i="1"/>
  <c r="T650" i="1"/>
  <c r="T653" i="1"/>
  <c r="T657" i="1"/>
  <c r="T661" i="1"/>
  <c r="T665" i="1"/>
  <c r="T669" i="1"/>
  <c r="T673" i="1"/>
  <c r="T676" i="1"/>
  <c r="T680" i="1"/>
  <c r="T684" i="1"/>
  <c r="T688" i="1"/>
  <c r="T692" i="1"/>
  <c r="T696" i="1"/>
  <c r="T700" i="1"/>
  <c r="T704" i="1"/>
  <c r="T708" i="1"/>
  <c r="T712" i="1"/>
  <c r="T716" i="1"/>
  <c r="T720" i="1"/>
  <c r="T724" i="1"/>
  <c r="T732" i="1"/>
  <c r="T736" i="1"/>
  <c r="T740" i="1"/>
  <c r="T744" i="1"/>
  <c r="T748" i="1"/>
  <c r="T752" i="1"/>
  <c r="T756" i="1"/>
  <c r="T760" i="1"/>
  <c r="T764" i="1"/>
  <c r="T766" i="1"/>
  <c r="T768" i="1"/>
  <c r="T770" i="1"/>
  <c r="T772" i="1"/>
  <c r="T774" i="1"/>
  <c r="T776" i="1"/>
  <c r="T778" i="1"/>
  <c r="T780" i="1"/>
  <c r="T782" i="1"/>
  <c r="T784" i="1"/>
  <c r="T786" i="1"/>
  <c r="T788" i="1"/>
  <c r="T790" i="1"/>
  <c r="T792" i="1"/>
  <c r="T794" i="1"/>
  <c r="T796" i="1"/>
  <c r="T798" i="1"/>
  <c r="T800" i="1"/>
  <c r="T802" i="1"/>
  <c r="T804" i="1"/>
  <c r="T806" i="1"/>
  <c r="T808" i="1"/>
  <c r="T810" i="1"/>
  <c r="T812" i="1"/>
  <c r="T814" i="1"/>
  <c r="T816" i="1"/>
  <c r="T818" i="1"/>
  <c r="T820" i="1"/>
  <c r="T822" i="1"/>
  <c r="T824" i="1"/>
  <c r="T826" i="1"/>
  <c r="T828" i="1"/>
  <c r="T830" i="1"/>
  <c r="T832" i="1"/>
  <c r="T834" i="1"/>
  <c r="T836" i="1"/>
  <c r="T838" i="1"/>
  <c r="T840" i="1"/>
  <c r="T842" i="1"/>
  <c r="T844" i="1"/>
  <c r="T846" i="1"/>
  <c r="T848" i="1"/>
  <c r="T850" i="1"/>
  <c r="T851" i="1"/>
  <c r="T853" i="1"/>
  <c r="T855" i="1"/>
  <c r="T857" i="1"/>
  <c r="T859" i="1"/>
  <c r="T861" i="1"/>
  <c r="T863" i="1"/>
  <c r="T865" i="1"/>
  <c r="T867" i="1"/>
  <c r="T869" i="1"/>
  <c r="T871" i="1"/>
  <c r="T873" i="1"/>
  <c r="T875" i="1"/>
  <c r="T877" i="1"/>
  <c r="T879" i="1"/>
  <c r="T881" i="1"/>
  <c r="T883" i="1"/>
  <c r="T885" i="1"/>
  <c r="T887" i="1"/>
  <c r="T889" i="1"/>
  <c r="T891" i="1"/>
  <c r="T895" i="1"/>
  <c r="T897" i="1"/>
  <c r="T899" i="1"/>
  <c r="T901" i="1"/>
  <c r="T903" i="1"/>
  <c r="T905" i="1"/>
  <c r="T907" i="1"/>
  <c r="T909" i="1"/>
  <c r="T911" i="1"/>
  <c r="T913" i="1"/>
  <c r="T915" i="1"/>
  <c r="T917" i="1"/>
  <c r="T919" i="1"/>
  <c r="T923" i="1"/>
  <c r="T925" i="1"/>
  <c r="T927" i="1"/>
  <c r="T929" i="1"/>
  <c r="T931" i="1"/>
  <c r="T933" i="1"/>
  <c r="T935" i="1"/>
  <c r="T937" i="1"/>
  <c r="T939" i="1"/>
  <c r="T941" i="1"/>
  <c r="T943" i="1"/>
  <c r="T945" i="1"/>
  <c r="T947" i="1"/>
  <c r="T949" i="1"/>
  <c r="T951" i="1"/>
  <c r="T953" i="1"/>
  <c r="T955" i="1"/>
  <c r="T957" i="1"/>
  <c r="T959" i="1"/>
  <c r="T961" i="1"/>
  <c r="T963" i="1"/>
  <c r="T965" i="1"/>
  <c r="T967" i="1"/>
  <c r="T971" i="1"/>
  <c r="T973" i="1"/>
  <c r="T975" i="1"/>
  <c r="T977" i="1"/>
  <c r="T979" i="1"/>
  <c r="T981" i="1"/>
  <c r="T983" i="1"/>
  <c r="T985" i="1"/>
  <c r="T987" i="1"/>
  <c r="T989" i="1"/>
  <c r="T991" i="1"/>
  <c r="T993" i="1"/>
  <c r="T995" i="1"/>
  <c r="T999" i="1"/>
  <c r="T1001" i="1"/>
  <c r="T1003" i="1"/>
  <c r="T1005" i="1"/>
  <c r="T1007" i="1"/>
  <c r="T1009" i="1"/>
  <c r="T1011" i="1"/>
  <c r="T1013" i="1"/>
  <c r="T1015" i="1"/>
  <c r="T1017" i="1"/>
  <c r="T1019" i="1"/>
  <c r="T1023" i="1"/>
  <c r="T1025" i="1"/>
  <c r="T1027" i="1"/>
  <c r="T1029" i="1"/>
  <c r="T1031" i="1"/>
  <c r="T1033" i="1"/>
  <c r="T1035" i="1"/>
  <c r="T1037" i="1"/>
  <c r="T1039" i="1"/>
  <c r="T1041" i="1"/>
  <c r="T1043" i="1"/>
  <c r="T1045" i="1"/>
  <c r="T1047" i="1"/>
  <c r="T1049" i="1"/>
  <c r="T1051" i="1"/>
  <c r="T1053" i="1"/>
  <c r="T1055" i="1"/>
  <c r="T1057" i="1"/>
  <c r="T1059" i="1"/>
  <c r="T1061" i="1"/>
  <c r="T1063" i="1"/>
  <c r="T1065" i="1"/>
  <c r="T1067" i="1"/>
  <c r="T1069" i="1"/>
  <c r="T1071" i="1"/>
  <c r="T1073" i="1"/>
  <c r="T1075" i="1"/>
  <c r="T1077" i="1"/>
  <c r="T1079" i="1"/>
  <c r="T1081" i="1"/>
  <c r="T1083" i="1"/>
  <c r="T1085" i="1"/>
  <c r="T1087" i="1"/>
  <c r="T1089" i="1"/>
  <c r="T1091" i="1"/>
  <c r="T1093" i="1"/>
  <c r="T1095" i="1"/>
  <c r="T1097" i="1"/>
  <c r="T1099" i="1"/>
  <c r="T1101" i="1"/>
  <c r="T1103" i="1"/>
  <c r="T1105" i="1"/>
  <c r="T1107" i="1"/>
  <c r="T1109" i="1"/>
  <c r="T1111" i="1"/>
  <c r="T1113" i="1"/>
  <c r="T1115" i="1"/>
  <c r="T1117" i="1"/>
  <c r="T1119" i="1"/>
  <c r="T1123" i="1"/>
  <c r="T1125" i="1"/>
  <c r="T1127" i="1"/>
  <c r="T1129" i="1"/>
  <c r="T1131" i="1"/>
  <c r="T1133" i="1"/>
  <c r="T1135" i="1"/>
  <c r="T1137" i="1"/>
  <c r="T1141" i="1"/>
  <c r="T1143" i="1"/>
  <c r="T1145" i="1"/>
  <c r="T1147" i="1"/>
  <c r="T1149" i="1"/>
  <c r="T1151" i="1"/>
  <c r="T1153" i="1"/>
  <c r="T1155" i="1"/>
  <c r="T1157" i="1"/>
  <c r="T1159" i="1"/>
  <c r="T1161" i="1"/>
  <c r="T1163" i="1"/>
  <c r="T1165" i="1"/>
  <c r="T1167" i="1"/>
  <c r="T1169" i="1"/>
  <c r="T1171" i="1"/>
  <c r="T1173" i="1"/>
  <c r="T1175" i="1"/>
  <c r="T1177" i="1"/>
  <c r="T1179" i="1"/>
  <c r="T1181" i="1"/>
  <c r="T1183" i="1"/>
  <c r="T1185" i="1"/>
  <c r="T1187" i="1"/>
  <c r="T1189" i="1"/>
  <c r="T1191" i="1"/>
  <c r="T1193" i="1"/>
  <c r="T1195" i="1"/>
  <c r="T1197" i="1"/>
  <c r="T1199" i="1"/>
  <c r="T1201" i="1"/>
  <c r="T1203" i="1"/>
  <c r="T1205" i="1"/>
  <c r="T1209" i="1"/>
  <c r="T1211" i="1"/>
  <c r="T1213" i="1"/>
  <c r="T1215" i="1"/>
  <c r="T1217" i="1"/>
  <c r="T1219" i="1"/>
  <c r="T1221" i="1"/>
  <c r="T1223" i="1"/>
  <c r="T1225" i="1"/>
  <c r="T1227" i="1"/>
  <c r="T1229" i="1"/>
  <c r="T1231" i="1"/>
  <c r="T1233" i="1"/>
  <c r="T1235" i="1"/>
  <c r="T1237" i="1"/>
  <c r="T1239" i="1"/>
  <c r="T1241" i="1"/>
  <c r="T109" i="1"/>
  <c r="T249" i="1"/>
  <c r="T265" i="1"/>
  <c r="T281" i="1"/>
  <c r="T303" i="1"/>
  <c r="T319" i="1"/>
  <c r="T333" i="1"/>
  <c r="T344" i="1"/>
  <c r="T363" i="1"/>
  <c r="T379" i="1"/>
  <c r="T387" i="1"/>
  <c r="T395" i="1"/>
  <c r="T407" i="1"/>
  <c r="T413" i="1"/>
  <c r="T427" i="1"/>
  <c r="T435" i="1"/>
  <c r="T443" i="1"/>
  <c r="T451" i="1"/>
  <c r="T459" i="1"/>
  <c r="T467" i="1"/>
  <c r="T473" i="1"/>
  <c r="T77" i="1"/>
  <c r="T311" i="1"/>
  <c r="T359" i="1"/>
  <c r="T383" i="1"/>
  <c r="T403" i="1"/>
  <c r="T447" i="1"/>
  <c r="T489" i="1"/>
  <c r="T505" i="1"/>
  <c r="T517" i="1"/>
  <c r="T527" i="1"/>
  <c r="T539" i="1"/>
  <c r="T555" i="1"/>
  <c r="T597" i="1"/>
  <c r="T605" i="1"/>
  <c r="T613" i="1"/>
  <c r="T621" i="1"/>
  <c r="T629" i="1"/>
  <c r="T637" i="1"/>
  <c r="T645" i="1"/>
  <c r="T666" i="1"/>
  <c r="T681" i="1"/>
  <c r="T693" i="1"/>
  <c r="T701" i="1"/>
  <c r="T709" i="1"/>
  <c r="T715" i="1"/>
  <c r="T721" i="1"/>
  <c r="T727" i="1"/>
  <c r="T733" i="1"/>
  <c r="T741" i="1"/>
  <c r="T749" i="1"/>
  <c r="T757" i="1"/>
  <c r="T1242" i="1"/>
  <c r="T138" i="1"/>
  <c r="T257" i="1"/>
  <c r="T327" i="1"/>
  <c r="T367" i="1"/>
  <c r="T391" i="1"/>
  <c r="T411" i="1"/>
  <c r="T423" i="1"/>
  <c r="T455" i="1"/>
  <c r="T477" i="1"/>
  <c r="T493" i="1"/>
  <c r="T531" i="1"/>
  <c r="T543" i="1"/>
  <c r="T559" i="1"/>
  <c r="T575" i="1"/>
  <c r="T589" i="1"/>
  <c r="T599" i="1"/>
  <c r="T607" i="1"/>
  <c r="T615" i="1"/>
  <c r="T631" i="1"/>
  <c r="T647" i="1"/>
  <c r="T654" i="1"/>
  <c r="T668" i="1"/>
  <c r="T687" i="1"/>
  <c r="T695" i="1"/>
  <c r="T711" i="1"/>
  <c r="T717" i="1"/>
  <c r="T743" i="1"/>
  <c r="T759" i="1"/>
  <c r="T623" i="1"/>
  <c r="T660" i="1"/>
  <c r="T703" i="1"/>
  <c r="T735" i="1"/>
  <c r="T751" i="1"/>
  <c r="T431" i="1"/>
  <c r="T463" i="1"/>
  <c r="T481" i="1"/>
  <c r="T509" i="1"/>
  <c r="T519" i="1"/>
  <c r="T547" i="1"/>
  <c r="T563" i="1"/>
  <c r="T579" i="1"/>
  <c r="T601" i="1"/>
  <c r="T609" i="1"/>
  <c r="T617" i="1"/>
  <c r="T625" i="1"/>
  <c r="T633" i="1"/>
  <c r="T641" i="1"/>
  <c r="T649" i="1"/>
  <c r="T656" i="1"/>
  <c r="T662" i="1"/>
  <c r="T670" i="1"/>
  <c r="T677" i="1"/>
  <c r="T683" i="1"/>
  <c r="T689" i="1"/>
  <c r="T697" i="1"/>
  <c r="T705" i="1"/>
  <c r="T713" i="1"/>
  <c r="T723" i="1"/>
  <c r="T729" i="1"/>
  <c r="T737" i="1"/>
  <c r="T745" i="1"/>
  <c r="T753" i="1"/>
  <c r="T761" i="1"/>
  <c r="T273" i="1"/>
  <c r="T295" i="1"/>
  <c r="T349" i="1"/>
  <c r="T375" i="1"/>
  <c r="T417" i="1"/>
  <c r="T439" i="1"/>
  <c r="T471" i="1"/>
  <c r="T485" i="1"/>
  <c r="T501" i="1"/>
  <c r="T513" i="1"/>
  <c r="T523" i="1"/>
  <c r="T535" i="1"/>
  <c r="T551" i="1"/>
  <c r="T567" i="1"/>
  <c r="T583" i="1"/>
  <c r="T595" i="1"/>
  <c r="T603" i="1"/>
  <c r="T611" i="1"/>
  <c r="T619" i="1"/>
  <c r="T627" i="1"/>
  <c r="T635" i="1"/>
  <c r="T643" i="1"/>
  <c r="T651" i="1"/>
  <c r="T658" i="1"/>
  <c r="T664" i="1"/>
  <c r="T672" i="1"/>
  <c r="T679" i="1"/>
  <c r="T685" i="1"/>
  <c r="T691" i="1"/>
  <c r="T699" i="1"/>
  <c r="T707" i="1"/>
  <c r="T719" i="1"/>
  <c r="T725" i="1"/>
  <c r="T731" i="1"/>
  <c r="T739" i="1"/>
  <c r="T747" i="1"/>
  <c r="T755" i="1"/>
  <c r="T763" i="1"/>
  <c r="G11" i="2" l="1"/>
  <c r="G10" i="2"/>
  <c r="E14" i="11"/>
  <c r="F14" i="11"/>
  <c r="D14" i="11"/>
  <c r="I11" i="10"/>
  <c r="K7" i="10" s="1"/>
  <c r="G11" i="10"/>
  <c r="L7" i="10" l="1"/>
  <c r="K8" i="10"/>
  <c r="K9" i="10"/>
  <c r="L10" i="10" l="1"/>
  <c r="L9" i="10"/>
  <c r="L8" i="10"/>
  <c r="C21" i="2"/>
  <c r="C20" i="2"/>
  <c r="D28" i="2" s="1"/>
  <c r="K11" i="10"/>
  <c r="F25" i="2" l="1"/>
  <c r="D43" i="2" s="1"/>
  <c r="F24" i="2"/>
  <c r="D35" i="2"/>
  <c r="D24" i="2"/>
  <c r="F23" i="2"/>
  <c r="D34" i="2" s="1"/>
  <c r="D23" i="2"/>
  <c r="D31" i="2" s="1"/>
  <c r="E22" i="2"/>
  <c r="D40" i="2" s="1"/>
  <c r="E21" i="2"/>
  <c r="D21" i="2"/>
  <c r="E20" i="2"/>
  <c r="D30" i="2" s="1"/>
  <c r="D20" i="2"/>
  <c r="D29" i="2" s="1"/>
  <c r="U1259" i="1" l="1"/>
  <c r="U1253" i="1"/>
  <c r="U1256" i="1"/>
  <c r="U1254" i="1"/>
  <c r="U1252" i="1"/>
  <c r="U1255" i="1"/>
  <c r="U459" i="1"/>
  <c r="U1246" i="1"/>
  <c r="U1245" i="1"/>
  <c r="U1244" i="1"/>
  <c r="U1243" i="1"/>
  <c r="U1251" i="1"/>
  <c r="U1250" i="1"/>
  <c r="U1159" i="1"/>
  <c r="U1089" i="1"/>
  <c r="U1023" i="1"/>
  <c r="U955" i="1"/>
  <c r="U886" i="1"/>
  <c r="U848" i="1"/>
  <c r="U786" i="1"/>
  <c r="U1200" i="1"/>
  <c r="U1127" i="1"/>
  <c r="U1084" i="1"/>
  <c r="U815" i="1"/>
  <c r="U929" i="1"/>
  <c r="U999" i="1"/>
  <c r="U1160" i="1"/>
  <c r="U960" i="1"/>
  <c r="U829" i="1"/>
  <c r="U727" i="1"/>
  <c r="U702" i="1"/>
  <c r="U653" i="1"/>
  <c r="U542" i="1"/>
  <c r="U454" i="1"/>
  <c r="U360" i="1"/>
  <c r="U585" i="1"/>
  <c r="U491" i="1"/>
  <c r="U1220" i="1"/>
  <c r="U1132" i="1"/>
  <c r="U1085" i="1"/>
  <c r="U1020" i="1"/>
  <c r="U994" i="1"/>
  <c r="U862" i="1"/>
  <c r="U1235" i="1"/>
  <c r="U1193" i="1"/>
  <c r="U1151" i="1"/>
  <c r="U1124" i="1"/>
  <c r="U1081" i="1"/>
  <c r="U1016" i="1"/>
  <c r="U986" i="1"/>
  <c r="U967" i="1"/>
  <c r="U923" i="1"/>
  <c r="U901" i="1"/>
  <c r="U878" i="1"/>
  <c r="U836" i="1"/>
  <c r="U816" i="1"/>
  <c r="U775" i="1"/>
  <c r="U1238" i="1"/>
  <c r="U1162" i="1"/>
  <c r="U1116" i="1"/>
  <c r="U1096" i="1"/>
  <c r="U1072" i="1"/>
  <c r="U1033" i="1"/>
  <c r="U981" i="1"/>
  <c r="U847" i="1"/>
  <c r="U778" i="1"/>
  <c r="U860" i="1"/>
  <c r="U1071" i="1"/>
  <c r="U941" i="1"/>
  <c r="U810" i="1"/>
  <c r="U1062" i="1"/>
  <c r="U928" i="1"/>
  <c r="U863" i="1"/>
  <c r="U185" i="1"/>
  <c r="U743" i="1"/>
  <c r="U631" i="1"/>
  <c r="U676" i="1"/>
  <c r="U334" i="1"/>
  <c r="U564" i="1"/>
  <c r="U476" i="1"/>
  <c r="U517" i="1"/>
  <c r="U1237" i="1"/>
  <c r="U1231" i="1"/>
  <c r="U1208" i="1"/>
  <c r="U1167" i="1"/>
  <c r="U1143" i="1"/>
  <c r="U1117" i="1"/>
  <c r="U1097" i="1"/>
  <c r="U1073" i="1"/>
  <c r="U1053" i="1"/>
  <c r="U1030" i="1"/>
  <c r="U1008" i="1"/>
  <c r="U963" i="1"/>
  <c r="U939" i="1"/>
  <c r="U920" i="1"/>
  <c r="U870" i="1"/>
  <c r="U832" i="1"/>
  <c r="U790" i="1"/>
  <c r="U771" i="1"/>
  <c r="U1227" i="1"/>
  <c r="U1204" i="1"/>
  <c r="U1184" i="1"/>
  <c r="U1131" i="1"/>
  <c r="U1112" i="1"/>
  <c r="U1088" i="1"/>
  <c r="U1068" i="1"/>
  <c r="U1048" i="1"/>
  <c r="U1025" i="1"/>
  <c r="U962" i="1"/>
  <c r="U896" i="1"/>
  <c r="U831" i="1"/>
  <c r="U338" i="1"/>
  <c r="U1107" i="1"/>
  <c r="U965" i="1"/>
  <c r="U830" i="1"/>
  <c r="U1165" i="1"/>
  <c r="U910" i="1"/>
  <c r="U1236" i="1"/>
  <c r="U1174" i="1"/>
  <c r="U1110" i="1"/>
  <c r="U1046" i="1"/>
  <c r="U909" i="1"/>
  <c r="U845" i="1"/>
  <c r="U780" i="1"/>
  <c r="U201" i="1"/>
  <c r="U703" i="1"/>
  <c r="U621" i="1"/>
  <c r="U762" i="1"/>
  <c r="U712" i="1"/>
  <c r="U667" i="1"/>
  <c r="U622" i="1"/>
  <c r="U189" i="1"/>
  <c r="U554" i="1"/>
  <c r="U508" i="1"/>
  <c r="U464" i="1"/>
  <c r="U422" i="1"/>
  <c r="U370" i="1"/>
  <c r="U43" i="1"/>
  <c r="U551" i="1"/>
  <c r="U1242" i="1"/>
  <c r="U9" i="1"/>
  <c r="U17" i="1"/>
  <c r="U26" i="1"/>
  <c r="U34" i="1"/>
  <c r="U42" i="1"/>
  <c r="U50" i="1"/>
  <c r="U60" i="1"/>
  <c r="U68" i="1"/>
  <c r="U76" i="1"/>
  <c r="U84" i="1"/>
  <c r="U92" i="1"/>
  <c r="U100" i="1"/>
  <c r="U108" i="1"/>
  <c r="U116" i="1"/>
  <c r="U124" i="1"/>
  <c r="U132" i="1"/>
  <c r="U140" i="1"/>
  <c r="U148" i="1"/>
  <c r="U156" i="1"/>
  <c r="U164" i="1"/>
  <c r="U6" i="1"/>
  <c r="U71" i="1"/>
  <c r="U87" i="1"/>
  <c r="U103" i="1"/>
  <c r="U119" i="1"/>
  <c r="U137" i="1"/>
  <c r="U169" i="1"/>
  <c r="U20" i="1"/>
  <c r="U69" i="1"/>
  <c r="U85" i="1"/>
  <c r="U101" i="1"/>
  <c r="U117" i="1"/>
  <c r="U133" i="1"/>
  <c r="U165" i="1"/>
  <c r="U45" i="1"/>
  <c r="U172" i="1"/>
  <c r="U188" i="1"/>
  <c r="U204" i="1"/>
  <c r="U220" i="1"/>
  <c r="U236" i="1"/>
  <c r="U252" i="1"/>
  <c r="U260" i="1"/>
  <c r="U268" i="1"/>
  <c r="U276" i="1"/>
  <c r="U298" i="1"/>
  <c r="U306" i="1"/>
  <c r="U314" i="1"/>
  <c r="U322" i="1"/>
  <c r="U27" i="1"/>
  <c r="U155" i="1"/>
  <c r="U182" i="1"/>
  <c r="U198" i="1"/>
  <c r="U214" i="1"/>
  <c r="U230" i="1"/>
  <c r="U255" i="1"/>
  <c r="U273" i="1"/>
  <c r="U281" i="1"/>
  <c r="U297" i="1"/>
  <c r="U305" i="1"/>
  <c r="U313" i="1"/>
  <c r="U321" i="1"/>
  <c r="U329" i="1"/>
  <c r="U337" i="1"/>
  <c r="U345" i="1"/>
  <c r="U353" i="1"/>
  <c r="U151" i="1"/>
  <c r="U195" i="1"/>
  <c r="U227" i="1"/>
  <c r="U336" i="1"/>
  <c r="U359" i="1"/>
  <c r="U367" i="1"/>
  <c r="U385" i="1"/>
  <c r="U393" i="1"/>
  <c r="U409" i="1"/>
  <c r="U425" i="1"/>
  <c r="U433" i="1"/>
  <c r="U441" i="1"/>
  <c r="U3" i="1"/>
  <c r="U11" i="1"/>
  <c r="U19" i="1"/>
  <c r="U28" i="1"/>
  <c r="U44" i="1"/>
  <c r="U52" i="1"/>
  <c r="U62" i="1"/>
  <c r="U70" i="1"/>
  <c r="U78" i="1"/>
  <c r="U86" i="1"/>
  <c r="U94" i="1"/>
  <c r="U102" i="1"/>
  <c r="U110" i="1"/>
  <c r="U118" i="1"/>
  <c r="U126" i="1"/>
  <c r="U134" i="1"/>
  <c r="U142" i="1"/>
  <c r="U150" i="1"/>
  <c r="U158" i="1"/>
  <c r="U166" i="1"/>
  <c r="U10" i="1"/>
  <c r="U59" i="1"/>
  <c r="U75" i="1"/>
  <c r="U91" i="1"/>
  <c r="U107" i="1"/>
  <c r="U123" i="1"/>
  <c r="U145" i="1"/>
  <c r="U8" i="1"/>
  <c r="U57" i="1"/>
  <c r="U73" i="1"/>
  <c r="U89" i="1"/>
  <c r="U105" i="1"/>
  <c r="U121" i="1"/>
  <c r="U141" i="1"/>
  <c r="U23" i="1"/>
  <c r="U53" i="1"/>
  <c r="U176" i="1"/>
  <c r="U192" i="1"/>
  <c r="U208" i="1"/>
  <c r="U224" i="1"/>
  <c r="U245" i="1"/>
  <c r="U254" i="1"/>
  <c r="U262" i="1"/>
  <c r="U270" i="1"/>
  <c r="U278" i="1"/>
  <c r="U292" i="1"/>
  <c r="U300" i="1"/>
  <c r="U308" i="1"/>
  <c r="U316" i="1"/>
  <c r="U324" i="1"/>
  <c r="U41" i="1"/>
  <c r="U186" i="1"/>
  <c r="U202" i="1"/>
  <c r="U218" i="1"/>
  <c r="U234" i="1"/>
  <c r="U249" i="1"/>
  <c r="U257" i="1"/>
  <c r="U267" i="1"/>
  <c r="U275" i="1"/>
  <c r="U283" i="1"/>
  <c r="U299" i="1"/>
  <c r="U307" i="1"/>
  <c r="U315" i="1"/>
  <c r="U323" i="1"/>
  <c r="U331" i="1"/>
  <c r="U339" i="1"/>
  <c r="U347" i="1"/>
  <c r="U355" i="1"/>
  <c r="U171" i="1"/>
  <c r="U203" i="1"/>
  <c r="U235" i="1"/>
  <c r="U344" i="1"/>
  <c r="U361" i="1"/>
  <c r="U369" i="1"/>
  <c r="U379" i="1"/>
  <c r="U387" i="1"/>
  <c r="U395" i="1"/>
  <c r="U411" i="1"/>
  <c r="U419" i="1"/>
  <c r="U435" i="1"/>
  <c r="U7" i="1"/>
  <c r="U15" i="1"/>
  <c r="U24" i="1"/>
  <c r="U32" i="1"/>
  <c r="U40" i="1"/>
  <c r="U48" i="1"/>
  <c r="U58" i="1"/>
  <c r="U66" i="1"/>
  <c r="U74" i="1"/>
  <c r="U82" i="1"/>
  <c r="U90" i="1"/>
  <c r="U98" i="1"/>
  <c r="U106" i="1"/>
  <c r="U114" i="1"/>
  <c r="U122" i="1"/>
  <c r="U130" i="1"/>
  <c r="U138" i="1"/>
  <c r="U146" i="1"/>
  <c r="U154" i="1"/>
  <c r="U162" i="1"/>
  <c r="U170" i="1"/>
  <c r="U18" i="1"/>
  <c r="U67" i="1"/>
  <c r="U83" i="1"/>
  <c r="U99" i="1"/>
  <c r="U115" i="1"/>
  <c r="U131" i="1"/>
  <c r="U161" i="1"/>
  <c r="U16" i="1"/>
  <c r="U65" i="1"/>
  <c r="U81" i="1"/>
  <c r="U97" i="1"/>
  <c r="U113" i="1"/>
  <c r="U129" i="1"/>
  <c r="U157" i="1"/>
  <c r="U37" i="1"/>
  <c r="U163" i="1"/>
  <c r="U184" i="1"/>
  <c r="U200" i="1"/>
  <c r="U216" i="1"/>
  <c r="U232" i="1"/>
  <c r="U250" i="1"/>
  <c r="U258" i="1"/>
  <c r="U274" i="1"/>
  <c r="U282" i="1"/>
  <c r="U296" i="1"/>
  <c r="U304" i="1"/>
  <c r="U312" i="1"/>
  <c r="U320" i="1"/>
  <c r="U328" i="1"/>
  <c r="U139" i="1"/>
  <c r="U178" i="1"/>
  <c r="U194" i="1"/>
  <c r="U210" i="1"/>
  <c r="U226" i="1"/>
  <c r="U241" i="1"/>
  <c r="U253" i="1"/>
  <c r="U263" i="1"/>
  <c r="U271" i="1"/>
  <c r="U279" i="1"/>
  <c r="U303" i="1"/>
  <c r="U311" i="1"/>
  <c r="U319" i="1"/>
  <c r="U327" i="1"/>
  <c r="U335" i="1"/>
  <c r="U343" i="1"/>
  <c r="U351" i="1"/>
  <c r="U51" i="1"/>
  <c r="U187" i="1"/>
  <c r="U219" i="1"/>
  <c r="U247" i="1"/>
  <c r="U357" i="1"/>
  <c r="U365" i="1"/>
  <c r="U383" i="1"/>
  <c r="U391" i="1"/>
  <c r="U399" i="1"/>
  <c r="U407" i="1"/>
  <c r="U431" i="1"/>
  <c r="U439" i="1"/>
  <c r="U447" i="1"/>
  <c r="U455" i="1"/>
  <c r="U463" i="1"/>
  <c r="U471" i="1"/>
  <c r="U479" i="1"/>
  <c r="U487" i="1"/>
  <c r="U495" i="1"/>
  <c r="U505" i="1"/>
  <c r="U515" i="1"/>
  <c r="U523" i="1"/>
  <c r="U531" i="1"/>
  <c r="U541" i="1"/>
  <c r="U549" i="1"/>
  <c r="U557" i="1"/>
  <c r="U565" i="1"/>
  <c r="U575" i="1"/>
  <c r="U583" i="1"/>
  <c r="U591" i="1"/>
  <c r="U167" i="1"/>
  <c r="U199" i="1"/>
  <c r="U231" i="1"/>
  <c r="U356" i="1"/>
  <c r="U364" i="1"/>
  <c r="U372" i="1"/>
  <c r="U380" i="1"/>
  <c r="U388" i="1"/>
  <c r="U396" i="1"/>
  <c r="U408" i="1"/>
  <c r="U428" i="1"/>
  <c r="U436" i="1"/>
  <c r="U444" i="1"/>
  <c r="U452" i="1"/>
  <c r="U460" i="1"/>
  <c r="U468" i="1"/>
  <c r="U486" i="1"/>
  <c r="U494" i="1"/>
  <c r="U510" i="1"/>
  <c r="U528" i="1"/>
  <c r="U536" i="1"/>
  <c r="U544" i="1"/>
  <c r="U552" i="1"/>
  <c r="U560" i="1"/>
  <c r="U568" i="1"/>
  <c r="U576" i="1"/>
  <c r="U584" i="1"/>
  <c r="U39" i="1"/>
  <c r="U221" i="1"/>
  <c r="U350" i="1"/>
  <c r="U608" i="1"/>
  <c r="U616" i="1"/>
  <c r="U624" i="1"/>
  <c r="U632" i="1"/>
  <c r="U640" i="1"/>
  <c r="U648" i="1"/>
  <c r="U655" i="1"/>
  <c r="U673" i="1"/>
  <c r="U700" i="1"/>
  <c r="U708" i="1"/>
  <c r="U732" i="1"/>
  <c r="U740" i="1"/>
  <c r="U748" i="1"/>
  <c r="U756" i="1"/>
  <c r="U29" i="1"/>
  <c r="U213" i="1"/>
  <c r="U603" i="1"/>
  <c r="U611" i="1"/>
  <c r="U619" i="1"/>
  <c r="U627" i="1"/>
  <c r="U635" i="1"/>
  <c r="U660" i="1"/>
  <c r="U668" i="1"/>
  <c r="U685" i="1"/>
  <c r="U5" i="1"/>
  <c r="U38" i="1"/>
  <c r="U72" i="1"/>
  <c r="U104" i="1"/>
  <c r="U136" i="1"/>
  <c r="U168" i="1"/>
  <c r="U95" i="1"/>
  <c r="U12" i="1"/>
  <c r="U109" i="1"/>
  <c r="U147" i="1"/>
  <c r="U228" i="1"/>
  <c r="U272" i="1"/>
  <c r="U310" i="1"/>
  <c r="U174" i="1"/>
  <c r="U238" i="1"/>
  <c r="U277" i="1"/>
  <c r="U309" i="1"/>
  <c r="U341" i="1"/>
  <c r="U211" i="1"/>
  <c r="U373" i="1"/>
  <c r="U437" i="1"/>
  <c r="U451" i="1"/>
  <c r="U461" i="1"/>
  <c r="U473" i="1"/>
  <c r="U483" i="1"/>
  <c r="U493" i="1"/>
  <c r="U519" i="1"/>
  <c r="U529" i="1"/>
  <c r="U543" i="1"/>
  <c r="U553" i="1"/>
  <c r="U563" i="1"/>
  <c r="U587" i="1"/>
  <c r="U135" i="1"/>
  <c r="U207" i="1"/>
  <c r="U340" i="1"/>
  <c r="U362" i="1"/>
  <c r="U374" i="1"/>
  <c r="U384" i="1"/>
  <c r="U394" i="1"/>
  <c r="U410" i="1"/>
  <c r="U424" i="1"/>
  <c r="U434" i="1"/>
  <c r="U446" i="1"/>
  <c r="U456" i="1"/>
  <c r="U466" i="1"/>
  <c r="U480" i="1"/>
  <c r="U490" i="1"/>
  <c r="U500" i="1"/>
  <c r="U512" i="1"/>
  <c r="U534" i="1"/>
  <c r="U546" i="1"/>
  <c r="U556" i="1"/>
  <c r="U566" i="1"/>
  <c r="U590" i="1"/>
  <c r="U205" i="1"/>
  <c r="U594" i="1"/>
  <c r="U604" i="1"/>
  <c r="U614" i="1"/>
  <c r="U626" i="1"/>
  <c r="U636" i="1"/>
  <c r="U657" i="1"/>
  <c r="U669" i="1"/>
  <c r="U678" i="1"/>
  <c r="U694" i="1"/>
  <c r="U704" i="1"/>
  <c r="U734" i="1"/>
  <c r="U744" i="1"/>
  <c r="U754" i="1"/>
  <c r="U143" i="1"/>
  <c r="U240" i="1"/>
  <c r="U601" i="1"/>
  <c r="U613" i="1"/>
  <c r="U623" i="1"/>
  <c r="U633" i="1"/>
  <c r="U647" i="1"/>
  <c r="U656" i="1"/>
  <c r="U679" i="1"/>
  <c r="U697" i="1"/>
  <c r="U705" i="1"/>
  <c r="U713" i="1"/>
  <c r="U745" i="1"/>
  <c r="U753" i="1"/>
  <c r="U761" i="1"/>
  <c r="U233" i="1"/>
  <c r="U217" i="1"/>
  <c r="U193" i="1"/>
  <c r="U768" i="1"/>
  <c r="U784" i="1"/>
  <c r="U817" i="1"/>
  <c r="U833" i="1"/>
  <c r="U867" i="1"/>
  <c r="U883" i="1"/>
  <c r="U898" i="1"/>
  <c r="U948" i="1"/>
  <c r="U964" i="1"/>
  <c r="U979" i="1"/>
  <c r="U995" i="1"/>
  <c r="U1009" i="1"/>
  <c r="U1050" i="1"/>
  <c r="U1066" i="1"/>
  <c r="U1082" i="1"/>
  <c r="U1098" i="1"/>
  <c r="U1114" i="1"/>
  <c r="U1133" i="1"/>
  <c r="U1148" i="1"/>
  <c r="U1164" i="1"/>
  <c r="U1194" i="1"/>
  <c r="U1209" i="1"/>
  <c r="U773" i="1"/>
  <c r="U818" i="1"/>
  <c r="U888" i="1"/>
  <c r="U918" i="1"/>
  <c r="U945" i="1"/>
  <c r="U980" i="1"/>
  <c r="U1006" i="1"/>
  <c r="U1047" i="1"/>
  <c r="U1079" i="1"/>
  <c r="U1111" i="1"/>
  <c r="U1141" i="1"/>
  <c r="U1169" i="1"/>
  <c r="U1203" i="1"/>
  <c r="U769" i="1"/>
  <c r="U838" i="1"/>
  <c r="U868" i="1"/>
  <c r="U899" i="1"/>
  <c r="U937" i="1"/>
  <c r="U976" i="1"/>
  <c r="U1051" i="1"/>
  <c r="U1083" i="1"/>
  <c r="U1115" i="1"/>
  <c r="U1145" i="1"/>
  <c r="U1183" i="1"/>
  <c r="U1222" i="1"/>
  <c r="U766" i="1"/>
  <c r="U782" i="1"/>
  <c r="U803" i="1"/>
  <c r="U819" i="1"/>
  <c r="U835" i="1"/>
  <c r="U850" i="1"/>
  <c r="U865" i="1"/>
  <c r="U881" i="1"/>
  <c r="U900" i="1"/>
  <c r="U919" i="1"/>
  <c r="U934" i="1"/>
  <c r="U950" i="1"/>
  <c r="U966" i="1"/>
  <c r="U985" i="1"/>
  <c r="U1007" i="1"/>
  <c r="U1022" i="1"/>
  <c r="U13" i="1"/>
  <c r="U46" i="1"/>
  <c r="U80" i="1"/>
  <c r="U112" i="1"/>
  <c r="U144" i="1"/>
  <c r="U14" i="1"/>
  <c r="U111" i="1"/>
  <c r="U61" i="1"/>
  <c r="U125" i="1"/>
  <c r="U180" i="1"/>
  <c r="U248" i="1"/>
  <c r="U280" i="1"/>
  <c r="U318" i="1"/>
  <c r="U190" i="1"/>
  <c r="U251" i="1"/>
  <c r="U285" i="1"/>
  <c r="U317" i="1"/>
  <c r="U349" i="1"/>
  <c r="U381" i="1"/>
  <c r="U413" i="1"/>
  <c r="U443" i="1"/>
  <c r="U453" i="1"/>
  <c r="U465" i="1"/>
  <c r="U475" i="1"/>
  <c r="U485" i="1"/>
  <c r="U511" i="1"/>
  <c r="U521" i="1"/>
  <c r="U545" i="1"/>
  <c r="U555" i="1"/>
  <c r="U567" i="1"/>
  <c r="U579" i="1"/>
  <c r="U589" i="1"/>
  <c r="U175" i="1"/>
  <c r="U215" i="1"/>
  <c r="U348" i="1"/>
  <c r="U366" i="1"/>
  <c r="U376" i="1"/>
  <c r="U386" i="1"/>
  <c r="U402" i="1"/>
  <c r="U414" i="1"/>
  <c r="U438" i="1"/>
  <c r="U448" i="1"/>
  <c r="U458" i="1"/>
  <c r="U470" i="1"/>
  <c r="U482" i="1"/>
  <c r="U492" i="1"/>
  <c r="U504" i="1"/>
  <c r="U526" i="1"/>
  <c r="U538" i="1"/>
  <c r="U548" i="1"/>
  <c r="U558" i="1"/>
  <c r="U570" i="1"/>
  <c r="U580" i="1"/>
  <c r="U237" i="1"/>
  <c r="U596" i="1"/>
  <c r="U606" i="1"/>
  <c r="U618" i="1"/>
  <c r="U628" i="1"/>
  <c r="U638" i="1"/>
  <c r="U650" i="1"/>
  <c r="U671" i="1"/>
  <c r="U696" i="1"/>
  <c r="U706" i="1"/>
  <c r="U746" i="1"/>
  <c r="U758" i="1"/>
  <c r="U181" i="1"/>
  <c r="U342" i="1"/>
  <c r="U605" i="1"/>
  <c r="U615" i="1"/>
  <c r="U625" i="1"/>
  <c r="U637" i="1"/>
  <c r="U649" i="1"/>
  <c r="U658" i="1"/>
  <c r="U670" i="1"/>
  <c r="U699" i="1"/>
  <c r="U707" i="1"/>
  <c r="U715" i="1"/>
  <c r="U723" i="1"/>
  <c r="U739" i="1"/>
  <c r="U747" i="1"/>
  <c r="U755" i="1"/>
  <c r="U763" i="1"/>
  <c r="U346" i="1"/>
  <c r="U225" i="1"/>
  <c r="U772" i="1"/>
  <c r="U787" i="1"/>
  <c r="U805" i="1"/>
  <c r="U821" i="1"/>
  <c r="U837" i="1"/>
  <c r="U855" i="1"/>
  <c r="U871" i="1"/>
  <c r="U887" i="1"/>
  <c r="U917" i="1"/>
  <c r="U936" i="1"/>
  <c r="U952" i="1"/>
  <c r="U968" i="1"/>
  <c r="U998" i="1"/>
  <c r="U1013" i="1"/>
  <c r="U1054" i="1"/>
  <c r="U1070" i="1"/>
  <c r="U1086" i="1"/>
  <c r="U1102" i="1"/>
  <c r="U1118" i="1"/>
  <c r="U1152" i="1"/>
  <c r="U1168" i="1"/>
  <c r="U1182" i="1"/>
  <c r="U1198" i="1"/>
  <c r="U1213" i="1"/>
  <c r="U1229" i="1"/>
  <c r="U781" i="1"/>
  <c r="U826" i="1"/>
  <c r="U864" i="1"/>
  <c r="U895" i="1"/>
  <c r="U925" i="1"/>
  <c r="U953" i="1"/>
  <c r="U988" i="1"/>
  <c r="U1055" i="1"/>
  <c r="U1087" i="1"/>
  <c r="U1119" i="1"/>
  <c r="U1149" i="1"/>
  <c r="U1179" i="1"/>
  <c r="U1218" i="1"/>
  <c r="U777" i="1"/>
  <c r="U814" i="1"/>
  <c r="U846" i="1"/>
  <c r="U876" i="1"/>
  <c r="U906" i="1"/>
  <c r="U949" i="1"/>
  <c r="U1014" i="1"/>
  <c r="U1059" i="1"/>
  <c r="U1091" i="1"/>
  <c r="U1122" i="1"/>
  <c r="U1153" i="1"/>
  <c r="U1191" i="1"/>
  <c r="U1233" i="1"/>
  <c r="U770" i="1"/>
  <c r="U789" i="1"/>
  <c r="U807" i="1"/>
  <c r="U823" i="1"/>
  <c r="U839" i="1"/>
  <c r="U853" i="1"/>
  <c r="U869" i="1"/>
  <c r="U885" i="1"/>
  <c r="U907" i="1"/>
  <c r="U922" i="1"/>
  <c r="U938" i="1"/>
  <c r="U954" i="1"/>
  <c r="U973" i="1"/>
  <c r="U989" i="1"/>
  <c r="U22" i="1"/>
  <c r="U88" i="1"/>
  <c r="U120" i="1"/>
  <c r="U152" i="1"/>
  <c r="U63" i="1"/>
  <c r="U127" i="1"/>
  <c r="U77" i="1"/>
  <c r="U149" i="1"/>
  <c r="U196" i="1"/>
  <c r="U256" i="1"/>
  <c r="U326" i="1"/>
  <c r="U206" i="1"/>
  <c r="U259" i="1"/>
  <c r="U325" i="1"/>
  <c r="U25" i="1"/>
  <c r="U352" i="1"/>
  <c r="U389" i="1"/>
  <c r="U421" i="1"/>
  <c r="U445" i="1"/>
  <c r="U457" i="1"/>
  <c r="U467" i="1"/>
  <c r="U489" i="1"/>
  <c r="U501" i="1"/>
  <c r="U537" i="1"/>
  <c r="U547" i="1"/>
  <c r="U559" i="1"/>
  <c r="U569" i="1"/>
  <c r="U581" i="1"/>
  <c r="U33" i="1"/>
  <c r="U183" i="1"/>
  <c r="U223" i="1"/>
  <c r="U358" i="1"/>
  <c r="U368" i="1"/>
  <c r="U390" i="1"/>
  <c r="U416" i="1"/>
  <c r="U430" i="1"/>
  <c r="U440" i="1"/>
  <c r="U450" i="1"/>
  <c r="U462" i="1"/>
  <c r="U484" i="1"/>
  <c r="U496" i="1"/>
  <c r="U506" i="1"/>
  <c r="U516" i="1"/>
  <c r="U530" i="1"/>
  <c r="U550" i="1"/>
  <c r="U562" i="1"/>
  <c r="U572" i="1"/>
  <c r="U582" i="1"/>
  <c r="U173" i="1"/>
  <c r="U246" i="1"/>
  <c r="U598" i="1"/>
  <c r="U610" i="1"/>
  <c r="U620" i="1"/>
  <c r="U630" i="1"/>
  <c r="U642" i="1"/>
  <c r="U652" i="1"/>
  <c r="U663" i="1"/>
  <c r="U674" i="1"/>
  <c r="U698" i="1"/>
  <c r="U710" i="1"/>
  <c r="U738" i="1"/>
  <c r="U750" i="1"/>
  <c r="U760" i="1"/>
  <c r="U197" i="1"/>
  <c r="U597" i="1"/>
  <c r="U607" i="1"/>
  <c r="U617" i="1"/>
  <c r="U629" i="1"/>
  <c r="U651" i="1"/>
  <c r="U662" i="1"/>
  <c r="U672" i="1"/>
  <c r="U683" i="1"/>
  <c r="U701" i="1"/>
  <c r="U709" i="1"/>
  <c r="U717" i="1"/>
  <c r="U733" i="1"/>
  <c r="U741" i="1"/>
  <c r="U749" i="1"/>
  <c r="U757" i="1"/>
  <c r="U47" i="1"/>
  <c r="U330" i="1"/>
  <c r="U354" i="1"/>
  <c r="U776" i="1"/>
  <c r="U825" i="1"/>
  <c r="U841" i="1"/>
  <c r="U859" i="1"/>
  <c r="U875" i="1"/>
  <c r="U891" i="1"/>
  <c r="U905" i="1"/>
  <c r="U924" i="1"/>
  <c r="U940" i="1"/>
  <c r="U956" i="1"/>
  <c r="U971" i="1"/>
  <c r="U987" i="1"/>
  <c r="U1002" i="1"/>
  <c r="U1074" i="1"/>
  <c r="U1090" i="1"/>
  <c r="U1106" i="1"/>
  <c r="U1125" i="1"/>
  <c r="U1140" i="1"/>
  <c r="U1171" i="1"/>
  <c r="U1202" i="1"/>
  <c r="U1217" i="1"/>
  <c r="U1232" i="1"/>
  <c r="U834" i="1"/>
  <c r="U872" i="1"/>
  <c r="U961" i="1"/>
  <c r="U996" i="1"/>
  <c r="U1063" i="1"/>
  <c r="U1095" i="1"/>
  <c r="U1126" i="1"/>
  <c r="U1157" i="1"/>
  <c r="U1226" i="1"/>
  <c r="U822" i="1"/>
  <c r="U852" i="1"/>
  <c r="U884" i="1"/>
  <c r="U957" i="1"/>
  <c r="U992" i="1"/>
  <c r="U1032" i="1"/>
  <c r="U1067" i="1"/>
  <c r="U1099" i="1"/>
  <c r="U1130" i="1"/>
  <c r="U1161" i="1"/>
  <c r="U1199" i="1"/>
  <c r="U177" i="1"/>
  <c r="U774" i="1"/>
  <c r="U792" i="1"/>
  <c r="U811" i="1"/>
  <c r="U827" i="1"/>
  <c r="U843" i="1"/>
  <c r="U873" i="1"/>
  <c r="U889" i="1"/>
  <c r="U911" i="1"/>
  <c r="U942" i="1"/>
  <c r="U958" i="1"/>
  <c r="U977" i="1"/>
  <c r="U993" i="1"/>
  <c r="U1015" i="1"/>
  <c r="U1029" i="1"/>
  <c r="U1044" i="1"/>
  <c r="U1060" i="1"/>
  <c r="U1076" i="1"/>
  <c r="U1092" i="1"/>
  <c r="U1108" i="1"/>
  <c r="U1123" i="1"/>
  <c r="U1142" i="1"/>
  <c r="U1158" i="1"/>
  <c r="U1196" i="1"/>
  <c r="U1215" i="1"/>
  <c r="U1234" i="1"/>
  <c r="U767" i="1"/>
  <c r="U783" i="1"/>
  <c r="U797" i="1"/>
  <c r="U812" i="1"/>
  <c r="U828" i="1"/>
  <c r="U844" i="1"/>
  <c r="U874" i="1"/>
  <c r="U890" i="1"/>
  <c r="U912" i="1"/>
  <c r="U927" i="1"/>
  <c r="U943" i="1"/>
  <c r="U959" i="1"/>
  <c r="U974" i="1"/>
  <c r="U990" i="1"/>
  <c r="U1026" i="1"/>
  <c r="U1045" i="1"/>
  <c r="U1061" i="1"/>
  <c r="U1077" i="1"/>
  <c r="U1093" i="1"/>
  <c r="U1109" i="1"/>
  <c r="U1128" i="1"/>
  <c r="U1163" i="1"/>
  <c r="U1181" i="1"/>
  <c r="U1197" i="1"/>
  <c r="U1212" i="1"/>
  <c r="U1228" i="1"/>
  <c r="U30" i="1"/>
  <c r="U64" i="1"/>
  <c r="U96" i="1"/>
  <c r="U128" i="1"/>
  <c r="U160" i="1"/>
  <c r="U79" i="1"/>
  <c r="U153" i="1"/>
  <c r="U93" i="1"/>
  <c r="U31" i="1"/>
  <c r="U212" i="1"/>
  <c r="U302" i="1"/>
  <c r="U49" i="1"/>
  <c r="U222" i="1"/>
  <c r="U269" i="1"/>
  <c r="U301" i="1"/>
  <c r="U333" i="1"/>
  <c r="U179" i="1"/>
  <c r="U363" i="1"/>
  <c r="U1210" i="1"/>
  <c r="U1113" i="1"/>
  <c r="U978" i="1"/>
  <c r="U916" i="1"/>
  <c r="U824" i="1"/>
  <c r="U209" i="1"/>
  <c r="U1176" i="1"/>
  <c r="U1104" i="1"/>
  <c r="U1041" i="1"/>
  <c r="U877" i="1"/>
  <c r="U1075" i="1"/>
  <c r="U1134" i="1"/>
  <c r="U1221" i="1"/>
  <c r="U1027" i="1"/>
  <c r="U764" i="1"/>
  <c r="U695" i="1"/>
  <c r="U752" i="1"/>
  <c r="U612" i="1"/>
  <c r="U498" i="1"/>
  <c r="U1065" i="1"/>
  <c r="U970" i="1"/>
  <c r="U882" i="1"/>
  <c r="U840" i="1"/>
  <c r="U820" i="1"/>
  <c r="U779" i="1"/>
  <c r="U1241" i="1"/>
  <c r="U1219" i="1"/>
  <c r="U1192" i="1"/>
  <c r="U1166" i="1"/>
  <c r="U1146" i="1"/>
  <c r="U1120" i="1"/>
  <c r="U1100" i="1"/>
  <c r="U1080" i="1"/>
  <c r="U1000" i="1"/>
  <c r="U930" i="1"/>
  <c r="U861" i="1"/>
  <c r="U796" i="1"/>
  <c r="U1175" i="1"/>
  <c r="U1043" i="1"/>
  <c r="U892" i="1"/>
  <c r="U765" i="1"/>
  <c r="U1103" i="1"/>
  <c r="U972" i="1"/>
  <c r="U842" i="1"/>
  <c r="U1206" i="1"/>
  <c r="U1144" i="1"/>
  <c r="U1078" i="1"/>
  <c r="U1005" i="1"/>
  <c r="U944" i="1"/>
  <c r="U879" i="1"/>
  <c r="U813" i="1"/>
  <c r="U159" i="1"/>
  <c r="U751" i="1"/>
  <c r="U719" i="1"/>
  <c r="U643" i="1"/>
  <c r="U742" i="1"/>
  <c r="U690" i="1"/>
  <c r="U644" i="1"/>
  <c r="U602" i="1"/>
  <c r="U574" i="1"/>
  <c r="U532" i="1"/>
  <c r="U488" i="1"/>
  <c r="U442" i="1"/>
  <c r="U392" i="1"/>
  <c r="U332" i="1"/>
  <c r="U527" i="1"/>
  <c r="U481" i="1"/>
  <c r="U429" i="1"/>
  <c r="U1205" i="1"/>
  <c r="U1069" i="1"/>
  <c r="U1001" i="1"/>
  <c r="U935" i="1"/>
  <c r="U866" i="1"/>
  <c r="U804" i="1"/>
  <c r="U1223" i="1"/>
  <c r="U1150" i="1"/>
  <c r="U1064" i="1"/>
  <c r="U946" i="1"/>
  <c r="U1214" i="1"/>
  <c r="U880" i="1"/>
  <c r="U1094" i="1"/>
  <c r="U894" i="1"/>
  <c r="U759" i="1"/>
  <c r="U654" i="1"/>
  <c r="U609" i="1"/>
  <c r="U449" i="1"/>
  <c r="U1201" i="1"/>
  <c r="U1177" i="1"/>
  <c r="U1105" i="1"/>
  <c r="U951" i="1"/>
  <c r="U1173" i="1"/>
  <c r="U1101" i="1"/>
  <c r="U1034" i="1"/>
  <c r="U947" i="1"/>
  <c r="U854" i="1"/>
  <c r="U1211" i="1"/>
  <c r="U1135" i="1"/>
  <c r="U1052" i="1"/>
  <c r="U1195" i="1"/>
  <c r="U1190" i="1"/>
  <c r="U991" i="1"/>
  <c r="U798" i="1"/>
  <c r="U711" i="1"/>
  <c r="U229" i="1"/>
  <c r="U634" i="1"/>
  <c r="U522" i="1"/>
  <c r="U432" i="1"/>
  <c r="U382" i="1"/>
  <c r="U191" i="1"/>
  <c r="U561" i="1"/>
  <c r="U469" i="1"/>
  <c r="U397" i="1"/>
  <c r="D22" i="2"/>
  <c r="D39" i="2" s="1"/>
  <c r="C22" i="2"/>
  <c r="D38" i="2" s="1"/>
  <c r="C25" i="2"/>
  <c r="D41" i="2" s="1"/>
  <c r="D25" i="2"/>
  <c r="D42" i="2" s="1"/>
  <c r="U244" i="1" l="1"/>
  <c r="U793" i="1"/>
  <c r="U1038" i="1"/>
  <c r="U599" i="1"/>
  <c r="U1056" i="1"/>
  <c r="U902" i="1"/>
  <c r="U913" i="1"/>
  <c r="U680" i="1"/>
  <c r="U664" i="1"/>
  <c r="U1136" i="1"/>
  <c r="U1185" i="1"/>
  <c r="U1035" i="1"/>
  <c r="U806" i="1"/>
  <c r="U982" i="1"/>
  <c r="U931" i="1"/>
  <c r="U687" i="1"/>
  <c r="U1017" i="1"/>
  <c r="U856" i="1"/>
  <c r="U729" i="1"/>
  <c r="U735" i="1"/>
  <c r="U1154" i="1"/>
  <c r="U691" i="1"/>
  <c r="U795" i="1"/>
  <c r="U1258" i="1"/>
  <c r="U800" i="1"/>
  <c r="U914" i="1"/>
  <c r="U1039" i="1"/>
  <c r="U426" i="1"/>
  <c r="U665" i="1"/>
  <c r="U502" i="1"/>
  <c r="U417" i="1"/>
  <c r="U377" i="1"/>
  <c r="U1188" i="1"/>
  <c r="U1224" i="1"/>
  <c r="U857" i="1"/>
  <c r="U1186" i="1"/>
  <c r="U1011" i="1"/>
  <c r="U1137" i="1"/>
  <c r="U692" i="1"/>
  <c r="U265" i="1"/>
  <c r="U1247" i="1"/>
  <c r="U1257" i="1"/>
  <c r="U1155" i="1"/>
  <c r="U1036" i="1"/>
  <c r="U725" i="1"/>
  <c r="U477" i="1"/>
  <c r="U294" i="1"/>
  <c r="U983" i="1"/>
  <c r="U592" i="1"/>
  <c r="U577" i="1"/>
  <c r="U405" i="1"/>
  <c r="U288" i="1"/>
  <c r="U55" i="1"/>
  <c r="U808" i="1"/>
  <c r="U539" i="1"/>
  <c r="U903" i="1"/>
  <c r="U513" i="1"/>
  <c r="U1018" i="1"/>
  <c r="U681" i="1"/>
  <c r="U736" i="1"/>
  <c r="U932" i="1"/>
  <c r="U721" i="1"/>
  <c r="U524" i="1"/>
  <c r="U645" i="1"/>
  <c r="U1057" i="1"/>
  <c r="U1138" i="1"/>
  <c r="U915" i="1"/>
  <c r="U1037" i="1"/>
  <c r="U933" i="1"/>
  <c r="U726" i="1"/>
  <c r="U404" i="1"/>
  <c r="U646" i="1"/>
  <c r="U578" i="1"/>
  <c r="U427" i="1"/>
  <c r="U291" i="1"/>
  <c r="U1040" i="1"/>
  <c r="U1189" i="1"/>
  <c r="U1248" i="1"/>
  <c r="U1012" i="1"/>
  <c r="U1187" i="1"/>
  <c r="U1156" i="1"/>
  <c r="U540" i="1"/>
  <c r="U525" i="1"/>
  <c r="U243" i="1"/>
  <c r="U689" i="1"/>
  <c r="U418" i="1"/>
  <c r="U295" i="1"/>
  <c r="U858" i="1"/>
  <c r="U809" i="1"/>
  <c r="U378" i="1"/>
  <c r="U984" i="1"/>
  <c r="U801" i="1"/>
  <c r="U600" i="1"/>
  <c r="U478" i="1"/>
  <c r="U503" i="1"/>
  <c r="U1058" i="1"/>
  <c r="U693" i="1"/>
  <c r="U731" i="1"/>
  <c r="U514" i="1"/>
  <c r="U1225" i="1"/>
  <c r="U737" i="1"/>
  <c r="U666" i="1"/>
  <c r="U266" i="1"/>
  <c r="U406" i="1"/>
  <c r="U1019" i="1"/>
  <c r="U1249" i="1"/>
  <c r="U2" i="1"/>
  <c r="U1216" i="1"/>
  <c r="U908" i="1"/>
  <c r="U1239" i="1"/>
  <c r="U1147" i="1"/>
  <c r="U1028" i="1"/>
  <c r="U684" i="1"/>
  <c r="U1178" i="1"/>
  <c r="U851" i="1"/>
  <c r="U716" i="1"/>
  <c r="U509" i="1"/>
  <c r="U520" i="1"/>
  <c r="U415" i="1"/>
  <c r="U287" i="1"/>
  <c r="U401" i="1"/>
  <c r="U1003" i="1"/>
  <c r="U788" i="1"/>
  <c r="U56" i="1"/>
  <c r="U724" i="1"/>
  <c r="U1031" i="1"/>
  <c r="U677" i="1"/>
  <c r="U375" i="1"/>
  <c r="U897" i="1"/>
  <c r="U573" i="1"/>
  <c r="U926" i="1"/>
  <c r="U641" i="1"/>
  <c r="U688" i="1"/>
  <c r="U661" i="1"/>
  <c r="U499" i="1"/>
  <c r="U242" i="1"/>
  <c r="U720" i="1"/>
  <c r="U403" i="1"/>
  <c r="U36" i="1"/>
  <c r="U289" i="1"/>
  <c r="U975" i="1"/>
  <c r="U588" i="1"/>
  <c r="U1049" i="1"/>
  <c r="U264" i="1"/>
  <c r="U1180" i="1"/>
  <c r="U802" i="1"/>
  <c r="U794" i="1"/>
  <c r="U474" i="1"/>
  <c r="U293" i="1"/>
  <c r="U535" i="1"/>
  <c r="U1010" i="1"/>
  <c r="U595" i="1"/>
  <c r="U423" i="1"/>
  <c r="U730" i="1"/>
  <c r="U1129" i="1"/>
  <c r="U21" i="1"/>
  <c r="U54" i="1"/>
  <c r="U4" i="1"/>
  <c r="U239" i="1"/>
  <c r="U284" i="1"/>
  <c r="U286" i="1"/>
  <c r="U290" i="1"/>
  <c r="U261" i="1"/>
  <c r="U35" i="1"/>
  <c r="U371" i="1"/>
  <c r="U497" i="1"/>
  <c r="U507" i="1"/>
  <c r="U533" i="1"/>
  <c r="U571" i="1"/>
  <c r="U398" i="1"/>
  <c r="U400" i="1"/>
  <c r="U412" i="1"/>
  <c r="U420" i="1"/>
  <c r="U472" i="1"/>
  <c r="U518" i="1"/>
  <c r="U586" i="1"/>
  <c r="U659" i="1"/>
  <c r="U682" i="1"/>
  <c r="U686" i="1"/>
  <c r="U714" i="1"/>
  <c r="U718" i="1"/>
  <c r="U722" i="1"/>
  <c r="U728" i="1"/>
  <c r="U593" i="1"/>
  <c r="U639" i="1"/>
  <c r="U675" i="1"/>
  <c r="U1042" i="1"/>
  <c r="U1121" i="1"/>
  <c r="U791" i="1"/>
  <c r="U849" i="1"/>
  <c r="U1024" i="1"/>
  <c r="U1240" i="1"/>
  <c r="U921" i="1"/>
  <c r="U1021" i="1"/>
  <c r="U785" i="1"/>
  <c r="U799" i="1"/>
  <c r="U969" i="1"/>
  <c r="U1172" i="1"/>
  <c r="U1207" i="1"/>
  <c r="U1230" i="1"/>
  <c r="U893" i="1"/>
  <c r="U904" i="1"/>
  <c r="U997" i="1"/>
  <c r="U1004" i="1"/>
  <c r="U1139" i="1"/>
  <c r="U1170" i="1"/>
  <c r="G24" i="2"/>
  <c r="D33" i="2" s="1"/>
  <c r="G23" i="2"/>
  <c r="D32" i="2" s="1"/>
  <c r="V1258" i="1" l="1"/>
  <c r="W1258" i="1" s="1"/>
  <c r="V1249" i="1"/>
  <c r="W1249" i="1" s="1"/>
  <c r="V1254" i="1"/>
  <c r="V1253" i="1"/>
  <c r="V1257" i="1"/>
  <c r="V1255" i="1"/>
  <c r="V1256" i="1"/>
  <c r="V1252" i="1"/>
  <c r="V1259" i="1"/>
  <c r="V1242" i="1"/>
  <c r="V1246" i="1"/>
  <c r="V1250" i="1"/>
  <c r="V1251" i="1"/>
  <c r="V1243" i="1"/>
  <c r="V1248" i="1"/>
  <c r="AB1248" i="1" s="1"/>
  <c r="V1244" i="1"/>
  <c r="V1247" i="1"/>
  <c r="V1245" i="1"/>
  <c r="V722" i="1"/>
  <c r="W722" i="1" s="1"/>
  <c r="V849" i="1"/>
  <c r="W849" i="1" s="1"/>
  <c r="V893" i="1"/>
  <c r="W893" i="1" s="1"/>
  <c r="V920" i="1"/>
  <c r="V1023" i="1"/>
  <c r="V1041" i="1"/>
  <c r="V398" i="1"/>
  <c r="W398" i="1" s="1"/>
  <c r="V420" i="1"/>
  <c r="W420" i="1" s="1"/>
  <c r="V586" i="1"/>
  <c r="W586" i="1" s="1"/>
  <c r="V1120" i="1"/>
  <c r="V1169" i="1"/>
  <c r="V1206" i="1"/>
  <c r="V21" i="1"/>
  <c r="W21" i="1" s="1"/>
  <c r="V289" i="1"/>
  <c r="W289" i="1" s="1"/>
  <c r="V518" i="1"/>
  <c r="W518" i="1" s="1"/>
  <c r="V639" i="1"/>
  <c r="W639" i="1" s="1"/>
  <c r="V659" i="1"/>
  <c r="W659" i="1" s="1"/>
  <c r="V675" i="1"/>
  <c r="W675" i="1" s="1"/>
  <c r="V718" i="1"/>
  <c r="W718" i="1" s="1"/>
  <c r="V728" i="1"/>
  <c r="W728" i="1" s="1"/>
  <c r="V785" i="1"/>
  <c r="W785" i="1" s="1"/>
  <c r="V791" i="1"/>
  <c r="W791" i="1" s="1"/>
  <c r="V1239" i="1"/>
  <c r="W1239" i="1" s="1"/>
  <c r="V968" i="1"/>
  <c r="V507" i="1"/>
  <c r="W507" i="1" s="1"/>
  <c r="V472" i="1"/>
  <c r="W472" i="1" s="1"/>
  <c r="V497" i="1"/>
  <c r="W497" i="1" s="1"/>
  <c r="V54" i="1"/>
  <c r="W54" i="1" s="1"/>
  <c r="V2" i="1"/>
  <c r="AC2" i="1" s="1"/>
  <c r="V904" i="1"/>
  <c r="W904" i="1" s="1"/>
  <c r="V412" i="1"/>
  <c r="W412" i="1" s="1"/>
  <c r="V1171" i="1"/>
  <c r="V35" i="1"/>
  <c r="W35" i="1" s="1"/>
  <c r="V1003" i="1"/>
  <c r="W1003" i="1" s="1"/>
  <c r="V371" i="1"/>
  <c r="W371" i="1" s="1"/>
  <c r="V714" i="1"/>
  <c r="W714" i="1" s="1"/>
  <c r="V1138" i="1"/>
  <c r="AA1138" i="1" s="1"/>
  <c r="V1229" i="1"/>
  <c r="V400" i="1"/>
  <c r="W400" i="1" s="1"/>
  <c r="V4" i="1"/>
  <c r="W4" i="1" s="1"/>
  <c r="V686" i="1"/>
  <c r="W686" i="1" s="1"/>
  <c r="V285" i="1"/>
  <c r="V593" i="1"/>
  <c r="W593" i="1" s="1"/>
  <c r="V1020" i="1"/>
  <c r="V799" i="1"/>
  <c r="W799" i="1" s="1"/>
  <c r="V239" i="1"/>
  <c r="W239" i="1" s="1"/>
  <c r="V571" i="1"/>
  <c r="W571" i="1" s="1"/>
  <c r="V682" i="1"/>
  <c r="W682" i="1" s="1"/>
  <c r="V261" i="1"/>
  <c r="W261" i="1" s="1"/>
  <c r="V996" i="1"/>
  <c r="V533" i="1"/>
  <c r="W533" i="1" s="1"/>
  <c r="V3" i="1"/>
  <c r="V5" i="1"/>
  <c r="V7" i="1"/>
  <c r="V9" i="1"/>
  <c r="V11" i="1"/>
  <c r="V13" i="1"/>
  <c r="V15" i="1"/>
  <c r="V17" i="1"/>
  <c r="V22" i="1"/>
  <c r="V24" i="1"/>
  <c r="V26" i="1"/>
  <c r="V28" i="1"/>
  <c r="V30" i="1"/>
  <c r="V32" i="1"/>
  <c r="V34" i="1"/>
  <c r="V36" i="1"/>
  <c r="W36" i="1" s="1"/>
  <c r="V38" i="1"/>
  <c r="V49" i="1"/>
  <c r="V51" i="1"/>
  <c r="V55" i="1"/>
  <c r="AC55" i="1" s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4" i="1"/>
  <c r="V96" i="1"/>
  <c r="V98" i="1"/>
  <c r="V100" i="1"/>
  <c r="V102" i="1"/>
  <c r="V104" i="1"/>
  <c r="V106" i="1"/>
  <c r="V108" i="1"/>
  <c r="V110" i="1"/>
  <c r="V40" i="1"/>
  <c r="V42" i="1"/>
  <c r="V44" i="1"/>
  <c r="V46" i="1"/>
  <c r="V133" i="1"/>
  <c r="V135" i="1"/>
  <c r="V137" i="1"/>
  <c r="V139" i="1"/>
  <c r="V141" i="1"/>
  <c r="V143" i="1"/>
  <c r="V145" i="1"/>
  <c r="V147" i="1"/>
  <c r="V149" i="1"/>
  <c r="V153" i="1"/>
  <c r="V157" i="1"/>
  <c r="V161" i="1"/>
  <c r="V165" i="1"/>
  <c r="V169" i="1"/>
  <c r="V172" i="1"/>
  <c r="V176" i="1"/>
  <c r="V93" i="1"/>
  <c r="V112" i="1"/>
  <c r="V114" i="1"/>
  <c r="V116" i="1"/>
  <c r="V118" i="1"/>
  <c r="V120" i="1"/>
  <c r="V122" i="1"/>
  <c r="V124" i="1"/>
  <c r="V126" i="1"/>
  <c r="V128" i="1"/>
  <c r="V130" i="1"/>
  <c r="V132" i="1"/>
  <c r="V151" i="1"/>
  <c r="V155" i="1"/>
  <c r="V159" i="1"/>
  <c r="V163" i="1"/>
  <c r="V167" i="1"/>
  <c r="V174" i="1"/>
  <c r="V180" i="1"/>
  <c r="V184" i="1"/>
  <c r="V188" i="1"/>
  <c r="V178" i="1"/>
  <c r="V182" i="1"/>
  <c r="V186" i="1"/>
  <c r="V190" i="1"/>
  <c r="V243" i="1"/>
  <c r="AA243" i="1" s="1"/>
  <c r="V247" i="1"/>
  <c r="V251" i="1"/>
  <c r="V255" i="1"/>
  <c r="V263" i="1"/>
  <c r="V267" i="1"/>
  <c r="V271" i="1"/>
  <c r="V275" i="1"/>
  <c r="V279" i="1"/>
  <c r="V283" i="1"/>
  <c r="V287" i="1"/>
  <c r="W287" i="1" s="1"/>
  <c r="V291" i="1"/>
  <c r="V295" i="1"/>
  <c r="AC295" i="1" s="1"/>
  <c r="V299" i="1"/>
  <c r="V303" i="1"/>
  <c r="V307" i="1"/>
  <c r="V311" i="1"/>
  <c r="V315" i="1"/>
  <c r="V319" i="1"/>
  <c r="V323" i="1"/>
  <c r="V327" i="1"/>
  <c r="V191" i="1"/>
  <c r="V193" i="1"/>
  <c r="V195" i="1"/>
  <c r="V197" i="1"/>
  <c r="V199" i="1"/>
  <c r="V201" i="1"/>
  <c r="V203" i="1"/>
  <c r="V205" i="1"/>
  <c r="V207" i="1"/>
  <c r="V209" i="1"/>
  <c r="V211" i="1"/>
  <c r="V213" i="1"/>
  <c r="V215" i="1"/>
  <c r="V217" i="1"/>
  <c r="V241" i="1"/>
  <c r="V341" i="1"/>
  <c r="V343" i="1"/>
  <c r="V345" i="1"/>
  <c r="V347" i="1"/>
  <c r="V349" i="1"/>
  <c r="V245" i="1"/>
  <c r="V253" i="1"/>
  <c r="V269" i="1"/>
  <c r="V277" i="1"/>
  <c r="V293" i="1"/>
  <c r="W293" i="1" s="1"/>
  <c r="V301" i="1"/>
  <c r="V309" i="1"/>
  <c r="V317" i="1"/>
  <c r="V325" i="1"/>
  <c r="V387" i="1"/>
  <c r="V402" i="1"/>
  <c r="V410" i="1"/>
  <c r="V418" i="1"/>
  <c r="AA418" i="1" s="1"/>
  <c r="V426" i="1"/>
  <c r="AC426" i="1" s="1"/>
  <c r="V434" i="1"/>
  <c r="V442" i="1"/>
  <c r="V446" i="1"/>
  <c r="V454" i="1"/>
  <c r="V462" i="1"/>
  <c r="V475" i="1"/>
  <c r="V477" i="1"/>
  <c r="AC477" i="1" s="1"/>
  <c r="V479" i="1"/>
  <c r="V481" i="1"/>
  <c r="V483" i="1"/>
  <c r="V485" i="1"/>
  <c r="V487" i="1"/>
  <c r="V489" i="1"/>
  <c r="V491" i="1"/>
  <c r="V493" i="1"/>
  <c r="V499" i="1"/>
  <c r="W499" i="1" s="1"/>
  <c r="V501" i="1"/>
  <c r="V503" i="1"/>
  <c r="V505" i="1"/>
  <c r="V509" i="1"/>
  <c r="W509" i="1" s="1"/>
  <c r="V511" i="1"/>
  <c r="V513" i="1"/>
  <c r="V515" i="1"/>
  <c r="V332" i="1"/>
  <c r="V334" i="1"/>
  <c r="V336" i="1"/>
  <c r="V338" i="1"/>
  <c r="V340" i="1"/>
  <c r="V373" i="1"/>
  <c r="V375" i="1"/>
  <c r="W375" i="1" s="1"/>
  <c r="V377" i="1"/>
  <c r="AA377" i="1" s="1"/>
  <c r="V379" i="1"/>
  <c r="V381" i="1"/>
  <c r="V389" i="1"/>
  <c r="V404" i="1"/>
  <c r="V428" i="1"/>
  <c r="V436" i="1"/>
  <c r="V444" i="1"/>
  <c r="V448" i="1"/>
  <c r="V456" i="1"/>
  <c r="V249" i="1"/>
  <c r="V265" i="1"/>
  <c r="AC265" i="1" s="1"/>
  <c r="V273" i="1"/>
  <c r="V281" i="1"/>
  <c r="V297" i="1"/>
  <c r="V305" i="1"/>
  <c r="V313" i="1"/>
  <c r="V321" i="1"/>
  <c r="V329" i="1"/>
  <c r="V383" i="1"/>
  <c r="V406" i="1"/>
  <c r="AA406" i="1" s="1"/>
  <c r="V414" i="1"/>
  <c r="V422" i="1"/>
  <c r="V430" i="1"/>
  <c r="V438" i="1"/>
  <c r="V450" i="1"/>
  <c r="V458" i="1"/>
  <c r="V432" i="1"/>
  <c r="V519" i="1"/>
  <c r="V523" i="1"/>
  <c r="V527" i="1"/>
  <c r="V535" i="1"/>
  <c r="W535" i="1" s="1"/>
  <c r="V539" i="1"/>
  <c r="V543" i="1"/>
  <c r="V547" i="1"/>
  <c r="V551" i="1"/>
  <c r="V556" i="1"/>
  <c r="V559" i="1"/>
  <c r="V706" i="1"/>
  <c r="V708" i="1"/>
  <c r="V710" i="1"/>
  <c r="V716" i="1"/>
  <c r="W716" i="1" s="1"/>
  <c r="V720" i="1"/>
  <c r="W720" i="1" s="1"/>
  <c r="V724" i="1"/>
  <c r="W724" i="1" s="1"/>
  <c r="V726" i="1"/>
  <c r="V730" i="1"/>
  <c r="W730" i="1" s="1"/>
  <c r="V732" i="1"/>
  <c r="V734" i="1"/>
  <c r="V736" i="1"/>
  <c r="V738" i="1"/>
  <c r="V740" i="1"/>
  <c r="V742" i="1"/>
  <c r="V744" i="1"/>
  <c r="V746" i="1"/>
  <c r="V748" i="1"/>
  <c r="V750" i="1"/>
  <c r="V752" i="1"/>
  <c r="V754" i="1"/>
  <c r="V756" i="1"/>
  <c r="V758" i="1"/>
  <c r="V760" i="1"/>
  <c r="V762" i="1"/>
  <c r="V764" i="1"/>
  <c r="V766" i="1"/>
  <c r="V768" i="1"/>
  <c r="V770" i="1"/>
  <c r="V786" i="1"/>
  <c r="V788" i="1"/>
  <c r="W788" i="1" s="1"/>
  <c r="V790" i="1"/>
  <c r="V792" i="1"/>
  <c r="V794" i="1"/>
  <c r="W794" i="1" s="1"/>
  <c r="V796" i="1"/>
  <c r="V800" i="1"/>
  <c r="V802" i="1"/>
  <c r="W802" i="1" s="1"/>
  <c r="V804" i="1"/>
  <c r="V806" i="1"/>
  <c r="V808" i="1"/>
  <c r="V810" i="1"/>
  <c r="V812" i="1"/>
  <c r="V814" i="1"/>
  <c r="V816" i="1"/>
  <c r="V818" i="1"/>
  <c r="V820" i="1"/>
  <c r="V822" i="1"/>
  <c r="V824" i="1"/>
  <c r="V826" i="1"/>
  <c r="V828" i="1"/>
  <c r="V830" i="1"/>
  <c r="V832" i="1"/>
  <c r="V834" i="1"/>
  <c r="V836" i="1"/>
  <c r="V408" i="1"/>
  <c r="V416" i="1"/>
  <c r="V424" i="1"/>
  <c r="V460" i="1"/>
  <c r="V452" i="1"/>
  <c r="V385" i="1"/>
  <c r="V538" i="1"/>
  <c r="V546" i="1"/>
  <c r="V660" i="1"/>
  <c r="V662" i="1"/>
  <c r="V664" i="1"/>
  <c r="V666" i="1"/>
  <c r="AA666" i="1" s="1"/>
  <c r="V668" i="1"/>
  <c r="V670" i="1"/>
  <c r="V672" i="1"/>
  <c r="V677" i="1"/>
  <c r="W677" i="1" s="1"/>
  <c r="V679" i="1"/>
  <c r="V681" i="1"/>
  <c r="V859" i="1"/>
  <c r="V865" i="1"/>
  <c r="V869" i="1"/>
  <c r="V873" i="1"/>
  <c r="V877" i="1"/>
  <c r="V881" i="1"/>
  <c r="V526" i="1"/>
  <c r="V553" i="1"/>
  <c r="V683" i="1"/>
  <c r="V685" i="1"/>
  <c r="V838" i="1"/>
  <c r="V861" i="1"/>
  <c r="V440" i="1"/>
  <c r="V522" i="1"/>
  <c r="V530" i="1"/>
  <c r="V558" i="1"/>
  <c r="V587" i="1"/>
  <c r="V589" i="1"/>
  <c r="V591" i="1"/>
  <c r="V595" i="1"/>
  <c r="W595" i="1" s="1"/>
  <c r="V597" i="1"/>
  <c r="V599" i="1"/>
  <c r="V601" i="1"/>
  <c r="V603" i="1"/>
  <c r="V605" i="1"/>
  <c r="V607" i="1"/>
  <c r="V609" i="1"/>
  <c r="V611" i="1"/>
  <c r="V613" i="1"/>
  <c r="V615" i="1"/>
  <c r="V617" i="1"/>
  <c r="V619" i="1"/>
  <c r="V621" i="1"/>
  <c r="V623" i="1"/>
  <c r="V625" i="1"/>
  <c r="V627" i="1"/>
  <c r="V629" i="1"/>
  <c r="V631" i="1"/>
  <c r="V641" i="1"/>
  <c r="W641" i="1" s="1"/>
  <c r="V643" i="1"/>
  <c r="V645" i="1"/>
  <c r="V647" i="1"/>
  <c r="V649" i="1"/>
  <c r="V651" i="1"/>
  <c r="V857" i="1"/>
  <c r="Y857" i="1" s="1"/>
  <c r="V895" i="1"/>
  <c r="V899" i="1"/>
  <c r="V542" i="1"/>
  <c r="V863" i="1"/>
  <c r="V867" i="1"/>
  <c r="V871" i="1"/>
  <c r="V875" i="1"/>
  <c r="V879" i="1"/>
  <c r="V883" i="1"/>
  <c r="V907" i="1"/>
  <c r="V909" i="1"/>
  <c r="V911" i="1"/>
  <c r="V913" i="1"/>
  <c r="V915" i="1"/>
  <c r="Y915" i="1" s="1"/>
  <c r="V921" i="1"/>
  <c r="W921" i="1" s="1"/>
  <c r="V923" i="1"/>
  <c r="V925" i="1"/>
  <c r="V927" i="1"/>
  <c r="V929" i="1"/>
  <c r="V931" i="1"/>
  <c r="V933" i="1"/>
  <c r="Y933" i="1" s="1"/>
  <c r="V935" i="1"/>
  <c r="V937" i="1"/>
  <c r="V939" i="1"/>
  <c r="V941" i="1"/>
  <c r="V943" i="1"/>
  <c r="V945" i="1"/>
  <c r="V947" i="1"/>
  <c r="V949" i="1"/>
  <c r="V951" i="1"/>
  <c r="V969" i="1"/>
  <c r="W969" i="1" s="1"/>
  <c r="V971" i="1"/>
  <c r="V973" i="1"/>
  <c r="V975" i="1"/>
  <c r="W975" i="1" s="1"/>
  <c r="V977" i="1"/>
  <c r="V979" i="1"/>
  <c r="V981" i="1"/>
  <c r="V983" i="1"/>
  <c r="AA983" i="1" s="1"/>
  <c r="V985" i="1"/>
  <c r="V987" i="1"/>
  <c r="V989" i="1"/>
  <c r="V991" i="1"/>
  <c r="V993" i="1"/>
  <c r="V995" i="1"/>
  <c r="V997" i="1"/>
  <c r="W997" i="1" s="1"/>
  <c r="V999" i="1"/>
  <c r="V1001" i="1"/>
  <c r="V1005" i="1"/>
  <c r="V1007" i="1"/>
  <c r="V1009" i="1"/>
  <c r="V1011" i="1"/>
  <c r="Y1011" i="1" s="1"/>
  <c r="V1013" i="1"/>
  <c r="V1021" i="1"/>
  <c r="W1021" i="1" s="1"/>
  <c r="V1025" i="1"/>
  <c r="V1027" i="1"/>
  <c r="V1029" i="1"/>
  <c r="V1031" i="1"/>
  <c r="W1031" i="1" s="1"/>
  <c r="V1033" i="1"/>
  <c r="V1035" i="1"/>
  <c r="V1037" i="1"/>
  <c r="V1043" i="1"/>
  <c r="V1045" i="1"/>
  <c r="V1047" i="1"/>
  <c r="V1049" i="1"/>
  <c r="W1049" i="1" s="1"/>
  <c r="V1051" i="1"/>
  <c r="V1053" i="1"/>
  <c r="V1055" i="1"/>
  <c r="V1057" i="1"/>
  <c r="V1059" i="1"/>
  <c r="V1061" i="1"/>
  <c r="V1063" i="1"/>
  <c r="V1065" i="1"/>
  <c r="V1067" i="1"/>
  <c r="V1069" i="1"/>
  <c r="V1071" i="1"/>
  <c r="V1073" i="1"/>
  <c r="V1075" i="1"/>
  <c r="V1077" i="1"/>
  <c r="V1079" i="1"/>
  <c r="V1081" i="1"/>
  <c r="V1083" i="1"/>
  <c r="V1085" i="1"/>
  <c r="V1087" i="1"/>
  <c r="V1089" i="1"/>
  <c r="V1091" i="1"/>
  <c r="V1124" i="1"/>
  <c r="V1126" i="1"/>
  <c r="V1128" i="1"/>
  <c r="V1130" i="1"/>
  <c r="V1132" i="1"/>
  <c r="V1134" i="1"/>
  <c r="V1140" i="1"/>
  <c r="V1142" i="1"/>
  <c r="V1144" i="1"/>
  <c r="V1146" i="1"/>
  <c r="V1148" i="1"/>
  <c r="V1150" i="1"/>
  <c r="V1152" i="1"/>
  <c r="V1154" i="1"/>
  <c r="V1156" i="1"/>
  <c r="AC1156" i="1" s="1"/>
  <c r="V1158" i="1"/>
  <c r="V1160" i="1"/>
  <c r="V534" i="1"/>
  <c r="V550" i="1"/>
  <c r="V687" i="1"/>
  <c r="V689" i="1"/>
  <c r="V691" i="1"/>
  <c r="V693" i="1"/>
  <c r="AC693" i="1" s="1"/>
  <c r="V695" i="1"/>
  <c r="V697" i="1"/>
  <c r="V699" i="1"/>
  <c r="V701" i="1"/>
  <c r="V703" i="1"/>
  <c r="V705" i="1"/>
  <c r="V850" i="1"/>
  <c r="V851" i="1"/>
  <c r="W851" i="1" s="1"/>
  <c r="V853" i="1"/>
  <c r="V855" i="1"/>
  <c r="V905" i="1"/>
  <c r="V901" i="1"/>
  <c r="V1093" i="1"/>
  <c r="V1097" i="1"/>
  <c r="V1101" i="1"/>
  <c r="V1105" i="1"/>
  <c r="V1109" i="1"/>
  <c r="V1121" i="1"/>
  <c r="W1121" i="1" s="1"/>
  <c r="V1172" i="1"/>
  <c r="W1172" i="1" s="1"/>
  <c r="V1176" i="1"/>
  <c r="V1180" i="1"/>
  <c r="W1180" i="1" s="1"/>
  <c r="V1184" i="1"/>
  <c r="V1188" i="1"/>
  <c r="V1191" i="1"/>
  <c r="V1194" i="1"/>
  <c r="V1197" i="1"/>
  <c r="V1208" i="1"/>
  <c r="V1210" i="1"/>
  <c r="V1212" i="1"/>
  <c r="V1214" i="1"/>
  <c r="V1216" i="1"/>
  <c r="W1216" i="1" s="1"/>
  <c r="V1218" i="1"/>
  <c r="V1220" i="1"/>
  <c r="V1222" i="1"/>
  <c r="V1224" i="1"/>
  <c r="V1230" i="1"/>
  <c r="W1230" i="1" s="1"/>
  <c r="V1094" i="1"/>
  <c r="V1098" i="1"/>
  <c r="V1102" i="1"/>
  <c r="V1106" i="1"/>
  <c r="V1122" i="1"/>
  <c r="V897" i="1"/>
  <c r="W897" i="1" s="1"/>
  <c r="V561" i="1"/>
  <c r="V563" i="1"/>
  <c r="V565" i="1"/>
  <c r="V567" i="1"/>
  <c r="V569" i="1"/>
  <c r="V573" i="1"/>
  <c r="W573" i="1" s="1"/>
  <c r="V575" i="1"/>
  <c r="V577" i="1"/>
  <c r="AC577" i="1" s="1"/>
  <c r="V579" i="1"/>
  <c r="V1175" i="1"/>
  <c r="V1179" i="1"/>
  <c r="V1183" i="1"/>
  <c r="V1187" i="1"/>
  <c r="V1193" i="1"/>
  <c r="V1196" i="1"/>
  <c r="V1207" i="1"/>
  <c r="W1207" i="1" s="1"/>
  <c r="V1231" i="1"/>
  <c r="V1235" i="1"/>
  <c r="V1232" i="1"/>
  <c r="V1236" i="1"/>
  <c r="V1240" i="1"/>
  <c r="W1240" i="1" s="1"/>
  <c r="V1238" i="1"/>
  <c r="V1233" i="1"/>
  <c r="V1209" i="1"/>
  <c r="V1185" i="1"/>
  <c r="V1219" i="1"/>
  <c r="V1186" i="1"/>
  <c r="V1103" i="1"/>
  <c r="V1104" i="1"/>
  <c r="V1008" i="1"/>
  <c r="V992" i="1"/>
  <c r="V976" i="1"/>
  <c r="V663" i="1"/>
  <c r="V1084" i="1"/>
  <c r="V1076" i="1"/>
  <c r="V1068" i="1"/>
  <c r="V1060" i="1"/>
  <c r="V1052" i="1"/>
  <c r="V1044" i="1"/>
  <c r="V1000" i="1"/>
  <c r="V986" i="1"/>
  <c r="V970" i="1"/>
  <c r="V936" i="1"/>
  <c r="V719" i="1"/>
  <c r="V1155" i="1"/>
  <c r="V1139" i="1"/>
  <c r="W1139" i="1" s="1"/>
  <c r="V1034" i="1"/>
  <c r="V1026" i="1"/>
  <c r="V1149" i="1"/>
  <c r="V1133" i="1"/>
  <c r="V1125" i="1"/>
  <c r="V839" i="1"/>
  <c r="V896" i="1"/>
  <c r="V870" i="1"/>
  <c r="V717" i="1"/>
  <c r="V902" i="1"/>
  <c r="V833" i="1"/>
  <c r="V545" i="1"/>
  <c r="V825" i="1"/>
  <c r="V755" i="1"/>
  <c r="V669" i="1"/>
  <c r="V787" i="1"/>
  <c r="V769" i="1"/>
  <c r="V753" i="1"/>
  <c r="V737" i="1"/>
  <c r="V554" i="1"/>
  <c r="V525" i="1"/>
  <c r="V437" i="1"/>
  <c r="V876" i="1"/>
  <c r="V793" i="1"/>
  <c r="V709" i="1"/>
  <c r="V646" i="1"/>
  <c r="AC646" i="1" s="1"/>
  <c r="V630" i="1"/>
  <c r="V622" i="1"/>
  <c r="V614" i="1"/>
  <c r="V606" i="1"/>
  <c r="V598" i="1"/>
  <c r="V590" i="1"/>
  <c r="V540" i="1"/>
  <c r="AB540" i="1" s="1"/>
  <c r="V862" i="1"/>
  <c r="V829" i="1"/>
  <c r="V813" i="1"/>
  <c r="V767" i="1"/>
  <c r="V751" i="1"/>
  <c r="V735" i="1"/>
  <c r="V704" i="1"/>
  <c r="V696" i="1"/>
  <c r="V688" i="1"/>
  <c r="W688" i="1" s="1"/>
  <c r="V574" i="1"/>
  <c r="V566" i="1"/>
  <c r="V549" i="1"/>
  <c r="V388" i="1"/>
  <c r="V510" i="1"/>
  <c r="V492" i="1"/>
  <c r="V476" i="1"/>
  <c r="V378" i="1"/>
  <c r="V335" i="1"/>
  <c r="V494" i="1"/>
  <c r="V478" i="1"/>
  <c r="Y478" i="1" s="1"/>
  <c r="V421" i="1"/>
  <c r="V488" i="1"/>
  <c r="V473" i="1"/>
  <c r="V376" i="1"/>
  <c r="V337" i="1"/>
  <c r="V443" i="1"/>
  <c r="V427" i="1"/>
  <c r="Y427" i="1" s="1"/>
  <c r="V411" i="1"/>
  <c r="V185" i="1"/>
  <c r="V459" i="1"/>
  <c r="V441" i="1"/>
  <c r="V425" i="1"/>
  <c r="V409" i="1"/>
  <c r="V457" i="1"/>
  <c r="V344" i="1"/>
  <c r="V316" i="1"/>
  <c r="V300" i="1"/>
  <c r="V284" i="1"/>
  <c r="W284" i="1" s="1"/>
  <c r="V268" i="1"/>
  <c r="V252" i="1"/>
  <c r="V212" i="1"/>
  <c r="V204" i="1"/>
  <c r="V196" i="1"/>
  <c r="V105" i="1"/>
  <c r="V326" i="1"/>
  <c r="V310" i="1"/>
  <c r="V294" i="1"/>
  <c r="AA294" i="1" s="1"/>
  <c r="V278" i="1"/>
  <c r="V262" i="1"/>
  <c r="V246" i="1"/>
  <c r="V240" i="1"/>
  <c r="V189" i="1"/>
  <c r="V170" i="1"/>
  <c r="V154" i="1"/>
  <c r="V138" i="1"/>
  <c r="V179" i="1"/>
  <c r="V99" i="1"/>
  <c r="V148" i="1"/>
  <c r="V164" i="1"/>
  <c r="V10" i="1"/>
  <c r="V119" i="1"/>
  <c r="V27" i="1"/>
  <c r="V129" i="1"/>
  <c r="V113" i="1"/>
  <c r="V48" i="1"/>
  <c r="V25" i="1"/>
  <c r="V8" i="1"/>
  <c r="V90" i="1"/>
  <c r="V82" i="1"/>
  <c r="V74" i="1"/>
  <c r="V62" i="1"/>
  <c r="V56" i="1"/>
  <c r="W56" i="1" s="1"/>
  <c r="V43" i="1"/>
  <c r="V1221" i="1"/>
  <c r="V1078" i="1"/>
  <c r="V1054" i="1"/>
  <c r="V1002" i="1"/>
  <c r="V1159" i="1"/>
  <c r="V1028" i="1"/>
  <c r="W1028" i="1" s="1"/>
  <c r="V1153" i="1"/>
  <c r="V948" i="1"/>
  <c r="V537" i="1"/>
  <c r="V837" i="1"/>
  <c r="V536" i="1"/>
  <c r="V880" i="1"/>
  <c r="V1234" i="1"/>
  <c r="V1162" i="1"/>
  <c r="V1181" i="1"/>
  <c r="V1225" i="1"/>
  <c r="Y1225" i="1" s="1"/>
  <c r="V1182" i="1"/>
  <c r="V1099" i="1"/>
  <c r="V1100" i="1"/>
  <c r="V1006" i="1"/>
  <c r="V942" i="1"/>
  <c r="V926" i="1"/>
  <c r="W926" i="1" s="1"/>
  <c r="V908" i="1"/>
  <c r="W908" i="1" s="1"/>
  <c r="V1090" i="1"/>
  <c r="V1082" i="1"/>
  <c r="V1074" i="1"/>
  <c r="V1066" i="1"/>
  <c r="V1058" i="1"/>
  <c r="V1050" i="1"/>
  <c r="V1042" i="1"/>
  <c r="W1042" i="1" s="1"/>
  <c r="V998" i="1"/>
  <c r="V1151" i="1"/>
  <c r="V1032" i="1"/>
  <c r="V1024" i="1"/>
  <c r="W1024" i="1" s="1"/>
  <c r="V980" i="1"/>
  <c r="V946" i="1"/>
  <c r="V930" i="1"/>
  <c r="V912" i="1"/>
  <c r="V1161" i="1"/>
  <c r="V1147" i="1"/>
  <c r="W1147" i="1" s="1"/>
  <c r="V1131" i="1"/>
  <c r="V990" i="1"/>
  <c r="V974" i="1"/>
  <c r="V940" i="1"/>
  <c r="V924" i="1"/>
  <c r="V906" i="1"/>
  <c r="V882" i="1"/>
  <c r="V866" i="1"/>
  <c r="V817" i="1"/>
  <c r="V747" i="1"/>
  <c r="V707" i="1"/>
  <c r="V898" i="1"/>
  <c r="V763" i="1"/>
  <c r="V680" i="1"/>
  <c r="V528" i="1"/>
  <c r="V860" i="1"/>
  <c r="V665" i="1"/>
  <c r="AA665" i="1" s="1"/>
  <c r="V831" i="1"/>
  <c r="V815" i="1"/>
  <c r="V797" i="1"/>
  <c r="V684" i="1"/>
  <c r="W684" i="1" s="1"/>
  <c r="V552" i="1"/>
  <c r="V872" i="1"/>
  <c r="V856" i="1"/>
  <c r="V835" i="1"/>
  <c r="V819" i="1"/>
  <c r="V803" i="1"/>
  <c r="V757" i="1"/>
  <c r="V741" i="1"/>
  <c r="V723" i="1"/>
  <c r="V652" i="1"/>
  <c r="V644" i="1"/>
  <c r="V628" i="1"/>
  <c r="V620" i="1"/>
  <c r="V612" i="1"/>
  <c r="V604" i="1"/>
  <c r="V596" i="1"/>
  <c r="V588" i="1"/>
  <c r="W588" i="1" s="1"/>
  <c r="V529" i="1"/>
  <c r="V500" i="1"/>
  <c r="V795" i="1"/>
  <c r="AA795" i="1" s="1"/>
  <c r="V702" i="1"/>
  <c r="V694" i="1"/>
  <c r="V572" i="1"/>
  <c r="V564" i="1"/>
  <c r="V541" i="1"/>
  <c r="V516" i="1"/>
  <c r="V508" i="1"/>
  <c r="V374" i="1"/>
  <c r="V331" i="1"/>
  <c r="V504" i="1"/>
  <c r="V413" i="1"/>
  <c r="V498" i="1"/>
  <c r="V372" i="1"/>
  <c r="V333" i="1"/>
  <c r="V453" i="1"/>
  <c r="V348" i="1"/>
  <c r="V177" i="1"/>
  <c r="V384" i="1"/>
  <c r="V439" i="1"/>
  <c r="V423" i="1"/>
  <c r="W423" i="1" s="1"/>
  <c r="V407" i="1"/>
  <c r="V390" i="1"/>
  <c r="V328" i="1"/>
  <c r="V312" i="1"/>
  <c r="V296" i="1"/>
  <c r="V280" i="1"/>
  <c r="V264" i="1"/>
  <c r="W264" i="1" s="1"/>
  <c r="V248" i="1"/>
  <c r="V218" i="1"/>
  <c r="V210" i="1"/>
  <c r="V202" i="1"/>
  <c r="V194" i="1"/>
  <c r="V101" i="1"/>
  <c r="V322" i="1"/>
  <c r="V306" i="1"/>
  <c r="V290" i="1"/>
  <c r="W290" i="1" s="1"/>
  <c r="V274" i="1"/>
  <c r="V242" i="1"/>
  <c r="W242" i="1" s="1"/>
  <c r="V166" i="1"/>
  <c r="V150" i="1"/>
  <c r="V134" i="1"/>
  <c r="V111" i="1"/>
  <c r="V95" i="1"/>
  <c r="V144" i="1"/>
  <c r="V68" i="1"/>
  <c r="V175" i="1"/>
  <c r="V160" i="1"/>
  <c r="V131" i="1"/>
  <c r="V115" i="1"/>
  <c r="V18" i="1"/>
  <c r="V125" i="1"/>
  <c r="V58" i="1"/>
  <c r="V88" i="1"/>
  <c r="V80" i="1"/>
  <c r="V72" i="1"/>
  <c r="V41" i="1"/>
  <c r="V31" i="1"/>
  <c r="V14" i="1"/>
  <c r="V1086" i="1"/>
  <c r="V1062" i="1"/>
  <c r="V1141" i="1"/>
  <c r="V988" i="1"/>
  <c r="V938" i="1"/>
  <c r="V982" i="1"/>
  <c r="V932" i="1"/>
  <c r="Y932" i="1" s="1"/>
  <c r="V900" i="1"/>
  <c r="V731" i="1"/>
  <c r="V555" i="1"/>
  <c r="V823" i="1"/>
  <c r="V727" i="1"/>
  <c r="V447" i="1"/>
  <c r="V827" i="1"/>
  <c r="V1241" i="1"/>
  <c r="V1217" i="1"/>
  <c r="V1177" i="1"/>
  <c r="V1223" i="1"/>
  <c r="V1211" i="1"/>
  <c r="V1178" i="1"/>
  <c r="W1178" i="1" s="1"/>
  <c r="V1095" i="1"/>
  <c r="V1213" i="1"/>
  <c r="V1195" i="1"/>
  <c r="V1096" i="1"/>
  <c r="V1012" i="1"/>
  <c r="V1004" i="1"/>
  <c r="W1004" i="1" s="1"/>
  <c r="V984" i="1"/>
  <c r="V671" i="1"/>
  <c r="V1088" i="1"/>
  <c r="V1080" i="1"/>
  <c r="V1072" i="1"/>
  <c r="V1064" i="1"/>
  <c r="V1056" i="1"/>
  <c r="V1048" i="1"/>
  <c r="V994" i="1"/>
  <c r="V978" i="1"/>
  <c r="V944" i="1"/>
  <c r="V928" i="1"/>
  <c r="V809" i="1"/>
  <c r="Y809" i="1" s="1"/>
  <c r="V1145" i="1"/>
  <c r="V1038" i="1"/>
  <c r="V1030" i="1"/>
  <c r="V858" i="1"/>
  <c r="V1157" i="1"/>
  <c r="V1143" i="1"/>
  <c r="V1129" i="1"/>
  <c r="W1129" i="1" s="1"/>
  <c r="V1022" i="1"/>
  <c r="V739" i="1"/>
  <c r="V878" i="1"/>
  <c r="V678" i="1"/>
  <c r="V894" i="1"/>
  <c r="V801" i="1"/>
  <c r="AC801" i="1" s="1"/>
  <c r="V676" i="1"/>
  <c r="V520" i="1"/>
  <c r="W520" i="1" s="1"/>
  <c r="V789" i="1"/>
  <c r="V661" i="1"/>
  <c r="W661" i="1" s="1"/>
  <c r="V346" i="1"/>
  <c r="V761" i="1"/>
  <c r="V745" i="1"/>
  <c r="V729" i="1"/>
  <c r="V715" i="1"/>
  <c r="V544" i="1"/>
  <c r="V474" i="1"/>
  <c r="W474" i="1" s="1"/>
  <c r="V868" i="1"/>
  <c r="V721" i="1"/>
  <c r="AC721" i="1" s="1"/>
  <c r="V650" i="1"/>
  <c r="V642" i="1"/>
  <c r="V626" i="1"/>
  <c r="V618" i="1"/>
  <c r="V610" i="1"/>
  <c r="V602" i="1"/>
  <c r="V594" i="1"/>
  <c r="V557" i="1"/>
  <c r="V521" i="1"/>
  <c r="V490" i="1"/>
  <c r="V854" i="1"/>
  <c r="V821" i="1"/>
  <c r="V805" i="1"/>
  <c r="V759" i="1"/>
  <c r="V743" i="1"/>
  <c r="V700" i="1"/>
  <c r="V692" i="1"/>
  <c r="Y692" i="1" s="1"/>
  <c r="V578" i="1"/>
  <c r="V570" i="1"/>
  <c r="V562" i="1"/>
  <c r="V482" i="1"/>
  <c r="V514" i="1"/>
  <c r="Y514" i="1" s="1"/>
  <c r="V502" i="1"/>
  <c r="AC502" i="1" s="1"/>
  <c r="V484" i="1"/>
  <c r="V486" i="1"/>
  <c r="V463" i="1"/>
  <c r="V405" i="1"/>
  <c r="AC405" i="1" s="1"/>
  <c r="V480" i="1"/>
  <c r="V435" i="1"/>
  <c r="V419" i="1"/>
  <c r="V403" i="1"/>
  <c r="W403" i="1" s="1"/>
  <c r="V386" i="1"/>
  <c r="V451" i="1"/>
  <c r="V433" i="1"/>
  <c r="V417" i="1"/>
  <c r="AA417" i="1" s="1"/>
  <c r="V401" i="1"/>
  <c r="W401" i="1" s="1"/>
  <c r="V342" i="1"/>
  <c r="V449" i="1"/>
  <c r="V324" i="1"/>
  <c r="V308" i="1"/>
  <c r="V292" i="1"/>
  <c r="V276" i="1"/>
  <c r="V244" i="1"/>
  <c r="V216" i="1"/>
  <c r="V208" i="1"/>
  <c r="V200" i="1"/>
  <c r="V192" i="1"/>
  <c r="V97" i="1"/>
  <c r="V318" i="1"/>
  <c r="V302" i="1"/>
  <c r="V286" i="1"/>
  <c r="W286" i="1" s="1"/>
  <c r="V270" i="1"/>
  <c r="V254" i="1"/>
  <c r="V181" i="1"/>
  <c r="V162" i="1"/>
  <c r="V146" i="1"/>
  <c r="V187" i="1"/>
  <c r="V107" i="1"/>
  <c r="V140" i="1"/>
  <c r="V50" i="1"/>
  <c r="V171" i="1"/>
  <c r="V156" i="1"/>
  <c r="V37" i="1"/>
  <c r="V127" i="1"/>
  <c r="V121" i="1"/>
  <c r="V33" i="1"/>
  <c r="V16" i="1"/>
  <c r="V86" i="1"/>
  <c r="V78" i="1"/>
  <c r="V70" i="1"/>
  <c r="V29" i="1"/>
  <c r="V64" i="1"/>
  <c r="V47" i="1"/>
  <c r="V39" i="1"/>
  <c r="V1237" i="1"/>
  <c r="V1192" i="1"/>
  <c r="V1189" i="1"/>
  <c r="V1173" i="1"/>
  <c r="V1123" i="1"/>
  <c r="V1215" i="1"/>
  <c r="V1190" i="1"/>
  <c r="V1174" i="1"/>
  <c r="V1107" i="1"/>
  <c r="V1170" i="1"/>
  <c r="W1170" i="1" s="1"/>
  <c r="V1108" i="1"/>
  <c r="V1092" i="1"/>
  <c r="V1198" i="1"/>
  <c r="V1010" i="1"/>
  <c r="W1010" i="1" s="1"/>
  <c r="V950" i="1"/>
  <c r="V934" i="1"/>
  <c r="V916" i="1"/>
  <c r="V667" i="1"/>
  <c r="V1070" i="1"/>
  <c r="V1046" i="1"/>
  <c r="V910" i="1"/>
  <c r="V1036" i="1"/>
  <c r="V972" i="1"/>
  <c r="V922" i="1"/>
  <c r="V1127" i="1"/>
  <c r="V914" i="1"/>
  <c r="V874" i="1"/>
  <c r="V807" i="1"/>
  <c r="V864" i="1"/>
  <c r="V811" i="1"/>
  <c r="V733" i="1"/>
  <c r="V624" i="1"/>
  <c r="V548" i="1"/>
  <c r="V725" i="1"/>
  <c r="V524" i="1"/>
  <c r="AA524" i="1" s="1"/>
  <c r="V431" i="1"/>
  <c r="V298" i="1"/>
  <c r="V103" i="1"/>
  <c r="V60" i="1"/>
  <c r="V23" i="1"/>
  <c r="V158" i="1"/>
  <c r="V6" i="1"/>
  <c r="V765" i="1"/>
  <c r="V568" i="1"/>
  <c r="V266" i="1"/>
  <c r="V117" i="1"/>
  <c r="V648" i="1"/>
  <c r="V616" i="1"/>
  <c r="V576" i="1"/>
  <c r="V455" i="1"/>
  <c r="V429" i="1"/>
  <c r="V272" i="1"/>
  <c r="V66" i="1"/>
  <c r="V512" i="1"/>
  <c r="V461" i="1"/>
  <c r="V330" i="1"/>
  <c r="V142" i="1"/>
  <c r="V123" i="1"/>
  <c r="V749" i="1"/>
  <c r="V632" i="1"/>
  <c r="V600" i="1"/>
  <c r="V852" i="1"/>
  <c r="V690" i="1"/>
  <c r="V560" i="1"/>
  <c r="V339" i="1"/>
  <c r="V445" i="1"/>
  <c r="V304" i="1"/>
  <c r="V206" i="1"/>
  <c r="V314" i="1"/>
  <c r="V250" i="1"/>
  <c r="V183" i="1"/>
  <c r="V136" i="1"/>
  <c r="V152" i="1"/>
  <c r="V76" i="1"/>
  <c r="V399" i="1"/>
  <c r="V198" i="1"/>
  <c r="V173" i="1"/>
  <c r="V12" i="1"/>
  <c r="V382" i="1"/>
  <c r="V109" i="1"/>
  <c r="V282" i="1"/>
  <c r="V92" i="1"/>
  <c r="V640" i="1"/>
  <c r="V608" i="1"/>
  <c r="V698" i="1"/>
  <c r="V380" i="1"/>
  <c r="V415" i="1"/>
  <c r="W415" i="1" s="1"/>
  <c r="V320" i="1"/>
  <c r="V214" i="1"/>
  <c r="V168" i="1"/>
  <c r="V84" i="1"/>
  <c r="V45" i="1"/>
  <c r="V19" i="1"/>
  <c r="V53" i="1"/>
  <c r="V259" i="1"/>
  <c r="V219" i="1"/>
  <c r="V221" i="1"/>
  <c r="V223" i="1"/>
  <c r="V225" i="1"/>
  <c r="V227" i="1"/>
  <c r="V229" i="1"/>
  <c r="V231" i="1"/>
  <c r="V233" i="1"/>
  <c r="V235" i="1"/>
  <c r="V237" i="1"/>
  <c r="V351" i="1"/>
  <c r="V353" i="1"/>
  <c r="V355" i="1"/>
  <c r="V357" i="1"/>
  <c r="V359" i="1"/>
  <c r="V361" i="1"/>
  <c r="V363" i="1"/>
  <c r="V365" i="1"/>
  <c r="V367" i="1"/>
  <c r="V395" i="1"/>
  <c r="V467" i="1"/>
  <c r="V470" i="1"/>
  <c r="V495" i="1"/>
  <c r="V517" i="1"/>
  <c r="V369" i="1"/>
  <c r="V397" i="1"/>
  <c r="V464" i="1"/>
  <c r="V257" i="1"/>
  <c r="V391" i="1"/>
  <c r="V531" i="1"/>
  <c r="V712" i="1"/>
  <c r="V772" i="1"/>
  <c r="V774" i="1"/>
  <c r="V776" i="1"/>
  <c r="V778" i="1"/>
  <c r="V780" i="1"/>
  <c r="V782" i="1"/>
  <c r="V784" i="1"/>
  <c r="V798" i="1"/>
  <c r="V393" i="1"/>
  <c r="V469" i="1"/>
  <c r="V885" i="1"/>
  <c r="V889" i="1"/>
  <c r="V840" i="1"/>
  <c r="V842" i="1"/>
  <c r="V844" i="1"/>
  <c r="V846" i="1"/>
  <c r="V848" i="1"/>
  <c r="V633" i="1"/>
  <c r="V635" i="1"/>
  <c r="V637" i="1"/>
  <c r="V654" i="1"/>
  <c r="V656" i="1"/>
  <c r="V658" i="1"/>
  <c r="V903" i="1"/>
  <c r="AC903" i="1" s="1"/>
  <c r="V891" i="1"/>
  <c r="V917" i="1"/>
  <c r="V919" i="1"/>
  <c r="V953" i="1"/>
  <c r="V955" i="1"/>
  <c r="V957" i="1"/>
  <c r="V959" i="1"/>
  <c r="V961" i="1"/>
  <c r="V963" i="1"/>
  <c r="V965" i="1"/>
  <c r="V967" i="1"/>
  <c r="V1015" i="1"/>
  <c r="V1017" i="1"/>
  <c r="V1019" i="1"/>
  <c r="AB1019" i="1" s="1"/>
  <c r="V1039" i="1"/>
  <c r="V1136" i="1"/>
  <c r="V887" i="1"/>
  <c r="V1113" i="1"/>
  <c r="V1117" i="1"/>
  <c r="V1164" i="1"/>
  <c r="V1168" i="1"/>
  <c r="V1201" i="1"/>
  <c r="V1205" i="1"/>
  <c r="V1226" i="1"/>
  <c r="V1228" i="1"/>
  <c r="V1110" i="1"/>
  <c r="V1118" i="1"/>
  <c r="V1114" i="1"/>
  <c r="V1199" i="1"/>
  <c r="V1203" i="1"/>
  <c r="V581" i="1"/>
  <c r="V583" i="1"/>
  <c r="V585" i="1"/>
  <c r="V1163" i="1"/>
  <c r="V1167" i="1"/>
  <c r="V1166" i="1"/>
  <c r="V1227" i="1"/>
  <c r="V1119" i="1"/>
  <c r="V1165" i="1"/>
  <c r="V1016" i="1"/>
  <c r="V952" i="1"/>
  <c r="V1204" i="1"/>
  <c r="V886" i="1"/>
  <c r="V653" i="1"/>
  <c r="V638" i="1"/>
  <c r="V783" i="1"/>
  <c r="V582" i="1"/>
  <c r="V506" i="1"/>
  <c r="V394" i="1"/>
  <c r="V366" i="1"/>
  <c r="V350" i="1"/>
  <c r="V360" i="1"/>
  <c r="V236" i="1"/>
  <c r="V228" i="1"/>
  <c r="V220" i="1"/>
  <c r="V954" i="1"/>
  <c r="V1135" i="1"/>
  <c r="V843" i="1"/>
  <c r="V841" i="1"/>
  <c r="V713" i="1"/>
  <c r="V1115" i="1"/>
  <c r="V1202" i="1"/>
  <c r="V1116" i="1"/>
  <c r="V1014" i="1"/>
  <c r="V958" i="1"/>
  <c r="V674" i="1"/>
  <c r="V918" i="1"/>
  <c r="V1200" i="1"/>
  <c r="V1040" i="1"/>
  <c r="V962" i="1"/>
  <c r="V888" i="1"/>
  <c r="V956" i="1"/>
  <c r="V773" i="1"/>
  <c r="V636" i="1"/>
  <c r="V580" i="1"/>
  <c r="V368" i="1"/>
  <c r="V468" i="1"/>
  <c r="V370" i="1"/>
  <c r="V471" i="1"/>
  <c r="V364" i="1"/>
  <c r="V234" i="1"/>
  <c r="V226" i="1"/>
  <c r="V258" i="1"/>
  <c r="V20" i="1"/>
  <c r="V771" i="1"/>
  <c r="V779" i="1"/>
  <c r="V1111" i="1"/>
  <c r="V1112" i="1"/>
  <c r="V890" i="1"/>
  <c r="V960" i="1"/>
  <c r="V1137" i="1"/>
  <c r="AC1137" i="1" s="1"/>
  <c r="V847" i="1"/>
  <c r="V845" i="1"/>
  <c r="V777" i="1"/>
  <c r="V884" i="1"/>
  <c r="V657" i="1"/>
  <c r="V634" i="1"/>
  <c r="V775" i="1"/>
  <c r="V711" i="1"/>
  <c r="V532" i="1"/>
  <c r="V466" i="1"/>
  <c r="V396" i="1"/>
  <c r="V362" i="1"/>
  <c r="V496" i="1"/>
  <c r="V354" i="1"/>
  <c r="V358" i="1"/>
  <c r="V465" i="1"/>
  <c r="V352" i="1"/>
  <c r="V260" i="1"/>
  <c r="V232" i="1"/>
  <c r="V224" i="1"/>
  <c r="V52" i="1"/>
  <c r="V1018" i="1"/>
  <c r="V966" i="1"/>
  <c r="V964" i="1"/>
  <c r="V892" i="1"/>
  <c r="V673" i="1"/>
  <c r="V655" i="1"/>
  <c r="V592" i="1"/>
  <c r="V356" i="1"/>
  <c r="V288" i="1"/>
  <c r="V222" i="1"/>
  <c r="V781" i="1"/>
  <c r="V256" i="1"/>
  <c r="V238" i="1"/>
  <c r="V584" i="1"/>
  <c r="V230" i="1"/>
  <c r="V392" i="1"/>
  <c r="AA714" i="1" l="1"/>
  <c r="Y287" i="1"/>
  <c r="AA35" i="1"/>
  <c r="AA799" i="1"/>
  <c r="AB897" i="1"/>
  <c r="AB286" i="1"/>
  <c r="AA921" i="1"/>
  <c r="AC1138" i="1"/>
  <c r="AB1003" i="1"/>
  <c r="AA472" i="1"/>
  <c r="Y1021" i="1"/>
  <c r="AB1225" i="1"/>
  <c r="AC242" i="1"/>
  <c r="AA1004" i="1"/>
  <c r="AA507" i="1"/>
  <c r="AA684" i="1"/>
  <c r="AB975" i="1"/>
  <c r="Y286" i="1"/>
  <c r="Y969" i="1"/>
  <c r="AC524" i="1"/>
  <c r="AA1031" i="1"/>
  <c r="AA682" i="1"/>
  <c r="AC406" i="1"/>
  <c r="AB289" i="1"/>
  <c r="AC1121" i="1"/>
  <c r="AC795" i="1"/>
  <c r="AC509" i="1"/>
  <c r="Y293" i="1"/>
  <c r="AA659" i="1"/>
  <c r="AB415" i="1"/>
  <c r="AC661" i="1"/>
  <c r="AB1170" i="1"/>
  <c r="AA239" i="1"/>
  <c r="AA716" i="1"/>
  <c r="AC289" i="1"/>
  <c r="AC401" i="1"/>
  <c r="AC423" i="1"/>
  <c r="AC802" i="1"/>
  <c r="AB849" i="1"/>
  <c r="Y1170" i="1"/>
  <c r="AA1207" i="1"/>
  <c r="AA673" i="1"/>
  <c r="AC673" i="1"/>
  <c r="AC354" i="1"/>
  <c r="AA354" i="1"/>
  <c r="AB845" i="1"/>
  <c r="Y845" i="1"/>
  <c r="AC771" i="1"/>
  <c r="AA771" i="1"/>
  <c r="AA1135" i="1"/>
  <c r="AC1135" i="1"/>
  <c r="AC1168" i="1"/>
  <c r="AA1168" i="1"/>
  <c r="AA1017" i="1"/>
  <c r="AC1017" i="1"/>
  <c r="AB891" i="1"/>
  <c r="Y891" i="1"/>
  <c r="Y840" i="1"/>
  <c r="AB840" i="1"/>
  <c r="Y774" i="1"/>
  <c r="AB774" i="1"/>
  <c r="AC235" i="1"/>
  <c r="AA235" i="1"/>
  <c r="AA45" i="1"/>
  <c r="AC45" i="1"/>
  <c r="AC198" i="1"/>
  <c r="AA198" i="1"/>
  <c r="AB560" i="1"/>
  <c r="Y560" i="1"/>
  <c r="Y272" i="1"/>
  <c r="AB272" i="1"/>
  <c r="AC23" i="1"/>
  <c r="AA23" i="1"/>
  <c r="AB807" i="1"/>
  <c r="Y807" i="1"/>
  <c r="Y934" i="1"/>
  <c r="AB934" i="1"/>
  <c r="AC1092" i="1"/>
  <c r="AA1092" i="1"/>
  <c r="Y39" i="1"/>
  <c r="AB39" i="1"/>
  <c r="Y156" i="1"/>
  <c r="AB156" i="1"/>
  <c r="AC302" i="1"/>
  <c r="AA302" i="1"/>
  <c r="AB449" i="1"/>
  <c r="Y449" i="1"/>
  <c r="AC463" i="1"/>
  <c r="AA463" i="1"/>
  <c r="AB759" i="1"/>
  <c r="Y759" i="1"/>
  <c r="AB602" i="1"/>
  <c r="Y602" i="1"/>
  <c r="AA745" i="1"/>
  <c r="AC745" i="1"/>
  <c r="AA994" i="1"/>
  <c r="AC994" i="1"/>
  <c r="AB823" i="1"/>
  <c r="Y823" i="1"/>
  <c r="AC31" i="1"/>
  <c r="AA31" i="1"/>
  <c r="AA68" i="1"/>
  <c r="AC68" i="1"/>
  <c r="AA218" i="1"/>
  <c r="AC218" i="1"/>
  <c r="AA372" i="1"/>
  <c r="AC372" i="1"/>
  <c r="Y541" i="1"/>
  <c r="AB541" i="1"/>
  <c r="AA702" i="1"/>
  <c r="AC702" i="1"/>
  <c r="Y831" i="1"/>
  <c r="AB831" i="1"/>
  <c r="AC906" i="1"/>
  <c r="AA906" i="1"/>
  <c r="AC912" i="1"/>
  <c r="AA912" i="1"/>
  <c r="Y1162" i="1"/>
  <c r="AB1162" i="1"/>
  <c r="AA1078" i="1"/>
  <c r="AC1078" i="1"/>
  <c r="AA129" i="1"/>
  <c r="AC129" i="1"/>
  <c r="Y240" i="1"/>
  <c r="AB240" i="1"/>
  <c r="AC196" i="1"/>
  <c r="AA196" i="1"/>
  <c r="Y494" i="1"/>
  <c r="AB494" i="1"/>
  <c r="AC704" i="1"/>
  <c r="AA704" i="1"/>
  <c r="Y554" i="1"/>
  <c r="AB554" i="1"/>
  <c r="AC1052" i="1"/>
  <c r="AA1052" i="1"/>
  <c r="AC1219" i="1"/>
  <c r="AA1219" i="1"/>
  <c r="AC1106" i="1"/>
  <c r="AA1106" i="1"/>
  <c r="AC1210" i="1"/>
  <c r="AA1210" i="1"/>
  <c r="AB550" i="1"/>
  <c r="Y550" i="1"/>
  <c r="AA1148" i="1"/>
  <c r="AC1148" i="1"/>
  <c r="AC1081" i="1"/>
  <c r="AA1081" i="1"/>
  <c r="Y1013" i="1"/>
  <c r="AB1013" i="1"/>
  <c r="AC987" i="1"/>
  <c r="AA987" i="1"/>
  <c r="AB947" i="1"/>
  <c r="Y947" i="1"/>
  <c r="Y623" i="1"/>
  <c r="AB623" i="1"/>
  <c r="AC599" i="1"/>
  <c r="AA685" i="1"/>
  <c r="AC685" i="1"/>
  <c r="AB460" i="1"/>
  <c r="Y460" i="1"/>
  <c r="AC804" i="1"/>
  <c r="AA804" i="1"/>
  <c r="AB764" i="1"/>
  <c r="Y764" i="1"/>
  <c r="AA740" i="1"/>
  <c r="AC740" i="1"/>
  <c r="AA706" i="1"/>
  <c r="AC706" i="1"/>
  <c r="Y458" i="1"/>
  <c r="AB458" i="1"/>
  <c r="AC329" i="1"/>
  <c r="AA329" i="1"/>
  <c r="Y436" i="1"/>
  <c r="AB436" i="1"/>
  <c r="AC334" i="1"/>
  <c r="AA334" i="1"/>
  <c r="Y489" i="1"/>
  <c r="AB489" i="1"/>
  <c r="Y269" i="1"/>
  <c r="AB269" i="1"/>
  <c r="AC211" i="1"/>
  <c r="AA211" i="1"/>
  <c r="AA323" i="1"/>
  <c r="AC323" i="1"/>
  <c r="AB275" i="1"/>
  <c r="Y275" i="1"/>
  <c r="AA188" i="1"/>
  <c r="AC188" i="1"/>
  <c r="AC93" i="1"/>
  <c r="AA93" i="1"/>
  <c r="AA141" i="1"/>
  <c r="AC141" i="1"/>
  <c r="AA104" i="1"/>
  <c r="AC104" i="1"/>
  <c r="AC79" i="1"/>
  <c r="AA79" i="1"/>
  <c r="AA63" i="1"/>
  <c r="AC63" i="1"/>
  <c r="AC9" i="1"/>
  <c r="AA9" i="1"/>
  <c r="Y1259" i="1"/>
  <c r="AB1259" i="1"/>
  <c r="AB288" i="1"/>
  <c r="Y288" i="1"/>
  <c r="AB857" i="1"/>
  <c r="AC294" i="1"/>
  <c r="AC720" i="1"/>
  <c r="AC893" i="1"/>
  <c r="AC1042" i="1"/>
  <c r="AB1239" i="1"/>
  <c r="AA588" i="1"/>
  <c r="AA984" i="1"/>
  <c r="AC677" i="1"/>
  <c r="AA36" i="1"/>
  <c r="AB392" i="1"/>
  <c r="Y392" i="1"/>
  <c r="AA256" i="1"/>
  <c r="AC256" i="1"/>
  <c r="AA356" i="1"/>
  <c r="AC356" i="1"/>
  <c r="AA892" i="1"/>
  <c r="AC892" i="1"/>
  <c r="AC52" i="1"/>
  <c r="AA52" i="1"/>
  <c r="AC352" i="1"/>
  <c r="AA352" i="1"/>
  <c r="Y496" i="1"/>
  <c r="AB496" i="1"/>
  <c r="AB532" i="1"/>
  <c r="Y532" i="1"/>
  <c r="AA657" i="1"/>
  <c r="AC657" i="1"/>
  <c r="Y847" i="1"/>
  <c r="AB847" i="1"/>
  <c r="AA1112" i="1"/>
  <c r="AC1112" i="1"/>
  <c r="AA20" i="1"/>
  <c r="AC20" i="1"/>
  <c r="AC364" i="1"/>
  <c r="AA364" i="1"/>
  <c r="AC368" i="1"/>
  <c r="AA368" i="1"/>
  <c r="Y956" i="1"/>
  <c r="AB956" i="1"/>
  <c r="AC1200" i="1"/>
  <c r="AA1200" i="1"/>
  <c r="Y1014" i="1"/>
  <c r="AB1014" i="1"/>
  <c r="Y954" i="1"/>
  <c r="AB954" i="1"/>
  <c r="AC360" i="1"/>
  <c r="AA360" i="1"/>
  <c r="AC506" i="1"/>
  <c r="AA506" i="1"/>
  <c r="AC653" i="1"/>
  <c r="AA653" i="1"/>
  <c r="Y1016" i="1"/>
  <c r="AB1016" i="1"/>
  <c r="AC583" i="1"/>
  <c r="AA583" i="1"/>
  <c r="AC1114" i="1"/>
  <c r="AA1114" i="1"/>
  <c r="Y1226" i="1"/>
  <c r="AB1226" i="1"/>
  <c r="AC1164" i="1"/>
  <c r="AA1164" i="1"/>
  <c r="AA1136" i="1"/>
  <c r="AC1136" i="1"/>
  <c r="AB1015" i="1"/>
  <c r="Y1015" i="1"/>
  <c r="AA961" i="1"/>
  <c r="AC961" i="1"/>
  <c r="AB637" i="1"/>
  <c r="Y637" i="1"/>
  <c r="Y846" i="1"/>
  <c r="AB846" i="1"/>
  <c r="AB889" i="1"/>
  <c r="Y889" i="1"/>
  <c r="AC393" i="1"/>
  <c r="AA393" i="1"/>
  <c r="Y780" i="1"/>
  <c r="AB780" i="1"/>
  <c r="Y772" i="1"/>
  <c r="AB772" i="1"/>
  <c r="AA257" i="1"/>
  <c r="AC257" i="1"/>
  <c r="AC517" i="1"/>
  <c r="AA517" i="1"/>
  <c r="AC395" i="1"/>
  <c r="AA395" i="1"/>
  <c r="AA361" i="1"/>
  <c r="AC361" i="1"/>
  <c r="AA353" i="1"/>
  <c r="AC353" i="1"/>
  <c r="AC233" i="1"/>
  <c r="AA233" i="1"/>
  <c r="AA225" i="1"/>
  <c r="AC225" i="1"/>
  <c r="AB259" i="1"/>
  <c r="Y259" i="1"/>
  <c r="AA84" i="1"/>
  <c r="AC84" i="1"/>
  <c r="AC640" i="1"/>
  <c r="AA640" i="1"/>
  <c r="Y382" i="1"/>
  <c r="AB382" i="1"/>
  <c r="AC399" i="1"/>
  <c r="AA399" i="1"/>
  <c r="AC183" i="1"/>
  <c r="AA183" i="1"/>
  <c r="AC304" i="1"/>
  <c r="AA304" i="1"/>
  <c r="Y749" i="1"/>
  <c r="AB749" i="1"/>
  <c r="Y461" i="1"/>
  <c r="AB461" i="1"/>
  <c r="AA429" i="1"/>
  <c r="AC429" i="1"/>
  <c r="Y648" i="1"/>
  <c r="AB648" i="1"/>
  <c r="AB765" i="1"/>
  <c r="Y765" i="1"/>
  <c r="AC60" i="1"/>
  <c r="AA60" i="1"/>
  <c r="Y733" i="1"/>
  <c r="AB733" i="1"/>
  <c r="Y874" i="1"/>
  <c r="AB874" i="1"/>
  <c r="AB972" i="1"/>
  <c r="Y972" i="1"/>
  <c r="AA1070" i="1"/>
  <c r="AC1070" i="1"/>
  <c r="Y950" i="1"/>
  <c r="AB950" i="1"/>
  <c r="AC1108" i="1"/>
  <c r="AA1108" i="1"/>
  <c r="AC1190" i="1"/>
  <c r="AA1190" i="1"/>
  <c r="AC47" i="1"/>
  <c r="AA47" i="1"/>
  <c r="AC78" i="1"/>
  <c r="AA78" i="1"/>
  <c r="AC121" i="1"/>
  <c r="AA121" i="1"/>
  <c r="AA171" i="1"/>
  <c r="AC171" i="1"/>
  <c r="AA254" i="1"/>
  <c r="AC254" i="1"/>
  <c r="AC318" i="1"/>
  <c r="AA318" i="1"/>
  <c r="AC208" i="1"/>
  <c r="AA208" i="1"/>
  <c r="AC292" i="1"/>
  <c r="AA292" i="1"/>
  <c r="AC342" i="1"/>
  <c r="AA342" i="1"/>
  <c r="AC451" i="1"/>
  <c r="AA451" i="1"/>
  <c r="AB435" i="1"/>
  <c r="Y435" i="1"/>
  <c r="Y486" i="1"/>
  <c r="AB486" i="1"/>
  <c r="AB482" i="1"/>
  <c r="Y482" i="1"/>
  <c r="AA805" i="1"/>
  <c r="AC805" i="1"/>
  <c r="Y521" i="1"/>
  <c r="AB521" i="1"/>
  <c r="Y610" i="1"/>
  <c r="AB610" i="1"/>
  <c r="AB650" i="1"/>
  <c r="Y650" i="1"/>
  <c r="Y544" i="1"/>
  <c r="AB544" i="1"/>
  <c r="Y761" i="1"/>
  <c r="AB761" i="1"/>
  <c r="AC678" i="1"/>
  <c r="AA678" i="1"/>
  <c r="AC1030" i="1"/>
  <c r="AA1030" i="1"/>
  <c r="AC928" i="1"/>
  <c r="AA928" i="1"/>
  <c r="Y1080" i="1"/>
  <c r="AB1080" i="1"/>
  <c r="AA1213" i="1"/>
  <c r="AC1213" i="1"/>
  <c r="AC1223" i="1"/>
  <c r="AA1223" i="1"/>
  <c r="AB827" i="1"/>
  <c r="Y827" i="1"/>
  <c r="Y555" i="1"/>
  <c r="AB555" i="1"/>
  <c r="AC982" i="1"/>
  <c r="AA982" i="1"/>
  <c r="AC1062" i="1"/>
  <c r="AA1062" i="1"/>
  <c r="AC41" i="1"/>
  <c r="AA41" i="1"/>
  <c r="AA58" i="1"/>
  <c r="AC58" i="1"/>
  <c r="AA131" i="1"/>
  <c r="AC131" i="1"/>
  <c r="AA144" i="1"/>
  <c r="AC144" i="1"/>
  <c r="AC150" i="1"/>
  <c r="AA150" i="1"/>
  <c r="AC194" i="1"/>
  <c r="AA194" i="1"/>
  <c r="AA248" i="1"/>
  <c r="AC248" i="1"/>
  <c r="AC312" i="1"/>
  <c r="AA312" i="1"/>
  <c r="AC348" i="1"/>
  <c r="AA348" i="1"/>
  <c r="Y498" i="1"/>
  <c r="AB498" i="1"/>
  <c r="AC374" i="1"/>
  <c r="AA374" i="1"/>
  <c r="AB564" i="1"/>
  <c r="Y564" i="1"/>
  <c r="Y596" i="1"/>
  <c r="AB596" i="1"/>
  <c r="Y628" i="1"/>
  <c r="AB628" i="1"/>
  <c r="AB741" i="1"/>
  <c r="Y741" i="1"/>
  <c r="Y835" i="1"/>
  <c r="AB835" i="1"/>
  <c r="AA763" i="1"/>
  <c r="AC763" i="1"/>
  <c r="AB817" i="1"/>
  <c r="Y817" i="1"/>
  <c r="Y924" i="1"/>
  <c r="AB924" i="1"/>
  <c r="AA1131" i="1"/>
  <c r="AC1131" i="1"/>
  <c r="AC930" i="1"/>
  <c r="AA930" i="1"/>
  <c r="AC1032" i="1"/>
  <c r="AA1032" i="1"/>
  <c r="AC1050" i="1"/>
  <c r="AA1050" i="1"/>
  <c r="AC1082" i="1"/>
  <c r="AA1082" i="1"/>
  <c r="Y942" i="1"/>
  <c r="AB942" i="1"/>
  <c r="AC1182" i="1"/>
  <c r="AA1182" i="1"/>
  <c r="AB1234" i="1"/>
  <c r="Y1234" i="1"/>
  <c r="AC537" i="1"/>
  <c r="AA537" i="1"/>
  <c r="AA1159" i="1"/>
  <c r="AC1159" i="1"/>
  <c r="AA1221" i="1"/>
  <c r="AC1221" i="1"/>
  <c r="AC74" i="1"/>
  <c r="AA74" i="1"/>
  <c r="AB25" i="1"/>
  <c r="Y25" i="1"/>
  <c r="AC27" i="1"/>
  <c r="AA27" i="1"/>
  <c r="AC148" i="1"/>
  <c r="AA148" i="1"/>
  <c r="AC154" i="1"/>
  <c r="AA154" i="1"/>
  <c r="AA246" i="1"/>
  <c r="AC246" i="1"/>
  <c r="AC310" i="1"/>
  <c r="AA310" i="1"/>
  <c r="AA204" i="1"/>
  <c r="AC204" i="1"/>
  <c r="AC457" i="1"/>
  <c r="AA457" i="1"/>
  <c r="AB459" i="1"/>
  <c r="Y459" i="1"/>
  <c r="Y443" i="1"/>
  <c r="AB443" i="1"/>
  <c r="AB488" i="1"/>
  <c r="Y488" i="1"/>
  <c r="AC335" i="1"/>
  <c r="AA335" i="1"/>
  <c r="Y510" i="1"/>
  <c r="AB510" i="1"/>
  <c r="AB574" i="1"/>
  <c r="Y574" i="1"/>
  <c r="AC735" i="1"/>
  <c r="AB829" i="1"/>
  <c r="Y829" i="1"/>
  <c r="AB598" i="1"/>
  <c r="Y598" i="1"/>
  <c r="Y630" i="1"/>
  <c r="AB630" i="1"/>
  <c r="Y876" i="1"/>
  <c r="AB876" i="1"/>
  <c r="Y669" i="1"/>
  <c r="AB669" i="1"/>
  <c r="AB833" i="1"/>
  <c r="Y833" i="1"/>
  <c r="Y896" i="1"/>
  <c r="AB896" i="1"/>
  <c r="AC1149" i="1"/>
  <c r="AA1149" i="1"/>
  <c r="AC986" i="1"/>
  <c r="AA986" i="1"/>
  <c r="AA1060" i="1"/>
  <c r="AC1060" i="1"/>
  <c r="AC663" i="1"/>
  <c r="AA663" i="1"/>
  <c r="Y1104" i="1"/>
  <c r="AB1104" i="1"/>
  <c r="AC1185" i="1"/>
  <c r="Y1231" i="1"/>
  <c r="AB1231" i="1"/>
  <c r="Y579" i="1"/>
  <c r="AB579" i="1"/>
  <c r="AB569" i="1"/>
  <c r="Y569" i="1"/>
  <c r="AB561" i="1"/>
  <c r="Y561" i="1"/>
  <c r="AC1102" i="1"/>
  <c r="AA1102" i="1"/>
  <c r="AC1208" i="1"/>
  <c r="AA1208" i="1"/>
  <c r="AA1101" i="1"/>
  <c r="AC1101" i="1"/>
  <c r="Y850" i="1"/>
  <c r="AB850" i="1"/>
  <c r="AC699" i="1"/>
  <c r="AA699" i="1"/>
  <c r="AC691" i="1"/>
  <c r="AA691" i="1"/>
  <c r="AB534" i="1"/>
  <c r="Y534" i="1"/>
  <c r="AC1154" i="1"/>
  <c r="AC1146" i="1"/>
  <c r="AA1146" i="1"/>
  <c r="AC1134" i="1"/>
  <c r="AA1134" i="1"/>
  <c r="AC1126" i="1"/>
  <c r="AA1126" i="1"/>
  <c r="AA1087" i="1"/>
  <c r="AC1087" i="1"/>
  <c r="AA1079" i="1"/>
  <c r="AC1079" i="1"/>
  <c r="AB1071" i="1"/>
  <c r="Y1071" i="1"/>
  <c r="AB1063" i="1"/>
  <c r="Y1063" i="1"/>
  <c r="AC1055" i="1"/>
  <c r="AA1055" i="1"/>
  <c r="AC1035" i="1"/>
  <c r="AA1027" i="1"/>
  <c r="AC1027" i="1"/>
  <c r="AA1001" i="1"/>
  <c r="AC1001" i="1"/>
  <c r="AC993" i="1"/>
  <c r="AA993" i="1"/>
  <c r="AA985" i="1"/>
  <c r="AC985" i="1"/>
  <c r="Y977" i="1"/>
  <c r="AB977" i="1"/>
  <c r="AB945" i="1"/>
  <c r="Y945" i="1"/>
  <c r="AB937" i="1"/>
  <c r="Y937" i="1"/>
  <c r="AA909" i="1"/>
  <c r="AC909" i="1"/>
  <c r="AB875" i="1"/>
  <c r="Y875" i="1"/>
  <c r="AB542" i="1"/>
  <c r="Y542" i="1"/>
  <c r="AB629" i="1"/>
  <c r="Y629" i="1"/>
  <c r="Y621" i="1"/>
  <c r="AB621" i="1"/>
  <c r="Y613" i="1"/>
  <c r="AB613" i="1"/>
  <c r="AB605" i="1"/>
  <c r="Y605" i="1"/>
  <c r="Y597" i="1"/>
  <c r="AB597" i="1"/>
  <c r="AA440" i="1"/>
  <c r="AC440" i="1"/>
  <c r="AB877" i="1"/>
  <c r="Y877" i="1"/>
  <c r="Y859" i="1"/>
  <c r="AB859" i="1"/>
  <c r="AA672" i="1"/>
  <c r="AC672" i="1"/>
  <c r="AC664" i="1"/>
  <c r="AA664" i="1"/>
  <c r="AC538" i="1"/>
  <c r="AA538" i="1"/>
  <c r="AC424" i="1"/>
  <c r="AA424" i="1"/>
  <c r="AB834" i="1"/>
  <c r="Y834" i="1"/>
  <c r="AB826" i="1"/>
  <c r="Y826" i="1"/>
  <c r="Y818" i="1"/>
  <c r="AB818" i="1"/>
  <c r="Y792" i="1"/>
  <c r="AB792" i="1"/>
  <c r="AB770" i="1"/>
  <c r="Y770" i="1"/>
  <c r="AB762" i="1"/>
  <c r="Y762" i="1"/>
  <c r="AA754" i="1"/>
  <c r="AC754" i="1"/>
  <c r="Y746" i="1"/>
  <c r="AB746" i="1"/>
  <c r="AB738" i="1"/>
  <c r="Y738" i="1"/>
  <c r="Y559" i="1"/>
  <c r="AB559" i="1"/>
  <c r="AB543" i="1"/>
  <c r="Y543" i="1"/>
  <c r="AC523" i="1"/>
  <c r="AA523" i="1"/>
  <c r="AB450" i="1"/>
  <c r="Y450" i="1"/>
  <c r="AB414" i="1"/>
  <c r="Y414" i="1"/>
  <c r="AA321" i="1"/>
  <c r="AC321" i="1"/>
  <c r="AB281" i="1"/>
  <c r="Y281" i="1"/>
  <c r="AB456" i="1"/>
  <c r="Y456" i="1"/>
  <c r="AA428" i="1"/>
  <c r="AC428" i="1"/>
  <c r="AA379" i="1"/>
  <c r="AC379" i="1"/>
  <c r="AC340" i="1"/>
  <c r="AA340" i="1"/>
  <c r="AA332" i="1"/>
  <c r="AC332" i="1"/>
  <c r="AA479" i="1"/>
  <c r="AC479" i="1"/>
  <c r="Y454" i="1"/>
  <c r="AB454" i="1"/>
  <c r="AB387" i="1"/>
  <c r="Y387" i="1"/>
  <c r="AA301" i="1"/>
  <c r="AC301" i="1"/>
  <c r="AA253" i="1"/>
  <c r="AC253" i="1"/>
  <c r="AC345" i="1"/>
  <c r="AA345" i="1"/>
  <c r="AC217" i="1"/>
  <c r="AA217" i="1"/>
  <c r="AA209" i="1"/>
  <c r="AC209" i="1"/>
  <c r="AC201" i="1"/>
  <c r="AA201" i="1"/>
  <c r="AA193" i="1"/>
  <c r="AC193" i="1"/>
  <c r="AA319" i="1"/>
  <c r="AC319" i="1"/>
  <c r="AC303" i="1"/>
  <c r="AA303" i="1"/>
  <c r="AB271" i="1"/>
  <c r="Y271" i="1"/>
  <c r="AA251" i="1"/>
  <c r="AC251" i="1"/>
  <c r="AA186" i="1"/>
  <c r="AC186" i="1"/>
  <c r="AC184" i="1"/>
  <c r="AA184" i="1"/>
  <c r="AA163" i="1"/>
  <c r="AC163" i="1"/>
  <c r="AC132" i="1"/>
  <c r="AA132" i="1"/>
  <c r="AA124" i="1"/>
  <c r="AC124" i="1"/>
  <c r="AC116" i="1"/>
  <c r="AA116" i="1"/>
  <c r="AA176" i="1"/>
  <c r="AC176" i="1"/>
  <c r="AC161" i="1"/>
  <c r="AA161" i="1"/>
  <c r="AC147" i="1"/>
  <c r="AA147" i="1"/>
  <c r="AC139" i="1"/>
  <c r="AA139" i="1"/>
  <c r="AA46" i="1"/>
  <c r="AC46" i="1"/>
  <c r="AC110" i="1"/>
  <c r="AA110" i="1"/>
  <c r="AA102" i="1"/>
  <c r="AC102" i="1"/>
  <c r="AC94" i="1"/>
  <c r="AA94" i="1"/>
  <c r="AA85" i="1"/>
  <c r="AC85" i="1"/>
  <c r="AC77" i="1"/>
  <c r="AA77" i="1"/>
  <c r="AA69" i="1"/>
  <c r="AC69" i="1"/>
  <c r="AC61" i="1"/>
  <c r="AA61" i="1"/>
  <c r="AC51" i="1"/>
  <c r="AA51" i="1"/>
  <c r="AC34" i="1"/>
  <c r="AA34" i="1"/>
  <c r="AC26" i="1"/>
  <c r="AA26" i="1"/>
  <c r="AB15" i="1"/>
  <c r="Y15" i="1"/>
  <c r="Y7" i="1"/>
  <c r="AB7" i="1"/>
  <c r="AA996" i="1"/>
  <c r="AC996" i="1"/>
  <c r="Y285" i="1"/>
  <c r="AB285" i="1"/>
  <c r="AB1229" i="1"/>
  <c r="Y1229" i="1"/>
  <c r="AC1041" i="1"/>
  <c r="AA1041" i="1"/>
  <c r="AB1250" i="1"/>
  <c r="Y1250" i="1"/>
  <c r="AB1252" i="1"/>
  <c r="Y1252" i="1"/>
  <c r="AB1253" i="1"/>
  <c r="Y1253" i="1"/>
  <c r="AC377" i="1"/>
  <c r="Y1186" i="1"/>
  <c r="AA265" i="1"/>
  <c r="AC983" i="1"/>
  <c r="AA903" i="1"/>
  <c r="Y736" i="1"/>
  <c r="AA646" i="1"/>
  <c r="AC1187" i="1"/>
  <c r="AC243" i="1"/>
  <c r="AB858" i="1"/>
  <c r="Y858" i="1"/>
  <c r="AA1058" i="1"/>
  <c r="AA1028" i="1"/>
  <c r="AB287" i="1"/>
  <c r="AC375" i="1"/>
  <c r="AA641" i="1"/>
  <c r="AA264" i="1"/>
  <c r="Y474" i="1"/>
  <c r="AB595" i="1"/>
  <c r="Y595" i="1"/>
  <c r="AB533" i="1"/>
  <c r="Y533" i="1"/>
  <c r="AB593" i="1"/>
  <c r="Y593" i="1"/>
  <c r="AC1004" i="1"/>
  <c r="Y681" i="1"/>
  <c r="AA404" i="1"/>
  <c r="AB503" i="1"/>
  <c r="Y503" i="1"/>
  <c r="AA499" i="1"/>
  <c r="AA1129" i="1"/>
  <c r="AC507" i="1"/>
  <c r="AC686" i="1"/>
  <c r="AA997" i="1"/>
  <c r="AC800" i="1"/>
  <c r="Y1188" i="1"/>
  <c r="AC1247" i="1"/>
  <c r="AA725" i="1"/>
  <c r="AC592" i="1"/>
  <c r="AA55" i="1"/>
  <c r="AC513" i="1"/>
  <c r="AB933" i="1"/>
  <c r="AC1189" i="1"/>
  <c r="Y689" i="1"/>
  <c r="AB809" i="1"/>
  <c r="AB600" i="1"/>
  <c r="Y737" i="1"/>
  <c r="Y1019" i="1"/>
  <c r="AA908" i="1"/>
  <c r="AC724" i="1"/>
  <c r="AA54" i="1"/>
  <c r="AA371" i="1"/>
  <c r="AA420" i="1"/>
  <c r="AA718" i="1"/>
  <c r="Y791" i="1"/>
  <c r="AB969" i="1"/>
  <c r="AC1139" i="1"/>
  <c r="AB692" i="1"/>
  <c r="AA295" i="1"/>
  <c r="AB514" i="1"/>
  <c r="AC1147" i="1"/>
  <c r="AC794" i="1"/>
  <c r="AC261" i="1"/>
  <c r="AB785" i="1"/>
  <c r="AA914" i="1"/>
  <c r="AC1257" i="1"/>
  <c r="AA1018" i="1"/>
  <c r="Y540" i="1"/>
  <c r="AC418" i="1"/>
  <c r="AA378" i="1"/>
  <c r="AB478" i="1"/>
  <c r="AB731" i="1"/>
  <c r="Y731" i="1"/>
  <c r="AC666" i="1"/>
  <c r="AB1178" i="1"/>
  <c r="Y1178" i="1"/>
  <c r="AC520" i="1"/>
  <c r="Y573" i="1"/>
  <c r="AC403" i="1"/>
  <c r="AC535" i="1"/>
  <c r="AA4" i="1"/>
  <c r="AB290" i="1"/>
  <c r="Y290" i="1"/>
  <c r="AA398" i="1"/>
  <c r="AB675" i="1"/>
  <c r="AB1021" i="1"/>
  <c r="AB915" i="1"/>
  <c r="AB1012" i="1"/>
  <c r="Y1012" i="1"/>
  <c r="AC984" i="1"/>
  <c r="AB851" i="1"/>
  <c r="AC36" i="1"/>
  <c r="AC239" i="1"/>
  <c r="Y728" i="1"/>
  <c r="AC238" i="1"/>
  <c r="AA238" i="1"/>
  <c r="AA234" i="1"/>
  <c r="AC234" i="1"/>
  <c r="AA1115" i="1"/>
  <c r="AC1115" i="1"/>
  <c r="AC394" i="1"/>
  <c r="AA394" i="1"/>
  <c r="Y1227" i="1"/>
  <c r="AB1227" i="1"/>
  <c r="AB1228" i="1"/>
  <c r="Y1228" i="1"/>
  <c r="AB963" i="1"/>
  <c r="Y963" i="1"/>
  <c r="AC654" i="1"/>
  <c r="AA654" i="1"/>
  <c r="AA391" i="1"/>
  <c r="AC391" i="1"/>
  <c r="AC363" i="1"/>
  <c r="AA363" i="1"/>
  <c r="AA227" i="1"/>
  <c r="AC227" i="1"/>
  <c r="AA320" i="1"/>
  <c r="AC320" i="1"/>
  <c r="AA109" i="1"/>
  <c r="AC109" i="1"/>
  <c r="AA206" i="1"/>
  <c r="AC206" i="1"/>
  <c r="AC330" i="1"/>
  <c r="AA330" i="1"/>
  <c r="Y568" i="1"/>
  <c r="AB568" i="1"/>
  <c r="Y624" i="1"/>
  <c r="AB624" i="1"/>
  <c r="Y1173" i="1"/>
  <c r="AB1173" i="1"/>
  <c r="AA70" i="1"/>
  <c r="AC70" i="1"/>
  <c r="AA107" i="1"/>
  <c r="AC107" i="1"/>
  <c r="AA200" i="1"/>
  <c r="AC200" i="1"/>
  <c r="AA433" i="1"/>
  <c r="AC433" i="1"/>
  <c r="AB490" i="1"/>
  <c r="Y490" i="1"/>
  <c r="AC789" i="1"/>
  <c r="AA789" i="1"/>
  <c r="AB1241" i="1"/>
  <c r="Y1241" i="1"/>
  <c r="Y1141" i="1"/>
  <c r="AB1141" i="1"/>
  <c r="AA88" i="1"/>
  <c r="AC88" i="1"/>
  <c r="AA134" i="1"/>
  <c r="AC134" i="1"/>
  <c r="AC101" i="1"/>
  <c r="AA101" i="1"/>
  <c r="AA177" i="1"/>
  <c r="AC177" i="1"/>
  <c r="AB819" i="1"/>
  <c r="Y819" i="1"/>
  <c r="AC747" i="1"/>
  <c r="AA747" i="1"/>
  <c r="AC1074" i="1"/>
  <c r="AA1074" i="1"/>
  <c r="Y8" i="1"/>
  <c r="AB8" i="1"/>
  <c r="AA138" i="1"/>
  <c r="AC138" i="1"/>
  <c r="Y268" i="1"/>
  <c r="AB268" i="1"/>
  <c r="AB492" i="1"/>
  <c r="Y492" i="1"/>
  <c r="AA590" i="1"/>
  <c r="AC590" i="1"/>
  <c r="AC793" i="1"/>
  <c r="AA793" i="1"/>
  <c r="Y545" i="1"/>
  <c r="AB545" i="1"/>
  <c r="AC1133" i="1"/>
  <c r="AA1133" i="1"/>
  <c r="AA1084" i="1"/>
  <c r="AC1084" i="1"/>
  <c r="Y1238" i="1"/>
  <c r="AB1238" i="1"/>
  <c r="AA1193" i="1"/>
  <c r="AC1193" i="1"/>
  <c r="Y1191" i="1"/>
  <c r="AB1191" i="1"/>
  <c r="AC901" i="1"/>
  <c r="AA901" i="1"/>
  <c r="AC1140" i="1"/>
  <c r="AA1140" i="1"/>
  <c r="AA1089" i="1"/>
  <c r="AC1089" i="1"/>
  <c r="AC1065" i="1"/>
  <c r="AA1065" i="1"/>
  <c r="AA1005" i="1"/>
  <c r="AC1005" i="1"/>
  <c r="AB979" i="1"/>
  <c r="Y979" i="1"/>
  <c r="Y939" i="1"/>
  <c r="AB939" i="1"/>
  <c r="AC923" i="1"/>
  <c r="AA923" i="1"/>
  <c r="AB863" i="1"/>
  <c r="Y863" i="1"/>
  <c r="AB631" i="1"/>
  <c r="Y631" i="1"/>
  <c r="Y607" i="1"/>
  <c r="AB607" i="1"/>
  <c r="AB881" i="1"/>
  <c r="Y881" i="1"/>
  <c r="AB546" i="1"/>
  <c r="Y546" i="1"/>
  <c r="AB828" i="1"/>
  <c r="Y828" i="1"/>
  <c r="AA812" i="1"/>
  <c r="AC812" i="1"/>
  <c r="AA748" i="1"/>
  <c r="AC748" i="1"/>
  <c r="AB732" i="1"/>
  <c r="Y732" i="1"/>
  <c r="AB547" i="1"/>
  <c r="Y547" i="1"/>
  <c r="AB422" i="1"/>
  <c r="Y422" i="1"/>
  <c r="AC249" i="1"/>
  <c r="AA249" i="1"/>
  <c r="AC373" i="1"/>
  <c r="AA373" i="1"/>
  <c r="AB462" i="1"/>
  <c r="Y462" i="1"/>
  <c r="AC309" i="1"/>
  <c r="AA309" i="1"/>
  <c r="AC347" i="1"/>
  <c r="AA347" i="1"/>
  <c r="AC203" i="1"/>
  <c r="AA203" i="1"/>
  <c r="AA307" i="1"/>
  <c r="AC307" i="1"/>
  <c r="AC255" i="1"/>
  <c r="AA255" i="1"/>
  <c r="AC151" i="1"/>
  <c r="AA151" i="1"/>
  <c r="AC118" i="1"/>
  <c r="AA118" i="1"/>
  <c r="AC149" i="1"/>
  <c r="AA149" i="1"/>
  <c r="AA40" i="1"/>
  <c r="AC40" i="1"/>
  <c r="AA87" i="1"/>
  <c r="AC87" i="1"/>
  <c r="AA71" i="1"/>
  <c r="AC71" i="1"/>
  <c r="AA17" i="1"/>
  <c r="AC17" i="1"/>
  <c r="AC926" i="1"/>
  <c r="Y964" i="1"/>
  <c r="AB964" i="1"/>
  <c r="AB465" i="1"/>
  <c r="Y465" i="1"/>
  <c r="AC362" i="1"/>
  <c r="AA362" i="1"/>
  <c r="AC711" i="1"/>
  <c r="AA711" i="1"/>
  <c r="Y884" i="1"/>
  <c r="AB884" i="1"/>
  <c r="AA1111" i="1"/>
  <c r="AC1111" i="1"/>
  <c r="AC258" i="1"/>
  <c r="AA258" i="1"/>
  <c r="AC471" i="1"/>
  <c r="AA471" i="1"/>
  <c r="AA580" i="1"/>
  <c r="AC580" i="1"/>
  <c r="Y888" i="1"/>
  <c r="AB888" i="1"/>
  <c r="AC918" i="1"/>
  <c r="AA918" i="1"/>
  <c r="AC1116" i="1"/>
  <c r="AA1116" i="1"/>
  <c r="AB841" i="1"/>
  <c r="Y841" i="1"/>
  <c r="AA220" i="1"/>
  <c r="AC220" i="1"/>
  <c r="AC350" i="1"/>
  <c r="AA350" i="1"/>
  <c r="Y886" i="1"/>
  <c r="AB886" i="1"/>
  <c r="AC1165" i="1"/>
  <c r="AA1165" i="1"/>
  <c r="AB1167" i="1"/>
  <c r="Y1167" i="1"/>
  <c r="Y581" i="1"/>
  <c r="AB581" i="1"/>
  <c r="AA1118" i="1"/>
  <c r="AC1118" i="1"/>
  <c r="AA1205" i="1"/>
  <c r="AC1205" i="1"/>
  <c r="AA1117" i="1"/>
  <c r="AC1117" i="1"/>
  <c r="AB967" i="1"/>
  <c r="Y967" i="1"/>
  <c r="Y959" i="1"/>
  <c r="AB959" i="1"/>
  <c r="AC919" i="1"/>
  <c r="AA919" i="1"/>
  <c r="AA658" i="1"/>
  <c r="AC658" i="1"/>
  <c r="AC635" i="1"/>
  <c r="AA635" i="1"/>
  <c r="Y844" i="1"/>
  <c r="AB844" i="1"/>
  <c r="AB885" i="1"/>
  <c r="Y885" i="1"/>
  <c r="AC798" i="1"/>
  <c r="AA798" i="1"/>
  <c r="AB778" i="1"/>
  <c r="Y778" i="1"/>
  <c r="AC712" i="1"/>
  <c r="AA712" i="1"/>
  <c r="AB464" i="1"/>
  <c r="Y464" i="1"/>
  <c r="Y495" i="1"/>
  <c r="AB495" i="1"/>
  <c r="AC367" i="1"/>
  <c r="AA367" i="1"/>
  <c r="AA359" i="1"/>
  <c r="AC359" i="1"/>
  <c r="AA231" i="1"/>
  <c r="AC231" i="1"/>
  <c r="AC223" i="1"/>
  <c r="AA223" i="1"/>
  <c r="AA53" i="1"/>
  <c r="AC53" i="1"/>
  <c r="AC168" i="1"/>
  <c r="AA168" i="1"/>
  <c r="Y380" i="1"/>
  <c r="AB380" i="1"/>
  <c r="AC92" i="1"/>
  <c r="AA92" i="1"/>
  <c r="Y12" i="1"/>
  <c r="AB12" i="1"/>
  <c r="AC76" i="1"/>
  <c r="AA76" i="1"/>
  <c r="AA250" i="1"/>
  <c r="AC250" i="1"/>
  <c r="AB445" i="1"/>
  <c r="Y445" i="1"/>
  <c r="AB852" i="1"/>
  <c r="Y852" i="1"/>
  <c r="AC123" i="1"/>
  <c r="AA123" i="1"/>
  <c r="AA512" i="1"/>
  <c r="AC512" i="1"/>
  <c r="AC455" i="1"/>
  <c r="AA455" i="1"/>
  <c r="AA117" i="1"/>
  <c r="AC117" i="1"/>
  <c r="AA6" i="1"/>
  <c r="AC6" i="1"/>
  <c r="Y811" i="1"/>
  <c r="AB811" i="1"/>
  <c r="AB1192" i="1"/>
  <c r="Y1192" i="1"/>
  <c r="AC64" i="1"/>
  <c r="AA64" i="1"/>
  <c r="AA86" i="1"/>
  <c r="AC86" i="1"/>
  <c r="AA127" i="1"/>
  <c r="AC127" i="1"/>
  <c r="AC50" i="1"/>
  <c r="AA50" i="1"/>
  <c r="AC146" i="1"/>
  <c r="AA146" i="1"/>
  <c r="Y270" i="1"/>
  <c r="AB270" i="1"/>
  <c r="AC97" i="1"/>
  <c r="AA97" i="1"/>
  <c r="AC216" i="1"/>
  <c r="AA216" i="1"/>
  <c r="AC308" i="1"/>
  <c r="AA308" i="1"/>
  <c r="AC386" i="1"/>
  <c r="AA386" i="1"/>
  <c r="AA480" i="1"/>
  <c r="AC480" i="1"/>
  <c r="AB484" i="1"/>
  <c r="Y484" i="1"/>
  <c r="Y562" i="1"/>
  <c r="AB562" i="1"/>
  <c r="AC700" i="1"/>
  <c r="AA700" i="1"/>
  <c r="Y821" i="1"/>
  <c r="AB821" i="1"/>
  <c r="AB557" i="1"/>
  <c r="Y557" i="1"/>
  <c r="AC715" i="1"/>
  <c r="AA715" i="1"/>
  <c r="AC346" i="1"/>
  <c r="AA346" i="1"/>
  <c r="Y878" i="1"/>
  <c r="AB878" i="1"/>
  <c r="AA1143" i="1"/>
  <c r="AC1143" i="1"/>
  <c r="AA1038" i="1"/>
  <c r="AC1038" i="1"/>
  <c r="Y944" i="1"/>
  <c r="AB944" i="1"/>
  <c r="AC1056" i="1"/>
  <c r="AA1056" i="1"/>
  <c r="AC1088" i="1"/>
  <c r="AA1088" i="1"/>
  <c r="AA1095" i="1"/>
  <c r="AC1095" i="1"/>
  <c r="Y1177" i="1"/>
  <c r="AB1177" i="1"/>
  <c r="AA447" i="1"/>
  <c r="AC447" i="1"/>
  <c r="Y938" i="1"/>
  <c r="AB938" i="1"/>
  <c r="AA1086" i="1"/>
  <c r="AC1086" i="1"/>
  <c r="AC72" i="1"/>
  <c r="AA72" i="1"/>
  <c r="AA125" i="1"/>
  <c r="AC125" i="1"/>
  <c r="AC160" i="1"/>
  <c r="AA160" i="1"/>
  <c r="AA95" i="1"/>
  <c r="AC95" i="1"/>
  <c r="AC166" i="1"/>
  <c r="AA166" i="1"/>
  <c r="AA306" i="1"/>
  <c r="AC306" i="1"/>
  <c r="AA202" i="1"/>
  <c r="AC202" i="1"/>
  <c r="AC328" i="1"/>
  <c r="AA328" i="1"/>
  <c r="Y439" i="1"/>
  <c r="AB439" i="1"/>
  <c r="AA453" i="1"/>
  <c r="AC453" i="1"/>
  <c r="AC508" i="1"/>
  <c r="AA508" i="1"/>
  <c r="AB572" i="1"/>
  <c r="Y572" i="1"/>
  <c r="AA500" i="1"/>
  <c r="AC500" i="1"/>
  <c r="AA604" i="1"/>
  <c r="AC604" i="1"/>
  <c r="AB644" i="1"/>
  <c r="Y644" i="1"/>
  <c r="Y757" i="1"/>
  <c r="AB757" i="1"/>
  <c r="AC856" i="1"/>
  <c r="AA797" i="1"/>
  <c r="AC797" i="1"/>
  <c r="AA860" i="1"/>
  <c r="AC860" i="1"/>
  <c r="Y866" i="1"/>
  <c r="AB866" i="1"/>
  <c r="Y940" i="1"/>
  <c r="AB940" i="1"/>
  <c r="Y946" i="1"/>
  <c r="AB946" i="1"/>
  <c r="AA1151" i="1"/>
  <c r="AC1151" i="1"/>
  <c r="AA1090" i="1"/>
  <c r="AC1090" i="1"/>
  <c r="AC1006" i="1"/>
  <c r="AA1006" i="1"/>
  <c r="AB880" i="1"/>
  <c r="Y880" i="1"/>
  <c r="Y948" i="1"/>
  <c r="AB948" i="1"/>
  <c r="AC1002" i="1"/>
  <c r="AA1002" i="1"/>
  <c r="AA43" i="1"/>
  <c r="AC43" i="1"/>
  <c r="AA82" i="1"/>
  <c r="AC82" i="1"/>
  <c r="AC48" i="1"/>
  <c r="AA48" i="1"/>
  <c r="AA119" i="1"/>
  <c r="AC119" i="1"/>
  <c r="AA99" i="1"/>
  <c r="AC99" i="1"/>
  <c r="AC170" i="1"/>
  <c r="AA170" i="1"/>
  <c r="AC262" i="1"/>
  <c r="AA262" i="1"/>
  <c r="AA212" i="1"/>
  <c r="AC212" i="1"/>
  <c r="AC300" i="1"/>
  <c r="AA300" i="1"/>
  <c r="Y409" i="1"/>
  <c r="AB409" i="1"/>
  <c r="AA337" i="1"/>
  <c r="AC337" i="1"/>
  <c r="AC388" i="1"/>
  <c r="AA388" i="1"/>
  <c r="AA751" i="1"/>
  <c r="AC751" i="1"/>
  <c r="Y862" i="1"/>
  <c r="AB862" i="1"/>
  <c r="Y606" i="1"/>
  <c r="AB606" i="1"/>
  <c r="Y437" i="1"/>
  <c r="AB437" i="1"/>
  <c r="AB753" i="1"/>
  <c r="Y753" i="1"/>
  <c r="Y755" i="1"/>
  <c r="AB755" i="1"/>
  <c r="AC902" i="1"/>
  <c r="AA902" i="1"/>
  <c r="AB839" i="1"/>
  <c r="Y839" i="1"/>
  <c r="Y1026" i="1"/>
  <c r="AB1026" i="1"/>
  <c r="AC719" i="1"/>
  <c r="AA719" i="1"/>
  <c r="AA1000" i="1"/>
  <c r="AC1000" i="1"/>
  <c r="AC1068" i="1"/>
  <c r="AA1068" i="1"/>
  <c r="Y976" i="1"/>
  <c r="AB976" i="1"/>
  <c r="AA1103" i="1"/>
  <c r="AC1103" i="1"/>
  <c r="AB1209" i="1"/>
  <c r="Y1209" i="1"/>
  <c r="Y1236" i="1"/>
  <c r="AB1236" i="1"/>
  <c r="AA1183" i="1"/>
  <c r="AC1183" i="1"/>
  <c r="Y567" i="1"/>
  <c r="AB567" i="1"/>
  <c r="AC1098" i="1"/>
  <c r="AA1098" i="1"/>
  <c r="AC1222" i="1"/>
  <c r="AA1222" i="1"/>
  <c r="AB1214" i="1"/>
  <c r="Y1214" i="1"/>
  <c r="AA1197" i="1"/>
  <c r="AC1197" i="1"/>
  <c r="AA1184" i="1"/>
  <c r="AC1184" i="1"/>
  <c r="AC1097" i="1"/>
  <c r="AA1097" i="1"/>
  <c r="AB855" i="1"/>
  <c r="Y855" i="1"/>
  <c r="AA705" i="1"/>
  <c r="AC705" i="1"/>
  <c r="AA697" i="1"/>
  <c r="AC697" i="1"/>
  <c r="AC1160" i="1"/>
  <c r="AA1160" i="1"/>
  <c r="AA1152" i="1"/>
  <c r="AC1152" i="1"/>
  <c r="AC1144" i="1"/>
  <c r="AA1144" i="1"/>
  <c r="AA1132" i="1"/>
  <c r="AC1132" i="1"/>
  <c r="AC1124" i="1"/>
  <c r="AA1124" i="1"/>
  <c r="AA1085" i="1"/>
  <c r="AC1085" i="1"/>
  <c r="AC1077" i="1"/>
  <c r="AA1077" i="1"/>
  <c r="AA1069" i="1"/>
  <c r="AC1069" i="1"/>
  <c r="AA1061" i="1"/>
  <c r="AC1061" i="1"/>
  <c r="AB1053" i="1"/>
  <c r="Y1053" i="1"/>
  <c r="AC1045" i="1"/>
  <c r="AA1045" i="1"/>
  <c r="AC1033" i="1"/>
  <c r="AA1033" i="1"/>
  <c r="AA1025" i="1"/>
  <c r="AC1025" i="1"/>
  <c r="AA1009" i="1"/>
  <c r="AC1009" i="1"/>
  <c r="AA991" i="1"/>
  <c r="AC991" i="1"/>
  <c r="Y951" i="1"/>
  <c r="AB951" i="1"/>
  <c r="AB943" i="1"/>
  <c r="Y943" i="1"/>
  <c r="AC935" i="1"/>
  <c r="AA935" i="1"/>
  <c r="AA927" i="1"/>
  <c r="AC927" i="1"/>
  <c r="AA907" i="1"/>
  <c r="AC907" i="1"/>
  <c r="AA871" i="1"/>
  <c r="AC871" i="1"/>
  <c r="AB899" i="1"/>
  <c r="Y899" i="1"/>
  <c r="Y651" i="1"/>
  <c r="AB651" i="1"/>
  <c r="Y627" i="1"/>
  <c r="AB627" i="1"/>
  <c r="Y619" i="1"/>
  <c r="AB619" i="1"/>
  <c r="Y611" i="1"/>
  <c r="AB611" i="1"/>
  <c r="AA603" i="1"/>
  <c r="AC603" i="1"/>
  <c r="Y558" i="1"/>
  <c r="AB558" i="1"/>
  <c r="Y861" i="1"/>
  <c r="AB861" i="1"/>
  <c r="AB553" i="1"/>
  <c r="Y553" i="1"/>
  <c r="Y670" i="1"/>
  <c r="AB670" i="1"/>
  <c r="AB662" i="1"/>
  <c r="Y662" i="1"/>
  <c r="AA385" i="1"/>
  <c r="AC385" i="1"/>
  <c r="AC416" i="1"/>
  <c r="AA416" i="1"/>
  <c r="Y832" i="1"/>
  <c r="AB832" i="1"/>
  <c r="AC824" i="1"/>
  <c r="AA824" i="1"/>
  <c r="Y816" i="1"/>
  <c r="AB816" i="1"/>
  <c r="Y790" i="1"/>
  <c r="AB790" i="1"/>
  <c r="AA768" i="1"/>
  <c r="AC768" i="1"/>
  <c r="Y760" i="1"/>
  <c r="AB760" i="1"/>
  <c r="Y752" i="1"/>
  <c r="AB752" i="1"/>
  <c r="AB744" i="1"/>
  <c r="Y744" i="1"/>
  <c r="AA710" i="1"/>
  <c r="AC710" i="1"/>
  <c r="Y556" i="1"/>
  <c r="AB556" i="1"/>
  <c r="AB438" i="1"/>
  <c r="Y438" i="1"/>
  <c r="AA313" i="1"/>
  <c r="AC313" i="1"/>
  <c r="AB273" i="1"/>
  <c r="Y273" i="1"/>
  <c r="Y338" i="1"/>
  <c r="AB338" i="1"/>
  <c r="AA515" i="1"/>
  <c r="AC515" i="1"/>
  <c r="AB505" i="1"/>
  <c r="Y505" i="1"/>
  <c r="Y493" i="1"/>
  <c r="AB493" i="1"/>
  <c r="Y485" i="1"/>
  <c r="AB485" i="1"/>
  <c r="AB446" i="1"/>
  <c r="Y446" i="1"/>
  <c r="AA325" i="1"/>
  <c r="AC325" i="1"/>
  <c r="AA245" i="1"/>
  <c r="AC245" i="1"/>
  <c r="AA343" i="1"/>
  <c r="AC343" i="1"/>
  <c r="AC215" i="1"/>
  <c r="AA215" i="1"/>
  <c r="AC207" i="1"/>
  <c r="AA207" i="1"/>
  <c r="AC199" i="1"/>
  <c r="AA199" i="1"/>
  <c r="AC191" i="1"/>
  <c r="AA191" i="1"/>
  <c r="AA315" i="1"/>
  <c r="AC315" i="1"/>
  <c r="AC299" i="1"/>
  <c r="AA299" i="1"/>
  <c r="Y283" i="1"/>
  <c r="AB283" i="1"/>
  <c r="AB267" i="1"/>
  <c r="Y267" i="1"/>
  <c r="AC247" i="1"/>
  <c r="AA247" i="1"/>
  <c r="AA182" i="1"/>
  <c r="AC182" i="1"/>
  <c r="AC180" i="1"/>
  <c r="AA180" i="1"/>
  <c r="AC159" i="1"/>
  <c r="AA159" i="1"/>
  <c r="AC130" i="1"/>
  <c r="AA130" i="1"/>
  <c r="AC122" i="1"/>
  <c r="AA122" i="1"/>
  <c r="AC114" i="1"/>
  <c r="AA114" i="1"/>
  <c r="AC172" i="1"/>
  <c r="AA172" i="1"/>
  <c r="AC157" i="1"/>
  <c r="AA157" i="1"/>
  <c r="AB145" i="1"/>
  <c r="Y145" i="1"/>
  <c r="Y137" i="1"/>
  <c r="AB137" i="1"/>
  <c r="AA44" i="1"/>
  <c r="AC44" i="1"/>
  <c r="AC108" i="1"/>
  <c r="AA108" i="1"/>
  <c r="AC100" i="1"/>
  <c r="AA100" i="1"/>
  <c r="AC91" i="1"/>
  <c r="AA91" i="1"/>
  <c r="AC83" i="1"/>
  <c r="AA83" i="1"/>
  <c r="AC75" i="1"/>
  <c r="AA75" i="1"/>
  <c r="AB67" i="1"/>
  <c r="Y67" i="1"/>
  <c r="AC59" i="1"/>
  <c r="AA59" i="1"/>
  <c r="AC49" i="1"/>
  <c r="AA49" i="1"/>
  <c r="AC32" i="1"/>
  <c r="AA32" i="1"/>
  <c r="AC24" i="1"/>
  <c r="AA24" i="1"/>
  <c r="AB13" i="1"/>
  <c r="Y13" i="1"/>
  <c r="Y5" i="1"/>
  <c r="AB5" i="1"/>
  <c r="Y1023" i="1"/>
  <c r="AB1023" i="1"/>
  <c r="AB1256" i="1"/>
  <c r="Y1256" i="1"/>
  <c r="AB1254" i="1"/>
  <c r="Y1254" i="1"/>
  <c r="Y1258" i="1"/>
  <c r="AB1186" i="1"/>
  <c r="AB736" i="1"/>
  <c r="AC645" i="1"/>
  <c r="AC1037" i="1"/>
  <c r="AB1040" i="1"/>
  <c r="Y1040" i="1"/>
  <c r="AA801" i="1"/>
  <c r="AC1058" i="1"/>
  <c r="AA1216" i="1"/>
  <c r="AC1028" i="1"/>
  <c r="AC716" i="1"/>
  <c r="AB56" i="1"/>
  <c r="Y56" i="1"/>
  <c r="AA242" i="1"/>
  <c r="AC264" i="1"/>
  <c r="AA21" i="1"/>
  <c r="AC35" i="1"/>
  <c r="Y412" i="1"/>
  <c r="AC714" i="1"/>
  <c r="AA1121" i="1"/>
  <c r="Y1230" i="1"/>
  <c r="AB681" i="1"/>
  <c r="AC404" i="1"/>
  <c r="AB788" i="1"/>
  <c r="Y788" i="1"/>
  <c r="AC499" i="1"/>
  <c r="AA1024" i="1"/>
  <c r="AA800" i="1"/>
  <c r="AB1188" i="1"/>
  <c r="AB1011" i="1"/>
  <c r="AC725" i="1"/>
  <c r="AA513" i="1"/>
  <c r="AA1156" i="1"/>
  <c r="AB689" i="1"/>
  <c r="AA693" i="1"/>
  <c r="AB737" i="1"/>
  <c r="AC908" i="1"/>
  <c r="AC684" i="1"/>
  <c r="AA509" i="1"/>
  <c r="AA401" i="1"/>
  <c r="Y975" i="1"/>
  <c r="AA1180" i="1"/>
  <c r="AB293" i="1"/>
  <c r="AA423" i="1"/>
  <c r="AC54" i="1"/>
  <c r="AB571" i="1"/>
  <c r="Y571" i="1"/>
  <c r="AC420" i="1"/>
  <c r="AC921" i="1"/>
  <c r="AA893" i="1"/>
  <c r="AC417" i="1"/>
  <c r="AC291" i="1"/>
  <c r="AC914" i="1"/>
  <c r="AC1224" i="1"/>
  <c r="AA1137" i="1"/>
  <c r="AC1018" i="1"/>
  <c r="AA721" i="1"/>
  <c r="Y1248" i="1"/>
  <c r="AC378" i="1"/>
  <c r="Y1249" i="1"/>
  <c r="AA520" i="1"/>
  <c r="Y1003" i="1"/>
  <c r="AC1031" i="1"/>
  <c r="AA661" i="1"/>
  <c r="Y730" i="1"/>
  <c r="Y497" i="1"/>
  <c r="AC398" i="1"/>
  <c r="AC682" i="1"/>
  <c r="AC539" i="1"/>
  <c r="AC266" i="1"/>
  <c r="AC1010" i="1"/>
  <c r="AB728" i="1"/>
  <c r="AC1207" i="1"/>
  <c r="AA260" i="1"/>
  <c r="AC260" i="1"/>
  <c r="Y890" i="1"/>
  <c r="AB890" i="1"/>
  <c r="AB958" i="1"/>
  <c r="Y958" i="1"/>
  <c r="AA236" i="1"/>
  <c r="AC236" i="1"/>
  <c r="Y952" i="1"/>
  <c r="AB952" i="1"/>
  <c r="AA1199" i="1"/>
  <c r="AC1199" i="1"/>
  <c r="Y887" i="1"/>
  <c r="AB887" i="1"/>
  <c r="Y955" i="1"/>
  <c r="AB955" i="1"/>
  <c r="Y848" i="1"/>
  <c r="AB848" i="1"/>
  <c r="Y782" i="1"/>
  <c r="AB782" i="1"/>
  <c r="AC369" i="1"/>
  <c r="AA369" i="1"/>
  <c r="AC355" i="1"/>
  <c r="AA355" i="1"/>
  <c r="AC219" i="1"/>
  <c r="AA219" i="1"/>
  <c r="AC608" i="1"/>
  <c r="AA608" i="1"/>
  <c r="AC136" i="1"/>
  <c r="AA136" i="1"/>
  <c r="AC632" i="1"/>
  <c r="AA632" i="1"/>
  <c r="AB616" i="1"/>
  <c r="Y616" i="1"/>
  <c r="Y431" i="1"/>
  <c r="AB431" i="1"/>
  <c r="AC922" i="1"/>
  <c r="AA922" i="1"/>
  <c r="Y1174" i="1"/>
  <c r="AB1174" i="1"/>
  <c r="AC33" i="1"/>
  <c r="AA33" i="1"/>
  <c r="AB181" i="1"/>
  <c r="Y181" i="1"/>
  <c r="Y276" i="1"/>
  <c r="AB276" i="1"/>
  <c r="AA419" i="1"/>
  <c r="AC419" i="1"/>
  <c r="AB894" i="1"/>
  <c r="Y894" i="1"/>
  <c r="AC1072" i="1"/>
  <c r="AA1072" i="1"/>
  <c r="Y1211" i="1"/>
  <c r="AB1211" i="1"/>
  <c r="AC115" i="1"/>
  <c r="AA115" i="1"/>
  <c r="Y274" i="1"/>
  <c r="AB274" i="1"/>
  <c r="AC296" i="1"/>
  <c r="AA296" i="1"/>
  <c r="Y407" i="1"/>
  <c r="AB407" i="1"/>
  <c r="AC331" i="1"/>
  <c r="AA331" i="1"/>
  <c r="AB620" i="1"/>
  <c r="Y620" i="1"/>
  <c r="Y552" i="1"/>
  <c r="AB552" i="1"/>
  <c r="AC680" i="1"/>
  <c r="AA680" i="1"/>
  <c r="AC990" i="1"/>
  <c r="AA990" i="1"/>
  <c r="AA1099" i="1"/>
  <c r="AC1099" i="1"/>
  <c r="AB837" i="1"/>
  <c r="Y837" i="1"/>
  <c r="AA62" i="1"/>
  <c r="AC62" i="1"/>
  <c r="AC164" i="1"/>
  <c r="AA164" i="1"/>
  <c r="Y344" i="1"/>
  <c r="AB344" i="1"/>
  <c r="AA473" i="1"/>
  <c r="AC473" i="1"/>
  <c r="Y566" i="1"/>
  <c r="AB566" i="1"/>
  <c r="AB813" i="1"/>
  <c r="Y813" i="1"/>
  <c r="AB622" i="1"/>
  <c r="Y622" i="1"/>
  <c r="AB787" i="1"/>
  <c r="Y787" i="1"/>
  <c r="Y870" i="1"/>
  <c r="AB870" i="1"/>
  <c r="Y970" i="1"/>
  <c r="AB970" i="1"/>
  <c r="AC1008" i="1"/>
  <c r="AA1008" i="1"/>
  <c r="Y1235" i="1"/>
  <c r="AB1235" i="1"/>
  <c r="AB563" i="1"/>
  <c r="Y563" i="1"/>
  <c r="AC1218" i="1"/>
  <c r="AA1218" i="1"/>
  <c r="AC1176" i="1"/>
  <c r="AA1176" i="1"/>
  <c r="AA1105" i="1"/>
  <c r="AC1105" i="1"/>
  <c r="AC1128" i="1"/>
  <c r="AA1128" i="1"/>
  <c r="AA1073" i="1"/>
  <c r="AC1073" i="1"/>
  <c r="AA1029" i="1"/>
  <c r="AC1029" i="1"/>
  <c r="AA995" i="1"/>
  <c r="AC995" i="1"/>
  <c r="AB971" i="1"/>
  <c r="Y971" i="1"/>
  <c r="AC931" i="1"/>
  <c r="AB879" i="1"/>
  <c r="Y879" i="1"/>
  <c r="AC647" i="1"/>
  <c r="AA647" i="1"/>
  <c r="AB615" i="1"/>
  <c r="Y615" i="1"/>
  <c r="AA589" i="1"/>
  <c r="AC589" i="1"/>
  <c r="Y836" i="1"/>
  <c r="AB836" i="1"/>
  <c r="AA756" i="1"/>
  <c r="AC756" i="1"/>
  <c r="AC527" i="1"/>
  <c r="AA527" i="1"/>
  <c r="AC297" i="1"/>
  <c r="AA297" i="1"/>
  <c r="AA381" i="1"/>
  <c r="AC381" i="1"/>
  <c r="AA402" i="1"/>
  <c r="AC402" i="1"/>
  <c r="AA241" i="1"/>
  <c r="AC241" i="1"/>
  <c r="AC195" i="1"/>
  <c r="AA195" i="1"/>
  <c r="AA167" i="1"/>
  <c r="AC167" i="1"/>
  <c r="AC126" i="1"/>
  <c r="AA126" i="1"/>
  <c r="AC165" i="1"/>
  <c r="AA165" i="1"/>
  <c r="AC133" i="1"/>
  <c r="AA133" i="1"/>
  <c r="AA96" i="1"/>
  <c r="AC96" i="1"/>
  <c r="AB1169" i="1"/>
  <c r="Y1169" i="1"/>
  <c r="Y1251" i="1"/>
  <c r="AB1251" i="1"/>
  <c r="AA1037" i="1"/>
  <c r="AA291" i="1"/>
  <c r="AA794" i="1"/>
  <c r="Y1239" i="1"/>
  <c r="AB497" i="1"/>
  <c r="AC400" i="1"/>
  <c r="AA230" i="1"/>
  <c r="AC230" i="1"/>
  <c r="AC224" i="1"/>
  <c r="AA224" i="1"/>
  <c r="AB584" i="1"/>
  <c r="Y584" i="1"/>
  <c r="AC222" i="1"/>
  <c r="AA222" i="1"/>
  <c r="Y966" i="1"/>
  <c r="AB966" i="1"/>
  <c r="AC232" i="1"/>
  <c r="AA232" i="1"/>
  <c r="AC358" i="1"/>
  <c r="AA358" i="1"/>
  <c r="AA396" i="1"/>
  <c r="AC396" i="1"/>
  <c r="Y960" i="1"/>
  <c r="AB960" i="1"/>
  <c r="AA226" i="1"/>
  <c r="AC226" i="1"/>
  <c r="AC370" i="1"/>
  <c r="AA370" i="1"/>
  <c r="Y962" i="1"/>
  <c r="AB962" i="1"/>
  <c r="Y674" i="1"/>
  <c r="AB674" i="1"/>
  <c r="AC1202" i="1"/>
  <c r="AA1202" i="1"/>
  <c r="Y843" i="1"/>
  <c r="AB843" i="1"/>
  <c r="AA228" i="1"/>
  <c r="AC228" i="1"/>
  <c r="AC366" i="1"/>
  <c r="AA366" i="1"/>
  <c r="Y783" i="1"/>
  <c r="AB783" i="1"/>
  <c r="AB1204" i="1"/>
  <c r="Y1204" i="1"/>
  <c r="AA1119" i="1"/>
  <c r="AC1119" i="1"/>
  <c r="AB1163" i="1"/>
  <c r="Y1163" i="1"/>
  <c r="AC1203" i="1"/>
  <c r="AA1203" i="1"/>
  <c r="Y1110" i="1"/>
  <c r="AB1110" i="1"/>
  <c r="AC1113" i="1"/>
  <c r="AA1113" i="1"/>
  <c r="Y965" i="1"/>
  <c r="AB965" i="1"/>
  <c r="AB957" i="1"/>
  <c r="Y957" i="1"/>
  <c r="AA917" i="1"/>
  <c r="AC917" i="1"/>
  <c r="Y656" i="1"/>
  <c r="AB656" i="1"/>
  <c r="AC633" i="1"/>
  <c r="AA633" i="1"/>
  <c r="Y842" i="1"/>
  <c r="AB842" i="1"/>
  <c r="Y784" i="1"/>
  <c r="AB784" i="1"/>
  <c r="AC776" i="1"/>
  <c r="AA776" i="1"/>
  <c r="AB531" i="1"/>
  <c r="Y531" i="1"/>
  <c r="AA397" i="1"/>
  <c r="AC397" i="1"/>
  <c r="AA470" i="1"/>
  <c r="AC470" i="1"/>
  <c r="AA365" i="1"/>
  <c r="AC365" i="1"/>
  <c r="AC357" i="1"/>
  <c r="AA357" i="1"/>
  <c r="AC237" i="1"/>
  <c r="AA237" i="1"/>
  <c r="AA221" i="1"/>
  <c r="AC221" i="1"/>
  <c r="AC19" i="1"/>
  <c r="AA19" i="1"/>
  <c r="AC214" i="1"/>
  <c r="AA214" i="1"/>
  <c r="AA698" i="1"/>
  <c r="AC698" i="1"/>
  <c r="Y282" i="1"/>
  <c r="AB282" i="1"/>
  <c r="AA173" i="1"/>
  <c r="AC173" i="1"/>
  <c r="AA152" i="1"/>
  <c r="AC152" i="1"/>
  <c r="AA314" i="1"/>
  <c r="AC314" i="1"/>
  <c r="AA339" i="1"/>
  <c r="AC339" i="1"/>
  <c r="AA142" i="1"/>
  <c r="AC142" i="1"/>
  <c r="AC66" i="1"/>
  <c r="AA66" i="1"/>
  <c r="AC576" i="1"/>
  <c r="Y576" i="1"/>
  <c r="AB576" i="1"/>
  <c r="AC158" i="1"/>
  <c r="AA158" i="1"/>
  <c r="AC298" i="1"/>
  <c r="AA298" i="1"/>
  <c r="AB548" i="1"/>
  <c r="Y548" i="1"/>
  <c r="Y864" i="1"/>
  <c r="AB864" i="1"/>
  <c r="AC1127" i="1"/>
  <c r="AA1127" i="1"/>
  <c r="Y910" i="1"/>
  <c r="AB910" i="1"/>
  <c r="AA916" i="1"/>
  <c r="AC916" i="1"/>
  <c r="AC1198" i="1"/>
  <c r="AA1198" i="1"/>
  <c r="AC1107" i="1"/>
  <c r="AA1107" i="1"/>
  <c r="AC1123" i="1"/>
  <c r="AA1123" i="1"/>
  <c r="AB1237" i="1"/>
  <c r="Y1237" i="1"/>
  <c r="AB29" i="1"/>
  <c r="Y29" i="1"/>
  <c r="AA37" i="1"/>
  <c r="AC37" i="1"/>
  <c r="AC140" i="1"/>
  <c r="AA140" i="1"/>
  <c r="AC162" i="1"/>
  <c r="AA162" i="1"/>
  <c r="Y192" i="1"/>
  <c r="AB192" i="1"/>
  <c r="AA244" i="1"/>
  <c r="AC244" i="1"/>
  <c r="AC324" i="1"/>
  <c r="AA324" i="1"/>
  <c r="AB570" i="1"/>
  <c r="Y570" i="1"/>
  <c r="AB743" i="1"/>
  <c r="Y743" i="1"/>
  <c r="AC854" i="1"/>
  <c r="AA854" i="1"/>
  <c r="AB594" i="1"/>
  <c r="Y594" i="1"/>
  <c r="Y626" i="1"/>
  <c r="AB626" i="1"/>
  <c r="AB868" i="1"/>
  <c r="Y868" i="1"/>
  <c r="AC729" i="1"/>
  <c r="Y739" i="1"/>
  <c r="AB739" i="1"/>
  <c r="AB1157" i="1"/>
  <c r="Y1157" i="1"/>
  <c r="AB1145" i="1"/>
  <c r="Y1145" i="1"/>
  <c r="Y978" i="1"/>
  <c r="AB978" i="1"/>
  <c r="AC1064" i="1"/>
  <c r="AA1064" i="1"/>
  <c r="Y671" i="1"/>
  <c r="AB671" i="1"/>
  <c r="Y1096" i="1"/>
  <c r="AB1096" i="1"/>
  <c r="AC1217" i="1"/>
  <c r="AA1217" i="1"/>
  <c r="AA988" i="1"/>
  <c r="AC988" i="1"/>
  <c r="AC14" i="1"/>
  <c r="AA14" i="1"/>
  <c r="AC80" i="1"/>
  <c r="AA80" i="1"/>
  <c r="AC18" i="1"/>
  <c r="AA18" i="1"/>
  <c r="AC175" i="1"/>
  <c r="AA175" i="1"/>
  <c r="AC111" i="1"/>
  <c r="AA111" i="1"/>
  <c r="AC322" i="1"/>
  <c r="AA322" i="1"/>
  <c r="AC210" i="1"/>
  <c r="AA210" i="1"/>
  <c r="Y280" i="1"/>
  <c r="AB280" i="1"/>
  <c r="AC390" i="1"/>
  <c r="AA390" i="1"/>
  <c r="AC384" i="1"/>
  <c r="AA384" i="1"/>
  <c r="AA333" i="1"/>
  <c r="AC333" i="1"/>
  <c r="AA504" i="1"/>
  <c r="AC504" i="1"/>
  <c r="Y516" i="1"/>
  <c r="AB516" i="1"/>
  <c r="AC694" i="1"/>
  <c r="AA694" i="1"/>
  <c r="AC529" i="1"/>
  <c r="AA529" i="1"/>
  <c r="AB612" i="1"/>
  <c r="Y612" i="1"/>
  <c r="AC803" i="1"/>
  <c r="AA803" i="1"/>
  <c r="Y872" i="1"/>
  <c r="AB872" i="1"/>
  <c r="AA815" i="1"/>
  <c r="AC815" i="1"/>
  <c r="AA528" i="1"/>
  <c r="AC528" i="1"/>
  <c r="AC882" i="1"/>
  <c r="AA882" i="1"/>
  <c r="Y974" i="1"/>
  <c r="AB974" i="1"/>
  <c r="Y980" i="1"/>
  <c r="AB980" i="1"/>
  <c r="AC998" i="1"/>
  <c r="AA998" i="1"/>
  <c r="AC1066" i="1"/>
  <c r="AA1066" i="1"/>
  <c r="AA1100" i="1"/>
  <c r="AC1100" i="1"/>
  <c r="AA1181" i="1"/>
  <c r="AC1181" i="1"/>
  <c r="Y536" i="1"/>
  <c r="AB536" i="1"/>
  <c r="AA1153" i="1"/>
  <c r="AC1153" i="1"/>
  <c r="AC1054" i="1"/>
  <c r="AA1054" i="1"/>
  <c r="AC90" i="1"/>
  <c r="AA90" i="1"/>
  <c r="AC113" i="1"/>
  <c r="AA113" i="1"/>
  <c r="AA10" i="1"/>
  <c r="AC10" i="1"/>
  <c r="AC179" i="1"/>
  <c r="AA179" i="1"/>
  <c r="AC189" i="1"/>
  <c r="AA189" i="1"/>
  <c r="Y278" i="1"/>
  <c r="AB278" i="1"/>
  <c r="AA105" i="1"/>
  <c r="AC105" i="1"/>
  <c r="Y252" i="1"/>
  <c r="AB252" i="1"/>
  <c r="AA316" i="1"/>
  <c r="AC316" i="1"/>
  <c r="AB411" i="1"/>
  <c r="Y411" i="1"/>
  <c r="AA376" i="1"/>
  <c r="AC376" i="1"/>
  <c r="AA476" i="1"/>
  <c r="AC476" i="1"/>
  <c r="Y549" i="1"/>
  <c r="AB549" i="1"/>
  <c r="AA696" i="1"/>
  <c r="AC696" i="1"/>
  <c r="AC767" i="1"/>
  <c r="AA767" i="1"/>
  <c r="AB614" i="1"/>
  <c r="Y614" i="1"/>
  <c r="AC709" i="1"/>
  <c r="AA709" i="1"/>
  <c r="AB769" i="1"/>
  <c r="Y769" i="1"/>
  <c r="AB825" i="1"/>
  <c r="Y825" i="1"/>
  <c r="AC717" i="1"/>
  <c r="AA717" i="1"/>
  <c r="Y1125" i="1"/>
  <c r="AB1125" i="1"/>
  <c r="AA1034" i="1"/>
  <c r="AC1034" i="1"/>
  <c r="Y936" i="1"/>
  <c r="AB936" i="1"/>
  <c r="AA1044" i="1"/>
  <c r="AC1044" i="1"/>
  <c r="AC1076" i="1"/>
  <c r="AA1076" i="1"/>
  <c r="AA992" i="1"/>
  <c r="AC992" i="1"/>
  <c r="AB1232" i="1"/>
  <c r="Y1232" i="1"/>
  <c r="AA1196" i="1"/>
  <c r="AC1196" i="1"/>
  <c r="AB1179" i="1"/>
  <c r="Y1179" i="1"/>
  <c r="Y575" i="1"/>
  <c r="AB575" i="1"/>
  <c r="AB565" i="1"/>
  <c r="Y565" i="1"/>
  <c r="AC565" i="1"/>
  <c r="AC1122" i="1"/>
  <c r="AA1122" i="1"/>
  <c r="AC1094" i="1"/>
  <c r="AA1094" i="1"/>
  <c r="AC1220" i="1"/>
  <c r="AA1220" i="1"/>
  <c r="AB1212" i="1"/>
  <c r="Y1212" i="1"/>
  <c r="AA1194" i="1"/>
  <c r="AC1194" i="1"/>
  <c r="AA1109" i="1"/>
  <c r="AC1109" i="1"/>
  <c r="AA1093" i="1"/>
  <c r="AC1093" i="1"/>
  <c r="AB853" i="1"/>
  <c r="Y853" i="1"/>
  <c r="AC703" i="1"/>
  <c r="AA703" i="1"/>
  <c r="AA695" i="1"/>
  <c r="AC695" i="1"/>
  <c r="AC687" i="1"/>
  <c r="AB1158" i="1"/>
  <c r="Y1158" i="1"/>
  <c r="AA1150" i="1"/>
  <c r="AC1150" i="1"/>
  <c r="AC1142" i="1"/>
  <c r="AA1142" i="1"/>
  <c r="AC1130" i="1"/>
  <c r="AA1130" i="1"/>
  <c r="AC1091" i="1"/>
  <c r="AA1091" i="1"/>
  <c r="AA1083" i="1"/>
  <c r="AC1083" i="1"/>
  <c r="AA1075" i="1"/>
  <c r="AC1075" i="1"/>
  <c r="AC1067" i="1"/>
  <c r="AA1067" i="1"/>
  <c r="AC1051" i="1"/>
  <c r="AA1051" i="1"/>
  <c r="AA1043" i="1"/>
  <c r="AC1043" i="1"/>
  <c r="AA1007" i="1"/>
  <c r="AC1007" i="1"/>
  <c r="AA989" i="1"/>
  <c r="AC989" i="1"/>
  <c r="AB981" i="1"/>
  <c r="Y981" i="1"/>
  <c r="AB973" i="1"/>
  <c r="Y973" i="1"/>
  <c r="AB949" i="1"/>
  <c r="Y949" i="1"/>
  <c r="Y941" i="1"/>
  <c r="AB941" i="1"/>
  <c r="AC925" i="1"/>
  <c r="AA925" i="1"/>
  <c r="AC913" i="1"/>
  <c r="AA913" i="1"/>
  <c r="Y883" i="1"/>
  <c r="AB883" i="1"/>
  <c r="Y867" i="1"/>
  <c r="AB867" i="1"/>
  <c r="AA649" i="1"/>
  <c r="AC649" i="1"/>
  <c r="AA625" i="1"/>
  <c r="AC625" i="1"/>
  <c r="AA609" i="1"/>
  <c r="AC609" i="1"/>
  <c r="AB601" i="1"/>
  <c r="Y601" i="1"/>
  <c r="AA591" i="1"/>
  <c r="AC591" i="1"/>
  <c r="AA530" i="1"/>
  <c r="AC530" i="1"/>
  <c r="Y838" i="1"/>
  <c r="AB838" i="1"/>
  <c r="AA526" i="1"/>
  <c r="AC526" i="1"/>
  <c r="Y869" i="1"/>
  <c r="AB869" i="1"/>
  <c r="Y679" i="1"/>
  <c r="AB679" i="1"/>
  <c r="AA660" i="1"/>
  <c r="AC660" i="1"/>
  <c r="AA452" i="1"/>
  <c r="AC452" i="1"/>
  <c r="AB408" i="1"/>
  <c r="Y408" i="1"/>
  <c r="AB830" i="1"/>
  <c r="Y830" i="1"/>
  <c r="Y822" i="1"/>
  <c r="AB822" i="1"/>
  <c r="Y814" i="1"/>
  <c r="AB814" i="1"/>
  <c r="AC806" i="1"/>
  <c r="AC796" i="1"/>
  <c r="AA796" i="1"/>
  <c r="AC766" i="1"/>
  <c r="AA766" i="1"/>
  <c r="AC758" i="1"/>
  <c r="AA758" i="1"/>
  <c r="AA750" i="1"/>
  <c r="AC750" i="1"/>
  <c r="AB742" i="1"/>
  <c r="Y742" i="1"/>
  <c r="AB734" i="1"/>
  <c r="Y734" i="1"/>
  <c r="Y551" i="1"/>
  <c r="AB551" i="1"/>
  <c r="AB432" i="1"/>
  <c r="Y432" i="1"/>
  <c r="Y430" i="1"/>
  <c r="AB430" i="1"/>
  <c r="AA305" i="1"/>
  <c r="AC305" i="1"/>
  <c r="AB389" i="1"/>
  <c r="Y389" i="1"/>
  <c r="Y336" i="1"/>
  <c r="AB336" i="1"/>
  <c r="AB491" i="1"/>
  <c r="Y491" i="1"/>
  <c r="Y483" i="1"/>
  <c r="AB483" i="1"/>
  <c r="AB475" i="1"/>
  <c r="Y475" i="1"/>
  <c r="AB442" i="1"/>
  <c r="Y442" i="1"/>
  <c r="Y410" i="1"/>
  <c r="AB410" i="1"/>
  <c r="AC317" i="1"/>
  <c r="AA317" i="1"/>
  <c r="Y277" i="1"/>
  <c r="AB277" i="1"/>
  <c r="AA349" i="1"/>
  <c r="AC349" i="1"/>
  <c r="AA341" i="1"/>
  <c r="AC341" i="1"/>
  <c r="AA213" i="1"/>
  <c r="AC213" i="1"/>
  <c r="AA205" i="1"/>
  <c r="AC205" i="1"/>
  <c r="AA197" i="1"/>
  <c r="AC197" i="1"/>
  <c r="AA327" i="1"/>
  <c r="AC327" i="1"/>
  <c r="AA311" i="1"/>
  <c r="AC311" i="1"/>
  <c r="Y279" i="1"/>
  <c r="AB279" i="1"/>
  <c r="AC263" i="1"/>
  <c r="AA263" i="1"/>
  <c r="AC178" i="1"/>
  <c r="AA178" i="1"/>
  <c r="AA174" i="1"/>
  <c r="AC174" i="1"/>
  <c r="AA155" i="1"/>
  <c r="AC155" i="1"/>
  <c r="AC128" i="1"/>
  <c r="AA128" i="1"/>
  <c r="AC120" i="1"/>
  <c r="AA120" i="1"/>
  <c r="AC112" i="1"/>
  <c r="AA112" i="1"/>
  <c r="AB153" i="1"/>
  <c r="Y153" i="1"/>
  <c r="AA143" i="1"/>
  <c r="AC143" i="1"/>
  <c r="AC135" i="1"/>
  <c r="AA135" i="1"/>
  <c r="AA42" i="1"/>
  <c r="AC42" i="1"/>
  <c r="AC106" i="1"/>
  <c r="AA106" i="1"/>
  <c r="AC98" i="1"/>
  <c r="AA98" i="1"/>
  <c r="AA89" i="1"/>
  <c r="AC89" i="1"/>
  <c r="AA81" i="1"/>
  <c r="AC81" i="1"/>
  <c r="AA73" i="1"/>
  <c r="AC73" i="1"/>
  <c r="AB65" i="1"/>
  <c r="Y65" i="1"/>
  <c r="AC38" i="1"/>
  <c r="AA38" i="1"/>
  <c r="AB30" i="1"/>
  <c r="Y30" i="1"/>
  <c r="AA22" i="1"/>
  <c r="AC22" i="1"/>
  <c r="AA11" i="1"/>
  <c r="AC11" i="1"/>
  <c r="AC3" i="1"/>
  <c r="AA3" i="1"/>
  <c r="Y1020" i="1"/>
  <c r="AB1020" i="1"/>
  <c r="AB1171" i="1"/>
  <c r="Y1171" i="1"/>
  <c r="Y968" i="1"/>
  <c r="AB968" i="1"/>
  <c r="AC1206" i="1"/>
  <c r="AA1206" i="1"/>
  <c r="AC920" i="1"/>
  <c r="AA920" i="1"/>
  <c r="AB1245" i="1"/>
  <c r="Y1245" i="1"/>
  <c r="Y1243" i="1"/>
  <c r="AB1243" i="1"/>
  <c r="AB1242" i="1"/>
  <c r="Y1242" i="1"/>
  <c r="Y1255" i="1"/>
  <c r="AB1255" i="1"/>
  <c r="AB1258" i="1"/>
  <c r="AA1187" i="1"/>
  <c r="AC1216" i="1"/>
  <c r="AA375" i="1"/>
  <c r="AC641" i="1"/>
  <c r="AB474" i="1"/>
  <c r="AC21" i="1"/>
  <c r="AB284" i="1"/>
  <c r="Y284" i="1"/>
  <c r="AB412" i="1"/>
  <c r="AC586" i="1"/>
  <c r="AA586" i="1"/>
  <c r="AC799" i="1"/>
  <c r="AB1230" i="1"/>
  <c r="AC1129" i="1"/>
  <c r="AA686" i="1"/>
  <c r="AC1024" i="1"/>
  <c r="AC997" i="1"/>
  <c r="AC665" i="1"/>
  <c r="AB932" i="1"/>
  <c r="AA1189" i="1"/>
  <c r="Y600" i="1"/>
  <c r="Y897" i="1"/>
  <c r="AC1180" i="1"/>
  <c r="AC371" i="1"/>
  <c r="AC659" i="1"/>
  <c r="AC718" i="1"/>
  <c r="AB791" i="1"/>
  <c r="AA1139" i="1"/>
  <c r="AA1147" i="1"/>
  <c r="Y415" i="1"/>
  <c r="AA926" i="1"/>
  <c r="AA261" i="1"/>
  <c r="AA1042" i="1"/>
  <c r="Y785" i="1"/>
  <c r="AA1257" i="1"/>
  <c r="AB427" i="1"/>
  <c r="AB1249" i="1"/>
  <c r="AB573" i="1"/>
  <c r="AA403" i="1"/>
  <c r="AC588" i="1"/>
  <c r="AA802" i="1"/>
  <c r="AA535" i="1"/>
  <c r="AB730" i="1"/>
  <c r="AC4" i="1"/>
  <c r="AC472" i="1"/>
  <c r="Y675" i="1"/>
  <c r="Y849" i="1"/>
  <c r="AB904" i="1"/>
  <c r="Y904" i="1"/>
  <c r="Y851" i="1"/>
  <c r="AA677" i="1"/>
  <c r="AA400" i="1"/>
  <c r="W1257" i="1"/>
  <c r="W1252" i="1"/>
  <c r="W1253" i="1"/>
  <c r="W1256" i="1"/>
  <c r="W1254" i="1"/>
  <c r="W1259" i="1"/>
  <c r="W1255" i="1"/>
  <c r="W2" i="1"/>
  <c r="AA2" i="1"/>
  <c r="W966" i="1"/>
  <c r="W288" i="1"/>
  <c r="W260" i="1"/>
  <c r="W634" i="1"/>
  <c r="W890" i="1"/>
  <c r="W392" i="1"/>
  <c r="W356" i="1"/>
  <c r="W52" i="1"/>
  <c r="W352" i="1"/>
  <c r="W532" i="1"/>
  <c r="W847" i="1"/>
  <c r="W20" i="1"/>
  <c r="W368" i="1"/>
  <c r="W1200" i="1"/>
  <c r="W713" i="1"/>
  <c r="W360" i="1"/>
  <c r="W230" i="1"/>
  <c r="W781" i="1"/>
  <c r="W592" i="1"/>
  <c r="W964" i="1"/>
  <c r="W224" i="1"/>
  <c r="W465" i="1"/>
  <c r="W362" i="1"/>
  <c r="W711" i="1"/>
  <c r="W884" i="1"/>
  <c r="W1137" i="1"/>
  <c r="W1111" i="1"/>
  <c r="W258" i="1"/>
  <c r="W471" i="1"/>
  <c r="W580" i="1"/>
  <c r="W888" i="1"/>
  <c r="W918" i="1"/>
  <c r="W1116" i="1"/>
  <c r="W841" i="1"/>
  <c r="W220" i="1"/>
  <c r="W350" i="1"/>
  <c r="W582" i="1"/>
  <c r="W886" i="1"/>
  <c r="W1165" i="1"/>
  <c r="W1167" i="1"/>
  <c r="W581" i="1"/>
  <c r="W1118" i="1"/>
  <c r="W1205" i="1"/>
  <c r="W1117" i="1"/>
  <c r="W1039" i="1"/>
  <c r="W967" i="1"/>
  <c r="W959" i="1"/>
  <c r="W919" i="1"/>
  <c r="W658" i="1"/>
  <c r="W635" i="1"/>
  <c r="W844" i="1"/>
  <c r="W885" i="1"/>
  <c r="W798" i="1"/>
  <c r="W778" i="1"/>
  <c r="W712" i="1"/>
  <c r="W464" i="1"/>
  <c r="W495" i="1"/>
  <c r="W367" i="1"/>
  <c r="W359" i="1"/>
  <c r="W351" i="1"/>
  <c r="W231" i="1"/>
  <c r="W223" i="1"/>
  <c r="W53" i="1"/>
  <c r="W168" i="1"/>
  <c r="W380" i="1"/>
  <c r="W92" i="1"/>
  <c r="W12" i="1"/>
  <c r="W76" i="1"/>
  <c r="W250" i="1"/>
  <c r="W445" i="1"/>
  <c r="W852" i="1"/>
  <c r="W123" i="1"/>
  <c r="W512" i="1"/>
  <c r="W455" i="1"/>
  <c r="W117" i="1"/>
  <c r="W6" i="1"/>
  <c r="W103" i="1"/>
  <c r="W725" i="1"/>
  <c r="W811" i="1"/>
  <c r="W914" i="1"/>
  <c r="W1036" i="1"/>
  <c r="W667" i="1"/>
  <c r="W1215" i="1"/>
  <c r="W1192" i="1"/>
  <c r="W64" i="1"/>
  <c r="W86" i="1"/>
  <c r="W127" i="1"/>
  <c r="W50" i="1"/>
  <c r="W146" i="1"/>
  <c r="W270" i="1"/>
  <c r="W97" i="1"/>
  <c r="W216" i="1"/>
  <c r="W308" i="1"/>
  <c r="W386" i="1"/>
  <c r="W480" i="1"/>
  <c r="W484" i="1"/>
  <c r="W562" i="1"/>
  <c r="W700" i="1"/>
  <c r="W821" i="1"/>
  <c r="W557" i="1"/>
  <c r="W618" i="1"/>
  <c r="W721" i="1"/>
  <c r="W715" i="1"/>
  <c r="W346" i="1"/>
  <c r="W676" i="1"/>
  <c r="W878" i="1"/>
  <c r="W1143" i="1"/>
  <c r="W1038" i="1"/>
  <c r="W944" i="1"/>
  <c r="W1056" i="1"/>
  <c r="W1088" i="1"/>
  <c r="W1012" i="1"/>
  <c r="W1095" i="1"/>
  <c r="W1177" i="1"/>
  <c r="W447" i="1"/>
  <c r="W731" i="1"/>
  <c r="W938" i="1"/>
  <c r="W1086" i="1"/>
  <c r="W72" i="1"/>
  <c r="W125" i="1"/>
  <c r="W160" i="1"/>
  <c r="W95" i="1"/>
  <c r="W166" i="1"/>
  <c r="W306" i="1"/>
  <c r="W202" i="1"/>
  <c r="W328" i="1"/>
  <c r="W439" i="1"/>
  <c r="W453" i="1"/>
  <c r="W413" i="1"/>
  <c r="W508" i="1"/>
  <c r="W572" i="1"/>
  <c r="W500" i="1"/>
  <c r="W604" i="1"/>
  <c r="W644" i="1"/>
  <c r="W757" i="1"/>
  <c r="W856" i="1"/>
  <c r="W797" i="1"/>
  <c r="W860" i="1"/>
  <c r="W898" i="1"/>
  <c r="W866" i="1"/>
  <c r="W940" i="1"/>
  <c r="W946" i="1"/>
  <c r="W1151" i="1"/>
  <c r="W1058" i="1"/>
  <c r="W1090" i="1"/>
  <c r="W1006" i="1"/>
  <c r="W1225" i="1"/>
  <c r="W880" i="1"/>
  <c r="W948" i="1"/>
  <c r="W1002" i="1"/>
  <c r="W43" i="1"/>
  <c r="W74" i="1"/>
  <c r="W25" i="1"/>
  <c r="W27" i="1"/>
  <c r="W148" i="1"/>
  <c r="W154" i="1"/>
  <c r="W246" i="1"/>
  <c r="W310" i="1"/>
  <c r="W204" i="1"/>
  <c r="W457" i="1"/>
  <c r="W459" i="1"/>
  <c r="W443" i="1"/>
  <c r="W488" i="1"/>
  <c r="W335" i="1"/>
  <c r="W510" i="1"/>
  <c r="W574" i="1"/>
  <c r="W735" i="1"/>
  <c r="W829" i="1"/>
  <c r="W598" i="1"/>
  <c r="W630" i="1"/>
  <c r="W876" i="1"/>
  <c r="W737" i="1"/>
  <c r="W669" i="1"/>
  <c r="W833" i="1"/>
  <c r="W896" i="1"/>
  <c r="W1149" i="1"/>
  <c r="W1155" i="1"/>
  <c r="W986" i="1"/>
  <c r="W1060" i="1"/>
  <c r="W663" i="1"/>
  <c r="W1104" i="1"/>
  <c r="W1185" i="1"/>
  <c r="W1231" i="1"/>
  <c r="W1187" i="1"/>
  <c r="W579" i="1"/>
  <c r="W569" i="1"/>
  <c r="W561" i="1"/>
  <c r="W1102" i="1"/>
  <c r="W1224" i="1"/>
  <c r="W1208" i="1"/>
  <c r="W1188" i="1"/>
  <c r="W1101" i="1"/>
  <c r="W905" i="1"/>
  <c r="W850" i="1"/>
  <c r="W699" i="1"/>
  <c r="W691" i="1"/>
  <c r="W534" i="1"/>
  <c r="W1154" i="1"/>
  <c r="W1146" i="1"/>
  <c r="W1134" i="1"/>
  <c r="W1126" i="1"/>
  <c r="W1087" i="1"/>
  <c r="W1079" i="1"/>
  <c r="W1071" i="1"/>
  <c r="W1063" i="1"/>
  <c r="W1055" i="1"/>
  <c r="W1047" i="1"/>
  <c r="W1035" i="1"/>
  <c r="W1027" i="1"/>
  <c r="W1011" i="1"/>
  <c r="W1001" i="1"/>
  <c r="W993" i="1"/>
  <c r="W985" i="1"/>
  <c r="W977" i="1"/>
  <c r="W945" i="1"/>
  <c r="W937" i="1"/>
  <c r="W929" i="1"/>
  <c r="W909" i="1"/>
  <c r="W875" i="1"/>
  <c r="W542" i="1"/>
  <c r="W645" i="1"/>
  <c r="W629" i="1"/>
  <c r="W621" i="1"/>
  <c r="W613" i="1"/>
  <c r="W605" i="1"/>
  <c r="W597" i="1"/>
  <c r="W587" i="1"/>
  <c r="W440" i="1"/>
  <c r="W683" i="1"/>
  <c r="W877" i="1"/>
  <c r="W859" i="1"/>
  <c r="W672" i="1"/>
  <c r="W664" i="1"/>
  <c r="W538" i="1"/>
  <c r="W424" i="1"/>
  <c r="W834" i="1"/>
  <c r="W826" i="1"/>
  <c r="W818" i="1"/>
  <c r="W810" i="1"/>
  <c r="W792" i="1"/>
  <c r="W770" i="1"/>
  <c r="W762" i="1"/>
  <c r="W754" i="1"/>
  <c r="W746" i="1"/>
  <c r="W738" i="1"/>
  <c r="W559" i="1"/>
  <c r="W543" i="1"/>
  <c r="W523" i="1"/>
  <c r="W450" i="1"/>
  <c r="W414" i="1"/>
  <c r="W321" i="1"/>
  <c r="W281" i="1"/>
  <c r="W456" i="1"/>
  <c r="W428" i="1"/>
  <c r="W379" i="1"/>
  <c r="W340" i="1"/>
  <c r="W332" i="1"/>
  <c r="W487" i="1"/>
  <c r="W479" i="1"/>
  <c r="W454" i="1"/>
  <c r="W426" i="1"/>
  <c r="W387" i="1"/>
  <c r="W301" i="1"/>
  <c r="W253" i="1"/>
  <c r="W345" i="1"/>
  <c r="W217" i="1"/>
  <c r="W209" i="1"/>
  <c r="W201" i="1"/>
  <c r="W193" i="1"/>
  <c r="W319" i="1"/>
  <c r="W303" i="1"/>
  <c r="W271" i="1"/>
  <c r="W251" i="1"/>
  <c r="W186" i="1"/>
  <c r="W184" i="1"/>
  <c r="W167" i="1"/>
  <c r="W151" i="1"/>
  <c r="W126" i="1"/>
  <c r="W118" i="1"/>
  <c r="W93" i="1"/>
  <c r="W165" i="1"/>
  <c r="W149" i="1"/>
  <c r="W141" i="1"/>
  <c r="W133" i="1"/>
  <c r="W40" i="1"/>
  <c r="W104" i="1"/>
  <c r="W96" i="1"/>
  <c r="W87" i="1"/>
  <c r="W79" i="1"/>
  <c r="W71" i="1"/>
  <c r="W63" i="1"/>
  <c r="W55" i="1"/>
  <c r="W28" i="1"/>
  <c r="W17" i="1"/>
  <c r="W9" i="1"/>
  <c r="W1169" i="1"/>
  <c r="W1247" i="1"/>
  <c r="W1251" i="1"/>
  <c r="W584" i="1"/>
  <c r="W232" i="1"/>
  <c r="W358" i="1"/>
  <c r="W396" i="1"/>
  <c r="W775" i="1"/>
  <c r="W777" i="1"/>
  <c r="W960" i="1"/>
  <c r="W779" i="1"/>
  <c r="W226" i="1"/>
  <c r="W370" i="1"/>
  <c r="W636" i="1"/>
  <c r="W962" i="1"/>
  <c r="W674" i="1"/>
  <c r="W1202" i="1"/>
  <c r="W843" i="1"/>
  <c r="W228" i="1"/>
  <c r="W366" i="1"/>
  <c r="W783" i="1"/>
  <c r="W1204" i="1"/>
  <c r="W1119" i="1"/>
  <c r="W1163" i="1"/>
  <c r="W1203" i="1"/>
  <c r="W1110" i="1"/>
  <c r="W1201" i="1"/>
  <c r="W1113" i="1"/>
  <c r="W1019" i="1"/>
  <c r="W965" i="1"/>
  <c r="W957" i="1"/>
  <c r="W917" i="1"/>
  <c r="W656" i="1"/>
  <c r="W633" i="1"/>
  <c r="W842" i="1"/>
  <c r="W784" i="1"/>
  <c r="W776" i="1"/>
  <c r="W531" i="1"/>
  <c r="W397" i="1"/>
  <c r="W470" i="1"/>
  <c r="W365" i="1"/>
  <c r="W357" i="1"/>
  <c r="W237" i="1"/>
  <c r="W229" i="1"/>
  <c r="W221" i="1"/>
  <c r="W19" i="1"/>
  <c r="W214" i="1"/>
  <c r="W698" i="1"/>
  <c r="W282" i="1"/>
  <c r="W173" i="1"/>
  <c r="W152" i="1"/>
  <c r="W314" i="1"/>
  <c r="W339" i="1"/>
  <c r="W600" i="1"/>
  <c r="W142" i="1"/>
  <c r="W66" i="1"/>
  <c r="W576" i="1"/>
  <c r="W266" i="1"/>
  <c r="W158" i="1"/>
  <c r="W298" i="1"/>
  <c r="W548" i="1"/>
  <c r="W864" i="1"/>
  <c r="W1127" i="1"/>
  <c r="W910" i="1"/>
  <c r="W916" i="1"/>
  <c r="W1198" i="1"/>
  <c r="W1107" i="1"/>
  <c r="W1123" i="1"/>
  <c r="W1237" i="1"/>
  <c r="W29" i="1"/>
  <c r="W16" i="1"/>
  <c r="W37" i="1"/>
  <c r="W140" i="1"/>
  <c r="W162" i="1"/>
  <c r="W192" i="1"/>
  <c r="W244" i="1"/>
  <c r="W324" i="1"/>
  <c r="W417" i="1"/>
  <c r="W405" i="1"/>
  <c r="W502" i="1"/>
  <c r="W570" i="1"/>
  <c r="W743" i="1"/>
  <c r="W854" i="1"/>
  <c r="W594" i="1"/>
  <c r="W626" i="1"/>
  <c r="W868" i="1"/>
  <c r="W729" i="1"/>
  <c r="W801" i="1"/>
  <c r="W739" i="1"/>
  <c r="W1157" i="1"/>
  <c r="W1145" i="1"/>
  <c r="W978" i="1"/>
  <c r="W1064" i="1"/>
  <c r="W671" i="1"/>
  <c r="W1096" i="1"/>
  <c r="W1217" i="1"/>
  <c r="W727" i="1"/>
  <c r="W900" i="1"/>
  <c r="W988" i="1"/>
  <c r="W14" i="1"/>
  <c r="W80" i="1"/>
  <c r="W18" i="1"/>
  <c r="W175" i="1"/>
  <c r="W111" i="1"/>
  <c r="W322" i="1"/>
  <c r="W210" i="1"/>
  <c r="W280" i="1"/>
  <c r="W390" i="1"/>
  <c r="W384" i="1"/>
  <c r="W333" i="1"/>
  <c r="W504" i="1"/>
  <c r="W516" i="1"/>
  <c r="W694" i="1"/>
  <c r="W529" i="1"/>
  <c r="W612" i="1"/>
  <c r="W652" i="1"/>
  <c r="W803" i="1"/>
  <c r="W872" i="1"/>
  <c r="W815" i="1"/>
  <c r="W528" i="1"/>
  <c r="W707" i="1"/>
  <c r="W882" i="1"/>
  <c r="W974" i="1"/>
  <c r="W1161" i="1"/>
  <c r="W980" i="1"/>
  <c r="W998" i="1"/>
  <c r="W1066" i="1"/>
  <c r="W1100" i="1"/>
  <c r="W1181" i="1"/>
  <c r="W536" i="1"/>
  <c r="W1153" i="1"/>
  <c r="W1054" i="1"/>
  <c r="W82" i="1"/>
  <c r="W48" i="1"/>
  <c r="W119" i="1"/>
  <c r="W99" i="1"/>
  <c r="W170" i="1"/>
  <c r="W262" i="1"/>
  <c r="W326" i="1"/>
  <c r="W212" i="1"/>
  <c r="W300" i="1"/>
  <c r="W409" i="1"/>
  <c r="W185" i="1"/>
  <c r="W337" i="1"/>
  <c r="W421" i="1"/>
  <c r="W378" i="1"/>
  <c r="W388" i="1"/>
  <c r="W751" i="1"/>
  <c r="W862" i="1"/>
  <c r="W606" i="1"/>
  <c r="W646" i="1"/>
  <c r="W437" i="1"/>
  <c r="W753" i="1"/>
  <c r="W755" i="1"/>
  <c r="W902" i="1"/>
  <c r="W839" i="1"/>
  <c r="W1026" i="1"/>
  <c r="W719" i="1"/>
  <c r="W1000" i="1"/>
  <c r="W1068" i="1"/>
  <c r="W976" i="1"/>
  <c r="W1103" i="1"/>
  <c r="W1209" i="1"/>
  <c r="W1236" i="1"/>
  <c r="W1183" i="1"/>
  <c r="W577" i="1"/>
  <c r="W567" i="1"/>
  <c r="W1098" i="1"/>
  <c r="W1222" i="1"/>
  <c r="W1214" i="1"/>
  <c r="W1197" i="1"/>
  <c r="W1184" i="1"/>
  <c r="W1097" i="1"/>
  <c r="W855" i="1"/>
  <c r="W705" i="1"/>
  <c r="W697" i="1"/>
  <c r="W689" i="1"/>
  <c r="W1160" i="1"/>
  <c r="W1152" i="1"/>
  <c r="W1144" i="1"/>
  <c r="W1132" i="1"/>
  <c r="W1124" i="1"/>
  <c r="W1085" i="1"/>
  <c r="W1077" i="1"/>
  <c r="W1069" i="1"/>
  <c r="W1061" i="1"/>
  <c r="W1053" i="1"/>
  <c r="W1045" i="1"/>
  <c r="W1033" i="1"/>
  <c r="W1025" i="1"/>
  <c r="W1009" i="1"/>
  <c r="W999" i="1"/>
  <c r="W991" i="1"/>
  <c r="W983" i="1"/>
  <c r="W951" i="1"/>
  <c r="W943" i="1"/>
  <c r="W935" i="1"/>
  <c r="W927" i="1"/>
  <c r="W915" i="1"/>
  <c r="W907" i="1"/>
  <c r="W871" i="1"/>
  <c r="W899" i="1"/>
  <c r="W651" i="1"/>
  <c r="W643" i="1"/>
  <c r="W627" i="1"/>
  <c r="W619" i="1"/>
  <c r="W611" i="1"/>
  <c r="W603" i="1"/>
  <c r="W558" i="1"/>
  <c r="W861" i="1"/>
  <c r="W553" i="1"/>
  <c r="W873" i="1"/>
  <c r="W681" i="1"/>
  <c r="W670" i="1"/>
  <c r="W662" i="1"/>
  <c r="W385" i="1"/>
  <c r="W416" i="1"/>
  <c r="W832" i="1"/>
  <c r="W824" i="1"/>
  <c r="W816" i="1"/>
  <c r="W808" i="1"/>
  <c r="W800" i="1"/>
  <c r="W790" i="1"/>
  <c r="W768" i="1"/>
  <c r="W760" i="1"/>
  <c r="W752" i="1"/>
  <c r="W744" i="1"/>
  <c r="W736" i="1"/>
  <c r="W726" i="1"/>
  <c r="W710" i="1"/>
  <c r="W556" i="1"/>
  <c r="W539" i="1"/>
  <c r="W519" i="1"/>
  <c r="W438" i="1"/>
  <c r="W406" i="1"/>
  <c r="W313" i="1"/>
  <c r="W273" i="1"/>
  <c r="W448" i="1"/>
  <c r="W404" i="1"/>
  <c r="W377" i="1"/>
  <c r="W338" i="1"/>
  <c r="W515" i="1"/>
  <c r="W505" i="1"/>
  <c r="W493" i="1"/>
  <c r="W485" i="1"/>
  <c r="W477" i="1"/>
  <c r="W446" i="1"/>
  <c r="W418" i="1"/>
  <c r="W325" i="1"/>
  <c r="W245" i="1"/>
  <c r="W343" i="1"/>
  <c r="W215" i="1"/>
  <c r="W207" i="1"/>
  <c r="W199" i="1"/>
  <c r="W191" i="1"/>
  <c r="W315" i="1"/>
  <c r="W299" i="1"/>
  <c r="W283" i="1"/>
  <c r="W267" i="1"/>
  <c r="W247" i="1"/>
  <c r="W182" i="1"/>
  <c r="W180" i="1"/>
  <c r="W163" i="1"/>
  <c r="W132" i="1"/>
  <c r="W124" i="1"/>
  <c r="W116" i="1"/>
  <c r="W176" i="1"/>
  <c r="W161" i="1"/>
  <c r="W147" i="1"/>
  <c r="W139" i="1"/>
  <c r="W46" i="1"/>
  <c r="W110" i="1"/>
  <c r="W102" i="1"/>
  <c r="W94" i="1"/>
  <c r="W85" i="1"/>
  <c r="W77" i="1"/>
  <c r="W69" i="1"/>
  <c r="W61" i="1"/>
  <c r="W51" i="1"/>
  <c r="W34" i="1"/>
  <c r="W26" i="1"/>
  <c r="W15" i="1"/>
  <c r="W7" i="1"/>
  <c r="W996" i="1"/>
  <c r="W285" i="1"/>
  <c r="W1229" i="1"/>
  <c r="W1120" i="1"/>
  <c r="W1041" i="1"/>
  <c r="W1244" i="1"/>
  <c r="W1250" i="1"/>
  <c r="W222" i="1"/>
  <c r="W673" i="1"/>
  <c r="W354" i="1"/>
  <c r="W845" i="1"/>
  <c r="W234" i="1"/>
  <c r="W468" i="1"/>
  <c r="W773" i="1"/>
  <c r="W1040" i="1"/>
  <c r="W958" i="1"/>
  <c r="W1115" i="1"/>
  <c r="W1135" i="1"/>
  <c r="W236" i="1"/>
  <c r="W394" i="1"/>
  <c r="W638" i="1"/>
  <c r="W952" i="1"/>
  <c r="W1227" i="1"/>
  <c r="W585" i="1"/>
  <c r="W1199" i="1"/>
  <c r="W1228" i="1"/>
  <c r="W1168" i="1"/>
  <c r="W887" i="1"/>
  <c r="W1017" i="1"/>
  <c r="W963" i="1"/>
  <c r="W955" i="1"/>
  <c r="W891" i="1"/>
  <c r="W654" i="1"/>
  <c r="W848" i="1"/>
  <c r="W840" i="1"/>
  <c r="W469" i="1"/>
  <c r="W782" i="1"/>
  <c r="W774" i="1"/>
  <c r="W391" i="1"/>
  <c r="W369" i="1"/>
  <c r="W467" i="1"/>
  <c r="W363" i="1"/>
  <c r="W355" i="1"/>
  <c r="W235" i="1"/>
  <c r="W227" i="1"/>
  <c r="W219" i="1"/>
  <c r="W45" i="1"/>
  <c r="W320" i="1"/>
  <c r="W608" i="1"/>
  <c r="W109" i="1"/>
  <c r="W198" i="1"/>
  <c r="W136" i="1"/>
  <c r="W206" i="1"/>
  <c r="W560" i="1"/>
  <c r="W632" i="1"/>
  <c r="W330" i="1"/>
  <c r="W272" i="1"/>
  <c r="W616" i="1"/>
  <c r="W568" i="1"/>
  <c r="W23" i="1"/>
  <c r="W431" i="1"/>
  <c r="W624" i="1"/>
  <c r="W807" i="1"/>
  <c r="W922" i="1"/>
  <c r="W1046" i="1"/>
  <c r="W934" i="1"/>
  <c r="W1092" i="1"/>
  <c r="W1174" i="1"/>
  <c r="W1173" i="1"/>
  <c r="W39" i="1"/>
  <c r="W70" i="1"/>
  <c r="W33" i="1"/>
  <c r="W156" i="1"/>
  <c r="W107" i="1"/>
  <c r="W181" i="1"/>
  <c r="W302" i="1"/>
  <c r="W200" i="1"/>
  <c r="W276" i="1"/>
  <c r="W449" i="1"/>
  <c r="W433" i="1"/>
  <c r="W419" i="1"/>
  <c r="W463" i="1"/>
  <c r="W514" i="1"/>
  <c r="W578" i="1"/>
  <c r="W759" i="1"/>
  <c r="W490" i="1"/>
  <c r="W602" i="1"/>
  <c r="W642" i="1"/>
  <c r="W745" i="1"/>
  <c r="W789" i="1"/>
  <c r="W894" i="1"/>
  <c r="W1022" i="1"/>
  <c r="W858" i="1"/>
  <c r="W809" i="1"/>
  <c r="W994" i="1"/>
  <c r="W1072" i="1"/>
  <c r="W984" i="1"/>
  <c r="W1195" i="1"/>
  <c r="W1211" i="1"/>
  <c r="W1241" i="1"/>
  <c r="W823" i="1"/>
  <c r="W932" i="1"/>
  <c r="W1141" i="1"/>
  <c r="W31" i="1"/>
  <c r="W88" i="1"/>
  <c r="W115" i="1"/>
  <c r="W68" i="1"/>
  <c r="W134" i="1"/>
  <c r="W274" i="1"/>
  <c r="W101" i="1"/>
  <c r="W218" i="1"/>
  <c r="W296" i="1"/>
  <c r="W407" i="1"/>
  <c r="W177" i="1"/>
  <c r="W372" i="1"/>
  <c r="W331" i="1"/>
  <c r="W541" i="1"/>
  <c r="W702" i="1"/>
  <c r="W620" i="1"/>
  <c r="W723" i="1"/>
  <c r="W819" i="1"/>
  <c r="W552" i="1"/>
  <c r="W831" i="1"/>
  <c r="W680" i="1"/>
  <c r="W747" i="1"/>
  <c r="W906" i="1"/>
  <c r="W990" i="1"/>
  <c r="W912" i="1"/>
  <c r="W1074" i="1"/>
  <c r="W1099" i="1"/>
  <c r="W1162" i="1"/>
  <c r="W837" i="1"/>
  <c r="W1078" i="1"/>
  <c r="W90" i="1"/>
  <c r="W113" i="1"/>
  <c r="W10" i="1"/>
  <c r="W179" i="1"/>
  <c r="W189" i="1"/>
  <c r="W278" i="1"/>
  <c r="W105" i="1"/>
  <c r="W252" i="1"/>
  <c r="W316" i="1"/>
  <c r="W425" i="1"/>
  <c r="W411" i="1"/>
  <c r="W376" i="1"/>
  <c r="W478" i="1"/>
  <c r="W476" i="1"/>
  <c r="W549" i="1"/>
  <c r="W696" i="1"/>
  <c r="W767" i="1"/>
  <c r="W540" i="1"/>
  <c r="W614" i="1"/>
  <c r="W709" i="1"/>
  <c r="W525" i="1"/>
  <c r="W769" i="1"/>
  <c r="W825" i="1"/>
  <c r="W717" i="1"/>
  <c r="W1125" i="1"/>
  <c r="W1034" i="1"/>
  <c r="W936" i="1"/>
  <c r="W1044" i="1"/>
  <c r="W1076" i="1"/>
  <c r="W992" i="1"/>
  <c r="W1186" i="1"/>
  <c r="W1233" i="1"/>
  <c r="W1232" i="1"/>
  <c r="W1196" i="1"/>
  <c r="W1179" i="1"/>
  <c r="W575" i="1"/>
  <c r="W565" i="1"/>
  <c r="W1122" i="1"/>
  <c r="W1094" i="1"/>
  <c r="W1220" i="1"/>
  <c r="W1212" i="1"/>
  <c r="W1194" i="1"/>
  <c r="W1109" i="1"/>
  <c r="W1093" i="1"/>
  <c r="W853" i="1"/>
  <c r="W703" i="1"/>
  <c r="W695" i="1"/>
  <c r="W687" i="1"/>
  <c r="W1158" i="1"/>
  <c r="W1150" i="1"/>
  <c r="W1142" i="1"/>
  <c r="W1130" i="1"/>
  <c r="W1091" i="1"/>
  <c r="W1083" i="1"/>
  <c r="W1075" i="1"/>
  <c r="W1067" i="1"/>
  <c r="W1059" i="1"/>
  <c r="W1051" i="1"/>
  <c r="W1043" i="1"/>
  <c r="W1007" i="1"/>
  <c r="W989" i="1"/>
  <c r="W981" i="1"/>
  <c r="W973" i="1"/>
  <c r="W949" i="1"/>
  <c r="W941" i="1"/>
  <c r="W933" i="1"/>
  <c r="W925" i="1"/>
  <c r="W913" i="1"/>
  <c r="W883" i="1"/>
  <c r="W867" i="1"/>
  <c r="W895" i="1"/>
  <c r="W649" i="1"/>
  <c r="W625" i="1"/>
  <c r="W617" i="1"/>
  <c r="W609" i="1"/>
  <c r="W601" i="1"/>
  <c r="W591" i="1"/>
  <c r="W530" i="1"/>
  <c r="W838" i="1"/>
  <c r="W526" i="1"/>
  <c r="W869" i="1"/>
  <c r="W679" i="1"/>
  <c r="W668" i="1"/>
  <c r="W660" i="1"/>
  <c r="W452" i="1"/>
  <c r="W408" i="1"/>
  <c r="W830" i="1"/>
  <c r="W822" i="1"/>
  <c r="W814" i="1"/>
  <c r="W806" i="1"/>
  <c r="W796" i="1"/>
  <c r="W766" i="1"/>
  <c r="W758" i="1"/>
  <c r="W750" i="1"/>
  <c r="W742" i="1"/>
  <c r="W734" i="1"/>
  <c r="W708" i="1"/>
  <c r="W551" i="1"/>
  <c r="W432" i="1"/>
  <c r="W430" i="1"/>
  <c r="W383" i="1"/>
  <c r="W305" i="1"/>
  <c r="W265" i="1"/>
  <c r="W444" i="1"/>
  <c r="W389" i="1"/>
  <c r="W336" i="1"/>
  <c r="W513" i="1"/>
  <c r="W503" i="1"/>
  <c r="W491" i="1"/>
  <c r="W483" i="1"/>
  <c r="W475" i="1"/>
  <c r="W442" i="1"/>
  <c r="W410" i="1"/>
  <c r="W317" i="1"/>
  <c r="W277" i="1"/>
  <c r="W349" i="1"/>
  <c r="W341" i="1"/>
  <c r="W213" i="1"/>
  <c r="W205" i="1"/>
  <c r="W197" i="1"/>
  <c r="W327" i="1"/>
  <c r="W311" i="1"/>
  <c r="W295" i="1"/>
  <c r="W279" i="1"/>
  <c r="W263" i="1"/>
  <c r="W243" i="1"/>
  <c r="W178" i="1"/>
  <c r="W174" i="1"/>
  <c r="W159" i="1"/>
  <c r="W130" i="1"/>
  <c r="W122" i="1"/>
  <c r="W114" i="1"/>
  <c r="W172" i="1"/>
  <c r="W157" i="1"/>
  <c r="W145" i="1"/>
  <c r="W137" i="1"/>
  <c r="W44" i="1"/>
  <c r="W108" i="1"/>
  <c r="W100" i="1"/>
  <c r="W91" i="1"/>
  <c r="W83" i="1"/>
  <c r="W75" i="1"/>
  <c r="W67" i="1"/>
  <c r="W59" i="1"/>
  <c r="W49" i="1"/>
  <c r="W32" i="1"/>
  <c r="W24" i="1"/>
  <c r="W13" i="1"/>
  <c r="W5" i="1"/>
  <c r="W1138" i="1"/>
  <c r="W1023" i="1"/>
  <c r="W1248" i="1"/>
  <c r="W1246" i="1"/>
  <c r="W655" i="1"/>
  <c r="W238" i="1"/>
  <c r="W1018" i="1"/>
  <c r="W466" i="1"/>
  <c r="W771" i="1"/>
  <c r="W256" i="1"/>
  <c r="W892" i="1"/>
  <c r="W496" i="1"/>
  <c r="W657" i="1"/>
  <c r="W1112" i="1"/>
  <c r="W364" i="1"/>
  <c r="W956" i="1"/>
  <c r="W1014" i="1"/>
  <c r="W954" i="1"/>
  <c r="W506" i="1"/>
  <c r="W653" i="1"/>
  <c r="W1016" i="1"/>
  <c r="W1166" i="1"/>
  <c r="W583" i="1"/>
  <c r="W1114" i="1"/>
  <c r="W1226" i="1"/>
  <c r="W1164" i="1"/>
  <c r="W1136" i="1"/>
  <c r="W1015" i="1"/>
  <c r="W961" i="1"/>
  <c r="W953" i="1"/>
  <c r="W903" i="1"/>
  <c r="W637" i="1"/>
  <c r="W846" i="1"/>
  <c r="W889" i="1"/>
  <c r="W393" i="1"/>
  <c r="W780" i="1"/>
  <c r="W772" i="1"/>
  <c r="W257" i="1"/>
  <c r="W517" i="1"/>
  <c r="W395" i="1"/>
  <c r="W361" i="1"/>
  <c r="W353" i="1"/>
  <c r="W233" i="1"/>
  <c r="W225" i="1"/>
  <c r="W259" i="1"/>
  <c r="W84" i="1"/>
  <c r="W640" i="1"/>
  <c r="W382" i="1"/>
  <c r="W399" i="1"/>
  <c r="W183" i="1"/>
  <c r="W304" i="1"/>
  <c r="W690" i="1"/>
  <c r="W749" i="1"/>
  <c r="W461" i="1"/>
  <c r="W429" i="1"/>
  <c r="W648" i="1"/>
  <c r="W765" i="1"/>
  <c r="W60" i="1"/>
  <c r="W524" i="1"/>
  <c r="W733" i="1"/>
  <c r="W874" i="1"/>
  <c r="W972" i="1"/>
  <c r="W1070" i="1"/>
  <c r="W950" i="1"/>
  <c r="W1108" i="1"/>
  <c r="W1190" i="1"/>
  <c r="W1189" i="1"/>
  <c r="W47" i="1"/>
  <c r="W78" i="1"/>
  <c r="W121" i="1"/>
  <c r="W171" i="1"/>
  <c r="W187" i="1"/>
  <c r="W254" i="1"/>
  <c r="W318" i="1"/>
  <c r="W208" i="1"/>
  <c r="W292" i="1"/>
  <c r="W342" i="1"/>
  <c r="W451" i="1"/>
  <c r="W435" i="1"/>
  <c r="W486" i="1"/>
  <c r="W482" i="1"/>
  <c r="W692" i="1"/>
  <c r="W805" i="1"/>
  <c r="W521" i="1"/>
  <c r="W610" i="1"/>
  <c r="W650" i="1"/>
  <c r="W544" i="1"/>
  <c r="W761" i="1"/>
  <c r="W678" i="1"/>
  <c r="W1030" i="1"/>
  <c r="W928" i="1"/>
  <c r="W1048" i="1"/>
  <c r="W1080" i="1"/>
  <c r="W1213" i="1"/>
  <c r="W1223" i="1"/>
  <c r="W827" i="1"/>
  <c r="W555" i="1"/>
  <c r="W982" i="1"/>
  <c r="W1062" i="1"/>
  <c r="W41" i="1"/>
  <c r="W58" i="1"/>
  <c r="W131" i="1"/>
  <c r="W144" i="1"/>
  <c r="W150" i="1"/>
  <c r="W194" i="1"/>
  <c r="W248" i="1"/>
  <c r="W312" i="1"/>
  <c r="W348" i="1"/>
  <c r="W498" i="1"/>
  <c r="W374" i="1"/>
  <c r="W564" i="1"/>
  <c r="W795" i="1"/>
  <c r="W596" i="1"/>
  <c r="W628" i="1"/>
  <c r="W741" i="1"/>
  <c r="W835" i="1"/>
  <c r="W665" i="1"/>
  <c r="W763" i="1"/>
  <c r="W817" i="1"/>
  <c r="W924" i="1"/>
  <c r="W1131" i="1"/>
  <c r="W930" i="1"/>
  <c r="W1032" i="1"/>
  <c r="W1050" i="1"/>
  <c r="W1082" i="1"/>
  <c r="W942" i="1"/>
  <c r="W1182" i="1"/>
  <c r="W1234" i="1"/>
  <c r="W537" i="1"/>
  <c r="W1159" i="1"/>
  <c r="W1221" i="1"/>
  <c r="W62" i="1"/>
  <c r="W8" i="1"/>
  <c r="W129" i="1"/>
  <c r="W164" i="1"/>
  <c r="W138" i="1"/>
  <c r="W240" i="1"/>
  <c r="W294" i="1"/>
  <c r="W196" i="1"/>
  <c r="W268" i="1"/>
  <c r="W344" i="1"/>
  <c r="W441" i="1"/>
  <c r="W427" i="1"/>
  <c r="W473" i="1"/>
  <c r="W494" i="1"/>
  <c r="W492" i="1"/>
  <c r="W566" i="1"/>
  <c r="W704" i="1"/>
  <c r="W813" i="1"/>
  <c r="W590" i="1"/>
  <c r="W622" i="1"/>
  <c r="W793" i="1"/>
  <c r="W554" i="1"/>
  <c r="W787" i="1"/>
  <c r="W545" i="1"/>
  <c r="W870" i="1"/>
  <c r="W1133" i="1"/>
  <c r="W970" i="1"/>
  <c r="W1052" i="1"/>
  <c r="W1084" i="1"/>
  <c r="W1008" i="1"/>
  <c r="W1219" i="1"/>
  <c r="W1238" i="1"/>
  <c r="W1235" i="1"/>
  <c r="W1193" i="1"/>
  <c r="W1175" i="1"/>
  <c r="W563" i="1"/>
  <c r="W1106" i="1"/>
  <c r="W1218" i="1"/>
  <c r="W1210" i="1"/>
  <c r="W1191" i="1"/>
  <c r="W1176" i="1"/>
  <c r="W1105" i="1"/>
  <c r="W901" i="1"/>
  <c r="W701" i="1"/>
  <c r="W693" i="1"/>
  <c r="W550" i="1"/>
  <c r="W1156" i="1"/>
  <c r="W1148" i="1"/>
  <c r="W1140" i="1"/>
  <c r="W1128" i="1"/>
  <c r="W1089" i="1"/>
  <c r="W1081" i="1"/>
  <c r="W1073" i="1"/>
  <c r="W1065" i="1"/>
  <c r="W1057" i="1"/>
  <c r="W1037" i="1"/>
  <c r="W1029" i="1"/>
  <c r="W1013" i="1"/>
  <c r="W1005" i="1"/>
  <c r="W995" i="1"/>
  <c r="W987" i="1"/>
  <c r="W979" i="1"/>
  <c r="W971" i="1"/>
  <c r="W947" i="1"/>
  <c r="W939" i="1"/>
  <c r="W931" i="1"/>
  <c r="W923" i="1"/>
  <c r="W911" i="1"/>
  <c r="W879" i="1"/>
  <c r="W863" i="1"/>
  <c r="W857" i="1"/>
  <c r="W647" i="1"/>
  <c r="W631" i="1"/>
  <c r="W623" i="1"/>
  <c r="W615" i="1"/>
  <c r="W607" i="1"/>
  <c r="W599" i="1"/>
  <c r="W589" i="1"/>
  <c r="W522" i="1"/>
  <c r="W685" i="1"/>
  <c r="W881" i="1"/>
  <c r="W865" i="1"/>
  <c r="W666" i="1"/>
  <c r="W546" i="1"/>
  <c r="W460" i="1"/>
  <c r="W836" i="1"/>
  <c r="W828" i="1"/>
  <c r="W820" i="1"/>
  <c r="W812" i="1"/>
  <c r="W804" i="1"/>
  <c r="W786" i="1"/>
  <c r="W764" i="1"/>
  <c r="W756" i="1"/>
  <c r="W748" i="1"/>
  <c r="W740" i="1"/>
  <c r="W732" i="1"/>
  <c r="W706" i="1"/>
  <c r="W547" i="1"/>
  <c r="W527" i="1"/>
  <c r="W458" i="1"/>
  <c r="W422" i="1"/>
  <c r="W329" i="1"/>
  <c r="W297" i="1"/>
  <c r="W249" i="1"/>
  <c r="W436" i="1"/>
  <c r="W381" i="1"/>
  <c r="W373" i="1"/>
  <c r="W334" i="1"/>
  <c r="W511" i="1"/>
  <c r="W501" i="1"/>
  <c r="W489" i="1"/>
  <c r="W481" i="1"/>
  <c r="W462" i="1"/>
  <c r="W434" i="1"/>
  <c r="W402" i="1"/>
  <c r="W309" i="1"/>
  <c r="W269" i="1"/>
  <c r="W347" i="1"/>
  <c r="W241" i="1"/>
  <c r="W211" i="1"/>
  <c r="W203" i="1"/>
  <c r="W195" i="1"/>
  <c r="W323" i="1"/>
  <c r="W307" i="1"/>
  <c r="W291" i="1"/>
  <c r="W275" i="1"/>
  <c r="W255" i="1"/>
  <c r="W190" i="1"/>
  <c r="W188" i="1"/>
  <c r="W155" i="1"/>
  <c r="W128" i="1"/>
  <c r="W120" i="1"/>
  <c r="W112" i="1"/>
  <c r="W169" i="1"/>
  <c r="W153" i="1"/>
  <c r="W143" i="1"/>
  <c r="W135" i="1"/>
  <c r="W42" i="1"/>
  <c r="W106" i="1"/>
  <c r="W98" i="1"/>
  <c r="W89" i="1"/>
  <c r="W81" i="1"/>
  <c r="W73" i="1"/>
  <c r="W65" i="1"/>
  <c r="W57" i="1"/>
  <c r="W38" i="1"/>
  <c r="W30" i="1"/>
  <c r="W22" i="1"/>
  <c r="W11" i="1"/>
  <c r="W3" i="1"/>
  <c r="W1020" i="1"/>
  <c r="W1171" i="1"/>
  <c r="W968" i="1"/>
  <c r="W1206" i="1"/>
  <c r="W920" i="1"/>
  <c r="W1245" i="1"/>
  <c r="W1243" i="1"/>
  <c r="W1242" i="1"/>
  <c r="D44" i="2" l="1"/>
  <c r="X2" i="1" s="1"/>
  <c r="D36" i="2"/>
  <c r="X3" i="1" s="1"/>
  <c r="AB578" i="1" l="1"/>
  <c r="Y1120" i="1"/>
  <c r="AB525" i="1"/>
  <c r="Y1166" i="1"/>
  <c r="Y525" i="1"/>
  <c r="AB1166" i="1"/>
  <c r="Y634" i="1"/>
  <c r="AB1120" i="1"/>
  <c r="Y578" i="1"/>
  <c r="AB634" i="1"/>
  <c r="AC1155" i="1"/>
  <c r="AA1036" i="1"/>
  <c r="AA1172" i="1"/>
  <c r="AC773" i="1"/>
  <c r="AA638" i="1"/>
  <c r="AC541" i="1"/>
  <c r="AA723" i="1"/>
  <c r="AC269" i="1"/>
  <c r="AC28" i="1"/>
  <c r="AC713" i="1"/>
  <c r="AC953" i="1"/>
  <c r="AC650" i="1"/>
  <c r="AC1048" i="1"/>
  <c r="AA905" i="1"/>
  <c r="AC1047" i="1"/>
  <c r="AC587" i="1"/>
  <c r="AA683" i="1"/>
  <c r="AA810" i="1"/>
  <c r="AC1244" i="1"/>
  <c r="AC639" i="1"/>
  <c r="AC730" i="1"/>
  <c r="AA1039" i="1"/>
  <c r="AC469" i="1"/>
  <c r="AC1046" i="1"/>
  <c r="AC1191" i="1"/>
  <c r="AA522" i="1"/>
  <c r="AC422" i="1"/>
  <c r="AC781" i="1"/>
  <c r="AC582" i="1"/>
  <c r="AA351" i="1"/>
  <c r="AC1215" i="1"/>
  <c r="AC618" i="1"/>
  <c r="AA898" i="1"/>
  <c r="AA519" i="1"/>
  <c r="AA448" i="1"/>
  <c r="AC505" i="1"/>
  <c r="AA1246" i="1"/>
  <c r="AC1049" i="1"/>
  <c r="AC578" i="1"/>
  <c r="AA726" i="1"/>
  <c r="AA722" i="1"/>
  <c r="AC848" i="1"/>
  <c r="AC701" i="1"/>
  <c r="AC511" i="1"/>
  <c r="AC655" i="1"/>
  <c r="AA777" i="1"/>
  <c r="AC779" i="1"/>
  <c r="AA229" i="1"/>
  <c r="AC900" i="1"/>
  <c r="AA652" i="1"/>
  <c r="AC1158" i="1"/>
  <c r="AC895" i="1"/>
  <c r="AC668" i="1"/>
  <c r="AC734" i="1"/>
  <c r="AC57" i="1"/>
  <c r="AA1240" i="1"/>
  <c r="AC688" i="1"/>
  <c r="AC229" i="1"/>
  <c r="AA16" i="1"/>
  <c r="AC974" i="1"/>
  <c r="AC981" i="1"/>
  <c r="AC822" i="1"/>
  <c r="AA444" i="1"/>
  <c r="AC442" i="1"/>
  <c r="AC968" i="1"/>
  <c r="AC1188" i="1"/>
  <c r="AA773" i="1"/>
  <c r="AC638" i="1"/>
  <c r="AC441" i="1"/>
  <c r="AC865" i="1"/>
  <c r="AA820" i="1"/>
  <c r="AC434" i="1"/>
  <c r="AA28" i="1"/>
  <c r="AA690" i="1"/>
  <c r="AA187" i="1"/>
  <c r="AA1048" i="1"/>
  <c r="AC850" i="1"/>
  <c r="AA929" i="1"/>
  <c r="AC542" i="1"/>
  <c r="AA587" i="1"/>
  <c r="AC683" i="1"/>
  <c r="AC810" i="1"/>
  <c r="AA1244" i="1"/>
  <c r="AC1230" i="1"/>
  <c r="AC808" i="1"/>
  <c r="AC1227" i="1"/>
  <c r="AA469" i="1"/>
  <c r="AA1046" i="1"/>
  <c r="AA786" i="1"/>
  <c r="AA501" i="1"/>
  <c r="AC103" i="1"/>
  <c r="AC667" i="1"/>
  <c r="AA676" i="1"/>
  <c r="AC413" i="1"/>
  <c r="AC898" i="1"/>
  <c r="AB999" i="1"/>
  <c r="AA643" i="1"/>
  <c r="AC873" i="1"/>
  <c r="AC519" i="1"/>
  <c r="AC448" i="1"/>
  <c r="AC791" i="1"/>
  <c r="AA808" i="1"/>
  <c r="AA1155" i="1"/>
  <c r="AA1175" i="1"/>
  <c r="AC563" i="1"/>
  <c r="AA701" i="1"/>
  <c r="AA511" i="1"/>
  <c r="AA655" i="1"/>
  <c r="AC777" i="1"/>
  <c r="AA779" i="1"/>
  <c r="AC978" i="1"/>
  <c r="AA900" i="1"/>
  <c r="AC652" i="1"/>
  <c r="AA1161" i="1"/>
  <c r="AA425" i="1"/>
  <c r="AA1233" i="1"/>
  <c r="AC1059" i="1"/>
  <c r="AA895" i="1"/>
  <c r="AA668" i="1"/>
  <c r="AC708" i="1"/>
  <c r="AA57" i="1"/>
  <c r="AA636" i="1"/>
  <c r="AA727" i="1"/>
  <c r="AA707" i="1"/>
  <c r="AA617" i="1"/>
  <c r="AA169" i="1"/>
  <c r="AC726" i="1"/>
  <c r="AC722" i="1"/>
  <c r="AA639" i="1"/>
  <c r="AA585" i="1"/>
  <c r="AC467" i="1"/>
  <c r="AC1022" i="1"/>
  <c r="AA1195" i="1"/>
  <c r="AA441" i="1"/>
  <c r="AC550" i="1"/>
  <c r="AC911" i="1"/>
  <c r="AA865" i="1"/>
  <c r="AC820" i="1"/>
  <c r="AA434" i="1"/>
  <c r="AA1049" i="1"/>
  <c r="AC518" i="1"/>
  <c r="AC690" i="1"/>
  <c r="AC187" i="1"/>
  <c r="AC598" i="1"/>
  <c r="AC929" i="1"/>
  <c r="AA487" i="1"/>
  <c r="AA688" i="1"/>
  <c r="AA642" i="1"/>
  <c r="AC786" i="1"/>
  <c r="AC501" i="1"/>
  <c r="AA518" i="1"/>
  <c r="AA103" i="1"/>
  <c r="AA667" i="1"/>
  <c r="AC676" i="1"/>
  <c r="AA413" i="1"/>
  <c r="AC326" i="1"/>
  <c r="AA185" i="1"/>
  <c r="AA421" i="1"/>
  <c r="Y999" i="1"/>
  <c r="AC643" i="1"/>
  <c r="AA873" i="1"/>
  <c r="AC760" i="1"/>
  <c r="AC466" i="1"/>
  <c r="AC468" i="1"/>
  <c r="AC837" i="1"/>
  <c r="AC970" i="1"/>
  <c r="AC1175" i="1"/>
  <c r="AC971" i="1"/>
  <c r="AA481" i="1"/>
  <c r="AC190" i="1"/>
  <c r="AA775" i="1"/>
  <c r="AC636" i="1"/>
  <c r="AC1204" i="1"/>
  <c r="AA1201" i="1"/>
  <c r="AC16" i="1"/>
  <c r="AC727" i="1"/>
  <c r="AC707" i="1"/>
  <c r="AC1161" i="1"/>
  <c r="AC425" i="1"/>
  <c r="AC1233" i="1"/>
  <c r="AC853" i="1"/>
  <c r="AA1059" i="1"/>
  <c r="AC617" i="1"/>
  <c r="AA708" i="1"/>
  <c r="AC432" i="1"/>
  <c r="AC383" i="1"/>
  <c r="AC444" i="1"/>
  <c r="AC491" i="1"/>
  <c r="AC169" i="1"/>
  <c r="AC1020" i="1"/>
  <c r="AC969" i="1"/>
  <c r="AC1163" i="1"/>
  <c r="AC1039" i="1"/>
  <c r="AC1240" i="1"/>
  <c r="AC1178" i="1"/>
  <c r="AC585" i="1"/>
  <c r="AA467" i="1"/>
  <c r="AA1022" i="1"/>
  <c r="AC1195" i="1"/>
  <c r="AC723" i="1"/>
  <c r="AA911" i="1"/>
  <c r="AA1057" i="1"/>
  <c r="AA713" i="1"/>
  <c r="AA953" i="1"/>
  <c r="AC905" i="1"/>
  <c r="AA1047" i="1"/>
  <c r="AC977" i="1"/>
  <c r="AC487" i="1"/>
  <c r="AC1036" i="1"/>
  <c r="AC788" i="1"/>
  <c r="AC975" i="1"/>
  <c r="AC1172" i="1"/>
  <c r="AC642" i="1"/>
  <c r="AC522" i="1"/>
  <c r="AC732" i="1"/>
  <c r="AA781" i="1"/>
  <c r="AA582" i="1"/>
  <c r="AC351" i="1"/>
  <c r="AA1215" i="1"/>
  <c r="AA618" i="1"/>
  <c r="AA326" i="1"/>
  <c r="AC185" i="1"/>
  <c r="AC421" i="1"/>
  <c r="AC855" i="1"/>
  <c r="AC1246" i="1"/>
  <c r="AC1057" i="1"/>
  <c r="AC915" i="1"/>
  <c r="AA466" i="1"/>
  <c r="AA468" i="1"/>
  <c r="AC407" i="1"/>
  <c r="AC787" i="1"/>
  <c r="AC481" i="1"/>
  <c r="AA190" i="1"/>
  <c r="AC775" i="1"/>
  <c r="AC1201" i="1"/>
  <c r="AC784" i="1"/>
  <c r="AA383" i="1"/>
  <c r="AB1224" i="1"/>
  <c r="AB1154" i="1"/>
  <c r="AB502" i="1"/>
  <c r="AB1247" i="1"/>
  <c r="AB931" i="1"/>
  <c r="AB724" i="1"/>
  <c r="AB539" i="1"/>
  <c r="AB599" i="1"/>
  <c r="AB1185" i="1"/>
  <c r="AB1035" i="1"/>
  <c r="AB856" i="1"/>
  <c r="AB426" i="1"/>
  <c r="AB735" i="1"/>
  <c r="AB645" i="1"/>
  <c r="AB577" i="1"/>
  <c r="AB592" i="1"/>
  <c r="AB720" i="1"/>
  <c r="AB729" i="1"/>
  <c r="AB687" i="1"/>
  <c r="AB1010" i="1"/>
  <c r="AB477" i="1"/>
  <c r="AB405" i="1"/>
  <c r="AB806" i="1"/>
  <c r="AB266" i="1"/>
  <c r="AB4" i="1"/>
  <c r="AA502" i="1"/>
  <c r="AA592" i="1"/>
  <c r="Z1187" i="1"/>
  <c r="Z645" i="1"/>
  <c r="AA289" i="1"/>
  <c r="Z289" i="1"/>
  <c r="Y477" i="1"/>
  <c r="AB417" i="1"/>
  <c r="AB513" i="1"/>
  <c r="AB799" i="1"/>
  <c r="AB377" i="1"/>
  <c r="Z1010" i="1"/>
  <c r="Z266" i="1"/>
  <c r="Y4" i="1"/>
  <c r="Z403" i="1"/>
  <c r="Y295" i="1"/>
  <c r="Z724" i="1"/>
  <c r="Y592" i="1"/>
  <c r="AB35" i="1"/>
  <c r="Y21" i="1"/>
  <c r="Z592" i="1"/>
  <c r="AA1247" i="1"/>
  <c r="AA599" i="1"/>
  <c r="AB982" i="1"/>
  <c r="AA1185" i="1"/>
  <c r="AB691" i="1"/>
  <c r="AA1154" i="1"/>
  <c r="AA1035" i="1"/>
  <c r="AA426" i="1"/>
  <c r="AB21" i="1"/>
  <c r="Z799" i="1"/>
  <c r="Z417" i="1"/>
  <c r="AB524" i="1"/>
  <c r="AA266" i="1"/>
  <c r="AB291" i="1"/>
  <c r="Z1056" i="1"/>
  <c r="Y856" i="1"/>
  <c r="AB902" i="1"/>
  <c r="Y426" i="1"/>
  <c r="Y1187" i="1"/>
  <c r="Y724" i="1"/>
  <c r="AA720" i="1"/>
  <c r="Z295" i="1"/>
  <c r="AA577" i="1"/>
  <c r="Y403" i="1"/>
  <c r="AB680" i="1"/>
  <c r="Y244" i="1"/>
  <c r="Z244" i="1"/>
  <c r="AA729" i="1"/>
  <c r="Y687" i="1"/>
  <c r="AA687" i="1"/>
  <c r="AA645" i="1"/>
  <c r="Y35" i="1"/>
  <c r="AA724" i="1"/>
  <c r="AB403" i="1"/>
  <c r="Z1185" i="1"/>
  <c r="Y691" i="1"/>
  <c r="AB664" i="1"/>
  <c r="Y793" i="1"/>
  <c r="Z426" i="1"/>
  <c r="Z729" i="1"/>
  <c r="Y806" i="1"/>
  <c r="Z720" i="1"/>
  <c r="AB1257" i="1"/>
  <c r="Y539" i="1"/>
  <c r="Y417" i="1"/>
  <c r="Y599" i="1"/>
  <c r="Y55" i="1"/>
  <c r="Z1257" i="1"/>
  <c r="Z1136" i="1"/>
  <c r="AA735" i="1"/>
  <c r="Z1154" i="1"/>
  <c r="Z1035" i="1"/>
  <c r="Z664" i="1"/>
  <c r="Z291" i="1"/>
  <c r="Z1224" i="1"/>
  <c r="AA477" i="1"/>
  <c r="AA1010" i="1"/>
  <c r="AB793" i="1"/>
  <c r="Z793" i="1"/>
  <c r="Z1038" i="1"/>
  <c r="Y1056" i="1"/>
  <c r="Y377" i="1"/>
  <c r="Z21" i="1"/>
  <c r="Z55" i="1"/>
  <c r="AA405" i="1"/>
  <c r="Z680" i="1"/>
  <c r="AA931" i="1"/>
  <c r="Z1247" i="1"/>
  <c r="AB244" i="1"/>
  <c r="Z913" i="1"/>
  <c r="Z806" i="1"/>
  <c r="Y1010" i="1"/>
  <c r="Y1017" i="1"/>
  <c r="Z982" i="1"/>
  <c r="Y1185" i="1"/>
  <c r="Y289" i="1"/>
  <c r="AB1038" i="1"/>
  <c r="Z856" i="1"/>
  <c r="Y902" i="1"/>
  <c r="Y513" i="1"/>
  <c r="Z477" i="1"/>
  <c r="Y913" i="1"/>
  <c r="Y266" i="1"/>
  <c r="AB1187" i="1"/>
  <c r="Y645" i="1"/>
  <c r="Z577" i="1"/>
  <c r="Y502" i="1"/>
  <c r="Z1017" i="1"/>
  <c r="Z599" i="1"/>
  <c r="Y1136" i="1"/>
  <c r="Y735" i="1"/>
  <c r="Z735" i="1"/>
  <c r="Z691" i="1"/>
  <c r="Y1154" i="1"/>
  <c r="Y1035" i="1"/>
  <c r="Y664" i="1"/>
  <c r="Z35" i="1"/>
  <c r="Y720" i="1"/>
  <c r="AB295" i="1"/>
  <c r="AA1224" i="1"/>
  <c r="Y1038" i="1"/>
  <c r="AB1056" i="1"/>
  <c r="AA856" i="1"/>
  <c r="Z902" i="1"/>
  <c r="Y799" i="1"/>
  <c r="Y1247" i="1"/>
  <c r="Z524" i="1"/>
  <c r="Z502" i="1"/>
  <c r="Y1257" i="1"/>
  <c r="Z4" i="1"/>
  <c r="Z931" i="1"/>
  <c r="Y729" i="1"/>
  <c r="Z687" i="1"/>
  <c r="AA806" i="1"/>
  <c r="Z377" i="1"/>
  <c r="Y524" i="1"/>
  <c r="Y291" i="1"/>
  <c r="Y1224" i="1"/>
  <c r="Z513" i="1"/>
  <c r="AB1017" i="1"/>
  <c r="AB1136" i="1"/>
  <c r="Y982" i="1"/>
  <c r="AB55" i="1"/>
  <c r="Y405" i="1"/>
  <c r="Y577" i="1"/>
  <c r="AA539" i="1"/>
  <c r="Y680" i="1"/>
  <c r="Y931" i="1"/>
  <c r="AB913" i="1"/>
  <c r="Z539" i="1"/>
  <c r="Z405" i="1"/>
  <c r="Z1249" i="1"/>
  <c r="AC478" i="1"/>
  <c r="Z540" i="1"/>
  <c r="Y721" i="1"/>
  <c r="AB808" i="1"/>
  <c r="AC785" i="1"/>
  <c r="Z791" i="1"/>
  <c r="AB420" i="1"/>
  <c r="AB1180" i="1"/>
  <c r="AA897" i="1"/>
  <c r="AB684" i="1"/>
  <c r="AC737" i="1"/>
  <c r="AC689" i="1"/>
  <c r="Y997" i="1"/>
  <c r="AB499" i="1"/>
  <c r="AC681" i="1"/>
  <c r="AC595" i="1"/>
  <c r="Z264" i="1"/>
  <c r="Y641" i="1"/>
  <c r="AA56" i="1"/>
  <c r="AB716" i="1"/>
  <c r="AB983" i="1"/>
  <c r="Z1186" i="1"/>
  <c r="AC728" i="1"/>
  <c r="AB472" i="1"/>
  <c r="AC290" i="1"/>
  <c r="Z535" i="1"/>
  <c r="AC731" i="1"/>
  <c r="Z378" i="1"/>
  <c r="AA1248" i="1"/>
  <c r="Z721" i="1"/>
  <c r="Z914" i="1"/>
  <c r="AA415" i="1"/>
  <c r="AB921" i="1"/>
  <c r="AB54" i="1"/>
  <c r="Y1180" i="1"/>
  <c r="Z908" i="1"/>
  <c r="AB725" i="1"/>
  <c r="Z1188" i="1"/>
  <c r="AB800" i="1"/>
  <c r="Y1129" i="1"/>
  <c r="AC503" i="1"/>
  <c r="AB404" i="1"/>
  <c r="AB586" i="1"/>
  <c r="Z284" i="1"/>
  <c r="AB641" i="1"/>
  <c r="AA1225" i="1"/>
  <c r="AB646" i="1"/>
  <c r="AC736" i="1"/>
  <c r="Z239" i="1"/>
  <c r="AC1012" i="1"/>
  <c r="AA915" i="1"/>
  <c r="Z915" i="1"/>
  <c r="Y1039" i="1"/>
  <c r="Z904" i="1"/>
  <c r="AA849" i="1"/>
  <c r="Z675" i="1"/>
  <c r="Z730" i="1"/>
  <c r="Z1031" i="1"/>
  <c r="Y520" i="1"/>
  <c r="AA478" i="1"/>
  <c r="Z1248" i="1"/>
  <c r="AB261" i="1"/>
  <c r="AB1147" i="1"/>
  <c r="AB659" i="1"/>
  <c r="Y688" i="1"/>
  <c r="AC1019" i="1"/>
  <c r="AC600" i="1"/>
  <c r="Z1189" i="1"/>
  <c r="AB665" i="1"/>
  <c r="Z686" i="1"/>
  <c r="Z788" i="1"/>
  <c r="AB714" i="1"/>
  <c r="Z375" i="1"/>
  <c r="Y1216" i="1"/>
  <c r="Z1058" i="1"/>
  <c r="Z243" i="1"/>
  <c r="Y903" i="1"/>
  <c r="Y265" i="1"/>
  <c r="AC1186" i="1"/>
  <c r="AC288" i="1"/>
  <c r="Z984" i="1"/>
  <c r="AA737" i="1"/>
  <c r="AA1188" i="1"/>
  <c r="Y914" i="1"/>
  <c r="Y1058" i="1"/>
  <c r="AA681" i="1"/>
  <c r="Z726" i="1"/>
  <c r="AA600" i="1"/>
  <c r="AC525" i="1"/>
  <c r="Z503" i="1"/>
  <c r="AB354" i="1"/>
  <c r="AA845" i="1"/>
  <c r="Z845" i="1"/>
  <c r="Y771" i="1"/>
  <c r="Y638" i="1"/>
  <c r="Z638" i="1"/>
  <c r="AB585" i="1"/>
  <c r="AB1168" i="1"/>
  <c r="AA891" i="1"/>
  <c r="AC840" i="1"/>
  <c r="AC774" i="1"/>
  <c r="Z467" i="1"/>
  <c r="Y235" i="1"/>
  <c r="AB235" i="1"/>
  <c r="AB198" i="1"/>
  <c r="AC560" i="1"/>
  <c r="AC272" i="1"/>
  <c r="AC807" i="1"/>
  <c r="AC934" i="1"/>
  <c r="Y1092" i="1"/>
  <c r="Z39" i="1"/>
  <c r="AB302" i="1"/>
  <c r="AC449" i="1"/>
  <c r="Z463" i="1"/>
  <c r="AA602" i="1"/>
  <c r="Y745" i="1"/>
  <c r="Y994" i="1"/>
  <c r="AA823" i="1"/>
  <c r="AC823" i="1"/>
  <c r="Y68" i="1"/>
  <c r="Z218" i="1"/>
  <c r="Y702" i="1"/>
  <c r="AB723" i="1"/>
  <c r="AA831" i="1"/>
  <c r="Z831" i="1"/>
  <c r="Z1078" i="1"/>
  <c r="AC240" i="1"/>
  <c r="Y441" i="1"/>
  <c r="AA494" i="1"/>
  <c r="AA554" i="1"/>
  <c r="Y1052" i="1"/>
  <c r="Z1052" i="1"/>
  <c r="Z1219" i="1"/>
  <c r="Z1106" i="1"/>
  <c r="Y1210" i="1"/>
  <c r="Z550" i="1"/>
  <c r="AB1148" i="1"/>
  <c r="Y1081" i="1"/>
  <c r="AC1013" i="1"/>
  <c r="Y987" i="1"/>
  <c r="Z947" i="1"/>
  <c r="AB911" i="1"/>
  <c r="Z623" i="1"/>
  <c r="AB820" i="1"/>
  <c r="Z820" i="1"/>
  <c r="AB804" i="1"/>
  <c r="AA764" i="1"/>
  <c r="AB740" i="1"/>
  <c r="Z706" i="1"/>
  <c r="AA436" i="1"/>
  <c r="AB334" i="1"/>
  <c r="AC489" i="1"/>
  <c r="Z269" i="1"/>
  <c r="AB211" i="1"/>
  <c r="Y323" i="1"/>
  <c r="Z188" i="1"/>
  <c r="Y93" i="1"/>
  <c r="Z79" i="1"/>
  <c r="Z63" i="1"/>
  <c r="AB28" i="1"/>
  <c r="AA1259" i="1"/>
  <c r="AA1258" i="1"/>
  <c r="AA1040" i="1"/>
  <c r="AC593" i="1"/>
  <c r="Y1024" i="1"/>
  <c r="Z571" i="1"/>
  <c r="Z851" i="1"/>
  <c r="AA392" i="1"/>
  <c r="AC392" i="1"/>
  <c r="AB256" i="1"/>
  <c r="Y356" i="1"/>
  <c r="Z892" i="1"/>
  <c r="Y52" i="1"/>
  <c r="AB352" i="1"/>
  <c r="Z496" i="1"/>
  <c r="AC532" i="1"/>
  <c r="Y657" i="1"/>
  <c r="AC847" i="1"/>
  <c r="Y1112" i="1"/>
  <c r="Y20" i="1"/>
  <c r="AB364" i="1"/>
  <c r="AC956" i="1"/>
  <c r="Z1014" i="1"/>
  <c r="AB713" i="1"/>
  <c r="Z954" i="1"/>
  <c r="AB506" i="1"/>
  <c r="AC1016" i="1"/>
  <c r="Y583" i="1"/>
  <c r="AB583" i="1"/>
  <c r="AC1226" i="1"/>
  <c r="AB1164" i="1"/>
  <c r="Y961" i="1"/>
  <c r="Z637" i="1"/>
  <c r="AA846" i="1"/>
  <c r="AA780" i="1"/>
  <c r="Z780" i="1"/>
  <c r="AB257" i="1"/>
  <c r="Z517" i="1"/>
  <c r="Y395" i="1"/>
  <c r="AB361" i="1"/>
  <c r="Z225" i="1"/>
  <c r="Y84" i="1"/>
  <c r="Z382" i="1"/>
  <c r="Z183" i="1"/>
  <c r="AB304" i="1"/>
  <c r="Y690" i="1"/>
  <c r="AC749" i="1"/>
  <c r="Y429" i="1"/>
  <c r="AC648" i="1"/>
  <c r="Z648" i="1"/>
  <c r="AC765" i="1"/>
  <c r="Z733" i="1"/>
  <c r="Z874" i="1"/>
  <c r="AA874" i="1"/>
  <c r="AA972" i="1"/>
  <c r="AB1070" i="1"/>
  <c r="Z1108" i="1"/>
  <c r="Z47" i="1"/>
  <c r="Z78" i="1"/>
  <c r="AB121" i="1"/>
  <c r="Y171" i="1"/>
  <c r="AB187" i="1"/>
  <c r="Z254" i="1"/>
  <c r="Y318" i="1"/>
  <c r="Z318" i="1"/>
  <c r="Y208" i="1"/>
  <c r="AB292" i="1"/>
  <c r="Y342" i="1"/>
  <c r="Y451" i="1"/>
  <c r="AB451" i="1"/>
  <c r="AC435" i="1"/>
  <c r="Z482" i="1"/>
  <c r="Z805" i="1"/>
  <c r="Y805" i="1"/>
  <c r="AC521" i="1"/>
  <c r="AA610" i="1"/>
  <c r="AA650" i="1"/>
  <c r="AC544" i="1"/>
  <c r="Z761" i="1"/>
  <c r="Z678" i="1"/>
  <c r="AB1030" i="1"/>
  <c r="Y928" i="1"/>
  <c r="AC1080" i="1"/>
  <c r="Y1223" i="1"/>
  <c r="Z827" i="1"/>
  <c r="AC555" i="1"/>
  <c r="Z1062" i="1"/>
  <c r="Y58" i="1"/>
  <c r="Z194" i="1"/>
  <c r="Y248" i="1"/>
  <c r="Y312" i="1"/>
  <c r="Z312" i="1"/>
  <c r="Y348" i="1"/>
  <c r="AA498" i="1"/>
  <c r="Y374" i="1"/>
  <c r="AC564" i="1"/>
  <c r="Z564" i="1"/>
  <c r="AA596" i="1"/>
  <c r="AA628" i="1"/>
  <c r="AA835" i="1"/>
  <c r="AA924" i="1"/>
  <c r="AB1131" i="1"/>
  <c r="Y1032" i="1"/>
  <c r="Y1050" i="1"/>
  <c r="Y1082" i="1"/>
  <c r="Z1082" i="1"/>
  <c r="Z537" i="1"/>
  <c r="Y537" i="1"/>
  <c r="Y1159" i="1"/>
  <c r="Z74" i="1"/>
  <c r="AA25" i="1"/>
  <c r="Z25" i="1"/>
  <c r="Z246" i="1"/>
  <c r="Y310" i="1"/>
  <c r="AA459" i="1"/>
  <c r="AC459" i="1"/>
  <c r="AC488" i="1"/>
  <c r="Y335" i="1"/>
  <c r="AA510" i="1"/>
  <c r="AA574" i="1"/>
  <c r="Z598" i="1"/>
  <c r="Z876" i="1"/>
  <c r="AC833" i="1"/>
  <c r="AA896" i="1"/>
  <c r="Z1149" i="1"/>
  <c r="Y663" i="1"/>
  <c r="AA1104" i="1"/>
  <c r="AA1231" i="1"/>
  <c r="Z1231" i="1"/>
  <c r="Z579" i="1"/>
  <c r="AA569" i="1"/>
  <c r="Z1102" i="1"/>
  <c r="Y1101" i="1"/>
  <c r="AA534" i="1"/>
  <c r="Y1146" i="1"/>
  <c r="Z1134" i="1"/>
  <c r="AB1126" i="1"/>
  <c r="AB1087" i="1"/>
  <c r="AA1071" i="1"/>
  <c r="AA1063" i="1"/>
  <c r="Y1055" i="1"/>
  <c r="Y1047" i="1"/>
  <c r="Z1001" i="1"/>
  <c r="Y985" i="1"/>
  <c r="Z945" i="1"/>
  <c r="Y929" i="1"/>
  <c r="AC875" i="1"/>
  <c r="AA542" i="1"/>
  <c r="Z629" i="1"/>
  <c r="Z621" i="1"/>
  <c r="AC621" i="1"/>
  <c r="Z613" i="1"/>
  <c r="Z605" i="1"/>
  <c r="Z587" i="1"/>
  <c r="Y440" i="1"/>
  <c r="AB683" i="1"/>
  <c r="AA877" i="1"/>
  <c r="AA859" i="1"/>
  <c r="AB672" i="1"/>
  <c r="Y424" i="1"/>
  <c r="AB424" i="1"/>
  <c r="Z818" i="1"/>
  <c r="AA762" i="1"/>
  <c r="AB754" i="1"/>
  <c r="Y754" i="1"/>
  <c r="AA746" i="1"/>
  <c r="AA738" i="1"/>
  <c r="AC543" i="1"/>
  <c r="AB523" i="1"/>
  <c r="AB321" i="1"/>
  <c r="Z456" i="1"/>
  <c r="Y428" i="1"/>
  <c r="Z379" i="1"/>
  <c r="AB332" i="1"/>
  <c r="Y487" i="1"/>
  <c r="Z479" i="1"/>
  <c r="Z454" i="1"/>
  <c r="AB301" i="1"/>
  <c r="Y209" i="1"/>
  <c r="Z201" i="1"/>
  <c r="AB201" i="1"/>
  <c r="Y193" i="1"/>
  <c r="Y319" i="1"/>
  <c r="Z271" i="1"/>
  <c r="AC271" i="1"/>
  <c r="Y186" i="1"/>
  <c r="Z163" i="1"/>
  <c r="Y163" i="1"/>
  <c r="Z124" i="1"/>
  <c r="Y116" i="1"/>
  <c r="Z176" i="1"/>
  <c r="Y161" i="1"/>
  <c r="Z147" i="1"/>
  <c r="Y110" i="1"/>
  <c r="Y102" i="1"/>
  <c r="Y94" i="1"/>
  <c r="Y85" i="1"/>
  <c r="AB77" i="1"/>
  <c r="Y69" i="1"/>
  <c r="Z61" i="1"/>
  <c r="Y51" i="1"/>
  <c r="AB51" i="1"/>
  <c r="Y34" i="1"/>
  <c r="Z26" i="1"/>
  <c r="Z15" i="1"/>
  <c r="Z7" i="1"/>
  <c r="AB996" i="1"/>
  <c r="AA1229" i="1"/>
  <c r="AC1120" i="1"/>
  <c r="AB1041" i="1"/>
  <c r="AC1252" i="1"/>
  <c r="AC1253" i="1"/>
  <c r="Z903" i="1"/>
  <c r="Z1037" i="1"/>
  <c r="AB801" i="1"/>
  <c r="Y406" i="1"/>
  <c r="AB795" i="1"/>
  <c r="AB1129" i="1"/>
  <c r="Z1024" i="1"/>
  <c r="Z665" i="1"/>
  <c r="Z1156" i="1"/>
  <c r="Y509" i="1"/>
  <c r="AB688" i="1"/>
  <c r="Z1180" i="1"/>
  <c r="AC571" i="1"/>
  <c r="Y926" i="1"/>
  <c r="AB1042" i="1"/>
  <c r="Y1138" i="1"/>
  <c r="AC1249" i="1"/>
  <c r="Z802" i="1"/>
  <c r="Y722" i="1"/>
  <c r="AA1021" i="1"/>
  <c r="Z1039" i="1"/>
  <c r="Y400" i="1"/>
  <c r="Y238" i="1"/>
  <c r="AC634" i="1"/>
  <c r="AB234" i="1"/>
  <c r="Y1115" i="1"/>
  <c r="AB394" i="1"/>
  <c r="Z1227" i="1"/>
  <c r="Z654" i="1"/>
  <c r="Y469" i="1"/>
  <c r="Y391" i="1"/>
  <c r="Z363" i="1"/>
  <c r="AB320" i="1"/>
  <c r="Y330" i="1"/>
  <c r="Z568" i="1"/>
  <c r="AA1173" i="1"/>
  <c r="Z107" i="1"/>
  <c r="Y200" i="1"/>
  <c r="AA1241" i="1"/>
  <c r="AB88" i="1"/>
  <c r="AB134" i="1"/>
  <c r="Z101" i="1"/>
  <c r="Z177" i="1"/>
  <c r="Z819" i="1"/>
  <c r="Y1074" i="1"/>
  <c r="AA8" i="1"/>
  <c r="Z8" i="1"/>
  <c r="Y138" i="1"/>
  <c r="AA268" i="1"/>
  <c r="Y590" i="1"/>
  <c r="AA545" i="1"/>
  <c r="AA1238" i="1"/>
  <c r="Y901" i="1"/>
  <c r="AB901" i="1"/>
  <c r="Y1089" i="1"/>
  <c r="Y1065" i="1"/>
  <c r="Z1005" i="1"/>
  <c r="AC863" i="1"/>
  <c r="AC631" i="1"/>
  <c r="AC607" i="1"/>
  <c r="Z522" i="1"/>
  <c r="AC881" i="1"/>
  <c r="AA546" i="1"/>
  <c r="Y812" i="1"/>
  <c r="Z748" i="1"/>
  <c r="AA547" i="1"/>
  <c r="AA422" i="1"/>
  <c r="Z249" i="1"/>
  <c r="Z462" i="1"/>
  <c r="Z309" i="1"/>
  <c r="Z347" i="1"/>
  <c r="Z203" i="1"/>
  <c r="Z307" i="1"/>
  <c r="AB255" i="1"/>
  <c r="Y118" i="1"/>
  <c r="Z149" i="1"/>
  <c r="Y149" i="1"/>
  <c r="AB40" i="1"/>
  <c r="Y87" i="1"/>
  <c r="AB71" i="1"/>
  <c r="AA857" i="1"/>
  <c r="Z578" i="1"/>
  <c r="Z693" i="1"/>
  <c r="AC573" i="1"/>
  <c r="AB781" i="1"/>
  <c r="Z964" i="1"/>
  <c r="AC465" i="1"/>
  <c r="AB711" i="1"/>
  <c r="AB1111" i="1"/>
  <c r="Z580" i="1"/>
  <c r="Z888" i="1"/>
  <c r="AA888" i="1"/>
  <c r="Y918" i="1"/>
  <c r="Y220" i="1"/>
  <c r="Y1165" i="1"/>
  <c r="AB1165" i="1"/>
  <c r="Z1167" i="1"/>
  <c r="AC581" i="1"/>
  <c r="Z1118" i="1"/>
  <c r="AB1205" i="1"/>
  <c r="Y1205" i="1"/>
  <c r="Z1117" i="1"/>
  <c r="AA967" i="1"/>
  <c r="AC959" i="1"/>
  <c r="Y919" i="1"/>
  <c r="AB635" i="1"/>
  <c r="Z844" i="1"/>
  <c r="AC885" i="1"/>
  <c r="Z798" i="1"/>
  <c r="Z712" i="1"/>
  <c r="AC464" i="1"/>
  <c r="Z464" i="1"/>
  <c r="AB359" i="1"/>
  <c r="Y351" i="1"/>
  <c r="AB53" i="1"/>
  <c r="Y168" i="1"/>
  <c r="Z168" i="1"/>
  <c r="AA380" i="1"/>
  <c r="Z76" i="1"/>
  <c r="AB250" i="1"/>
  <c r="AA445" i="1"/>
  <c r="Y123" i="1"/>
  <c r="AB512" i="1"/>
  <c r="AB117" i="1"/>
  <c r="Z6" i="1"/>
  <c r="AB103" i="1"/>
  <c r="Y667" i="1"/>
  <c r="Z1215" i="1"/>
  <c r="AC1192" i="1"/>
  <c r="Z64" i="1"/>
  <c r="AB86" i="1"/>
  <c r="Z127" i="1"/>
  <c r="Y50" i="1"/>
  <c r="Y97" i="1"/>
  <c r="Z216" i="1"/>
  <c r="Y480" i="1"/>
  <c r="Z562" i="1"/>
  <c r="AB700" i="1"/>
  <c r="AA557" i="1"/>
  <c r="Y715" i="1"/>
  <c r="AB346" i="1"/>
  <c r="AB1088" i="1"/>
  <c r="AB1095" i="1"/>
  <c r="Z1177" i="1"/>
  <c r="Y447" i="1"/>
  <c r="Z938" i="1"/>
  <c r="Z72" i="1"/>
  <c r="AB125" i="1"/>
  <c r="Z95" i="1"/>
  <c r="Y306" i="1"/>
  <c r="Y328" i="1"/>
  <c r="Z328" i="1"/>
  <c r="Z439" i="1"/>
  <c r="Y453" i="1"/>
  <c r="AB508" i="1"/>
  <c r="Z508" i="1"/>
  <c r="AB604" i="1"/>
  <c r="Z644" i="1"/>
  <c r="Z757" i="1"/>
  <c r="AB898" i="1"/>
  <c r="AC946" i="1"/>
  <c r="Y1090" i="1"/>
  <c r="AB1006" i="1"/>
  <c r="Z880" i="1"/>
  <c r="AC948" i="1"/>
  <c r="Y48" i="1"/>
  <c r="AB119" i="1"/>
  <c r="AB99" i="1"/>
  <c r="AB170" i="1"/>
  <c r="AB326" i="1"/>
  <c r="Y300" i="1"/>
  <c r="Z300" i="1"/>
  <c r="Z409" i="1"/>
  <c r="AB185" i="1"/>
  <c r="Z337" i="1"/>
  <c r="Z421" i="1"/>
  <c r="AB388" i="1"/>
  <c r="AB751" i="1"/>
  <c r="AC606" i="1"/>
  <c r="AC437" i="1"/>
  <c r="Z839" i="1"/>
  <c r="AC1026" i="1"/>
  <c r="Y719" i="1"/>
  <c r="AC976" i="1"/>
  <c r="Z1103" i="1"/>
  <c r="AC1209" i="1"/>
  <c r="Z1236" i="1"/>
  <c r="Y1098" i="1"/>
  <c r="AB1222" i="1"/>
  <c r="Z1214" i="1"/>
  <c r="Y1184" i="1"/>
  <c r="Z1184" i="1"/>
  <c r="AB1097" i="1"/>
  <c r="AA855" i="1"/>
  <c r="AB705" i="1"/>
  <c r="AB1152" i="1"/>
  <c r="Y1124" i="1"/>
  <c r="AB1085" i="1"/>
  <c r="Z1069" i="1"/>
  <c r="Z1045" i="1"/>
  <c r="Y1033" i="1"/>
  <c r="Y1025" i="1"/>
  <c r="Y1009" i="1"/>
  <c r="AB991" i="1"/>
  <c r="AA951" i="1"/>
  <c r="Z943" i="1"/>
  <c r="AB927" i="1"/>
  <c r="Y907" i="1"/>
  <c r="Z871" i="1"/>
  <c r="AA651" i="1"/>
  <c r="AB643" i="1"/>
  <c r="AC627" i="1"/>
  <c r="Z619" i="1"/>
  <c r="AA611" i="1"/>
  <c r="Z603" i="1"/>
  <c r="AC861" i="1"/>
  <c r="AC553" i="1"/>
  <c r="AC670" i="1"/>
  <c r="Z385" i="1"/>
  <c r="Z416" i="1"/>
  <c r="AA832" i="1"/>
  <c r="Z816" i="1"/>
  <c r="Z790" i="1"/>
  <c r="AA760" i="1"/>
  <c r="Z752" i="1"/>
  <c r="Z710" i="1"/>
  <c r="AB519" i="1"/>
  <c r="Y313" i="1"/>
  <c r="AA273" i="1"/>
  <c r="Z448" i="1"/>
  <c r="AA338" i="1"/>
  <c r="Z515" i="1"/>
  <c r="Z505" i="1"/>
  <c r="AC493" i="1"/>
  <c r="AC485" i="1"/>
  <c r="AC446" i="1"/>
  <c r="Y245" i="1"/>
  <c r="Z215" i="1"/>
  <c r="Y207" i="1"/>
  <c r="Y199" i="1"/>
  <c r="AB199" i="1"/>
  <c r="AB191" i="1"/>
  <c r="Y315" i="1"/>
  <c r="AC283" i="1"/>
  <c r="Y182" i="1"/>
  <c r="Y180" i="1"/>
  <c r="AB159" i="1"/>
  <c r="Y130" i="1"/>
  <c r="Z122" i="1"/>
  <c r="AB114" i="1"/>
  <c r="Y172" i="1"/>
  <c r="Z157" i="1"/>
  <c r="AA145" i="1"/>
  <c r="Y100" i="1"/>
  <c r="Z91" i="1"/>
  <c r="AB83" i="1"/>
  <c r="Z67" i="1"/>
  <c r="Y59" i="1"/>
  <c r="AB59" i="1"/>
  <c r="AB49" i="1"/>
  <c r="Z13" i="1"/>
  <c r="Z5" i="1"/>
  <c r="Z1246" i="1"/>
  <c r="Z1256" i="1"/>
  <c r="AC1254" i="1"/>
  <c r="AB1036" i="1"/>
  <c r="AB903" i="1"/>
  <c r="Z1216" i="1"/>
  <c r="Z287" i="1"/>
  <c r="Z641" i="1"/>
  <c r="AA595" i="1"/>
  <c r="Y586" i="1"/>
  <c r="AB1004" i="1"/>
  <c r="Z294" i="1"/>
  <c r="Z525" i="1"/>
  <c r="Y507" i="1"/>
  <c r="AC932" i="1"/>
  <c r="AA578" i="1"/>
  <c r="Z809" i="1"/>
  <c r="AB423" i="1"/>
  <c r="Z371" i="1"/>
  <c r="Y659" i="1"/>
  <c r="AC415" i="1"/>
  <c r="Y261" i="1"/>
  <c r="AA785" i="1"/>
  <c r="AB1137" i="1"/>
  <c r="AC427" i="1"/>
  <c r="Y418" i="1"/>
  <c r="AB666" i="1"/>
  <c r="Z1178" i="1"/>
  <c r="Y535" i="1"/>
  <c r="AA497" i="1"/>
  <c r="AC849" i="1"/>
  <c r="AC904" i="1"/>
  <c r="AB984" i="1"/>
  <c r="AB677" i="1"/>
  <c r="Y239" i="1"/>
  <c r="Y260" i="1"/>
  <c r="Y466" i="1"/>
  <c r="AB468" i="1"/>
  <c r="Y468" i="1"/>
  <c r="Y236" i="1"/>
  <c r="AA952" i="1"/>
  <c r="Z1199" i="1"/>
  <c r="AC887" i="1"/>
  <c r="AA848" i="1"/>
  <c r="AA782" i="1"/>
  <c r="Z782" i="1"/>
  <c r="Z369" i="1"/>
  <c r="Z219" i="1"/>
  <c r="AB608" i="1"/>
  <c r="Z608" i="1"/>
  <c r="Z616" i="1"/>
  <c r="AA431" i="1"/>
  <c r="Z431" i="1"/>
  <c r="Z33" i="1"/>
  <c r="AC181" i="1"/>
  <c r="AC276" i="1"/>
  <c r="Y419" i="1"/>
  <c r="AA894" i="1"/>
  <c r="Y1072" i="1"/>
  <c r="Z1072" i="1"/>
  <c r="AC1211" i="1"/>
  <c r="Z296" i="1"/>
  <c r="AA407" i="1"/>
  <c r="Z331" i="1"/>
  <c r="AC552" i="1"/>
  <c r="Z1099" i="1"/>
  <c r="AA837" i="1"/>
  <c r="Z837" i="1"/>
  <c r="Z62" i="1"/>
  <c r="Z164" i="1"/>
  <c r="Y473" i="1"/>
  <c r="Z473" i="1"/>
  <c r="Z566" i="1"/>
  <c r="AA813" i="1"/>
  <c r="Z622" i="1"/>
  <c r="Z787" i="1"/>
  <c r="Z970" i="1"/>
  <c r="Y1008" i="1"/>
  <c r="AC1235" i="1"/>
  <c r="Y1175" i="1"/>
  <c r="Z1176" i="1"/>
  <c r="Y1105" i="1"/>
  <c r="AB701" i="1"/>
  <c r="AB1128" i="1"/>
  <c r="Z1073" i="1"/>
  <c r="Z1029" i="1"/>
  <c r="Z995" i="1"/>
  <c r="Z879" i="1"/>
  <c r="Z647" i="1"/>
  <c r="Y589" i="1"/>
  <c r="Z589" i="1"/>
  <c r="AC836" i="1"/>
  <c r="AB756" i="1"/>
  <c r="Z527" i="1"/>
  <c r="Y297" i="1"/>
  <c r="AB297" i="1"/>
  <c r="Y402" i="1"/>
  <c r="Y241" i="1"/>
  <c r="Z195" i="1"/>
  <c r="Y190" i="1"/>
  <c r="Z167" i="1"/>
  <c r="Z165" i="1"/>
  <c r="Z96" i="1"/>
  <c r="AA1169" i="1"/>
  <c r="AC1251" i="1"/>
  <c r="AA412" i="1"/>
  <c r="Y230" i="1"/>
  <c r="Z584" i="1"/>
  <c r="AB222" i="1"/>
  <c r="AC966" i="1"/>
  <c r="AB232" i="1"/>
  <c r="AB358" i="1"/>
  <c r="Z396" i="1"/>
  <c r="Z960" i="1"/>
  <c r="Y779" i="1"/>
  <c r="AB370" i="1"/>
  <c r="Y636" i="1"/>
  <c r="AA674" i="1"/>
  <c r="Y1202" i="1"/>
  <c r="Z843" i="1"/>
  <c r="AB228" i="1"/>
  <c r="Z366" i="1"/>
  <c r="AA1163" i="1"/>
  <c r="AA1110" i="1"/>
  <c r="AC1110" i="1"/>
  <c r="AC965" i="1"/>
  <c r="AA957" i="1"/>
  <c r="Z957" i="1"/>
  <c r="AA656" i="1"/>
  <c r="Z633" i="1"/>
  <c r="Z842" i="1"/>
  <c r="AA842" i="1"/>
  <c r="AB776" i="1"/>
  <c r="AA531" i="1"/>
  <c r="AC531" i="1"/>
  <c r="Z365" i="1"/>
  <c r="Y357" i="1"/>
  <c r="Z229" i="1"/>
  <c r="Y221" i="1"/>
  <c r="AB19" i="1"/>
  <c r="Z19" i="1"/>
  <c r="Z214" i="1"/>
  <c r="AB698" i="1"/>
  <c r="Z173" i="1"/>
  <c r="Y152" i="1"/>
  <c r="Y314" i="1"/>
  <c r="AB339" i="1"/>
  <c r="Z142" i="1"/>
  <c r="Y298" i="1"/>
  <c r="Z298" i="1"/>
  <c r="AA910" i="1"/>
  <c r="Y916" i="1"/>
  <c r="Y1123" i="1"/>
  <c r="AA1237" i="1"/>
  <c r="Z16" i="1"/>
  <c r="Z37" i="1"/>
  <c r="Y140" i="1"/>
  <c r="AB162" i="1"/>
  <c r="AA192" i="1"/>
  <c r="Z854" i="1"/>
  <c r="AB854" i="1"/>
  <c r="Z594" i="1"/>
  <c r="AA626" i="1"/>
  <c r="Z868" i="1"/>
  <c r="AA739" i="1"/>
  <c r="AA978" i="1"/>
  <c r="Z671" i="1"/>
  <c r="Z1217" i="1"/>
  <c r="AB900" i="1"/>
  <c r="Z14" i="1"/>
  <c r="AB14" i="1"/>
  <c r="Z80" i="1"/>
  <c r="Z111" i="1"/>
  <c r="AB210" i="1"/>
  <c r="Y390" i="1"/>
  <c r="Z390" i="1"/>
  <c r="Z333" i="1"/>
  <c r="AB504" i="1"/>
  <c r="AC516" i="1"/>
  <c r="Y694" i="1"/>
  <c r="AB529" i="1"/>
  <c r="Z652" i="1"/>
  <c r="Y652" i="1"/>
  <c r="Z528" i="1"/>
  <c r="Y528" i="1"/>
  <c r="AC980" i="1"/>
  <c r="AB998" i="1"/>
  <c r="AB1066" i="1"/>
  <c r="AB1100" i="1"/>
  <c r="Z536" i="1"/>
  <c r="AB1153" i="1"/>
  <c r="AB1054" i="1"/>
  <c r="Z113" i="1"/>
  <c r="Y10" i="1"/>
  <c r="Y179" i="1"/>
  <c r="AB189" i="1"/>
  <c r="AA278" i="1"/>
  <c r="AB105" i="1"/>
  <c r="Z252" i="1"/>
  <c r="AA252" i="1"/>
  <c r="Y316" i="1"/>
  <c r="AB425" i="1"/>
  <c r="AA411" i="1"/>
  <c r="AB476" i="1"/>
  <c r="Z767" i="1"/>
  <c r="AA614" i="1"/>
  <c r="AC769" i="1"/>
  <c r="Z825" i="1"/>
  <c r="Z1034" i="1"/>
  <c r="Z936" i="1"/>
  <c r="AB1044" i="1"/>
  <c r="Z992" i="1"/>
  <c r="AB1233" i="1"/>
  <c r="Z1233" i="1"/>
  <c r="AA1232" i="1"/>
  <c r="AB1196" i="1"/>
  <c r="AA1179" i="1"/>
  <c r="AB1220" i="1"/>
  <c r="Y1194" i="1"/>
  <c r="Z1093" i="1"/>
  <c r="Z703" i="1"/>
  <c r="Z1150" i="1"/>
  <c r="Z1130" i="1"/>
  <c r="Z1083" i="1"/>
  <c r="Z1075" i="1"/>
  <c r="Y1067" i="1"/>
  <c r="Z1059" i="1"/>
  <c r="Y1051" i="1"/>
  <c r="Z1043" i="1"/>
  <c r="AB1007" i="1"/>
  <c r="AA981" i="1"/>
  <c r="Z949" i="1"/>
  <c r="AC949" i="1"/>
  <c r="AA941" i="1"/>
  <c r="AA883" i="1"/>
  <c r="Z867" i="1"/>
  <c r="AB895" i="1"/>
  <c r="Z625" i="1"/>
  <c r="Y617" i="1"/>
  <c r="Y609" i="1"/>
  <c r="Z591" i="1"/>
  <c r="AA869" i="1"/>
  <c r="Z668" i="1"/>
  <c r="Z660" i="1"/>
  <c r="AC408" i="1"/>
  <c r="Z814" i="1"/>
  <c r="AC814" i="1"/>
  <c r="Z766" i="1"/>
  <c r="AB758" i="1"/>
  <c r="AA734" i="1"/>
  <c r="Y708" i="1"/>
  <c r="AA430" i="1"/>
  <c r="Y383" i="1"/>
  <c r="Y305" i="1"/>
  <c r="Y444" i="1"/>
  <c r="AA389" i="1"/>
  <c r="Z336" i="1"/>
  <c r="Z491" i="1"/>
  <c r="AC483" i="1"/>
  <c r="AA442" i="1"/>
  <c r="Z442" i="1"/>
  <c r="Z410" i="1"/>
  <c r="AB317" i="1"/>
  <c r="AB349" i="1"/>
  <c r="Z349" i="1"/>
  <c r="Y341" i="1"/>
  <c r="Y197" i="1"/>
  <c r="AB311" i="1"/>
  <c r="AC279" i="1"/>
  <c r="Y263" i="1"/>
  <c r="Y174" i="1"/>
  <c r="Y128" i="1"/>
  <c r="Z128" i="1"/>
  <c r="Y120" i="1"/>
  <c r="Z112" i="1"/>
  <c r="AB169" i="1"/>
  <c r="Z153" i="1"/>
  <c r="AC153" i="1"/>
  <c r="Y143" i="1"/>
  <c r="AB42" i="1"/>
  <c r="Z106" i="1"/>
  <c r="Y98" i="1"/>
  <c r="Y89" i="1"/>
  <c r="AB81" i="1"/>
  <c r="Z73" i="1"/>
  <c r="Y38" i="1"/>
  <c r="AC30" i="1"/>
  <c r="Z30" i="1"/>
  <c r="AB11" i="1"/>
  <c r="AB3" i="1"/>
  <c r="AA1020" i="1"/>
  <c r="Z1171" i="1"/>
  <c r="Y1206" i="1"/>
  <c r="Y920" i="1"/>
  <c r="Z920" i="1"/>
  <c r="AC1242" i="1"/>
  <c r="AC1255" i="1"/>
  <c r="AB1028" i="1"/>
  <c r="Z56" i="1"/>
  <c r="Z242" i="1"/>
  <c r="Z595" i="1"/>
  <c r="Z1240" i="1"/>
  <c r="Z1004" i="1"/>
  <c r="Z499" i="1"/>
  <c r="AB507" i="1"/>
  <c r="Y684" i="1"/>
  <c r="Z975" i="1"/>
  <c r="Z423" i="1"/>
  <c r="AA791" i="1"/>
  <c r="Z1139" i="1"/>
  <c r="Z261" i="1"/>
  <c r="AC1239" i="1"/>
  <c r="AA1003" i="1"/>
  <c r="AA290" i="1"/>
  <c r="Z728" i="1"/>
  <c r="Z1112" i="1"/>
  <c r="Y1200" i="1"/>
  <c r="AA954" i="1"/>
  <c r="Z506" i="1"/>
  <c r="Z1166" i="1"/>
  <c r="Z1015" i="1"/>
  <c r="AC780" i="1"/>
  <c r="Z353" i="1"/>
  <c r="AB225" i="1"/>
  <c r="AB399" i="1"/>
  <c r="Z304" i="1"/>
  <c r="Z429" i="1"/>
  <c r="AA765" i="1"/>
  <c r="AC733" i="1"/>
  <c r="Z1070" i="1"/>
  <c r="Z435" i="1"/>
  <c r="AC610" i="1"/>
  <c r="Y1213" i="1"/>
  <c r="Z555" i="1"/>
  <c r="Z131" i="1"/>
  <c r="Z248" i="1"/>
  <c r="AA564" i="1"/>
  <c r="AA741" i="1"/>
  <c r="AB1032" i="1"/>
  <c r="Y74" i="1"/>
  <c r="Z27" i="1"/>
  <c r="Z154" i="1"/>
  <c r="Z204" i="1"/>
  <c r="Z459" i="1"/>
  <c r="Z829" i="1"/>
  <c r="AA876" i="1"/>
  <c r="AA833" i="1"/>
  <c r="AB905" i="1"/>
  <c r="Z534" i="1"/>
  <c r="AB1079" i="1"/>
  <c r="AC1063" i="1"/>
  <c r="AC629" i="1"/>
  <c r="Z597" i="1"/>
  <c r="AC877" i="1"/>
  <c r="AC762" i="1"/>
  <c r="AC746" i="1"/>
  <c r="AA559" i="1"/>
  <c r="AC450" i="1"/>
  <c r="Z281" i="1"/>
  <c r="Z428" i="1"/>
  <c r="Z487" i="1"/>
  <c r="Y253" i="1"/>
  <c r="Z193" i="1"/>
  <c r="AB186" i="1"/>
  <c r="Z116" i="1"/>
  <c r="AB139" i="1"/>
  <c r="AB102" i="1"/>
  <c r="AB69" i="1"/>
  <c r="AC15" i="1"/>
  <c r="Z285" i="1"/>
  <c r="AA1250" i="1"/>
  <c r="Z288" i="1"/>
  <c r="AB406" i="1"/>
  <c r="Z588" i="1"/>
  <c r="Y234" i="1"/>
  <c r="Y654" i="1"/>
  <c r="AB391" i="1"/>
  <c r="Z206" i="1"/>
  <c r="AB1046" i="1"/>
  <c r="Z70" i="1"/>
  <c r="Y433" i="1"/>
  <c r="AA1141" i="1"/>
  <c r="AB1193" i="1"/>
  <c r="Z1191" i="1"/>
  <c r="AB1089" i="1"/>
  <c r="AB923" i="1"/>
  <c r="Z631" i="1"/>
  <c r="Y522" i="1"/>
  <c r="AA828" i="1"/>
  <c r="Z786" i="1"/>
  <c r="Z547" i="1"/>
  <c r="AB249" i="1"/>
  <c r="Y307" i="1"/>
  <c r="AB118" i="1"/>
  <c r="Y40" i="1"/>
  <c r="Z71" i="1"/>
  <c r="AB1057" i="1"/>
  <c r="AC964" i="1"/>
  <c r="AB258" i="1"/>
  <c r="Y580" i="1"/>
  <c r="Z918" i="1"/>
  <c r="Z841" i="1"/>
  <c r="Z582" i="1"/>
  <c r="Y1117" i="1"/>
  <c r="AA959" i="1"/>
  <c r="AA495" i="1"/>
  <c r="Z223" i="1"/>
  <c r="Y250" i="1"/>
  <c r="Z852" i="1"/>
  <c r="AB6" i="1"/>
  <c r="AB50" i="1"/>
  <c r="Z270" i="1"/>
  <c r="Z484" i="1"/>
  <c r="Z700" i="1"/>
  <c r="AB676" i="1"/>
  <c r="AA938" i="1"/>
  <c r="AB160" i="1"/>
  <c r="Z306" i="1"/>
  <c r="Y413" i="1"/>
  <c r="AC572" i="1"/>
  <c r="AC644" i="1"/>
  <c r="AB797" i="1"/>
  <c r="Y898" i="1"/>
  <c r="AA940" i="1"/>
  <c r="Z1090" i="1"/>
  <c r="Y212" i="1"/>
  <c r="AC755" i="1"/>
  <c r="AB1000" i="1"/>
  <c r="Z1183" i="1"/>
  <c r="Z1197" i="1"/>
  <c r="AB1132" i="1"/>
  <c r="Y1077" i="1"/>
  <c r="Y1061" i="1"/>
  <c r="Y1045" i="1"/>
  <c r="Z651" i="1"/>
  <c r="AC619" i="1"/>
  <c r="AA553" i="1"/>
  <c r="AB416" i="1"/>
  <c r="AC556" i="1"/>
  <c r="AC438" i="1"/>
  <c r="AC273" i="1"/>
  <c r="Y215" i="1"/>
  <c r="Y299" i="1"/>
  <c r="AA267" i="1"/>
  <c r="Z159" i="1"/>
  <c r="AB122" i="1"/>
  <c r="AC145" i="1"/>
  <c r="AB108" i="1"/>
  <c r="AB91" i="1"/>
  <c r="AC67" i="1"/>
  <c r="AA5" i="1"/>
  <c r="AB1246" i="1"/>
  <c r="Z406" i="1"/>
  <c r="AC284" i="1"/>
  <c r="AC857" i="1"/>
  <c r="Z507" i="1"/>
  <c r="AA286" i="1"/>
  <c r="Z692" i="1"/>
  <c r="Z785" i="1"/>
  <c r="Z731" i="1"/>
  <c r="Y472" i="1"/>
  <c r="Y1172" i="1"/>
  <c r="AC851" i="1"/>
  <c r="AB260" i="1"/>
  <c r="Z890" i="1"/>
  <c r="Z355" i="1"/>
  <c r="Y608" i="1"/>
  <c r="Z922" i="1"/>
  <c r="AB419" i="1"/>
  <c r="Z274" i="1"/>
  <c r="Y331" i="1"/>
  <c r="Y62" i="1"/>
  <c r="AC813" i="1"/>
  <c r="Z870" i="1"/>
  <c r="Z563" i="1"/>
  <c r="Y1128" i="1"/>
  <c r="Y647" i="1"/>
  <c r="AB589" i="1"/>
  <c r="AB381" i="1"/>
  <c r="Y481" i="1"/>
  <c r="AB241" i="1"/>
  <c r="AB224" i="1"/>
  <c r="Z222" i="1"/>
  <c r="Z358" i="1"/>
  <c r="Y777" i="1"/>
  <c r="AB1202" i="1"/>
  <c r="AA843" i="1"/>
  <c r="AC783" i="1"/>
  <c r="Y1201" i="1"/>
  <c r="AC957" i="1"/>
  <c r="Y397" i="1"/>
  <c r="AB365" i="1"/>
  <c r="AC282" i="1"/>
  <c r="AB152" i="1"/>
  <c r="Z339" i="1"/>
  <c r="AA576" i="1"/>
  <c r="Y1127" i="1"/>
  <c r="AB916" i="1"/>
  <c r="Y1107" i="1"/>
  <c r="Z140" i="1"/>
  <c r="AA743" i="1"/>
  <c r="AA868" i="1"/>
  <c r="AA1145" i="1"/>
  <c r="AA1096" i="1"/>
  <c r="Y988" i="1"/>
  <c r="Y111" i="1"/>
  <c r="Z280" i="1"/>
  <c r="AB694" i="1"/>
  <c r="Z815" i="1"/>
  <c r="AA974" i="1"/>
  <c r="Z1100" i="1"/>
  <c r="Y1153" i="1"/>
  <c r="Z90" i="1"/>
  <c r="AB179" i="1"/>
  <c r="Z411" i="1"/>
  <c r="Z476" i="1"/>
  <c r="Z709" i="1"/>
  <c r="Z769" i="1"/>
  <c r="AA1125" i="1"/>
  <c r="AA936" i="1"/>
  <c r="AC1232" i="1"/>
  <c r="AA575" i="1"/>
  <c r="AA1212" i="1"/>
  <c r="Z1158" i="1"/>
  <c r="Y1142" i="1"/>
  <c r="Z1067" i="1"/>
  <c r="AB989" i="1"/>
  <c r="Z973" i="1"/>
  <c r="Z925" i="1"/>
  <c r="Z883" i="1"/>
  <c r="Z649" i="1"/>
  <c r="Z601" i="1"/>
  <c r="Z838" i="1"/>
  <c r="AB660" i="1"/>
  <c r="AB452" i="1"/>
  <c r="AB750" i="1"/>
  <c r="Z430" i="1"/>
  <c r="Z305" i="1"/>
  <c r="AC389" i="1"/>
  <c r="Z483" i="1"/>
  <c r="AC410" i="1"/>
  <c r="Y205" i="1"/>
  <c r="AB327" i="1"/>
  <c r="AB178" i="1"/>
  <c r="AB98" i="1"/>
  <c r="Z81" i="1"/>
  <c r="AB57" i="1"/>
  <c r="Y3" i="1"/>
  <c r="AA1171" i="1"/>
  <c r="Z1242" i="1"/>
  <c r="AC287" i="1"/>
  <c r="AA788" i="1"/>
  <c r="Y420" i="1"/>
  <c r="Z1147" i="1"/>
  <c r="AB1018" i="1"/>
  <c r="Y661" i="1"/>
  <c r="Y398" i="1"/>
  <c r="Z1172" i="1"/>
  <c r="Z36" i="1"/>
  <c r="Z1137" i="1"/>
  <c r="Y1018" i="1"/>
  <c r="Y1057" i="1"/>
  <c r="AB1155" i="1"/>
  <c r="AC1011" i="1"/>
  <c r="Z1036" i="1"/>
  <c r="Y378" i="1"/>
  <c r="Z808" i="1"/>
  <c r="AA1186" i="1"/>
  <c r="AB243" i="1"/>
  <c r="Z771" i="1"/>
  <c r="Z1135" i="1"/>
  <c r="AB638" i="1"/>
  <c r="Z585" i="1"/>
  <c r="Z840" i="1"/>
  <c r="AA840" i="1"/>
  <c r="Z774" i="1"/>
  <c r="Z45" i="1"/>
  <c r="Y45" i="1"/>
  <c r="Y198" i="1"/>
  <c r="AA272" i="1"/>
  <c r="Y23" i="1"/>
  <c r="AB23" i="1"/>
  <c r="AA934" i="1"/>
  <c r="AA39" i="1"/>
  <c r="AA156" i="1"/>
  <c r="Z302" i="1"/>
  <c r="Z449" i="1"/>
  <c r="Y463" i="1"/>
  <c r="AC759" i="1"/>
  <c r="AC602" i="1"/>
  <c r="Y1022" i="1"/>
  <c r="Z1022" i="1"/>
  <c r="AB994" i="1"/>
  <c r="Y1195" i="1"/>
  <c r="Y31" i="1"/>
  <c r="AB31" i="1"/>
  <c r="AB68" i="1"/>
  <c r="AB218" i="1"/>
  <c r="Z372" i="1"/>
  <c r="AA541" i="1"/>
  <c r="Z541" i="1"/>
  <c r="Y906" i="1"/>
  <c r="Z906" i="1"/>
  <c r="Z912" i="1"/>
  <c r="AC1162" i="1"/>
  <c r="AB1078" i="1"/>
  <c r="Z129" i="1"/>
  <c r="Z240" i="1"/>
  <c r="Z196" i="1"/>
  <c r="AB441" i="1"/>
  <c r="AC494" i="1"/>
  <c r="AB704" i="1"/>
  <c r="Z554" i="1"/>
  <c r="AB1052" i="1"/>
  <c r="Y1219" i="1"/>
  <c r="AB1106" i="1"/>
  <c r="Z1013" i="1"/>
  <c r="AB987" i="1"/>
  <c r="AC947" i="1"/>
  <c r="AC623" i="1"/>
  <c r="Y685" i="1"/>
  <c r="Z865" i="1"/>
  <c r="AC460" i="1"/>
  <c r="Y804" i="1"/>
  <c r="Y740" i="1"/>
  <c r="AB706" i="1"/>
  <c r="AA458" i="1"/>
  <c r="Z329" i="1"/>
  <c r="AC436" i="1"/>
  <c r="Z489" i="1"/>
  <c r="Y434" i="1"/>
  <c r="Z211" i="1"/>
  <c r="Z323" i="1"/>
  <c r="Y188" i="1"/>
  <c r="Z141" i="1"/>
  <c r="AB104" i="1"/>
  <c r="AB63" i="1"/>
  <c r="Y28" i="1"/>
  <c r="AC1259" i="1"/>
  <c r="AC858" i="1"/>
  <c r="AA851" i="1"/>
  <c r="AB356" i="1"/>
  <c r="Y892" i="1"/>
  <c r="Y352" i="1"/>
  <c r="AA496" i="1"/>
  <c r="Z657" i="1"/>
  <c r="AA847" i="1"/>
  <c r="AB1112" i="1"/>
  <c r="AB20" i="1"/>
  <c r="Z368" i="1"/>
  <c r="AA956" i="1"/>
  <c r="Z1200" i="1"/>
  <c r="Z713" i="1"/>
  <c r="Z360" i="1"/>
  <c r="Y506" i="1"/>
  <c r="AB653" i="1"/>
  <c r="Z653" i="1"/>
  <c r="AA1016" i="1"/>
  <c r="Z583" i="1"/>
  <c r="Y1114" i="1"/>
  <c r="Z1114" i="1"/>
  <c r="AA1226" i="1"/>
  <c r="Z1164" i="1"/>
  <c r="AC1015" i="1"/>
  <c r="AB953" i="1"/>
  <c r="Z846" i="1"/>
  <c r="AC889" i="1"/>
  <c r="Z393" i="1"/>
  <c r="AC772" i="1"/>
  <c r="Y257" i="1"/>
  <c r="AB395" i="1"/>
  <c r="AB353" i="1"/>
  <c r="Z233" i="1"/>
  <c r="AC259" i="1"/>
  <c r="AB84" i="1"/>
  <c r="Y640" i="1"/>
  <c r="Y399" i="1"/>
  <c r="Z690" i="1"/>
  <c r="AA749" i="1"/>
  <c r="AC461" i="1"/>
  <c r="AB429" i="1"/>
  <c r="AA648" i="1"/>
  <c r="Z765" i="1"/>
  <c r="Z60" i="1"/>
  <c r="AA733" i="1"/>
  <c r="AC972" i="1"/>
  <c r="Z972" i="1"/>
  <c r="Y1108" i="1"/>
  <c r="Y1190" i="1"/>
  <c r="AB1190" i="1"/>
  <c r="AB47" i="1"/>
  <c r="Z121" i="1"/>
  <c r="Z171" i="1"/>
  <c r="Y254" i="1"/>
  <c r="AB318" i="1"/>
  <c r="AB208" i="1"/>
  <c r="Z208" i="1"/>
  <c r="Z451" i="1"/>
  <c r="AA435" i="1"/>
  <c r="Z486" i="1"/>
  <c r="AB805" i="1"/>
  <c r="Z521" i="1"/>
  <c r="Z544" i="1"/>
  <c r="AA761" i="1"/>
  <c r="AB928" i="1"/>
  <c r="Y1048" i="1"/>
  <c r="Z1048" i="1"/>
  <c r="AA1080" i="1"/>
  <c r="Z1223" i="1"/>
  <c r="AA827" i="1"/>
  <c r="AC827" i="1"/>
  <c r="AA555" i="1"/>
  <c r="Y1062" i="1"/>
  <c r="Y41" i="1"/>
  <c r="AB41" i="1"/>
  <c r="Z58" i="1"/>
  <c r="AB131" i="1"/>
  <c r="Z144" i="1"/>
  <c r="Y150" i="1"/>
  <c r="AB150" i="1"/>
  <c r="AB312" i="1"/>
  <c r="Z498" i="1"/>
  <c r="AB374" i="1"/>
  <c r="AC835" i="1"/>
  <c r="Z763" i="1"/>
  <c r="AB763" i="1"/>
  <c r="AA817" i="1"/>
  <c r="Z924" i="1"/>
  <c r="Z930" i="1"/>
  <c r="AB930" i="1"/>
  <c r="AB1050" i="1"/>
  <c r="AB1082" i="1"/>
  <c r="AA942" i="1"/>
  <c r="AC942" i="1"/>
  <c r="Z1234" i="1"/>
  <c r="AB1159" i="1"/>
  <c r="Y1221" i="1"/>
  <c r="Y27" i="1"/>
  <c r="AB27" i="1"/>
  <c r="AB154" i="1"/>
  <c r="AB310" i="1"/>
  <c r="AB204" i="1"/>
  <c r="Z457" i="1"/>
  <c r="AA443" i="1"/>
  <c r="AC443" i="1"/>
  <c r="Z335" i="1"/>
  <c r="Z510" i="1"/>
  <c r="Z574" i="1"/>
  <c r="AC630" i="1"/>
  <c r="AA669" i="1"/>
  <c r="Z833" i="1"/>
  <c r="Z896" i="1"/>
  <c r="AB1149" i="1"/>
  <c r="Z986" i="1"/>
  <c r="Z1060" i="1"/>
  <c r="Z663" i="1"/>
  <c r="Z1104" i="1"/>
  <c r="AC579" i="1"/>
  <c r="AC569" i="1"/>
  <c r="Y1102" i="1"/>
  <c r="AB1208" i="1"/>
  <c r="Z1208" i="1"/>
  <c r="Z905" i="1"/>
  <c r="AA850" i="1"/>
  <c r="Z699" i="1"/>
  <c r="AC534" i="1"/>
  <c r="AB1146" i="1"/>
  <c r="AB1134" i="1"/>
  <c r="Y1126" i="1"/>
  <c r="Y1079" i="1"/>
  <c r="Z1071" i="1"/>
  <c r="Z1063" i="1"/>
  <c r="AB1055" i="1"/>
  <c r="AB1047" i="1"/>
  <c r="Z1027" i="1"/>
  <c r="AB1001" i="1"/>
  <c r="Y993" i="1"/>
  <c r="AB993" i="1"/>
  <c r="Z977" i="1"/>
  <c r="Z937" i="1"/>
  <c r="AC937" i="1"/>
  <c r="Z929" i="1"/>
  <c r="AB909" i="1"/>
  <c r="Z542" i="1"/>
  <c r="AA629" i="1"/>
  <c r="AC613" i="1"/>
  <c r="AA605" i="1"/>
  <c r="AA597" i="1"/>
  <c r="Y587" i="1"/>
  <c r="Z440" i="1"/>
  <c r="Y683" i="1"/>
  <c r="AC859" i="1"/>
  <c r="Z672" i="1"/>
  <c r="Y538" i="1"/>
  <c r="Z424" i="1"/>
  <c r="AA834" i="1"/>
  <c r="AC834" i="1"/>
  <c r="AA826" i="1"/>
  <c r="AB810" i="1"/>
  <c r="AC792" i="1"/>
  <c r="AC559" i="1"/>
  <c r="Z543" i="1"/>
  <c r="Y523" i="1"/>
  <c r="AA450" i="1"/>
  <c r="Z321" i="1"/>
  <c r="AC281" i="1"/>
  <c r="AA456" i="1"/>
  <c r="AB428" i="1"/>
  <c r="Y340" i="1"/>
  <c r="Z340" i="1"/>
  <c r="Y332" i="1"/>
  <c r="AB487" i="1"/>
  <c r="Y479" i="1"/>
  <c r="AA454" i="1"/>
  <c r="AC387" i="1"/>
  <c r="Z301" i="1"/>
  <c r="Z253" i="1"/>
  <c r="Y345" i="1"/>
  <c r="Z345" i="1"/>
  <c r="Z217" i="1"/>
  <c r="AB209" i="1"/>
  <c r="AB303" i="1"/>
  <c r="AA271" i="1"/>
  <c r="Z251" i="1"/>
  <c r="Z186" i="1"/>
  <c r="Z184" i="1"/>
  <c r="Y132" i="1"/>
  <c r="Z132" i="1"/>
  <c r="Y124" i="1"/>
  <c r="AB116" i="1"/>
  <c r="Z161" i="1"/>
  <c r="Z139" i="1"/>
  <c r="AB46" i="1"/>
  <c r="AB110" i="1"/>
  <c r="Z102" i="1"/>
  <c r="Z94" i="1"/>
  <c r="Z85" i="1"/>
  <c r="Y77" i="1"/>
  <c r="Z34" i="1"/>
  <c r="AC7" i="1"/>
  <c r="AC285" i="1"/>
  <c r="AA1120" i="1"/>
  <c r="Y1041" i="1"/>
  <c r="Z1244" i="1"/>
  <c r="Z1250" i="1"/>
  <c r="AA1252" i="1"/>
  <c r="Z1253" i="1"/>
  <c r="Z646" i="1"/>
  <c r="AB1216" i="1"/>
  <c r="AA287" i="1"/>
  <c r="AB242" i="1"/>
  <c r="AA284" i="1"/>
  <c r="AC412" i="1"/>
  <c r="Z857" i="1"/>
  <c r="AB997" i="1"/>
  <c r="AA933" i="1"/>
  <c r="Z689" i="1"/>
  <c r="AB693" i="1"/>
  <c r="Y401" i="1"/>
  <c r="Z293" i="1"/>
  <c r="Z286" i="1"/>
  <c r="AA969" i="1"/>
  <c r="Y1042" i="1"/>
  <c r="Y726" i="1"/>
  <c r="AA540" i="1"/>
  <c r="AA1239" i="1"/>
  <c r="AC1003" i="1"/>
  <c r="AB661" i="1"/>
  <c r="Y802" i="1"/>
  <c r="Z472" i="1"/>
  <c r="Z634" i="1"/>
  <c r="Z234" i="1"/>
  <c r="AA1227" i="1"/>
  <c r="AC1228" i="1"/>
  <c r="Z469" i="1"/>
  <c r="Z391" i="1"/>
  <c r="Y227" i="1"/>
  <c r="Z320" i="1"/>
  <c r="Z109" i="1"/>
  <c r="Y206" i="1"/>
  <c r="AB330" i="1"/>
  <c r="AC568" i="1"/>
  <c r="AA624" i="1"/>
  <c r="AC624" i="1"/>
  <c r="Z1046" i="1"/>
  <c r="AB70" i="1"/>
  <c r="AB200" i="1"/>
  <c r="Z490" i="1"/>
  <c r="Z642" i="1"/>
  <c r="Y642" i="1"/>
  <c r="Y789" i="1"/>
  <c r="AC1141" i="1"/>
  <c r="Z134" i="1"/>
  <c r="AB177" i="1"/>
  <c r="AA819" i="1"/>
  <c r="AC819" i="1"/>
  <c r="Y747" i="1"/>
  <c r="AB1074" i="1"/>
  <c r="Z138" i="1"/>
  <c r="Z268" i="1"/>
  <c r="AC492" i="1"/>
  <c r="Z590" i="1"/>
  <c r="AC545" i="1"/>
  <c r="Z1133" i="1"/>
  <c r="Z1084" i="1"/>
  <c r="Y1193" i="1"/>
  <c r="Y1140" i="1"/>
  <c r="Z1140" i="1"/>
  <c r="AB1005" i="1"/>
  <c r="AC979" i="1"/>
  <c r="AA939" i="1"/>
  <c r="AA631" i="1"/>
  <c r="AA607" i="1"/>
  <c r="Z881" i="1"/>
  <c r="Z546" i="1"/>
  <c r="AC828" i="1"/>
  <c r="AB812" i="1"/>
  <c r="AB786" i="1"/>
  <c r="Y249" i="1"/>
  <c r="Z373" i="1"/>
  <c r="Y501" i="1"/>
  <c r="Y309" i="1"/>
  <c r="Y255" i="1"/>
  <c r="AB151" i="1"/>
  <c r="Z118" i="1"/>
  <c r="Z40" i="1"/>
  <c r="Y71" i="1"/>
  <c r="Z17" i="1"/>
  <c r="Z1028" i="1"/>
  <c r="AB1049" i="1"/>
  <c r="AB1156" i="1"/>
  <c r="Y693" i="1"/>
  <c r="AC514" i="1"/>
  <c r="AB588" i="1"/>
  <c r="AA465" i="1"/>
  <c r="Z362" i="1"/>
  <c r="AB362" i="1"/>
  <c r="AC884" i="1"/>
  <c r="Z1111" i="1"/>
  <c r="Z258" i="1"/>
  <c r="Y471" i="1"/>
  <c r="AB918" i="1"/>
  <c r="AB1116" i="1"/>
  <c r="AB220" i="1"/>
  <c r="Y350" i="1"/>
  <c r="Z350" i="1"/>
  <c r="AC886" i="1"/>
  <c r="AC1167" i="1"/>
  <c r="Y1118" i="1"/>
  <c r="Z967" i="1"/>
  <c r="Z658" i="1"/>
  <c r="Y635" i="1"/>
  <c r="Z885" i="1"/>
  <c r="AC495" i="1"/>
  <c r="AB367" i="1"/>
  <c r="Y359" i="1"/>
  <c r="AB231" i="1"/>
  <c r="Y53" i="1"/>
  <c r="AB168" i="1"/>
  <c r="Z380" i="1"/>
  <c r="Z92" i="1"/>
  <c r="Z12" i="1"/>
  <c r="Y76" i="1"/>
  <c r="Z123" i="1"/>
  <c r="Y512" i="1"/>
  <c r="Y455" i="1"/>
  <c r="Y117" i="1"/>
  <c r="Y103" i="1"/>
  <c r="Z811" i="1"/>
  <c r="Z667" i="1"/>
  <c r="Z1192" i="1"/>
  <c r="Y64" i="1"/>
  <c r="Y86" i="1"/>
  <c r="Z50" i="1"/>
  <c r="AC270" i="1"/>
  <c r="Z97" i="1"/>
  <c r="AB216" i="1"/>
  <c r="Z308" i="1"/>
  <c r="Z386" i="1"/>
  <c r="Z480" i="1"/>
  <c r="AC484" i="1"/>
  <c r="Z821" i="1"/>
  <c r="AC557" i="1"/>
  <c r="Y618" i="1"/>
  <c r="AB715" i="1"/>
  <c r="Y676" i="1"/>
  <c r="Z1143" i="1"/>
  <c r="AA944" i="1"/>
  <c r="AC944" i="1"/>
  <c r="Z1095" i="1"/>
  <c r="AB447" i="1"/>
  <c r="Z1086" i="1"/>
  <c r="AB72" i="1"/>
  <c r="Y125" i="1"/>
  <c r="Z160" i="1"/>
  <c r="AB95" i="1"/>
  <c r="AB166" i="1"/>
  <c r="AB306" i="1"/>
  <c r="AB328" i="1"/>
  <c r="AA439" i="1"/>
  <c r="AB453" i="1"/>
  <c r="Z413" i="1"/>
  <c r="AA572" i="1"/>
  <c r="Z572" i="1"/>
  <c r="Z500" i="1"/>
  <c r="AA644" i="1"/>
  <c r="AA757" i="1"/>
  <c r="Z860" i="1"/>
  <c r="AC866" i="1"/>
  <c r="AA946" i="1"/>
  <c r="AB1151" i="1"/>
  <c r="AB1090" i="1"/>
  <c r="AC880" i="1"/>
  <c r="AA948" i="1"/>
  <c r="Z948" i="1"/>
  <c r="AB43" i="1"/>
  <c r="AB82" i="1"/>
  <c r="AB48" i="1"/>
  <c r="Y119" i="1"/>
  <c r="Z99" i="1"/>
  <c r="Y170" i="1"/>
  <c r="Z262" i="1"/>
  <c r="AB212" i="1"/>
  <c r="AB300" i="1"/>
  <c r="AA409" i="1"/>
  <c r="Y185" i="1"/>
  <c r="Y337" i="1"/>
  <c r="AB421" i="1"/>
  <c r="Y388" i="1"/>
  <c r="AC862" i="1"/>
  <c r="AA437" i="1"/>
  <c r="Z437" i="1"/>
  <c r="AC753" i="1"/>
  <c r="Z755" i="1"/>
  <c r="AC839" i="1"/>
  <c r="AA1026" i="1"/>
  <c r="AB719" i="1"/>
  <c r="Z1000" i="1"/>
  <c r="Z1068" i="1"/>
  <c r="AA976" i="1"/>
  <c r="Y1103" i="1"/>
  <c r="Z1209" i="1"/>
  <c r="AB1183" i="1"/>
  <c r="AC567" i="1"/>
  <c r="AB1098" i="1"/>
  <c r="Z1222" i="1"/>
  <c r="Y1222" i="1"/>
  <c r="AC1214" i="1"/>
  <c r="Y1197" i="1"/>
  <c r="AB1184" i="1"/>
  <c r="Y1097" i="1"/>
  <c r="Y705" i="1"/>
  <c r="AB697" i="1"/>
  <c r="Z1160" i="1"/>
  <c r="Z1144" i="1"/>
  <c r="Z1132" i="1"/>
  <c r="AB1124" i="1"/>
  <c r="Y1085" i="1"/>
  <c r="Z1077" i="1"/>
  <c r="AB1069" i="1"/>
  <c r="Z1061" i="1"/>
  <c r="AB1061" i="1"/>
  <c r="AC1053" i="1"/>
  <c r="Z1025" i="1"/>
  <c r="AA999" i="1"/>
  <c r="Z991" i="1"/>
  <c r="Z951" i="1"/>
  <c r="AB935" i="1"/>
  <c r="AB907" i="1"/>
  <c r="Y871" i="1"/>
  <c r="AA899" i="1"/>
  <c r="Z643" i="1"/>
  <c r="Z627" i="1"/>
  <c r="AA619" i="1"/>
  <c r="Y603" i="1"/>
  <c r="AC558" i="1"/>
  <c r="Z861" i="1"/>
  <c r="Z553" i="1"/>
  <c r="Y873" i="1"/>
  <c r="AA670" i="1"/>
  <c r="Z662" i="1"/>
  <c r="Y416" i="1"/>
  <c r="Z824" i="1"/>
  <c r="AA816" i="1"/>
  <c r="AA790" i="1"/>
  <c r="AC790" i="1"/>
  <c r="AB768" i="1"/>
  <c r="AA752" i="1"/>
  <c r="AC744" i="1"/>
  <c r="AA744" i="1"/>
  <c r="Y710" i="1"/>
  <c r="AA556" i="1"/>
  <c r="Y519" i="1"/>
  <c r="Z438" i="1"/>
  <c r="Z273" i="1"/>
  <c r="AB448" i="1"/>
  <c r="Z338" i="1"/>
  <c r="Y515" i="1"/>
  <c r="Z493" i="1"/>
  <c r="AA485" i="1"/>
  <c r="Z485" i="1"/>
  <c r="Z325" i="1"/>
  <c r="Z245" i="1"/>
  <c r="Z343" i="1"/>
  <c r="Z207" i="1"/>
  <c r="Y191" i="1"/>
  <c r="AB299" i="1"/>
  <c r="AA283" i="1"/>
  <c r="AC267" i="1"/>
  <c r="Z247" i="1"/>
  <c r="Z182" i="1"/>
  <c r="Y159" i="1"/>
  <c r="Y114" i="1"/>
  <c r="AB172" i="1"/>
  <c r="AC137" i="1"/>
  <c r="Z44" i="1"/>
  <c r="AB100" i="1"/>
  <c r="Y91" i="1"/>
  <c r="Y83" i="1"/>
  <c r="AB75" i="1"/>
  <c r="AA67" i="1"/>
  <c r="Y49" i="1"/>
  <c r="Z24" i="1"/>
  <c r="AA1023" i="1"/>
  <c r="AA1254" i="1"/>
  <c r="Y1036" i="1"/>
  <c r="Y646" i="1"/>
  <c r="Y243" i="1"/>
  <c r="AA533" i="1"/>
  <c r="AB1240" i="1"/>
  <c r="Y1004" i="1"/>
  <c r="Z681" i="1"/>
  <c r="AA503" i="1"/>
  <c r="Y686" i="1"/>
  <c r="Y800" i="1"/>
  <c r="Y1189" i="1"/>
  <c r="AA809" i="1"/>
  <c r="Z1019" i="1"/>
  <c r="AC897" i="1"/>
  <c r="Z718" i="1"/>
  <c r="Y1139" i="1"/>
  <c r="Z514" i="1"/>
  <c r="Z926" i="1"/>
  <c r="Z518" i="1"/>
  <c r="Z1138" i="1"/>
  <c r="Y666" i="1"/>
  <c r="AB520" i="1"/>
  <c r="Z573" i="1"/>
  <c r="Y588" i="1"/>
  <c r="AB722" i="1"/>
  <c r="Z1021" i="1"/>
  <c r="AA1170" i="1"/>
  <c r="Y984" i="1"/>
  <c r="AB36" i="1"/>
  <c r="AB400" i="1"/>
  <c r="AC890" i="1"/>
  <c r="Z958" i="1"/>
  <c r="AC958" i="1"/>
  <c r="AB236" i="1"/>
  <c r="Z952" i="1"/>
  <c r="AA887" i="1"/>
  <c r="AA955" i="1"/>
  <c r="Z848" i="1"/>
  <c r="Y369" i="1"/>
  <c r="AB355" i="1"/>
  <c r="Z136" i="1"/>
  <c r="Y632" i="1"/>
  <c r="AC616" i="1"/>
  <c r="Y922" i="1"/>
  <c r="AC1174" i="1"/>
  <c r="Z181" i="1"/>
  <c r="Z276" i="1"/>
  <c r="AA276" i="1"/>
  <c r="Z894" i="1"/>
  <c r="AB1072" i="1"/>
  <c r="AA1211" i="1"/>
  <c r="Z1211" i="1"/>
  <c r="AB115" i="1"/>
  <c r="Y296" i="1"/>
  <c r="Z407" i="1"/>
  <c r="AC620" i="1"/>
  <c r="Z552" i="1"/>
  <c r="Y1099" i="1"/>
  <c r="AB164" i="1"/>
  <c r="AC344" i="1"/>
  <c r="AC870" i="1"/>
  <c r="AB1008" i="1"/>
  <c r="AB1175" i="1"/>
  <c r="AA563" i="1"/>
  <c r="Y1176" i="1"/>
  <c r="Z1105" i="1"/>
  <c r="Y701" i="1"/>
  <c r="Y1029" i="1"/>
  <c r="AA971" i="1"/>
  <c r="AC879" i="1"/>
  <c r="Z836" i="1"/>
  <c r="AA836" i="1"/>
  <c r="Z297" i="1"/>
  <c r="Y381" i="1"/>
  <c r="Z511" i="1"/>
  <c r="Z402" i="1"/>
  <c r="Z190" i="1"/>
  <c r="AB167" i="1"/>
  <c r="Y126" i="1"/>
  <c r="AB126" i="1"/>
  <c r="Z133" i="1"/>
  <c r="AB96" i="1"/>
  <c r="Z1169" i="1"/>
  <c r="Z1251" i="1"/>
  <c r="Z427" i="1"/>
  <c r="Y224" i="1"/>
  <c r="AC584" i="1"/>
  <c r="Y222" i="1"/>
  <c r="Z655" i="1"/>
  <c r="Y655" i="1"/>
  <c r="AA966" i="1"/>
  <c r="Y358" i="1"/>
  <c r="AB775" i="1"/>
  <c r="Z777" i="1"/>
  <c r="AB779" i="1"/>
  <c r="Z779" i="1"/>
  <c r="Z636" i="1"/>
  <c r="AA962" i="1"/>
  <c r="AC962" i="1"/>
  <c r="Z1202" i="1"/>
  <c r="AC843" i="1"/>
  <c r="Y228" i="1"/>
  <c r="Y366" i="1"/>
  <c r="Z783" i="1"/>
  <c r="AA1204" i="1"/>
  <c r="AB1119" i="1"/>
  <c r="Z1163" i="1"/>
  <c r="AB1203" i="1"/>
  <c r="Z1110" i="1"/>
  <c r="AB1201" i="1"/>
  <c r="Z1201" i="1"/>
  <c r="AB1113" i="1"/>
  <c r="Z965" i="1"/>
  <c r="Y917" i="1"/>
  <c r="Z776" i="1"/>
  <c r="Z397" i="1"/>
  <c r="Y470" i="1"/>
  <c r="Y365" i="1"/>
  <c r="AB357" i="1"/>
  <c r="AB237" i="1"/>
  <c r="Z237" i="1"/>
  <c r="AB229" i="1"/>
  <c r="Y19" i="1"/>
  <c r="AB214" i="1"/>
  <c r="Y698" i="1"/>
  <c r="AA282" i="1"/>
  <c r="AB314" i="1"/>
  <c r="Y339" i="1"/>
  <c r="Y66" i="1"/>
  <c r="AB66" i="1"/>
  <c r="Z576" i="1"/>
  <c r="AB158" i="1"/>
  <c r="AB298" i="1"/>
  <c r="Z548" i="1"/>
  <c r="Z864" i="1"/>
  <c r="AB1127" i="1"/>
  <c r="Z916" i="1"/>
  <c r="AB1123" i="1"/>
  <c r="AC1237" i="1"/>
  <c r="AC29" i="1"/>
  <c r="AB16" i="1"/>
  <c r="AB140" i="1"/>
  <c r="Y162" i="1"/>
  <c r="Z192" i="1"/>
  <c r="Y324" i="1"/>
  <c r="Z324" i="1"/>
  <c r="AA570" i="1"/>
  <c r="AC743" i="1"/>
  <c r="Y854" i="1"/>
  <c r="AA594" i="1"/>
  <c r="Z739" i="1"/>
  <c r="AC1145" i="1"/>
  <c r="Z978" i="1"/>
  <c r="Y1064" i="1"/>
  <c r="Z1064" i="1"/>
  <c r="AB1217" i="1"/>
  <c r="Z727" i="1"/>
  <c r="Y14" i="1"/>
  <c r="AB80" i="1"/>
  <c r="Y18" i="1"/>
  <c r="Z175" i="1"/>
  <c r="Y322" i="1"/>
  <c r="Z322" i="1"/>
  <c r="AB390" i="1"/>
  <c r="Y384" i="1"/>
  <c r="AB384" i="1"/>
  <c r="Y333" i="1"/>
  <c r="Y504" i="1"/>
  <c r="AA516" i="1"/>
  <c r="AC612" i="1"/>
  <c r="AB652" i="1"/>
  <c r="Z803" i="1"/>
  <c r="Y803" i="1"/>
  <c r="AC872" i="1"/>
  <c r="AB815" i="1"/>
  <c r="Y707" i="1"/>
  <c r="Z707" i="1"/>
  <c r="AB1161" i="1"/>
  <c r="Z980" i="1"/>
  <c r="AA980" i="1"/>
  <c r="Y998" i="1"/>
  <c r="Y1100" i="1"/>
  <c r="Z1181" i="1"/>
  <c r="AB90" i="1"/>
  <c r="AB10" i="1"/>
  <c r="Z179" i="1"/>
  <c r="Y189" i="1"/>
  <c r="Z278" i="1"/>
  <c r="Y105" i="1"/>
  <c r="AB316" i="1"/>
  <c r="Y425" i="1"/>
  <c r="Z376" i="1"/>
  <c r="AC549" i="1"/>
  <c r="AB696" i="1"/>
  <c r="Z614" i="1"/>
  <c r="AA825" i="1"/>
  <c r="AB717" i="1"/>
  <c r="Z1125" i="1"/>
  <c r="Y1034" i="1"/>
  <c r="Y992" i="1"/>
  <c r="Z1232" i="1"/>
  <c r="Y1196" i="1"/>
  <c r="Z1179" i="1"/>
  <c r="Z575" i="1"/>
  <c r="AA565" i="1"/>
  <c r="Z1094" i="1"/>
  <c r="Y1220" i="1"/>
  <c r="AC1212" i="1"/>
  <c r="Z1194" i="1"/>
  <c r="AB1109" i="1"/>
  <c r="AB1093" i="1"/>
  <c r="Z853" i="1"/>
  <c r="Y703" i="1"/>
  <c r="Z695" i="1"/>
  <c r="AA1158" i="1"/>
  <c r="AB1150" i="1"/>
  <c r="Z1142" i="1"/>
  <c r="Y1130" i="1"/>
  <c r="Y1091" i="1"/>
  <c r="Z1091" i="1"/>
  <c r="Y1083" i="1"/>
  <c r="Y1075" i="1"/>
  <c r="Y1059" i="1"/>
  <c r="Z1051" i="1"/>
  <c r="Y1043" i="1"/>
  <c r="Z1007" i="1"/>
  <c r="Y989" i="1"/>
  <c r="AA949" i="1"/>
  <c r="AB925" i="1"/>
  <c r="AC883" i="1"/>
  <c r="Y649" i="1"/>
  <c r="Y625" i="1"/>
  <c r="AB617" i="1"/>
  <c r="AB609" i="1"/>
  <c r="AB591" i="1"/>
  <c r="Y530" i="1"/>
  <c r="Y526" i="1"/>
  <c r="AC869" i="1"/>
  <c r="AA679" i="1"/>
  <c r="Y660" i="1"/>
  <c r="Y452" i="1"/>
  <c r="AA408" i="1"/>
  <c r="Z830" i="1"/>
  <c r="Z822" i="1"/>
  <c r="AA814" i="1"/>
  <c r="AB796" i="1"/>
  <c r="Z758" i="1"/>
  <c r="Z750" i="1"/>
  <c r="AC742" i="1"/>
  <c r="Z708" i="1"/>
  <c r="Z551" i="1"/>
  <c r="Z383" i="1"/>
  <c r="AB305" i="1"/>
  <c r="Z444" i="1"/>
  <c r="AA483" i="1"/>
  <c r="AA410" i="1"/>
  <c r="Z317" i="1"/>
  <c r="AA277" i="1"/>
  <c r="AB341" i="1"/>
  <c r="Z197" i="1"/>
  <c r="Y327" i="1"/>
  <c r="Y311" i="1"/>
  <c r="Z279" i="1"/>
  <c r="Z263" i="1"/>
  <c r="Y178" i="1"/>
  <c r="Z174" i="1"/>
  <c r="AB155" i="1"/>
  <c r="AB128" i="1"/>
  <c r="AB120" i="1"/>
  <c r="AB112" i="1"/>
  <c r="Z143" i="1"/>
  <c r="AB135" i="1"/>
  <c r="Y42" i="1"/>
  <c r="Y106" i="1"/>
  <c r="Z98" i="1"/>
  <c r="Y81" i="1"/>
  <c r="Z65" i="1"/>
  <c r="AC65" i="1"/>
  <c r="Z57" i="1"/>
  <c r="Z38" i="1"/>
  <c r="AA30" i="1"/>
  <c r="Z22" i="1"/>
  <c r="Y11" i="1"/>
  <c r="AC1171" i="1"/>
  <c r="Z1206" i="1"/>
  <c r="AB920" i="1"/>
  <c r="AC1245" i="1"/>
  <c r="AC1243" i="1"/>
  <c r="AA1242" i="1"/>
  <c r="Z1255" i="1"/>
  <c r="Y1028" i="1"/>
  <c r="AB375" i="1"/>
  <c r="AB264" i="1"/>
  <c r="Z533" i="1"/>
  <c r="Y714" i="1"/>
  <c r="Y795" i="1"/>
  <c r="Y499" i="1"/>
  <c r="AB686" i="1"/>
  <c r="Z509" i="1"/>
  <c r="AA975" i="1"/>
  <c r="Z54" i="1"/>
  <c r="AA571" i="1"/>
  <c r="Y921" i="1"/>
  <c r="AB914" i="1"/>
  <c r="AB378" i="1"/>
  <c r="AA1178" i="1"/>
  <c r="Y1031" i="1"/>
  <c r="Z497" i="1"/>
  <c r="Y682" i="1"/>
  <c r="AB1207" i="1"/>
  <c r="Z20" i="1"/>
  <c r="AA1014" i="1"/>
  <c r="AB360" i="1"/>
  <c r="AB961" i="1"/>
  <c r="AA637" i="1"/>
  <c r="Y393" i="1"/>
  <c r="AA772" i="1"/>
  <c r="Z395" i="1"/>
  <c r="AA259" i="1"/>
  <c r="AB640" i="1"/>
  <c r="AB60" i="1"/>
  <c r="Z950" i="1"/>
  <c r="AB78" i="1"/>
  <c r="AA482" i="1"/>
  <c r="Z650" i="1"/>
  <c r="Y678" i="1"/>
  <c r="Z928" i="1"/>
  <c r="AB1213" i="1"/>
  <c r="AB58" i="1"/>
  <c r="AB144" i="1"/>
  <c r="AB348" i="1"/>
  <c r="Z374" i="1"/>
  <c r="Z596" i="1"/>
  <c r="AC741" i="1"/>
  <c r="AC817" i="1"/>
  <c r="AB1182" i="1"/>
  <c r="Z1159" i="1"/>
  <c r="AB148" i="1"/>
  <c r="AB246" i="1"/>
  <c r="AB457" i="1"/>
  <c r="AB335" i="1"/>
  <c r="AA598" i="1"/>
  <c r="AC669" i="1"/>
  <c r="AC896" i="1"/>
  <c r="AB1060" i="1"/>
  <c r="AA579" i="1"/>
  <c r="Z561" i="1"/>
  <c r="AB1101" i="1"/>
  <c r="Z1146" i="1"/>
  <c r="Z1126" i="1"/>
  <c r="AC1071" i="1"/>
  <c r="Z1055" i="1"/>
  <c r="AB985" i="1"/>
  <c r="AC945" i="1"/>
  <c r="Z909" i="1"/>
  <c r="Z877" i="1"/>
  <c r="Y672" i="1"/>
  <c r="Z538" i="1"/>
  <c r="Z826" i="1"/>
  <c r="Z810" i="1"/>
  <c r="AA770" i="1"/>
  <c r="Z754" i="1"/>
  <c r="AC414" i="1"/>
  <c r="Y379" i="1"/>
  <c r="AB217" i="1"/>
  <c r="Y201" i="1"/>
  <c r="Y303" i="1"/>
  <c r="Y251" i="1"/>
  <c r="AB184" i="1"/>
  <c r="AB176" i="1"/>
  <c r="Y139" i="1"/>
  <c r="AB34" i="1"/>
  <c r="AA15" i="1"/>
  <c r="Y996" i="1"/>
  <c r="Z1229" i="1"/>
  <c r="Z1258" i="1"/>
  <c r="AC1040" i="1"/>
  <c r="Z716" i="1"/>
  <c r="AC497" i="1"/>
  <c r="AB238" i="1"/>
  <c r="Y394" i="1"/>
  <c r="Z963" i="1"/>
  <c r="AB469" i="1"/>
  <c r="Y109" i="1"/>
  <c r="AC1173" i="1"/>
  <c r="Z200" i="1"/>
  <c r="AC490" i="1"/>
  <c r="Y88" i="1"/>
  <c r="Z1074" i="1"/>
  <c r="AA492" i="1"/>
  <c r="AC1238" i="1"/>
  <c r="Z1065" i="1"/>
  <c r="Z979" i="1"/>
  <c r="Y923" i="1"/>
  <c r="Z607" i="1"/>
  <c r="Y748" i="1"/>
  <c r="AC547" i="1"/>
  <c r="Z501" i="1"/>
  <c r="Y203" i="1"/>
  <c r="AB87" i="1"/>
  <c r="Y17" i="1"/>
  <c r="AC809" i="1"/>
  <c r="AA964" i="1"/>
  <c r="Y711" i="1"/>
  <c r="Y1116" i="1"/>
  <c r="AA1167" i="1"/>
  <c r="Z919" i="1"/>
  <c r="AA844" i="1"/>
  <c r="Y798" i="1"/>
  <c r="Y712" i="1"/>
  <c r="Z367" i="1"/>
  <c r="AB351" i="1"/>
  <c r="AB92" i="1"/>
  <c r="AC12" i="1"/>
  <c r="AA852" i="1"/>
  <c r="Z117" i="1"/>
  <c r="AA811" i="1"/>
  <c r="AB1215" i="1"/>
  <c r="Z146" i="1"/>
  <c r="AB97" i="1"/>
  <c r="Y308" i="1"/>
  <c r="AB480" i="1"/>
  <c r="Z557" i="1"/>
  <c r="Z878" i="1"/>
  <c r="Z1088" i="1"/>
  <c r="AB1086" i="1"/>
  <c r="Z166" i="1"/>
  <c r="Z202" i="1"/>
  <c r="Y508" i="1"/>
  <c r="Y500" i="1"/>
  <c r="Z604" i="1"/>
  <c r="AB860" i="1"/>
  <c r="Z940" i="1"/>
  <c r="Y1151" i="1"/>
  <c r="Z1006" i="1"/>
  <c r="AB1002" i="1"/>
  <c r="Z82" i="1"/>
  <c r="Y326" i="1"/>
  <c r="Z862" i="1"/>
  <c r="Z753" i="1"/>
  <c r="Z719" i="1"/>
  <c r="AB1068" i="1"/>
  <c r="AB1103" i="1"/>
  <c r="AA1236" i="1"/>
  <c r="Z1098" i="1"/>
  <c r="AB1197" i="1"/>
  <c r="Z855" i="1"/>
  <c r="Z697" i="1"/>
  <c r="Z1124" i="1"/>
  <c r="AB1077" i="1"/>
  <c r="AB1033" i="1"/>
  <c r="AC999" i="1"/>
  <c r="Y935" i="1"/>
  <c r="Z907" i="1"/>
  <c r="Y643" i="1"/>
  <c r="Z558" i="1"/>
  <c r="Z670" i="1"/>
  <c r="Y385" i="1"/>
  <c r="Y824" i="1"/>
  <c r="Z760" i="1"/>
  <c r="AB710" i="1"/>
  <c r="Z519" i="1"/>
  <c r="AC338" i="1"/>
  <c r="AA446" i="1"/>
  <c r="Y343" i="1"/>
  <c r="AB315" i="1"/>
  <c r="Z283" i="1"/>
  <c r="AB182" i="1"/>
  <c r="AB180" i="1"/>
  <c r="Y122" i="1"/>
  <c r="Z172" i="1"/>
  <c r="AA137" i="1"/>
  <c r="Z100" i="1"/>
  <c r="AA13" i="1"/>
  <c r="Y1246" i="1"/>
  <c r="Z1254" i="1"/>
  <c r="AA288" i="1"/>
  <c r="Z801" i="1"/>
  <c r="Y375" i="1"/>
  <c r="AB1121" i="1"/>
  <c r="Z997" i="1"/>
  <c r="Y639" i="1"/>
  <c r="Y794" i="1"/>
  <c r="Z418" i="1"/>
  <c r="Z290" i="1"/>
  <c r="Z1155" i="1"/>
  <c r="AC952" i="1"/>
  <c r="AC782" i="1"/>
  <c r="AB136" i="1"/>
  <c r="AC894" i="1"/>
  <c r="Z115" i="1"/>
  <c r="Z620" i="1"/>
  <c r="AB990" i="1"/>
  <c r="Z344" i="1"/>
  <c r="AC566" i="1"/>
  <c r="Z1008" i="1"/>
  <c r="Z1175" i="1"/>
  <c r="Y1218" i="1"/>
  <c r="Y1073" i="1"/>
  <c r="AA879" i="1"/>
  <c r="AC615" i="1"/>
  <c r="AB527" i="1"/>
  <c r="AB511" i="1"/>
  <c r="AB402" i="1"/>
  <c r="AB190" i="1"/>
  <c r="Y133" i="1"/>
  <c r="AB230" i="1"/>
  <c r="AA584" i="1"/>
  <c r="Y232" i="1"/>
  <c r="Y396" i="1"/>
  <c r="AB226" i="1"/>
  <c r="Z370" i="1"/>
  <c r="Z674" i="1"/>
  <c r="Z1113" i="1"/>
  <c r="Z656" i="1"/>
  <c r="AC842" i="1"/>
  <c r="Y776" i="1"/>
  <c r="Z357" i="1"/>
  <c r="Z221" i="1"/>
  <c r="Z282" i="1"/>
  <c r="Z314" i="1"/>
  <c r="Y142" i="1"/>
  <c r="AA548" i="1"/>
  <c r="Z1127" i="1"/>
  <c r="Z1198" i="1"/>
  <c r="Z1123" i="1"/>
  <c r="Y37" i="1"/>
  <c r="AC192" i="1"/>
  <c r="AC570" i="1"/>
  <c r="AA1157" i="1"/>
  <c r="Z1096" i="1"/>
  <c r="AB727" i="1"/>
  <c r="AB988" i="1"/>
  <c r="Z18" i="1"/>
  <c r="AB175" i="1"/>
  <c r="Z210" i="1"/>
  <c r="Z504" i="1"/>
  <c r="Y529" i="1"/>
  <c r="Z612" i="1"/>
  <c r="Y815" i="1"/>
  <c r="AB882" i="1"/>
  <c r="Y1161" i="1"/>
  <c r="Y1066" i="1"/>
  <c r="Y1181" i="1"/>
  <c r="Z1153" i="1"/>
  <c r="Y113" i="1"/>
  <c r="Z10" i="1"/>
  <c r="AC252" i="1"/>
  <c r="AC411" i="1"/>
  <c r="AC825" i="1"/>
  <c r="Y1044" i="1"/>
  <c r="Z1196" i="1"/>
  <c r="AC1179" i="1"/>
  <c r="AB1094" i="1"/>
  <c r="Z1109" i="1"/>
  <c r="AA853" i="1"/>
  <c r="Y695" i="1"/>
  <c r="AB1043" i="1"/>
  <c r="Z981" i="1"/>
  <c r="AC867" i="1"/>
  <c r="AB530" i="1"/>
  <c r="AB526" i="1"/>
  <c r="Z679" i="1"/>
  <c r="AA830" i="1"/>
  <c r="AB766" i="1"/>
  <c r="AA551" i="1"/>
  <c r="AC430" i="1"/>
  <c r="AA336" i="1"/>
  <c r="AA475" i="1"/>
  <c r="Z277" i="1"/>
  <c r="Y213" i="1"/>
  <c r="AB174" i="1"/>
  <c r="Z120" i="1"/>
  <c r="Z169" i="1"/>
  <c r="Z135" i="1"/>
  <c r="AB106" i="1"/>
  <c r="Z11" i="1"/>
  <c r="Z1020" i="1"/>
  <c r="AB1206" i="1"/>
  <c r="Z1245" i="1"/>
  <c r="Z1121" i="1"/>
  <c r="Y908" i="1"/>
  <c r="AC293" i="1"/>
  <c r="AB794" i="1"/>
  <c r="AA675" i="1"/>
  <c r="Z1040" i="1"/>
  <c r="Y1037" i="1"/>
  <c r="AB1189" i="1"/>
  <c r="AA1012" i="1"/>
  <c r="Z800" i="1"/>
  <c r="Y404" i="1"/>
  <c r="AC933" i="1"/>
  <c r="Z673" i="1"/>
  <c r="Y673" i="1"/>
  <c r="AB771" i="1"/>
  <c r="Z773" i="1"/>
  <c r="Y773" i="1"/>
  <c r="Y1135" i="1"/>
  <c r="Z1168" i="1"/>
  <c r="AC891" i="1"/>
  <c r="AA774" i="1"/>
  <c r="Z198" i="1"/>
  <c r="Z272" i="1"/>
  <c r="AA807" i="1"/>
  <c r="Z807" i="1"/>
  <c r="Z1092" i="1"/>
  <c r="AC39" i="1"/>
  <c r="Z156" i="1"/>
  <c r="AC156" i="1"/>
  <c r="AB463" i="1"/>
  <c r="Z759" i="1"/>
  <c r="Z745" i="1"/>
  <c r="AB1022" i="1"/>
  <c r="AB1195" i="1"/>
  <c r="Y372" i="1"/>
  <c r="Z702" i="1"/>
  <c r="AC831" i="1"/>
  <c r="AB906" i="1"/>
  <c r="AB912" i="1"/>
  <c r="AA1162" i="1"/>
  <c r="Y1078" i="1"/>
  <c r="AB129" i="1"/>
  <c r="AA240" i="1"/>
  <c r="Y196" i="1"/>
  <c r="Z441" i="1"/>
  <c r="Z494" i="1"/>
  <c r="Y704" i="1"/>
  <c r="AB1219" i="1"/>
  <c r="Y1106" i="1"/>
  <c r="Z1210" i="1"/>
  <c r="AA550" i="1"/>
  <c r="Z1148" i="1"/>
  <c r="AB1081" i="1"/>
  <c r="AA1013" i="1"/>
  <c r="Y911" i="1"/>
  <c r="Z911" i="1"/>
  <c r="AA623" i="1"/>
  <c r="AB685" i="1"/>
  <c r="AB865" i="1"/>
  <c r="Y820" i="1"/>
  <c r="Z804" i="1"/>
  <c r="AC764" i="1"/>
  <c r="Y706" i="1"/>
  <c r="AC458" i="1"/>
  <c r="Y329" i="1"/>
  <c r="Z334" i="1"/>
  <c r="AB434" i="1"/>
  <c r="Z275" i="1"/>
  <c r="AC275" i="1"/>
  <c r="AB188" i="1"/>
  <c r="Z93" i="1"/>
  <c r="AB141" i="1"/>
  <c r="Z104" i="1"/>
  <c r="Y104" i="1"/>
  <c r="AB79" i="1"/>
  <c r="Y63" i="1"/>
  <c r="AB9" i="1"/>
  <c r="Z9" i="1"/>
  <c r="Z474" i="1"/>
  <c r="AB1139" i="1"/>
  <c r="Z1018" i="1"/>
  <c r="Z398" i="1"/>
  <c r="Z256" i="1"/>
  <c r="Z356" i="1"/>
  <c r="AB892" i="1"/>
  <c r="Z52" i="1"/>
  <c r="AC496" i="1"/>
  <c r="AA532" i="1"/>
  <c r="AB657" i="1"/>
  <c r="Z847" i="1"/>
  <c r="Z364" i="1"/>
  <c r="Y368" i="1"/>
  <c r="Z956" i="1"/>
  <c r="AB1200" i="1"/>
  <c r="AC1014" i="1"/>
  <c r="AC954" i="1"/>
  <c r="Y360" i="1"/>
  <c r="Z1016" i="1"/>
  <c r="AC1166" i="1"/>
  <c r="AB1114" i="1"/>
  <c r="Y1164" i="1"/>
  <c r="AA1015" i="1"/>
  <c r="Z961" i="1"/>
  <c r="Y953" i="1"/>
  <c r="AC637" i="1"/>
  <c r="AA889" i="1"/>
  <c r="Z889" i="1"/>
  <c r="Z772" i="1"/>
  <c r="Y517" i="1"/>
  <c r="Z361" i="1"/>
  <c r="Y353" i="1"/>
  <c r="AB233" i="1"/>
  <c r="Y225" i="1"/>
  <c r="Z259" i="1"/>
  <c r="Z640" i="1"/>
  <c r="AC382" i="1"/>
  <c r="Z399" i="1"/>
  <c r="Y183" i="1"/>
  <c r="AB183" i="1"/>
  <c r="AB690" i="1"/>
  <c r="Z749" i="1"/>
  <c r="AA461" i="1"/>
  <c r="Z461" i="1"/>
  <c r="Y60" i="1"/>
  <c r="Y1070" i="1"/>
  <c r="AC950" i="1"/>
  <c r="AB1108" i="1"/>
  <c r="Z1190" i="1"/>
  <c r="Y47" i="1"/>
  <c r="Y121" i="1"/>
  <c r="Z187" i="1"/>
  <c r="Y187" i="1"/>
  <c r="AB254" i="1"/>
  <c r="Z292" i="1"/>
  <c r="Z342" i="1"/>
  <c r="AA486" i="1"/>
  <c r="AC482" i="1"/>
  <c r="AA521" i="1"/>
  <c r="Z610" i="1"/>
  <c r="AA544" i="1"/>
  <c r="AB678" i="1"/>
  <c r="Z1030" i="1"/>
  <c r="AB1048" i="1"/>
  <c r="Z1080" i="1"/>
  <c r="Z1213" i="1"/>
  <c r="AB1062" i="1"/>
  <c r="Y131" i="1"/>
  <c r="Y144" i="1"/>
  <c r="Z150" i="1"/>
  <c r="AB194" i="1"/>
  <c r="AB248" i="1"/>
  <c r="Z348" i="1"/>
  <c r="AC498" i="1"/>
  <c r="AC596" i="1"/>
  <c r="AC628" i="1"/>
  <c r="Z741" i="1"/>
  <c r="Z835" i="1"/>
  <c r="Y763" i="1"/>
  <c r="Z817" i="1"/>
  <c r="Z1131" i="1"/>
  <c r="Y930" i="1"/>
  <c r="Z1032" i="1"/>
  <c r="Z942" i="1"/>
  <c r="Y1182" i="1"/>
  <c r="Z1182" i="1"/>
  <c r="AC1234" i="1"/>
  <c r="AB537" i="1"/>
  <c r="Z1221" i="1"/>
  <c r="AB74" i="1"/>
  <c r="Y148" i="1"/>
  <c r="Z148" i="1"/>
  <c r="Y154" i="1"/>
  <c r="Y246" i="1"/>
  <c r="Y204" i="1"/>
  <c r="Z443" i="1"/>
  <c r="AA488" i="1"/>
  <c r="Z488" i="1"/>
  <c r="AC574" i="1"/>
  <c r="AC829" i="1"/>
  <c r="AA630" i="1"/>
  <c r="AC876" i="1"/>
  <c r="Z669" i="1"/>
  <c r="Y1149" i="1"/>
  <c r="AB986" i="1"/>
  <c r="Y1060" i="1"/>
  <c r="AB663" i="1"/>
  <c r="AC1104" i="1"/>
  <c r="Z569" i="1"/>
  <c r="AC561" i="1"/>
  <c r="AB1102" i="1"/>
  <c r="Y1208" i="1"/>
  <c r="Z1101" i="1"/>
  <c r="Z850" i="1"/>
  <c r="Y699" i="1"/>
  <c r="Y1134" i="1"/>
  <c r="Z1087" i="1"/>
  <c r="Z1079" i="1"/>
  <c r="Y1027" i="1"/>
  <c r="Y1001" i="1"/>
  <c r="Z985" i="1"/>
  <c r="AA977" i="1"/>
  <c r="AA945" i="1"/>
  <c r="AA937" i="1"/>
  <c r="Y909" i="1"/>
  <c r="AA875" i="1"/>
  <c r="AA621" i="1"/>
  <c r="AA613" i="1"/>
  <c r="AC605" i="1"/>
  <c r="AC597" i="1"/>
  <c r="AB587" i="1"/>
  <c r="AB440" i="1"/>
  <c r="Z683" i="1"/>
  <c r="AC826" i="1"/>
  <c r="AC818" i="1"/>
  <c r="Y810" i="1"/>
  <c r="Z792" i="1"/>
  <c r="AC770" i="1"/>
  <c r="Z770" i="1"/>
  <c r="Z746" i="1"/>
  <c r="AC738" i="1"/>
  <c r="Z559" i="1"/>
  <c r="AA543" i="1"/>
  <c r="Z523" i="1"/>
  <c r="Z450" i="1"/>
  <c r="Z414" i="1"/>
  <c r="Y321" i="1"/>
  <c r="AA281" i="1"/>
  <c r="AC456" i="1"/>
  <c r="AB379" i="1"/>
  <c r="AB340" i="1"/>
  <c r="Z332" i="1"/>
  <c r="AB479" i="1"/>
  <c r="AC454" i="1"/>
  <c r="AA387" i="1"/>
  <c r="Z387" i="1"/>
  <c r="AB253" i="1"/>
  <c r="Y217" i="1"/>
  <c r="AB193" i="1"/>
  <c r="Z319" i="1"/>
  <c r="Z303" i="1"/>
  <c r="AB251" i="1"/>
  <c r="Y184" i="1"/>
  <c r="AB163" i="1"/>
  <c r="AB132" i="1"/>
  <c r="AB124" i="1"/>
  <c r="Y176" i="1"/>
  <c r="AB161" i="1"/>
  <c r="Y147" i="1"/>
  <c r="AB147" i="1"/>
  <c r="Y46" i="1"/>
  <c r="Z110" i="1"/>
  <c r="AB85" i="1"/>
  <c r="Z77" i="1"/>
  <c r="Z69" i="1"/>
  <c r="AB61" i="1"/>
  <c r="Z51" i="1"/>
  <c r="AB26" i="1"/>
  <c r="Z996" i="1"/>
  <c r="AA285" i="1"/>
  <c r="AC1229" i="1"/>
  <c r="Z1120" i="1"/>
  <c r="Z1041" i="1"/>
  <c r="Y1244" i="1"/>
  <c r="AB1244" i="1"/>
  <c r="Z1252" i="1"/>
  <c r="AA1253" i="1"/>
  <c r="AC1258" i="1"/>
  <c r="Z1225" i="1"/>
  <c r="AC56" i="1"/>
  <c r="Y242" i="1"/>
  <c r="Z586" i="1"/>
  <c r="Y1121" i="1"/>
  <c r="Z1230" i="1"/>
  <c r="AB294" i="1"/>
  <c r="AA525" i="1"/>
  <c r="Z1011" i="1"/>
  <c r="AA932" i="1"/>
  <c r="Z737" i="1"/>
  <c r="Z684" i="1"/>
  <c r="AA293" i="1"/>
  <c r="AB371" i="1"/>
  <c r="Z659" i="1"/>
  <c r="Y893" i="1"/>
  <c r="AA692" i="1"/>
  <c r="Z415" i="1"/>
  <c r="AB721" i="1"/>
  <c r="AA427" i="1"/>
  <c r="AB1031" i="1"/>
  <c r="AB682" i="1"/>
  <c r="Z849" i="1"/>
  <c r="AA904" i="1"/>
  <c r="Y1155" i="1"/>
  <c r="Z677" i="1"/>
  <c r="Z1207" i="1"/>
  <c r="AB1115" i="1"/>
  <c r="AA1228" i="1"/>
  <c r="AA963" i="1"/>
  <c r="AC963" i="1"/>
  <c r="Y363" i="1"/>
  <c r="AB363" i="1"/>
  <c r="AB227" i="1"/>
  <c r="AB109" i="1"/>
  <c r="AB206" i="1"/>
  <c r="AA568" i="1"/>
  <c r="Y1046" i="1"/>
  <c r="Z1173" i="1"/>
  <c r="Y70" i="1"/>
  <c r="AB107" i="1"/>
  <c r="AB433" i="1"/>
  <c r="AA490" i="1"/>
  <c r="AB642" i="1"/>
  <c r="Z789" i="1"/>
  <c r="AB789" i="1"/>
  <c r="AC1241" i="1"/>
  <c r="Z1141" i="1"/>
  <c r="Z88" i="1"/>
  <c r="Y134" i="1"/>
  <c r="AB101" i="1"/>
  <c r="Y177" i="1"/>
  <c r="Z747" i="1"/>
  <c r="AB138" i="1"/>
  <c r="AC268" i="1"/>
  <c r="AB590" i="1"/>
  <c r="Z545" i="1"/>
  <c r="AB1133" i="1"/>
  <c r="Y1084" i="1"/>
  <c r="Z1238" i="1"/>
  <c r="Z1193" i="1"/>
  <c r="Z901" i="1"/>
  <c r="AB1140" i="1"/>
  <c r="Z1089" i="1"/>
  <c r="AB1065" i="1"/>
  <c r="Y1005" i="1"/>
  <c r="AA979" i="1"/>
  <c r="AC939" i="1"/>
  <c r="Z939" i="1"/>
  <c r="Z923" i="1"/>
  <c r="AA863" i="1"/>
  <c r="AB522" i="1"/>
  <c r="AA881" i="1"/>
  <c r="AC546" i="1"/>
  <c r="Z828" i="1"/>
  <c r="Y786" i="1"/>
  <c r="AB748" i="1"/>
  <c r="Z732" i="1"/>
  <c r="Z422" i="1"/>
  <c r="AB373" i="1"/>
  <c r="AB501" i="1"/>
  <c r="AA462" i="1"/>
  <c r="AB309" i="1"/>
  <c r="Y347" i="1"/>
  <c r="AB347" i="1"/>
  <c r="AB203" i="1"/>
  <c r="AB307" i="1"/>
  <c r="Z255" i="1"/>
  <c r="Z151" i="1"/>
  <c r="Y151" i="1"/>
  <c r="AB149" i="1"/>
  <c r="Z87" i="1"/>
  <c r="AB17" i="1"/>
  <c r="AA474" i="1"/>
  <c r="AB1024" i="1"/>
  <c r="Y1156" i="1"/>
  <c r="Y371" i="1"/>
  <c r="Y781" i="1"/>
  <c r="Y362" i="1"/>
  <c r="Z711" i="1"/>
  <c r="AA884" i="1"/>
  <c r="Y1111" i="1"/>
  <c r="Y258" i="1"/>
  <c r="AB471" i="1"/>
  <c r="AB580" i="1"/>
  <c r="Z1116" i="1"/>
  <c r="AC841" i="1"/>
  <c r="Z220" i="1"/>
  <c r="AB350" i="1"/>
  <c r="AB582" i="1"/>
  <c r="Y582" i="1"/>
  <c r="AA886" i="1"/>
  <c r="Z1165" i="1"/>
  <c r="Z581" i="1"/>
  <c r="AB1118" i="1"/>
  <c r="AB1117" i="1"/>
  <c r="AC967" i="1"/>
  <c r="Z959" i="1"/>
  <c r="AB919" i="1"/>
  <c r="Y658" i="1"/>
  <c r="Z635" i="1"/>
  <c r="AA885" i="1"/>
  <c r="AB798" i="1"/>
  <c r="AC778" i="1"/>
  <c r="Z778" i="1"/>
  <c r="AB712" i="1"/>
  <c r="Z495" i="1"/>
  <c r="Y367" i="1"/>
  <c r="Z359" i="1"/>
  <c r="Z351" i="1"/>
  <c r="Z231" i="1"/>
  <c r="Y223" i="1"/>
  <c r="AB223" i="1"/>
  <c r="Y92" i="1"/>
  <c r="AA12" i="1"/>
  <c r="AB76" i="1"/>
  <c r="Z250" i="1"/>
  <c r="AC445" i="1"/>
  <c r="AC852" i="1"/>
  <c r="Z512" i="1"/>
  <c r="Z455" i="1"/>
  <c r="AB455" i="1"/>
  <c r="Y6" i="1"/>
  <c r="Z103" i="1"/>
  <c r="AC811" i="1"/>
  <c r="AB667" i="1"/>
  <c r="Y1215" i="1"/>
  <c r="AA1192" i="1"/>
  <c r="AB64" i="1"/>
  <c r="Z86" i="1"/>
  <c r="AB127" i="1"/>
  <c r="Y146" i="1"/>
  <c r="AB146" i="1"/>
  <c r="AA270" i="1"/>
  <c r="Y216" i="1"/>
  <c r="AB308" i="1"/>
  <c r="AB386" i="1"/>
  <c r="AA484" i="1"/>
  <c r="AC562" i="1"/>
  <c r="AA562" i="1"/>
  <c r="Y700" i="1"/>
  <c r="AC821" i="1"/>
  <c r="AB618" i="1"/>
  <c r="Z618" i="1"/>
  <c r="Z346" i="1"/>
  <c r="Z676" i="1"/>
  <c r="AA878" i="1"/>
  <c r="AC878" i="1"/>
  <c r="Y1143" i="1"/>
  <c r="Z944" i="1"/>
  <c r="Y1088" i="1"/>
  <c r="Y1095" i="1"/>
  <c r="AA1177" i="1"/>
  <c r="Z447" i="1"/>
  <c r="Y1086" i="1"/>
  <c r="Y72" i="1"/>
  <c r="Z125" i="1"/>
  <c r="Y160" i="1"/>
  <c r="Y95" i="1"/>
  <c r="Y166" i="1"/>
  <c r="Y202" i="1"/>
  <c r="Z453" i="1"/>
  <c r="AB500" i="1"/>
  <c r="Y604" i="1"/>
  <c r="AC757" i="1"/>
  <c r="Y797" i="1"/>
  <c r="Y860" i="1"/>
  <c r="Z898" i="1"/>
  <c r="Z866" i="1"/>
  <c r="AA866" i="1"/>
  <c r="AC940" i="1"/>
  <c r="Z946" i="1"/>
  <c r="Z1151" i="1"/>
  <c r="AA880" i="1"/>
  <c r="Y1002" i="1"/>
  <c r="Z1002" i="1"/>
  <c r="Y43" i="1"/>
  <c r="Y82" i="1"/>
  <c r="Z119" i="1"/>
  <c r="Y99" i="1"/>
  <c r="Z170" i="1"/>
  <c r="Y262" i="1"/>
  <c r="Z326" i="1"/>
  <c r="Z185" i="1"/>
  <c r="Y421" i="1"/>
  <c r="Z388" i="1"/>
  <c r="Z751" i="1"/>
  <c r="Y751" i="1"/>
  <c r="AA862" i="1"/>
  <c r="AA606" i="1"/>
  <c r="AA753" i="1"/>
  <c r="Z1026" i="1"/>
  <c r="Y1000" i="1"/>
  <c r="Y1068" i="1"/>
  <c r="Z976" i="1"/>
  <c r="AC1236" i="1"/>
  <c r="Y1183" i="1"/>
  <c r="Z567" i="1"/>
  <c r="AA1214" i="1"/>
  <c r="Z1097" i="1"/>
  <c r="Z705" i="1"/>
  <c r="Y697" i="1"/>
  <c r="Y1160" i="1"/>
  <c r="Z1152" i="1"/>
  <c r="Y1152" i="1"/>
  <c r="Y1144" i="1"/>
  <c r="Y1132" i="1"/>
  <c r="Z1085" i="1"/>
  <c r="Y1069" i="1"/>
  <c r="AA1053" i="1"/>
  <c r="Z1053" i="1"/>
  <c r="AB1045" i="1"/>
  <c r="Z1033" i="1"/>
  <c r="Z1009" i="1"/>
  <c r="AB1009" i="1"/>
  <c r="Z999" i="1"/>
  <c r="Y991" i="1"/>
  <c r="AC951" i="1"/>
  <c r="AC943" i="1"/>
  <c r="Z935" i="1"/>
  <c r="Z927" i="1"/>
  <c r="AB871" i="1"/>
  <c r="Z899" i="1"/>
  <c r="AC651" i="1"/>
  <c r="AA627" i="1"/>
  <c r="AC611" i="1"/>
  <c r="AB603" i="1"/>
  <c r="AA558" i="1"/>
  <c r="AA861" i="1"/>
  <c r="Z873" i="1"/>
  <c r="AC662" i="1"/>
  <c r="AB385" i="1"/>
  <c r="Z832" i="1"/>
  <c r="AB824" i="1"/>
  <c r="AC816" i="1"/>
  <c r="Y768" i="1"/>
  <c r="Z768" i="1"/>
  <c r="AC752" i="1"/>
  <c r="AA438" i="1"/>
  <c r="AB313" i="1"/>
  <c r="AB515" i="1"/>
  <c r="AA505" i="1"/>
  <c r="AA493" i="1"/>
  <c r="Z446" i="1"/>
  <c r="Y325" i="1"/>
  <c r="AB245" i="1"/>
  <c r="AB343" i="1"/>
  <c r="AB215" i="1"/>
  <c r="Z199" i="1"/>
  <c r="Z191" i="1"/>
  <c r="Z315" i="1"/>
  <c r="Z299" i="1"/>
  <c r="Z267" i="1"/>
  <c r="Y247" i="1"/>
  <c r="AB247" i="1"/>
  <c r="Z180" i="1"/>
  <c r="AB130" i="1"/>
  <c r="Z114" i="1"/>
  <c r="Y157" i="1"/>
  <c r="AB157" i="1"/>
  <c r="Z137" i="1"/>
  <c r="Y44" i="1"/>
  <c r="Y108" i="1"/>
  <c r="Z108" i="1"/>
  <c r="Z83" i="1"/>
  <c r="Y75" i="1"/>
  <c r="Z59" i="1"/>
  <c r="Z49" i="1"/>
  <c r="Y32" i="1"/>
  <c r="Z32" i="1"/>
  <c r="AB24" i="1"/>
  <c r="AC13" i="1"/>
  <c r="AC5" i="1"/>
  <c r="Z1023" i="1"/>
  <c r="AC1256" i="1"/>
  <c r="Y983" i="1"/>
  <c r="AA736" i="1"/>
  <c r="Z858" i="1"/>
  <c r="AC1225" i="1"/>
  <c r="Z412" i="1"/>
  <c r="AA593" i="1"/>
  <c r="Z795" i="1"/>
  <c r="Z1129" i="1"/>
  <c r="Y665" i="1"/>
  <c r="Z933" i="1"/>
  <c r="Z600" i="1"/>
  <c r="AA1019" i="1"/>
  <c r="AB401" i="1"/>
  <c r="Z688" i="1"/>
  <c r="Z639" i="1"/>
  <c r="Z969" i="1"/>
  <c r="AA514" i="1"/>
  <c r="Z794" i="1"/>
  <c r="Z1042" i="1"/>
  <c r="Y808" i="1"/>
  <c r="AB726" i="1"/>
  <c r="AC540" i="1"/>
  <c r="Z478" i="1"/>
  <c r="Z661" i="1"/>
  <c r="AB802" i="1"/>
  <c r="AB1172" i="1"/>
  <c r="AB1039" i="1"/>
  <c r="Y36" i="1"/>
  <c r="Z260" i="1"/>
  <c r="AB466" i="1"/>
  <c r="Z466" i="1"/>
  <c r="AA890" i="1"/>
  <c r="Z468" i="1"/>
  <c r="AA958" i="1"/>
  <c r="Z236" i="1"/>
  <c r="Y1199" i="1"/>
  <c r="Z887" i="1"/>
  <c r="AC955" i="1"/>
  <c r="Z955" i="1"/>
  <c r="AB369" i="1"/>
  <c r="Y355" i="1"/>
  <c r="Y219" i="1"/>
  <c r="Y136" i="1"/>
  <c r="Z632" i="1"/>
  <c r="AA616" i="1"/>
  <c r="AB922" i="1"/>
  <c r="Z1174" i="1"/>
  <c r="AA1174" i="1"/>
  <c r="AB33" i="1"/>
  <c r="AA181" i="1"/>
  <c r="Z419" i="1"/>
  <c r="Y115" i="1"/>
  <c r="AC274" i="1"/>
  <c r="AB296" i="1"/>
  <c r="AB331" i="1"/>
  <c r="AA552" i="1"/>
  <c r="Y990" i="1"/>
  <c r="Z990" i="1"/>
  <c r="AB62" i="1"/>
  <c r="Y164" i="1"/>
  <c r="AA344" i="1"/>
  <c r="AA566" i="1"/>
  <c r="Z813" i="1"/>
  <c r="AC622" i="1"/>
  <c r="AA870" i="1"/>
  <c r="Z1235" i="1"/>
  <c r="AB1218" i="1"/>
  <c r="AB1176" i="1"/>
  <c r="Z701" i="1"/>
  <c r="AB1073" i="1"/>
  <c r="AB1029" i="1"/>
  <c r="Y995" i="1"/>
  <c r="Z971" i="1"/>
  <c r="AB647" i="1"/>
  <c r="Z615" i="1"/>
  <c r="Z756" i="1"/>
  <c r="Y527" i="1"/>
  <c r="Z381" i="1"/>
  <c r="Y511" i="1"/>
  <c r="AB481" i="1"/>
  <c r="Z241" i="1"/>
  <c r="Y195" i="1"/>
  <c r="AB195" i="1"/>
  <c r="Y167" i="1"/>
  <c r="Z126" i="1"/>
  <c r="Y165" i="1"/>
  <c r="AB165" i="1"/>
  <c r="AB133" i="1"/>
  <c r="Y96" i="1"/>
  <c r="AC1169" i="1"/>
  <c r="AA1251" i="1"/>
  <c r="Z932" i="1"/>
  <c r="Z230" i="1"/>
  <c r="Z224" i="1"/>
  <c r="AB655" i="1"/>
  <c r="Z966" i="1"/>
  <c r="Z232" i="1"/>
  <c r="AB396" i="1"/>
  <c r="Y775" i="1"/>
  <c r="AB777" i="1"/>
  <c r="AC960" i="1"/>
  <c r="Z226" i="1"/>
  <c r="Y226" i="1"/>
  <c r="AB636" i="1"/>
  <c r="Z962" i="1"/>
  <c r="AC674" i="1"/>
  <c r="Z228" i="1"/>
  <c r="AB366" i="1"/>
  <c r="AA783" i="1"/>
  <c r="Z1204" i="1"/>
  <c r="Z1119" i="1"/>
  <c r="Y1203" i="1"/>
  <c r="Y1113" i="1"/>
  <c r="AA965" i="1"/>
  <c r="AB917" i="1"/>
  <c r="AC656" i="1"/>
  <c r="Y633" i="1"/>
  <c r="Z784" i="1"/>
  <c r="AB397" i="1"/>
  <c r="AB470" i="1"/>
  <c r="Z470" i="1"/>
  <c r="Y237" i="1"/>
  <c r="Y229" i="1"/>
  <c r="Y214" i="1"/>
  <c r="Z698" i="1"/>
  <c r="AB173" i="1"/>
  <c r="Z152" i="1"/>
  <c r="AB142" i="1"/>
  <c r="Z66" i="1"/>
  <c r="Z158" i="1"/>
  <c r="AC548" i="1"/>
  <c r="AC864" i="1"/>
  <c r="AC910" i="1"/>
  <c r="Y1198" i="1"/>
  <c r="AB1198" i="1"/>
  <c r="Z1107" i="1"/>
  <c r="Z1237" i="1"/>
  <c r="AA29" i="1"/>
  <c r="Z29" i="1"/>
  <c r="AB37" i="1"/>
  <c r="Z162" i="1"/>
  <c r="AB324" i="1"/>
  <c r="Z570" i="1"/>
  <c r="AC594" i="1"/>
  <c r="Z626" i="1"/>
  <c r="AC868" i="1"/>
  <c r="Z1157" i="1"/>
  <c r="AC1157" i="1"/>
  <c r="Z1145" i="1"/>
  <c r="AB1064" i="1"/>
  <c r="AA671" i="1"/>
  <c r="AC671" i="1"/>
  <c r="AC1096" i="1"/>
  <c r="Y1217" i="1"/>
  <c r="Y727" i="1"/>
  <c r="Z900" i="1"/>
  <c r="Z988" i="1"/>
  <c r="Y80" i="1"/>
  <c r="AB18" i="1"/>
  <c r="AB111" i="1"/>
  <c r="AB322" i="1"/>
  <c r="Y210" i="1"/>
  <c r="AC280" i="1"/>
  <c r="Z384" i="1"/>
  <c r="AB333" i="1"/>
  <c r="Z694" i="1"/>
  <c r="Z529" i="1"/>
  <c r="AB803" i="1"/>
  <c r="Z872" i="1"/>
  <c r="AA872" i="1"/>
  <c r="AB528" i="1"/>
  <c r="AB707" i="1"/>
  <c r="Y882" i="1"/>
  <c r="Z882" i="1"/>
  <c r="Z974" i="1"/>
  <c r="Z1161" i="1"/>
  <c r="AB1181" i="1"/>
  <c r="AC536" i="1"/>
  <c r="AA536" i="1"/>
  <c r="Z1054" i="1"/>
  <c r="Y90" i="1"/>
  <c r="AB113" i="1"/>
  <c r="Z189" i="1"/>
  <c r="AC278" i="1"/>
  <c r="Z316" i="1"/>
  <c r="Z425" i="1"/>
  <c r="Y376" i="1"/>
  <c r="Y476" i="1"/>
  <c r="AA549" i="1"/>
  <c r="Z549" i="1"/>
  <c r="Y696" i="1"/>
  <c r="Y767" i="1"/>
  <c r="AC614" i="1"/>
  <c r="Y709" i="1"/>
  <c r="AB709" i="1"/>
  <c r="AA769" i="1"/>
  <c r="Y717" i="1"/>
  <c r="AC1125" i="1"/>
  <c r="AB1034" i="1"/>
  <c r="AC936" i="1"/>
  <c r="Z1044" i="1"/>
  <c r="Y1076" i="1"/>
  <c r="Z1076" i="1"/>
  <c r="AB992" i="1"/>
  <c r="Y1233" i="1"/>
  <c r="AC575" i="1"/>
  <c r="Y1122" i="1"/>
  <c r="Z1122" i="1"/>
  <c r="Y1094" i="1"/>
  <c r="Z1212" i="1"/>
  <c r="Y1109" i="1"/>
  <c r="Y1093" i="1"/>
  <c r="AB703" i="1"/>
  <c r="AB695" i="1"/>
  <c r="Y1150" i="1"/>
  <c r="AB1142" i="1"/>
  <c r="AB1130" i="1"/>
  <c r="AB1083" i="1"/>
  <c r="AB1067" i="1"/>
  <c r="AB1059" i="1"/>
  <c r="AB1051" i="1"/>
  <c r="Y1007" i="1"/>
  <c r="Z989" i="1"/>
  <c r="AC973" i="1"/>
  <c r="AC941" i="1"/>
  <c r="Y925" i="1"/>
  <c r="AA867" i="1"/>
  <c r="Y895" i="1"/>
  <c r="Z895" i="1"/>
  <c r="AB649" i="1"/>
  <c r="AB625" i="1"/>
  <c r="Z617" i="1"/>
  <c r="Z609" i="1"/>
  <c r="AC601" i="1"/>
  <c r="Z530" i="1"/>
  <c r="AA838" i="1"/>
  <c r="AC838" i="1"/>
  <c r="Z526" i="1"/>
  <c r="Z869" i="1"/>
  <c r="AC679" i="1"/>
  <c r="Y668" i="1"/>
  <c r="Z452" i="1"/>
  <c r="AC830" i="1"/>
  <c r="Y796" i="1"/>
  <c r="Y766" i="1"/>
  <c r="Y750" i="1"/>
  <c r="AA742" i="1"/>
  <c r="Z742" i="1"/>
  <c r="AC551" i="1"/>
  <c r="AA432" i="1"/>
  <c r="Z432" i="1"/>
  <c r="AB444" i="1"/>
  <c r="AC336" i="1"/>
  <c r="AA491" i="1"/>
  <c r="Z475" i="1"/>
  <c r="Y317" i="1"/>
  <c r="Y349" i="1"/>
  <c r="Z213" i="1"/>
  <c r="AB213" i="1"/>
  <c r="AB205" i="1"/>
  <c r="AB197" i="1"/>
  <c r="Z327" i="1"/>
  <c r="Z311" i="1"/>
  <c r="AA279" i="1"/>
  <c r="Z178" i="1"/>
  <c r="Y155" i="1"/>
  <c r="Y112" i="1"/>
  <c r="AA153" i="1"/>
  <c r="Y135" i="1"/>
  <c r="Z42" i="1"/>
  <c r="Z89" i="1"/>
  <c r="AB73" i="1"/>
  <c r="AA65" i="1"/>
  <c r="Y57" i="1"/>
  <c r="Y22" i="1"/>
  <c r="AA968" i="1"/>
  <c r="AA1245" i="1"/>
  <c r="AA1243" i="1"/>
  <c r="Z1243" i="1"/>
  <c r="AA1255" i="1"/>
  <c r="AB1058" i="1"/>
  <c r="Y716" i="1"/>
  <c r="Y264" i="1"/>
  <c r="Z593" i="1"/>
  <c r="Z404" i="1"/>
  <c r="Y1049" i="1"/>
  <c r="Z725" i="1"/>
  <c r="AB908" i="1"/>
  <c r="Z401" i="1"/>
  <c r="Y54" i="1"/>
  <c r="Z420" i="1"/>
  <c r="AB639" i="1"/>
  <c r="Y518" i="1"/>
  <c r="AA1249" i="1"/>
  <c r="Z520" i="1"/>
  <c r="AA730" i="1"/>
  <c r="AB398" i="1"/>
  <c r="Z722" i="1"/>
  <c r="AC1021" i="1"/>
  <c r="AC1170" i="1"/>
  <c r="AB239" i="1"/>
  <c r="Y1207" i="1"/>
  <c r="AA858" i="1"/>
  <c r="AC692" i="1"/>
  <c r="Y725" i="1"/>
  <c r="AA731" i="1"/>
  <c r="AA689" i="1"/>
  <c r="Z736" i="1"/>
  <c r="AB418" i="1"/>
  <c r="Y801" i="1"/>
  <c r="AB673" i="1"/>
  <c r="Y354" i="1"/>
  <c r="Z354" i="1"/>
  <c r="AC845" i="1"/>
  <c r="AB773" i="1"/>
  <c r="AB1135" i="1"/>
  <c r="Y585" i="1"/>
  <c r="Y1168" i="1"/>
  <c r="Z891" i="1"/>
  <c r="Y467" i="1"/>
  <c r="AB467" i="1"/>
  <c r="Z235" i="1"/>
  <c r="AB45" i="1"/>
  <c r="AA560" i="1"/>
  <c r="Z560" i="1"/>
  <c r="Z23" i="1"/>
  <c r="Z934" i="1"/>
  <c r="AB1092" i="1"/>
  <c r="Y302" i="1"/>
  <c r="AA449" i="1"/>
  <c r="AA759" i="1"/>
  <c r="Z602" i="1"/>
  <c r="AB745" i="1"/>
  <c r="Z994" i="1"/>
  <c r="Z1195" i="1"/>
  <c r="Z823" i="1"/>
  <c r="Z31" i="1"/>
  <c r="Z68" i="1"/>
  <c r="Y218" i="1"/>
  <c r="AB372" i="1"/>
  <c r="AB702" i="1"/>
  <c r="Y723" i="1"/>
  <c r="Z723" i="1"/>
  <c r="Y912" i="1"/>
  <c r="Z1162" i="1"/>
  <c r="Y129" i="1"/>
  <c r="AB196" i="1"/>
  <c r="Z704" i="1"/>
  <c r="AC554" i="1"/>
  <c r="AB1210" i="1"/>
  <c r="Y1148" i="1"/>
  <c r="Z1081" i="1"/>
  <c r="Z987" i="1"/>
  <c r="AA947" i="1"/>
  <c r="Z685" i="1"/>
  <c r="Y865" i="1"/>
  <c r="Z460" i="1"/>
  <c r="AA460" i="1"/>
  <c r="Z764" i="1"/>
  <c r="Z740" i="1"/>
  <c r="Z458" i="1"/>
  <c r="AB329" i="1"/>
  <c r="Z436" i="1"/>
  <c r="Y334" i="1"/>
  <c r="AA489" i="1"/>
  <c r="Z434" i="1"/>
  <c r="AA269" i="1"/>
  <c r="Y211" i="1"/>
  <c r="AB323" i="1"/>
  <c r="AA275" i="1"/>
  <c r="AB93" i="1"/>
  <c r="Y141" i="1"/>
  <c r="Y79" i="1"/>
  <c r="Z28" i="1"/>
  <c r="Y9" i="1"/>
  <c r="Z1259" i="1"/>
  <c r="AB1037" i="1"/>
  <c r="AC533" i="1"/>
  <c r="Z666" i="1"/>
  <c r="Z392" i="1"/>
  <c r="Y256" i="1"/>
  <c r="AB52" i="1"/>
  <c r="Z352" i="1"/>
  <c r="Z532" i="1"/>
  <c r="Y364" i="1"/>
  <c r="AB368" i="1"/>
  <c r="Y713" i="1"/>
  <c r="Y653" i="1"/>
  <c r="AA1166" i="1"/>
  <c r="Z1226" i="1"/>
  <c r="Z953" i="1"/>
  <c r="AC846" i="1"/>
  <c r="AB393" i="1"/>
  <c r="Z257" i="1"/>
  <c r="AB517" i="1"/>
  <c r="Y361" i="1"/>
  <c r="Y233" i="1"/>
  <c r="Z84" i="1"/>
  <c r="AA382" i="1"/>
  <c r="Y304" i="1"/>
  <c r="AC874" i="1"/>
  <c r="AA950" i="1"/>
  <c r="Y78" i="1"/>
  <c r="AB171" i="1"/>
  <c r="Y292" i="1"/>
  <c r="AB342" i="1"/>
  <c r="AC486" i="1"/>
  <c r="AC761" i="1"/>
  <c r="Y1030" i="1"/>
  <c r="AB1223" i="1"/>
  <c r="Z41" i="1"/>
  <c r="Y194" i="1"/>
  <c r="Z628" i="1"/>
  <c r="AC924" i="1"/>
  <c r="Y1131" i="1"/>
  <c r="Z1050" i="1"/>
  <c r="AA1234" i="1"/>
  <c r="AB1221" i="1"/>
  <c r="AC25" i="1"/>
  <c r="Z310" i="1"/>
  <c r="Y457" i="1"/>
  <c r="AC510" i="1"/>
  <c r="AA829" i="1"/>
  <c r="Z630" i="1"/>
  <c r="Y986" i="1"/>
  <c r="AC1231" i="1"/>
  <c r="AA561" i="1"/>
  <c r="Y905" i="1"/>
  <c r="AB699" i="1"/>
  <c r="Y1087" i="1"/>
  <c r="Z1047" i="1"/>
  <c r="AB1027" i="1"/>
  <c r="Z993" i="1"/>
  <c r="AB929" i="1"/>
  <c r="Z875" i="1"/>
  <c r="Z859" i="1"/>
  <c r="AB538" i="1"/>
  <c r="Z834" i="1"/>
  <c r="AA818" i="1"/>
  <c r="AA792" i="1"/>
  <c r="Z762" i="1"/>
  <c r="Z738" i="1"/>
  <c r="AA414" i="1"/>
  <c r="Y301" i="1"/>
  <c r="AB345" i="1"/>
  <c r="Z209" i="1"/>
  <c r="AB319" i="1"/>
  <c r="Z46" i="1"/>
  <c r="AB94" i="1"/>
  <c r="Y61" i="1"/>
  <c r="Y26" i="1"/>
  <c r="AA7" i="1"/>
  <c r="AC1250" i="1"/>
  <c r="Z265" i="1"/>
  <c r="Z714" i="1"/>
  <c r="Y1240" i="1"/>
  <c r="Y294" i="1"/>
  <c r="Z1049" i="1"/>
  <c r="AA1011" i="1"/>
  <c r="Z1057" i="1"/>
  <c r="AB509" i="1"/>
  <c r="Z897" i="1"/>
  <c r="Y423" i="1"/>
  <c r="AB718" i="1"/>
  <c r="Z921" i="1"/>
  <c r="AB926" i="1"/>
  <c r="AB518" i="1"/>
  <c r="Y1137" i="1"/>
  <c r="AB1138" i="1"/>
  <c r="AC1248" i="1"/>
  <c r="AA573" i="1"/>
  <c r="Z682" i="1"/>
  <c r="Z1170" i="1"/>
  <c r="Y677" i="1"/>
  <c r="Z400" i="1"/>
  <c r="Z238" i="1"/>
  <c r="AA634" i="1"/>
  <c r="Z1115" i="1"/>
  <c r="Z394" i="1"/>
  <c r="Z1228" i="1"/>
  <c r="AB654" i="1"/>
  <c r="Z227" i="1"/>
  <c r="Y320" i="1"/>
  <c r="Z330" i="1"/>
  <c r="Z624" i="1"/>
  <c r="Y107" i="1"/>
  <c r="Z433" i="1"/>
  <c r="Z1241" i="1"/>
  <c r="Y101" i="1"/>
  <c r="AB747" i="1"/>
  <c r="AC8" i="1"/>
  <c r="Z492" i="1"/>
  <c r="Y1133" i="1"/>
  <c r="AB1084" i="1"/>
  <c r="AA1191" i="1"/>
  <c r="Z863" i="1"/>
  <c r="Z812" i="1"/>
  <c r="AA732" i="1"/>
  <c r="Y373" i="1"/>
  <c r="AC462" i="1"/>
  <c r="AA1230" i="1"/>
  <c r="Y718" i="1"/>
  <c r="Z781" i="1"/>
  <c r="Z465" i="1"/>
  <c r="Z884" i="1"/>
  <c r="Z471" i="1"/>
  <c r="AC888" i="1"/>
  <c r="AA841" i="1"/>
  <c r="Z886" i="1"/>
  <c r="AA581" i="1"/>
  <c r="Z1205" i="1"/>
  <c r="AB658" i="1"/>
  <c r="AC844" i="1"/>
  <c r="AA778" i="1"/>
  <c r="AA464" i="1"/>
  <c r="Y231" i="1"/>
  <c r="Z53" i="1"/>
  <c r="AC380" i="1"/>
  <c r="Z445" i="1"/>
  <c r="AB123" i="1"/>
  <c r="Y127" i="1"/>
  <c r="Y386" i="1"/>
  <c r="AA821" i="1"/>
  <c r="Z715" i="1"/>
  <c r="Y346" i="1"/>
  <c r="AB1143" i="1"/>
  <c r="AC1177" i="1"/>
  <c r="AC938" i="1"/>
  <c r="AB202" i="1"/>
  <c r="AC439" i="1"/>
  <c r="AB413" i="1"/>
  <c r="Z797" i="1"/>
  <c r="Y1006" i="1"/>
  <c r="Z43" i="1"/>
  <c r="Z48" i="1"/>
  <c r="AB262" i="1"/>
  <c r="Z212" i="1"/>
  <c r="AC409" i="1"/>
  <c r="AB337" i="1"/>
  <c r="Z606" i="1"/>
  <c r="AA755" i="1"/>
  <c r="AA839" i="1"/>
  <c r="AA1209" i="1"/>
  <c r="AA567" i="1"/>
  <c r="AB1160" i="1"/>
  <c r="AB1144" i="1"/>
  <c r="AB1025" i="1"/>
  <c r="AA943" i="1"/>
  <c r="Y927" i="1"/>
  <c r="AC899" i="1"/>
  <c r="Z611" i="1"/>
  <c r="AB873" i="1"/>
  <c r="AA662" i="1"/>
  <c r="AC832" i="1"/>
  <c r="Z744" i="1"/>
  <c r="Z556" i="1"/>
  <c r="Z313" i="1"/>
  <c r="Y448" i="1"/>
  <c r="AB325" i="1"/>
  <c r="AB207" i="1"/>
  <c r="Z130" i="1"/>
  <c r="Z145" i="1"/>
  <c r="AB44" i="1"/>
  <c r="Z75" i="1"/>
  <c r="AB32" i="1"/>
  <c r="Y24" i="1"/>
  <c r="AC1023" i="1"/>
  <c r="AA1256" i="1"/>
  <c r="AB265" i="1"/>
  <c r="AC474" i="1"/>
  <c r="AB893" i="1"/>
  <c r="Y1147" i="1"/>
  <c r="Z1239" i="1"/>
  <c r="AB535" i="1"/>
  <c r="AC675" i="1"/>
  <c r="Z1012" i="1"/>
  <c r="AA728" i="1"/>
  <c r="AB1199" i="1"/>
  <c r="AB219" i="1"/>
  <c r="AB632" i="1"/>
  <c r="AC431" i="1"/>
  <c r="Y33" i="1"/>
  <c r="AA274" i="1"/>
  <c r="AA620" i="1"/>
  <c r="AB1099" i="1"/>
  <c r="AB473" i="1"/>
  <c r="AA622" i="1"/>
  <c r="AA787" i="1"/>
  <c r="AA970" i="1"/>
  <c r="AA1235" i="1"/>
  <c r="Z1218" i="1"/>
  <c r="AB1105" i="1"/>
  <c r="Z1128" i="1"/>
  <c r="AB995" i="1"/>
  <c r="AA615" i="1"/>
  <c r="Y756" i="1"/>
  <c r="Z481" i="1"/>
  <c r="Z775" i="1"/>
  <c r="AA960" i="1"/>
  <c r="Y370" i="1"/>
  <c r="Y1119" i="1"/>
  <c r="Z1203" i="1"/>
  <c r="Z917" i="1"/>
  <c r="AB633" i="1"/>
  <c r="AA784" i="1"/>
  <c r="Z531" i="1"/>
  <c r="AB221" i="1"/>
  <c r="Y173" i="1"/>
  <c r="Y158" i="1"/>
  <c r="AA864" i="1"/>
  <c r="Z910" i="1"/>
  <c r="AB1107" i="1"/>
  <c r="Y16" i="1"/>
  <c r="Z743" i="1"/>
  <c r="AC626" i="1"/>
  <c r="AC739" i="1"/>
  <c r="Y900" i="1"/>
  <c r="Y175" i="1"/>
  <c r="AA280" i="1"/>
  <c r="Z516" i="1"/>
  <c r="AA612" i="1"/>
  <c r="Z998" i="1"/>
  <c r="Z1066" i="1"/>
  <c r="Y1054" i="1"/>
  <c r="Z105" i="1"/>
  <c r="AB376" i="1"/>
  <c r="Z696" i="1"/>
  <c r="AB767" i="1"/>
  <c r="Z717" i="1"/>
  <c r="AB1076" i="1"/>
  <c r="Z565" i="1"/>
  <c r="AB1122" i="1"/>
  <c r="Z1220" i="1"/>
  <c r="AB1194" i="1"/>
  <c r="AB1091" i="1"/>
  <c r="AB1075" i="1"/>
  <c r="AA973" i="1"/>
  <c r="Z941" i="1"/>
  <c r="AA601" i="1"/>
  <c r="Y591" i="1"/>
  <c r="AB668" i="1"/>
  <c r="Z408" i="1"/>
  <c r="AA822" i="1"/>
  <c r="Z796" i="1"/>
  <c r="Y758" i="1"/>
  <c r="Z734" i="1"/>
  <c r="AB708" i="1"/>
  <c r="AB383" i="1"/>
  <c r="Z389" i="1"/>
  <c r="AC475" i="1"/>
  <c r="AC277" i="1"/>
  <c r="Z341" i="1"/>
  <c r="Z205" i="1"/>
  <c r="AB263" i="1"/>
  <c r="Z155" i="1"/>
  <c r="Y169" i="1"/>
  <c r="AB143" i="1"/>
  <c r="AB89" i="1"/>
  <c r="Y73" i="1"/>
  <c r="AB38" i="1"/>
  <c r="AB22" i="1"/>
  <c r="Z3" i="1"/>
  <c r="Z968" i="1"/>
  <c r="Z983" i="1"/>
  <c r="AC286" i="1"/>
  <c r="Z893" i="1"/>
  <c r="Z1003" i="1"/>
  <c r="H2" i="23"/>
  <c r="H3" i="23"/>
  <c r="X289" i="1"/>
  <c r="Z2" i="1"/>
  <c r="X36" i="1"/>
  <c r="H36" i="23" s="1"/>
  <c r="X56" i="1"/>
  <c r="H56" i="23" s="1"/>
  <c r="Y2" i="1"/>
  <c r="X4" i="1"/>
  <c r="H4" i="23" s="1"/>
  <c r="X1258" i="1"/>
  <c r="H1255" i="23" s="1"/>
  <c r="AB2" i="1"/>
  <c r="X1259" i="1"/>
  <c r="H1256" i="23" s="1"/>
  <c r="X1255" i="1"/>
  <c r="H1252" i="23" s="1"/>
  <c r="X1253" i="1"/>
  <c r="H1250" i="23" s="1"/>
  <c r="X1257" i="1"/>
  <c r="H1254" i="23" s="1"/>
  <c r="X1254" i="1"/>
  <c r="H1251" i="23" s="1"/>
  <c r="X1252" i="1"/>
  <c r="H1249" i="23" s="1"/>
  <c r="X1256" i="1"/>
  <c r="H1253" i="23" s="1"/>
  <c r="X499" i="1"/>
  <c r="H497" i="23" s="1"/>
  <c r="X1003" i="1"/>
  <c r="H1000" i="23" s="1"/>
  <c r="X1028" i="1"/>
  <c r="H1025" i="23" s="1"/>
  <c r="X415" i="1"/>
  <c r="H413" i="23" s="1"/>
  <c r="X1147" i="1"/>
  <c r="H1144" i="23" s="1"/>
  <c r="X720" i="1"/>
  <c r="H717" i="23" s="1"/>
  <c r="X677" i="1"/>
  <c r="H674" i="23" s="1"/>
  <c r="X851" i="1"/>
  <c r="H848" i="23" s="1"/>
  <c r="X730" i="1"/>
  <c r="H727" i="23" s="1"/>
  <c r="X242" i="1"/>
  <c r="H242" i="23" s="1"/>
  <c r="X975" i="1"/>
  <c r="H972" i="23" s="1"/>
  <c r="X474" i="1"/>
  <c r="H472" i="23" s="1"/>
  <c r="X595" i="1"/>
  <c r="H592" i="23" s="1"/>
  <c r="X1049" i="1"/>
  <c r="H1046" i="23" s="1"/>
  <c r="X1031" i="1"/>
  <c r="H1028" i="23" s="1"/>
  <c r="X688" i="1"/>
  <c r="H685" i="23" s="1"/>
  <c r="X908" i="1"/>
  <c r="H905" i="23" s="1"/>
  <c r="X1178" i="1"/>
  <c r="H1175" i="23" s="1"/>
  <c r="X802" i="1"/>
  <c r="H799" i="23" s="1"/>
  <c r="X375" i="1"/>
  <c r="H374" i="23" s="1"/>
  <c r="X423" i="1"/>
  <c r="H421" i="23" s="1"/>
  <c r="X788" i="1"/>
  <c r="H785" i="23" s="1"/>
  <c r="X293" i="1"/>
  <c r="H292" i="23" s="1"/>
  <c r="X520" i="1"/>
  <c r="H518" i="23" s="1"/>
  <c r="X287" i="1"/>
  <c r="H287" i="23" s="1"/>
  <c r="X1216" i="1"/>
  <c r="H1213" i="23" s="1"/>
  <c r="X403" i="1"/>
  <c r="X1010" i="1"/>
  <c r="H1007" i="23" s="1"/>
  <c r="X573" i="1"/>
  <c r="H570" i="23" s="1"/>
  <c r="X897" i="1"/>
  <c r="H894" i="23" s="1"/>
  <c r="X794" i="1"/>
  <c r="H791" i="23" s="1"/>
  <c r="X716" i="1"/>
  <c r="H713" i="23" s="1"/>
  <c r="X724" i="1"/>
  <c r="H721" i="23" s="1"/>
  <c r="X588" i="1"/>
  <c r="H585" i="23" s="1"/>
  <c r="X535" i="1"/>
  <c r="H532" i="23" s="1"/>
  <c r="X1129" i="1"/>
  <c r="H1126" i="23" s="1"/>
  <c r="X641" i="1"/>
  <c r="H638" i="23" s="1"/>
  <c r="X1239" i="1"/>
  <c r="H1236" i="23" s="1"/>
  <c r="X926" i="1"/>
  <c r="H923" i="23" s="1"/>
  <c r="X509" i="1"/>
  <c r="H507" i="23" s="1"/>
  <c r="X684" i="1"/>
  <c r="H681" i="23" s="1"/>
  <c r="X401" i="1"/>
  <c r="H400" i="23" s="1"/>
  <c r="X661" i="1"/>
  <c r="H658" i="23" s="1"/>
  <c r="X1180" i="1"/>
  <c r="H1177" i="23" s="1"/>
  <c r="X264" i="1"/>
  <c r="H264" i="23" s="1"/>
  <c r="X1249" i="1"/>
  <c r="H1246" i="23" s="1"/>
  <c r="X1243" i="1"/>
  <c r="H1240" i="23" s="1"/>
  <c r="X858" i="1"/>
  <c r="H855" i="23" s="1"/>
  <c r="X479" i="1"/>
  <c r="H477" i="23" s="1"/>
  <c r="X7" i="1"/>
  <c r="H7" i="23" s="1"/>
  <c r="X157" i="1"/>
  <c r="H157" i="23" s="1"/>
  <c r="X979" i="1"/>
  <c r="H976" i="23" s="1"/>
  <c r="X1023" i="1"/>
  <c r="H1020" i="23" s="1"/>
  <c r="X734" i="1"/>
  <c r="H731" i="23" s="1"/>
  <c r="X1158" i="1"/>
  <c r="H1155" i="23" s="1"/>
  <c r="X446" i="1"/>
  <c r="H444" i="23" s="1"/>
  <c r="X437" i="1"/>
  <c r="H435" i="23" s="1"/>
  <c r="X1015" i="1"/>
  <c r="H1012" i="23" s="1"/>
  <c r="X407" i="1"/>
  <c r="H405" i="23" s="1"/>
  <c r="X244" i="1"/>
  <c r="H244" i="23" s="1"/>
  <c r="X231" i="1"/>
  <c r="H231" i="23" s="1"/>
  <c r="X742" i="1"/>
  <c r="H739" i="23" s="1"/>
  <c r="X1130" i="1"/>
  <c r="H1127" i="23" s="1"/>
  <c r="X525" i="1"/>
  <c r="H522" i="23" s="1"/>
  <c r="X477" i="1"/>
  <c r="H475" i="23" s="1"/>
  <c r="X670" i="1"/>
  <c r="H667" i="23" s="1"/>
  <c r="X1077" i="1"/>
  <c r="H1074" i="23" s="1"/>
  <c r="X646" i="1"/>
  <c r="H643" i="23" s="1"/>
  <c r="X271" i="1"/>
  <c r="H271" i="23" s="1"/>
  <c r="X877" i="1"/>
  <c r="H874" i="23" s="1"/>
  <c r="X1155" i="1"/>
  <c r="H1152" i="23" s="1"/>
  <c r="X564" i="1"/>
  <c r="H561" i="23" s="1"/>
  <c r="X690" i="1"/>
  <c r="H687" i="23" s="1"/>
  <c r="X541" i="1"/>
  <c r="H538" i="23" s="1"/>
  <c r="X952" i="1"/>
  <c r="H949" i="23" s="1"/>
  <c r="X604" i="1"/>
  <c r="H601" i="23" s="1"/>
  <c r="X657" i="1"/>
  <c r="H654" i="23" s="1"/>
  <c r="X695" i="1"/>
  <c r="H692" i="23" s="1"/>
  <c r="X1183" i="1"/>
  <c r="H1180" i="23" s="1"/>
  <c r="X683" i="1"/>
  <c r="H680" i="23" s="1"/>
  <c r="X1208" i="1"/>
  <c r="H1205" i="23" s="1"/>
  <c r="X1082" i="1"/>
  <c r="H1079" i="23" s="1"/>
  <c r="X1189" i="1"/>
  <c r="H1186" i="23" s="1"/>
  <c r="X476" i="1"/>
  <c r="H474" i="23" s="1"/>
  <c r="X109" i="1"/>
  <c r="H109" i="23" s="1"/>
  <c r="X1058" i="1"/>
  <c r="H1055" i="23" s="1"/>
  <c r="X1035" i="1"/>
  <c r="H1032" i="23" s="1"/>
  <c r="X1050" i="1"/>
  <c r="H1047" i="23" s="1"/>
  <c r="X467" i="1"/>
  <c r="H465" i="23" s="1"/>
  <c r="X111" i="1"/>
  <c r="H111" i="23" s="1"/>
  <c r="X298" i="1"/>
  <c r="H297" i="23" s="1"/>
  <c r="X370" i="1"/>
  <c r="H369" i="23" s="1"/>
  <c r="X856" i="1"/>
  <c r="H853" i="23" s="1"/>
  <c r="X123" i="1"/>
  <c r="H123" i="23" s="1"/>
  <c r="X711" i="1"/>
  <c r="H708" i="23" s="1"/>
  <c r="X302" i="1"/>
  <c r="H301" i="23" s="1"/>
  <c r="X887" i="1"/>
  <c r="H884" i="23" s="1"/>
  <c r="X210" i="1"/>
  <c r="H210" i="23" s="1"/>
  <c r="X158" i="1"/>
  <c r="H158" i="23" s="1"/>
  <c r="X226" i="1"/>
  <c r="H226" i="23" s="1"/>
  <c r="X757" i="1"/>
  <c r="X146" i="1"/>
  <c r="H146" i="23" s="1"/>
  <c r="X1111" i="1"/>
  <c r="H1108" i="23" s="1"/>
  <c r="X45" i="1"/>
  <c r="H45" i="23" s="1"/>
  <c r="X480" i="1"/>
  <c r="H478" i="23" s="1"/>
  <c r="X635" i="1"/>
  <c r="H632" i="23" s="1"/>
  <c r="X238" i="1"/>
  <c r="H238" i="23" s="1"/>
  <c r="X395" i="1"/>
  <c r="H394" i="23" s="1"/>
  <c r="X301" i="1"/>
  <c r="H300" i="23" s="1"/>
  <c r="X925" i="1"/>
  <c r="H922" i="23" s="1"/>
  <c r="X507" i="1"/>
  <c r="H505" i="23" s="1"/>
  <c r="X1140" i="1"/>
  <c r="H1137" i="23" s="1"/>
  <c r="X511" i="1"/>
  <c r="H509" i="23" s="1"/>
  <c r="X968" i="1"/>
  <c r="H965" i="23" s="1"/>
  <c r="X599" i="1"/>
  <c r="H596" i="23" s="1"/>
  <c r="X38" i="1"/>
  <c r="H38" i="23" s="1"/>
  <c r="X904" i="1"/>
  <c r="H901" i="23" s="1"/>
  <c r="X497" i="1"/>
  <c r="H495" i="23" s="1"/>
  <c r="X624" i="1"/>
  <c r="H621" i="23" s="1"/>
  <c r="X1032" i="1"/>
  <c r="H1029" i="23" s="1"/>
  <c r="X209" i="1"/>
  <c r="H209" i="23" s="1"/>
  <c r="X791" i="1"/>
  <c r="H788" i="23" s="1"/>
  <c r="X483" i="1"/>
  <c r="H481" i="23" s="1"/>
  <c r="X659" i="1"/>
  <c r="H656" i="23" s="1"/>
  <c r="X1128" i="1"/>
  <c r="H1125" i="23" s="1"/>
  <c r="X501" i="1"/>
  <c r="H499" i="23" s="1"/>
  <c r="X728" i="1"/>
  <c r="H725" i="23" s="1"/>
  <c r="X399" i="1"/>
  <c r="H398" i="23" s="1"/>
  <c r="X303" i="1"/>
  <c r="H302" i="23" s="1"/>
  <c r="X1041" i="1"/>
  <c r="H1038" i="23" s="1"/>
  <c r="X21" i="1"/>
  <c r="H21" i="23" s="1"/>
  <c r="X786" i="1"/>
  <c r="X1084" i="1"/>
  <c r="H1081" i="23" s="1"/>
  <c r="X911" i="1"/>
  <c r="H908" i="23" s="1"/>
  <c r="X334" i="1"/>
  <c r="H333" i="23" s="1"/>
  <c r="X106" i="1"/>
  <c r="H106" i="23" s="1"/>
  <c r="X1244" i="1"/>
  <c r="H1241" i="23" s="1"/>
  <c r="X633" i="1"/>
  <c r="H630" i="23" s="1"/>
  <c r="X129" i="1"/>
  <c r="H129" i="23" s="1"/>
  <c r="X855" i="1"/>
  <c r="H852" i="23" s="1"/>
  <c r="X530" i="1"/>
  <c r="H527" i="23" s="1"/>
  <c r="X297" i="1"/>
  <c r="H296" i="23" s="1"/>
  <c r="X623" i="1"/>
  <c r="H620" i="23" s="1"/>
  <c r="X1008" i="1"/>
  <c r="H1005" i="23" s="1"/>
  <c r="X44" i="1"/>
  <c r="H44" i="23" s="1"/>
  <c r="X766" i="1"/>
  <c r="X591" i="1"/>
  <c r="H588" i="23" s="1"/>
  <c r="X981" i="1"/>
  <c r="H978" i="23" s="1"/>
  <c r="X853" i="1"/>
  <c r="X992" i="1"/>
  <c r="H989" i="23" s="1"/>
  <c r="X1120" i="1"/>
  <c r="H1117" i="23" s="1"/>
  <c r="X94" i="1"/>
  <c r="H94" i="23" s="1"/>
  <c r="X283" i="1"/>
  <c r="H283" i="23" s="1"/>
  <c r="X505" i="1"/>
  <c r="H503" i="23" s="1"/>
  <c r="X744" i="1"/>
  <c r="X603" i="1"/>
  <c r="H600" i="23" s="1"/>
  <c r="X991" i="1"/>
  <c r="H988" i="23" s="1"/>
  <c r="X689" i="1"/>
  <c r="H686" i="23" s="1"/>
  <c r="X1236" i="1"/>
  <c r="H1233" i="23" s="1"/>
  <c r="X151" i="1"/>
  <c r="H151" i="23" s="1"/>
  <c r="X387" i="1"/>
  <c r="H386" i="23" s="1"/>
  <c r="X523" i="1"/>
  <c r="X424" i="1"/>
  <c r="H422" i="23" s="1"/>
  <c r="X542" i="1"/>
  <c r="H539" i="23" s="1"/>
  <c r="X1087" i="1"/>
  <c r="H1084" i="23" s="1"/>
  <c r="X986" i="1"/>
  <c r="H983" i="23" s="1"/>
  <c r="X48" i="1"/>
  <c r="H48" i="23" s="1"/>
  <c r="X1182" i="1"/>
  <c r="H1179" i="23" s="1"/>
  <c r="X610" i="1"/>
  <c r="H607" i="23" s="1"/>
  <c r="X950" i="1"/>
  <c r="H947" i="23" s="1"/>
  <c r="X225" i="1"/>
  <c r="H225" i="23" s="1"/>
  <c r="X1166" i="1"/>
  <c r="H1163" i="23" s="1"/>
  <c r="X411" i="1"/>
  <c r="H409" i="23" s="1"/>
  <c r="X912" i="1"/>
  <c r="H909" i="23" s="1"/>
  <c r="X68" i="1"/>
  <c r="H68" i="23" s="1"/>
  <c r="X616" i="1"/>
  <c r="H613" i="23" s="1"/>
  <c r="X528" i="1"/>
  <c r="H525" i="23" s="1"/>
  <c r="X548" i="1"/>
  <c r="H545" i="23" s="1"/>
  <c r="X288" i="1"/>
  <c r="H288" i="23" s="1"/>
  <c r="X878" i="1"/>
  <c r="H875" i="23" s="1"/>
  <c r="X1039" i="1"/>
  <c r="H1036" i="23" s="1"/>
  <c r="X197" i="1"/>
  <c r="H197" i="23" s="1"/>
  <c r="X389" i="1"/>
  <c r="H388" i="23" s="1"/>
  <c r="X601" i="1"/>
  <c r="H598" i="23" s="1"/>
  <c r="X989" i="1"/>
  <c r="H986" i="23" s="1"/>
  <c r="X687" i="1"/>
  <c r="H684" i="23" s="1"/>
  <c r="X1232" i="1"/>
  <c r="H1229" i="23" s="1"/>
  <c r="X813" i="1"/>
  <c r="H810" i="23" s="1"/>
  <c r="X102" i="1"/>
  <c r="H102" i="23" s="1"/>
  <c r="X299" i="1"/>
  <c r="H298" i="23" s="1"/>
  <c r="X515" i="1"/>
  <c r="H513" i="23" s="1"/>
  <c r="X752" i="1"/>
  <c r="H749" i="23" s="1"/>
  <c r="X861" i="1"/>
  <c r="H858" i="23" s="1"/>
  <c r="X951" i="1"/>
  <c r="H948" i="23" s="1"/>
  <c r="X1144" i="1"/>
  <c r="H1141" i="23" s="1"/>
  <c r="X1209" i="1"/>
  <c r="H1206" i="23" s="1"/>
  <c r="X133" i="1"/>
  <c r="H133" i="23" s="1"/>
  <c r="X193" i="1"/>
  <c r="H193" i="23" s="1"/>
  <c r="X379" i="1"/>
  <c r="H378" i="23" s="1"/>
  <c r="X770" i="1"/>
  <c r="X597" i="1"/>
  <c r="H594" i="23" s="1"/>
  <c r="X1001" i="1"/>
  <c r="H998" i="23" s="1"/>
  <c r="X1188" i="1"/>
  <c r="H1185" i="23" s="1"/>
  <c r="X737" i="1"/>
  <c r="H734" i="23" s="1"/>
  <c r="X566" i="1"/>
  <c r="H563" i="23" s="1"/>
  <c r="X942" i="1"/>
  <c r="H939" i="23" s="1"/>
  <c r="X312" i="1"/>
  <c r="H311" i="23" s="1"/>
  <c r="X47" i="1"/>
  <c r="H47" i="23" s="1"/>
  <c r="X640" i="1"/>
  <c r="H637" i="23" s="1"/>
  <c r="X1164" i="1"/>
  <c r="H1161" i="23" s="1"/>
  <c r="X549" i="1"/>
  <c r="H546" i="23" s="1"/>
  <c r="X218" i="1"/>
  <c r="H218" i="23" s="1"/>
  <c r="X39" i="1"/>
  <c r="H39" i="23" s="1"/>
  <c r="X1153" i="1"/>
  <c r="H1150" i="23" s="1"/>
  <c r="X140" i="1"/>
  <c r="H140" i="23" s="1"/>
  <c r="X960" i="1"/>
  <c r="H957" i="23" s="1"/>
  <c r="X1086" i="1"/>
  <c r="H1083" i="23" s="1"/>
  <c r="X495" i="1"/>
  <c r="H493" i="23" s="1"/>
  <c r="X796" i="1"/>
  <c r="H793" i="23" s="1"/>
  <c r="X609" i="1"/>
  <c r="H606" i="23" s="1"/>
  <c r="X1043" i="1"/>
  <c r="H1040" i="23" s="1"/>
  <c r="X1109" i="1"/>
  <c r="H1106" i="23" s="1"/>
  <c r="X1044" i="1"/>
  <c r="H1041" i="23" s="1"/>
  <c r="X996" i="1"/>
  <c r="H993" i="23" s="1"/>
  <c r="X161" i="1"/>
  <c r="H161" i="23" s="1"/>
  <c r="X215" i="1"/>
  <c r="H215" i="23" s="1"/>
  <c r="X273" i="1"/>
  <c r="H273" i="23" s="1"/>
  <c r="X808" i="1"/>
  <c r="H805" i="23" s="1"/>
  <c r="X619" i="1"/>
  <c r="H616" i="23" s="1"/>
  <c r="X1009" i="1"/>
  <c r="H1006" i="23" s="1"/>
  <c r="X705" i="1"/>
  <c r="H702" i="23" s="1"/>
  <c r="X1103" i="1"/>
  <c r="H1100" i="23" s="1"/>
  <c r="X1169" i="1"/>
  <c r="H1166" i="23" s="1"/>
  <c r="X141" i="1"/>
  <c r="H141" i="23" s="1"/>
  <c r="X201" i="1"/>
  <c r="H201" i="23" s="1"/>
  <c r="X428" i="1"/>
  <c r="H426" i="23" s="1"/>
  <c r="X792" i="1"/>
  <c r="H789" i="23" s="1"/>
  <c r="X605" i="1"/>
  <c r="H602" i="23" s="1"/>
  <c r="X1063" i="1"/>
  <c r="H1060" i="23" s="1"/>
  <c r="X579" i="1"/>
  <c r="H576" i="23" s="1"/>
  <c r="X388" i="1"/>
  <c r="H387" i="23" s="1"/>
  <c r="X344" i="1"/>
  <c r="H343" i="23" s="1"/>
  <c r="X817" i="1"/>
  <c r="H814" i="23" s="1"/>
  <c r="X58" i="1"/>
  <c r="H58" i="23" s="1"/>
  <c r="X805" i="1"/>
  <c r="H802" i="23" s="1"/>
  <c r="X874" i="1"/>
  <c r="H871" i="23" s="1"/>
  <c r="X361" i="1"/>
  <c r="H360" i="23" s="1"/>
  <c r="X360" i="1"/>
  <c r="H359" i="23" s="1"/>
  <c r="X252" i="1"/>
  <c r="H252" i="23" s="1"/>
  <c r="X723" i="1"/>
  <c r="H720" i="23" s="1"/>
  <c r="X984" i="1"/>
  <c r="X848" i="1"/>
  <c r="H845" i="23" s="1"/>
  <c r="X727" i="1"/>
  <c r="H724" i="23" s="1"/>
  <c r="X776" i="1"/>
  <c r="H773" i="23" s="1"/>
  <c r="X413" i="1"/>
  <c r="H411" i="23" s="1"/>
  <c r="X250" i="1"/>
  <c r="H250" i="23" s="1"/>
  <c r="X392" i="1"/>
  <c r="H391" i="23" s="1"/>
  <c r="X1071" i="1"/>
  <c r="H1068" i="23" s="1"/>
  <c r="X876" i="1"/>
  <c r="H873" i="23" s="1"/>
  <c r="X170" i="1"/>
  <c r="H170" i="23" s="1"/>
  <c r="X138" i="1"/>
  <c r="H138" i="23" s="1"/>
  <c r="X924" i="1"/>
  <c r="H921" i="23" s="1"/>
  <c r="X248" i="1"/>
  <c r="H248" i="23" s="1"/>
  <c r="X1048" i="1"/>
  <c r="H1045" i="23" s="1"/>
  <c r="X451" i="1"/>
  <c r="H449" i="23" s="1"/>
  <c r="X972" i="1"/>
  <c r="H969" i="23" s="1"/>
  <c r="X903" i="1"/>
  <c r="H900" i="23" s="1"/>
  <c r="X847" i="1"/>
  <c r="X316" i="1"/>
  <c r="H315" i="23" s="1"/>
  <c r="X1074" i="1"/>
  <c r="H1071" i="23" s="1"/>
  <c r="X331" i="1"/>
  <c r="H330" i="23" s="1"/>
  <c r="X1241" i="1"/>
  <c r="H1238" i="23" s="1"/>
  <c r="X759" i="1"/>
  <c r="X1173" i="1"/>
  <c r="H1170" i="23" s="1"/>
  <c r="X206" i="1"/>
  <c r="H206" i="23" s="1"/>
  <c r="X782" i="1"/>
  <c r="H779" i="23" s="1"/>
  <c r="X638" i="1"/>
  <c r="H635" i="23" s="1"/>
  <c r="X536" i="1"/>
  <c r="H533" i="23" s="1"/>
  <c r="X612" i="1"/>
  <c r="H609" i="23" s="1"/>
  <c r="X14" i="1"/>
  <c r="H14" i="23" s="1"/>
  <c r="X868" i="1"/>
  <c r="H865" i="23" s="1"/>
  <c r="X37" i="1"/>
  <c r="H37" i="23" s="1"/>
  <c r="X66" i="1"/>
  <c r="H66" i="23" s="1"/>
  <c r="X470" i="1"/>
  <c r="H468" i="23" s="1"/>
  <c r="X1203" i="1"/>
  <c r="H1200" i="23" s="1"/>
  <c r="X777" i="1"/>
  <c r="X443" i="1"/>
  <c r="H441" i="23" s="1"/>
  <c r="X1225" i="1"/>
  <c r="H1222" i="23" s="1"/>
  <c r="X500" i="1"/>
  <c r="H498" i="23" s="1"/>
  <c r="X938" i="1"/>
  <c r="H935" i="23" s="1"/>
  <c r="X618" i="1"/>
  <c r="H615" i="23" s="1"/>
  <c r="X86" i="1"/>
  <c r="H86" i="23" s="1"/>
  <c r="X76" i="1"/>
  <c r="H76" i="23" s="1"/>
  <c r="X885" i="1"/>
  <c r="H882" i="23" s="1"/>
  <c r="X350" i="1"/>
  <c r="H349" i="23" s="1"/>
  <c r="X964" i="1"/>
  <c r="H961" i="23" s="1"/>
  <c r="X845" i="1"/>
  <c r="H842" i="23" s="1"/>
  <c r="X642" i="1"/>
  <c r="H639" i="23" s="1"/>
  <c r="X33" i="1"/>
  <c r="H33" i="23" s="1"/>
  <c r="X330" i="1"/>
  <c r="H329" i="23" s="1"/>
  <c r="X369" i="1"/>
  <c r="H368" i="23" s="1"/>
  <c r="X585" i="1"/>
  <c r="H582" i="23" s="1"/>
  <c r="X872" i="1"/>
  <c r="H869" i="23" s="1"/>
  <c r="X175" i="1"/>
  <c r="H175" i="23" s="1"/>
  <c r="X801" i="1"/>
  <c r="H798" i="23" s="1"/>
  <c r="X16" i="1"/>
  <c r="H16" i="23" s="1"/>
  <c r="X142" i="1"/>
  <c r="H142" i="23" s="1"/>
  <c r="X397" i="1"/>
  <c r="H396" i="23" s="1"/>
  <c r="X1163" i="1"/>
  <c r="H1160" i="23" s="1"/>
  <c r="X775" i="1"/>
  <c r="H772" i="23" s="1"/>
  <c r="X459" i="1"/>
  <c r="H457" i="23" s="1"/>
  <c r="X1006" i="1"/>
  <c r="H1003" i="23" s="1"/>
  <c r="X572" i="1"/>
  <c r="H569" i="23" s="1"/>
  <c r="X731" i="1"/>
  <c r="H728" i="23" s="1"/>
  <c r="X557" i="1"/>
  <c r="H554" i="23" s="1"/>
  <c r="X64" i="1"/>
  <c r="H64" i="23" s="1"/>
  <c r="X852" i="1"/>
  <c r="H849" i="23" s="1"/>
  <c r="X712" i="1"/>
  <c r="H709" i="23" s="1"/>
  <c r="X1165" i="1"/>
  <c r="H1162" i="23" s="1"/>
  <c r="X362" i="1"/>
  <c r="H361" i="23" s="1"/>
  <c r="X52" i="1"/>
  <c r="H52" i="23" s="1"/>
  <c r="X789" i="1"/>
  <c r="X181" i="1"/>
  <c r="H181" i="23" s="1"/>
  <c r="X568" i="1"/>
  <c r="H565" i="23" s="1"/>
  <c r="X355" i="1"/>
  <c r="H354" i="23" s="1"/>
  <c r="X1168" i="1"/>
  <c r="H1165" i="23" s="1"/>
  <c r="X634" i="1"/>
  <c r="H631" i="23" s="1"/>
  <c r="X707" i="1"/>
  <c r="H704" i="23" s="1"/>
  <c r="X322" i="1"/>
  <c r="X1145" i="1"/>
  <c r="H1142" i="23" s="1"/>
  <c r="X324" i="1"/>
  <c r="H323" i="23" s="1"/>
  <c r="X864" i="1"/>
  <c r="H861" i="23" s="1"/>
  <c r="X19" i="1"/>
  <c r="H19" i="23" s="1"/>
  <c r="X957" i="1"/>
  <c r="H954" i="23" s="1"/>
  <c r="X962" i="1"/>
  <c r="H959" i="23" s="1"/>
  <c r="X466" i="1"/>
  <c r="H464" i="23" s="1"/>
  <c r="X25" i="1"/>
  <c r="H25" i="23" s="1"/>
  <c r="X860" i="1"/>
  <c r="H857" i="23" s="1"/>
  <c r="X166" i="1"/>
  <c r="H166" i="23" s="1"/>
  <c r="X1143" i="1"/>
  <c r="H1140" i="23" s="1"/>
  <c r="X216" i="1"/>
  <c r="H216" i="23" s="1"/>
  <c r="X725" i="1"/>
  <c r="H722" i="23" s="1"/>
  <c r="X223" i="1"/>
  <c r="H223" i="23" s="1"/>
  <c r="X967" i="1"/>
  <c r="H964" i="23" s="1"/>
  <c r="X580" i="1"/>
  <c r="H577" i="23" s="1"/>
  <c r="X954" i="1"/>
  <c r="H951" i="23" s="1"/>
  <c r="X1242" i="1"/>
  <c r="H1239" i="23" s="1"/>
  <c r="X282" i="1"/>
  <c r="H282" i="23" s="1"/>
  <c r="X680" i="1"/>
  <c r="H677" i="23" s="1"/>
  <c r="X733" i="1"/>
  <c r="H730" i="23" s="1"/>
  <c r="X196" i="1"/>
  <c r="H196" i="23" s="1"/>
  <c r="X126" i="1"/>
  <c r="H126" i="23" s="1"/>
  <c r="X1160" i="1"/>
  <c r="H1157" i="23" s="1"/>
  <c r="X377" i="1"/>
  <c r="H376" i="23" s="1"/>
  <c r="X825" i="1"/>
  <c r="H822" i="23" s="1"/>
  <c r="X679" i="1"/>
  <c r="H676" i="23" s="1"/>
  <c r="X277" i="1"/>
  <c r="H277" i="23" s="1"/>
  <c r="X91" i="1"/>
  <c r="H91" i="23" s="1"/>
  <c r="X722" i="1"/>
  <c r="H719" i="23" s="1"/>
  <c r="X1065" i="1"/>
  <c r="H1062" i="23" s="1"/>
  <c r="X615" i="1"/>
  <c r="H612" i="23" s="1"/>
  <c r="X748" i="1"/>
  <c r="H745" i="23" s="1"/>
  <c r="X462" i="1"/>
  <c r="H460" i="23" s="1"/>
  <c r="X188" i="1"/>
  <c r="H188" i="23" s="1"/>
  <c r="X65" i="1"/>
  <c r="H65" i="23" s="1"/>
  <c r="X420" i="1"/>
  <c r="H418" i="23" s="1"/>
  <c r="X35" i="1"/>
  <c r="H35" i="23" s="1"/>
  <c r="X550" i="1"/>
  <c r="H547" i="23" s="1"/>
  <c r="X828" i="1"/>
  <c r="X323" i="1"/>
  <c r="H322" i="23" s="1"/>
  <c r="X1171" i="1"/>
  <c r="H1168" i="23" s="1"/>
  <c r="X472" i="1"/>
  <c r="H470" i="23" s="1"/>
  <c r="X533" i="1"/>
  <c r="H530" i="23" s="1"/>
  <c r="X239" i="1"/>
  <c r="H239" i="23" s="1"/>
  <c r="X997" i="1"/>
  <c r="H994" i="23" s="1"/>
  <c r="X593" i="1"/>
  <c r="H590" i="23" s="1"/>
  <c r="X1170" i="1"/>
  <c r="H1167" i="23" s="1"/>
  <c r="X222" i="1"/>
  <c r="H222" i="23" s="1"/>
  <c r="X274" i="1"/>
  <c r="H274" i="23" s="1"/>
  <c r="X1108" i="1"/>
  <c r="H1105" i="23" s="1"/>
  <c r="X494" i="1"/>
  <c r="H492" i="23" s="1"/>
  <c r="X613" i="1"/>
  <c r="H610" i="23" s="1"/>
  <c r="X149" i="1"/>
  <c r="H149" i="23" s="1"/>
  <c r="X1124" i="1"/>
  <c r="H1121" i="23" s="1"/>
  <c r="X493" i="1"/>
  <c r="H491" i="23" s="1"/>
  <c r="X936" i="1"/>
  <c r="H933" i="23" s="1"/>
  <c r="X408" i="1"/>
  <c r="H406" i="23" s="1"/>
  <c r="X213" i="1"/>
  <c r="H213" i="23" s="1"/>
  <c r="X75" i="1"/>
  <c r="H75" i="23" s="1"/>
  <c r="X735" i="1"/>
  <c r="H732" i="23" s="1"/>
  <c r="X563" i="1"/>
  <c r="H560" i="23" s="1"/>
  <c r="X607" i="1"/>
  <c r="H604" i="23" s="1"/>
  <c r="X740" i="1"/>
  <c r="X434" i="1"/>
  <c r="H432" i="23" s="1"/>
  <c r="X57" i="1"/>
  <c r="H57" i="23" s="1"/>
  <c r="X920" i="1"/>
  <c r="H917" i="23" s="1"/>
  <c r="X405" i="1"/>
  <c r="H403" i="23" s="1"/>
  <c r="X1162" i="1"/>
  <c r="H1159" i="23" s="1"/>
  <c r="X171" i="1"/>
  <c r="H171" i="23" s="1"/>
  <c r="X119" i="1"/>
  <c r="H119" i="23" s="1"/>
  <c r="X440" i="1"/>
  <c r="H438" i="23" s="1"/>
  <c r="X104" i="1"/>
  <c r="H104" i="23" s="1"/>
  <c r="X1061" i="1"/>
  <c r="H1058" i="23" s="1"/>
  <c r="X418" i="1"/>
  <c r="H416" i="23" s="1"/>
  <c r="X1186" i="1"/>
  <c r="H1183" i="23" s="1"/>
  <c r="X708" i="1"/>
  <c r="H705" i="23" s="1"/>
  <c r="X178" i="1"/>
  <c r="H178" i="23" s="1"/>
  <c r="X545" i="1"/>
  <c r="H542" i="23" s="1"/>
  <c r="X987" i="1"/>
  <c r="H984" i="23" s="1"/>
  <c r="X422" i="1"/>
  <c r="H420" i="23" s="1"/>
  <c r="X169" i="1"/>
  <c r="H169" i="23" s="1"/>
  <c r="X586" i="1"/>
  <c r="H583" i="23" s="1"/>
  <c r="X1175" i="1"/>
  <c r="H1172" i="23" s="1"/>
  <c r="X1073" i="1"/>
  <c r="H1070" i="23" s="1"/>
  <c r="X631" i="1"/>
  <c r="H628" i="23" s="1"/>
  <c r="X756" i="1"/>
  <c r="X481" i="1"/>
  <c r="H479" i="23" s="1"/>
  <c r="X190" i="1"/>
  <c r="H190" i="23" s="1"/>
  <c r="X73" i="1"/>
  <c r="H73" i="23" s="1"/>
  <c r="X1206" i="1"/>
  <c r="H1203" i="23" s="1"/>
  <c r="X1251" i="1"/>
  <c r="H1248" i="23" s="1"/>
  <c r="X1246" i="1"/>
  <c r="H1243" i="23" s="1"/>
  <c r="X889" i="1"/>
  <c r="H886" i="23" s="1"/>
  <c r="X1154" i="1"/>
  <c r="H1151" i="23" s="1"/>
  <c r="X816" i="1"/>
  <c r="H813" i="23" s="1"/>
  <c r="X336" i="1"/>
  <c r="H335" i="23" s="1"/>
  <c r="X764" i="1"/>
  <c r="X1156" i="1"/>
  <c r="H1153" i="23" s="1"/>
  <c r="X83" i="1"/>
  <c r="H83" i="23" s="1"/>
  <c r="X491" i="1"/>
  <c r="H489" i="23" s="1"/>
  <c r="X933" i="1"/>
  <c r="H930" i="23" s="1"/>
  <c r="X540" i="1"/>
  <c r="H537" i="23" s="1"/>
  <c r="X180" i="1"/>
  <c r="H180" i="23" s="1"/>
  <c r="X553" i="1"/>
  <c r="H550" i="23" s="1"/>
  <c r="X1132" i="1"/>
  <c r="H1129" i="23" s="1"/>
  <c r="X217" i="1"/>
  <c r="H217" i="23" s="1"/>
  <c r="X810" i="1"/>
  <c r="H807" i="23" s="1"/>
  <c r="X1047" i="1"/>
  <c r="H1044" i="23" s="1"/>
  <c r="X326" i="1"/>
  <c r="H325" i="23" s="1"/>
  <c r="X795" i="1"/>
  <c r="H792" i="23" s="1"/>
  <c r="X382" i="1"/>
  <c r="H381" i="23" s="1"/>
  <c r="X1099" i="1"/>
  <c r="H1096" i="23" s="1"/>
  <c r="X1018" i="1"/>
  <c r="H1015" i="23" s="1"/>
  <c r="X95" i="1"/>
  <c r="H95" i="23" s="1"/>
  <c r="X503" i="1"/>
  <c r="H501" i="23" s="1"/>
  <c r="X941" i="1"/>
  <c r="H938" i="23" s="1"/>
  <c r="X565" i="1"/>
  <c r="H562" i="23" s="1"/>
  <c r="X182" i="1"/>
  <c r="H182" i="23" s="1"/>
  <c r="X710" i="1"/>
  <c r="H707" i="23" s="1"/>
  <c r="X915" i="1"/>
  <c r="H912" i="23" s="1"/>
  <c r="X577" i="1"/>
  <c r="H574" i="23" s="1"/>
  <c r="X87" i="1"/>
  <c r="H87" i="23" s="1"/>
  <c r="X738" i="1"/>
  <c r="X262" i="1"/>
  <c r="H262" i="23" s="1"/>
  <c r="X1080" i="1"/>
  <c r="H1077" i="23" s="1"/>
  <c r="X637" i="1"/>
  <c r="H634" i="23" s="1"/>
  <c r="X1078" i="1"/>
  <c r="H1075" i="23" s="1"/>
  <c r="X490" i="1"/>
  <c r="H488" i="23" s="1"/>
  <c r="X1110" i="1"/>
  <c r="H1107" i="23" s="1"/>
  <c r="X512" i="1"/>
  <c r="H510" i="23" s="1"/>
  <c r="X838" i="1"/>
  <c r="H835" i="23" s="1"/>
  <c r="X949" i="1"/>
  <c r="H946" i="23" s="1"/>
  <c r="X1233" i="1"/>
  <c r="H1230" i="23" s="1"/>
  <c r="X110" i="1"/>
  <c r="H110" i="23" s="1"/>
  <c r="X315" i="1"/>
  <c r="H314" i="23" s="1"/>
  <c r="X760" i="1"/>
  <c r="X558" i="1"/>
  <c r="H555" i="23" s="1"/>
  <c r="X1152" i="1"/>
  <c r="H1149" i="23" s="1"/>
  <c r="X606" i="1"/>
  <c r="H603" i="23" s="1"/>
  <c r="X96" i="1"/>
  <c r="H96" i="23" s="1"/>
  <c r="X746" i="1"/>
  <c r="H743" i="23" s="1"/>
  <c r="X492" i="1"/>
  <c r="H490" i="23" s="1"/>
  <c r="X761" i="1"/>
  <c r="H758" i="23" s="1"/>
  <c r="X1226" i="1"/>
  <c r="H1223" i="23" s="1"/>
  <c r="X747" i="1"/>
  <c r="X516" i="1"/>
  <c r="H514" i="23" s="1"/>
  <c r="X224" i="1"/>
  <c r="H224" i="23" s="1"/>
  <c r="X896" i="1"/>
  <c r="H893" i="23" s="1"/>
  <c r="X300" i="1"/>
  <c r="H299" i="23" s="1"/>
  <c r="X498" i="1"/>
  <c r="H496" i="23" s="1"/>
  <c r="X692" i="1"/>
  <c r="H689" i="23" s="1"/>
  <c r="X183" i="1"/>
  <c r="H183" i="23" s="1"/>
  <c r="X478" i="1"/>
  <c r="H476" i="23" s="1"/>
  <c r="X620" i="1"/>
  <c r="H617" i="23" s="1"/>
  <c r="X272" i="1"/>
  <c r="H272" i="23" s="1"/>
  <c r="X82" i="1"/>
  <c r="H82" i="23" s="1"/>
  <c r="X739" i="1"/>
  <c r="H736" i="23" s="1"/>
  <c r="X229" i="1"/>
  <c r="H229" i="23" s="1"/>
  <c r="X574" i="1"/>
  <c r="H571" i="23" s="1"/>
  <c r="X160" i="1"/>
  <c r="H160" i="23" s="1"/>
  <c r="X270" i="1"/>
  <c r="H270" i="23" s="1"/>
  <c r="X1167" i="1"/>
  <c r="H1164" i="23" s="1"/>
  <c r="X894" i="1"/>
  <c r="H891" i="23" s="1"/>
  <c r="X235" i="1"/>
  <c r="H235" i="23" s="1"/>
  <c r="X882" i="1"/>
  <c r="H879" i="23" s="1"/>
  <c r="X417" i="1"/>
  <c r="H415" i="23" s="1"/>
  <c r="X1113" i="1"/>
  <c r="H1110" i="23" s="1"/>
  <c r="X1002" i="1"/>
  <c r="H999" i="23" s="1"/>
  <c r="X346" i="1"/>
  <c r="H345" i="23" s="1"/>
  <c r="X359" i="1"/>
  <c r="H358" i="23" s="1"/>
  <c r="X364" i="1"/>
  <c r="H363" i="23" s="1"/>
  <c r="X449" i="1"/>
  <c r="H447" i="23" s="1"/>
  <c r="X955" i="1"/>
  <c r="H952" i="23" s="1"/>
  <c r="X980" i="1"/>
  <c r="H977" i="23" s="1"/>
  <c r="X1096" i="1"/>
  <c r="H1093" i="23" s="1"/>
  <c r="X1198" i="1"/>
  <c r="H1195" i="23" s="1"/>
  <c r="X842" i="1"/>
  <c r="H839" i="23" s="1"/>
  <c r="X655" i="1"/>
  <c r="H652" i="23" s="1"/>
  <c r="X328" i="1"/>
  <c r="H327" i="23" s="1"/>
  <c r="X92" i="1"/>
  <c r="H92" i="23" s="1"/>
  <c r="X781" i="1"/>
  <c r="H778" i="23" s="1"/>
  <c r="X1141" i="1"/>
  <c r="H1138" i="23" s="1"/>
  <c r="X1079" i="1"/>
  <c r="H1076" i="23" s="1"/>
  <c r="X768" i="1"/>
  <c r="X513" i="1"/>
  <c r="H511" i="23" s="1"/>
  <c r="X1219" i="1"/>
  <c r="H1216" i="23" s="1"/>
  <c r="X804" i="1"/>
  <c r="H801" i="23" s="1"/>
  <c r="X98" i="1"/>
  <c r="H98" i="23" s="1"/>
  <c r="X67" i="1"/>
  <c r="H67" i="23" s="1"/>
  <c r="X402" i="1"/>
  <c r="H401" i="23" s="1"/>
  <c r="X1021" i="1"/>
  <c r="H1018" i="23" s="1"/>
  <c r="X400" i="1"/>
  <c r="H399" i="23" s="1"/>
  <c r="X1240" i="1"/>
  <c r="H1237" i="23" s="1"/>
  <c r="X1056" i="1"/>
  <c r="H1053" i="23" s="1"/>
  <c r="X259" i="1"/>
  <c r="H259" i="23" s="1"/>
  <c r="X1027" i="1"/>
  <c r="H1024" i="23" s="1"/>
  <c r="X736" i="1"/>
  <c r="X895" i="1"/>
  <c r="H892" i="23" s="1"/>
  <c r="X137" i="1"/>
  <c r="H137" i="23" s="1"/>
  <c r="X1238" i="1"/>
  <c r="H1235" i="23" s="1"/>
  <c r="X857" i="1"/>
  <c r="H854" i="23" s="1"/>
  <c r="X275" i="1"/>
  <c r="H275" i="23" s="1"/>
  <c r="X843" i="1"/>
  <c r="H840" i="23" s="1"/>
  <c r="X537" i="1"/>
  <c r="H534" i="23" s="1"/>
  <c r="X1197" i="1"/>
  <c r="H1194" i="23" s="1"/>
  <c r="X806" i="1"/>
  <c r="H803" i="23" s="1"/>
  <c r="X255" i="1"/>
  <c r="H255" i="23" s="1"/>
  <c r="X1148" i="1"/>
  <c r="H1145" i="23" s="1"/>
  <c r="X820" i="1"/>
  <c r="H817" i="23" s="1"/>
  <c r="X307" i="1"/>
  <c r="H306" i="23" s="1"/>
  <c r="X54" i="1"/>
  <c r="H54" i="23" s="1"/>
  <c r="X1247" i="1"/>
  <c r="H1244" i="23" s="1"/>
  <c r="X429" i="1"/>
  <c r="H427" i="23" s="1"/>
  <c r="X921" i="1"/>
  <c r="H918" i="23" s="1"/>
  <c r="X313" i="1"/>
  <c r="H312" i="23" s="1"/>
  <c r="X614" i="1"/>
  <c r="H611" i="23" s="1"/>
  <c r="X317" i="1"/>
  <c r="H316" i="23" s="1"/>
  <c r="X100" i="1"/>
  <c r="H100" i="23" s="1"/>
  <c r="X812" i="1"/>
  <c r="H809" i="23" s="1"/>
  <c r="X1013" i="1"/>
  <c r="H1010" i="23" s="1"/>
  <c r="X1138" i="1"/>
  <c r="H1135" i="23" s="1"/>
  <c r="X327" i="1"/>
  <c r="H326" i="23" s="1"/>
  <c r="X230" i="1"/>
  <c r="H230" i="23" s="1"/>
  <c r="X671" i="1"/>
  <c r="H668" i="23" s="1"/>
  <c r="X113" i="1"/>
  <c r="H113" i="23" s="1"/>
  <c r="X292" i="1"/>
  <c r="H291" i="23" s="1"/>
  <c r="X212" i="1"/>
  <c r="H212" i="23" s="1"/>
  <c r="X672" i="1"/>
  <c r="H669" i="23" s="1"/>
  <c r="X71" i="1"/>
  <c r="H71" i="23" s="1"/>
  <c r="X1025" i="1"/>
  <c r="H1022" i="23" s="1"/>
  <c r="X343" i="1"/>
  <c r="H342" i="23" s="1"/>
  <c r="X1179" i="1"/>
  <c r="H1176" i="23" s="1"/>
  <c r="X758" i="1"/>
  <c r="X311" i="1"/>
  <c r="H310" i="23" s="1"/>
  <c r="X59" i="1"/>
  <c r="H59" i="23" s="1"/>
  <c r="X527" i="1"/>
  <c r="H524" i="23" s="1"/>
  <c r="X460" i="1"/>
  <c r="H458" i="23" s="1"/>
  <c r="X863" i="1"/>
  <c r="H860" i="23" s="1"/>
  <c r="X1057" i="1"/>
  <c r="H1054" i="23" s="1"/>
  <c r="X1191" i="1"/>
  <c r="H1188" i="23" s="1"/>
  <c r="X787" i="1"/>
  <c r="X5" i="1"/>
  <c r="H5" i="23" s="1"/>
  <c r="X172" i="1"/>
  <c r="H172" i="23" s="1"/>
  <c r="X341" i="1"/>
  <c r="H340" i="23" s="1"/>
  <c r="X305" i="1"/>
  <c r="H304" i="23" s="1"/>
  <c r="X814" i="1"/>
  <c r="H811" i="23" s="1"/>
  <c r="X625" i="1"/>
  <c r="H622" i="23" s="1"/>
  <c r="X1059" i="1"/>
  <c r="H1056" i="23" s="1"/>
  <c r="X1194" i="1"/>
  <c r="H1191" i="23" s="1"/>
  <c r="X1034" i="1"/>
  <c r="H1031" i="23" s="1"/>
  <c r="X285" i="1"/>
  <c r="H285" i="23" s="1"/>
  <c r="X139" i="1"/>
  <c r="H139" i="23" s="1"/>
  <c r="X199" i="1"/>
  <c r="H199" i="23" s="1"/>
  <c r="X404" i="1"/>
  <c r="H402" i="23" s="1"/>
  <c r="X790" i="1"/>
  <c r="X643" i="1"/>
  <c r="H640" i="23" s="1"/>
  <c r="X1033" i="1"/>
  <c r="H1030" i="23" s="1"/>
  <c r="X1097" i="1"/>
  <c r="H1094" i="23" s="1"/>
  <c r="X1068" i="1"/>
  <c r="H1065" i="23" s="1"/>
  <c r="X79" i="1"/>
  <c r="H79" i="23" s="1"/>
  <c r="X251" i="1"/>
  <c r="H251" i="23" s="1"/>
  <c r="X487" i="1"/>
  <c r="H485" i="23" s="1"/>
  <c r="X859" i="1"/>
  <c r="H856" i="23" s="1"/>
  <c r="X929" i="1"/>
  <c r="H926" i="23" s="1"/>
  <c r="X534" i="1"/>
  <c r="H531" i="23" s="1"/>
  <c r="X669" i="1"/>
  <c r="H666" i="23" s="1"/>
  <c r="X427" i="1"/>
  <c r="H425" i="23" s="1"/>
  <c r="X930" i="1"/>
  <c r="H927" i="23" s="1"/>
  <c r="X150" i="1"/>
  <c r="H150" i="23" s="1"/>
  <c r="X486" i="1"/>
  <c r="H484" i="23" s="1"/>
  <c r="X524" i="1"/>
  <c r="H521" i="23" s="1"/>
  <c r="X257" i="1"/>
  <c r="H257" i="23" s="1"/>
  <c r="X368" i="1"/>
  <c r="H367" i="23" s="1"/>
  <c r="X278" i="1"/>
  <c r="H278" i="23" s="1"/>
  <c r="X552" i="1"/>
  <c r="H549" i="23" s="1"/>
  <c r="X932" i="1"/>
  <c r="H929" i="23" s="1"/>
  <c r="X363" i="1"/>
  <c r="H362" i="23" s="1"/>
  <c r="X221" i="1"/>
  <c r="H221" i="23" s="1"/>
  <c r="X74" i="1"/>
  <c r="H74" i="23" s="1"/>
  <c r="X97" i="1"/>
  <c r="H97" i="23" s="1"/>
  <c r="X471" i="1"/>
  <c r="H469" i="23" s="1"/>
  <c r="X349" i="1"/>
  <c r="H348" i="23" s="1"/>
  <c r="X383" i="1"/>
  <c r="H382" i="23" s="1"/>
  <c r="X822" i="1"/>
  <c r="H819" i="23" s="1"/>
  <c r="X1093" i="1"/>
  <c r="H1090" i="23" s="1"/>
  <c r="X1076" i="1"/>
  <c r="H1073" i="23" s="1"/>
  <c r="X147" i="1"/>
  <c r="H147" i="23" s="1"/>
  <c r="X207" i="1"/>
  <c r="H207" i="23" s="1"/>
  <c r="X448" i="1"/>
  <c r="H446" i="23" s="1"/>
  <c r="X800" i="1"/>
  <c r="H797" i="23" s="1"/>
  <c r="X611" i="1"/>
  <c r="H608" i="23" s="1"/>
  <c r="X999" i="1"/>
  <c r="H996" i="23" s="1"/>
  <c r="X697" i="1"/>
  <c r="H694" i="23" s="1"/>
  <c r="X1000" i="1"/>
  <c r="H997" i="23" s="1"/>
  <c r="X9" i="1"/>
  <c r="H9" i="23" s="1"/>
  <c r="X93" i="1"/>
  <c r="H93" i="23" s="1"/>
  <c r="X345" i="1"/>
  <c r="H344" i="23" s="1"/>
  <c r="X321" i="1"/>
  <c r="H320" i="23" s="1"/>
  <c r="X818" i="1"/>
  <c r="H815" i="23" s="1"/>
  <c r="X629" i="1"/>
  <c r="H626" i="23" s="1"/>
  <c r="X1055" i="1"/>
  <c r="H1052" i="23" s="1"/>
  <c r="X561" i="1"/>
  <c r="H558" i="23" s="1"/>
  <c r="X441" i="1"/>
  <c r="H439" i="23" s="1"/>
  <c r="X1131" i="1"/>
  <c r="H1128" i="23" s="1"/>
  <c r="X131" i="1"/>
  <c r="H131" i="23" s="1"/>
  <c r="X521" i="1"/>
  <c r="X1070" i="1"/>
  <c r="H1067" i="23" s="1"/>
  <c r="X353" i="1"/>
  <c r="H352" i="23" s="1"/>
  <c r="X653" i="1"/>
  <c r="H650" i="23" s="1"/>
  <c r="X425" i="1"/>
  <c r="H423" i="23" s="1"/>
  <c r="X906" i="1"/>
  <c r="H903" i="23" s="1"/>
  <c r="X115" i="1"/>
  <c r="H115" i="23" s="1"/>
  <c r="X560" i="1"/>
  <c r="H557" i="23" s="1"/>
  <c r="X652" i="1"/>
  <c r="H649" i="23" s="1"/>
  <c r="X576" i="1"/>
  <c r="H573" i="23" s="1"/>
  <c r="X488" i="1"/>
  <c r="H486" i="23" s="1"/>
  <c r="X721" i="1"/>
  <c r="H718" i="23" s="1"/>
  <c r="X581" i="1"/>
  <c r="H578" i="23" s="1"/>
  <c r="X830" i="1"/>
  <c r="X649" i="1"/>
  <c r="H646" i="23" s="1"/>
  <c r="X1075" i="1"/>
  <c r="H1072" i="23" s="1"/>
  <c r="X1220" i="1"/>
  <c r="H1217" i="23" s="1"/>
  <c r="X717" i="1"/>
  <c r="H714" i="23" s="1"/>
  <c r="X34" i="1"/>
  <c r="H34" i="23" s="1"/>
  <c r="X132" i="1"/>
  <c r="H132" i="23" s="1"/>
  <c r="X325" i="1"/>
  <c r="H324" i="23" s="1"/>
  <c r="X519" i="1"/>
  <c r="H517" i="23" s="1"/>
  <c r="X416" i="1"/>
  <c r="H414" i="23" s="1"/>
  <c r="X899" i="1"/>
  <c r="H896" i="23" s="1"/>
  <c r="X1053" i="1"/>
  <c r="H1050" i="23" s="1"/>
  <c r="X1184" i="1"/>
  <c r="H1181" i="23" s="1"/>
  <c r="X719" i="1"/>
  <c r="H716" i="23" s="1"/>
  <c r="X17" i="1"/>
  <c r="H17" i="23" s="1"/>
  <c r="X118" i="1"/>
  <c r="H118" i="23" s="1"/>
  <c r="X253" i="1"/>
  <c r="H253" i="23" s="1"/>
  <c r="X414" i="1"/>
  <c r="H412" i="23" s="1"/>
  <c r="X826" i="1"/>
  <c r="H823" i="23" s="1"/>
  <c r="X645" i="1"/>
  <c r="H642" i="23" s="1"/>
  <c r="X1146" i="1"/>
  <c r="H1143" i="23" s="1"/>
  <c r="X1104" i="1"/>
  <c r="H1101" i="23" s="1"/>
  <c r="X409" i="1"/>
  <c r="H407" i="23" s="1"/>
  <c r="X164" i="1"/>
  <c r="H164" i="23" s="1"/>
  <c r="X741" i="1"/>
  <c r="H738" i="23" s="1"/>
  <c r="X827" i="1"/>
  <c r="H824" i="23" s="1"/>
  <c r="X342" i="1"/>
  <c r="H341" i="23" s="1"/>
  <c r="X648" i="1"/>
  <c r="H645" i="23" s="1"/>
  <c r="X780" i="1"/>
  <c r="X532" i="1"/>
  <c r="H529" i="23" s="1"/>
  <c r="X10" i="1"/>
  <c r="H10" i="23" s="1"/>
  <c r="X372" i="1"/>
  <c r="H371" i="23" s="1"/>
  <c r="X463" i="1"/>
  <c r="H461" i="23" s="1"/>
  <c r="X1135" i="1"/>
  <c r="H1132" i="23" s="1"/>
  <c r="X854" i="1"/>
  <c r="X1204" i="1"/>
  <c r="H1201" i="23" s="1"/>
  <c r="X1177" i="1"/>
  <c r="H1174" i="23" s="1"/>
  <c r="X798" i="1"/>
  <c r="H795" i="23" s="1"/>
  <c r="X945" i="1"/>
  <c r="H942" i="23" s="1"/>
  <c r="X1134" i="1"/>
  <c r="H1131" i="23" s="1"/>
  <c r="X569" i="1"/>
  <c r="H566" i="23" s="1"/>
  <c r="X751" i="1"/>
  <c r="H748" i="23" s="1"/>
  <c r="X704" i="1"/>
  <c r="H701" i="23" s="1"/>
  <c r="X62" i="1"/>
  <c r="H62" i="23" s="1"/>
  <c r="X144" i="1"/>
  <c r="H144" i="23" s="1"/>
  <c r="X678" i="1"/>
  <c r="H675" i="23" s="1"/>
  <c r="X318" i="1"/>
  <c r="H317" i="23" s="1"/>
  <c r="X60" i="1"/>
  <c r="H60" i="23" s="1"/>
  <c r="X233" i="1"/>
  <c r="H233" i="23" s="1"/>
  <c r="X1136" i="1"/>
  <c r="H1133" i="23" s="1"/>
  <c r="X256" i="1"/>
  <c r="H256" i="23" s="1"/>
  <c r="X189" i="1"/>
  <c r="H189" i="23" s="1"/>
  <c r="X990" i="1"/>
  <c r="H987" i="23" s="1"/>
  <c r="X296" i="1"/>
  <c r="H295" i="23" s="1"/>
  <c r="X1072" i="1"/>
  <c r="H1069" i="23" s="1"/>
  <c r="X419" i="1"/>
  <c r="H417" i="23" s="1"/>
  <c r="X1046" i="1"/>
  <c r="H1043" i="23" s="1"/>
  <c r="X608" i="1"/>
  <c r="H605" i="23" s="1"/>
  <c r="X654" i="1"/>
  <c r="H651" i="23" s="1"/>
  <c r="X1115" i="1"/>
  <c r="H1112" i="23" s="1"/>
  <c r="X1066" i="1"/>
  <c r="H1063" i="23" s="1"/>
  <c r="X504" i="1"/>
  <c r="H502" i="23" s="1"/>
  <c r="X1217" i="1"/>
  <c r="H1214" i="23" s="1"/>
  <c r="X743" i="1"/>
  <c r="H740" i="23" s="1"/>
  <c r="X1123" i="1"/>
  <c r="H1120" i="23" s="1"/>
  <c r="X314" i="1"/>
  <c r="H313" i="23" s="1"/>
  <c r="X784" i="1"/>
  <c r="H781" i="23" s="1"/>
  <c r="X783" i="1"/>
  <c r="H780" i="23" s="1"/>
  <c r="X232" i="1"/>
  <c r="H232" i="23" s="1"/>
  <c r="X204" i="1"/>
  <c r="H204" i="23" s="1"/>
  <c r="X1151" i="1"/>
  <c r="H1148" i="23" s="1"/>
  <c r="X453" i="1"/>
  <c r="H451" i="23" s="1"/>
  <c r="X1095" i="1"/>
  <c r="H1092" i="23" s="1"/>
  <c r="X562" i="1"/>
  <c r="H559" i="23" s="1"/>
  <c r="X914" i="1"/>
  <c r="H911" i="23" s="1"/>
  <c r="X168" i="1"/>
  <c r="H168" i="23" s="1"/>
  <c r="X919" i="1"/>
  <c r="H916" i="23" s="1"/>
  <c r="X918" i="1"/>
  <c r="H915" i="23" s="1"/>
  <c r="X1016" i="1"/>
  <c r="H1013" i="23" s="1"/>
  <c r="X1211" i="1"/>
  <c r="H1208" i="23" s="1"/>
  <c r="X578" i="1"/>
  <c r="H575" i="23" s="1"/>
  <c r="X1174" i="1"/>
  <c r="H1171" i="23" s="1"/>
  <c r="X136" i="1"/>
  <c r="H136" i="23" s="1"/>
  <c r="X469" i="1"/>
  <c r="H467" i="23" s="1"/>
  <c r="X394" i="1"/>
  <c r="H393" i="23" s="1"/>
  <c r="X1181" i="1"/>
  <c r="H1178" i="23" s="1"/>
  <c r="X529" i="1"/>
  <c r="H526" i="23" s="1"/>
  <c r="X988" i="1"/>
  <c r="H985" i="23" s="1"/>
  <c r="X626" i="1"/>
  <c r="H623" i="23" s="1"/>
  <c r="X1107" i="1"/>
  <c r="H1104" i="23" s="1"/>
  <c r="X152" i="1"/>
  <c r="H152" i="23" s="1"/>
  <c r="X366" i="1"/>
  <c r="H365" i="23" s="1"/>
  <c r="X966" i="1"/>
  <c r="H963" i="23" s="1"/>
  <c r="X310" i="1"/>
  <c r="H309" i="23" s="1"/>
  <c r="X946" i="1"/>
  <c r="H943" i="23" s="1"/>
  <c r="X439" i="1"/>
  <c r="H437" i="23" s="1"/>
  <c r="X1012" i="1"/>
  <c r="H1009" i="23" s="1"/>
  <c r="X484" i="1"/>
  <c r="H482" i="23" s="1"/>
  <c r="X12" i="1"/>
  <c r="H12" i="23" s="1"/>
  <c r="X844" i="1"/>
  <c r="H841" i="23" s="1"/>
  <c r="X220" i="1"/>
  <c r="H220" i="23" s="1"/>
  <c r="X592" i="1"/>
  <c r="H589" i="23" s="1"/>
  <c r="X260" i="1"/>
  <c r="H260" i="23" s="1"/>
  <c r="X602" i="1"/>
  <c r="H599" i="23" s="1"/>
  <c r="X70" i="1"/>
  <c r="H70" i="23" s="1"/>
  <c r="X632" i="1"/>
  <c r="H629" i="23" s="1"/>
  <c r="X391" i="1"/>
  <c r="H390" i="23" s="1"/>
  <c r="X1227" i="1"/>
  <c r="H1224" i="23" s="1"/>
  <c r="X1054" i="1"/>
  <c r="H1051" i="23" s="1"/>
  <c r="X803" i="1"/>
  <c r="H800" i="23" s="1"/>
  <c r="X18" i="1"/>
  <c r="H18" i="23" s="1"/>
  <c r="X162" i="1"/>
  <c r="H162" i="23" s="1"/>
  <c r="X266" i="1"/>
  <c r="H266" i="23" s="1"/>
  <c r="X357" i="1"/>
  <c r="H356" i="23" s="1"/>
  <c r="X1201" i="1"/>
  <c r="H1198" i="23" s="1"/>
  <c r="X779" i="1"/>
  <c r="H776" i="23" s="1"/>
  <c r="X335" i="1"/>
  <c r="H334" i="23" s="1"/>
  <c r="X948" i="1"/>
  <c r="H945" i="23" s="1"/>
  <c r="X644" i="1"/>
  <c r="H641" i="23" s="1"/>
  <c r="X72" i="1"/>
  <c r="H72" i="23" s="1"/>
  <c r="X715" i="1"/>
  <c r="H712" i="23" s="1"/>
  <c r="X50" i="1"/>
  <c r="H50" i="23" s="1"/>
  <c r="X455" i="1"/>
  <c r="H453" i="23" s="1"/>
  <c r="X367" i="1"/>
  <c r="H366" i="23" s="1"/>
  <c r="X1118" i="1"/>
  <c r="H1115" i="23" s="1"/>
  <c r="X1137" i="1"/>
  <c r="H1134" i="23" s="1"/>
  <c r="X1112" i="1"/>
  <c r="H1109" i="23" s="1"/>
  <c r="X390" i="1"/>
  <c r="H389" i="23" s="1"/>
  <c r="X105" i="1"/>
  <c r="H105" i="23" s="1"/>
  <c r="X482" i="1"/>
  <c r="H480" i="23" s="1"/>
  <c r="X378" i="1"/>
  <c r="H377" i="23" s="1"/>
  <c r="X834" i="1"/>
  <c r="H831" i="23" s="1"/>
  <c r="X28" i="1"/>
  <c r="H28" i="23" s="1"/>
  <c r="X983" i="1"/>
  <c r="H980" i="23" s="1"/>
  <c r="X191" i="1"/>
  <c r="H191" i="23" s="1"/>
  <c r="X1094" i="1"/>
  <c r="H1091" i="23" s="1"/>
  <c r="X750" i="1"/>
  <c r="H747" i="23" s="1"/>
  <c r="X295" i="1"/>
  <c r="H294" i="23" s="1"/>
  <c r="X32" i="1"/>
  <c r="H32" i="23" s="1"/>
  <c r="X793" i="1"/>
  <c r="H790" i="23" s="1"/>
  <c r="X1210" i="1"/>
  <c r="H1207" i="23" s="1"/>
  <c r="X1005" i="1"/>
  <c r="H1002" i="23" s="1"/>
  <c r="X685" i="1"/>
  <c r="H682" i="23" s="1"/>
  <c r="X547" i="1"/>
  <c r="H544" i="23" s="1"/>
  <c r="X269" i="1"/>
  <c r="H269" i="23" s="1"/>
  <c r="X120" i="1"/>
  <c r="H120" i="23" s="1"/>
  <c r="X22" i="1"/>
  <c r="H22" i="23" s="1"/>
  <c r="X703" i="1"/>
  <c r="H700" i="23" s="1"/>
  <c r="X829" i="1"/>
  <c r="X1037" i="1"/>
  <c r="H1034" i="23" s="1"/>
  <c r="X155" i="1"/>
  <c r="H155" i="23" s="1"/>
  <c r="X1139" i="1"/>
  <c r="H1136" i="23" s="1"/>
  <c r="X893" i="1"/>
  <c r="H890" i="23" s="1"/>
  <c r="X1172" i="1"/>
  <c r="H1169" i="23" s="1"/>
  <c r="X1121" i="1"/>
  <c r="H1118" i="23" s="1"/>
  <c r="X849" i="1"/>
  <c r="H846" i="23" s="1"/>
  <c r="X969" i="1"/>
  <c r="H966" i="23" s="1"/>
  <c r="X286" i="1"/>
  <c r="H286" i="23" s="1"/>
  <c r="X916" i="1"/>
  <c r="H913" i="23" s="1"/>
  <c r="X376" i="1"/>
  <c r="H375" i="23" s="1"/>
  <c r="X544" i="1"/>
  <c r="H541" i="23" s="1"/>
  <c r="X598" i="1"/>
  <c r="H595" i="23" s="1"/>
  <c r="X571" i="1"/>
  <c r="H568" i="23" s="1"/>
  <c r="X935" i="1"/>
  <c r="H932" i="23" s="1"/>
  <c r="X267" i="1"/>
  <c r="H267" i="23" s="1"/>
  <c r="X243" i="1"/>
  <c r="H243" i="23" s="1"/>
  <c r="X24" i="1"/>
  <c r="H24" i="23" s="1"/>
  <c r="X554" i="1"/>
  <c r="H551" i="23" s="1"/>
  <c r="X1176" i="1"/>
  <c r="H1173" i="23" s="1"/>
  <c r="X995" i="1"/>
  <c r="H992" i="23" s="1"/>
  <c r="X881" i="1"/>
  <c r="H878" i="23" s="1"/>
  <c r="X458" i="1"/>
  <c r="H456" i="23" s="1"/>
  <c r="X347" i="1"/>
  <c r="H346" i="23" s="1"/>
  <c r="X112" i="1"/>
  <c r="H112" i="23" s="1"/>
  <c r="X11" i="1"/>
  <c r="H11" i="23" s="1"/>
  <c r="X380" i="1"/>
  <c r="H379" i="23" s="1"/>
  <c r="X773" i="1"/>
  <c r="X673" i="1"/>
  <c r="H670" i="23" s="1"/>
  <c r="X1030" i="1"/>
  <c r="H1027" i="23" s="1"/>
  <c r="X833" i="1"/>
  <c r="H830" i="23" s="1"/>
  <c r="X754" i="1"/>
  <c r="X412" i="1"/>
  <c r="H410" i="23" s="1"/>
  <c r="X871" i="1"/>
  <c r="H868" i="23" s="1"/>
  <c r="X163" i="1"/>
  <c r="H163" i="23" s="1"/>
  <c r="X1007" i="1"/>
  <c r="H1004" i="23" s="1"/>
  <c r="X444" i="1"/>
  <c r="H442" i="23" s="1"/>
  <c r="X108" i="1"/>
  <c r="H108" i="23" s="1"/>
  <c r="X1235" i="1"/>
  <c r="H1232" i="23" s="1"/>
  <c r="X647" i="1"/>
  <c r="H644" i="23" s="1"/>
  <c r="X489" i="1"/>
  <c r="H487" i="23" s="1"/>
  <c r="X81" i="1"/>
  <c r="H81" i="23" s="1"/>
  <c r="X622" i="1"/>
  <c r="H619" i="23" s="1"/>
  <c r="X1218" i="1"/>
  <c r="H1215" i="23" s="1"/>
  <c r="X1029" i="1"/>
  <c r="H1026" i="23" s="1"/>
  <c r="X522" i="1"/>
  <c r="H520" i="23" s="1"/>
  <c r="X706" i="1"/>
  <c r="H703" i="23" s="1"/>
  <c r="X309" i="1"/>
  <c r="H308" i="23" s="1"/>
  <c r="X128" i="1"/>
  <c r="H128" i="23" s="1"/>
  <c r="X30" i="1"/>
  <c r="H30" i="23" s="1"/>
  <c r="X824" i="1"/>
  <c r="H821" i="23" s="1"/>
  <c r="X1248" i="1"/>
  <c r="H1245" i="23" s="1"/>
  <c r="X1250" i="1"/>
  <c r="H1247" i="23" s="1"/>
  <c r="X940" i="1"/>
  <c r="H937" i="23" s="1"/>
  <c r="X628" i="1"/>
  <c r="H625" i="23" s="1"/>
  <c r="X976" i="1"/>
  <c r="H973" i="23" s="1"/>
  <c r="X973" i="1"/>
  <c r="H970" i="23" s="1"/>
  <c r="X373" i="1"/>
  <c r="H372" i="23" s="1"/>
  <c r="X589" i="1"/>
  <c r="H586" i="23" s="1"/>
  <c r="X1193" i="1"/>
  <c r="H1190" i="23" s="1"/>
  <c r="X263" i="1"/>
  <c r="H263" i="23" s="1"/>
  <c r="X869" i="1"/>
  <c r="H866" i="23" s="1"/>
  <c r="X1196" i="1"/>
  <c r="H1193" i="23" s="1"/>
  <c r="X61" i="1"/>
  <c r="H61" i="23" s="1"/>
  <c r="X556" i="1"/>
  <c r="H553" i="23" s="1"/>
  <c r="X943" i="1"/>
  <c r="H940" i="23" s="1"/>
  <c r="X567" i="1"/>
  <c r="H564" i="23" s="1"/>
  <c r="X165" i="1"/>
  <c r="H165" i="23" s="1"/>
  <c r="X281" i="1"/>
  <c r="H281" i="23" s="1"/>
  <c r="X621" i="1"/>
  <c r="H618" i="23" s="1"/>
  <c r="X1231" i="1"/>
  <c r="H1228" i="23" s="1"/>
  <c r="X8" i="1"/>
  <c r="H8" i="23" s="1"/>
  <c r="X78" i="1"/>
  <c r="H78" i="23" s="1"/>
  <c r="X696" i="1"/>
  <c r="H693" i="23" s="1"/>
  <c r="X107" i="1"/>
  <c r="H107" i="23" s="1"/>
  <c r="X636" i="1"/>
  <c r="H633" i="23" s="1"/>
  <c r="X279" i="1"/>
  <c r="H279" i="23" s="1"/>
  <c r="X526" i="1"/>
  <c r="H523" i="23" s="1"/>
  <c r="X69" i="1"/>
  <c r="H69" i="23" s="1"/>
  <c r="X937" i="1"/>
  <c r="H934" i="23" s="1"/>
  <c r="X699" i="1"/>
  <c r="H696" i="23" s="1"/>
  <c r="X1221" i="1"/>
  <c r="H1218" i="23" s="1"/>
  <c r="X254" i="1"/>
  <c r="H254" i="23" s="1"/>
  <c r="X890" i="1"/>
  <c r="H887" i="23" s="1"/>
  <c r="X729" i="1"/>
  <c r="H726" i="23" s="1"/>
  <c r="X338" i="1"/>
  <c r="H337" i="23" s="1"/>
  <c r="X1011" i="1"/>
  <c r="H1008" i="23" s="1"/>
  <c r="X630" i="1"/>
  <c r="H627" i="23" s="1"/>
  <c r="X194" i="1"/>
  <c r="H194" i="23" s="1"/>
  <c r="X84" i="1"/>
  <c r="H84" i="23" s="1"/>
  <c r="X88" i="1"/>
  <c r="H88" i="23" s="1"/>
  <c r="X339" i="1"/>
  <c r="H338" i="23" s="1"/>
  <c r="X1215" i="1"/>
  <c r="H1212" i="23" s="1"/>
  <c r="X1101" i="1"/>
  <c r="H1098" i="23" s="1"/>
  <c r="X268" i="1"/>
  <c r="H268" i="23" s="1"/>
  <c r="X1223" i="1"/>
  <c r="H1220" i="23" s="1"/>
  <c r="X1190" i="1"/>
  <c r="H1187" i="23" s="1"/>
  <c r="X393" i="1"/>
  <c r="H392" i="23" s="1"/>
  <c r="X713" i="1"/>
  <c r="H710" i="23" s="1"/>
  <c r="X837" i="1"/>
  <c r="H834" i="23" s="1"/>
  <c r="X31" i="1"/>
  <c r="H31" i="23" s="1"/>
  <c r="X156" i="1"/>
  <c r="H156" i="23" s="1"/>
  <c r="X1199" i="1"/>
  <c r="H1196" i="23" s="1"/>
  <c r="X815" i="1"/>
  <c r="H812" i="23" s="1"/>
  <c r="X192" i="1"/>
  <c r="H192" i="23" s="1"/>
  <c r="X1019" i="1"/>
  <c r="H1016" i="23" s="1"/>
  <c r="X43" i="1"/>
  <c r="H43" i="23" s="1"/>
  <c r="X676" i="1"/>
  <c r="H673" i="23" s="1"/>
  <c r="X464" i="1"/>
  <c r="H462" i="23" s="1"/>
  <c r="X496" i="1"/>
  <c r="H494" i="23" s="1"/>
  <c r="X23" i="1"/>
  <c r="H23" i="23" s="1"/>
  <c r="X234" i="1"/>
  <c r="H234" i="23" s="1"/>
  <c r="X978" i="1"/>
  <c r="H975" i="23" s="1"/>
  <c r="X237" i="1"/>
  <c r="H237" i="23" s="1"/>
  <c r="X510" i="1"/>
  <c r="H508" i="23" s="1"/>
  <c r="X125" i="1"/>
  <c r="H125" i="23" s="1"/>
  <c r="X117" i="1"/>
  <c r="H117" i="23" s="1"/>
  <c r="X1205" i="1"/>
  <c r="H1202" i="23" s="1"/>
  <c r="X809" i="1"/>
  <c r="H806" i="23" s="1"/>
  <c r="X807" i="1"/>
  <c r="H804" i="23" s="1"/>
  <c r="X1040" i="1"/>
  <c r="H1037" i="23" s="1"/>
  <c r="X384" i="1"/>
  <c r="H383" i="23" s="1"/>
  <c r="X502" i="1"/>
  <c r="H500" i="23" s="1"/>
  <c r="X173" i="1"/>
  <c r="H173" i="23" s="1"/>
  <c r="X228" i="1"/>
  <c r="H228" i="23" s="1"/>
  <c r="X246" i="1"/>
  <c r="H246" i="23" s="1"/>
  <c r="X1088" i="1"/>
  <c r="H1085" i="23" s="1"/>
  <c r="X667" i="1"/>
  <c r="H664" i="23" s="1"/>
  <c r="X841" i="1"/>
  <c r="H838" i="23" s="1"/>
  <c r="X154" i="1"/>
  <c r="H154" i="23" s="1"/>
  <c r="X763" i="1"/>
  <c r="X1207" i="1"/>
  <c r="H1204" i="23" s="1"/>
  <c r="X1229" i="1"/>
  <c r="H1226" i="23" s="1"/>
  <c r="X145" i="1"/>
  <c r="H145" i="23" s="1"/>
  <c r="X879" i="1"/>
  <c r="H876" i="23" s="1"/>
  <c r="X291" i="1"/>
  <c r="H290" i="23" s="1"/>
  <c r="X1230" i="1"/>
  <c r="H1227" i="23" s="1"/>
  <c r="X371" i="1"/>
  <c r="H370" i="23" s="1"/>
  <c r="X89" i="1"/>
  <c r="H89" i="23" s="1"/>
  <c r="X177" i="1"/>
  <c r="H177" i="23" s="1"/>
  <c r="X977" i="1"/>
  <c r="H974" i="23" s="1"/>
  <c r="X539" i="1"/>
  <c r="H536" i="23" s="1"/>
  <c r="X205" i="1"/>
  <c r="H205" i="23" s="1"/>
  <c r="X1081" i="1"/>
  <c r="H1078" i="23" s="1"/>
  <c r="X639" i="1"/>
  <c r="H636" i="23" s="1"/>
  <c r="X1024" i="1"/>
  <c r="H1021" i="23" s="1"/>
  <c r="X186" i="1"/>
  <c r="H186" i="23" s="1"/>
  <c r="X1036" i="1"/>
  <c r="H1033" i="23" s="1"/>
  <c r="X963" i="1"/>
  <c r="H960" i="23" s="1"/>
  <c r="X352" i="1"/>
  <c r="H351" i="23" s="1"/>
  <c r="X1213" i="1"/>
  <c r="H1210" i="23" s="1"/>
  <c r="X663" i="1"/>
  <c r="H660" i="23" s="1"/>
  <c r="X518" i="1"/>
  <c r="H516" i="23" s="1"/>
  <c r="X627" i="1"/>
  <c r="H624" i="23" s="1"/>
  <c r="X176" i="1"/>
  <c r="H176" i="23" s="1"/>
  <c r="X1150" i="1"/>
  <c r="H1147" i="23" s="1"/>
  <c r="X432" i="1"/>
  <c r="H430" i="23" s="1"/>
  <c r="X174" i="1"/>
  <c r="H174" i="23" s="1"/>
  <c r="X261" i="1"/>
  <c r="H261" i="23" s="1"/>
  <c r="X732" i="1"/>
  <c r="H729" i="23" s="1"/>
  <c r="X865" i="1"/>
  <c r="H862" i="23" s="1"/>
  <c r="X931" i="1"/>
  <c r="H928" i="23" s="1"/>
  <c r="X1089" i="1"/>
  <c r="H1086" i="23" s="1"/>
  <c r="X1106" i="1"/>
  <c r="H1103" i="23" s="1"/>
  <c r="X590" i="1"/>
  <c r="H587" i="23" s="1"/>
  <c r="X49" i="1"/>
  <c r="H49" i="23" s="1"/>
  <c r="X159" i="1"/>
  <c r="H159" i="23" s="1"/>
  <c r="X410" i="1"/>
  <c r="H408" i="23" s="1"/>
  <c r="X452" i="1"/>
  <c r="H450" i="23" s="1"/>
  <c r="X867" i="1"/>
  <c r="H864" i="23" s="1"/>
  <c r="X1091" i="1"/>
  <c r="H1088" i="23" s="1"/>
  <c r="X1122" i="1"/>
  <c r="H1119" i="23" s="1"/>
  <c r="X769" i="1"/>
  <c r="X15" i="1"/>
  <c r="H15" i="23" s="1"/>
  <c r="X116" i="1"/>
  <c r="H116" i="23" s="1"/>
  <c r="X245" i="1"/>
  <c r="H245" i="23" s="1"/>
  <c r="X406" i="1"/>
  <c r="H404" i="23" s="1"/>
  <c r="X662" i="1"/>
  <c r="H659" i="23" s="1"/>
  <c r="X907" i="1"/>
  <c r="H904" i="23" s="1"/>
  <c r="X1069" i="1"/>
  <c r="H1066" i="23" s="1"/>
  <c r="X1214" i="1"/>
  <c r="H1211" i="23" s="1"/>
  <c r="X839" i="1"/>
  <c r="H836" i="23" s="1"/>
  <c r="X40" i="1"/>
  <c r="H40" i="23" s="1"/>
  <c r="X319" i="1"/>
  <c r="H318" i="23" s="1"/>
  <c r="X340" i="1"/>
  <c r="H339" i="23" s="1"/>
  <c r="X762" i="1"/>
  <c r="H759" i="23" s="1"/>
  <c r="X587" i="1"/>
  <c r="H584" i="23" s="1"/>
  <c r="X985" i="1"/>
  <c r="H982" i="23" s="1"/>
  <c r="X1102" i="1"/>
  <c r="H1099" i="23" s="1"/>
  <c r="X337" i="1"/>
  <c r="H336" i="23" s="1"/>
  <c r="X294" i="1"/>
  <c r="H293" i="23" s="1"/>
  <c r="X665" i="1"/>
  <c r="H662" i="23" s="1"/>
  <c r="X982" i="1"/>
  <c r="H979" i="23" s="1"/>
  <c r="X208" i="1"/>
  <c r="H208" i="23" s="1"/>
  <c r="X749" i="1"/>
  <c r="H746" i="23" s="1"/>
  <c r="X846" i="1"/>
  <c r="X892" i="1"/>
  <c r="H889" i="23" s="1"/>
  <c r="X702" i="1"/>
  <c r="H699" i="23" s="1"/>
  <c r="X745" i="1"/>
  <c r="X1228" i="1"/>
  <c r="H1225" i="23" s="1"/>
  <c r="X1157" i="1"/>
  <c r="H1154" i="23" s="1"/>
  <c r="X965" i="1"/>
  <c r="H962" i="23" s="1"/>
  <c r="X797" i="1"/>
  <c r="H794" i="23" s="1"/>
  <c r="X103" i="1"/>
  <c r="H103" i="23" s="1"/>
  <c r="X1014" i="1"/>
  <c r="H1011" i="23" s="1"/>
  <c r="X442" i="1"/>
  <c r="H440" i="23" s="1"/>
  <c r="X551" i="1"/>
  <c r="H548" i="23" s="1"/>
  <c r="X660" i="1"/>
  <c r="H657" i="23" s="1"/>
  <c r="X883" i="1"/>
  <c r="H880" i="23" s="1"/>
  <c r="X1067" i="1"/>
  <c r="H1064" i="23" s="1"/>
  <c r="X1212" i="1"/>
  <c r="H1209" i="23" s="1"/>
  <c r="X1125" i="1"/>
  <c r="H1122" i="23" s="1"/>
  <c r="X26" i="1"/>
  <c r="H26" i="23" s="1"/>
  <c r="X124" i="1"/>
  <c r="H124" i="23" s="1"/>
  <c r="X438" i="1"/>
  <c r="H436" i="23" s="1"/>
  <c r="X832" i="1"/>
  <c r="X651" i="1"/>
  <c r="H648" i="23" s="1"/>
  <c r="X1045" i="1"/>
  <c r="H1042" i="23" s="1"/>
  <c r="X1222" i="1"/>
  <c r="H1219" i="23" s="1"/>
  <c r="X902" i="1"/>
  <c r="H899" i="23" s="1"/>
  <c r="X55" i="1"/>
  <c r="H55" i="23" s="1"/>
  <c r="X167" i="1"/>
  <c r="H167" i="23" s="1"/>
  <c r="X426" i="1"/>
  <c r="H424" i="23" s="1"/>
  <c r="X543" i="1"/>
  <c r="H540" i="23" s="1"/>
  <c r="X538" i="1"/>
  <c r="H535" i="23" s="1"/>
  <c r="X875" i="1"/>
  <c r="H872" i="23" s="1"/>
  <c r="X1126" i="1"/>
  <c r="H1123" i="23" s="1"/>
  <c r="X1185" i="1"/>
  <c r="H1182" i="23" s="1"/>
  <c r="X185" i="1"/>
  <c r="H185" i="23" s="1"/>
  <c r="X240" i="1"/>
  <c r="H240" i="23" s="1"/>
  <c r="X835" i="1"/>
  <c r="H832" i="23" s="1"/>
  <c r="X555" i="1"/>
  <c r="H552" i="23" s="1"/>
  <c r="X435" i="1"/>
  <c r="H433" i="23" s="1"/>
  <c r="X765" i="1"/>
  <c r="H762" i="23" s="1"/>
  <c r="X772" i="1"/>
  <c r="X20" i="1"/>
  <c r="H20" i="23" s="1"/>
  <c r="X179" i="1"/>
  <c r="H179" i="23" s="1"/>
  <c r="X819" i="1"/>
  <c r="H816" i="23" s="1"/>
  <c r="X823" i="1"/>
  <c r="H820" i="23" s="1"/>
  <c r="X774" i="1"/>
  <c r="H771" i="23" s="1"/>
  <c r="X80" i="1"/>
  <c r="H80" i="23" s="1"/>
  <c r="X365" i="1"/>
  <c r="H364" i="23" s="1"/>
  <c r="X880" i="1"/>
  <c r="H877" i="23" s="1"/>
  <c r="X127" i="1"/>
  <c r="H127" i="23" s="1"/>
  <c r="X884" i="1"/>
  <c r="H881" i="23" s="1"/>
  <c r="X668" i="1"/>
  <c r="H665" i="23" s="1"/>
  <c r="X913" i="1"/>
  <c r="H910" i="23" s="1"/>
  <c r="X1142" i="1"/>
  <c r="H1139" i="23" s="1"/>
  <c r="X575" i="1"/>
  <c r="H572" i="23" s="1"/>
  <c r="X709" i="1"/>
  <c r="H706" i="23" s="1"/>
  <c r="X77" i="1"/>
  <c r="H77" i="23" s="1"/>
  <c r="X247" i="1"/>
  <c r="H247" i="23" s="1"/>
  <c r="X485" i="1"/>
  <c r="H483" i="23" s="1"/>
  <c r="X726" i="1"/>
  <c r="H723" i="23" s="1"/>
  <c r="X681" i="1"/>
  <c r="H678" i="23" s="1"/>
  <c r="X927" i="1"/>
  <c r="H924" i="23" s="1"/>
  <c r="X1085" i="1"/>
  <c r="H1082" i="23" s="1"/>
  <c r="X1098" i="1"/>
  <c r="H1095" i="23" s="1"/>
  <c r="X755" i="1"/>
  <c r="H752" i="23" s="1"/>
  <c r="X63" i="1"/>
  <c r="H63" i="23" s="1"/>
  <c r="X184" i="1"/>
  <c r="H184" i="23" s="1"/>
  <c r="X454" i="1"/>
  <c r="H452" i="23" s="1"/>
  <c r="X559" i="1"/>
  <c r="H556" i="23" s="1"/>
  <c r="X664" i="1"/>
  <c r="H661" i="23" s="1"/>
  <c r="X909" i="1"/>
  <c r="H906" i="23" s="1"/>
  <c r="X850" i="1"/>
  <c r="H847" i="23" s="1"/>
  <c r="X1149" i="1"/>
  <c r="H1146" i="23" s="1"/>
  <c r="X99" i="1"/>
  <c r="H99" i="23" s="1"/>
  <c r="X1159" i="1"/>
  <c r="H1156" i="23" s="1"/>
  <c r="X374" i="1"/>
  <c r="H373" i="23" s="1"/>
  <c r="X928" i="1"/>
  <c r="H925" i="23" s="1"/>
  <c r="X187" i="1"/>
  <c r="H187" i="23" s="1"/>
  <c r="X304" i="1"/>
  <c r="H303" i="23" s="1"/>
  <c r="X953" i="1"/>
  <c r="H950" i="23" s="1"/>
  <c r="X354" i="1"/>
  <c r="H353" i="23" s="1"/>
  <c r="X101" i="1"/>
  <c r="H101" i="23" s="1"/>
  <c r="X934" i="1"/>
  <c r="H931" i="23" s="1"/>
  <c r="X1237" i="1"/>
  <c r="H1234" i="23" s="1"/>
  <c r="X358" i="1"/>
  <c r="X700" i="1"/>
  <c r="H697" i="23" s="1"/>
  <c r="X582" i="1"/>
  <c r="H579" i="23" s="1"/>
  <c r="X993" i="1"/>
  <c r="H990" i="23" s="1"/>
  <c r="X691" i="1"/>
  <c r="H688" i="23" s="1"/>
  <c r="X1060" i="1"/>
  <c r="H1057" i="23" s="1"/>
  <c r="X421" i="1"/>
  <c r="H419" i="23" s="1"/>
  <c r="X473" i="1"/>
  <c r="H471" i="23" s="1"/>
  <c r="X1234" i="1"/>
  <c r="H1231" i="23" s="1"/>
  <c r="X596" i="1"/>
  <c r="H593" i="23" s="1"/>
  <c r="X1062" i="1"/>
  <c r="H1059" i="23" s="1"/>
  <c r="X650" i="1"/>
  <c r="H647" i="23" s="1"/>
  <c r="X121" i="1"/>
  <c r="H121" i="23" s="1"/>
  <c r="X461" i="1"/>
  <c r="H459" i="23" s="1"/>
  <c r="X517" i="1"/>
  <c r="H515" i="23" s="1"/>
  <c r="X583" i="1"/>
  <c r="H580" i="23" s="1"/>
  <c r="X767" i="1"/>
  <c r="H764" i="23" s="1"/>
  <c r="X90" i="1"/>
  <c r="H90" i="23" s="1"/>
  <c r="X831" i="1"/>
  <c r="X134" i="1"/>
  <c r="H134" i="23" s="1"/>
  <c r="X1022" i="1"/>
  <c r="H1019" i="23" s="1"/>
  <c r="X200" i="1"/>
  <c r="H200" i="23" s="1"/>
  <c r="X431" i="1"/>
  <c r="H429" i="23" s="1"/>
  <c r="X227" i="1"/>
  <c r="H227" i="23" s="1"/>
  <c r="X1017" i="1"/>
  <c r="H1014" i="23" s="1"/>
  <c r="X468" i="1"/>
  <c r="H466" i="23" s="1"/>
  <c r="X974" i="1"/>
  <c r="H971" i="23" s="1"/>
  <c r="X280" i="1"/>
  <c r="H280" i="23" s="1"/>
  <c r="X1064" i="1"/>
  <c r="H1061" i="23" s="1"/>
  <c r="X910" i="1"/>
  <c r="H907" i="23" s="1"/>
  <c r="X698" i="1"/>
  <c r="H695" i="23" s="1"/>
  <c r="X656" i="1"/>
  <c r="H653" i="23" s="1"/>
  <c r="X1202" i="1"/>
  <c r="H1199" i="23" s="1"/>
  <c r="X584" i="1"/>
  <c r="H581" i="23" s="1"/>
  <c r="X148" i="1"/>
  <c r="H148" i="23" s="1"/>
  <c r="X866" i="1"/>
  <c r="H863" i="23" s="1"/>
  <c r="X202" i="1"/>
  <c r="H202" i="23" s="1"/>
  <c r="X944" i="1"/>
  <c r="H941" i="23" s="1"/>
  <c r="X6" i="1"/>
  <c r="H6" i="23" s="1"/>
  <c r="X351" i="1"/>
  <c r="H350" i="23" s="1"/>
  <c r="X1117" i="1"/>
  <c r="H1114" i="23" s="1"/>
  <c r="X258" i="1"/>
  <c r="H258" i="23" s="1"/>
  <c r="X956" i="1"/>
  <c r="H953" i="23" s="1"/>
  <c r="X994" i="1"/>
  <c r="H991" i="23" s="1"/>
  <c r="X433" i="1"/>
  <c r="H431" i="23" s="1"/>
  <c r="X922" i="1"/>
  <c r="H919" i="23" s="1"/>
  <c r="X320" i="1"/>
  <c r="H319" i="23" s="1"/>
  <c r="X891" i="1"/>
  <c r="H888" i="23" s="1"/>
  <c r="X958" i="1"/>
  <c r="H955" i="23" s="1"/>
  <c r="X998" i="1"/>
  <c r="H995" i="23" s="1"/>
  <c r="X333" i="1"/>
  <c r="H332" i="23" s="1"/>
  <c r="X570" i="1"/>
  <c r="H567" i="23" s="1"/>
  <c r="X1127" i="1"/>
  <c r="H1124" i="23" s="1"/>
  <c r="X214" i="1"/>
  <c r="H214" i="23" s="1"/>
  <c r="X917" i="1"/>
  <c r="H914" i="23" s="1"/>
  <c r="X674" i="1"/>
  <c r="H671" i="23" s="1"/>
  <c r="X771" i="1"/>
  <c r="X27" i="1"/>
  <c r="H27" i="23" s="1"/>
  <c r="X898" i="1"/>
  <c r="H895" i="23" s="1"/>
  <c r="X306" i="1"/>
  <c r="H305" i="23" s="1"/>
  <c r="X1038" i="1"/>
  <c r="H1035" i="23" s="1"/>
  <c r="X308" i="1"/>
  <c r="H307" i="23" s="1"/>
  <c r="X811" i="1"/>
  <c r="H808" i="23" s="1"/>
  <c r="X53" i="1"/>
  <c r="H53" i="23" s="1"/>
  <c r="X959" i="1"/>
  <c r="H956" i="23" s="1"/>
  <c r="X888" i="1"/>
  <c r="H885" i="23" s="1"/>
  <c r="X506" i="1"/>
  <c r="H504" i="23" s="1"/>
  <c r="X1195" i="1"/>
  <c r="H1192" i="23" s="1"/>
  <c r="X514" i="1"/>
  <c r="H512" i="23" s="1"/>
  <c r="X1092" i="1"/>
  <c r="H1089" i="23" s="1"/>
  <c r="X198" i="1"/>
  <c r="H198" i="23" s="1"/>
  <c r="X840" i="1"/>
  <c r="H837" i="23" s="1"/>
  <c r="X236" i="1"/>
  <c r="H236" i="23" s="1"/>
  <c r="X1100" i="1"/>
  <c r="H1097" i="23" s="1"/>
  <c r="X694" i="1"/>
  <c r="H691" i="23" s="1"/>
  <c r="X900" i="1"/>
  <c r="H897" i="23" s="1"/>
  <c r="X594" i="1"/>
  <c r="H591" i="23" s="1"/>
  <c r="X29" i="1"/>
  <c r="H29" i="23" s="1"/>
  <c r="X600" i="1"/>
  <c r="H597" i="23" s="1"/>
  <c r="X531" i="1"/>
  <c r="H528" i="23" s="1"/>
  <c r="X1119" i="1"/>
  <c r="H1116" i="23" s="1"/>
  <c r="X396" i="1"/>
  <c r="H395" i="23" s="1"/>
  <c r="X457" i="1"/>
  <c r="H455" i="23" s="1"/>
  <c r="X1090" i="1"/>
  <c r="H1087" i="23" s="1"/>
  <c r="X508" i="1"/>
  <c r="H506" i="23" s="1"/>
  <c r="X447" i="1"/>
  <c r="H445" i="23" s="1"/>
  <c r="X821" i="1"/>
  <c r="H818" i="23" s="1"/>
  <c r="X1192" i="1"/>
  <c r="H1189" i="23" s="1"/>
  <c r="X445" i="1"/>
  <c r="H443" i="23" s="1"/>
  <c r="X778" i="1"/>
  <c r="X886" i="1"/>
  <c r="H883" i="23" s="1"/>
  <c r="X465" i="1"/>
  <c r="H463" i="23" s="1"/>
  <c r="X356" i="1"/>
  <c r="H355" i="23" s="1"/>
  <c r="X386" i="1"/>
  <c r="H385" i="23" s="1"/>
  <c r="X219" i="1"/>
  <c r="H219" i="23" s="1"/>
  <c r="X1200" i="1"/>
  <c r="H1197" i="23" s="1"/>
  <c r="X41" i="1"/>
  <c r="H41" i="23" s="1"/>
  <c r="X1187" i="1"/>
  <c r="H1184" i="23" s="1"/>
  <c r="X450" i="1"/>
  <c r="H448" i="23" s="1"/>
  <c r="X862" i="1"/>
  <c r="H859" i="23" s="1"/>
  <c r="X46" i="1"/>
  <c r="H46" i="23" s="1"/>
  <c r="X1083" i="1"/>
  <c r="H1080" i="23" s="1"/>
  <c r="X430" i="1"/>
  <c r="H428" i="23" s="1"/>
  <c r="X130" i="1"/>
  <c r="H130" i="23" s="1"/>
  <c r="X799" i="1"/>
  <c r="H796" i="23" s="1"/>
  <c r="X1133" i="1"/>
  <c r="H1130" i="23" s="1"/>
  <c r="X701" i="1"/>
  <c r="H698" i="23" s="1"/>
  <c r="X947" i="1"/>
  <c r="H944" i="23" s="1"/>
  <c r="X546" i="1"/>
  <c r="H543" i="23" s="1"/>
  <c r="X249" i="1"/>
  <c r="H249" i="23" s="1"/>
  <c r="X203" i="1"/>
  <c r="H203" i="23" s="1"/>
  <c r="X143" i="1"/>
  <c r="H143" i="23" s="1"/>
  <c r="X114" i="1"/>
  <c r="H114" i="23" s="1"/>
  <c r="X1052" i="1"/>
  <c r="H1049" i="23" s="1"/>
  <c r="X923" i="1"/>
  <c r="H920" i="23" s="1"/>
  <c r="X381" i="1"/>
  <c r="H380" i="23" s="1"/>
  <c r="X42" i="1"/>
  <c r="H42" i="23" s="1"/>
  <c r="X785" i="1"/>
  <c r="X718" i="1"/>
  <c r="H715" i="23" s="1"/>
  <c r="X1004" i="1"/>
  <c r="H1001" i="23" s="1"/>
  <c r="X398" i="1"/>
  <c r="H397" i="23" s="1"/>
  <c r="X675" i="1"/>
  <c r="H672" i="23" s="1"/>
  <c r="X284" i="1"/>
  <c r="H284" i="23" s="1"/>
  <c r="X658" i="1"/>
  <c r="H655" i="23" s="1"/>
  <c r="X1161" i="1"/>
  <c r="H1158" i="23" s="1"/>
  <c r="X1114" i="1"/>
  <c r="H1111" i="23" s="1"/>
  <c r="X290" i="1"/>
  <c r="H289" i="23" s="1"/>
  <c r="X1224" i="1"/>
  <c r="H1221" i="23" s="1"/>
  <c r="X456" i="1"/>
  <c r="H454" i="23" s="1"/>
  <c r="X753" i="1"/>
  <c r="X873" i="1"/>
  <c r="H870" i="23" s="1"/>
  <c r="X85" i="1"/>
  <c r="H85" i="23" s="1"/>
  <c r="X1051" i="1"/>
  <c r="H1048" i="23" s="1"/>
  <c r="X265" i="1"/>
  <c r="H265" i="23" s="1"/>
  <c r="X122" i="1"/>
  <c r="H122" i="23" s="1"/>
  <c r="X686" i="1"/>
  <c r="H683" i="23" s="1"/>
  <c r="X970" i="1"/>
  <c r="H967" i="23" s="1"/>
  <c r="X693" i="1"/>
  <c r="H690" i="23" s="1"/>
  <c r="X939" i="1"/>
  <c r="H936" i="23" s="1"/>
  <c r="X836" i="1"/>
  <c r="H833" i="23" s="1"/>
  <c r="X436" i="1"/>
  <c r="H434" i="23" s="1"/>
  <c r="X195" i="1"/>
  <c r="H195" i="23" s="1"/>
  <c r="X135" i="1"/>
  <c r="H135" i="23" s="1"/>
  <c r="X714" i="1"/>
  <c r="H711" i="23" s="1"/>
  <c r="X276" i="1"/>
  <c r="H276" i="23" s="1"/>
  <c r="X961" i="1"/>
  <c r="H958" i="23" s="1"/>
  <c r="X348" i="1"/>
  <c r="H347" i="23" s="1"/>
  <c r="X905" i="1"/>
  <c r="H902" i="23" s="1"/>
  <c r="X332" i="1"/>
  <c r="H331" i="23" s="1"/>
  <c r="X1026" i="1"/>
  <c r="H1023" i="23" s="1"/>
  <c r="X385" i="1"/>
  <c r="H384" i="23" s="1"/>
  <c r="X51" i="1"/>
  <c r="H51" i="23" s="1"/>
  <c r="X617" i="1"/>
  <c r="H614" i="23" s="1"/>
  <c r="X475" i="1"/>
  <c r="H473" i="23" s="1"/>
  <c r="X13" i="1"/>
  <c r="H13" i="23" s="1"/>
  <c r="X1105" i="1"/>
  <c r="H1102" i="23" s="1"/>
  <c r="X241" i="1"/>
  <c r="H241" i="23" s="1"/>
  <c r="X682" i="1"/>
  <c r="H679" i="23" s="1"/>
  <c r="X870" i="1"/>
  <c r="H867" i="23" s="1"/>
  <c r="X901" i="1"/>
  <c r="H898" i="23" s="1"/>
  <c r="X971" i="1"/>
  <c r="H968" i="23" s="1"/>
  <c r="X666" i="1"/>
  <c r="H663" i="23" s="1"/>
  <c r="X329" i="1"/>
  <c r="X211" i="1"/>
  <c r="H211" i="23" s="1"/>
  <c r="X153" i="1"/>
  <c r="H153" i="23" s="1"/>
  <c r="X1020" i="1"/>
  <c r="H1017" i="23" s="1"/>
  <c r="X1042" i="1"/>
  <c r="H1039" i="23" s="1"/>
  <c r="X1116" i="1"/>
  <c r="H1113" i="23" s="1"/>
  <c r="X1245" i="1"/>
  <c r="H1242" i="23" s="1"/>
  <c r="H782" i="23" l="1"/>
  <c r="G41" i="25"/>
  <c r="H775" i="23"/>
  <c r="G39" i="25"/>
  <c r="H843" i="23"/>
  <c r="G51" i="25"/>
  <c r="H751" i="23"/>
  <c r="G24" i="25"/>
  <c r="H770" i="23"/>
  <c r="G37" i="25"/>
  <c r="H768" i="23"/>
  <c r="G36" i="25"/>
  <c r="H357" i="23"/>
  <c r="G16" i="25"/>
  <c r="H769" i="23"/>
  <c r="G4" i="25"/>
  <c r="H742" i="23"/>
  <c r="G21" i="25"/>
  <c r="H760" i="23"/>
  <c r="G30" i="25"/>
  <c r="H777" i="23"/>
  <c r="G40" i="25"/>
  <c r="H827" i="23"/>
  <c r="G48" i="25"/>
  <c r="H787" i="23"/>
  <c r="G45" i="25"/>
  <c r="H735" i="23"/>
  <c r="G18" i="25"/>
  <c r="H737" i="23"/>
  <c r="G19" i="25"/>
  <c r="H825" i="23"/>
  <c r="G46" i="25"/>
  <c r="H786" i="23"/>
  <c r="G44" i="25"/>
  <c r="H774" i="23"/>
  <c r="G38" i="25"/>
  <c r="H763" i="23"/>
  <c r="G32" i="25"/>
  <c r="H753" i="23"/>
  <c r="G25" i="25"/>
  <c r="H321" i="23"/>
  <c r="G14" i="25"/>
  <c r="H756" i="23"/>
  <c r="G28" i="25"/>
  <c r="H850" i="23"/>
  <c r="G53" i="25"/>
  <c r="H754" i="23"/>
  <c r="G26" i="25"/>
  <c r="H766" i="23"/>
  <c r="G34" i="25"/>
  <c r="H851" i="23"/>
  <c r="G54" i="25"/>
  <c r="H784" i="23"/>
  <c r="G43" i="25"/>
  <c r="H755" i="23"/>
  <c r="G27" i="25"/>
  <c r="G3" i="25"/>
  <c r="H733" i="23"/>
  <c r="G17" i="25"/>
  <c r="H744" i="23"/>
  <c r="G22" i="25"/>
  <c r="H761" i="23"/>
  <c r="G31" i="25"/>
  <c r="H844" i="23"/>
  <c r="G52" i="25"/>
  <c r="H767" i="23"/>
  <c r="G35" i="25"/>
  <c r="H783" i="23"/>
  <c r="G42" i="25"/>
  <c r="H328" i="23"/>
  <c r="G15" i="25"/>
  <c r="H828" i="23"/>
  <c r="G49" i="25"/>
  <c r="H750" i="23"/>
  <c r="G23" i="25"/>
  <c r="H829" i="23"/>
  <c r="G50" i="25"/>
  <c r="H826" i="23"/>
  <c r="G47" i="25"/>
  <c r="H765" i="23"/>
  <c r="G33" i="25"/>
  <c r="H757" i="23"/>
  <c r="G29" i="25"/>
  <c r="H981" i="23"/>
  <c r="G5" i="25"/>
  <c r="H741" i="23"/>
  <c r="G20" i="25"/>
  <c r="H519" i="23"/>
  <c r="D4" i="11"/>
  <c r="I16" i="25" l="1"/>
  <c r="I43" i="25"/>
  <c r="I27" i="25"/>
  <c r="I26" i="25"/>
  <c r="I28" i="25"/>
  <c r="I25" i="25"/>
  <c r="I46" i="25"/>
  <c r="I18" i="25"/>
  <c r="I48" i="25"/>
  <c r="I30" i="25"/>
  <c r="I36" i="25"/>
  <c r="I24" i="25"/>
  <c r="I39" i="25"/>
  <c r="I20" i="25"/>
  <c r="I29" i="25"/>
  <c r="I47" i="25"/>
  <c r="I23" i="25"/>
  <c r="I15" i="25"/>
  <c r="I35" i="25"/>
  <c r="I31" i="25"/>
  <c r="I17" i="25"/>
  <c r="I34" i="25"/>
  <c r="I53" i="25"/>
  <c r="I32" i="25"/>
  <c r="I44" i="25"/>
  <c r="I19" i="25"/>
  <c r="I45" i="25"/>
  <c r="I40" i="25"/>
  <c r="I21" i="25"/>
  <c r="I37" i="25"/>
  <c r="I51" i="25"/>
  <c r="I41" i="25"/>
  <c r="I33" i="25"/>
  <c r="I50" i="25"/>
  <c r="I49" i="25"/>
  <c r="I42" i="25"/>
  <c r="I52" i="25"/>
  <c r="I22" i="25"/>
  <c r="H10" i="11"/>
  <c r="I9" i="11"/>
  <c r="G10" i="11"/>
  <c r="G9" i="11"/>
  <c r="I10" i="11"/>
  <c r="G11" i="11"/>
  <c r="I11" i="11"/>
  <c r="H11" i="11"/>
  <c r="H9" i="11"/>
  <c r="J844" i="23" l="1"/>
  <c r="J783" i="23"/>
  <c r="J782" i="23"/>
  <c r="J777" i="23"/>
  <c r="J763" i="23"/>
  <c r="J761" i="23"/>
  <c r="J826" i="23"/>
  <c r="J751" i="23"/>
  <c r="J735" i="23"/>
  <c r="J754" i="23"/>
  <c r="J765" i="23"/>
  <c r="J828" i="23"/>
  <c r="J843" i="23"/>
  <c r="J787" i="23"/>
  <c r="J850" i="23"/>
  <c r="J767" i="23"/>
  <c r="J757" i="23"/>
  <c r="J768" i="23"/>
  <c r="J825" i="23"/>
  <c r="J755" i="23"/>
  <c r="J744" i="23"/>
  <c r="J829" i="23"/>
  <c r="J770" i="23"/>
  <c r="J737" i="23"/>
  <c r="J766" i="23"/>
  <c r="J328" i="23"/>
  <c r="J741" i="23"/>
  <c r="J760" i="23"/>
  <c r="J753" i="23"/>
  <c r="J784" i="23"/>
  <c r="J742" i="23"/>
  <c r="J786" i="23"/>
  <c r="J733" i="23"/>
  <c r="J750" i="23"/>
  <c r="J827" i="23"/>
  <c r="J756" i="23"/>
  <c r="J357" i="23"/>
  <c r="I54" i="25"/>
  <c r="J775" i="23"/>
  <c r="H14" i="11"/>
  <c r="J10" i="11"/>
  <c r="G14" i="11"/>
  <c r="J9" i="11"/>
  <c r="I14" i="11"/>
  <c r="J11" i="11"/>
  <c r="J851" i="23" l="1"/>
  <c r="J14" i="11"/>
  <c r="K9" i="11" s="1"/>
  <c r="H1257" i="23" l="1"/>
  <c r="K10" i="11"/>
  <c r="K11" i="11" l="1"/>
  <c r="H1258" i="23"/>
  <c r="H1259" i="23" l="1"/>
  <c r="K14" i="11"/>
  <c r="K229" i="23"/>
  <c r="K189" i="23"/>
  <c r="K1095" i="23"/>
  <c r="K514" i="23"/>
  <c r="K100" i="23"/>
  <c r="K424" i="23"/>
  <c r="K55" i="23"/>
  <c r="K1055" i="23"/>
  <c r="K580" i="23"/>
  <c r="K735" i="23"/>
  <c r="K727" i="23"/>
  <c r="K456" i="23"/>
  <c r="K95" i="23"/>
  <c r="K849" i="23"/>
  <c r="K1196" i="23"/>
  <c r="K625" i="23"/>
  <c r="K266" i="23"/>
  <c r="K1221" i="23"/>
  <c r="K624" i="23"/>
  <c r="K147" i="23"/>
  <c r="K60" i="23"/>
  <c r="K133" i="23"/>
  <c r="K1012" i="23"/>
  <c r="K687" i="23"/>
  <c r="K872" i="23"/>
  <c r="K1131" i="23"/>
  <c r="K1172" i="23"/>
  <c r="K1149" i="23"/>
  <c r="K983" i="23"/>
  <c r="K53" i="23"/>
  <c r="K1224" i="23"/>
  <c r="K108" i="23"/>
  <c r="K801" i="23"/>
  <c r="K542" i="23"/>
  <c r="K969" i="23"/>
  <c r="K971" i="23"/>
  <c r="K1089" i="23"/>
  <c r="K48" i="23"/>
  <c r="K832" i="23"/>
  <c r="K699" i="23"/>
  <c r="K205" i="23"/>
  <c r="K539" i="23"/>
  <c r="K1159" i="23"/>
  <c r="K437" i="23"/>
  <c r="K578" i="23"/>
  <c r="K382" i="23"/>
  <c r="K270" i="23"/>
  <c r="K115" i="23"/>
  <c r="K59" i="23"/>
  <c r="K590" i="23"/>
  <c r="K602" i="23"/>
  <c r="K1169" i="23"/>
  <c r="K834" i="23"/>
  <c r="K1155" i="23"/>
  <c r="K1052" i="23"/>
  <c r="K843" i="23"/>
  <c r="K587" i="23"/>
  <c r="K697" i="23"/>
  <c r="K621" i="23"/>
  <c r="K955" i="23"/>
  <c r="K665" i="23"/>
  <c r="K328" i="23"/>
  <c r="K369" i="23"/>
  <c r="K196" i="23"/>
  <c r="K932" i="23"/>
  <c r="K168" i="23"/>
  <c r="K987" i="23"/>
  <c r="K761" i="23"/>
  <c r="K97" i="23"/>
  <c r="K425" i="23"/>
  <c r="K830" i="23"/>
  <c r="K1164" i="23"/>
  <c r="K1208" i="23"/>
  <c r="K954" i="23"/>
  <c r="K575" i="23"/>
  <c r="K1148" i="23"/>
  <c r="K628" i="23"/>
  <c r="K973" i="23"/>
  <c r="K257" i="23"/>
  <c r="K114" i="23"/>
  <c r="K116" i="23"/>
  <c r="K251" i="23"/>
  <c r="K1168" i="23"/>
  <c r="K660" i="23"/>
  <c r="K34" i="23"/>
  <c r="K512" i="23"/>
  <c r="K483" i="23"/>
  <c r="K696" i="23"/>
  <c r="K1238" i="23"/>
  <c r="K1255" i="23"/>
  <c r="K1119" i="23"/>
  <c r="K488" i="23"/>
  <c r="K411" i="23"/>
  <c r="K1180" i="23"/>
  <c r="K738" i="23"/>
  <c r="K508" i="23"/>
  <c r="K1144" i="23"/>
  <c r="K1022" i="23"/>
  <c r="K568" i="23"/>
  <c r="K227" i="23"/>
  <c r="K891" i="23"/>
  <c r="K163" i="23"/>
  <c r="K818" i="23"/>
  <c r="K446" i="23"/>
  <c r="K961" i="23"/>
  <c r="K374" i="23"/>
  <c r="K220" i="23"/>
  <c r="K1145" i="23"/>
  <c r="K615" i="23"/>
  <c r="K505" i="23"/>
  <c r="K381" i="23"/>
  <c r="K573" i="23"/>
  <c r="K564" i="23"/>
  <c r="K56" i="23"/>
  <c r="K594" i="23"/>
  <c r="K275" i="23"/>
  <c r="K32" i="23"/>
  <c r="K723" i="23"/>
  <c r="K788" i="23"/>
  <c r="K1183" i="23"/>
  <c r="K162" i="23"/>
  <c r="K384" i="23"/>
  <c r="K974" i="23"/>
  <c r="K407" i="23"/>
  <c r="K274" i="23"/>
  <c r="K643" i="23"/>
  <c r="K90" i="23"/>
  <c r="K826" i="23"/>
  <c r="K1188" i="23"/>
  <c r="K1162" i="23"/>
  <c r="K588" i="23"/>
  <c r="K707" i="23"/>
  <c r="K714" i="23"/>
  <c r="K88" i="23"/>
  <c r="K905" i="23"/>
  <c r="K637" i="23"/>
  <c r="K306" i="23"/>
  <c r="K155" i="23"/>
  <c r="K950" i="23"/>
  <c r="K908" i="23"/>
  <c r="K1075" i="23"/>
  <c r="K366" i="23"/>
  <c r="K284" i="23"/>
  <c r="K838" i="23"/>
  <c r="K718" i="23"/>
  <c r="K964" i="23"/>
  <c r="K976" i="23"/>
  <c r="K593" i="23"/>
  <c r="K1115" i="23"/>
  <c r="K669" i="23"/>
  <c r="K142" i="23"/>
  <c r="K129" i="23"/>
  <c r="K1019" i="23"/>
  <c r="K42" i="23"/>
  <c r="K185" i="23"/>
  <c r="K136" i="23"/>
  <c r="K71" i="23"/>
  <c r="K468" i="23"/>
  <c r="K38" i="23"/>
  <c r="K307" i="23"/>
  <c r="K770" i="23"/>
  <c r="K1176" i="23"/>
  <c r="K1141" i="23"/>
  <c r="K347" i="23"/>
  <c r="K945" i="23"/>
  <c r="K1077" i="23"/>
  <c r="K47" i="23"/>
  <c r="K265" i="23"/>
  <c r="K627" i="23"/>
  <c r="K996" i="23"/>
  <c r="K190" i="23"/>
  <c r="K546" i="23"/>
  <c r="K533" i="23"/>
  <c r="K259" i="23"/>
  <c r="K1092" i="23"/>
  <c r="K40" i="23"/>
  <c r="K264" i="23"/>
  <c r="K25" i="23"/>
  <c r="K320" i="23"/>
  <c r="K370" i="23"/>
  <c r="K837" i="23"/>
  <c r="K998" i="23"/>
  <c r="K622" i="23"/>
  <c r="K107" i="23"/>
  <c r="K828" i="23"/>
  <c r="K970" i="23"/>
  <c r="K345" i="23"/>
  <c r="K576" i="23"/>
  <c r="K36" i="23"/>
  <c r="K125" i="23"/>
  <c r="K716" i="23"/>
  <c r="K1096" i="23"/>
  <c r="K814" i="23"/>
  <c r="K939" i="23"/>
  <c r="K272" i="23"/>
  <c r="K461" i="23"/>
  <c r="K876" i="23"/>
  <c r="K592" i="23"/>
  <c r="K315" i="23"/>
  <c r="K1031" i="23"/>
  <c r="K372" i="23"/>
  <c r="K653" i="23"/>
  <c r="K909" i="23"/>
  <c r="K1076" i="23"/>
  <c r="K1232" i="23"/>
  <c r="K597" i="23"/>
  <c r="K1212" i="23"/>
  <c r="K304" i="23"/>
  <c r="K86" i="23"/>
  <c r="K472" i="23"/>
  <c r="K552" i="23"/>
  <c r="K963" i="23"/>
  <c r="K1024" i="23"/>
  <c r="K609" i="23"/>
  <c r="K215" i="23"/>
  <c r="K1093" i="23"/>
  <c r="K1043" i="23"/>
  <c r="K176" i="23"/>
  <c r="K421" i="23"/>
  <c r="K798" i="23"/>
  <c r="K221" i="23"/>
  <c r="K1202" i="23"/>
  <c r="K567" i="23"/>
  <c r="K197" i="23"/>
  <c r="K54" i="23"/>
  <c r="K703" i="23"/>
  <c r="K914" i="23"/>
  <c r="K194" i="23"/>
  <c r="K458" i="23"/>
  <c r="K14" i="23"/>
  <c r="K413" i="23"/>
  <c r="K829" i="23"/>
  <c r="K748" i="23"/>
  <c r="K160" i="23"/>
  <c r="K330" i="23"/>
  <c r="K158" i="23"/>
  <c r="K752" i="23"/>
  <c r="K698" i="23"/>
  <c r="K430" i="23"/>
  <c r="K851" i="23"/>
  <c r="K879" i="23"/>
  <c r="K993" i="23"/>
  <c r="K1177" i="23"/>
  <c r="K1139" i="23"/>
  <c r="K1051" i="23"/>
  <c r="K946" i="23"/>
  <c r="K1152" i="23"/>
  <c r="K691" i="23"/>
  <c r="K281" i="23"/>
  <c r="K515" i="23"/>
  <c r="K531" i="23"/>
  <c r="K704" i="23"/>
  <c r="K394" i="23"/>
  <c r="K581" i="23"/>
  <c r="K308" i="23"/>
  <c r="K340" i="23"/>
  <c r="K239" i="23"/>
  <c r="K422" i="23"/>
  <c r="K1231" i="23"/>
  <c r="K13" i="23"/>
  <c r="K648" i="23"/>
  <c r="K911" i="23"/>
  <c r="K316" i="23"/>
  <c r="K1045" i="23"/>
  <c r="K301" i="23"/>
  <c r="K995" i="23"/>
  <c r="K267" i="23"/>
  <c r="K1235" i="23"/>
  <c r="K388" i="23"/>
  <c r="K936" i="23"/>
  <c r="K1226" i="23"/>
  <c r="K1135" i="23"/>
  <c r="K361" i="23"/>
  <c r="K1047" i="23"/>
  <c r="K466" i="23"/>
  <c r="K1173" i="23"/>
  <c r="K668" i="23"/>
  <c r="K418" i="23"/>
  <c r="K741" i="23"/>
  <c r="K506" i="23"/>
  <c r="K1210" i="23"/>
  <c r="K572" i="23"/>
  <c r="K480" i="23"/>
  <c r="K784" i="23"/>
  <c r="K64" i="23"/>
  <c r="K398" i="23"/>
  <c r="K1130" i="23"/>
  <c r="K664" i="23"/>
  <c r="K93" i="23"/>
  <c r="K201" i="23"/>
  <c r="K898" i="23"/>
  <c r="K80" i="23"/>
  <c r="K694" i="23"/>
  <c r="K994" i="23"/>
  <c r="K1005" i="23"/>
  <c r="K885" i="23"/>
  <c r="K8" i="23"/>
  <c r="K927" i="23"/>
  <c r="K104" i="23"/>
  <c r="K1229" i="23"/>
  <c r="K591" i="23"/>
  <c r="K153" i="23"/>
  <c r="K179" i="23"/>
  <c r="K800" i="23"/>
  <c r="K755" i="23"/>
  <c r="K175" i="23"/>
  <c r="K1029" i="23"/>
  <c r="K1097" i="23"/>
  <c r="K1004" i="23"/>
  <c r="K139" i="23"/>
  <c r="K273" i="23"/>
  <c r="K867" i="23"/>
  <c r="K339" i="23"/>
  <c r="K1090" i="23"/>
  <c r="K464" i="23"/>
  <c r="K783" i="23"/>
  <c r="K258" i="23"/>
  <c r="K1190" i="23"/>
  <c r="K640" i="23"/>
  <c r="K933" i="23"/>
  <c r="K68" i="23"/>
  <c r="K956" i="23"/>
  <c r="K433" i="23"/>
  <c r="K595" i="23"/>
  <c r="K362" i="23"/>
  <c r="K1003" i="23"/>
  <c r="K1039" i="23"/>
  <c r="K662" i="23"/>
  <c r="K747" i="23"/>
  <c r="K862" i="23"/>
  <c r="K67" i="23"/>
  <c r="K779" i="23"/>
  <c r="K518" i="23"/>
  <c r="K771" i="23"/>
  <c r="K1009" i="23"/>
  <c r="K98" i="23"/>
  <c r="K959" i="23"/>
  <c r="K238" i="23"/>
  <c r="K77" i="23"/>
  <c r="K448" i="23"/>
  <c r="K1037" i="23"/>
  <c r="K10" i="23"/>
  <c r="K743" i="23"/>
  <c r="K957" i="23"/>
  <c r="K685" i="23"/>
  <c r="K127" i="23"/>
  <c r="K70" i="23"/>
  <c r="K938" i="23"/>
  <c r="K532" i="23"/>
  <c r="K895" i="23"/>
  <c r="K442" i="23"/>
  <c r="K778" i="23"/>
  <c r="K844" i="23"/>
  <c r="K1253" i="23"/>
  <c r="K20" i="23"/>
  <c r="K1178" i="23"/>
  <c r="K999" i="23"/>
  <c r="K631" i="23"/>
  <c r="K708" i="23"/>
  <c r="K357" i="23"/>
  <c r="K135" i="23"/>
  <c r="K880" i="23"/>
  <c r="K1214" i="23"/>
  <c r="K854" i="23"/>
  <c r="K170" i="23"/>
  <c r="K474" i="23"/>
  <c r="K200" i="23"/>
  <c r="K1207" i="23"/>
  <c r="K1195" i="23"/>
  <c r="K1117" i="23"/>
  <c r="K122" i="23"/>
  <c r="K975" i="23"/>
  <c r="K427" i="23"/>
  <c r="K396" i="23"/>
  <c r="K855" i="23"/>
  <c r="K1057" i="23"/>
  <c r="K890" i="23"/>
  <c r="K611" i="23"/>
  <c r="K1239" i="23"/>
  <c r="K620" i="23"/>
  <c r="K925" i="23"/>
  <c r="K289" i="23"/>
  <c r="K889" i="23"/>
  <c r="K256" i="23"/>
  <c r="K952" i="23"/>
  <c r="K845" i="23"/>
  <c r="K601" i="23"/>
  <c r="K459" i="23"/>
  <c r="K105" i="23"/>
  <c r="K235" i="23"/>
  <c r="K1186" i="23"/>
  <c r="K715" i="23"/>
  <c r="K279" i="23"/>
  <c r="K1237" i="23"/>
  <c r="K980" i="23"/>
  <c r="K1230" i="23"/>
  <c r="K426" i="23"/>
  <c r="K1017" i="23"/>
  <c r="K1147" i="23"/>
  <c r="K795" i="23"/>
  <c r="K96" i="23"/>
  <c r="K873" i="23"/>
  <c r="K658" i="23"/>
  <c r="K746" i="23"/>
  <c r="K808" i="23"/>
  <c r="K553" i="23"/>
  <c r="K469" i="23"/>
  <c r="K73" i="23"/>
  <c r="K598" i="23"/>
  <c r="K473" i="23"/>
  <c r="K318" i="23"/>
  <c r="K502" i="23"/>
  <c r="K323" i="23"/>
  <c r="K543" i="23"/>
  <c r="K303" i="23"/>
  <c r="K526" i="23"/>
  <c r="K930" i="23"/>
  <c r="K805" i="23"/>
  <c r="K750" i="23"/>
  <c r="K1078" i="23"/>
  <c r="K412" i="23"/>
  <c r="K262" i="23"/>
  <c r="K360" i="23"/>
  <c r="K1108" i="23"/>
  <c r="K877" i="23"/>
  <c r="K883" i="23"/>
  <c r="K462" i="23"/>
  <c r="K17" i="23"/>
  <c r="K1107" i="23"/>
  <c r="K218" i="23"/>
  <c r="K848" i="23"/>
  <c r="K540" i="23"/>
  <c r="K1171" i="23"/>
  <c r="K420" i="23"/>
  <c r="K292" i="23"/>
  <c r="K953" i="23"/>
  <c r="K243" i="23"/>
  <c r="K736" i="23"/>
  <c r="K359" i="23"/>
  <c r="K331" i="23"/>
  <c r="K657" i="23"/>
  <c r="K313" i="23"/>
  <c r="K183" i="23"/>
  <c r="K66" i="23"/>
  <c r="K1074" i="23"/>
  <c r="K769" i="23"/>
  <c r="K455" i="23"/>
  <c r="K1187" i="23"/>
  <c r="K1072" i="23"/>
  <c r="K562" i="23"/>
  <c r="K734" i="23"/>
  <c r="K1250" i="23"/>
  <c r="K103" i="23"/>
  <c r="K559" i="23"/>
  <c r="K610" i="23"/>
  <c r="K1028" i="23"/>
  <c r="K6" i="23"/>
  <c r="K286" i="23"/>
  <c r="K299" i="23"/>
  <c r="K58" i="23"/>
  <c r="K211" i="23"/>
  <c r="K982" i="23"/>
  <c r="K675" i="23"/>
  <c r="K1223" i="23"/>
  <c r="K900" i="23"/>
  <c r="K405" i="23"/>
  <c r="K203" i="23"/>
  <c r="K1227" i="23"/>
  <c r="K1013" i="23"/>
  <c r="K555" i="23"/>
  <c r="K1137" i="23"/>
  <c r="K941" i="23"/>
  <c r="K1220" i="23"/>
  <c r="K646" i="23"/>
  <c r="K349" i="23"/>
  <c r="K46" i="23"/>
  <c r="K850" i="23"/>
  <c r="K547" i="23"/>
  <c r="K423" i="23"/>
  <c r="K942" i="23"/>
  <c r="K178" i="23"/>
  <c r="K1179" i="23"/>
  <c r="K445" i="23"/>
  <c r="K338" i="23"/>
  <c r="K819" i="23"/>
  <c r="K1070" i="23"/>
  <c r="K140" i="23"/>
  <c r="K355" i="23"/>
  <c r="K1086" i="23"/>
  <c r="K579" i="23"/>
  <c r="K1002" i="23"/>
  <c r="K1191" i="23"/>
  <c r="K719" i="23"/>
  <c r="K106" i="23"/>
  <c r="K782" i="23"/>
  <c r="K177" i="23"/>
  <c r="K486" i="23"/>
  <c r="K248" i="23"/>
  <c r="K434" i="23"/>
  <c r="K881" i="23"/>
  <c r="K557" i="23"/>
  <c r="K57" i="23"/>
  <c r="K600" i="23"/>
  <c r="K29" i="23"/>
  <c r="K887" i="23"/>
  <c r="K929" i="23"/>
  <c r="K705" i="23"/>
  <c r="K311" i="23"/>
  <c r="K1025" i="23"/>
  <c r="K584" i="23"/>
  <c r="K319" i="23"/>
  <c r="K1026" i="23"/>
  <c r="K367" i="23"/>
  <c r="K560" i="23"/>
  <c r="K613" i="23"/>
  <c r="K958" i="23"/>
  <c r="K245" i="23"/>
  <c r="K295" i="23"/>
  <c r="K181" i="23"/>
  <c r="K41" i="23"/>
  <c r="K906" i="23"/>
  <c r="K1069" i="23"/>
  <c r="K886" i="23"/>
  <c r="K1206" i="23"/>
  <c r="K249" i="23"/>
  <c r="K1204" i="23"/>
  <c r="K414" i="23"/>
  <c r="K550" i="23"/>
  <c r="K1060" i="23"/>
  <c r="K1158" i="23"/>
  <c r="K904" i="23"/>
  <c r="K148" i="23"/>
  <c r="K670" i="23"/>
  <c r="K150" i="23"/>
  <c r="K149" i="23"/>
  <c r="K94" i="23"/>
  <c r="K195" i="23"/>
  <c r="K1103" i="23"/>
  <c r="K824" i="23"/>
  <c r="K457" i="23"/>
  <c r="K443" i="23"/>
  <c r="K184" i="23"/>
  <c r="K317" i="23"/>
  <c r="K169" i="23"/>
  <c r="K875" i="23"/>
  <c r="K385" i="23"/>
  <c r="K804" i="23"/>
  <c r="K352" i="23"/>
  <c r="K335" i="23"/>
  <c r="K793" i="23"/>
  <c r="K923" i="23"/>
  <c r="K695" i="23"/>
  <c r="K1247" i="23"/>
  <c r="K896" i="23"/>
  <c r="K822" i="23"/>
  <c r="K444" i="23"/>
  <c r="K63" i="23"/>
  <c r="K644" i="23"/>
  <c r="K534" i="23"/>
  <c r="K378" i="23"/>
  <c r="K764" i="23"/>
  <c r="K1166" i="23"/>
  <c r="K182" i="23"/>
  <c r="K780" i="23"/>
  <c r="K124" i="23"/>
  <c r="K894" i="23"/>
  <c r="K1222" i="23"/>
  <c r="K399" i="23"/>
  <c r="K404" i="23"/>
  <c r="K775" i="23"/>
  <c r="K1044" i="23"/>
  <c r="K509" i="23"/>
  <c r="K811" i="23"/>
  <c r="K990" i="23"/>
  <c r="K193" i="23"/>
  <c r="K501" i="23"/>
  <c r="K72" i="23"/>
  <c r="K674" i="23"/>
  <c r="K429" i="23"/>
  <c r="K128" i="23"/>
  <c r="K132" i="23"/>
  <c r="K282" i="23"/>
  <c r="K507" i="23"/>
  <c r="K247" i="23"/>
  <c r="K751" i="23"/>
  <c r="K765" i="23"/>
  <c r="K288" i="23"/>
  <c r="K638" i="23"/>
  <c r="K252" i="23"/>
  <c r="K510" i="23"/>
  <c r="K985" i="23"/>
  <c r="K1042" i="23"/>
  <c r="K1236" i="23"/>
  <c r="K277" i="23"/>
  <c r="K608" i="23"/>
  <c r="K806" i="23"/>
  <c r="K1252" i="23"/>
  <c r="K419" i="23"/>
  <c r="K487" i="23"/>
  <c r="K650" i="23"/>
  <c r="K1140" i="23"/>
  <c r="K968" i="23"/>
  <c r="K1122" i="23"/>
  <c r="K346" i="23"/>
  <c r="K92" i="23"/>
  <c r="K333" i="23"/>
  <c r="K497" i="23"/>
  <c r="K635" i="23"/>
  <c r="K490" i="23"/>
  <c r="K1109" i="23"/>
  <c r="K452" i="23"/>
  <c r="K874" i="23"/>
  <c r="K65" i="23"/>
  <c r="K439" i="23"/>
  <c r="K760" i="23"/>
  <c r="K920" i="23"/>
  <c r="K636" i="23"/>
  <c r="K482" i="23"/>
  <c r="K744" i="23"/>
  <c r="K656" i="23"/>
  <c r="K919" i="23"/>
  <c r="K812" i="23"/>
  <c r="K1101" i="23"/>
  <c r="K554" i="23"/>
  <c r="K241" i="23"/>
  <c r="K44" i="23"/>
  <c r="K188" i="23"/>
  <c r="K1073" i="23"/>
  <c r="K156" i="23"/>
  <c r="K1001" i="23"/>
  <c r="K871" i="23"/>
  <c r="K327" i="23"/>
  <c r="K375" i="23"/>
  <c r="K1126" i="23"/>
  <c r="K223" i="23"/>
  <c r="K50" i="23"/>
  <c r="K1033" i="23"/>
  <c r="K297" i="23"/>
  <c r="K76" i="23"/>
  <c r="K22" i="23"/>
  <c r="K1192" i="23"/>
  <c r="K773" i="23"/>
  <c r="K1018" i="23"/>
  <c r="K551" i="23"/>
  <c r="K1124" i="23"/>
  <c r="K535" i="23"/>
  <c r="K1034" i="23"/>
  <c r="K1030" i="23"/>
  <c r="K329" i="23"/>
  <c r="K679" i="23"/>
  <c r="K1066" i="23"/>
  <c r="K28" i="23"/>
  <c r="K893" i="23"/>
  <c r="K1127" i="23"/>
  <c r="K271" i="23"/>
  <c r="K842" i="23"/>
  <c r="K401" i="23"/>
  <c r="K520" i="23"/>
  <c r="K134" i="23"/>
  <c r="K1038" i="23"/>
  <c r="K438" i="23"/>
  <c r="K1120" i="23"/>
  <c r="K436" i="23"/>
  <c r="K431" i="23"/>
  <c r="K1154" i="23"/>
  <c r="K120" i="23"/>
  <c r="K199" i="23"/>
  <c r="K250" i="23"/>
  <c r="K1023" i="23"/>
  <c r="K408" i="23"/>
  <c r="K712" i="23"/>
  <c r="K757" i="23"/>
  <c r="K157" i="23"/>
  <c r="K465" i="23"/>
  <c r="K569" i="23"/>
  <c r="K291" i="23"/>
  <c r="K940" i="23"/>
  <c r="K350" i="23"/>
  <c r="K630" i="23"/>
  <c r="K479" i="23"/>
  <c r="K393" i="23"/>
  <c r="K1240" i="23"/>
  <c r="K332" i="23"/>
  <c r="K263" i="23"/>
  <c r="K823" i="23"/>
  <c r="K460" i="23"/>
  <c r="K522" i="23"/>
  <c r="K187" i="23"/>
  <c r="K1245" i="23"/>
  <c r="K524" i="23"/>
  <c r="K981" i="23"/>
  <c r="K1199" i="23"/>
  <c r="K1040" i="23"/>
  <c r="K1153" i="23"/>
  <c r="K417" i="23"/>
  <c r="K208" i="23"/>
  <c r="K1175" i="23"/>
  <c r="K882" i="23"/>
  <c r="K99" i="23"/>
  <c r="K481" i="23"/>
  <c r="K1194" i="23"/>
  <c r="K915" i="23"/>
  <c r="K799" i="23"/>
  <c r="K354" i="23"/>
  <c r="K1218" i="23"/>
  <c r="K85" i="23"/>
  <c r="K1142" i="23"/>
  <c r="K74" i="23"/>
  <c r="K43" i="23"/>
  <c r="K678" i="23"/>
  <c r="K450" i="23"/>
  <c r="K356" i="23"/>
  <c r="K733" i="23"/>
  <c r="K1163" i="23"/>
  <c r="K395" i="23"/>
  <c r="K173" i="23"/>
  <c r="K605" i="23"/>
  <c r="K432" i="23"/>
  <c r="K972" i="23"/>
  <c r="K1125" i="23"/>
  <c r="K577" i="23"/>
  <c r="K1094" i="23"/>
  <c r="K84" i="23"/>
  <c r="K1189" i="23"/>
  <c r="K1161" i="23"/>
  <c r="K758" i="23"/>
  <c r="K831" i="23"/>
  <c r="K820" i="23"/>
  <c r="K870" i="23"/>
  <c r="K516" i="23"/>
  <c r="K629" i="23"/>
  <c r="K839" i="23"/>
  <c r="K978" i="23"/>
  <c r="K214" i="23"/>
  <c r="K234" i="23"/>
  <c r="K529" i="23"/>
  <c r="K91" i="23"/>
  <c r="K1249" i="23"/>
  <c r="K1241" i="23"/>
  <c r="K126" i="23"/>
  <c r="K278" i="23"/>
  <c r="K1098" i="23"/>
  <c r="K859" i="23"/>
  <c r="K1106" i="23"/>
  <c r="K363" i="23"/>
  <c r="K700" i="23"/>
  <c r="K1116" i="23"/>
  <c r="K931" i="23"/>
  <c r="K992" i="23"/>
  <c r="K131" i="23"/>
  <c r="K861" i="23"/>
  <c r="K397" i="23"/>
  <c r="K1225" i="23"/>
  <c r="K541" i="23"/>
  <c r="K447" i="23"/>
  <c r="K725" i="23"/>
  <c r="K1020" i="23"/>
  <c r="K1200" i="23"/>
  <c r="K496" i="23"/>
  <c r="K191" i="23"/>
  <c r="K373" i="23"/>
  <c r="K146" i="23"/>
  <c r="K530" i="23"/>
  <c r="K517" i="23"/>
  <c r="K89" i="23"/>
  <c r="K1008" i="23"/>
  <c r="K269" i="23"/>
  <c r="K556" i="23"/>
  <c r="K810" i="23"/>
  <c r="K82" i="23"/>
  <c r="K231" i="23"/>
  <c r="K652" i="23"/>
  <c r="K1016" i="23"/>
  <c r="K965" i="23"/>
  <c r="K491" i="23"/>
  <c r="K1143" i="23"/>
  <c r="K548" i="23"/>
  <c r="K428" i="23"/>
  <c r="K228" i="23"/>
  <c r="K781" i="23"/>
  <c r="K1015" i="23"/>
  <c r="K680" i="23"/>
  <c r="K907" i="23"/>
  <c r="K633" i="23"/>
  <c r="K626" i="23"/>
  <c r="K441" i="23"/>
  <c r="K236" i="23"/>
  <c r="K988" i="23"/>
  <c r="K213" i="23"/>
  <c r="K324" i="23"/>
  <c r="K864" i="23"/>
  <c r="K454" i="23"/>
  <c r="K1170" i="23"/>
  <c r="K840" i="23"/>
  <c r="K379" i="23"/>
  <c r="K949" i="23"/>
  <c r="K504" i="23"/>
  <c r="K31" i="23"/>
  <c r="K341" i="23"/>
  <c r="K406" i="23"/>
  <c r="K561" i="23"/>
  <c r="K101" i="23"/>
  <c r="K61" i="23"/>
  <c r="K1056" i="23"/>
  <c r="K206" i="23"/>
  <c r="K768" i="23"/>
  <c r="K607" i="23"/>
  <c r="K753" i="23"/>
  <c r="K371" i="23"/>
  <c r="K659" i="23"/>
  <c r="K1256" i="23"/>
  <c r="K774" i="23"/>
  <c r="K172" i="23"/>
  <c r="K1193" i="23"/>
  <c r="K1061" i="23"/>
  <c r="K1099" i="23"/>
  <c r="K1134" i="23"/>
  <c r="K113" i="23"/>
  <c r="K767" i="23"/>
  <c r="K690" i="23"/>
  <c r="K729" i="23"/>
  <c r="K1104" i="23"/>
  <c r="K912" i="23"/>
  <c r="K791" i="23"/>
  <c r="K478" i="23"/>
  <c r="K52" i="23"/>
  <c r="K860" i="23"/>
  <c r="K693" i="23"/>
  <c r="K671" i="23"/>
  <c r="K545" i="23"/>
  <c r="K807" i="23"/>
  <c r="K365" i="23"/>
  <c r="K1114" i="23"/>
  <c r="K787" i="23"/>
  <c r="K2" i="23" l="1"/>
  <c r="K216" i="23"/>
  <c r="K868" i="23"/>
  <c r="K943" i="23"/>
  <c r="L943" i="23" s="1"/>
  <c r="K494" i="23"/>
  <c r="K471" i="23"/>
  <c r="K1184" i="23"/>
  <c r="K521" i="23"/>
  <c r="L521" i="23" s="1"/>
  <c r="K809" i="23"/>
  <c r="K283" i="23"/>
  <c r="K159" i="23"/>
  <c r="K558" i="23"/>
  <c r="L558" i="23" s="1"/>
  <c r="K1203" i="23"/>
  <c r="K1234" i="23"/>
  <c r="K682" i="23"/>
  <c r="K19" i="23"/>
  <c r="L19" i="23" s="1"/>
  <c r="K1244" i="23"/>
  <c r="K790" i="23"/>
  <c r="K477" i="23"/>
  <c r="K944" i="23"/>
  <c r="L944" i="23" s="1"/>
  <c r="K1228" i="23"/>
  <c r="K523" i="23"/>
  <c r="K310" i="23"/>
  <c r="K709" i="23"/>
  <c r="L709" i="23" s="1"/>
  <c r="K1062" i="23"/>
  <c r="K400" i="23"/>
  <c r="K15" i="23"/>
  <c r="K903" i="23"/>
  <c r="L903" i="23" s="1"/>
  <c r="K740" i="23"/>
  <c r="K1083" i="23"/>
  <c r="K538" i="23"/>
  <c r="K300" i="23"/>
  <c r="L300" i="23" s="1"/>
  <c r="K847" i="23"/>
  <c r="K232" i="23"/>
  <c r="K62" i="23"/>
  <c r="K1181" i="23"/>
  <c r="L1181" i="23" s="1"/>
  <c r="K651" i="23"/>
  <c r="K1215" i="23"/>
  <c r="K722" i="23"/>
  <c r="K901" i="23"/>
  <c r="L901" i="23" s="1"/>
  <c r="K7" i="23"/>
  <c r="K1011" i="23"/>
  <c r="K672" i="23"/>
  <c r="K1185" i="23"/>
  <c r="L1185" i="23" s="1"/>
  <c r="K742" i="23"/>
  <c r="K351" i="23"/>
  <c r="K69" i="23"/>
  <c r="K1100" i="23"/>
  <c r="L1100" i="23" s="1"/>
  <c r="K489" i="23"/>
  <c r="K776" i="23"/>
  <c r="K1050" i="23"/>
  <c r="K9" i="23"/>
  <c r="L9" i="23" s="1"/>
  <c r="K476" i="23"/>
  <c r="K1128" i="23"/>
  <c r="K794" i="23"/>
  <c r="K325" i="23"/>
  <c r="L325" i="23" s="1"/>
  <c r="K204" i="23"/>
  <c r="K344" i="23"/>
  <c r="K334" i="23"/>
  <c r="K83" i="23"/>
  <c r="L83" i="23" s="1"/>
  <c r="K858" i="23"/>
  <c r="K632" i="23"/>
  <c r="K960" i="23"/>
  <c r="K27" i="23"/>
  <c r="L27" i="23" s="1"/>
  <c r="K1233" i="23"/>
  <c r="K1146" i="23"/>
  <c r="K440" i="23"/>
  <c r="K293" i="23"/>
  <c r="L293" i="23" s="1"/>
  <c r="K151" i="23"/>
  <c r="K222" i="23"/>
  <c r="K732" i="23"/>
  <c r="K49" i="23"/>
  <c r="L49" i="23" s="1"/>
  <c r="K667" i="23"/>
  <c r="K902" i="23"/>
  <c r="K948" i="23"/>
  <c r="K219" i="23"/>
  <c r="L219" i="23" s="1"/>
  <c r="K415" i="23"/>
  <c r="K616" i="23"/>
  <c r="K302" i="23"/>
  <c r="K18" i="23"/>
  <c r="L18" i="23" s="1"/>
  <c r="K977" i="23"/>
  <c r="K1197" i="23"/>
  <c r="K937" i="23"/>
  <c r="K16" i="23"/>
  <c r="L16" i="23" s="1"/>
  <c r="K1000" i="23"/>
  <c r="K246" i="23"/>
  <c r="K726" i="23"/>
  <c r="K721" i="23"/>
  <c r="L721" i="23" s="1"/>
  <c r="K368" i="23"/>
  <c r="K493" i="23"/>
  <c r="K802" i="23"/>
  <c r="K143" i="23"/>
  <c r="L143" i="23" s="1"/>
  <c r="K878" i="23"/>
  <c r="K1110" i="23"/>
  <c r="K326" i="23"/>
  <c r="K884" i="23"/>
  <c r="L884" i="23" s="1"/>
  <c r="K833" i="23"/>
  <c r="K268" i="23"/>
  <c r="K392" i="23"/>
  <c r="K666" i="23"/>
  <c r="L666" i="23" s="1"/>
  <c r="K857" i="23"/>
  <c r="K604" i="23"/>
  <c r="K1079" i="23"/>
  <c r="K261" i="23"/>
  <c r="L261" i="23" s="1"/>
  <c r="K836" i="23"/>
  <c r="K23" i="23"/>
  <c r="K1058" i="23"/>
  <c r="K926" i="23"/>
  <c r="L926" i="23" s="1"/>
  <c r="K285" i="23"/>
  <c r="K792" i="23"/>
  <c r="K582" i="23"/>
  <c r="K309" i="23"/>
  <c r="L309" i="23" s="1"/>
  <c r="K934" i="23"/>
  <c r="K935" i="23"/>
  <c r="K435" i="23"/>
  <c r="K463" i="23"/>
  <c r="L463" i="23" s="1"/>
  <c r="K1156" i="23"/>
  <c r="K1048" i="23"/>
  <c r="K702" i="23"/>
  <c r="K1209" i="23"/>
  <c r="L1209" i="23" s="1"/>
  <c r="K174" i="23"/>
  <c r="K710" i="23"/>
  <c r="K606" i="23"/>
  <c r="K1243" i="23"/>
  <c r="L1243" i="23" s="1"/>
  <c r="K198" i="23"/>
  <c r="K749" i="23"/>
  <c r="K166" i="23"/>
  <c r="K565" i="23"/>
  <c r="L565" i="23" s="1"/>
  <c r="K1010" i="23"/>
  <c r="K1067" i="23"/>
  <c r="K1138" i="23"/>
  <c r="K1167" i="23"/>
  <c r="L1167" i="23" s="1"/>
  <c r="K701" i="23"/>
  <c r="K966" i="23"/>
  <c r="K730" i="23"/>
  <c r="K527" i="23"/>
  <c r="L527" i="23" s="1"/>
  <c r="K739" i="23"/>
  <c r="K1211" i="23"/>
  <c r="K1049" i="23"/>
  <c r="K513" i="23"/>
  <c r="L513" i="23" s="1"/>
  <c r="K121" i="23"/>
  <c r="K240" i="23"/>
  <c r="K519" i="23"/>
  <c r="K45" i="23"/>
  <c r="L45" i="23" s="1"/>
  <c r="K322" i="23"/>
  <c r="K1059" i="23"/>
  <c r="K852" i="23"/>
  <c r="K869" i="23"/>
  <c r="L869" i="23" s="1"/>
  <c r="K817" i="23"/>
  <c r="K1132" i="23"/>
  <c r="K603" i="23"/>
  <c r="K789" i="23"/>
  <c r="L789" i="23" s="1"/>
  <c r="K686" i="23"/>
  <c r="K192" i="23"/>
  <c r="K924" i="23"/>
  <c r="K1254" i="23"/>
  <c r="L1254" i="23" s="1"/>
  <c r="K724" i="23"/>
  <c r="K5" i="23"/>
  <c r="K813" i="23"/>
  <c r="K202" i="23"/>
  <c r="K979" i="23"/>
  <c r="K688" i="23"/>
  <c r="K237" i="23"/>
  <c r="K484" i="23"/>
  <c r="K1046" i="23"/>
  <c r="K336" i="23"/>
  <c r="K612" i="23"/>
  <c r="K495" i="23"/>
  <c r="K233" i="23"/>
  <c r="K835" i="23"/>
  <c r="K298" i="23"/>
  <c r="K500" i="23"/>
  <c r="K21" i="23"/>
  <c r="K118" i="23"/>
  <c r="K75" i="23"/>
  <c r="K634" i="23"/>
  <c r="K296" i="23"/>
  <c r="K280" i="23"/>
  <c r="K916" i="23"/>
  <c r="K11" i="23"/>
  <c r="K470" i="23"/>
  <c r="K343" i="23"/>
  <c r="K138" i="23"/>
  <c r="K683" i="23"/>
  <c r="K618" i="23"/>
  <c r="K255" i="23"/>
  <c r="K485" i="23"/>
  <c r="K1006" i="23"/>
  <c r="K754" i="23"/>
  <c r="K785" i="23"/>
  <c r="K26" i="23"/>
  <c r="K226" i="23"/>
  <c r="K745" i="23"/>
  <c r="K544" i="23"/>
  <c r="K1112" i="23"/>
  <c r="K566" i="23"/>
  <c r="K1129" i="23"/>
  <c r="K207" i="23"/>
  <c r="K312" i="23"/>
  <c r="K676" i="23"/>
  <c r="K1150" i="23"/>
  <c r="K410" i="23"/>
  <c r="K673" i="23"/>
  <c r="K639" i="23"/>
  <c r="K1205" i="23"/>
  <c r="K1251" i="23"/>
  <c r="K1082" i="23"/>
  <c r="K1102" i="23"/>
  <c r="K1041" i="23"/>
  <c r="K78" i="23"/>
  <c r="K663" i="23"/>
  <c r="K967" i="23"/>
  <c r="K713" i="23"/>
  <c r="K33" i="23"/>
  <c r="K821" i="23"/>
  <c r="K641" i="23"/>
  <c r="K599" i="23"/>
  <c r="K171" i="23"/>
  <c r="K79" i="23"/>
  <c r="K1065" i="23"/>
  <c r="K87" i="23"/>
  <c r="K786" i="23"/>
  <c r="K152" i="23"/>
  <c r="K165" i="23"/>
  <c r="K984" i="23"/>
  <c r="K525" i="23"/>
  <c r="K692" i="23"/>
  <c r="K766" i="23"/>
  <c r="K1080" i="23"/>
  <c r="K225" i="23"/>
  <c r="K112" i="23"/>
  <c r="K1111" i="23"/>
  <c r="K3" i="23"/>
  <c r="L2" i="23"/>
  <c r="K1063" i="23"/>
  <c r="L1063" i="23" s="1"/>
  <c r="L1114" i="23"/>
  <c r="M1114" i="23" s="1"/>
  <c r="L787" i="23"/>
  <c r="L545" i="23"/>
  <c r="L52" i="23"/>
  <c r="L1104" i="23"/>
  <c r="M1104" i="23" s="1"/>
  <c r="L113" i="23"/>
  <c r="L1193" i="23"/>
  <c r="L659" i="23"/>
  <c r="L768" i="23"/>
  <c r="L101" i="23"/>
  <c r="L31" i="23"/>
  <c r="L840" i="23"/>
  <c r="L324" i="23"/>
  <c r="L441" i="23"/>
  <c r="L671" i="23"/>
  <c r="L729" i="23"/>
  <c r="L172" i="23"/>
  <c r="L371" i="23"/>
  <c r="L206" i="23"/>
  <c r="L561" i="23"/>
  <c r="L504" i="23"/>
  <c r="L1170" i="23"/>
  <c r="L213" i="23"/>
  <c r="L626" i="23"/>
  <c r="L1015" i="23"/>
  <c r="M1015" i="23" s="1"/>
  <c r="L548" i="23"/>
  <c r="L1016" i="23"/>
  <c r="L478" i="23"/>
  <c r="M478" i="23" s="1"/>
  <c r="L1134" i="23"/>
  <c r="N1134" i="23" s="1"/>
  <c r="L365" i="23"/>
  <c r="L693" i="23"/>
  <c r="L791" i="23"/>
  <c r="M791" i="23" s="1"/>
  <c r="L690" i="23"/>
  <c r="M690" i="23" s="1"/>
  <c r="L1099" i="23"/>
  <c r="L774" i="23"/>
  <c r="L753" i="23"/>
  <c r="L1056" i="23"/>
  <c r="N1056" i="23" s="1"/>
  <c r="L406" i="23"/>
  <c r="L949" i="23"/>
  <c r="L454" i="23"/>
  <c r="L807" i="23"/>
  <c r="L860" i="23"/>
  <c r="L912" i="23"/>
  <c r="L767" i="23"/>
  <c r="L1061" i="23"/>
  <c r="L1256" i="23"/>
  <c r="L607" i="23"/>
  <c r="L61" i="23"/>
  <c r="L341" i="23"/>
  <c r="L379" i="23"/>
  <c r="L864" i="23"/>
  <c r="L236" i="23"/>
  <c r="L907" i="23"/>
  <c r="L680" i="23"/>
  <c r="L428" i="23"/>
  <c r="L965" i="23"/>
  <c r="L82" i="23"/>
  <c r="L1008" i="23"/>
  <c r="L146" i="23"/>
  <c r="L1200" i="23"/>
  <c r="L541" i="23"/>
  <c r="L131" i="23"/>
  <c r="L700" i="23"/>
  <c r="L1098" i="23"/>
  <c r="L1249" i="23"/>
  <c r="L214" i="23"/>
  <c r="L516" i="23"/>
  <c r="L758" i="23"/>
  <c r="N758" i="23" s="1"/>
  <c r="L1094" i="23"/>
  <c r="N1094" i="23" s="1"/>
  <c r="L432" i="23"/>
  <c r="L1163" i="23"/>
  <c r="L678" i="23"/>
  <c r="L85" i="23"/>
  <c r="N85" i="23" s="1"/>
  <c r="L915" i="23"/>
  <c r="L882" i="23"/>
  <c r="L1153" i="23"/>
  <c r="L524" i="23"/>
  <c r="N524" i="23" s="1"/>
  <c r="L460" i="23"/>
  <c r="L1240" i="23"/>
  <c r="L350" i="23"/>
  <c r="L465" i="23"/>
  <c r="N465" i="23" s="1"/>
  <c r="L408" i="23"/>
  <c r="L120" i="23"/>
  <c r="L1120" i="23"/>
  <c r="N1120" i="23" s="1"/>
  <c r="L520" i="23"/>
  <c r="M520" i="23" s="1"/>
  <c r="L1127" i="23"/>
  <c r="L679" i="23"/>
  <c r="L535" i="23"/>
  <c r="L773" i="23"/>
  <c r="N773" i="23" s="1"/>
  <c r="L297" i="23"/>
  <c r="L1126" i="23"/>
  <c r="L1001" i="23"/>
  <c r="L44" i="23"/>
  <c r="M44" i="23" s="1"/>
  <c r="L812" i="23"/>
  <c r="L482" i="23"/>
  <c r="L439" i="23"/>
  <c r="L1109" i="23"/>
  <c r="M1109" i="23" s="1"/>
  <c r="L333" i="23"/>
  <c r="L968" i="23"/>
  <c r="L419" i="23"/>
  <c r="L277" i="23"/>
  <c r="N277" i="23" s="1"/>
  <c r="L510" i="23"/>
  <c r="L765" i="23"/>
  <c r="L282" i="23"/>
  <c r="N282" i="23" s="1"/>
  <c r="L674" i="23"/>
  <c r="M674" i="23" s="1"/>
  <c r="L990" i="23"/>
  <c r="L775" i="23"/>
  <c r="L894" i="23"/>
  <c r="L1166" i="23"/>
  <c r="N1166" i="23" s="1"/>
  <c r="L644" i="23"/>
  <c r="L896" i="23"/>
  <c r="L793" i="23"/>
  <c r="L385" i="23"/>
  <c r="N385" i="23" s="1"/>
  <c r="L184" i="23"/>
  <c r="L1103" i="23"/>
  <c r="L150" i="23"/>
  <c r="L1158" i="23"/>
  <c r="N1158" i="23" s="1"/>
  <c r="L1204" i="23"/>
  <c r="L1069" i="23"/>
  <c r="L295" i="23"/>
  <c r="L560" i="23"/>
  <c r="N560" i="23" s="1"/>
  <c r="L584" i="23"/>
  <c r="L929" i="23"/>
  <c r="L57" i="23"/>
  <c r="L248" i="23"/>
  <c r="M248" i="23" s="1"/>
  <c r="L106" i="23"/>
  <c r="L579" i="23"/>
  <c r="L1070" i="23"/>
  <c r="N1070" i="23" s="1"/>
  <c r="L1179" i="23"/>
  <c r="M1179" i="23" s="1"/>
  <c r="L547" i="23"/>
  <c r="L646" i="23"/>
  <c r="L555" i="23"/>
  <c r="L405" i="23"/>
  <c r="N405" i="23" s="1"/>
  <c r="L982" i="23"/>
  <c r="L286" i="23"/>
  <c r="L559" i="23"/>
  <c r="L562" i="23"/>
  <c r="N562" i="23" s="1"/>
  <c r="L769" i="23"/>
  <c r="L313" i="23"/>
  <c r="L736" i="23"/>
  <c r="L420" i="23"/>
  <c r="N420" i="23" s="1"/>
  <c r="L218" i="23"/>
  <c r="L883" i="23"/>
  <c r="L262" i="23"/>
  <c r="M262" i="23" s="1"/>
  <c r="L805" i="23"/>
  <c r="M805" i="23" s="1"/>
  <c r="L543" i="23"/>
  <c r="L473" i="23"/>
  <c r="L553" i="23"/>
  <c r="L873" i="23"/>
  <c r="N873" i="23" s="1"/>
  <c r="L1017" i="23"/>
  <c r="L1237" i="23"/>
  <c r="L235" i="23"/>
  <c r="L845" i="23"/>
  <c r="M845" i="23" s="1"/>
  <c r="L289" i="23"/>
  <c r="L611" i="23"/>
  <c r="L396" i="23"/>
  <c r="L1117" i="23"/>
  <c r="N1117" i="23" s="1"/>
  <c r="L474" i="23"/>
  <c r="L880" i="23"/>
  <c r="L631" i="23"/>
  <c r="N631" i="23" s="1"/>
  <c r="L1253" i="23"/>
  <c r="N1253" i="23" s="1"/>
  <c r="L895" i="23"/>
  <c r="L127" i="23"/>
  <c r="L10" i="23"/>
  <c r="L238" i="23"/>
  <c r="M238" i="23" s="1"/>
  <c r="L771" i="23"/>
  <c r="L862" i="23"/>
  <c r="L1003" i="23"/>
  <c r="L956" i="23"/>
  <c r="N956" i="23" s="1"/>
  <c r="L1190" i="23"/>
  <c r="L1090" i="23"/>
  <c r="L139" i="23"/>
  <c r="L175" i="23"/>
  <c r="L153" i="23"/>
  <c r="L927" i="23"/>
  <c r="L994" i="23"/>
  <c r="L201" i="23"/>
  <c r="N201" i="23" s="1"/>
  <c r="L398" i="23"/>
  <c r="L572" i="23"/>
  <c r="L418" i="23"/>
  <c r="N418" i="23" s="1"/>
  <c r="L1047" i="23"/>
  <c r="L936" i="23"/>
  <c r="L995" i="23"/>
  <c r="L911" i="23"/>
  <c r="L422" i="23"/>
  <c r="L581" i="23"/>
  <c r="L515" i="23"/>
  <c r="L946" i="23"/>
  <c r="L993" i="23"/>
  <c r="L698" i="23"/>
  <c r="L160" i="23"/>
  <c r="L14" i="23"/>
  <c r="M14" i="23" s="1"/>
  <c r="L703" i="23"/>
  <c r="M703" i="23" s="1"/>
  <c r="L1202" i="23"/>
  <c r="L176" i="23"/>
  <c r="L609" i="23"/>
  <c r="L472" i="23"/>
  <c r="L597" i="23"/>
  <c r="L653" i="23"/>
  <c r="L592" i="23"/>
  <c r="L939" i="23"/>
  <c r="L125" i="23"/>
  <c r="L970" i="23"/>
  <c r="L998" i="23"/>
  <c r="L25" i="23"/>
  <c r="L259" i="23"/>
  <c r="L996" i="23"/>
  <c r="L1077" i="23"/>
  <c r="N1077" i="23" s="1"/>
  <c r="L1176" i="23"/>
  <c r="M1176" i="23" s="1"/>
  <c r="L468" i="23"/>
  <c r="L42" i="23"/>
  <c r="L669" i="23"/>
  <c r="L964" i="23"/>
  <c r="L366" i="23"/>
  <c r="L155" i="23"/>
  <c r="L88" i="23"/>
  <c r="L1162" i="23"/>
  <c r="L643" i="23"/>
  <c r="L384" i="23"/>
  <c r="L723" i="23"/>
  <c r="L56" i="23"/>
  <c r="L505" i="23"/>
  <c r="L924" i="23"/>
  <c r="L192" i="23"/>
  <c r="N192" i="23" s="1"/>
  <c r="L686" i="23"/>
  <c r="M686" i="23" s="1"/>
  <c r="L603" i="23"/>
  <c r="L1132" i="23"/>
  <c r="L817" i="23"/>
  <c r="L852" i="23"/>
  <c r="L1059" i="23"/>
  <c r="L322" i="23"/>
  <c r="L519" i="23"/>
  <c r="L240" i="23"/>
  <c r="N240" i="23" s="1"/>
  <c r="L121" i="23"/>
  <c r="L1049" i="23"/>
  <c r="L1211" i="23"/>
  <c r="L739" i="23"/>
  <c r="N739" i="23" s="1"/>
  <c r="L730" i="23"/>
  <c r="L966" i="23"/>
  <c r="L701" i="23"/>
  <c r="L1138" i="23"/>
  <c r="L1067" i="23"/>
  <c r="N1067" i="23" s="1"/>
  <c r="L1010" i="23"/>
  <c r="L166" i="23"/>
  <c r="L749" i="23"/>
  <c r="L198" i="23"/>
  <c r="L606" i="23"/>
  <c r="L710" i="23"/>
  <c r="L174" i="23"/>
  <c r="M174" i="23" s="1"/>
  <c r="L702" i="23"/>
  <c r="L1048" i="23"/>
  <c r="L1156" i="23"/>
  <c r="L435" i="23"/>
  <c r="L935" i="23"/>
  <c r="N935" i="23" s="1"/>
  <c r="L934" i="23"/>
  <c r="L582" i="23"/>
  <c r="L792" i="23"/>
  <c r="L285" i="23"/>
  <c r="L1058" i="23"/>
  <c r="L23" i="23"/>
  <c r="L836" i="23"/>
  <c r="M836" i="23" s="1"/>
  <c r="L1079" i="23"/>
  <c r="L604" i="23"/>
  <c r="L857" i="23"/>
  <c r="L392" i="23"/>
  <c r="L268" i="23"/>
  <c r="M268" i="23" s="1"/>
  <c r="L833" i="23"/>
  <c r="L326" i="23"/>
  <c r="L1110" i="23"/>
  <c r="L878" i="23"/>
  <c r="L802" i="23"/>
  <c r="L493" i="23"/>
  <c r="L368" i="23"/>
  <c r="M368" i="23" s="1"/>
  <c r="L726" i="23"/>
  <c r="L246" i="23"/>
  <c r="L1000" i="23"/>
  <c r="L937" i="23"/>
  <c r="L1197" i="23"/>
  <c r="L977" i="23"/>
  <c r="L302" i="23"/>
  <c r="L616" i="23"/>
  <c r="M616" i="23" s="1"/>
  <c r="L415" i="23"/>
  <c r="L948" i="23"/>
  <c r="L902" i="23"/>
  <c r="N902" i="23" s="1"/>
  <c r="L667" i="23"/>
  <c r="L810" i="23"/>
  <c r="N810" i="23" s="1"/>
  <c r="L89" i="23"/>
  <c r="L373" i="23"/>
  <c r="L1020" i="23"/>
  <c r="L1225" i="23"/>
  <c r="L992" i="23"/>
  <c r="L363" i="23"/>
  <c r="L278" i="23"/>
  <c r="L91" i="23"/>
  <c r="L978" i="23"/>
  <c r="L870" i="23"/>
  <c r="L1161" i="23"/>
  <c r="L577" i="23"/>
  <c r="N577" i="23" s="1"/>
  <c r="L605" i="23"/>
  <c r="N605" i="23" s="1"/>
  <c r="L733" i="23"/>
  <c r="L43" i="23"/>
  <c r="L1218" i="23"/>
  <c r="L1194" i="23"/>
  <c r="L1175" i="23"/>
  <c r="L1040" i="23"/>
  <c r="L1245" i="23"/>
  <c r="L823" i="23"/>
  <c r="L393" i="23"/>
  <c r="L940" i="23"/>
  <c r="L157" i="23"/>
  <c r="M157" i="23" s="1"/>
  <c r="L1023" i="23"/>
  <c r="L1154" i="23"/>
  <c r="L438" i="23"/>
  <c r="L401" i="23"/>
  <c r="L893" i="23"/>
  <c r="N893" i="23" s="1"/>
  <c r="L329" i="23"/>
  <c r="L1124" i="23"/>
  <c r="L1192" i="23"/>
  <c r="L1033" i="23"/>
  <c r="L375" i="23"/>
  <c r="L156" i="23"/>
  <c r="L241" i="23"/>
  <c r="L919" i="23"/>
  <c r="L636" i="23"/>
  <c r="L65" i="23"/>
  <c r="L490" i="23"/>
  <c r="L92" i="23"/>
  <c r="L1140" i="23"/>
  <c r="L1252" i="23"/>
  <c r="L1236" i="23"/>
  <c r="N1236" i="23" s="1"/>
  <c r="L252" i="23"/>
  <c r="N252" i="23" s="1"/>
  <c r="L751" i="23"/>
  <c r="L132" i="23"/>
  <c r="L72" i="23"/>
  <c r="L811" i="23"/>
  <c r="L404" i="23"/>
  <c r="L124" i="23"/>
  <c r="L764" i="23"/>
  <c r="L63" i="23"/>
  <c r="L1247" i="23"/>
  <c r="L335" i="23"/>
  <c r="L875" i="23"/>
  <c r="M875" i="23" s="1"/>
  <c r="L443" i="23"/>
  <c r="L195" i="23"/>
  <c r="L670" i="23"/>
  <c r="L1060" i="23"/>
  <c r="L249" i="23"/>
  <c r="N249" i="23" s="1"/>
  <c r="L906" i="23"/>
  <c r="L245" i="23"/>
  <c r="L367" i="23"/>
  <c r="L1025" i="23"/>
  <c r="L887" i="23"/>
  <c r="L557" i="23"/>
  <c r="L486" i="23"/>
  <c r="N486" i="23" s="1"/>
  <c r="L719" i="23"/>
  <c r="L1086" i="23"/>
  <c r="L819" i="23"/>
  <c r="L178" i="23"/>
  <c r="L850" i="23"/>
  <c r="L1220" i="23"/>
  <c r="L1013" i="23"/>
  <c r="L900" i="23"/>
  <c r="L211" i="23"/>
  <c r="M211" i="23" s="1"/>
  <c r="L6" i="23"/>
  <c r="L103" i="23"/>
  <c r="L1072" i="23"/>
  <c r="L1074" i="23"/>
  <c r="L657" i="23"/>
  <c r="L243" i="23"/>
  <c r="L1171" i="23"/>
  <c r="M1171" i="23" s="1"/>
  <c r="L1107" i="23"/>
  <c r="L877" i="23"/>
  <c r="L412" i="23"/>
  <c r="L930" i="23"/>
  <c r="L323" i="23"/>
  <c r="L598" i="23"/>
  <c r="L808" i="23"/>
  <c r="L96" i="23"/>
  <c r="L426" i="23"/>
  <c r="M426" i="23" s="1"/>
  <c r="L279" i="23"/>
  <c r="L105" i="23"/>
  <c r="L952" i="23"/>
  <c r="N952" i="23" s="1"/>
  <c r="L925" i="23"/>
  <c r="L890" i="23"/>
  <c r="L427" i="23"/>
  <c r="L1195" i="23"/>
  <c r="L170" i="23"/>
  <c r="L135" i="23"/>
  <c r="L999" i="23"/>
  <c r="L844" i="23"/>
  <c r="L532" i="23"/>
  <c r="L685" i="23"/>
  <c r="L1037" i="23"/>
  <c r="L959" i="23"/>
  <c r="N959" i="23" s="1"/>
  <c r="L518" i="23"/>
  <c r="N518" i="23" s="1"/>
  <c r="L747" i="23"/>
  <c r="L362" i="23"/>
  <c r="L68" i="23"/>
  <c r="L258" i="23"/>
  <c r="L339" i="23"/>
  <c r="L1004" i="23"/>
  <c r="L755" i="23"/>
  <c r="L591" i="23"/>
  <c r="L8" i="23"/>
  <c r="L694" i="23"/>
  <c r="L93" i="23"/>
  <c r="L64" i="23"/>
  <c r="L1210" i="23"/>
  <c r="L668" i="23"/>
  <c r="L361" i="23"/>
  <c r="N361" i="23" s="1"/>
  <c r="L388" i="23"/>
  <c r="M388" i="23" s="1"/>
  <c r="L301" i="23"/>
  <c r="L648" i="23"/>
  <c r="L239" i="23"/>
  <c r="L394" i="23"/>
  <c r="L281" i="23"/>
  <c r="L1051" i="23"/>
  <c r="L879" i="23"/>
  <c r="M879" i="23" s="1"/>
  <c r="L752" i="23"/>
  <c r="L748" i="23"/>
  <c r="L458" i="23"/>
  <c r="L54" i="23"/>
  <c r="L221" i="23"/>
  <c r="L1043" i="23"/>
  <c r="L1024" i="23"/>
  <c r="L86" i="23"/>
  <c r="L1232" i="23"/>
  <c r="N1232" i="23" s="1"/>
  <c r="L372" i="23"/>
  <c r="L876" i="23"/>
  <c r="L814" i="23"/>
  <c r="N814" i="23" s="1"/>
  <c r="L36" i="23"/>
  <c r="L828" i="23"/>
  <c r="L837" i="23"/>
  <c r="L264" i="23"/>
  <c r="L533" i="23"/>
  <c r="L627" i="23"/>
  <c r="L945" i="23"/>
  <c r="L770" i="23"/>
  <c r="L71" i="23"/>
  <c r="L1019" i="23"/>
  <c r="L1115" i="23"/>
  <c r="L718" i="23"/>
  <c r="M718" i="23" s="1"/>
  <c r="L1075" i="23"/>
  <c r="M1075" i="23" s="1"/>
  <c r="L306" i="23"/>
  <c r="L714" i="23"/>
  <c r="L1188" i="23"/>
  <c r="L274" i="23"/>
  <c r="L162" i="23"/>
  <c r="L32" i="23"/>
  <c r="L564" i="23"/>
  <c r="M564" i="23" s="1"/>
  <c r="L615" i="23"/>
  <c r="L374" i="23"/>
  <c r="L818" i="23"/>
  <c r="L227" i="23"/>
  <c r="L1144" i="23"/>
  <c r="L1180" i="23"/>
  <c r="L1119" i="23"/>
  <c r="L696" i="23"/>
  <c r="L34" i="23"/>
  <c r="L1168" i="23"/>
  <c r="L116" i="23"/>
  <c r="L257" i="23"/>
  <c r="L628" i="23"/>
  <c r="M628" i="23" s="1"/>
  <c r="L575" i="23"/>
  <c r="L1208" i="23"/>
  <c r="L830" i="23"/>
  <c r="N830" i="23" s="1"/>
  <c r="L222" i="23"/>
  <c r="N222" i="23" s="1"/>
  <c r="L151" i="23"/>
  <c r="L440" i="23"/>
  <c r="L1146" i="23"/>
  <c r="N1146" i="23" s="1"/>
  <c r="L1233" i="23"/>
  <c r="L960" i="23"/>
  <c r="L632" i="23"/>
  <c r="N632" i="23" s="1"/>
  <c r="L858" i="23"/>
  <c r="L334" i="23"/>
  <c r="M334" i="23" s="1"/>
  <c r="L344" i="23"/>
  <c r="N344" i="23" s="1"/>
  <c r="L204" i="23"/>
  <c r="L794" i="23"/>
  <c r="L1128" i="23"/>
  <c r="N1128" i="23" s="1"/>
  <c r="L476" i="23"/>
  <c r="L1050" i="23"/>
  <c r="N1050" i="23" s="1"/>
  <c r="L776" i="23"/>
  <c r="N776" i="23" s="1"/>
  <c r="L489" i="23"/>
  <c r="L69" i="23"/>
  <c r="L351" i="23"/>
  <c r="N351" i="23" s="1"/>
  <c r="L742" i="23"/>
  <c r="L672" i="23"/>
  <c r="L1011" i="23"/>
  <c r="M1011" i="23" s="1"/>
  <c r="L7" i="23"/>
  <c r="L722" i="23"/>
  <c r="N722" i="23" s="1"/>
  <c r="L1215" i="23"/>
  <c r="M1215" i="23" s="1"/>
  <c r="L651" i="23"/>
  <c r="L62" i="23"/>
  <c r="L232" i="23"/>
  <c r="N232" i="23" s="1"/>
  <c r="L847" i="23"/>
  <c r="L538" i="23"/>
  <c r="L1083" i="23"/>
  <c r="N1083" i="23" s="1"/>
  <c r="L740" i="23"/>
  <c r="L15" i="23"/>
  <c r="M15" i="23" s="1"/>
  <c r="L400" i="23"/>
  <c r="M400" i="23" s="1"/>
  <c r="L1062" i="23"/>
  <c r="L310" i="23"/>
  <c r="L523" i="23"/>
  <c r="N523" i="23" s="1"/>
  <c r="L1228" i="23"/>
  <c r="L477" i="23"/>
  <c r="N477" i="23" s="1"/>
  <c r="L790" i="23"/>
  <c r="M790" i="23" s="1"/>
  <c r="L1244" i="23"/>
  <c r="L682" i="23"/>
  <c r="N682" i="23" s="1"/>
  <c r="L1234" i="23"/>
  <c r="M1234" i="23" s="1"/>
  <c r="L1203" i="23"/>
  <c r="L159" i="23"/>
  <c r="L283" i="23"/>
  <c r="N283" i="23" s="1"/>
  <c r="L809" i="23"/>
  <c r="L1184" i="23"/>
  <c r="M1184" i="23" s="1"/>
  <c r="L471" i="23"/>
  <c r="L494" i="23"/>
  <c r="L868" i="23"/>
  <c r="L216" i="23"/>
  <c r="N216" i="23" s="1"/>
  <c r="L732" i="23"/>
  <c r="L988" i="23"/>
  <c r="L633" i="23"/>
  <c r="L781" i="23"/>
  <c r="N781" i="23" s="1"/>
  <c r="L1143" i="23"/>
  <c r="L652" i="23"/>
  <c r="L556" i="23"/>
  <c r="M556" i="23" s="1"/>
  <c r="L517" i="23"/>
  <c r="N517" i="23" s="1"/>
  <c r="L191" i="23"/>
  <c r="L725" i="23"/>
  <c r="L397" i="23"/>
  <c r="L931" i="23"/>
  <c r="N931" i="23" s="1"/>
  <c r="L1106" i="23"/>
  <c r="L126" i="23"/>
  <c r="L529" i="23"/>
  <c r="L839" i="23"/>
  <c r="M839" i="23" s="1"/>
  <c r="L820" i="23"/>
  <c r="L1189" i="23"/>
  <c r="L1125" i="23"/>
  <c r="N1125" i="23" s="1"/>
  <c r="L173" i="23"/>
  <c r="N173" i="23" s="1"/>
  <c r="L356" i="23"/>
  <c r="L74" i="23"/>
  <c r="L354" i="23"/>
  <c r="L481" i="23"/>
  <c r="N481" i="23" s="1"/>
  <c r="L208" i="23"/>
  <c r="L1199" i="23"/>
  <c r="L187" i="23"/>
  <c r="M187" i="23" s="1"/>
  <c r="L263" i="23"/>
  <c r="M263" i="23" s="1"/>
  <c r="L479" i="23"/>
  <c r="L291" i="23"/>
  <c r="L757" i="23"/>
  <c r="L250" i="23"/>
  <c r="M250" i="23" s="1"/>
  <c r="L431" i="23"/>
  <c r="L1038" i="23"/>
  <c r="L842" i="23"/>
  <c r="M842" i="23" s="1"/>
  <c r="L28" i="23"/>
  <c r="N28" i="23" s="1"/>
  <c r="L1030" i="23"/>
  <c r="L551" i="23"/>
  <c r="L22" i="23"/>
  <c r="L50" i="23"/>
  <c r="N50" i="23" s="1"/>
  <c r="L327" i="23"/>
  <c r="L1073" i="23"/>
  <c r="L554" i="23"/>
  <c r="L656" i="23"/>
  <c r="N656" i="23" s="1"/>
  <c r="L920" i="23"/>
  <c r="L874" i="23"/>
  <c r="L635" i="23"/>
  <c r="N635" i="23" s="1"/>
  <c r="L346" i="23"/>
  <c r="N346" i="23" s="1"/>
  <c r="L650" i="23"/>
  <c r="L806" i="23"/>
  <c r="L1042" i="23"/>
  <c r="L638" i="23"/>
  <c r="M638" i="23" s="1"/>
  <c r="L247" i="23"/>
  <c r="L128" i="23"/>
  <c r="L501" i="23"/>
  <c r="L509" i="23"/>
  <c r="N509" i="23" s="1"/>
  <c r="L399" i="23"/>
  <c r="L780" i="23"/>
  <c r="L378" i="23"/>
  <c r="M378" i="23" s="1"/>
  <c r="L444" i="23"/>
  <c r="M444" i="23" s="1"/>
  <c r="L695" i="23"/>
  <c r="L352" i="23"/>
  <c r="L169" i="23"/>
  <c r="L457" i="23"/>
  <c r="M457" i="23" s="1"/>
  <c r="L94" i="23"/>
  <c r="L148" i="23"/>
  <c r="L550" i="23"/>
  <c r="M550" i="23" s="1"/>
  <c r="L1206" i="23"/>
  <c r="M1206" i="23" s="1"/>
  <c r="L41" i="23"/>
  <c r="L958" i="23"/>
  <c r="L1026" i="23"/>
  <c r="L311" i="23"/>
  <c r="M311" i="23" s="1"/>
  <c r="L29" i="23"/>
  <c r="L881" i="23"/>
  <c r="L177" i="23"/>
  <c r="L1191" i="23"/>
  <c r="M1191" i="23" s="1"/>
  <c r="L355" i="23"/>
  <c r="L338" i="23"/>
  <c r="L942" i="23"/>
  <c r="L46" i="23"/>
  <c r="N46" i="23" s="1"/>
  <c r="L941" i="23"/>
  <c r="L1227" i="23"/>
  <c r="L1223" i="23"/>
  <c r="M1223" i="23" s="1"/>
  <c r="L58" i="23"/>
  <c r="N58" i="23" s="1"/>
  <c r="L1028" i="23"/>
  <c r="L1250" i="23"/>
  <c r="L1187" i="23"/>
  <c r="L66" i="23"/>
  <c r="N66" i="23" s="1"/>
  <c r="L331" i="23"/>
  <c r="L953" i="23"/>
  <c r="L540" i="23"/>
  <c r="L17" i="23"/>
  <c r="N17" i="23" s="1"/>
  <c r="L1108" i="23"/>
  <c r="L1078" i="23"/>
  <c r="L526" i="23"/>
  <c r="M526" i="23" s="1"/>
  <c r="L502" i="23"/>
  <c r="M502" i="23" s="1"/>
  <c r="L73" i="23"/>
  <c r="L746" i="23"/>
  <c r="L795" i="23"/>
  <c r="L1230" i="23"/>
  <c r="M1230" i="23" s="1"/>
  <c r="L715" i="23"/>
  <c r="L459" i="23"/>
  <c r="L256" i="23"/>
  <c r="N256" i="23" s="1"/>
  <c r="L620" i="23"/>
  <c r="N620" i="23" s="1"/>
  <c r="L1057" i="23"/>
  <c r="L975" i="23"/>
  <c r="L1207" i="23"/>
  <c r="L854" i="23"/>
  <c r="M854" i="23" s="1"/>
  <c r="L357" i="23"/>
  <c r="L1178" i="23"/>
  <c r="L778" i="23"/>
  <c r="L938" i="23"/>
  <c r="N938" i="23" s="1"/>
  <c r="L957" i="23"/>
  <c r="L448" i="23"/>
  <c r="L98" i="23"/>
  <c r="M98" i="23" s="1"/>
  <c r="L779" i="23"/>
  <c r="N779" i="23" s="1"/>
  <c r="L662" i="23"/>
  <c r="L595" i="23"/>
  <c r="L933" i="23"/>
  <c r="L783" i="23"/>
  <c r="N783" i="23" s="1"/>
  <c r="L867" i="23"/>
  <c r="L1097" i="23"/>
  <c r="L800" i="23"/>
  <c r="N800" i="23" s="1"/>
  <c r="L1229" i="23"/>
  <c r="M1229" i="23" s="1"/>
  <c r="L885" i="23"/>
  <c r="L80" i="23"/>
  <c r="L664" i="23"/>
  <c r="L784" i="23"/>
  <c r="M784" i="23" s="1"/>
  <c r="L506" i="23"/>
  <c r="L1173" i="23"/>
  <c r="L1135" i="23"/>
  <c r="L1235" i="23"/>
  <c r="N1235" i="23" s="1"/>
  <c r="L1045" i="23"/>
  <c r="L13" i="23"/>
  <c r="L340" i="23"/>
  <c r="M340" i="23" s="1"/>
  <c r="L704" i="23"/>
  <c r="N704" i="23" s="1"/>
  <c r="L691" i="23"/>
  <c r="L1139" i="23"/>
  <c r="L851" i="23"/>
  <c r="L158" i="23"/>
  <c r="N158" i="23" s="1"/>
  <c r="L829" i="23"/>
  <c r="L194" i="23"/>
  <c r="L197" i="23"/>
  <c r="M197" i="23" s="1"/>
  <c r="L798" i="23"/>
  <c r="N798" i="23" s="1"/>
  <c r="L1093" i="23"/>
  <c r="L963" i="23"/>
  <c r="L304" i="23"/>
  <c r="L1076" i="23"/>
  <c r="N1076" i="23" s="1"/>
  <c r="L1031" i="23"/>
  <c r="L461" i="23"/>
  <c r="L1096" i="23"/>
  <c r="L576" i="23"/>
  <c r="N576" i="23" s="1"/>
  <c r="L107" i="23"/>
  <c r="L370" i="23"/>
  <c r="L40" i="23"/>
  <c r="L546" i="23"/>
  <c r="N546" i="23" s="1"/>
  <c r="L265" i="23"/>
  <c r="L347" i="23"/>
  <c r="L307" i="23"/>
  <c r="L136" i="23"/>
  <c r="M136" i="23" s="1"/>
  <c r="L129" i="23"/>
  <c r="L593" i="23"/>
  <c r="L838" i="23"/>
  <c r="M838" i="23" s="1"/>
  <c r="L908" i="23"/>
  <c r="N908" i="23" s="1"/>
  <c r="L637" i="23"/>
  <c r="L707" i="23"/>
  <c r="L826" i="23"/>
  <c r="L407" i="23"/>
  <c r="N407" i="23" s="1"/>
  <c r="L1183" i="23"/>
  <c r="L275" i="23"/>
  <c r="L573" i="23"/>
  <c r="M573" i="23" s="1"/>
  <c r="L1145" i="23"/>
  <c r="M1145" i="23" s="1"/>
  <c r="L961" i="23"/>
  <c r="L163" i="23"/>
  <c r="L568" i="23"/>
  <c r="L508" i="23"/>
  <c r="M508" i="23" s="1"/>
  <c r="L411" i="23"/>
  <c r="L1255" i="23"/>
  <c r="L483" i="23"/>
  <c r="L660" i="23"/>
  <c r="N660" i="23" s="1"/>
  <c r="L251" i="23"/>
  <c r="L114" i="23"/>
  <c r="L973" i="23"/>
  <c r="M973" i="23" s="1"/>
  <c r="L1148" i="23"/>
  <c r="M1148" i="23" s="1"/>
  <c r="L954" i="23"/>
  <c r="L1164" i="23"/>
  <c r="L425" i="23"/>
  <c r="N425" i="23" s="1"/>
  <c r="L97" i="23"/>
  <c r="M97" i="23" s="1"/>
  <c r="L761" i="23"/>
  <c r="L987" i="23"/>
  <c r="L168" i="23"/>
  <c r="L932" i="23"/>
  <c r="M932" i="23" s="1"/>
  <c r="L196" i="23"/>
  <c r="L369" i="23"/>
  <c r="L328" i="23"/>
  <c r="L665" i="23"/>
  <c r="N665" i="23" s="1"/>
  <c r="L955" i="23"/>
  <c r="L621" i="23"/>
  <c r="L697" i="23"/>
  <c r="M697" i="23" s="1"/>
  <c r="L587" i="23"/>
  <c r="N587" i="23" s="1"/>
  <c r="L843" i="23"/>
  <c r="L1052" i="23"/>
  <c r="L1155" i="23"/>
  <c r="M1155" i="23" s="1"/>
  <c r="L834" i="23"/>
  <c r="N834" i="23" s="1"/>
  <c r="L1169" i="23"/>
  <c r="L602" i="23"/>
  <c r="L590" i="23"/>
  <c r="L59" i="23"/>
  <c r="N59" i="23" s="1"/>
  <c r="L115" i="23"/>
  <c r="L270" i="23"/>
  <c r="L382" i="23"/>
  <c r="N382" i="23" s="1"/>
  <c r="L578" i="23"/>
  <c r="M578" i="23" s="1"/>
  <c r="L437" i="23"/>
  <c r="L1159" i="23"/>
  <c r="L539" i="23"/>
  <c r="L205" i="23"/>
  <c r="N205" i="23" s="1"/>
  <c r="L699" i="23"/>
  <c r="L832" i="23"/>
  <c r="L48" i="23"/>
  <c r="N48" i="23" s="1"/>
  <c r="L1089" i="23"/>
  <c r="N1089" i="23" s="1"/>
  <c r="L971" i="23"/>
  <c r="L969" i="23"/>
  <c r="L542" i="23"/>
  <c r="M542" i="23" s="1"/>
  <c r="L801" i="23"/>
  <c r="N801" i="23" s="1"/>
  <c r="L108" i="23"/>
  <c r="L1224" i="23"/>
  <c r="L53" i="23"/>
  <c r="M53" i="23" s="1"/>
  <c r="L983" i="23"/>
  <c r="M983" i="23" s="1"/>
  <c r="L1149" i="23"/>
  <c r="L1172" i="23"/>
  <c r="L1131" i="23"/>
  <c r="M1131" i="23" s="1"/>
  <c r="L872" i="23"/>
  <c r="M872" i="23" s="1"/>
  <c r="L687" i="23"/>
  <c r="L1012" i="23"/>
  <c r="L133" i="23"/>
  <c r="L60" i="23"/>
  <c r="M60" i="23" s="1"/>
  <c r="L147" i="23"/>
  <c r="L624" i="23"/>
  <c r="L1221" i="23"/>
  <c r="N1221" i="23" s="1"/>
  <c r="L266" i="23"/>
  <c r="N266" i="23" s="1"/>
  <c r="L625" i="23"/>
  <c r="L1196" i="23"/>
  <c r="L849" i="23"/>
  <c r="N849" i="23" s="1"/>
  <c r="L95" i="23"/>
  <c r="L456" i="23"/>
  <c r="L727" i="23"/>
  <c r="L735" i="23"/>
  <c r="L580" i="23"/>
  <c r="M580" i="23" s="1"/>
  <c r="L1055" i="23"/>
  <c r="L55" i="23"/>
  <c r="L424" i="23"/>
  <c r="M424" i="23" s="1"/>
  <c r="L100" i="23"/>
  <c r="L514" i="23"/>
  <c r="L1095" i="23"/>
  <c r="L189" i="23"/>
  <c r="M189" i="23" s="1"/>
  <c r="L228" i="23"/>
  <c r="L491" i="23"/>
  <c r="L231" i="23"/>
  <c r="L269" i="23"/>
  <c r="M269" i="23" s="1"/>
  <c r="L530" i="23"/>
  <c r="L496" i="23"/>
  <c r="L447" i="23"/>
  <c r="L861" i="23"/>
  <c r="N861" i="23" s="1"/>
  <c r="L1116" i="23"/>
  <c r="L859" i="23"/>
  <c r="L1241" i="23"/>
  <c r="L234" i="23"/>
  <c r="N234" i="23" s="1"/>
  <c r="L629" i="23"/>
  <c r="N629" i="23" s="1"/>
  <c r="L831" i="23"/>
  <c r="L84" i="23"/>
  <c r="L972" i="23"/>
  <c r="L395" i="23"/>
  <c r="L450" i="23"/>
  <c r="L1142" i="23"/>
  <c r="L799" i="23"/>
  <c r="L99" i="23"/>
  <c r="L417" i="23"/>
  <c r="L981" i="23"/>
  <c r="L522" i="23"/>
  <c r="L332" i="23"/>
  <c r="L630" i="23"/>
  <c r="L569" i="23"/>
  <c r="L712" i="23"/>
  <c r="M712" i="23" s="1"/>
  <c r="L199" i="23"/>
  <c r="M199" i="23" s="1"/>
  <c r="L436" i="23"/>
  <c r="L134" i="23"/>
  <c r="L271" i="23"/>
  <c r="L1066" i="23"/>
  <c r="L1034" i="23"/>
  <c r="L1018" i="23"/>
  <c r="L76" i="23"/>
  <c r="N76" i="23" s="1"/>
  <c r="L223" i="23"/>
  <c r="L871" i="23"/>
  <c r="L188" i="23"/>
  <c r="L1101" i="23"/>
  <c r="L744" i="23"/>
  <c r="L760" i="23"/>
  <c r="L452" i="23"/>
  <c r="L497" i="23"/>
  <c r="M497" i="23" s="1"/>
  <c r="L1122" i="23"/>
  <c r="N1122" i="23" s="1"/>
  <c r="L487" i="23"/>
  <c r="L608" i="23"/>
  <c r="L985" i="23"/>
  <c r="L288" i="23"/>
  <c r="L507" i="23"/>
  <c r="L429" i="23"/>
  <c r="L193" i="23"/>
  <c r="L1044" i="23"/>
  <c r="L1222" i="23"/>
  <c r="L182" i="23"/>
  <c r="L534" i="23"/>
  <c r="L822" i="23"/>
  <c r="L923" i="23"/>
  <c r="L804" i="23"/>
  <c r="L317" i="23"/>
  <c r="M317" i="23" s="1"/>
  <c r="L824" i="23"/>
  <c r="M824" i="23" s="1"/>
  <c r="L149" i="23"/>
  <c r="L904" i="23"/>
  <c r="L414" i="23"/>
  <c r="L886" i="23"/>
  <c r="L181" i="23"/>
  <c r="L613" i="23"/>
  <c r="L319" i="23"/>
  <c r="L705" i="23"/>
  <c r="L600" i="23"/>
  <c r="L434" i="23"/>
  <c r="L782" i="23"/>
  <c r="L1002" i="23"/>
  <c r="L140" i="23"/>
  <c r="L445" i="23"/>
  <c r="L423" i="23"/>
  <c r="N423" i="23" s="1"/>
  <c r="L349" i="23"/>
  <c r="M349" i="23" s="1"/>
  <c r="L1137" i="23"/>
  <c r="L203" i="23"/>
  <c r="L675" i="23"/>
  <c r="L299" i="23"/>
  <c r="L610" i="23"/>
  <c r="L734" i="23"/>
  <c r="L455" i="23"/>
  <c r="M455" i="23" s="1"/>
  <c r="L183" i="23"/>
  <c r="L359" i="23"/>
  <c r="L292" i="23"/>
  <c r="L848" i="23"/>
  <c r="M848" i="23" s="1"/>
  <c r="L462" i="23"/>
  <c r="L360" i="23"/>
  <c r="L750" i="23"/>
  <c r="L303" i="23"/>
  <c r="N303" i="23" s="1"/>
  <c r="L318" i="23"/>
  <c r="M318" i="23" s="1"/>
  <c r="L469" i="23"/>
  <c r="L658" i="23"/>
  <c r="L1147" i="23"/>
  <c r="L980" i="23"/>
  <c r="L1186" i="23"/>
  <c r="L601" i="23"/>
  <c r="L889" i="23"/>
  <c r="N889" i="23" s="1"/>
  <c r="L1239" i="23"/>
  <c r="L855" i="23"/>
  <c r="L122" i="23"/>
  <c r="L200" i="23"/>
  <c r="M200" i="23" s="1"/>
  <c r="L1214" i="23"/>
  <c r="L708" i="23"/>
  <c r="L20" i="23"/>
  <c r="L442" i="23"/>
  <c r="L70" i="23"/>
  <c r="N70" i="23" s="1"/>
  <c r="L743" i="23"/>
  <c r="L77" i="23"/>
  <c r="L1009" i="23"/>
  <c r="L67" i="23"/>
  <c r="L1039" i="23"/>
  <c r="L433" i="23"/>
  <c r="L640" i="23"/>
  <c r="N640" i="23" s="1"/>
  <c r="L464" i="23"/>
  <c r="L273" i="23"/>
  <c r="L1029" i="23"/>
  <c r="L179" i="23"/>
  <c r="N179" i="23" s="1"/>
  <c r="L104" i="23"/>
  <c r="L1005" i="23"/>
  <c r="L898" i="23"/>
  <c r="L1130" i="23"/>
  <c r="L480" i="23"/>
  <c r="N480" i="23" s="1"/>
  <c r="L741" i="23"/>
  <c r="L466" i="23"/>
  <c r="L1226" i="23"/>
  <c r="N1226" i="23" s="1"/>
  <c r="L267" i="23"/>
  <c r="L316" i="23"/>
  <c r="L1231" i="23"/>
  <c r="L308" i="23"/>
  <c r="N308" i="23" s="1"/>
  <c r="L531" i="23"/>
  <c r="L1152" i="23"/>
  <c r="L1177" i="23"/>
  <c r="L430" i="23"/>
  <c r="N430" i="23" s="1"/>
  <c r="L330" i="23"/>
  <c r="L413" i="23"/>
  <c r="L914" i="23"/>
  <c r="L567" i="23"/>
  <c r="L421" i="23"/>
  <c r="N421" i="23" s="1"/>
  <c r="L215" i="23"/>
  <c r="L552" i="23"/>
  <c r="L1212" i="23"/>
  <c r="M1212" i="23" s="1"/>
  <c r="L909" i="23"/>
  <c r="L315" i="23"/>
  <c r="L272" i="23"/>
  <c r="L716" i="23"/>
  <c r="L345" i="23"/>
  <c r="L622" i="23"/>
  <c r="L320" i="23"/>
  <c r="L1092" i="23"/>
  <c r="L190" i="23"/>
  <c r="L47" i="23"/>
  <c r="L1141" i="23"/>
  <c r="L38" i="23"/>
  <c r="L185" i="23"/>
  <c r="N185" i="23" s="1"/>
  <c r="L142" i="23"/>
  <c r="L976" i="23"/>
  <c r="L284" i="23"/>
  <c r="M284" i="23" s="1"/>
  <c r="L950" i="23"/>
  <c r="L905" i="23"/>
  <c r="L588" i="23"/>
  <c r="L90" i="23"/>
  <c r="L974" i="23"/>
  <c r="L788" i="23"/>
  <c r="L594" i="23"/>
  <c r="L381" i="23"/>
  <c r="M381" i="23" s="1"/>
  <c r="L220" i="23"/>
  <c r="L446" i="23"/>
  <c r="L891" i="23"/>
  <c r="L1022" i="23"/>
  <c r="L738" i="23"/>
  <c r="N738" i="23" s="1"/>
  <c r="L488" i="23"/>
  <c r="L1238" i="23"/>
  <c r="L512" i="23"/>
  <c r="M512" i="23" s="1"/>
  <c r="L1111" i="23"/>
  <c r="L112" i="23"/>
  <c r="L225" i="23"/>
  <c r="L1080" i="23"/>
  <c r="L766" i="23"/>
  <c r="L692" i="23"/>
  <c r="L525" i="23"/>
  <c r="L984" i="23"/>
  <c r="L165" i="23"/>
  <c r="L152" i="23"/>
  <c r="L786" i="23"/>
  <c r="L87" i="23"/>
  <c r="L1065" i="23"/>
  <c r="N1065" i="23" s="1"/>
  <c r="L79" i="23"/>
  <c r="L171" i="23"/>
  <c r="L599" i="23"/>
  <c r="M599" i="23" s="1"/>
  <c r="L641" i="23"/>
  <c r="L821" i="23"/>
  <c r="L33" i="23"/>
  <c r="L713" i="23"/>
  <c r="L967" i="23"/>
  <c r="L663" i="23"/>
  <c r="L78" i="23"/>
  <c r="L1041" i="23"/>
  <c r="L1102" i="23"/>
  <c r="L1082" i="23"/>
  <c r="L1251" i="23"/>
  <c r="L1205" i="23"/>
  <c r="L639" i="23"/>
  <c r="N639" i="23" s="1"/>
  <c r="L673" i="23"/>
  <c r="L410" i="23"/>
  <c r="L1150" i="23"/>
  <c r="M1150" i="23" s="1"/>
  <c r="L676" i="23"/>
  <c r="L312" i="23"/>
  <c r="L207" i="23"/>
  <c r="L1129" i="23"/>
  <c r="L566" i="23"/>
  <c r="L1112" i="23"/>
  <c r="L544" i="23"/>
  <c r="L745" i="23"/>
  <c r="N745" i="23" s="1"/>
  <c r="L226" i="23"/>
  <c r="L26" i="23"/>
  <c r="L785" i="23"/>
  <c r="L754" i="23"/>
  <c r="M754" i="23" s="1"/>
  <c r="L1006" i="23"/>
  <c r="N1006" i="23" s="1"/>
  <c r="L485" i="23"/>
  <c r="L255" i="23"/>
  <c r="L618" i="23"/>
  <c r="M618" i="23" s="1"/>
  <c r="L683" i="23"/>
  <c r="L138" i="23"/>
  <c r="L343" i="23"/>
  <c r="L470" i="23"/>
  <c r="L11" i="23"/>
  <c r="L916" i="23"/>
  <c r="L280" i="23"/>
  <c r="L296" i="23"/>
  <c r="L634" i="23"/>
  <c r="L75" i="23"/>
  <c r="L118" i="23"/>
  <c r="L21" i="23"/>
  <c r="N21" i="23" s="1"/>
  <c r="L500" i="23"/>
  <c r="L298" i="23"/>
  <c r="L835" i="23"/>
  <c r="L233" i="23"/>
  <c r="L495" i="23"/>
  <c r="L612" i="23"/>
  <c r="L336" i="23"/>
  <c r="L1046" i="23"/>
  <c r="N1046" i="23" s="1"/>
  <c r="L484" i="23"/>
  <c r="L237" i="23"/>
  <c r="L688" i="23"/>
  <c r="L979" i="23"/>
  <c r="L202" i="23"/>
  <c r="L813" i="23"/>
  <c r="L5" i="23"/>
  <c r="L724" i="23"/>
  <c r="M724" i="23" s="1"/>
  <c r="L229" i="23"/>
  <c r="L3" i="23"/>
  <c r="K1216" i="23"/>
  <c r="K386" i="23"/>
  <c r="K866" i="23"/>
  <c r="K321" i="23"/>
  <c r="K1259" i="23"/>
  <c r="K777" i="23"/>
  <c r="K314" i="23"/>
  <c r="K549" i="23"/>
  <c r="K1085" i="23"/>
  <c r="K209" i="23"/>
  <c r="K137" i="23"/>
  <c r="K655" i="23"/>
  <c r="K141" i="23"/>
  <c r="K913" i="23"/>
  <c r="K647" i="23"/>
  <c r="K642" i="23"/>
  <c r="K358" i="23"/>
  <c r="K130" i="23"/>
  <c r="K1198" i="23"/>
  <c r="K387" i="23"/>
  <c r="K803" i="23"/>
  <c r="K1032" i="23"/>
  <c r="K1054" i="23"/>
  <c r="K287" i="23"/>
  <c r="K863" i="23"/>
  <c r="K467" i="23"/>
  <c r="K717" i="23"/>
  <c r="K109" i="23"/>
  <c r="K39" i="23"/>
  <c r="K815" i="23"/>
  <c r="K242" i="23"/>
  <c r="K772" i="23"/>
  <c r="K1182" i="23"/>
  <c r="K825" i="23"/>
  <c r="K586" i="23"/>
  <c r="K224" i="23"/>
  <c r="K210" i="23"/>
  <c r="K762" i="23"/>
  <c r="K1007" i="23"/>
  <c r="K1257" i="23"/>
  <c r="K1053" i="23"/>
  <c r="K614" i="23"/>
  <c r="K816" i="23"/>
  <c r="K1219" i="23"/>
  <c r="K499" i="23"/>
  <c r="K537" i="23"/>
  <c r="K492" i="23"/>
  <c r="K649" i="23"/>
  <c r="K962" i="23"/>
  <c r="K1088" i="23"/>
  <c r="K1213" i="23"/>
  <c r="K1084" i="23"/>
  <c r="K1217" i="23"/>
  <c r="K212" i="23"/>
  <c r="K154" i="23"/>
  <c r="K51" i="23"/>
  <c r="K865" i="23"/>
  <c r="K921" i="23"/>
  <c r="K917" i="23"/>
  <c r="K244" i="23"/>
  <c r="K35" i="23"/>
  <c r="K928" i="23"/>
  <c r="K589" i="23"/>
  <c r="K294" i="23"/>
  <c r="K403" i="23"/>
  <c r="K230" i="23"/>
  <c r="K797" i="23"/>
  <c r="K253" i="23"/>
  <c r="K1064" i="23"/>
  <c r="K353" i="23"/>
  <c r="K585" i="23"/>
  <c r="K409" i="23"/>
  <c r="K164" i="23"/>
  <c r="K342" i="23"/>
  <c r="K145" i="23"/>
  <c r="K1113" i="23"/>
  <c r="K498" i="23"/>
  <c r="K1071" i="23"/>
  <c r="K416" i="23"/>
  <c r="K81" i="23"/>
  <c r="K389" i="23"/>
  <c r="K897" i="23"/>
  <c r="M7" i="25"/>
  <c r="M10" i="25" s="1"/>
  <c r="K1151" i="23"/>
  <c r="K1014" i="23"/>
  <c r="K899" i="23"/>
  <c r="K1136" i="23"/>
  <c r="K1118" i="23"/>
  <c r="K619" i="23"/>
  <c r="K711" i="23"/>
  <c r="K756" i="23"/>
  <c r="K720" i="23"/>
  <c r="K1121" i="23"/>
  <c r="K1027" i="23"/>
  <c r="K841" i="23"/>
  <c r="K888" i="23"/>
  <c r="K503" i="23"/>
  <c r="K110" i="23"/>
  <c r="K737" i="23"/>
  <c r="K645" i="23"/>
  <c r="K167" i="23"/>
  <c r="K681" i="23"/>
  <c r="K1246" i="23"/>
  <c r="K986" i="23"/>
  <c r="K475" i="23"/>
  <c r="K536" i="23"/>
  <c r="K1035" i="23"/>
  <c r="K623" i="23"/>
  <c r="K390" i="23"/>
  <c r="K1091" i="23"/>
  <c r="K528" i="23"/>
  <c r="K563" i="23"/>
  <c r="K947" i="23"/>
  <c r="K449" i="23"/>
  <c r="K377" i="23"/>
  <c r="K144" i="23"/>
  <c r="K706" i="23"/>
  <c r="K922" i="23"/>
  <c r="K583" i="23"/>
  <c r="K1157" i="23"/>
  <c r="K997" i="23"/>
  <c r="K383" i="23"/>
  <c r="K186" i="23"/>
  <c r="K1242" i="23"/>
  <c r="K1081" i="23"/>
  <c r="K677" i="23"/>
  <c r="K684" i="23"/>
  <c r="K596" i="23"/>
  <c r="K290" i="23"/>
  <c r="K511" i="23"/>
  <c r="K305" i="23"/>
  <c r="K570" i="23"/>
  <c r="K1068" i="23"/>
  <c r="K892" i="23"/>
  <c r="K689" i="23"/>
  <c r="K453" i="23"/>
  <c r="K991" i="23"/>
  <c r="K1036" i="23"/>
  <c r="K763" i="23"/>
  <c r="K391" i="23"/>
  <c r="K12" i="23"/>
  <c r="K1174" i="23"/>
  <c r="K364" i="23"/>
  <c r="K123" i="23"/>
  <c r="K119" i="23"/>
  <c r="K951" i="23"/>
  <c r="K348" i="23"/>
  <c r="K1133" i="23"/>
  <c r="K661" i="23"/>
  <c r="K853" i="23"/>
  <c r="K117" i="23"/>
  <c r="K989" i="23"/>
  <c r="K161" i="23"/>
  <c r="K1248" i="23"/>
  <c r="K451" i="23"/>
  <c r="K827" i="23"/>
  <c r="K759" i="23"/>
  <c r="K731" i="23"/>
  <c r="K1105" i="23"/>
  <c r="K1165" i="23"/>
  <c r="K402" i="23"/>
  <c r="K337" i="23"/>
  <c r="K254" i="23"/>
  <c r="K380" i="23"/>
  <c r="K654" i="23"/>
  <c r="K918" i="23"/>
  <c r="K571" i="23"/>
  <c r="K24" i="23"/>
  <c r="K910" i="23"/>
  <c r="K4" i="23"/>
  <c r="K1258" i="23"/>
  <c r="K111" i="23"/>
  <c r="K102" i="23"/>
  <c r="K728" i="23"/>
  <c r="K1201" i="23"/>
  <c r="K856" i="23"/>
  <c r="K1021" i="23"/>
  <c r="K276" i="23"/>
  <c r="K1160" i="23"/>
  <c r="K37" i="23"/>
  <c r="K217" i="23"/>
  <c r="K30" i="23"/>
  <c r="K846" i="23"/>
  <c r="K1087" i="23"/>
  <c r="K1123" i="23"/>
  <c r="K617" i="23"/>
  <c r="K180" i="23"/>
  <c r="K260" i="23"/>
  <c r="K796" i="23"/>
  <c r="K376" i="23"/>
  <c r="K574" i="23"/>
  <c r="M231" i="23"/>
  <c r="N231" i="23"/>
  <c r="N496" i="23"/>
  <c r="M496" i="23"/>
  <c r="M447" i="23"/>
  <c r="N447" i="23"/>
  <c r="M861" i="23"/>
  <c r="N859" i="23"/>
  <c r="M859" i="23"/>
  <c r="M1241" i="23"/>
  <c r="N1241" i="23"/>
  <c r="M629" i="23"/>
  <c r="M831" i="23"/>
  <c r="N831" i="23"/>
  <c r="M84" i="23"/>
  <c r="N84" i="23"/>
  <c r="M450" i="23"/>
  <c r="N450" i="23"/>
  <c r="N1142" i="23"/>
  <c r="M1142" i="23"/>
  <c r="N417" i="23"/>
  <c r="M417" i="23"/>
  <c r="N981" i="23"/>
  <c r="M981" i="23"/>
  <c r="N630" i="23"/>
  <c r="M630" i="23"/>
  <c r="N569" i="23"/>
  <c r="M569" i="23"/>
  <c r="M436" i="23"/>
  <c r="N436" i="23"/>
  <c r="M134" i="23"/>
  <c r="N134" i="23"/>
  <c r="M1034" i="23"/>
  <c r="N1034" i="23"/>
  <c r="N1018" i="23"/>
  <c r="M1018" i="23"/>
  <c r="M871" i="23"/>
  <c r="N871" i="23"/>
  <c r="N188" i="23"/>
  <c r="M188" i="23"/>
  <c r="N760" i="23"/>
  <c r="M760" i="23"/>
  <c r="N452" i="23"/>
  <c r="M452" i="23"/>
  <c r="N487" i="23"/>
  <c r="M487" i="23"/>
  <c r="N608" i="23"/>
  <c r="M608" i="23"/>
  <c r="N507" i="23"/>
  <c r="M507" i="23"/>
  <c r="M429" i="23"/>
  <c r="N429" i="23"/>
  <c r="M1222" i="23"/>
  <c r="N1222" i="23"/>
  <c r="M182" i="23"/>
  <c r="N182" i="23"/>
  <c r="N923" i="23"/>
  <c r="M923" i="23"/>
  <c r="N804" i="23"/>
  <c r="M804" i="23"/>
  <c r="N149" i="23"/>
  <c r="M149" i="23"/>
  <c r="M904" i="23"/>
  <c r="N904" i="23"/>
  <c r="N181" i="23"/>
  <c r="M181" i="23"/>
  <c r="N613" i="23"/>
  <c r="M613" i="23"/>
  <c r="N600" i="23"/>
  <c r="M600" i="23"/>
  <c r="N434" i="23"/>
  <c r="M434" i="23"/>
  <c r="N140" i="23"/>
  <c r="M140" i="23"/>
  <c r="N445" i="23"/>
  <c r="M445" i="23"/>
  <c r="M1137" i="23"/>
  <c r="N1137" i="23"/>
  <c r="N203" i="23"/>
  <c r="M203" i="23"/>
  <c r="M610" i="23"/>
  <c r="N610" i="23"/>
  <c r="M734" i="23"/>
  <c r="N734" i="23"/>
  <c r="M359" i="23"/>
  <c r="N359" i="23"/>
  <c r="N292" i="23"/>
  <c r="M292" i="23"/>
  <c r="M360" i="23"/>
  <c r="N360" i="23"/>
  <c r="M750" i="23"/>
  <c r="N750" i="23"/>
  <c r="M469" i="23"/>
  <c r="N469" i="23"/>
  <c r="N658" i="23"/>
  <c r="M658" i="23"/>
  <c r="M1186" i="23"/>
  <c r="N1186" i="23"/>
  <c r="M601" i="23"/>
  <c r="N601" i="23"/>
  <c r="N855" i="23"/>
  <c r="M855" i="23"/>
  <c r="N122" i="23"/>
  <c r="M122" i="23"/>
  <c r="N708" i="23"/>
  <c r="M708" i="23"/>
  <c r="M20" i="23"/>
  <c r="N20" i="23"/>
  <c r="M743" i="23"/>
  <c r="N743" i="23"/>
  <c r="M77" i="23"/>
  <c r="N77" i="23"/>
  <c r="N1039" i="23"/>
  <c r="M1039" i="23"/>
  <c r="M433" i="23"/>
  <c r="N433" i="23"/>
  <c r="M273" i="23"/>
  <c r="N273" i="23"/>
  <c r="N1029" i="23"/>
  <c r="M1029" i="23"/>
  <c r="M1005" i="23"/>
  <c r="N1005" i="23"/>
  <c r="M898" i="23"/>
  <c r="N898" i="23"/>
  <c r="N741" i="23"/>
  <c r="M741" i="23"/>
  <c r="M466" i="23"/>
  <c r="N466" i="23"/>
  <c r="M1226" i="23"/>
  <c r="N316" i="23"/>
  <c r="M316" i="23"/>
  <c r="M1231" i="23"/>
  <c r="N1231" i="23"/>
  <c r="N1152" i="23"/>
  <c r="M1152" i="23"/>
  <c r="M1177" i="23"/>
  <c r="N1177" i="23"/>
  <c r="N413" i="23"/>
  <c r="M413" i="23"/>
  <c r="N914" i="23"/>
  <c r="M914" i="23"/>
  <c r="N215" i="23"/>
  <c r="M215" i="23"/>
  <c r="N552" i="23"/>
  <c r="M552" i="23"/>
  <c r="M315" i="23"/>
  <c r="N315" i="23"/>
  <c r="N272" i="23"/>
  <c r="M272" i="23"/>
  <c r="N622" i="23"/>
  <c r="M622" i="23"/>
  <c r="M320" i="23"/>
  <c r="N320" i="23"/>
  <c r="M47" i="23"/>
  <c r="N47" i="23"/>
  <c r="N1141" i="23"/>
  <c r="M1141" i="23"/>
  <c r="N142" i="23"/>
  <c r="M142" i="23"/>
  <c r="M976" i="23"/>
  <c r="N976" i="23"/>
  <c r="N905" i="23"/>
  <c r="M905" i="23"/>
  <c r="M588" i="23"/>
  <c r="N588" i="23"/>
  <c r="N788" i="23"/>
  <c r="M788" i="23"/>
  <c r="N594" i="23"/>
  <c r="M594" i="23"/>
  <c r="M446" i="23"/>
  <c r="N446" i="23"/>
  <c r="N891" i="23"/>
  <c r="M891" i="23"/>
  <c r="N488" i="23"/>
  <c r="M488" i="23"/>
  <c r="N1238" i="23"/>
  <c r="M1238" i="23"/>
  <c r="N112" i="23"/>
  <c r="M112" i="23"/>
  <c r="N225" i="23"/>
  <c r="M225" i="23"/>
  <c r="M692" i="23"/>
  <c r="N692" i="23"/>
  <c r="M525" i="23"/>
  <c r="N525" i="23"/>
  <c r="N152" i="23"/>
  <c r="M152" i="23"/>
  <c r="N786" i="23"/>
  <c r="M786" i="23"/>
  <c r="N79" i="23"/>
  <c r="M79" i="23"/>
  <c r="N171" i="23"/>
  <c r="M171" i="23"/>
  <c r="N821" i="23"/>
  <c r="M821" i="23"/>
  <c r="N33" i="23"/>
  <c r="M33" i="23"/>
  <c r="N663" i="23"/>
  <c r="M663" i="23"/>
  <c r="N78" i="23"/>
  <c r="M78" i="23"/>
  <c r="N1082" i="23"/>
  <c r="M1082" i="23"/>
  <c r="N1251" i="23"/>
  <c r="M1251" i="23"/>
  <c r="M673" i="23"/>
  <c r="N673" i="23"/>
  <c r="N410" i="23"/>
  <c r="M410" i="23"/>
  <c r="M312" i="23"/>
  <c r="N312" i="23"/>
  <c r="M207" i="23"/>
  <c r="N207" i="23"/>
  <c r="N1112" i="23"/>
  <c r="M1112" i="23"/>
  <c r="M544" i="23"/>
  <c r="N544" i="23"/>
  <c r="N26" i="23"/>
  <c r="M26" i="23"/>
  <c r="N785" i="23"/>
  <c r="M785" i="23"/>
  <c r="N485" i="23"/>
  <c r="M485" i="23"/>
  <c r="N255" i="23"/>
  <c r="M255" i="23"/>
  <c r="N138" i="23"/>
  <c r="M138" i="23"/>
  <c r="M343" i="23"/>
  <c r="N343" i="23"/>
  <c r="N916" i="23"/>
  <c r="M916" i="23"/>
  <c r="N280" i="23"/>
  <c r="M280" i="23"/>
  <c r="M75" i="23"/>
  <c r="N75" i="23"/>
  <c r="M118" i="23"/>
  <c r="N118" i="23"/>
  <c r="M726" i="23"/>
  <c r="N726" i="23"/>
  <c r="N625" i="23"/>
  <c r="M625" i="23"/>
  <c r="M1196" i="23"/>
  <c r="N1196" i="23"/>
  <c r="N937" i="23"/>
  <c r="M937" i="23"/>
  <c r="M456" i="23"/>
  <c r="N456" i="23"/>
  <c r="M727" i="23"/>
  <c r="N727" i="23"/>
  <c r="N302" i="23"/>
  <c r="M302" i="23"/>
  <c r="N1055" i="23"/>
  <c r="M1055" i="23"/>
  <c r="N55" i="23"/>
  <c r="M55" i="23"/>
  <c r="N948" i="23"/>
  <c r="M948" i="23"/>
  <c r="N514" i="23"/>
  <c r="M514" i="23"/>
  <c r="M813" i="23"/>
  <c r="N813" i="23"/>
  <c r="M1095" i="23"/>
  <c r="N1095" i="23"/>
  <c r="N491" i="23"/>
  <c r="M491" i="23"/>
  <c r="M787" i="23"/>
  <c r="N787" i="23"/>
  <c r="M545" i="23"/>
  <c r="N545" i="23"/>
  <c r="N113" i="23"/>
  <c r="M113" i="23"/>
  <c r="N1193" i="23"/>
  <c r="M1193" i="23"/>
  <c r="M101" i="23"/>
  <c r="N101" i="23"/>
  <c r="N31" i="23"/>
  <c r="M31" i="23"/>
  <c r="M441" i="23"/>
  <c r="N441" i="23"/>
  <c r="M680" i="23"/>
  <c r="N680" i="23"/>
  <c r="N428" i="23"/>
  <c r="M428" i="23"/>
  <c r="M1008" i="23"/>
  <c r="N1008" i="23"/>
  <c r="M146" i="23"/>
  <c r="N146" i="23"/>
  <c r="N131" i="23"/>
  <c r="M131" i="23"/>
  <c r="N700" i="23"/>
  <c r="M700" i="23"/>
  <c r="N214" i="23"/>
  <c r="M214" i="23"/>
  <c r="M516" i="23"/>
  <c r="N516" i="23"/>
  <c r="M758" i="23"/>
  <c r="N432" i="23"/>
  <c r="M432" i="23"/>
  <c r="M1163" i="23"/>
  <c r="N1163" i="23"/>
  <c r="M915" i="23"/>
  <c r="N915" i="23"/>
  <c r="N882" i="23"/>
  <c r="M882" i="23"/>
  <c r="N460" i="23"/>
  <c r="M460" i="23"/>
  <c r="M1240" i="23"/>
  <c r="N1240" i="23"/>
  <c r="M408" i="23"/>
  <c r="N408" i="23"/>
  <c r="M120" i="23"/>
  <c r="N120" i="23"/>
  <c r="M1127" i="23"/>
  <c r="N1127" i="23"/>
  <c r="N679" i="23"/>
  <c r="M679" i="23"/>
  <c r="M297" i="23"/>
  <c r="N297" i="23"/>
  <c r="N1126" i="23"/>
  <c r="M1126" i="23"/>
  <c r="N812" i="23"/>
  <c r="M812" i="23"/>
  <c r="N482" i="23"/>
  <c r="M482" i="23"/>
  <c r="N333" i="23"/>
  <c r="M333" i="23"/>
  <c r="N968" i="23"/>
  <c r="M968" i="23"/>
  <c r="N510" i="23"/>
  <c r="M510" i="23"/>
  <c r="N765" i="23"/>
  <c r="M765" i="23"/>
  <c r="M990" i="23"/>
  <c r="N990" i="23"/>
  <c r="N775" i="23"/>
  <c r="M775" i="23"/>
  <c r="M644" i="23"/>
  <c r="N644" i="23"/>
  <c r="N896" i="23"/>
  <c r="M896" i="23"/>
  <c r="M184" i="23"/>
  <c r="N184" i="23"/>
  <c r="M1103" i="23"/>
  <c r="N1103" i="23"/>
  <c r="N1204" i="23"/>
  <c r="M1204" i="23"/>
  <c r="M1069" i="23"/>
  <c r="N1069" i="23"/>
  <c r="N584" i="23"/>
  <c r="M584" i="23"/>
  <c r="N929" i="23"/>
  <c r="M929" i="23"/>
  <c r="M106" i="23"/>
  <c r="N106" i="23"/>
  <c r="M579" i="23"/>
  <c r="N579" i="23"/>
  <c r="M1070" i="23"/>
  <c r="M547" i="23"/>
  <c r="N547" i="23"/>
  <c r="N646" i="23"/>
  <c r="M646" i="23"/>
  <c r="M982" i="23"/>
  <c r="N982" i="23"/>
  <c r="M286" i="23"/>
  <c r="N286" i="23"/>
  <c r="N769" i="23"/>
  <c r="M769" i="23"/>
  <c r="N313" i="23"/>
  <c r="M313" i="23"/>
  <c r="N218" i="23"/>
  <c r="M218" i="23"/>
  <c r="N883" i="23"/>
  <c r="M883" i="23"/>
  <c r="N543" i="23"/>
  <c r="M543" i="23"/>
  <c r="N473" i="23"/>
  <c r="M473" i="23"/>
  <c r="N1017" i="23"/>
  <c r="M1017" i="23"/>
  <c r="N1237" i="23"/>
  <c r="M1237" i="23"/>
  <c r="M289" i="23"/>
  <c r="N289" i="23"/>
  <c r="M611" i="23"/>
  <c r="N611" i="23"/>
  <c r="M474" i="23"/>
  <c r="N474" i="23"/>
  <c r="N880" i="23"/>
  <c r="M880" i="23"/>
  <c r="M895" i="23"/>
  <c r="N895" i="23"/>
  <c r="N127" i="23"/>
  <c r="M127" i="23"/>
  <c r="M771" i="23"/>
  <c r="N771" i="23"/>
  <c r="N862" i="23"/>
  <c r="M862" i="23"/>
  <c r="M1090" i="23"/>
  <c r="N1090" i="23"/>
  <c r="N153" i="23"/>
  <c r="M153" i="23"/>
  <c r="N927" i="23"/>
  <c r="M927" i="23"/>
  <c r="N398" i="23"/>
  <c r="M398" i="23"/>
  <c r="M572" i="23"/>
  <c r="N572" i="23"/>
  <c r="N936" i="23"/>
  <c r="M936" i="23"/>
  <c r="M995" i="23"/>
  <c r="N995" i="23"/>
  <c r="N581" i="23"/>
  <c r="M581" i="23"/>
  <c r="M515" i="23"/>
  <c r="N515" i="23"/>
  <c r="N698" i="23"/>
  <c r="M698" i="23"/>
  <c r="M160" i="23"/>
  <c r="N160" i="23"/>
  <c r="M1202" i="23"/>
  <c r="N1202" i="23"/>
  <c r="N176" i="23"/>
  <c r="M176" i="23"/>
  <c r="M597" i="23"/>
  <c r="N597" i="23"/>
  <c r="M653" i="23"/>
  <c r="N653" i="23"/>
  <c r="M125" i="23"/>
  <c r="N125" i="23"/>
  <c r="M970" i="23"/>
  <c r="N970" i="23"/>
  <c r="M259" i="23"/>
  <c r="N259" i="23"/>
  <c r="M996" i="23"/>
  <c r="N996" i="23"/>
  <c r="N468" i="23"/>
  <c r="M468" i="23"/>
  <c r="N42" i="23"/>
  <c r="M42" i="23"/>
  <c r="M366" i="23"/>
  <c r="N366" i="23"/>
  <c r="N155" i="23"/>
  <c r="M155" i="23"/>
  <c r="M643" i="23"/>
  <c r="N643" i="23"/>
  <c r="M384" i="23"/>
  <c r="N384" i="23"/>
  <c r="N505" i="23"/>
  <c r="M505" i="23"/>
  <c r="N924" i="23"/>
  <c r="M924" i="23"/>
  <c r="M192" i="23"/>
  <c r="M603" i="23"/>
  <c r="N603" i="23"/>
  <c r="M852" i="23"/>
  <c r="N852" i="23"/>
  <c r="N519" i="23"/>
  <c r="M519" i="23"/>
  <c r="N1049" i="23"/>
  <c r="M1049" i="23"/>
  <c r="M730" i="23"/>
  <c r="N730" i="23"/>
  <c r="N1138" i="23"/>
  <c r="M1138" i="23"/>
  <c r="N166" i="23"/>
  <c r="M166" i="23"/>
  <c r="N606" i="23"/>
  <c r="M606" i="23"/>
  <c r="M702" i="23"/>
  <c r="N702" i="23"/>
  <c r="N435" i="23"/>
  <c r="M435" i="23"/>
  <c r="N582" i="23"/>
  <c r="M582" i="23"/>
  <c r="M1058" i="23"/>
  <c r="N1058" i="23"/>
  <c r="M1079" i="23"/>
  <c r="N1079" i="23"/>
  <c r="M392" i="23"/>
  <c r="N392" i="23"/>
  <c r="N268" i="23"/>
  <c r="N326" i="23"/>
  <c r="M326" i="23"/>
  <c r="M802" i="23"/>
  <c r="N802" i="23"/>
  <c r="N860" i="23"/>
  <c r="M860" i="23"/>
  <c r="N1256" i="23"/>
  <c r="M1256" i="23"/>
  <c r="N379" i="23"/>
  <c r="M379" i="23"/>
  <c r="M671" i="23"/>
  <c r="N671" i="23"/>
  <c r="M371" i="23"/>
  <c r="N371" i="23"/>
  <c r="N206" i="23"/>
  <c r="M206" i="23"/>
  <c r="M1170" i="23"/>
  <c r="N1170" i="23"/>
  <c r="M213" i="23"/>
  <c r="N213" i="23"/>
  <c r="N548" i="23"/>
  <c r="M548" i="23"/>
  <c r="N1016" i="23"/>
  <c r="M1016" i="23"/>
  <c r="M373" i="23"/>
  <c r="N373" i="23"/>
  <c r="M1020" i="23"/>
  <c r="N1020" i="23"/>
  <c r="M363" i="23"/>
  <c r="N363" i="23"/>
  <c r="M278" i="23"/>
  <c r="N278" i="23"/>
  <c r="N870" i="23"/>
  <c r="M870" i="23"/>
  <c r="M1161" i="23"/>
  <c r="N1161" i="23"/>
  <c r="M733" i="23"/>
  <c r="N733" i="23"/>
  <c r="M43" i="23"/>
  <c r="N43" i="23"/>
  <c r="M1175" i="23"/>
  <c r="N1175" i="23"/>
  <c r="M1040" i="23"/>
  <c r="N1040" i="23"/>
  <c r="M393" i="23"/>
  <c r="N393" i="23"/>
  <c r="M940" i="23"/>
  <c r="N940" i="23"/>
  <c r="N157" i="23"/>
  <c r="M1154" i="23"/>
  <c r="N1154" i="23"/>
  <c r="M438" i="23"/>
  <c r="N438" i="23"/>
  <c r="M329" i="23"/>
  <c r="N329" i="23"/>
  <c r="M1124" i="23"/>
  <c r="N1124" i="23"/>
  <c r="M375" i="23"/>
  <c r="N375" i="23"/>
  <c r="M156" i="23"/>
  <c r="N156" i="23"/>
  <c r="N636" i="23"/>
  <c r="M636" i="23"/>
  <c r="N65" i="23"/>
  <c r="M65" i="23"/>
  <c r="N1140" i="23"/>
  <c r="M1140" i="23"/>
  <c r="N1252" i="23"/>
  <c r="M1252" i="23"/>
  <c r="N751" i="23"/>
  <c r="M751" i="23"/>
  <c r="N132" i="23"/>
  <c r="M132" i="23"/>
  <c r="N404" i="23"/>
  <c r="M404" i="23"/>
  <c r="M124" i="23"/>
  <c r="N124" i="23"/>
  <c r="M1247" i="23"/>
  <c r="N1247" i="23"/>
  <c r="N335" i="23"/>
  <c r="M335" i="23"/>
  <c r="M195" i="23"/>
  <c r="N195" i="23"/>
  <c r="N670" i="23"/>
  <c r="M670" i="23"/>
  <c r="M906" i="23"/>
  <c r="N906" i="23"/>
  <c r="N245" i="23"/>
  <c r="M245" i="23"/>
  <c r="M887" i="23"/>
  <c r="N887" i="23"/>
  <c r="M557" i="23"/>
  <c r="N557" i="23"/>
  <c r="M1086" i="23"/>
  <c r="N1086" i="23"/>
  <c r="N819" i="23"/>
  <c r="M819" i="23"/>
  <c r="N1220" i="23"/>
  <c r="M1220" i="23"/>
  <c r="N1013" i="23"/>
  <c r="M1013" i="23"/>
  <c r="M6" i="23"/>
  <c r="N6" i="23"/>
  <c r="N103" i="23"/>
  <c r="M103" i="23"/>
  <c r="N657" i="23"/>
  <c r="M657" i="23"/>
  <c r="M243" i="23"/>
  <c r="N243" i="23"/>
  <c r="N1171" i="23"/>
  <c r="N877" i="23"/>
  <c r="M877" i="23"/>
  <c r="M412" i="23"/>
  <c r="N412" i="23"/>
  <c r="M598" i="23"/>
  <c r="N598" i="23"/>
  <c r="N808" i="23"/>
  <c r="M808" i="23"/>
  <c r="N279" i="23"/>
  <c r="M279" i="23"/>
  <c r="M105" i="23"/>
  <c r="N105" i="23"/>
  <c r="M890" i="23"/>
  <c r="N890" i="23"/>
  <c r="M427" i="23"/>
  <c r="N427" i="23"/>
  <c r="N135" i="23"/>
  <c r="M135" i="23"/>
  <c r="M999" i="23"/>
  <c r="N999" i="23"/>
  <c r="M685" i="23"/>
  <c r="N685" i="23"/>
  <c r="M1037" i="23"/>
  <c r="N1037" i="23"/>
  <c r="N747" i="23"/>
  <c r="M747" i="23"/>
  <c r="M362" i="23"/>
  <c r="N362" i="23"/>
  <c r="M339" i="23"/>
  <c r="N339" i="23"/>
  <c r="N1004" i="23"/>
  <c r="M1004" i="23"/>
  <c r="N8" i="23"/>
  <c r="M8" i="23"/>
  <c r="M694" i="23"/>
  <c r="N694" i="23"/>
  <c r="N1210" i="23"/>
  <c r="M1210" i="23"/>
  <c r="N668" i="23"/>
  <c r="M668" i="23"/>
  <c r="M361" i="23"/>
  <c r="M301" i="23"/>
  <c r="N301" i="23"/>
  <c r="N648" i="23"/>
  <c r="M648" i="23"/>
  <c r="M281" i="23"/>
  <c r="N281" i="23"/>
  <c r="M1051" i="23"/>
  <c r="N1051" i="23"/>
  <c r="N748" i="23"/>
  <c r="M748" i="23"/>
  <c r="N458" i="23"/>
  <c r="M458" i="23"/>
  <c r="M1043" i="23"/>
  <c r="N1043" i="23"/>
  <c r="M1024" i="23"/>
  <c r="N1024" i="23"/>
  <c r="M372" i="23"/>
  <c r="N372" i="23"/>
  <c r="M876" i="23"/>
  <c r="N876" i="23"/>
  <c r="N828" i="23"/>
  <c r="M828" i="23"/>
  <c r="M837" i="23"/>
  <c r="N837" i="23"/>
  <c r="M627" i="23"/>
  <c r="N627" i="23"/>
  <c r="N945" i="23"/>
  <c r="M945" i="23"/>
  <c r="M1019" i="23"/>
  <c r="N1019" i="23"/>
  <c r="M1115" i="23"/>
  <c r="N1115" i="23"/>
  <c r="N306" i="23"/>
  <c r="M306" i="23"/>
  <c r="M714" i="23"/>
  <c r="N714" i="23"/>
  <c r="M162" i="23"/>
  <c r="N162" i="23"/>
  <c r="N32" i="23"/>
  <c r="M32" i="23"/>
  <c r="N564" i="23"/>
  <c r="M374" i="23"/>
  <c r="N374" i="23"/>
  <c r="M818" i="23"/>
  <c r="N818" i="23"/>
  <c r="M1180" i="23"/>
  <c r="N1180" i="23"/>
  <c r="M1119" i="23"/>
  <c r="N1119" i="23"/>
  <c r="M1168" i="23"/>
  <c r="N1168" i="23"/>
  <c r="M575" i="23"/>
  <c r="N575" i="23"/>
  <c r="N1208" i="23"/>
  <c r="M1208" i="23"/>
  <c r="M151" i="23"/>
  <c r="N151" i="23"/>
  <c r="M1233" i="23"/>
  <c r="N1233" i="23"/>
  <c r="M858" i="23"/>
  <c r="N858" i="23"/>
  <c r="N334" i="23"/>
  <c r="N204" i="23"/>
  <c r="M204" i="23"/>
  <c r="M476" i="23"/>
  <c r="N476" i="23"/>
  <c r="N489" i="23"/>
  <c r="M489" i="23"/>
  <c r="N742" i="23"/>
  <c r="M742" i="23"/>
  <c r="M7" i="23"/>
  <c r="N7" i="23"/>
  <c r="M651" i="23"/>
  <c r="N651" i="23"/>
  <c r="N847" i="23"/>
  <c r="M847" i="23"/>
  <c r="N740" i="23"/>
  <c r="M740" i="23"/>
  <c r="N1062" i="23"/>
  <c r="M1062" i="23"/>
  <c r="N1228" i="23"/>
  <c r="M1228" i="23"/>
  <c r="N1244" i="23"/>
  <c r="M1244" i="23"/>
  <c r="M298" i="23"/>
  <c r="N298" i="23"/>
  <c r="N835" i="23"/>
  <c r="M835" i="23"/>
  <c r="M682" i="23"/>
  <c r="N1203" i="23"/>
  <c r="M1203" i="23"/>
  <c r="M612" i="23"/>
  <c r="N612" i="23"/>
  <c r="M336" i="23"/>
  <c r="N336" i="23"/>
  <c r="N237" i="23"/>
  <c r="M237" i="23"/>
  <c r="N688" i="23"/>
  <c r="M688" i="23"/>
  <c r="N1184" i="23"/>
  <c r="M494" i="23"/>
  <c r="N494" i="23"/>
  <c r="N5" i="23"/>
  <c r="M5" i="23"/>
  <c r="M732" i="23"/>
  <c r="N732" i="23"/>
  <c r="N912" i="23"/>
  <c r="M912" i="23"/>
  <c r="M607" i="23"/>
  <c r="N607" i="23"/>
  <c r="N864" i="23"/>
  <c r="M864" i="23"/>
  <c r="M365" i="23"/>
  <c r="N365" i="23"/>
  <c r="M693" i="23"/>
  <c r="N693" i="23"/>
  <c r="M1099" i="23"/>
  <c r="N1099" i="23"/>
  <c r="N774" i="23"/>
  <c r="M774" i="23"/>
  <c r="M406" i="23"/>
  <c r="N406" i="23"/>
  <c r="M949" i="23"/>
  <c r="N949" i="23"/>
  <c r="N988" i="23"/>
  <c r="M988" i="23"/>
  <c r="M1143" i="23"/>
  <c r="N1143" i="23"/>
  <c r="N652" i="23"/>
  <c r="M652" i="23"/>
  <c r="N556" i="23"/>
  <c r="M191" i="23"/>
  <c r="N191" i="23"/>
  <c r="M725" i="23"/>
  <c r="N725" i="23"/>
  <c r="N1106" i="23"/>
  <c r="M1106" i="23"/>
  <c r="M126" i="23"/>
  <c r="N126" i="23"/>
  <c r="N820" i="23"/>
  <c r="M820" i="23"/>
  <c r="N1189" i="23"/>
  <c r="M1189" i="23"/>
  <c r="M356" i="23"/>
  <c r="N356" i="23"/>
  <c r="M74" i="23"/>
  <c r="N74" i="23"/>
  <c r="N208" i="23"/>
  <c r="M208" i="23"/>
  <c r="M1199" i="23"/>
  <c r="N1199" i="23"/>
  <c r="M479" i="23"/>
  <c r="N479" i="23"/>
  <c r="N291" i="23"/>
  <c r="M291" i="23"/>
  <c r="M431" i="23"/>
  <c r="N431" i="23"/>
  <c r="N1038" i="23"/>
  <c r="M1038" i="23"/>
  <c r="N842" i="23"/>
  <c r="M1030" i="23"/>
  <c r="N1030" i="23"/>
  <c r="M551" i="23"/>
  <c r="N551" i="23"/>
  <c r="N327" i="23"/>
  <c r="M327" i="23"/>
  <c r="M1073" i="23"/>
  <c r="N1073" i="23"/>
  <c r="N920" i="23"/>
  <c r="M920" i="23"/>
  <c r="N874" i="23"/>
  <c r="M874" i="23"/>
  <c r="M650" i="23"/>
  <c r="N650" i="23"/>
  <c r="N806" i="23"/>
  <c r="M806" i="23"/>
  <c r="N247" i="23"/>
  <c r="M247" i="23"/>
  <c r="N128" i="23"/>
  <c r="M128" i="23"/>
  <c r="M399" i="23"/>
  <c r="N399" i="23"/>
  <c r="N780" i="23"/>
  <c r="M780" i="23"/>
  <c r="M695" i="23"/>
  <c r="N695" i="23"/>
  <c r="M352" i="23"/>
  <c r="N352" i="23"/>
  <c r="M94" i="23"/>
  <c r="N94" i="23"/>
  <c r="N148" i="23"/>
  <c r="M148" i="23"/>
  <c r="N41" i="23"/>
  <c r="M41" i="23"/>
  <c r="N958" i="23"/>
  <c r="M958" i="23"/>
  <c r="M29" i="23"/>
  <c r="N29" i="23"/>
  <c r="N881" i="23"/>
  <c r="M881" i="23"/>
  <c r="M355" i="23"/>
  <c r="N355" i="23"/>
  <c r="M941" i="23"/>
  <c r="N941" i="23"/>
  <c r="M1227" i="23"/>
  <c r="N1227" i="23"/>
  <c r="M1028" i="23"/>
  <c r="N1028" i="23"/>
  <c r="N1250" i="23"/>
  <c r="M1250" i="23"/>
  <c r="N331" i="23"/>
  <c r="M331" i="23"/>
  <c r="M953" i="23"/>
  <c r="N953" i="23"/>
  <c r="N1108" i="23"/>
  <c r="M1108" i="23"/>
  <c r="M1078" i="23"/>
  <c r="N1078" i="23"/>
  <c r="N73" i="23"/>
  <c r="M73" i="23"/>
  <c r="M746" i="23"/>
  <c r="N746" i="23"/>
  <c r="N715" i="23"/>
  <c r="M715" i="23"/>
  <c r="N459" i="23"/>
  <c r="M459" i="23"/>
  <c r="M256" i="23"/>
  <c r="N1057" i="23"/>
  <c r="M1057" i="23"/>
  <c r="N975" i="23"/>
  <c r="M975" i="23"/>
  <c r="M357" i="23"/>
  <c r="N357" i="23"/>
  <c r="M1178" i="23"/>
  <c r="N1178" i="23"/>
  <c r="N957" i="23"/>
  <c r="M957" i="23"/>
  <c r="N448" i="23"/>
  <c r="M448" i="23"/>
  <c r="N662" i="23"/>
  <c r="M662" i="23"/>
  <c r="M595" i="23"/>
  <c r="N595" i="23"/>
  <c r="N867" i="23"/>
  <c r="M867" i="23"/>
  <c r="N1097" i="23"/>
  <c r="M1097" i="23"/>
  <c r="M885" i="23"/>
  <c r="N885" i="23"/>
  <c r="M80" i="23"/>
  <c r="N80" i="23"/>
  <c r="N506" i="23"/>
  <c r="M506" i="23"/>
  <c r="N1173" i="23"/>
  <c r="M1173" i="23"/>
  <c r="N1045" i="23"/>
  <c r="M1045" i="23"/>
  <c r="N13" i="23"/>
  <c r="M13" i="23"/>
  <c r="N340" i="23"/>
  <c r="M704" i="23"/>
  <c r="N691" i="23"/>
  <c r="M691" i="23"/>
  <c r="N1139" i="23"/>
  <c r="M1139" i="23"/>
  <c r="N829" i="23"/>
  <c r="M829" i="23"/>
  <c r="M194" i="23"/>
  <c r="N194" i="23"/>
  <c r="N1093" i="23"/>
  <c r="M1093" i="23"/>
  <c r="M963" i="23"/>
  <c r="N963" i="23"/>
  <c r="N1031" i="23"/>
  <c r="M1031" i="23"/>
  <c r="M461" i="23"/>
  <c r="N461" i="23"/>
  <c r="N107" i="23"/>
  <c r="M107" i="23"/>
  <c r="M370" i="23"/>
  <c r="N370" i="23"/>
  <c r="N265" i="23"/>
  <c r="M265" i="23"/>
  <c r="N347" i="23"/>
  <c r="M347" i="23"/>
  <c r="N129" i="23"/>
  <c r="M129" i="23"/>
  <c r="M593" i="23"/>
  <c r="N593" i="23"/>
  <c r="N838" i="23"/>
  <c r="N637" i="23"/>
  <c r="M637" i="23"/>
  <c r="N707" i="23"/>
  <c r="M707" i="23"/>
  <c r="N1183" i="23"/>
  <c r="M1183" i="23"/>
  <c r="M275" i="23"/>
  <c r="N275" i="23"/>
  <c r="M961" i="23"/>
  <c r="N961" i="23"/>
  <c r="M163" i="23"/>
  <c r="N163" i="23"/>
  <c r="M411" i="23"/>
  <c r="N411" i="23"/>
  <c r="M1255" i="23"/>
  <c r="N1255" i="23"/>
  <c r="N251" i="23"/>
  <c r="M251" i="23"/>
  <c r="N114" i="23"/>
  <c r="M114" i="23"/>
  <c r="N1148" i="23"/>
  <c r="M954" i="23"/>
  <c r="N954" i="23"/>
  <c r="M1164" i="23"/>
  <c r="N1164" i="23"/>
  <c r="M761" i="23"/>
  <c r="N761" i="23"/>
  <c r="N987" i="23"/>
  <c r="M987" i="23"/>
  <c r="N196" i="23"/>
  <c r="M196" i="23"/>
  <c r="N369" i="23"/>
  <c r="M369" i="23"/>
  <c r="M955" i="23"/>
  <c r="N955" i="23"/>
  <c r="N621" i="23"/>
  <c r="M621" i="23"/>
  <c r="N843" i="23"/>
  <c r="M843" i="23"/>
  <c r="M1052" i="23"/>
  <c r="N1052" i="23"/>
  <c r="N1155" i="23"/>
  <c r="M1169" i="23"/>
  <c r="N1169" i="23"/>
  <c r="N602" i="23"/>
  <c r="M602" i="23"/>
  <c r="M115" i="23"/>
  <c r="N115" i="23"/>
  <c r="M270" i="23"/>
  <c r="N270" i="23"/>
  <c r="N437" i="23"/>
  <c r="M437" i="23"/>
  <c r="N1159" i="23"/>
  <c r="M1159" i="23"/>
  <c r="N699" i="23"/>
  <c r="M699" i="23"/>
  <c r="N832" i="23"/>
  <c r="M832" i="23"/>
  <c r="N971" i="23"/>
  <c r="M971" i="23"/>
  <c r="N969" i="23"/>
  <c r="M969" i="23"/>
  <c r="M108" i="23"/>
  <c r="N108" i="23"/>
  <c r="N1224" i="23"/>
  <c r="M1224" i="23"/>
  <c r="N1149" i="23"/>
  <c r="M1149" i="23"/>
  <c r="M1172" i="23"/>
  <c r="N1172" i="23"/>
  <c r="N1131" i="23"/>
  <c r="N687" i="23"/>
  <c r="M687" i="23"/>
  <c r="N1012" i="23"/>
  <c r="M1012" i="23"/>
  <c r="N147" i="23"/>
  <c r="M147" i="23"/>
  <c r="N624" i="23"/>
  <c r="M624" i="23"/>
  <c r="N3" i="23"/>
  <c r="M3" i="23"/>
  <c r="N1254" i="23" l="1"/>
  <c r="M1254" i="23"/>
  <c r="M789" i="23"/>
  <c r="N789" i="23"/>
  <c r="N869" i="23"/>
  <c r="M869" i="23"/>
  <c r="M45" i="23"/>
  <c r="N45" i="23"/>
  <c r="N513" i="23"/>
  <c r="M513" i="23"/>
  <c r="N527" i="23"/>
  <c r="M527" i="23"/>
  <c r="N1167" i="23"/>
  <c r="M1167" i="23"/>
  <c r="N565" i="23"/>
  <c r="M565" i="23"/>
  <c r="N1243" i="23"/>
  <c r="M1243" i="23"/>
  <c r="N1209" i="23"/>
  <c r="M1209" i="23"/>
  <c r="N463" i="23"/>
  <c r="M463" i="23"/>
  <c r="N309" i="23"/>
  <c r="M309" i="23"/>
  <c r="M926" i="23"/>
  <c r="N926" i="23"/>
  <c r="N261" i="23"/>
  <c r="M261" i="23"/>
  <c r="N666" i="23"/>
  <c r="M666" i="23"/>
  <c r="M884" i="23"/>
  <c r="N884" i="23"/>
  <c r="N143" i="23"/>
  <c r="M143" i="23"/>
  <c r="M721" i="23"/>
  <c r="N721" i="23"/>
  <c r="M16" i="23"/>
  <c r="N16" i="23"/>
  <c r="M18" i="23"/>
  <c r="N18" i="23"/>
  <c r="M219" i="23"/>
  <c r="N219" i="23"/>
  <c r="M49" i="23"/>
  <c r="N49" i="23"/>
  <c r="N293" i="23"/>
  <c r="M293" i="23"/>
  <c r="M27" i="23"/>
  <c r="N27" i="23"/>
  <c r="M83" i="23"/>
  <c r="N83" i="23"/>
  <c r="M325" i="23"/>
  <c r="N325" i="23"/>
  <c r="M9" i="23"/>
  <c r="N9" i="23"/>
  <c r="M1100" i="23"/>
  <c r="N1100" i="23"/>
  <c r="N1185" i="23"/>
  <c r="M1185" i="23"/>
  <c r="N901" i="23"/>
  <c r="M901" i="23"/>
  <c r="N1181" i="23"/>
  <c r="M1181" i="23"/>
  <c r="M300" i="23"/>
  <c r="N300" i="23"/>
  <c r="N903" i="23"/>
  <c r="M903" i="23"/>
  <c r="M709" i="23"/>
  <c r="N709" i="23"/>
  <c r="N944" i="23"/>
  <c r="M944" i="23"/>
  <c r="M19" i="23"/>
  <c r="N19" i="23"/>
  <c r="N558" i="23"/>
  <c r="M558" i="23"/>
  <c r="N521" i="23"/>
  <c r="M521" i="23"/>
  <c r="N943" i="23"/>
  <c r="M943" i="23"/>
  <c r="M205" i="23"/>
  <c r="N426" i="23"/>
  <c r="M773" i="23"/>
  <c r="M407" i="23"/>
  <c r="M779" i="23"/>
  <c r="N872" i="23"/>
  <c r="M587" i="23"/>
  <c r="M576" i="23"/>
  <c r="N263" i="23"/>
  <c r="M523" i="23"/>
  <c r="N979" i="23"/>
  <c r="M979" i="23"/>
  <c r="M233" i="23"/>
  <c r="N233" i="23"/>
  <c r="M296" i="23"/>
  <c r="N296" i="23"/>
  <c r="N1129" i="23"/>
  <c r="M1129" i="23"/>
  <c r="M1041" i="23"/>
  <c r="N1041" i="23"/>
  <c r="M1009" i="23"/>
  <c r="N1009" i="23"/>
  <c r="M1147" i="23"/>
  <c r="N1147" i="23"/>
  <c r="N675" i="23"/>
  <c r="M675" i="23"/>
  <c r="N799" i="23"/>
  <c r="M799" i="23"/>
  <c r="N133" i="23"/>
  <c r="M133" i="23"/>
  <c r="M568" i="23"/>
  <c r="N568" i="23"/>
  <c r="M40" i="23"/>
  <c r="N40" i="23"/>
  <c r="N1135" i="23"/>
  <c r="M1135" i="23"/>
  <c r="N778" i="23"/>
  <c r="M778" i="23"/>
  <c r="N540" i="23"/>
  <c r="M540" i="23"/>
  <c r="N942" i="23"/>
  <c r="M942" i="23"/>
  <c r="M1026" i="23"/>
  <c r="N1026" i="23"/>
  <c r="M1042" i="23"/>
  <c r="N1042" i="23"/>
  <c r="M868" i="23"/>
  <c r="N868" i="23"/>
  <c r="M159" i="23"/>
  <c r="N159" i="23"/>
  <c r="M69" i="23"/>
  <c r="N69" i="23"/>
  <c r="N257" i="23"/>
  <c r="M257" i="23"/>
  <c r="M227" i="23"/>
  <c r="N227" i="23"/>
  <c r="M1188" i="23"/>
  <c r="N1188" i="23"/>
  <c r="M54" i="23"/>
  <c r="N54" i="23"/>
  <c r="N755" i="23"/>
  <c r="M755" i="23"/>
  <c r="N844" i="23"/>
  <c r="M844" i="23"/>
  <c r="N72" i="23"/>
  <c r="M72" i="23"/>
  <c r="N241" i="23"/>
  <c r="M241" i="23"/>
  <c r="M401" i="23"/>
  <c r="N401" i="23"/>
  <c r="N1218" i="23"/>
  <c r="M1218" i="23"/>
  <c r="N91" i="23"/>
  <c r="M91" i="23"/>
  <c r="M1197" i="23"/>
  <c r="N1197" i="23"/>
  <c r="N23" i="23"/>
  <c r="M23" i="23"/>
  <c r="M1048" i="23"/>
  <c r="N1048" i="23"/>
  <c r="M710" i="23"/>
  <c r="N710" i="23"/>
  <c r="M966" i="23"/>
  <c r="N966" i="23"/>
  <c r="N911" i="23"/>
  <c r="M911" i="23"/>
  <c r="M139" i="23"/>
  <c r="N139" i="23"/>
  <c r="N1003" i="23"/>
  <c r="M1003" i="23"/>
  <c r="N396" i="23"/>
  <c r="M396" i="23"/>
  <c r="N736" i="23"/>
  <c r="M736" i="23"/>
  <c r="N559" i="23"/>
  <c r="M559" i="23"/>
  <c r="N555" i="23"/>
  <c r="M555" i="23"/>
  <c r="M295" i="23"/>
  <c r="N295" i="23"/>
  <c r="M793" i="23"/>
  <c r="N793" i="23"/>
  <c r="N419" i="23"/>
  <c r="M419" i="23"/>
  <c r="M439" i="23"/>
  <c r="N439" i="23"/>
  <c r="N1001" i="23"/>
  <c r="M1001" i="23"/>
  <c r="N1153" i="23"/>
  <c r="M1153" i="23"/>
  <c r="N678" i="23"/>
  <c r="M678" i="23"/>
  <c r="N1098" i="23"/>
  <c r="M1098" i="23"/>
  <c r="M1200" i="23"/>
  <c r="N1200" i="23"/>
  <c r="N965" i="23"/>
  <c r="M965" i="23"/>
  <c r="N236" i="23"/>
  <c r="M236" i="23"/>
  <c r="M61" i="23"/>
  <c r="N61" i="23"/>
  <c r="M767" i="23"/>
  <c r="N767" i="23"/>
  <c r="N454" i="23"/>
  <c r="M454" i="23"/>
  <c r="N753" i="23"/>
  <c r="M753" i="23"/>
  <c r="M626" i="23"/>
  <c r="N626" i="23"/>
  <c r="N561" i="23"/>
  <c r="M561" i="23"/>
  <c r="N729" i="23"/>
  <c r="M729" i="23"/>
  <c r="N840" i="23"/>
  <c r="M840" i="23"/>
  <c r="N542" i="23"/>
  <c r="M382" i="23"/>
  <c r="N697" i="23"/>
  <c r="N573" i="23"/>
  <c r="N197" i="23"/>
  <c r="N1223" i="23"/>
  <c r="N875" i="23"/>
  <c r="M48" i="23"/>
  <c r="M425" i="23"/>
  <c r="N98" i="23"/>
  <c r="M635" i="23"/>
  <c r="M1125" i="23"/>
  <c r="N791" i="23"/>
  <c r="M1046" i="23"/>
  <c r="M477" i="23"/>
  <c r="M1050" i="23"/>
  <c r="N879" i="23"/>
  <c r="M1236" i="23"/>
  <c r="N478" i="23"/>
  <c r="M240" i="23"/>
  <c r="M418" i="23"/>
  <c r="N262" i="23"/>
  <c r="M1120" i="23"/>
  <c r="N381" i="23"/>
  <c r="N470" i="23"/>
  <c r="M470" i="23"/>
  <c r="N319" i="23"/>
  <c r="M319" i="23"/>
  <c r="N539" i="23"/>
  <c r="M539" i="23"/>
  <c r="N307" i="23"/>
  <c r="M307" i="23"/>
  <c r="N304" i="23"/>
  <c r="M304" i="23"/>
  <c r="M851" i="23"/>
  <c r="N851" i="23"/>
  <c r="N664" i="23"/>
  <c r="M664" i="23"/>
  <c r="M933" i="23"/>
  <c r="N933" i="23"/>
  <c r="N1207" i="23"/>
  <c r="M1207" i="23"/>
  <c r="N795" i="23"/>
  <c r="M795" i="23"/>
  <c r="N1187" i="23"/>
  <c r="M1187" i="23"/>
  <c r="M177" i="23"/>
  <c r="N177" i="23"/>
  <c r="M169" i="23"/>
  <c r="N169" i="23"/>
  <c r="N22" i="23"/>
  <c r="M22" i="23"/>
  <c r="N757" i="23"/>
  <c r="M757" i="23"/>
  <c r="N354" i="23"/>
  <c r="M354" i="23"/>
  <c r="N529" i="23"/>
  <c r="M529" i="23"/>
  <c r="N633" i="23"/>
  <c r="M633" i="23"/>
  <c r="N310" i="23"/>
  <c r="M310" i="23"/>
  <c r="N62" i="23"/>
  <c r="M62" i="23"/>
  <c r="M440" i="23"/>
  <c r="N440" i="23"/>
  <c r="M770" i="23"/>
  <c r="N770" i="23"/>
  <c r="M93" i="23"/>
  <c r="N93" i="23"/>
  <c r="M1195" i="23"/>
  <c r="N1195" i="23"/>
  <c r="M96" i="23"/>
  <c r="N96" i="23"/>
  <c r="M1072" i="23"/>
  <c r="N1072" i="23"/>
  <c r="N178" i="23"/>
  <c r="M178" i="23"/>
  <c r="M1060" i="23"/>
  <c r="N1060" i="23"/>
  <c r="M764" i="23"/>
  <c r="N764" i="23"/>
  <c r="M490" i="23"/>
  <c r="N490" i="23"/>
  <c r="N1192" i="23"/>
  <c r="M1192" i="23"/>
  <c r="N1245" i="23"/>
  <c r="M1245" i="23"/>
  <c r="N1225" i="23"/>
  <c r="M1225" i="23"/>
  <c r="N493" i="23"/>
  <c r="M493" i="23"/>
  <c r="M604" i="23"/>
  <c r="N604" i="23"/>
  <c r="N792" i="23"/>
  <c r="M792" i="23"/>
  <c r="M1211" i="23"/>
  <c r="N1211" i="23"/>
  <c r="N1059" i="23"/>
  <c r="M1059" i="23"/>
  <c r="N723" i="23"/>
  <c r="M723" i="23"/>
  <c r="M669" i="23"/>
  <c r="N669" i="23"/>
  <c r="N592" i="23"/>
  <c r="M592" i="23"/>
  <c r="M946" i="23"/>
  <c r="N946" i="23"/>
  <c r="M994" i="23"/>
  <c r="N994" i="23"/>
  <c r="M553" i="23"/>
  <c r="N553" i="23"/>
  <c r="N57" i="23"/>
  <c r="M57" i="23"/>
  <c r="N659" i="23"/>
  <c r="M659" i="23"/>
  <c r="N53" i="23"/>
  <c r="M800" i="23"/>
  <c r="N526" i="23"/>
  <c r="N550" i="23"/>
  <c r="M902" i="23"/>
  <c r="N15" i="23"/>
  <c r="M830" i="23"/>
  <c r="N718" i="23"/>
  <c r="M959" i="23"/>
  <c r="M486" i="23"/>
  <c r="M577" i="23"/>
  <c r="M935" i="23"/>
  <c r="M1077" i="23"/>
  <c r="M282" i="23"/>
  <c r="N616" i="23"/>
  <c r="M303" i="23"/>
  <c r="N984" i="23"/>
  <c r="M984" i="23"/>
  <c r="M1092" i="23"/>
  <c r="N1092" i="23"/>
  <c r="M567" i="23"/>
  <c r="N567" i="23"/>
  <c r="M1130" i="23"/>
  <c r="N1130" i="23"/>
  <c r="M442" i="23"/>
  <c r="N442" i="23"/>
  <c r="N193" i="23"/>
  <c r="M193" i="23"/>
  <c r="M735" i="23"/>
  <c r="N735" i="23"/>
  <c r="M590" i="23"/>
  <c r="N590" i="23"/>
  <c r="N328" i="23"/>
  <c r="M328" i="23"/>
  <c r="N168" i="23"/>
  <c r="M168" i="23"/>
  <c r="N483" i="23"/>
  <c r="M483" i="23"/>
  <c r="M826" i="23"/>
  <c r="N826" i="23"/>
  <c r="M1096" i="23"/>
  <c r="N1096" i="23"/>
  <c r="M501" i="23"/>
  <c r="N501" i="23"/>
  <c r="N554" i="23"/>
  <c r="M554" i="23"/>
  <c r="M397" i="23"/>
  <c r="N397" i="23"/>
  <c r="N538" i="23"/>
  <c r="M538" i="23"/>
  <c r="N672" i="23"/>
  <c r="M672" i="23"/>
  <c r="M794" i="23"/>
  <c r="N794" i="23"/>
  <c r="N960" i="23"/>
  <c r="M960" i="23"/>
  <c r="M696" i="23"/>
  <c r="N696" i="23"/>
  <c r="N264" i="23"/>
  <c r="M264" i="23"/>
  <c r="M86" i="23"/>
  <c r="N86" i="23"/>
  <c r="N239" i="23"/>
  <c r="M239" i="23"/>
  <c r="N68" i="23"/>
  <c r="M68" i="23"/>
  <c r="N930" i="23"/>
  <c r="M930" i="23"/>
  <c r="M900" i="23"/>
  <c r="N900" i="23"/>
  <c r="M367" i="23"/>
  <c r="N367" i="23"/>
  <c r="N246" i="23"/>
  <c r="M246" i="23"/>
  <c r="N1110" i="23"/>
  <c r="M1110" i="23"/>
  <c r="M749" i="23"/>
  <c r="N749" i="23"/>
  <c r="M1132" i="23"/>
  <c r="N1132" i="23"/>
  <c r="N88" i="23"/>
  <c r="M88" i="23"/>
  <c r="M998" i="23"/>
  <c r="N998" i="23"/>
  <c r="N609" i="23"/>
  <c r="M609" i="23"/>
  <c r="N10" i="23"/>
  <c r="M10" i="23"/>
  <c r="N235" i="23"/>
  <c r="M235" i="23"/>
  <c r="N52" i="23"/>
  <c r="M52" i="23"/>
  <c r="M1221" i="23"/>
  <c r="N973" i="23"/>
  <c r="N378" i="23"/>
  <c r="N187" i="23"/>
  <c r="N724" i="23"/>
  <c r="M722" i="23"/>
  <c r="M814" i="23"/>
  <c r="M952" i="23"/>
  <c r="M810" i="23"/>
  <c r="M1067" i="23"/>
  <c r="N14" i="23"/>
  <c r="M631" i="23"/>
  <c r="M745" i="23"/>
  <c r="M76" i="23"/>
  <c r="M1089" i="23"/>
  <c r="N1145" i="23"/>
  <c r="N1191" i="23"/>
  <c r="N1215" i="23"/>
  <c r="M893" i="23"/>
  <c r="M562" i="23"/>
  <c r="M85" i="23"/>
  <c r="M639" i="23"/>
  <c r="N790" i="23"/>
  <c r="M801" i="23"/>
  <c r="N508" i="23"/>
  <c r="M58" i="23"/>
  <c r="N444" i="23"/>
  <c r="N1075" i="23"/>
  <c r="N1114" i="23"/>
  <c r="N174" i="23"/>
  <c r="M560" i="23"/>
  <c r="N983" i="23"/>
  <c r="N578" i="23"/>
  <c r="M665" i="23"/>
  <c r="M660" i="23"/>
  <c r="M908" i="23"/>
  <c r="M1076" i="23"/>
  <c r="M1235" i="23"/>
  <c r="M656" i="23"/>
  <c r="M222" i="23"/>
  <c r="N703" i="23"/>
  <c r="M956" i="23"/>
  <c r="N674" i="23"/>
  <c r="N349" i="23"/>
  <c r="N60" i="23"/>
  <c r="M834" i="23"/>
  <c r="N97" i="23"/>
  <c r="M546" i="23"/>
  <c r="M158" i="23"/>
  <c r="N1230" i="23"/>
  <c r="M931" i="23"/>
  <c r="M59" i="23"/>
  <c r="N932" i="23"/>
  <c r="N136" i="23"/>
  <c r="M798" i="23"/>
  <c r="N690" i="23"/>
  <c r="M1128" i="23"/>
  <c r="N845" i="23"/>
  <c r="M421" i="23"/>
  <c r="N424" i="23"/>
  <c r="M849" i="23"/>
  <c r="M21" i="23"/>
  <c r="N754" i="23"/>
  <c r="N599" i="23"/>
  <c r="N512" i="23"/>
  <c r="N284" i="23"/>
  <c r="N1212" i="23"/>
  <c r="M308" i="23"/>
  <c r="M640" i="23"/>
  <c r="M889" i="23"/>
  <c r="N455" i="23"/>
  <c r="M423" i="23"/>
  <c r="N317" i="23"/>
  <c r="N497" i="23"/>
  <c r="N712" i="23"/>
  <c r="M234" i="23"/>
  <c r="N1205" i="23"/>
  <c r="M1205" i="23"/>
  <c r="M713" i="23"/>
  <c r="N713" i="23"/>
  <c r="M87" i="23"/>
  <c r="N87" i="23"/>
  <c r="N1080" i="23"/>
  <c r="M1080" i="23"/>
  <c r="M1022" i="23"/>
  <c r="N1022" i="23"/>
  <c r="M90" i="23"/>
  <c r="N90" i="23"/>
  <c r="M38" i="23"/>
  <c r="N38" i="23"/>
  <c r="N716" i="23"/>
  <c r="M716" i="23"/>
  <c r="M782" i="23"/>
  <c r="N782" i="23"/>
  <c r="M414" i="23"/>
  <c r="N414" i="23"/>
  <c r="N534" i="23"/>
  <c r="M534" i="23"/>
  <c r="N985" i="23"/>
  <c r="M985" i="23"/>
  <c r="N1101" i="23"/>
  <c r="M1101" i="23"/>
  <c r="N271" i="23"/>
  <c r="M271" i="23"/>
  <c r="M522" i="23"/>
  <c r="N522" i="23"/>
  <c r="N972" i="23"/>
  <c r="M972" i="23"/>
  <c r="M150" i="23"/>
  <c r="N150" i="23"/>
  <c r="M894" i="23"/>
  <c r="N894" i="23"/>
  <c r="N535" i="23"/>
  <c r="M535" i="23"/>
  <c r="N350" i="23"/>
  <c r="M350" i="23"/>
  <c r="N269" i="23"/>
  <c r="N189" i="23"/>
  <c r="N618" i="23"/>
  <c r="N1150" i="23"/>
  <c r="M430" i="23"/>
  <c r="M179" i="23"/>
  <c r="N200" i="23"/>
  <c r="N848" i="23"/>
  <c r="N484" i="23"/>
  <c r="M484" i="23"/>
  <c r="M634" i="23"/>
  <c r="N634" i="23"/>
  <c r="M683" i="23"/>
  <c r="N683" i="23"/>
  <c r="N676" i="23"/>
  <c r="M676" i="23"/>
  <c r="M909" i="23"/>
  <c r="N909" i="23"/>
  <c r="M531" i="23"/>
  <c r="N531" i="23"/>
  <c r="M104" i="23"/>
  <c r="N104" i="23"/>
  <c r="M67" i="23"/>
  <c r="N67" i="23"/>
  <c r="N980" i="23"/>
  <c r="M980" i="23"/>
  <c r="N1066" i="23"/>
  <c r="M1066" i="23"/>
  <c r="N99" i="23"/>
  <c r="M99" i="23"/>
  <c r="N1116" i="23"/>
  <c r="M1116" i="23"/>
  <c r="N471" i="23"/>
  <c r="M471" i="23"/>
  <c r="M34" i="23"/>
  <c r="N34" i="23"/>
  <c r="N274" i="23"/>
  <c r="M274" i="23"/>
  <c r="M258" i="23"/>
  <c r="N258" i="23"/>
  <c r="M1074" i="23"/>
  <c r="N1074" i="23"/>
  <c r="N1033" i="23"/>
  <c r="M1033" i="23"/>
  <c r="M89" i="23"/>
  <c r="N89" i="23"/>
  <c r="M857" i="23"/>
  <c r="N857" i="23"/>
  <c r="N701" i="23"/>
  <c r="M701" i="23"/>
  <c r="M1162" i="23"/>
  <c r="N1162" i="23"/>
  <c r="M25" i="23"/>
  <c r="N25" i="23"/>
  <c r="M472" i="23"/>
  <c r="N472" i="23"/>
  <c r="M175" i="23"/>
  <c r="N175" i="23"/>
  <c r="N541" i="23"/>
  <c r="M541" i="23"/>
  <c r="M341" i="23"/>
  <c r="N341" i="23"/>
  <c r="N807" i="23"/>
  <c r="M807" i="23"/>
  <c r="M504" i="23"/>
  <c r="N504" i="23"/>
  <c r="N172" i="23"/>
  <c r="M172" i="23"/>
  <c r="M324" i="23"/>
  <c r="N324" i="23"/>
  <c r="N1229" i="23"/>
  <c r="N854" i="23"/>
  <c r="M17" i="23"/>
  <c r="N1206" i="23"/>
  <c r="N638" i="23"/>
  <c r="M28" i="23"/>
  <c r="M173" i="23"/>
  <c r="M781" i="23"/>
  <c r="M283" i="23"/>
  <c r="M1083" i="23"/>
  <c r="M351" i="23"/>
  <c r="M632" i="23"/>
  <c r="N388" i="23"/>
  <c r="M249" i="23"/>
  <c r="N1015" i="23"/>
  <c r="N368" i="23"/>
  <c r="N686" i="23"/>
  <c r="M1253" i="23"/>
  <c r="N805" i="23"/>
  <c r="N1179" i="23"/>
  <c r="M385" i="23"/>
  <c r="N1109" i="23"/>
  <c r="M465" i="23"/>
  <c r="N1104" i="23"/>
  <c r="M266" i="23"/>
  <c r="M738" i="23"/>
  <c r="M70" i="23"/>
  <c r="M1122" i="23"/>
  <c r="M229" i="23"/>
  <c r="N229" i="23"/>
  <c r="N500" i="23"/>
  <c r="M500" i="23"/>
  <c r="N566" i="23"/>
  <c r="M566" i="23"/>
  <c r="M1102" i="23"/>
  <c r="N1102" i="23"/>
  <c r="M641" i="23"/>
  <c r="N641" i="23"/>
  <c r="M766" i="23"/>
  <c r="N766" i="23"/>
  <c r="N220" i="23"/>
  <c r="M220" i="23"/>
  <c r="N950" i="23"/>
  <c r="M950" i="23"/>
  <c r="M1239" i="23"/>
  <c r="N1239" i="23"/>
  <c r="N462" i="23"/>
  <c r="M462" i="23"/>
  <c r="N299" i="23"/>
  <c r="M299" i="23"/>
  <c r="M705" i="23"/>
  <c r="N705" i="23"/>
  <c r="M822" i="23"/>
  <c r="N822" i="23"/>
  <c r="N288" i="23"/>
  <c r="M288" i="23"/>
  <c r="M395" i="23"/>
  <c r="N395" i="23"/>
  <c r="M530" i="23"/>
  <c r="N530" i="23"/>
  <c r="N100" i="23"/>
  <c r="M100" i="23"/>
  <c r="N95" i="23"/>
  <c r="M95" i="23"/>
  <c r="N533" i="23"/>
  <c r="M533" i="23"/>
  <c r="M221" i="23"/>
  <c r="N221" i="23"/>
  <c r="M394" i="23"/>
  <c r="N394" i="23"/>
  <c r="N591" i="23"/>
  <c r="M591" i="23"/>
  <c r="N532" i="23"/>
  <c r="M532" i="23"/>
  <c r="N925" i="23"/>
  <c r="M925" i="23"/>
  <c r="N719" i="23"/>
  <c r="M719" i="23"/>
  <c r="M443" i="23"/>
  <c r="N443" i="23"/>
  <c r="N811" i="23"/>
  <c r="M811" i="23"/>
  <c r="M919" i="23"/>
  <c r="N919" i="23"/>
  <c r="M1023" i="23"/>
  <c r="N1023" i="23"/>
  <c r="M1194" i="23"/>
  <c r="N1194" i="23"/>
  <c r="M992" i="23"/>
  <c r="N992" i="23"/>
  <c r="N415" i="23"/>
  <c r="M415" i="23"/>
  <c r="N1000" i="23"/>
  <c r="M1000" i="23"/>
  <c r="M833" i="23"/>
  <c r="N833" i="23"/>
  <c r="N285" i="23"/>
  <c r="M285" i="23"/>
  <c r="M1156" i="23"/>
  <c r="N1156" i="23"/>
  <c r="M1010" i="23"/>
  <c r="N1010" i="23"/>
  <c r="M121" i="23"/>
  <c r="N121" i="23"/>
  <c r="N817" i="23"/>
  <c r="M817" i="23"/>
  <c r="N422" i="23"/>
  <c r="M422" i="23"/>
  <c r="M907" i="23"/>
  <c r="N907" i="23"/>
  <c r="N784" i="23"/>
  <c r="M938" i="23"/>
  <c r="N502" i="23"/>
  <c r="M46" i="23"/>
  <c r="N311" i="23"/>
  <c r="M509" i="23"/>
  <c r="M50" i="23"/>
  <c r="M481" i="23"/>
  <c r="M517" i="23"/>
  <c r="N1234" i="23"/>
  <c r="N400" i="23"/>
  <c r="N1011" i="23"/>
  <c r="M344" i="23"/>
  <c r="N628" i="23"/>
  <c r="M518" i="23"/>
  <c r="M252" i="23"/>
  <c r="M1134" i="23"/>
  <c r="N836" i="23"/>
  <c r="N1176" i="23"/>
  <c r="N238" i="23"/>
  <c r="M873" i="23"/>
  <c r="M405" i="23"/>
  <c r="M1158" i="23"/>
  <c r="M277" i="23"/>
  <c r="N520" i="23"/>
  <c r="M1094" i="23"/>
  <c r="M1006" i="23"/>
  <c r="M185" i="23"/>
  <c r="N318" i="23"/>
  <c r="N199" i="23"/>
  <c r="M202" i="23"/>
  <c r="N202" i="23"/>
  <c r="M495" i="23"/>
  <c r="N495" i="23"/>
  <c r="M11" i="23"/>
  <c r="N11" i="23"/>
  <c r="N226" i="23"/>
  <c r="M226" i="23"/>
  <c r="N967" i="23"/>
  <c r="M967" i="23"/>
  <c r="M165" i="23"/>
  <c r="N165" i="23"/>
  <c r="N1111" i="23"/>
  <c r="M1111" i="23"/>
  <c r="N974" i="23"/>
  <c r="M974" i="23"/>
  <c r="N190" i="23"/>
  <c r="M190" i="23"/>
  <c r="N345" i="23"/>
  <c r="M345" i="23"/>
  <c r="N330" i="23"/>
  <c r="M330" i="23"/>
  <c r="N267" i="23"/>
  <c r="M267" i="23"/>
  <c r="N464" i="23"/>
  <c r="M464" i="23"/>
  <c r="N1214" i="23"/>
  <c r="M1214" i="23"/>
  <c r="M183" i="23"/>
  <c r="N183" i="23"/>
  <c r="N1002" i="23"/>
  <c r="M1002" i="23"/>
  <c r="N886" i="23"/>
  <c r="M886" i="23"/>
  <c r="M1044" i="23"/>
  <c r="N1044" i="23"/>
  <c r="M744" i="23"/>
  <c r="N744" i="23"/>
  <c r="N223" i="23"/>
  <c r="M223" i="23"/>
  <c r="N332" i="23"/>
  <c r="M332" i="23"/>
  <c r="M228" i="23"/>
  <c r="N228" i="23"/>
  <c r="N1144" i="23"/>
  <c r="M1144" i="23"/>
  <c r="M615" i="23"/>
  <c r="N615" i="23"/>
  <c r="M71" i="23"/>
  <c r="N71" i="23"/>
  <c r="N36" i="23"/>
  <c r="M36" i="23"/>
  <c r="N752" i="23"/>
  <c r="M752" i="23"/>
  <c r="N64" i="23"/>
  <c r="M64" i="23"/>
  <c r="N170" i="23"/>
  <c r="M170" i="23"/>
  <c r="M323" i="23"/>
  <c r="N323" i="23"/>
  <c r="M1107" i="23"/>
  <c r="N1107" i="23"/>
  <c r="M850" i="23"/>
  <c r="N850" i="23"/>
  <c r="N1025" i="23"/>
  <c r="M1025" i="23"/>
  <c r="N63" i="23"/>
  <c r="M63" i="23"/>
  <c r="M92" i="23"/>
  <c r="N92" i="23"/>
  <c r="M823" i="23"/>
  <c r="N823" i="23"/>
  <c r="N978" i="23"/>
  <c r="M978" i="23"/>
  <c r="M667" i="23"/>
  <c r="N667" i="23"/>
  <c r="N977" i="23"/>
  <c r="M977" i="23"/>
  <c r="M878" i="23"/>
  <c r="N878" i="23"/>
  <c r="M934" i="23"/>
  <c r="N934" i="23"/>
  <c r="M198" i="23"/>
  <c r="N198" i="23"/>
  <c r="N322" i="23"/>
  <c r="M322" i="23"/>
  <c r="N56" i="23"/>
  <c r="M56" i="23"/>
  <c r="M964" i="23"/>
  <c r="N964" i="23"/>
  <c r="N939" i="23"/>
  <c r="M939" i="23"/>
  <c r="M993" i="23"/>
  <c r="N993" i="23"/>
  <c r="M1047" i="23"/>
  <c r="N1047" i="23"/>
  <c r="M1249" i="23"/>
  <c r="N1249" i="23"/>
  <c r="M82" i="23"/>
  <c r="N82" i="23"/>
  <c r="N1061" i="23"/>
  <c r="M1061" i="23"/>
  <c r="N768" i="23"/>
  <c r="M768" i="23"/>
  <c r="M783" i="23"/>
  <c r="M620" i="23"/>
  <c r="M66" i="23"/>
  <c r="N457" i="23"/>
  <c r="M346" i="23"/>
  <c r="N250" i="23"/>
  <c r="N839" i="23"/>
  <c r="M1056" i="23"/>
  <c r="M216" i="23"/>
  <c r="M232" i="23"/>
  <c r="M776" i="23"/>
  <c r="M1146" i="23"/>
  <c r="M1232" i="23"/>
  <c r="N211" i="23"/>
  <c r="M605" i="23"/>
  <c r="M739" i="23"/>
  <c r="M201" i="23"/>
  <c r="M1117" i="23"/>
  <c r="M420" i="23"/>
  <c r="N248" i="23"/>
  <c r="M1166" i="23"/>
  <c r="N44" i="23"/>
  <c r="M524" i="23"/>
  <c r="N580" i="23"/>
  <c r="M1065" i="23"/>
  <c r="M480" i="23"/>
  <c r="N824" i="23"/>
  <c r="M1063" i="23"/>
  <c r="N1063" i="23"/>
  <c r="N338" i="23"/>
  <c r="N116" i="23"/>
  <c r="L217" i="23"/>
  <c r="M217" i="23" s="1"/>
  <c r="L1123" i="23"/>
  <c r="N1123" i="23" s="1"/>
  <c r="L4" i="23"/>
  <c r="L796" i="23"/>
  <c r="N796" i="23" s="1"/>
  <c r="L102" i="23"/>
  <c r="M102" i="23" s="1"/>
  <c r="L1021" i="23"/>
  <c r="N1021" i="23" s="1"/>
  <c r="L376" i="23"/>
  <c r="N376" i="23" s="1"/>
  <c r="L617" i="23"/>
  <c r="M617" i="23" s="1"/>
  <c r="L30" i="23"/>
  <c r="L276" i="23"/>
  <c r="M276" i="23" s="1"/>
  <c r="L728" i="23"/>
  <c r="L1258" i="23"/>
  <c r="N1258" i="23" s="1"/>
  <c r="L571" i="23"/>
  <c r="M571" i="23" s="1"/>
  <c r="L254" i="23"/>
  <c r="M254" i="23" s="1"/>
  <c r="L1105" i="23"/>
  <c r="N1105" i="23" s="1"/>
  <c r="L451" i="23"/>
  <c r="M451" i="23" s="1"/>
  <c r="L117" i="23"/>
  <c r="N117" i="23" s="1"/>
  <c r="L348" i="23"/>
  <c r="M348" i="23" s="1"/>
  <c r="L364" i="23"/>
  <c r="L763" i="23"/>
  <c r="N763" i="23" s="1"/>
  <c r="L689" i="23"/>
  <c r="L305" i="23"/>
  <c r="N305" i="23" s="1"/>
  <c r="L684" i="23"/>
  <c r="M684" i="23" s="1"/>
  <c r="L186" i="23"/>
  <c r="N186" i="23" s="1"/>
  <c r="L583" i="23"/>
  <c r="M583" i="23" s="1"/>
  <c r="L377" i="23"/>
  <c r="N377" i="23" s="1"/>
  <c r="L528" i="23"/>
  <c r="L1035" i="23"/>
  <c r="L1246" i="23"/>
  <c r="M1246" i="23" s="1"/>
  <c r="L737" i="23"/>
  <c r="N737" i="23" s="1"/>
  <c r="L841" i="23"/>
  <c r="M841" i="23" s="1"/>
  <c r="L756" i="23"/>
  <c r="M756" i="23" s="1"/>
  <c r="L1136" i="23"/>
  <c r="M1136" i="23" s="1"/>
  <c r="L416" i="23"/>
  <c r="M416" i="23" s="1"/>
  <c r="L145" i="23"/>
  <c r="L585" i="23"/>
  <c r="N585" i="23" s="1"/>
  <c r="L797" i="23"/>
  <c r="M797" i="23" s="1"/>
  <c r="L589" i="23"/>
  <c r="M589" i="23" s="1"/>
  <c r="L917" i="23"/>
  <c r="N917" i="23" s="1"/>
  <c r="L154" i="23"/>
  <c r="M154" i="23" s="1"/>
  <c r="L1213" i="23"/>
  <c r="M1213" i="23" s="1"/>
  <c r="L492" i="23"/>
  <c r="M492" i="23" s="1"/>
  <c r="L816" i="23"/>
  <c r="L1007" i="23"/>
  <c r="N1007" i="23" s="1"/>
  <c r="L586" i="23"/>
  <c r="N586" i="23" s="1"/>
  <c r="L242" i="23"/>
  <c r="N242" i="23" s="1"/>
  <c r="L717" i="23"/>
  <c r="L1054" i="23"/>
  <c r="N1054" i="23" s="1"/>
  <c r="L1198" i="23"/>
  <c r="L647" i="23"/>
  <c r="M647" i="23" s="1"/>
  <c r="L137" i="23"/>
  <c r="L314" i="23"/>
  <c r="N314" i="23" s="1"/>
  <c r="L866" i="23"/>
  <c r="L918" i="23"/>
  <c r="M918" i="23" s="1"/>
  <c r="L337" i="23"/>
  <c r="L731" i="23"/>
  <c r="L1248" i="23"/>
  <c r="L853" i="23"/>
  <c r="L951" i="23"/>
  <c r="L1174" i="23"/>
  <c r="L1036" i="23"/>
  <c r="L892" i="23"/>
  <c r="M892" i="23" s="1"/>
  <c r="L511" i="23"/>
  <c r="L677" i="23"/>
  <c r="L383" i="23"/>
  <c r="L922" i="23"/>
  <c r="N922" i="23" s="1"/>
  <c r="L449" i="23"/>
  <c r="L1091" i="23"/>
  <c r="M1091" i="23" s="1"/>
  <c r="L536" i="23"/>
  <c r="L681" i="23"/>
  <c r="L110" i="23"/>
  <c r="L1027" i="23"/>
  <c r="N1027" i="23" s="1"/>
  <c r="L711" i="23"/>
  <c r="L899" i="23"/>
  <c r="L897" i="23"/>
  <c r="L1071" i="23"/>
  <c r="L342" i="23"/>
  <c r="L353" i="23"/>
  <c r="L230" i="23"/>
  <c r="L928" i="23"/>
  <c r="L921" i="23"/>
  <c r="L212" i="23"/>
  <c r="L1088" i="23"/>
  <c r="L537" i="23"/>
  <c r="L614" i="23"/>
  <c r="L762" i="23"/>
  <c r="L825" i="23"/>
  <c r="L815" i="23"/>
  <c r="L467" i="23"/>
  <c r="L1032" i="23"/>
  <c r="L130" i="23"/>
  <c r="L913" i="23"/>
  <c r="L209" i="23"/>
  <c r="L777" i="23"/>
  <c r="L386" i="23"/>
  <c r="L260" i="23"/>
  <c r="M260" i="23" s="1"/>
  <c r="L1087" i="23"/>
  <c r="L37" i="23"/>
  <c r="M37" i="23" s="1"/>
  <c r="L856" i="23"/>
  <c r="L111" i="23"/>
  <c r="M111" i="23" s="1"/>
  <c r="L910" i="23"/>
  <c r="L654" i="23"/>
  <c r="L402" i="23"/>
  <c r="M402" i="23" s="1"/>
  <c r="L759" i="23"/>
  <c r="N759" i="23" s="1"/>
  <c r="L161" i="23"/>
  <c r="L661" i="23"/>
  <c r="L119" i="23"/>
  <c r="L12" i="23"/>
  <c r="N12" i="23" s="1"/>
  <c r="L991" i="23"/>
  <c r="L1068" i="23"/>
  <c r="M1068" i="23" s="1"/>
  <c r="L290" i="23"/>
  <c r="L1081" i="23"/>
  <c r="N1081" i="23" s="1"/>
  <c r="L997" i="23"/>
  <c r="L706" i="23"/>
  <c r="M706" i="23" s="1"/>
  <c r="L947" i="23"/>
  <c r="L390" i="23"/>
  <c r="M390" i="23" s="1"/>
  <c r="L475" i="23"/>
  <c r="L167" i="23"/>
  <c r="M167" i="23" s="1"/>
  <c r="L503" i="23"/>
  <c r="L1121" i="23"/>
  <c r="M1121" i="23" s="1"/>
  <c r="L619" i="23"/>
  <c r="L1014" i="23"/>
  <c r="M1014" i="23" s="1"/>
  <c r="L389" i="23"/>
  <c r="L498" i="23"/>
  <c r="N498" i="23" s="1"/>
  <c r="L164" i="23"/>
  <c r="L1064" i="23"/>
  <c r="L403" i="23"/>
  <c r="M403" i="23" s="1"/>
  <c r="L35" i="23"/>
  <c r="N35" i="23" s="1"/>
  <c r="L865" i="23"/>
  <c r="L1217" i="23"/>
  <c r="L962" i="23"/>
  <c r="L499" i="23"/>
  <c r="N499" i="23" s="1"/>
  <c r="L1053" i="23"/>
  <c r="L210" i="23"/>
  <c r="L1182" i="23"/>
  <c r="L39" i="23"/>
  <c r="M39" i="23" s="1"/>
  <c r="L863" i="23"/>
  <c r="L803" i="23"/>
  <c r="L358" i="23"/>
  <c r="L141" i="23"/>
  <c r="L1085" i="23"/>
  <c r="L1259" i="23"/>
  <c r="L1216" i="23"/>
  <c r="L574" i="23"/>
  <c r="N574" i="23" s="1"/>
  <c r="L180" i="23"/>
  <c r="N180" i="23" s="1"/>
  <c r="L846" i="23"/>
  <c r="L1160" i="23"/>
  <c r="L1201" i="23"/>
  <c r="M1201" i="23" s="1"/>
  <c r="L24" i="23"/>
  <c r="L380" i="23"/>
  <c r="L1165" i="23"/>
  <c r="N1165" i="23" s="1"/>
  <c r="L827" i="23"/>
  <c r="N827" i="23" s="1"/>
  <c r="L989" i="23"/>
  <c r="L1133" i="23"/>
  <c r="L123" i="23"/>
  <c r="L391" i="23"/>
  <c r="L453" i="23"/>
  <c r="L570" i="23"/>
  <c r="L596" i="23"/>
  <c r="L1242" i="23"/>
  <c r="L1157" i="23"/>
  <c r="M1157" i="23" s="1"/>
  <c r="L144" i="23"/>
  <c r="L563" i="23"/>
  <c r="M563" i="23" s="1"/>
  <c r="L623" i="23"/>
  <c r="L986" i="23"/>
  <c r="L645" i="23"/>
  <c r="L888" i="23"/>
  <c r="L720" i="23"/>
  <c r="L1118" i="23"/>
  <c r="L1151" i="23"/>
  <c r="L81" i="23"/>
  <c r="L1113" i="23"/>
  <c r="L409" i="23"/>
  <c r="L253" i="23"/>
  <c r="L294" i="23"/>
  <c r="N294" i="23" s="1"/>
  <c r="L244" i="23"/>
  <c r="L51" i="23"/>
  <c r="L1084" i="23"/>
  <c r="L649" i="23"/>
  <c r="M649" i="23" s="1"/>
  <c r="L1219" i="23"/>
  <c r="L1257" i="23"/>
  <c r="L224" i="23"/>
  <c r="L772" i="23"/>
  <c r="L109" i="23"/>
  <c r="L287" i="23"/>
  <c r="L387" i="23"/>
  <c r="L642" i="23"/>
  <c r="L655" i="23"/>
  <c r="L549" i="23"/>
  <c r="L321" i="23"/>
  <c r="N809" i="23"/>
  <c r="N1190" i="23"/>
  <c r="M1151" i="23" l="1"/>
  <c r="M655" i="23"/>
  <c r="M720" i="23"/>
  <c r="M623" i="23"/>
  <c r="M827" i="23"/>
  <c r="M180" i="23"/>
  <c r="N1085" i="23"/>
  <c r="M1053" i="23"/>
  <c r="N865" i="23"/>
  <c r="N164" i="23"/>
  <c r="M475" i="23"/>
  <c r="M991" i="23"/>
  <c r="M910" i="23"/>
  <c r="M586" i="23"/>
  <c r="N1213" i="23"/>
  <c r="N797" i="23"/>
  <c r="N1246" i="23"/>
  <c r="N583" i="23"/>
  <c r="N689" i="23"/>
  <c r="M117" i="23"/>
  <c r="N571" i="23"/>
  <c r="M30" i="23"/>
  <c r="N102" i="23"/>
  <c r="N30" i="23"/>
  <c r="M689" i="23"/>
  <c r="N772" i="23"/>
  <c r="N649" i="23"/>
  <c r="M294" i="23"/>
  <c r="N563" i="23"/>
  <c r="M1165" i="23"/>
  <c r="N1201" i="23"/>
  <c r="M574" i="23"/>
  <c r="N39" i="23"/>
  <c r="M499" i="23"/>
  <c r="M35" i="23"/>
  <c r="M498" i="23"/>
  <c r="N1121" i="23"/>
  <c r="N390" i="23"/>
  <c r="M1081" i="23"/>
  <c r="M12" i="23"/>
  <c r="M759" i="23"/>
  <c r="N111" i="23"/>
  <c r="N260" i="23"/>
  <c r="M1027" i="23"/>
  <c r="N1091" i="23"/>
  <c r="M314" i="23"/>
  <c r="M1054" i="23"/>
  <c r="M1007" i="23"/>
  <c r="N154" i="23"/>
  <c r="M585" i="23"/>
  <c r="N756" i="23"/>
  <c r="M186" i="23"/>
  <c r="M763" i="23"/>
  <c r="N451" i="23"/>
  <c r="M1258" i="23"/>
  <c r="N617" i="23"/>
  <c r="M796" i="23"/>
  <c r="M253" i="23"/>
  <c r="M144" i="23"/>
  <c r="M1133" i="23"/>
  <c r="N380" i="23"/>
  <c r="N1160" i="23"/>
  <c r="N962" i="23"/>
  <c r="N403" i="23"/>
  <c r="N389" i="23"/>
  <c r="N503" i="23"/>
  <c r="N947" i="23"/>
  <c r="N290" i="23"/>
  <c r="N119" i="23"/>
  <c r="N402" i="23"/>
  <c r="N856" i="23"/>
  <c r="M337" i="23"/>
  <c r="N137" i="23"/>
  <c r="N717" i="23"/>
  <c r="M816" i="23"/>
  <c r="M917" i="23"/>
  <c r="N145" i="23"/>
  <c r="N841" i="23"/>
  <c r="M528" i="23"/>
  <c r="N684" i="23"/>
  <c r="M364" i="23"/>
  <c r="M1105" i="23"/>
  <c r="M728" i="23"/>
  <c r="M376" i="23"/>
  <c r="M4" i="23"/>
  <c r="N387" i="23"/>
  <c r="M1084" i="23"/>
  <c r="M549" i="23"/>
  <c r="M51" i="23"/>
  <c r="N409" i="23"/>
  <c r="N1118" i="23"/>
  <c r="N1157" i="23"/>
  <c r="N989" i="23"/>
  <c r="M846" i="23"/>
  <c r="M803" i="23"/>
  <c r="N210" i="23"/>
  <c r="N1217" i="23"/>
  <c r="M1064" i="23"/>
  <c r="N1014" i="23"/>
  <c r="N167" i="23"/>
  <c r="N706" i="23"/>
  <c r="N1068" i="23"/>
  <c r="M661" i="23"/>
  <c r="M654" i="23"/>
  <c r="N37" i="23"/>
  <c r="M1032" i="23"/>
  <c r="N353" i="23"/>
  <c r="M922" i="23"/>
  <c r="N892" i="23"/>
  <c r="N853" i="23"/>
  <c r="N918" i="23"/>
  <c r="N647" i="23"/>
  <c r="M242" i="23"/>
  <c r="N492" i="23"/>
  <c r="N589" i="23"/>
  <c r="N416" i="23"/>
  <c r="M737" i="23"/>
  <c r="M377" i="23"/>
  <c r="M305" i="23"/>
  <c r="N348" i="23"/>
  <c r="N254" i="23"/>
  <c r="N276" i="23"/>
  <c r="M1021" i="23"/>
  <c r="M1123" i="23"/>
  <c r="N109" i="23"/>
  <c r="N863" i="23"/>
  <c r="M997" i="23"/>
  <c r="M161" i="23"/>
  <c r="N1087" i="23"/>
  <c r="N1136" i="23"/>
  <c r="N217" i="23"/>
  <c r="N2" i="23"/>
  <c r="N623" i="23"/>
  <c r="N1064" i="23"/>
  <c r="N661" i="23"/>
  <c r="N654" i="23"/>
  <c r="M409" i="23"/>
  <c r="N1032" i="23"/>
  <c r="M962" i="23"/>
  <c r="M717" i="23"/>
  <c r="N816" i="23"/>
  <c r="M137" i="23"/>
  <c r="M145" i="23"/>
  <c r="N728" i="23"/>
  <c r="N1133" i="23"/>
  <c r="M1160" i="23"/>
  <c r="N364" i="23"/>
  <c r="M772" i="23"/>
  <c r="N337" i="23"/>
  <c r="N1151" i="23"/>
  <c r="N253" i="23"/>
  <c r="N1084" i="23"/>
  <c r="M947" i="23"/>
  <c r="N991" i="23"/>
  <c r="M119" i="23"/>
  <c r="N910" i="23"/>
  <c r="N528" i="23"/>
  <c r="M387" i="23"/>
  <c r="N144" i="23"/>
  <c r="M290" i="23"/>
  <c r="M853" i="23"/>
  <c r="M380" i="23"/>
  <c r="N4" i="23"/>
  <c r="M389" i="23"/>
  <c r="M109" i="23"/>
  <c r="N720" i="23"/>
  <c r="N549" i="23"/>
  <c r="N803" i="23"/>
  <c r="N846" i="23"/>
  <c r="M1085" i="23"/>
  <c r="M210" i="23"/>
  <c r="M1118" i="23"/>
  <c r="N51" i="23"/>
  <c r="N655" i="23"/>
  <c r="N161" i="23"/>
  <c r="N1053" i="23"/>
  <c r="M1217" i="23"/>
  <c r="M353" i="23"/>
  <c r="M989" i="23"/>
  <c r="M2" i="23"/>
  <c r="M1216" i="23"/>
  <c r="N1216" i="23"/>
  <c r="M358" i="23"/>
  <c r="N358" i="23"/>
  <c r="N1182" i="23"/>
  <c r="M1182" i="23"/>
  <c r="M619" i="23"/>
  <c r="N619" i="23"/>
  <c r="N386" i="23"/>
  <c r="M386" i="23"/>
  <c r="N209" i="23"/>
  <c r="M209" i="23"/>
  <c r="N130" i="23"/>
  <c r="M130" i="23"/>
  <c r="N467" i="23"/>
  <c r="M467" i="23"/>
  <c r="M825" i="23"/>
  <c r="N825" i="23"/>
  <c r="M614" i="23"/>
  <c r="N614" i="23"/>
  <c r="N1088" i="23"/>
  <c r="M1088" i="23"/>
  <c r="N921" i="23"/>
  <c r="M921" i="23"/>
  <c r="M230" i="23"/>
  <c r="N230" i="23"/>
  <c r="M342" i="23"/>
  <c r="N342" i="23"/>
  <c r="N897" i="23"/>
  <c r="M897" i="23"/>
  <c r="N711" i="23"/>
  <c r="M711" i="23"/>
  <c r="N110" i="23"/>
  <c r="M110" i="23"/>
  <c r="M536" i="23"/>
  <c r="N536" i="23"/>
  <c r="N449" i="23"/>
  <c r="M449" i="23"/>
  <c r="N383" i="23"/>
  <c r="M383" i="23"/>
  <c r="M511" i="23"/>
  <c r="N511" i="23"/>
  <c r="M1036" i="23"/>
  <c r="N1036" i="23"/>
  <c r="M951" i="23"/>
  <c r="N951" i="23"/>
  <c r="N1248" i="23"/>
  <c r="M1248" i="23"/>
  <c r="N642" i="23"/>
  <c r="M642" i="23"/>
  <c r="N287" i="23"/>
  <c r="M287" i="23"/>
  <c r="M1257" i="23"/>
  <c r="N1257" i="23"/>
  <c r="M81" i="23"/>
  <c r="N81" i="23"/>
  <c r="N888" i="23"/>
  <c r="M888" i="23"/>
  <c r="N986" i="23"/>
  <c r="M986" i="23"/>
  <c r="M596" i="23"/>
  <c r="N596" i="23"/>
  <c r="M453" i="23"/>
  <c r="N453" i="23"/>
  <c r="M123" i="23"/>
  <c r="N123" i="23"/>
  <c r="M24" i="23"/>
  <c r="N24" i="23"/>
  <c r="M1035" i="23"/>
  <c r="N1035" i="23"/>
  <c r="M164" i="23"/>
  <c r="M863" i="23"/>
  <c r="N475" i="23"/>
  <c r="M1087" i="23"/>
  <c r="N997" i="23"/>
  <c r="M321" i="23"/>
  <c r="N321" i="23"/>
  <c r="N1259" i="23"/>
  <c r="M1259" i="23"/>
  <c r="N141" i="23"/>
  <c r="M141" i="23"/>
  <c r="M777" i="23"/>
  <c r="N777" i="23"/>
  <c r="M913" i="23"/>
  <c r="N913" i="23"/>
  <c r="M815" i="23"/>
  <c r="N815" i="23"/>
  <c r="M762" i="23"/>
  <c r="N762" i="23"/>
  <c r="N537" i="23"/>
  <c r="M537" i="23"/>
  <c r="N212" i="23"/>
  <c r="M212" i="23"/>
  <c r="M928" i="23"/>
  <c r="N928" i="23"/>
  <c r="M1071" i="23"/>
  <c r="N1071" i="23"/>
  <c r="M899" i="23"/>
  <c r="N899" i="23"/>
  <c r="M681" i="23"/>
  <c r="N681" i="23"/>
  <c r="M677" i="23"/>
  <c r="N677" i="23"/>
  <c r="N1174" i="23"/>
  <c r="M1174" i="23"/>
  <c r="M731" i="23"/>
  <c r="N731" i="23"/>
  <c r="M503" i="23"/>
  <c r="M856" i="23"/>
  <c r="M865" i="23"/>
  <c r="M224" i="23"/>
  <c r="N224" i="23"/>
  <c r="N1219" i="23"/>
  <c r="M1219" i="23"/>
  <c r="M244" i="23"/>
  <c r="N244" i="23"/>
  <c r="M1113" i="23"/>
  <c r="N1113" i="23"/>
  <c r="N645" i="23"/>
  <c r="M645" i="23"/>
  <c r="M1242" i="23"/>
  <c r="N1242" i="23"/>
  <c r="N570" i="23"/>
  <c r="M570" i="23"/>
  <c r="M391" i="23"/>
  <c r="N391" i="23"/>
  <c r="M866" i="23"/>
  <c r="N866" i="23"/>
  <c r="N1198" i="23"/>
  <c r="M1198" i="23"/>
</calcChain>
</file>

<file path=xl/sharedStrings.xml><?xml version="1.0" encoding="utf-8"?>
<sst xmlns="http://schemas.openxmlformats.org/spreadsheetml/2006/main" count="33213" uniqueCount="7157">
  <si>
    <t>NAME</t>
  </si>
  <si>
    <t>STA</t>
  </si>
  <si>
    <t>TY</t>
  </si>
  <si>
    <t>TYPE</t>
  </si>
  <si>
    <t>ST</t>
  </si>
  <si>
    <t>HPL</t>
  </si>
  <si>
    <t>CO</t>
  </si>
  <si>
    <t>MCD</t>
  </si>
  <si>
    <t>PLACE</t>
  </si>
  <si>
    <t>MA</t>
  </si>
  <si>
    <t>ROFO</t>
  </si>
  <si>
    <t>POP60</t>
  </si>
  <si>
    <t>POP</t>
  </si>
  <si>
    <t>POV</t>
  </si>
  <si>
    <t>PRE40</t>
  </si>
  <si>
    <t>OCROWD</t>
  </si>
  <si>
    <t>GRLAG</t>
  </si>
  <si>
    <t>ALASKA</t>
  </si>
  <si>
    <t>AK</t>
  </si>
  <si>
    <t>22</t>
  </si>
  <si>
    <t>State Balance</t>
  </si>
  <si>
    <t>02</t>
  </si>
  <si>
    <t>000</t>
  </si>
  <si>
    <t>99999</t>
  </si>
  <si>
    <t>00000</t>
  </si>
  <si>
    <t>0606</t>
  </si>
  <si>
    <t>ANCHORAGE</t>
  </si>
  <si>
    <t>51</t>
  </si>
  <si>
    <t>PC</t>
  </si>
  <si>
    <t>0078</t>
  </si>
  <si>
    <t>020</t>
  </si>
  <si>
    <t>03000</t>
  </si>
  <si>
    <t>11260</t>
  </si>
  <si>
    <t>ALABAMA</t>
  </si>
  <si>
    <t>AL</t>
  </si>
  <si>
    <t>01</t>
  </si>
  <si>
    <t>ANNISTON</t>
  </si>
  <si>
    <t>0072</t>
  </si>
  <si>
    <t>015</t>
  </si>
  <si>
    <t>01852</t>
  </si>
  <si>
    <t>11500</t>
  </si>
  <si>
    <t>AUBURN</t>
  </si>
  <si>
    <t>0144</t>
  </si>
  <si>
    <t>081</t>
  </si>
  <si>
    <t>03076</t>
  </si>
  <si>
    <t>12220</t>
  </si>
  <si>
    <t>BESSEMER</t>
  </si>
  <si>
    <t>52</t>
  </si>
  <si>
    <t>MC</t>
  </si>
  <si>
    <t>0216</t>
  </si>
  <si>
    <t>073</t>
  </si>
  <si>
    <t>05980</t>
  </si>
  <si>
    <t>13820</t>
  </si>
  <si>
    <t>BIRMINGHAM</t>
  </si>
  <si>
    <t>0228</t>
  </si>
  <si>
    <t>07000</t>
  </si>
  <si>
    <t>DECATUR</t>
  </si>
  <si>
    <t>0594</t>
  </si>
  <si>
    <t>20104</t>
  </si>
  <si>
    <t>19460</t>
  </si>
  <si>
    <t>DOTHAN</t>
  </si>
  <si>
    <t>0624</t>
  </si>
  <si>
    <t>21184</t>
  </si>
  <si>
    <t>20020</t>
  </si>
  <si>
    <t>FLORENCE</t>
  </si>
  <si>
    <t>0810</t>
  </si>
  <si>
    <t>077</t>
  </si>
  <si>
    <t>26896</t>
  </si>
  <si>
    <t>22520</t>
  </si>
  <si>
    <t>GADSDEN</t>
  </si>
  <si>
    <t>0882</t>
  </si>
  <si>
    <t>055</t>
  </si>
  <si>
    <t>28696</t>
  </si>
  <si>
    <t>23460</t>
  </si>
  <si>
    <t>HOOVER</t>
  </si>
  <si>
    <t>1206</t>
  </si>
  <si>
    <t>HUNTSVILLE</t>
  </si>
  <si>
    <t>1218</t>
  </si>
  <si>
    <t>37000</t>
  </si>
  <si>
    <t>26620</t>
  </si>
  <si>
    <t>MOBILE</t>
  </si>
  <si>
    <t>1542</t>
  </si>
  <si>
    <t>097</t>
  </si>
  <si>
    <t>50000</t>
  </si>
  <si>
    <t>33660</t>
  </si>
  <si>
    <t>MONTGOMERY</t>
  </si>
  <si>
    <t>1560</t>
  </si>
  <si>
    <t>101</t>
  </si>
  <si>
    <t>51000</t>
  </si>
  <si>
    <t>33860</t>
  </si>
  <si>
    <t>OPELIKA</t>
  </si>
  <si>
    <t>1740</t>
  </si>
  <si>
    <t>57048</t>
  </si>
  <si>
    <t>TUSCALOOSA</t>
  </si>
  <si>
    <t>2268</t>
  </si>
  <si>
    <t>125</t>
  </si>
  <si>
    <t>77256</t>
  </si>
  <si>
    <t>46220</t>
  </si>
  <si>
    <t>JEFFERSON COUNTY</t>
  </si>
  <si>
    <t>66</t>
  </si>
  <si>
    <t>UC</t>
  </si>
  <si>
    <t>9073</t>
  </si>
  <si>
    <t>MOBILE COUNTY</t>
  </si>
  <si>
    <t>9097</t>
  </si>
  <si>
    <t>ARKANSAS</t>
  </si>
  <si>
    <t>AR</t>
  </si>
  <si>
    <t>05</t>
  </si>
  <si>
    <t>BENTONVILLE</t>
  </si>
  <si>
    <t>007</t>
  </si>
  <si>
    <t>22220</t>
  </si>
  <si>
    <t>CONWAY</t>
  </si>
  <si>
    <t>0600</t>
  </si>
  <si>
    <t>045</t>
  </si>
  <si>
    <t>15190</t>
  </si>
  <si>
    <t>30780</t>
  </si>
  <si>
    <t>FAYETTEVILLE</t>
  </si>
  <si>
    <t>0894</t>
  </si>
  <si>
    <t>143</t>
  </si>
  <si>
    <t>23290</t>
  </si>
  <si>
    <t>FORT SMITH</t>
  </si>
  <si>
    <t>0930</t>
  </si>
  <si>
    <t>131</t>
  </si>
  <si>
    <t>24550</t>
  </si>
  <si>
    <t>22900</t>
  </si>
  <si>
    <t>HOT SPRINGS</t>
  </si>
  <si>
    <t>1302</t>
  </si>
  <si>
    <t>051</t>
  </si>
  <si>
    <t>33400</t>
  </si>
  <si>
    <t>26300</t>
  </si>
  <si>
    <t>JACKSONVILLE</t>
  </si>
  <si>
    <t>1374</t>
  </si>
  <si>
    <t>119</t>
  </si>
  <si>
    <t>34750</t>
  </si>
  <si>
    <t>JONESBORO</t>
  </si>
  <si>
    <t>1410</t>
  </si>
  <si>
    <t>031</t>
  </si>
  <si>
    <t>35710</t>
  </si>
  <si>
    <t>27860</t>
  </si>
  <si>
    <t>LITTLE ROCK</t>
  </si>
  <si>
    <t>41000</t>
  </si>
  <si>
    <t>NORTH LITTLE ROCK</t>
  </si>
  <si>
    <t>1938</t>
  </si>
  <si>
    <t>50450</t>
  </si>
  <si>
    <t>PINE BLUFF</t>
  </si>
  <si>
    <t>2130</t>
  </si>
  <si>
    <t>069</t>
  </si>
  <si>
    <t>55310</t>
  </si>
  <si>
    <t>38220</t>
  </si>
  <si>
    <t>ROGERS</t>
  </si>
  <si>
    <t>2304</t>
  </si>
  <si>
    <t>60410</t>
  </si>
  <si>
    <t>SPRINGDALE</t>
  </si>
  <si>
    <t>2466</t>
  </si>
  <si>
    <t>66080</t>
  </si>
  <si>
    <t>TEXARKANA</t>
  </si>
  <si>
    <t>2556</t>
  </si>
  <si>
    <t>091</t>
  </si>
  <si>
    <t>68810</t>
  </si>
  <si>
    <t>45500</t>
  </si>
  <si>
    <t>WEST MEMPHIS</t>
  </si>
  <si>
    <t>2754</t>
  </si>
  <si>
    <t>035</t>
  </si>
  <si>
    <t>74540</t>
  </si>
  <si>
    <t>32820</t>
  </si>
  <si>
    <t>ARIZONA</t>
  </si>
  <si>
    <t>AZ</t>
  </si>
  <si>
    <t>04</t>
  </si>
  <si>
    <t>0101</t>
  </si>
  <si>
    <t>AVONDALE CITY</t>
  </si>
  <si>
    <t>0018</t>
  </si>
  <si>
    <t>013</t>
  </si>
  <si>
    <t>04720</t>
  </si>
  <si>
    <t>38060</t>
  </si>
  <si>
    <t>CHANDLER</t>
  </si>
  <si>
    <t>12000</t>
  </si>
  <si>
    <t>FLAGSTAFF</t>
  </si>
  <si>
    <t>005</t>
  </si>
  <si>
    <t>23620</t>
  </si>
  <si>
    <t>22380</t>
  </si>
  <si>
    <t>GILBERT</t>
  </si>
  <si>
    <t>0180</t>
  </si>
  <si>
    <t>27400</t>
  </si>
  <si>
    <t>GLENDALE</t>
  </si>
  <si>
    <t>0186</t>
  </si>
  <si>
    <t>27820</t>
  </si>
  <si>
    <t>MESA</t>
  </si>
  <si>
    <t>0270</t>
  </si>
  <si>
    <t>46000</t>
  </si>
  <si>
    <t>PEORIA CITY</t>
  </si>
  <si>
    <t>0324</t>
  </si>
  <si>
    <t>54050</t>
  </si>
  <si>
    <t>PHOENIX</t>
  </si>
  <si>
    <t>0330</t>
  </si>
  <si>
    <t>55000</t>
  </si>
  <si>
    <t>PRESCOTT</t>
  </si>
  <si>
    <t>0348</t>
  </si>
  <si>
    <t>025</t>
  </si>
  <si>
    <t>57380</t>
  </si>
  <si>
    <t>39140</t>
  </si>
  <si>
    <t>SCOTTSDALE</t>
  </si>
  <si>
    <t>0384</t>
  </si>
  <si>
    <t>65000</t>
  </si>
  <si>
    <t>SURPRISE CITY</t>
  </si>
  <si>
    <t>0456</t>
  </si>
  <si>
    <t>71510</t>
  </si>
  <si>
    <t>TEMPE</t>
  </si>
  <si>
    <t>0468</t>
  </si>
  <si>
    <t>73000</t>
  </si>
  <si>
    <t>TUCSON</t>
  </si>
  <si>
    <t>0492</t>
  </si>
  <si>
    <t>019</t>
  </si>
  <si>
    <t>77000</t>
  </si>
  <si>
    <t>46060</t>
  </si>
  <si>
    <t>YUMA</t>
  </si>
  <si>
    <t>0558</t>
  </si>
  <si>
    <t>027</t>
  </si>
  <si>
    <t>85540</t>
  </si>
  <si>
    <t>49740</t>
  </si>
  <si>
    <t>MARICOPA COUNTY</t>
  </si>
  <si>
    <t>9013</t>
  </si>
  <si>
    <t>PIMA COUNTY</t>
  </si>
  <si>
    <t>9019</t>
  </si>
  <si>
    <t>CALIFORNIA</t>
  </si>
  <si>
    <t>CA</t>
  </si>
  <si>
    <t>06</t>
  </si>
  <si>
    <t>ALAMEDA</t>
  </si>
  <si>
    <t>0012</t>
  </si>
  <si>
    <t>001</t>
  </si>
  <si>
    <t>00562</t>
  </si>
  <si>
    <t>36084</t>
  </si>
  <si>
    <t>ALHAMBRA</t>
  </si>
  <si>
    <t>0030</t>
  </si>
  <si>
    <t>037</t>
  </si>
  <si>
    <t>00884</t>
  </si>
  <si>
    <t>31084</t>
  </si>
  <si>
    <t>ANAHEIM</t>
  </si>
  <si>
    <t>059</t>
  </si>
  <si>
    <t>02000</t>
  </si>
  <si>
    <t>ANTIOCH</t>
  </si>
  <si>
    <t>0102</t>
  </si>
  <si>
    <t>02252</t>
  </si>
  <si>
    <t>APPLE VALLEY</t>
  </si>
  <si>
    <t>0108</t>
  </si>
  <si>
    <t>071</t>
  </si>
  <si>
    <t>02364</t>
  </si>
  <si>
    <t>40140</t>
  </si>
  <si>
    <t>BAKERSFIELD</t>
  </si>
  <si>
    <t>029</t>
  </si>
  <si>
    <t>03526</t>
  </si>
  <si>
    <t>12540</t>
  </si>
  <si>
    <t>BALDWIN PARK</t>
  </si>
  <si>
    <t>0234</t>
  </si>
  <si>
    <t>03666</t>
  </si>
  <si>
    <t>BELLFLOWER</t>
  </si>
  <si>
    <t>0288</t>
  </si>
  <si>
    <t>04982</t>
  </si>
  <si>
    <t>BERKELEY</t>
  </si>
  <si>
    <t>06000</t>
  </si>
  <si>
    <t>BUENA PARK</t>
  </si>
  <si>
    <t>0450</t>
  </si>
  <si>
    <t>08786</t>
  </si>
  <si>
    <t>BURBANK</t>
  </si>
  <si>
    <t>08954</t>
  </si>
  <si>
    <t>CAMARILLO</t>
  </si>
  <si>
    <t>0516</t>
  </si>
  <si>
    <t>111</t>
  </si>
  <si>
    <t>10046</t>
  </si>
  <si>
    <t>37100</t>
  </si>
  <si>
    <t>CARLSBAD</t>
  </si>
  <si>
    <t>0564</t>
  </si>
  <si>
    <t>11194</t>
  </si>
  <si>
    <t>41740</t>
  </si>
  <si>
    <t>CARSON</t>
  </si>
  <si>
    <t>11530</t>
  </si>
  <si>
    <t>065</t>
  </si>
  <si>
    <t>12048</t>
  </si>
  <si>
    <t>CERRITOS</t>
  </si>
  <si>
    <t>0654</t>
  </si>
  <si>
    <t>12552</t>
  </si>
  <si>
    <t>CHICO</t>
  </si>
  <si>
    <t>0684</t>
  </si>
  <si>
    <t>13014</t>
  </si>
  <si>
    <t>17020</t>
  </si>
  <si>
    <t>CHINO</t>
  </si>
  <si>
    <t>0708</t>
  </si>
  <si>
    <t>13210</t>
  </si>
  <si>
    <t>CHINO HILLS</t>
  </si>
  <si>
    <t>0709</t>
  </si>
  <si>
    <t>13214</t>
  </si>
  <si>
    <t>CHULA VISTA</t>
  </si>
  <si>
    <t>0720</t>
  </si>
  <si>
    <t>13392</t>
  </si>
  <si>
    <t>CITRUS HEIGHTS</t>
  </si>
  <si>
    <t>0726</t>
  </si>
  <si>
    <t>067</t>
  </si>
  <si>
    <t>13588</t>
  </si>
  <si>
    <t>40900</t>
  </si>
  <si>
    <t>CLOVIS CITY</t>
  </si>
  <si>
    <t>0756</t>
  </si>
  <si>
    <t>14218</t>
  </si>
  <si>
    <t>23420</t>
  </si>
  <si>
    <t>COMPTON</t>
  </si>
  <si>
    <t>0804</t>
  </si>
  <si>
    <t>15044</t>
  </si>
  <si>
    <t>CONCORD</t>
  </si>
  <si>
    <t>16000</t>
  </si>
  <si>
    <t>CORONA</t>
  </si>
  <si>
    <t>0828</t>
  </si>
  <si>
    <t>16350</t>
  </si>
  <si>
    <t>COSTA MESA</t>
  </si>
  <si>
    <t>0846</t>
  </si>
  <si>
    <t>16532</t>
  </si>
  <si>
    <t>CUPERTINO CITY</t>
  </si>
  <si>
    <t>0906</t>
  </si>
  <si>
    <t>085</t>
  </si>
  <si>
    <t>17610</t>
  </si>
  <si>
    <t>41940</t>
  </si>
  <si>
    <t>DALY CITY</t>
  </si>
  <si>
    <t>17918</t>
  </si>
  <si>
    <t>41884</t>
  </si>
  <si>
    <t>DAVIS</t>
  </si>
  <si>
    <t>0942</t>
  </si>
  <si>
    <t>113</t>
  </si>
  <si>
    <t>18100</t>
  </si>
  <si>
    <t>DELANO CITY</t>
  </si>
  <si>
    <t>0960</t>
  </si>
  <si>
    <t>18394</t>
  </si>
  <si>
    <t>DOWNEY</t>
  </si>
  <si>
    <t>1032</t>
  </si>
  <si>
    <t>19766</t>
  </si>
  <si>
    <t>EL CAJON</t>
  </si>
  <si>
    <t>1116</t>
  </si>
  <si>
    <t>21712</t>
  </si>
  <si>
    <t>EL CENTRO</t>
  </si>
  <si>
    <t>1122</t>
  </si>
  <si>
    <t>21782</t>
  </si>
  <si>
    <t>20940</t>
  </si>
  <si>
    <t>ELK GROVE</t>
  </si>
  <si>
    <t>1146</t>
  </si>
  <si>
    <t>22020</t>
  </si>
  <si>
    <t>EL MONTE</t>
  </si>
  <si>
    <t>1152</t>
  </si>
  <si>
    <t>22230</t>
  </si>
  <si>
    <t>ENCINITAS</t>
  </si>
  <si>
    <t>1212</t>
  </si>
  <si>
    <t>22678</t>
  </si>
  <si>
    <t>ESCONDIDO</t>
  </si>
  <si>
    <t>1230</t>
  </si>
  <si>
    <t>22804</t>
  </si>
  <si>
    <t>FAIRFIELD</t>
  </si>
  <si>
    <t>1266</t>
  </si>
  <si>
    <t>095</t>
  </si>
  <si>
    <t>23182</t>
  </si>
  <si>
    <t>46700</t>
  </si>
  <si>
    <t>FONTANA</t>
  </si>
  <si>
    <t>1332</t>
  </si>
  <si>
    <t>24680</t>
  </si>
  <si>
    <t>FOUNTAIN VALLEY</t>
  </si>
  <si>
    <t>1380</t>
  </si>
  <si>
    <t>25380</t>
  </si>
  <si>
    <t>FREMONT</t>
  </si>
  <si>
    <t>1404</t>
  </si>
  <si>
    <t>26000</t>
  </si>
  <si>
    <t>FRESNO</t>
  </si>
  <si>
    <t>27000</t>
  </si>
  <si>
    <t>FULLERTON</t>
  </si>
  <si>
    <t>1416</t>
  </si>
  <si>
    <t>28000</t>
  </si>
  <si>
    <t>GARDENA</t>
  </si>
  <si>
    <t>1428</t>
  </si>
  <si>
    <t>28168</t>
  </si>
  <si>
    <t>GARDEN GROVE</t>
  </si>
  <si>
    <t>1440</t>
  </si>
  <si>
    <t>29000</t>
  </si>
  <si>
    <t>GILROY CITY</t>
  </si>
  <si>
    <t>1452</t>
  </si>
  <si>
    <t>29504</t>
  </si>
  <si>
    <t>1464</t>
  </si>
  <si>
    <t>30000</t>
  </si>
  <si>
    <t>GLENDORA CITY</t>
  </si>
  <si>
    <t>1470</t>
  </si>
  <si>
    <t>30014</t>
  </si>
  <si>
    <t>GOLETA</t>
  </si>
  <si>
    <t>1476</t>
  </si>
  <si>
    <t>083</t>
  </si>
  <si>
    <t>30378</t>
  </si>
  <si>
    <t>HANFORD</t>
  </si>
  <si>
    <t>1566</t>
  </si>
  <si>
    <t>31960</t>
  </si>
  <si>
    <t>25260</t>
  </si>
  <si>
    <t>HAWTHORNE</t>
  </si>
  <si>
    <t>1596</t>
  </si>
  <si>
    <t>32548</t>
  </si>
  <si>
    <t>HAYWARD</t>
  </si>
  <si>
    <t>1602</t>
  </si>
  <si>
    <t>33000</t>
  </si>
  <si>
    <t>HEMET</t>
  </si>
  <si>
    <t>1614</t>
  </si>
  <si>
    <t>33182</t>
  </si>
  <si>
    <t>HESPERIA</t>
  </si>
  <si>
    <t>1638</t>
  </si>
  <si>
    <t>33434</t>
  </si>
  <si>
    <t>HUNTINGTON BEACH</t>
  </si>
  <si>
    <t>1692</t>
  </si>
  <si>
    <t>36000</t>
  </si>
  <si>
    <t>HUNTINGTON PARK</t>
  </si>
  <si>
    <t>1698</t>
  </si>
  <si>
    <t>36056</t>
  </si>
  <si>
    <t>INDIO CITY</t>
  </si>
  <si>
    <t>1728</t>
  </si>
  <si>
    <t>36448</t>
  </si>
  <si>
    <t>INGLEWOOD</t>
  </si>
  <si>
    <t>36546</t>
  </si>
  <si>
    <t>IRVINE</t>
  </si>
  <si>
    <t>1750</t>
  </si>
  <si>
    <t>36770</t>
  </si>
  <si>
    <t>LAGUNA NIGUEL</t>
  </si>
  <si>
    <t>1854</t>
  </si>
  <si>
    <t>39248</t>
  </si>
  <si>
    <t>LA HABRA</t>
  </si>
  <si>
    <t>1860</t>
  </si>
  <si>
    <t>39290</t>
  </si>
  <si>
    <t>LAKE FOREST</t>
  </si>
  <si>
    <t>1869</t>
  </si>
  <si>
    <t>39496</t>
  </si>
  <si>
    <t>1870</t>
  </si>
  <si>
    <t>39486</t>
  </si>
  <si>
    <t>LAKEWOOD</t>
  </si>
  <si>
    <t>1890</t>
  </si>
  <si>
    <t>39892</t>
  </si>
  <si>
    <t>LA MESA</t>
  </si>
  <si>
    <t>1896</t>
  </si>
  <si>
    <t>40004</t>
  </si>
  <si>
    <t>LANCASTER</t>
  </si>
  <si>
    <t>1914</t>
  </si>
  <si>
    <t>40130</t>
  </si>
  <si>
    <t>LIVERMORE</t>
  </si>
  <si>
    <t>2034</t>
  </si>
  <si>
    <t>41992</t>
  </si>
  <si>
    <t>LODI</t>
  </si>
  <si>
    <t>2046</t>
  </si>
  <si>
    <t>42202</t>
  </si>
  <si>
    <t>44700</t>
  </si>
  <si>
    <t>LONG BEACH</t>
  </si>
  <si>
    <t>2088</t>
  </si>
  <si>
    <t>43000</t>
  </si>
  <si>
    <t>LOS ANGELES</t>
  </si>
  <si>
    <t>2118</t>
  </si>
  <si>
    <t>44000</t>
  </si>
  <si>
    <t>LYNWOOD</t>
  </si>
  <si>
    <t>2148</t>
  </si>
  <si>
    <t>44574</t>
  </si>
  <si>
    <t>MADERA</t>
  </si>
  <si>
    <t>2166</t>
  </si>
  <si>
    <t>039</t>
  </si>
  <si>
    <t>45022</t>
  </si>
  <si>
    <t>31460</t>
  </si>
  <si>
    <t>2240</t>
  </si>
  <si>
    <t>46842</t>
  </si>
  <si>
    <t>MERCED</t>
  </si>
  <si>
    <t>2250</t>
  </si>
  <si>
    <t>047</t>
  </si>
  <si>
    <t>46898</t>
  </si>
  <si>
    <t>32900</t>
  </si>
  <si>
    <t>MILPITAS CITY</t>
  </si>
  <si>
    <t>2274</t>
  </si>
  <si>
    <t>47766</t>
  </si>
  <si>
    <t>MISSION VIEJO</t>
  </si>
  <si>
    <t>2286</t>
  </si>
  <si>
    <t>48256</t>
  </si>
  <si>
    <t>MODESTO</t>
  </si>
  <si>
    <t>2292</t>
  </si>
  <si>
    <t>099</t>
  </si>
  <si>
    <t>48354</t>
  </si>
  <si>
    <t>33700</t>
  </si>
  <si>
    <t>MONTEBELLO</t>
  </si>
  <si>
    <t>2328</t>
  </si>
  <si>
    <t>48816</t>
  </si>
  <si>
    <t>MONTEREY</t>
  </si>
  <si>
    <t>2334</t>
  </si>
  <si>
    <t>053</t>
  </si>
  <si>
    <t>48872</t>
  </si>
  <si>
    <t>41500</t>
  </si>
  <si>
    <t>MONTEREY PARK</t>
  </si>
  <si>
    <t>2340</t>
  </si>
  <si>
    <t>48914</t>
  </si>
  <si>
    <t>MORENO VALLEY</t>
  </si>
  <si>
    <t>2367</t>
  </si>
  <si>
    <t>49270</t>
  </si>
  <si>
    <t>MOUNTAIN VIEW</t>
  </si>
  <si>
    <t>2382</t>
  </si>
  <si>
    <t>49670</t>
  </si>
  <si>
    <t>NAPA CITY</t>
  </si>
  <si>
    <t>2406</t>
  </si>
  <si>
    <t>50258</t>
  </si>
  <si>
    <t>34900</t>
  </si>
  <si>
    <t>NATIONAL CITY</t>
  </si>
  <si>
    <t>2412</t>
  </si>
  <si>
    <t>50398</t>
  </si>
  <si>
    <t>NEWPORT BEACH</t>
  </si>
  <si>
    <t>2454</t>
  </si>
  <si>
    <t>51182</t>
  </si>
  <si>
    <t>NORWALK</t>
  </si>
  <si>
    <t>2490</t>
  </si>
  <si>
    <t>52526</t>
  </si>
  <si>
    <t>OAKLAND</t>
  </si>
  <si>
    <t>2508</t>
  </si>
  <si>
    <t>53000</t>
  </si>
  <si>
    <t>OCEANSIDE</t>
  </si>
  <si>
    <t>2532</t>
  </si>
  <si>
    <t>53322</t>
  </si>
  <si>
    <t>ONTARIO</t>
  </si>
  <si>
    <t>53896</t>
  </si>
  <si>
    <t>ORANGE</t>
  </si>
  <si>
    <t>2568</t>
  </si>
  <si>
    <t>53980</t>
  </si>
  <si>
    <t>OXNARD</t>
  </si>
  <si>
    <t>2622</t>
  </si>
  <si>
    <t>54652</t>
  </si>
  <si>
    <t>PALMDALE</t>
  </si>
  <si>
    <t>2658</t>
  </si>
  <si>
    <t>55156</t>
  </si>
  <si>
    <t>PALM DESERT</t>
  </si>
  <si>
    <t>2670</t>
  </si>
  <si>
    <t>55184</t>
  </si>
  <si>
    <t>PALM SPRINGS</t>
  </si>
  <si>
    <t>2676</t>
  </si>
  <si>
    <t>55254</t>
  </si>
  <si>
    <t>PALO ALTO</t>
  </si>
  <si>
    <t>2682</t>
  </si>
  <si>
    <t>55282</t>
  </si>
  <si>
    <t>PARADISE</t>
  </si>
  <si>
    <t>2700</t>
  </si>
  <si>
    <t>55520</t>
  </si>
  <si>
    <t>PARAMOUNT CITY</t>
  </si>
  <si>
    <t>2706</t>
  </si>
  <si>
    <t>55618</t>
  </si>
  <si>
    <t>PASADENA</t>
  </si>
  <si>
    <t>2724</t>
  </si>
  <si>
    <t>56000</t>
  </si>
  <si>
    <t>PERRIS CITY</t>
  </si>
  <si>
    <t>56700</t>
  </si>
  <si>
    <t>PETALUMA</t>
  </si>
  <si>
    <t>2760</t>
  </si>
  <si>
    <t>56784</t>
  </si>
  <si>
    <t>42220</t>
  </si>
  <si>
    <t>PICO RIVERA</t>
  </si>
  <si>
    <t>2766</t>
  </si>
  <si>
    <t>56924</t>
  </si>
  <si>
    <t>PITTSBURG</t>
  </si>
  <si>
    <t>2790</t>
  </si>
  <si>
    <t>57456</t>
  </si>
  <si>
    <t>PLEASANTON CITY</t>
  </si>
  <si>
    <t>2826</t>
  </si>
  <si>
    <t>57792</t>
  </si>
  <si>
    <t>POMONA</t>
  </si>
  <si>
    <t>2850</t>
  </si>
  <si>
    <t>58072</t>
  </si>
  <si>
    <t>PORTERVILLE</t>
  </si>
  <si>
    <t>2862</t>
  </si>
  <si>
    <t>107</t>
  </si>
  <si>
    <t>58240</t>
  </si>
  <si>
    <t>47300</t>
  </si>
  <si>
    <t>RANCHO CORDOVA CITY</t>
  </si>
  <si>
    <t>2928</t>
  </si>
  <si>
    <t>59444</t>
  </si>
  <si>
    <t>RANCHO CUCAMONGA</t>
  </si>
  <si>
    <t>2930</t>
  </si>
  <si>
    <t>59451</t>
  </si>
  <si>
    <t>RANCHO SANTA MARGARITA</t>
  </si>
  <si>
    <t>2949</t>
  </si>
  <si>
    <t>59587</t>
  </si>
  <si>
    <t>REDDING</t>
  </si>
  <si>
    <t>2958</t>
  </si>
  <si>
    <t>089</t>
  </si>
  <si>
    <t>59920</t>
  </si>
  <si>
    <t>39820</t>
  </si>
  <si>
    <t>REDLANDS</t>
  </si>
  <si>
    <t>REDONDO BEACH</t>
  </si>
  <si>
    <t>2970</t>
  </si>
  <si>
    <t>60018</t>
  </si>
  <si>
    <t>REDWOOD CITY</t>
  </si>
  <si>
    <t>2976</t>
  </si>
  <si>
    <t>60102</t>
  </si>
  <si>
    <t>RIALTO</t>
  </si>
  <si>
    <t>2988</t>
  </si>
  <si>
    <t>60466</t>
  </si>
  <si>
    <t>RICHMOND</t>
  </si>
  <si>
    <t>3000</t>
  </si>
  <si>
    <t>RIVERSIDE</t>
  </si>
  <si>
    <t>3048</t>
  </si>
  <si>
    <t>62000</t>
  </si>
  <si>
    <t>ROCKLIN CITY</t>
  </si>
  <si>
    <t>3054</t>
  </si>
  <si>
    <t>061</t>
  </si>
  <si>
    <t>62364</t>
  </si>
  <si>
    <t>ROSEMEAD</t>
  </si>
  <si>
    <t>3102</t>
  </si>
  <si>
    <t>62896</t>
  </si>
  <si>
    <t>ROSEVILLE</t>
  </si>
  <si>
    <t>3108</t>
  </si>
  <si>
    <t>62938</t>
  </si>
  <si>
    <t>SACRAMENTO</t>
  </si>
  <si>
    <t>3144</t>
  </si>
  <si>
    <t>64000</t>
  </si>
  <si>
    <t>SALINAS</t>
  </si>
  <si>
    <t>3162</t>
  </si>
  <si>
    <t>64224</t>
  </si>
  <si>
    <t>SAN BERNARDINO</t>
  </si>
  <si>
    <t>3180</t>
  </si>
  <si>
    <t>SAN CLEMENTE</t>
  </si>
  <si>
    <t>3198</t>
  </si>
  <si>
    <t>65084</t>
  </si>
  <si>
    <t>SAN DIEGO</t>
  </si>
  <si>
    <t>3210</t>
  </si>
  <si>
    <t>66000</t>
  </si>
  <si>
    <t>SAN FRANCISCO</t>
  </si>
  <si>
    <t>3228</t>
  </si>
  <si>
    <t>075</t>
  </si>
  <si>
    <t>67000</t>
  </si>
  <si>
    <t>SAN JOSE</t>
  </si>
  <si>
    <t>3258</t>
  </si>
  <si>
    <t>68000</t>
  </si>
  <si>
    <t>SAN LEANDRO</t>
  </si>
  <si>
    <t>3276</t>
  </si>
  <si>
    <t>68084</t>
  </si>
  <si>
    <t>SAN MARCOS CITY</t>
  </si>
  <si>
    <t>3294</t>
  </si>
  <si>
    <t>68196</t>
  </si>
  <si>
    <t>SAN MATEO</t>
  </si>
  <si>
    <t>3312</t>
  </si>
  <si>
    <t>68252</t>
  </si>
  <si>
    <t>SANTA ANA</t>
  </si>
  <si>
    <t>3342</t>
  </si>
  <si>
    <t>69000</t>
  </si>
  <si>
    <t>SANTA BARBARA</t>
  </si>
  <si>
    <t>3348</t>
  </si>
  <si>
    <t>69070</t>
  </si>
  <si>
    <t>SANTA CLARA</t>
  </si>
  <si>
    <t>3354</t>
  </si>
  <si>
    <t>69084</t>
  </si>
  <si>
    <t>SANTA CLARITA</t>
  </si>
  <si>
    <t>3356</t>
  </si>
  <si>
    <t>69088</t>
  </si>
  <si>
    <t>SANTA CRUZ</t>
  </si>
  <si>
    <t>3360</t>
  </si>
  <si>
    <t>087</t>
  </si>
  <si>
    <t>69112</t>
  </si>
  <si>
    <t>42100</t>
  </si>
  <si>
    <t>SANTA MARIA</t>
  </si>
  <si>
    <t>3372</t>
  </si>
  <si>
    <t>69196</t>
  </si>
  <si>
    <t>SANTA MONICA</t>
  </si>
  <si>
    <t>3384</t>
  </si>
  <si>
    <t>70000</t>
  </si>
  <si>
    <t>SANTA ROSA</t>
  </si>
  <si>
    <t>3396</t>
  </si>
  <si>
    <t>70098</t>
  </si>
  <si>
    <t>SANTEE</t>
  </si>
  <si>
    <t>3408</t>
  </si>
  <si>
    <t>70224</t>
  </si>
  <si>
    <t>SEASIDE</t>
  </si>
  <si>
    <t>3444</t>
  </si>
  <si>
    <t>70742</t>
  </si>
  <si>
    <t>SIMI VALLEY</t>
  </si>
  <si>
    <t>3480</t>
  </si>
  <si>
    <t>72016</t>
  </si>
  <si>
    <t>SOUTH GATE</t>
  </si>
  <si>
    <t>3528</t>
  </si>
  <si>
    <t>73080</t>
  </si>
  <si>
    <t>SOUTH SAN FRANCISCO</t>
  </si>
  <si>
    <t>3564</t>
  </si>
  <si>
    <t>73262</t>
  </si>
  <si>
    <t>STOCKTON</t>
  </si>
  <si>
    <t>3624</t>
  </si>
  <si>
    <t>75000</t>
  </si>
  <si>
    <t>SUNNYVALE</t>
  </si>
  <si>
    <t>3660</t>
  </si>
  <si>
    <t>3712</t>
  </si>
  <si>
    <t>78120</t>
  </si>
  <si>
    <t>THOUSAND OAKS</t>
  </si>
  <si>
    <t>3732</t>
  </si>
  <si>
    <t>78582</t>
  </si>
  <si>
    <t>TORRANCE</t>
  </si>
  <si>
    <t>3744</t>
  </si>
  <si>
    <t>80000</t>
  </si>
  <si>
    <t>TULARE</t>
  </si>
  <si>
    <t>3768</t>
  </si>
  <si>
    <t>80644</t>
  </si>
  <si>
    <t>TURLOCK</t>
  </si>
  <si>
    <t>3798</t>
  </si>
  <si>
    <t>80812</t>
  </si>
  <si>
    <t>TUSTIN</t>
  </si>
  <si>
    <t>3804</t>
  </si>
  <si>
    <t>80854</t>
  </si>
  <si>
    <t>UNION CITY</t>
  </si>
  <si>
    <t>3846</t>
  </si>
  <si>
    <t>81204</t>
  </si>
  <si>
    <t>UPLAND</t>
  </si>
  <si>
    <t>3852</t>
  </si>
  <si>
    <t>81344</t>
  </si>
  <si>
    <t>VACAVILLE</t>
  </si>
  <si>
    <t>3858</t>
  </si>
  <si>
    <t>81554</t>
  </si>
  <si>
    <t>VALLEJO</t>
  </si>
  <si>
    <t>3876</t>
  </si>
  <si>
    <t>81666</t>
  </si>
  <si>
    <t>SAN BUENAVENTURA</t>
  </si>
  <si>
    <t>3888</t>
  </si>
  <si>
    <t>65042</t>
  </si>
  <si>
    <t>VICTORVILLE</t>
  </si>
  <si>
    <t>3900</t>
  </si>
  <si>
    <t>82590</t>
  </si>
  <si>
    <t>VISALIA</t>
  </si>
  <si>
    <t>3918</t>
  </si>
  <si>
    <t>82954</t>
  </si>
  <si>
    <t>VISTA</t>
  </si>
  <si>
    <t>3924</t>
  </si>
  <si>
    <t>82996</t>
  </si>
  <si>
    <t>WALNUT CREEK</t>
  </si>
  <si>
    <t>3942</t>
  </si>
  <si>
    <t>83346</t>
  </si>
  <si>
    <t>WATSONVILLE</t>
  </si>
  <si>
    <t>3966</t>
  </si>
  <si>
    <t>83668</t>
  </si>
  <si>
    <t>WEST COVINA</t>
  </si>
  <si>
    <t>4002</t>
  </si>
  <si>
    <t>84200</t>
  </si>
  <si>
    <t>WESTMINSTER</t>
  </si>
  <si>
    <t>4014</t>
  </si>
  <si>
    <t>84550</t>
  </si>
  <si>
    <t>WHITTIER</t>
  </si>
  <si>
    <t>4074</t>
  </si>
  <si>
    <t>85292</t>
  </si>
  <si>
    <t>WOODLAND</t>
  </si>
  <si>
    <t>4134</t>
  </si>
  <si>
    <t>86328</t>
  </si>
  <si>
    <t>YORBA LINDA</t>
  </si>
  <si>
    <t>4158</t>
  </si>
  <si>
    <t>86832</t>
  </si>
  <si>
    <t>YUBA CITY</t>
  </si>
  <si>
    <t>4176</t>
  </si>
  <si>
    <t>86972</t>
  </si>
  <si>
    <t>49700</t>
  </si>
  <si>
    <t>ALAMEDA COUNTY</t>
  </si>
  <si>
    <t>9001</t>
  </si>
  <si>
    <t>CONTRA COSTA COUNTY</t>
  </si>
  <si>
    <t>FRESNO COUNTY</t>
  </si>
  <si>
    <t>KERN COUNTY</t>
  </si>
  <si>
    <t>9029</t>
  </si>
  <si>
    <t>LOS ANGELES COUNTY</t>
  </si>
  <si>
    <t>9037</t>
  </si>
  <si>
    <t>MARIN COUNTY</t>
  </si>
  <si>
    <t>9041</t>
  </si>
  <si>
    <t>041</t>
  </si>
  <si>
    <t>ORANGE COUNTY</t>
  </si>
  <si>
    <t>9059</t>
  </si>
  <si>
    <t>RIVERSIDE COUNTY</t>
  </si>
  <si>
    <t>9065</t>
  </si>
  <si>
    <t>SACRAMENTO COUNTY</t>
  </si>
  <si>
    <t>9067</t>
  </si>
  <si>
    <t>SAN BERNARDINO COUNTY</t>
  </si>
  <si>
    <t>9071</t>
  </si>
  <si>
    <t>SAN DIEGO COUNTY</t>
  </si>
  <si>
    <t>SAN JOAQUIN COUNTY</t>
  </si>
  <si>
    <t>9077</t>
  </si>
  <si>
    <t>SAN LUIS OBISPO COUNTY</t>
  </si>
  <si>
    <t>9079</t>
  </si>
  <si>
    <t>079</t>
  </si>
  <si>
    <t>42020</t>
  </si>
  <si>
    <t>SAN MATEO COUNTY</t>
  </si>
  <si>
    <t>9081</t>
  </si>
  <si>
    <t>SANTA BARBARA COUNTY</t>
  </si>
  <si>
    <t>9083</t>
  </si>
  <si>
    <t>SANTA CLARA COUNTY</t>
  </si>
  <si>
    <t>9085</t>
  </si>
  <si>
    <t>SONOMA COUNTY</t>
  </si>
  <si>
    <t>STANISLAUS COUNTY</t>
  </si>
  <si>
    <t>9099</t>
  </si>
  <si>
    <t>VENTURA COUNTY</t>
  </si>
  <si>
    <t>9111</t>
  </si>
  <si>
    <t>COLORADO</t>
  </si>
  <si>
    <t>08</t>
  </si>
  <si>
    <t>ARVADA</t>
  </si>
  <si>
    <t>0054</t>
  </si>
  <si>
    <t>03455</t>
  </si>
  <si>
    <t>19740</t>
  </si>
  <si>
    <t>AURORA</t>
  </si>
  <si>
    <t>04000</t>
  </si>
  <si>
    <t>BOULDER</t>
  </si>
  <si>
    <t>07850</t>
  </si>
  <si>
    <t>14500</t>
  </si>
  <si>
    <t>BROOMFIELD CITY/COUNTY</t>
  </si>
  <si>
    <t>014</t>
  </si>
  <si>
    <t>09280</t>
  </si>
  <si>
    <t>CENTENNIAL</t>
  </si>
  <si>
    <t>0238</t>
  </si>
  <si>
    <t>12815</t>
  </si>
  <si>
    <t>COLORADO SPRINGS</t>
  </si>
  <si>
    <t>17820</t>
  </si>
  <si>
    <t>DENVER</t>
  </si>
  <si>
    <t>0390</t>
  </si>
  <si>
    <t>20000</t>
  </si>
  <si>
    <t>FORT COLLINS</t>
  </si>
  <si>
    <t>0552</t>
  </si>
  <si>
    <t>27425</t>
  </si>
  <si>
    <t>22660</t>
  </si>
  <si>
    <t>GRAND JUNCTION</t>
  </si>
  <si>
    <t>0672</t>
  </si>
  <si>
    <t>31660</t>
  </si>
  <si>
    <t>24300</t>
  </si>
  <si>
    <t>GREELEY</t>
  </si>
  <si>
    <t>0690</t>
  </si>
  <si>
    <t>123</t>
  </si>
  <si>
    <t>32155</t>
  </si>
  <si>
    <t>24540</t>
  </si>
  <si>
    <t>LONGMONT</t>
  </si>
  <si>
    <t>0978</t>
  </si>
  <si>
    <t>45970</t>
  </si>
  <si>
    <t>LOVELAND</t>
  </si>
  <si>
    <t>0990</t>
  </si>
  <si>
    <t>46465</t>
  </si>
  <si>
    <t>PUEBLO</t>
  </si>
  <si>
    <t>1278</t>
  </si>
  <si>
    <t>39380</t>
  </si>
  <si>
    <t>THORNTON</t>
  </si>
  <si>
    <t>1524</t>
  </si>
  <si>
    <t>77290</t>
  </si>
  <si>
    <t>83835</t>
  </si>
  <si>
    <t>ADAMS COUNTY</t>
  </si>
  <si>
    <t>ARAPAHOE COUNTY</t>
  </si>
  <si>
    <t>9005</t>
  </si>
  <si>
    <t>DOUGLAS COUNTY</t>
  </si>
  <si>
    <t>9035</t>
  </si>
  <si>
    <t>EL PASO COUNTY</t>
  </si>
  <si>
    <t>CONNECTICUT</t>
  </si>
  <si>
    <t>CT</t>
  </si>
  <si>
    <t>09</t>
  </si>
  <si>
    <t>BRIDGEPORT</t>
  </si>
  <si>
    <t>08070</t>
  </si>
  <si>
    <t>08000</t>
  </si>
  <si>
    <t>14860</t>
  </si>
  <si>
    <t>BRISTOL</t>
  </si>
  <si>
    <t>0114</t>
  </si>
  <si>
    <t>003</t>
  </si>
  <si>
    <t>08490</t>
  </si>
  <si>
    <t>08420</t>
  </si>
  <si>
    <t>25540</t>
  </si>
  <si>
    <t>DANBURY</t>
  </si>
  <si>
    <t>0258</t>
  </si>
  <si>
    <t>18500</t>
  </si>
  <si>
    <t>18430</t>
  </si>
  <si>
    <t>EAST HARTFORD</t>
  </si>
  <si>
    <t>0336</t>
  </si>
  <si>
    <t>22630</t>
  </si>
  <si>
    <t>GREENWICH</t>
  </si>
  <si>
    <t>0438</t>
  </si>
  <si>
    <t>33620</t>
  </si>
  <si>
    <t>HAMDEN TOWN</t>
  </si>
  <si>
    <t>0480</t>
  </si>
  <si>
    <t>009</t>
  </si>
  <si>
    <t>35650</t>
  </si>
  <si>
    <t>35300</t>
  </si>
  <si>
    <t>HARTFORD</t>
  </si>
  <si>
    <t>37070</t>
  </si>
  <si>
    <t>MANCHESTER</t>
  </si>
  <si>
    <t>MERIDEN</t>
  </si>
  <si>
    <t>0612</t>
  </si>
  <si>
    <t>46520</t>
  </si>
  <si>
    <t>46450</t>
  </si>
  <si>
    <t>MIDDLETOWN</t>
  </si>
  <si>
    <t>0630</t>
  </si>
  <si>
    <t>47360</t>
  </si>
  <si>
    <t>47290</t>
  </si>
  <si>
    <t>MILFORD TOWN</t>
  </si>
  <si>
    <t>0636</t>
  </si>
  <si>
    <t>47535</t>
  </si>
  <si>
    <t>NEW BRITAIN</t>
  </si>
  <si>
    <t>0696</t>
  </si>
  <si>
    <t>50440</t>
  </si>
  <si>
    <t>50370</t>
  </si>
  <si>
    <t>NEW HAVEN</t>
  </si>
  <si>
    <t>52070</t>
  </si>
  <si>
    <t>52000</t>
  </si>
  <si>
    <t>NEW LONDON</t>
  </si>
  <si>
    <t>0738</t>
  </si>
  <si>
    <t>011</t>
  </si>
  <si>
    <t>52350</t>
  </si>
  <si>
    <t>52280</t>
  </si>
  <si>
    <t>35980</t>
  </si>
  <si>
    <t>56060</t>
  </si>
  <si>
    <t>55990</t>
  </si>
  <si>
    <t>NORWICH</t>
  </si>
  <si>
    <t>0816</t>
  </si>
  <si>
    <t>56270</t>
  </si>
  <si>
    <t>56200</t>
  </si>
  <si>
    <t>STAMFORD</t>
  </si>
  <si>
    <t>1074</t>
  </si>
  <si>
    <t>73070</t>
  </si>
  <si>
    <t>STRATFORD</t>
  </si>
  <si>
    <t>1104</t>
  </si>
  <si>
    <t>74190</t>
  </si>
  <si>
    <t>WATERBURY</t>
  </si>
  <si>
    <t>1194</t>
  </si>
  <si>
    <t>80070</t>
  </si>
  <si>
    <t>WEST HARTFORD</t>
  </si>
  <si>
    <t>WEST HAVEN</t>
  </si>
  <si>
    <t>1236</t>
  </si>
  <si>
    <t>82870</t>
  </si>
  <si>
    <t>82800</t>
  </si>
  <si>
    <t>DISTRICT OF COLUMBIA</t>
  </si>
  <si>
    <t>DC</t>
  </si>
  <si>
    <t>11</t>
  </si>
  <si>
    <t>0006</t>
  </si>
  <si>
    <t>47894</t>
  </si>
  <si>
    <t>DELAWARE</t>
  </si>
  <si>
    <t>DE</t>
  </si>
  <si>
    <t>10</t>
  </si>
  <si>
    <t>DOVER</t>
  </si>
  <si>
    <t>0090</t>
  </si>
  <si>
    <t>21200</t>
  </si>
  <si>
    <t>20100</t>
  </si>
  <si>
    <t>WILMINGTON</t>
  </si>
  <si>
    <t>77580</t>
  </si>
  <si>
    <t>48864</t>
  </si>
  <si>
    <t>NEW CASTLE COUNTY</t>
  </si>
  <si>
    <t>9003</t>
  </si>
  <si>
    <t>FLORIDA</t>
  </si>
  <si>
    <t>FL</t>
  </si>
  <si>
    <t>12</t>
  </si>
  <si>
    <t>BOCA RATON</t>
  </si>
  <si>
    <t>07300</t>
  </si>
  <si>
    <t>48424</t>
  </si>
  <si>
    <t>BOYNTON BEACH</t>
  </si>
  <si>
    <t>0264</t>
  </si>
  <si>
    <t>07875</t>
  </si>
  <si>
    <t>BRADENTON</t>
  </si>
  <si>
    <t>07950</t>
  </si>
  <si>
    <t>35840</t>
  </si>
  <si>
    <t>CAPE CORAL</t>
  </si>
  <si>
    <t>0402</t>
  </si>
  <si>
    <t>10275</t>
  </si>
  <si>
    <t>15980</t>
  </si>
  <si>
    <t>CLEARWATER</t>
  </si>
  <si>
    <t>103</t>
  </si>
  <si>
    <t>12875</t>
  </si>
  <si>
    <t>45300</t>
  </si>
  <si>
    <t>COCOA</t>
  </si>
  <si>
    <t>13150</t>
  </si>
  <si>
    <t>37340</t>
  </si>
  <si>
    <t>COCONUT CREEK</t>
  </si>
  <si>
    <t>0534</t>
  </si>
  <si>
    <t>13275</t>
  </si>
  <si>
    <t>22744</t>
  </si>
  <si>
    <t>CORAL SPRINGS</t>
  </si>
  <si>
    <t>0588</t>
  </si>
  <si>
    <t>14400</t>
  </si>
  <si>
    <t>DAVIE</t>
  </si>
  <si>
    <t>16475</t>
  </si>
  <si>
    <t>DAYTONA BEACH</t>
  </si>
  <si>
    <t>127</t>
  </si>
  <si>
    <t>16525</t>
  </si>
  <si>
    <t>19660</t>
  </si>
  <si>
    <t>DEERFIELD BEACH</t>
  </si>
  <si>
    <t>16725</t>
  </si>
  <si>
    <t>DELRAY BEACH</t>
  </si>
  <si>
    <t>0732</t>
  </si>
  <si>
    <t>17100</t>
  </si>
  <si>
    <t>DELTONA</t>
  </si>
  <si>
    <t>17200</t>
  </si>
  <si>
    <t>FT LAUDERDALE</t>
  </si>
  <si>
    <t>0954</t>
  </si>
  <si>
    <t>24000</t>
  </si>
  <si>
    <t>FT MYERS</t>
  </si>
  <si>
    <t>0966</t>
  </si>
  <si>
    <t>24125</t>
  </si>
  <si>
    <t>FORT PIERCE</t>
  </si>
  <si>
    <t>0996</t>
  </si>
  <si>
    <t>38940</t>
  </si>
  <si>
    <t>FORT WALTON BEACH</t>
  </si>
  <si>
    <t>1008</t>
  </si>
  <si>
    <t>24475</t>
  </si>
  <si>
    <t>18880</t>
  </si>
  <si>
    <t>GAINESVILLE</t>
  </si>
  <si>
    <t>1038</t>
  </si>
  <si>
    <t>25175</t>
  </si>
  <si>
    <t>23540</t>
  </si>
  <si>
    <t>HIALEAH</t>
  </si>
  <si>
    <t>086</t>
  </si>
  <si>
    <t>33124</t>
  </si>
  <si>
    <t>HOLLYWOOD</t>
  </si>
  <si>
    <t>1320</t>
  </si>
  <si>
    <t>32000</t>
  </si>
  <si>
    <t>HOMESTEAD CITY</t>
  </si>
  <si>
    <t>1344</t>
  </si>
  <si>
    <t>32275</t>
  </si>
  <si>
    <t>1512</t>
  </si>
  <si>
    <t>35875</t>
  </si>
  <si>
    <t>KISSIMMEE</t>
  </si>
  <si>
    <t>1572</t>
  </si>
  <si>
    <t>36950</t>
  </si>
  <si>
    <t>36740</t>
  </si>
  <si>
    <t>LAKELAND</t>
  </si>
  <si>
    <t>1662</t>
  </si>
  <si>
    <t>105</t>
  </si>
  <si>
    <t>38250</t>
  </si>
  <si>
    <t>29460</t>
  </si>
  <si>
    <t>LARGO</t>
  </si>
  <si>
    <t>1710</t>
  </si>
  <si>
    <t>39425</t>
  </si>
  <si>
    <t>LAUDERHILL</t>
  </si>
  <si>
    <t>39550</t>
  </si>
  <si>
    <t>MARCO ISLAND CITY</t>
  </si>
  <si>
    <t>1874</t>
  </si>
  <si>
    <t>021</t>
  </si>
  <si>
    <t>43083</t>
  </si>
  <si>
    <t>34940</t>
  </si>
  <si>
    <t>MARGATE</t>
  </si>
  <si>
    <t>1878</t>
  </si>
  <si>
    <t>43125</t>
  </si>
  <si>
    <t>MELBOURNE</t>
  </si>
  <si>
    <t>1926</t>
  </si>
  <si>
    <t>43975</t>
  </si>
  <si>
    <t>MIAMI</t>
  </si>
  <si>
    <t>1968</t>
  </si>
  <si>
    <t>45000</t>
  </si>
  <si>
    <t>MIAMI BEACH</t>
  </si>
  <si>
    <t>1974</t>
  </si>
  <si>
    <t>45025</t>
  </si>
  <si>
    <t>MIAMI GARDENS CITY</t>
  </si>
  <si>
    <t>1976</t>
  </si>
  <si>
    <t>45060</t>
  </si>
  <si>
    <t>MIRAMAR</t>
  </si>
  <si>
    <t>2022</t>
  </si>
  <si>
    <t>45975</t>
  </si>
  <si>
    <t>NAPLES</t>
  </si>
  <si>
    <t>2064</t>
  </si>
  <si>
    <t>47625</t>
  </si>
  <si>
    <t>NORTH MIAMI</t>
  </si>
  <si>
    <t>2142</t>
  </si>
  <si>
    <t>49450</t>
  </si>
  <si>
    <t>OCALA</t>
  </si>
  <si>
    <t>2214</t>
  </si>
  <si>
    <t>50750</t>
  </si>
  <si>
    <t>36100</t>
  </si>
  <si>
    <t>ORLANDO</t>
  </si>
  <si>
    <t>PALM BAY</t>
  </si>
  <si>
    <t>2358</t>
  </si>
  <si>
    <t>54000</t>
  </si>
  <si>
    <t>2374</t>
  </si>
  <si>
    <t>54200</t>
  </si>
  <si>
    <t>PANAMA CITY</t>
  </si>
  <si>
    <t>54700</t>
  </si>
  <si>
    <t>37460</t>
  </si>
  <si>
    <t>PEMBROKE PINES</t>
  </si>
  <si>
    <t>2448</t>
  </si>
  <si>
    <t>55775</t>
  </si>
  <si>
    <t>PENSACOLA</t>
  </si>
  <si>
    <t>033</t>
  </si>
  <si>
    <t>55925</t>
  </si>
  <si>
    <t>37860</t>
  </si>
  <si>
    <t>PLANTATION</t>
  </si>
  <si>
    <t>2514</t>
  </si>
  <si>
    <t>57425</t>
  </si>
  <si>
    <t>POMPANO BEACH</t>
  </si>
  <si>
    <t>2538</t>
  </si>
  <si>
    <t>58050</t>
  </si>
  <si>
    <t>PORT ORANGE</t>
  </si>
  <si>
    <t>58575</t>
  </si>
  <si>
    <t>PORT ST LUCIE</t>
  </si>
  <si>
    <t>2586</t>
  </si>
  <si>
    <t>58715</t>
  </si>
  <si>
    <t>PUNTA GORDA</t>
  </si>
  <si>
    <t>39460</t>
  </si>
  <si>
    <t>ST PETERSBURG</t>
  </si>
  <si>
    <t>63000</t>
  </si>
  <si>
    <t>SANFORD</t>
  </si>
  <si>
    <t>117</t>
  </si>
  <si>
    <t>63650</t>
  </si>
  <si>
    <t>SARASOTA</t>
  </si>
  <si>
    <t>115</t>
  </si>
  <si>
    <t>64175</t>
  </si>
  <si>
    <t>SUNRISE</t>
  </si>
  <si>
    <t>69700</t>
  </si>
  <si>
    <t>TALLAHASSEE</t>
  </si>
  <si>
    <t>70600</t>
  </si>
  <si>
    <t>45220</t>
  </si>
  <si>
    <t>TAMARAC</t>
  </si>
  <si>
    <t>3006</t>
  </si>
  <si>
    <t>70675</t>
  </si>
  <si>
    <t>TAMPA</t>
  </si>
  <si>
    <t>3012</t>
  </si>
  <si>
    <t>057</t>
  </si>
  <si>
    <t>71000</t>
  </si>
  <si>
    <t>TITUSVILLE</t>
  </si>
  <si>
    <t>71900</t>
  </si>
  <si>
    <t>3213</t>
  </si>
  <si>
    <t>75812</t>
  </si>
  <si>
    <t>3249</t>
  </si>
  <si>
    <t>76582</t>
  </si>
  <si>
    <t>WEST PALM BEACH</t>
  </si>
  <si>
    <t>3252</t>
  </si>
  <si>
    <t>76600</t>
  </si>
  <si>
    <t>WINTER HAVEN</t>
  </si>
  <si>
    <t>BREVARD COUNTY</t>
  </si>
  <si>
    <t>9009</t>
  </si>
  <si>
    <t>BROWARD COUNTY</t>
  </si>
  <si>
    <t>9011</t>
  </si>
  <si>
    <t>COLLIER COUNTY</t>
  </si>
  <si>
    <t>9021</t>
  </si>
  <si>
    <t>JACKSONVILLE-DUVAL COUNT</t>
  </si>
  <si>
    <t>9031</t>
  </si>
  <si>
    <t>27260</t>
  </si>
  <si>
    <t>ESCAMBIA COUNTY</t>
  </si>
  <si>
    <t>9033</t>
  </si>
  <si>
    <t>HILLSBOROUGH COUNTY</t>
  </si>
  <si>
    <t>9057</t>
  </si>
  <si>
    <t>LAKE COUNTY</t>
  </si>
  <si>
    <t>9069</t>
  </si>
  <si>
    <t>LEE COUNTY</t>
  </si>
  <si>
    <t>MANATEE COUNTY</t>
  </si>
  <si>
    <t>MARION COUNTY</t>
  </si>
  <si>
    <t>MIAMI-DADE COUNTY</t>
  </si>
  <si>
    <t>9086</t>
  </si>
  <si>
    <t>9095</t>
  </si>
  <si>
    <t>OSCEOLA COUNTY</t>
  </si>
  <si>
    <t>PALM BEACH COUNTY</t>
  </si>
  <si>
    <t>PASCO COUNTY</t>
  </si>
  <si>
    <t>9101</t>
  </si>
  <si>
    <t>PINELLAS COUNTY</t>
  </si>
  <si>
    <t>9103</t>
  </si>
  <si>
    <t>POLK COUNTY</t>
  </si>
  <si>
    <t>9105</t>
  </si>
  <si>
    <t>SARASOTA COUNTY</t>
  </si>
  <si>
    <t>9115</t>
  </si>
  <si>
    <t>SEMINOLE COUNTY</t>
  </si>
  <si>
    <t>9117</t>
  </si>
  <si>
    <t>VOLUSIA COUNTY</t>
  </si>
  <si>
    <t>9127</t>
  </si>
  <si>
    <t>GEORGIA</t>
  </si>
  <si>
    <t>GA</t>
  </si>
  <si>
    <t>13</t>
  </si>
  <si>
    <t>ALBANY</t>
  </si>
  <si>
    <t>01052</t>
  </si>
  <si>
    <t>10500</t>
  </si>
  <si>
    <t>ATHENS-CLARKE COUNTY</t>
  </si>
  <si>
    <t>0168</t>
  </si>
  <si>
    <t>12020</t>
  </si>
  <si>
    <t>ATLANTA</t>
  </si>
  <si>
    <t>0174</t>
  </si>
  <si>
    <t>12060</t>
  </si>
  <si>
    <t>AUGUSTA-RICHMOND COUNTY</t>
  </si>
  <si>
    <t>0192</t>
  </si>
  <si>
    <t>245</t>
  </si>
  <si>
    <t>12260</t>
  </si>
  <si>
    <t>BRUNSWICK</t>
  </si>
  <si>
    <t>0444</t>
  </si>
  <si>
    <t>11560</t>
  </si>
  <si>
    <t>15260</t>
  </si>
  <si>
    <t>COLUMBUS-MUSCOGEE COUNTY</t>
  </si>
  <si>
    <t>0750</t>
  </si>
  <si>
    <t>215</t>
  </si>
  <si>
    <t>17980</t>
  </si>
  <si>
    <t>DALTON</t>
  </si>
  <si>
    <t>313</t>
  </si>
  <si>
    <t>21380</t>
  </si>
  <si>
    <t>19140</t>
  </si>
  <si>
    <t>1314</t>
  </si>
  <si>
    <t>139</t>
  </si>
  <si>
    <t>31908</t>
  </si>
  <si>
    <t>23580</t>
  </si>
  <si>
    <t>HINESVILLE</t>
  </si>
  <si>
    <t>179</t>
  </si>
  <si>
    <t>38964</t>
  </si>
  <si>
    <t>25980</t>
  </si>
  <si>
    <t>JOHNS CREEK CITY</t>
  </si>
  <si>
    <t>121</t>
  </si>
  <si>
    <t>49000</t>
  </si>
  <si>
    <t>31420</t>
  </si>
  <si>
    <t>MARIETTA</t>
  </si>
  <si>
    <t>1998</t>
  </si>
  <si>
    <t>49756</t>
  </si>
  <si>
    <t>ROME</t>
  </si>
  <si>
    <t>2814</t>
  </si>
  <si>
    <t>66668</t>
  </si>
  <si>
    <t>40660</t>
  </si>
  <si>
    <t>ROSWELL</t>
  </si>
  <si>
    <t>2832</t>
  </si>
  <si>
    <t>67284</t>
  </si>
  <si>
    <t>SANDY SPRINGS CITY</t>
  </si>
  <si>
    <t>2890</t>
  </si>
  <si>
    <t>68516</t>
  </si>
  <si>
    <t>SAVANNAH</t>
  </si>
  <si>
    <t>2916</t>
  </si>
  <si>
    <t>42340</t>
  </si>
  <si>
    <t>71492</t>
  </si>
  <si>
    <t>VALDOSTA</t>
  </si>
  <si>
    <t>185</t>
  </si>
  <si>
    <t>78800</t>
  </si>
  <si>
    <t>46660</t>
  </si>
  <si>
    <t>WARNER ROBINS</t>
  </si>
  <si>
    <t>3432</t>
  </si>
  <si>
    <t>80508</t>
  </si>
  <si>
    <t>47580</t>
  </si>
  <si>
    <t>CHEROKEE COUNTY</t>
  </si>
  <si>
    <t>CLAYTON COUNTY</t>
  </si>
  <si>
    <t>9063</t>
  </si>
  <si>
    <t>063</t>
  </si>
  <si>
    <t>COBB COUNTY</t>
  </si>
  <si>
    <t>DE KALB COUNTY</t>
  </si>
  <si>
    <t>9089</t>
  </si>
  <si>
    <t>FULTON COUNTY</t>
  </si>
  <si>
    <t>9121</t>
  </si>
  <si>
    <t>GWINNETT COUNTY</t>
  </si>
  <si>
    <t>9135</t>
  </si>
  <si>
    <t>135</t>
  </si>
  <si>
    <t>9151</t>
  </si>
  <si>
    <t>151</t>
  </si>
  <si>
    <t>HI</t>
  </si>
  <si>
    <t>15</t>
  </si>
  <si>
    <t>HONOLULU</t>
  </si>
  <si>
    <t>IOWA</t>
  </si>
  <si>
    <t>IA</t>
  </si>
  <si>
    <t>19</t>
  </si>
  <si>
    <t>AMES</t>
  </si>
  <si>
    <t>0138</t>
  </si>
  <si>
    <t>169</t>
  </si>
  <si>
    <t>01855</t>
  </si>
  <si>
    <t>11180</t>
  </si>
  <si>
    <t>CEDAR FALLS</t>
  </si>
  <si>
    <t>0798</t>
  </si>
  <si>
    <t>11755</t>
  </si>
  <si>
    <t>47940</t>
  </si>
  <si>
    <t>CEDAR RAPIDS</t>
  </si>
  <si>
    <t>16300</t>
  </si>
  <si>
    <t>COUNCIL BLUFFS</t>
  </si>
  <si>
    <t>1134</t>
  </si>
  <si>
    <t>155</t>
  </si>
  <si>
    <t>16860</t>
  </si>
  <si>
    <t>36540</t>
  </si>
  <si>
    <t>DAVENPORT</t>
  </si>
  <si>
    <t>1254</t>
  </si>
  <si>
    <t>163</t>
  </si>
  <si>
    <t>19000</t>
  </si>
  <si>
    <t>19340</t>
  </si>
  <si>
    <t>DES MOINES</t>
  </si>
  <si>
    <t>1362</t>
  </si>
  <si>
    <t>21000</t>
  </si>
  <si>
    <t>19780</t>
  </si>
  <si>
    <t>DUBUQUE</t>
  </si>
  <si>
    <t>22395</t>
  </si>
  <si>
    <t>20220</t>
  </si>
  <si>
    <t>IOWA CITY</t>
  </si>
  <si>
    <t>38595</t>
  </si>
  <si>
    <t>26980</t>
  </si>
  <si>
    <t>SIOUX CITY</t>
  </si>
  <si>
    <t>4812</t>
  </si>
  <si>
    <t>73335</t>
  </si>
  <si>
    <t>43580</t>
  </si>
  <si>
    <t>WATERLOO</t>
  </si>
  <si>
    <t>5394</t>
  </si>
  <si>
    <t>82425</t>
  </si>
  <si>
    <t>WEST DES MOINES</t>
  </si>
  <si>
    <t>5508</t>
  </si>
  <si>
    <t>83910</t>
  </si>
  <si>
    <t>IDAHO</t>
  </si>
  <si>
    <t>ID</t>
  </si>
  <si>
    <t>16</t>
  </si>
  <si>
    <t>BOISE</t>
  </si>
  <si>
    <t>08830</t>
  </si>
  <si>
    <t>14260</t>
  </si>
  <si>
    <t>COEUR D'ALENE</t>
  </si>
  <si>
    <t>0198</t>
  </si>
  <si>
    <t>16750</t>
  </si>
  <si>
    <t>17660</t>
  </si>
  <si>
    <t>IDAHO FALLS</t>
  </si>
  <si>
    <t>0510</t>
  </si>
  <si>
    <t>39700</t>
  </si>
  <si>
    <t>26820</t>
  </si>
  <si>
    <t>LEWISTON</t>
  </si>
  <si>
    <t>0618</t>
  </si>
  <si>
    <t>46540</t>
  </si>
  <si>
    <t>30300</t>
  </si>
  <si>
    <t>MERIDIAN</t>
  </si>
  <si>
    <t>52120</t>
  </si>
  <si>
    <t>NAMPA</t>
  </si>
  <si>
    <t>0762</t>
  </si>
  <si>
    <t>56260</t>
  </si>
  <si>
    <t>POCATELLO</t>
  </si>
  <si>
    <t>64090</t>
  </si>
  <si>
    <t>38540</t>
  </si>
  <si>
    <t>ILLINOIS</t>
  </si>
  <si>
    <t>IL</t>
  </si>
  <si>
    <t>17</t>
  </si>
  <si>
    <t>ALTON CITY</t>
  </si>
  <si>
    <t>0126</t>
  </si>
  <si>
    <t>01114</t>
  </si>
  <si>
    <t>41180</t>
  </si>
  <si>
    <t>ARLINGTON HEIGHTS</t>
  </si>
  <si>
    <t>0222</t>
  </si>
  <si>
    <t>02154</t>
  </si>
  <si>
    <t>16974</t>
  </si>
  <si>
    <t>0342</t>
  </si>
  <si>
    <t>03012</t>
  </si>
  <si>
    <t>BELLEVILLE</t>
  </si>
  <si>
    <t>0522</t>
  </si>
  <si>
    <t>04845</t>
  </si>
  <si>
    <t>BERWYN</t>
  </si>
  <si>
    <t>05573</t>
  </si>
  <si>
    <t>BLOOMINGTON</t>
  </si>
  <si>
    <t>0660</t>
  </si>
  <si>
    <t>06613</t>
  </si>
  <si>
    <t>BOLINGBROOK</t>
  </si>
  <si>
    <t>07133</t>
  </si>
  <si>
    <t>CHAMPAIGN</t>
  </si>
  <si>
    <t>12385</t>
  </si>
  <si>
    <t>16580</t>
  </si>
  <si>
    <t>CHICAGO</t>
  </si>
  <si>
    <t>1296</t>
  </si>
  <si>
    <t>14000</t>
  </si>
  <si>
    <t>CHICAGO HEIGHTS</t>
  </si>
  <si>
    <t>14026</t>
  </si>
  <si>
    <t>CICERO</t>
  </si>
  <si>
    <t>14351</t>
  </si>
  <si>
    <t>DANVILLE</t>
  </si>
  <si>
    <t>183</t>
  </si>
  <si>
    <t>18563</t>
  </si>
  <si>
    <t>19180</t>
  </si>
  <si>
    <t>1716</t>
  </si>
  <si>
    <t>18823</t>
  </si>
  <si>
    <t>19500</t>
  </si>
  <si>
    <t>DEKALB</t>
  </si>
  <si>
    <t>1746</t>
  </si>
  <si>
    <t>19161</t>
  </si>
  <si>
    <t>DES PLAINES</t>
  </si>
  <si>
    <t>1776</t>
  </si>
  <si>
    <t>19642</t>
  </si>
  <si>
    <t>DOWNERS GROVE</t>
  </si>
  <si>
    <t>043</t>
  </si>
  <si>
    <t>20591</t>
  </si>
  <si>
    <t>EAST ST LOUIS</t>
  </si>
  <si>
    <t>22255</t>
  </si>
  <si>
    <t>ELGIN</t>
  </si>
  <si>
    <t>2094</t>
  </si>
  <si>
    <t>23074</t>
  </si>
  <si>
    <t>EVANSTON</t>
  </si>
  <si>
    <t>2238</t>
  </si>
  <si>
    <t>24582</t>
  </si>
  <si>
    <t>GRANITE CITY</t>
  </si>
  <si>
    <t>30926</t>
  </si>
  <si>
    <t>HOFFMAN ESTATES</t>
  </si>
  <si>
    <t>35411</t>
  </si>
  <si>
    <t>JOLIET</t>
  </si>
  <si>
    <t>38570</t>
  </si>
  <si>
    <t>KANKAKEE</t>
  </si>
  <si>
    <t>3540</t>
  </si>
  <si>
    <t>38934</t>
  </si>
  <si>
    <t>28100</t>
  </si>
  <si>
    <t>MOLINE</t>
  </si>
  <si>
    <t>4596</t>
  </si>
  <si>
    <t>161</t>
  </si>
  <si>
    <t>49867</t>
  </si>
  <si>
    <t>MOUNT PROSPECT</t>
  </si>
  <si>
    <t>4734</t>
  </si>
  <si>
    <t>51089</t>
  </si>
  <si>
    <t>NAPERVILLE</t>
  </si>
  <si>
    <t>4806</t>
  </si>
  <si>
    <t>51622</t>
  </si>
  <si>
    <t>NORMAL</t>
  </si>
  <si>
    <t>5010</t>
  </si>
  <si>
    <t>53234</t>
  </si>
  <si>
    <t>NORTH CHICAGO</t>
  </si>
  <si>
    <t>5052</t>
  </si>
  <si>
    <t>53559</t>
  </si>
  <si>
    <t>29404</t>
  </si>
  <si>
    <t>OAK LAWN</t>
  </si>
  <si>
    <t>5148</t>
  </si>
  <si>
    <t>54820</t>
  </si>
  <si>
    <t>OAK PARK</t>
  </si>
  <si>
    <t>5154</t>
  </si>
  <si>
    <t>54885</t>
  </si>
  <si>
    <t>PALATINE VILLAGE</t>
  </si>
  <si>
    <t>5364</t>
  </si>
  <si>
    <t>57225</t>
  </si>
  <si>
    <t>PEKIN</t>
  </si>
  <si>
    <t>5520</t>
  </si>
  <si>
    <t>58447</t>
  </si>
  <si>
    <t>37900</t>
  </si>
  <si>
    <t>PEORIA</t>
  </si>
  <si>
    <t>5526</t>
  </si>
  <si>
    <t>59000</t>
  </si>
  <si>
    <t>RANTOUL</t>
  </si>
  <si>
    <t>5808</t>
  </si>
  <si>
    <t>62783</t>
  </si>
  <si>
    <t>ROCKFORD</t>
  </si>
  <si>
    <t>6000</t>
  </si>
  <si>
    <t>201</t>
  </si>
  <si>
    <t>40420</t>
  </si>
  <si>
    <t>ROCK ISLAND</t>
  </si>
  <si>
    <t>6006</t>
  </si>
  <si>
    <t>65078</t>
  </si>
  <si>
    <t>SCHAUMBURG VILLAGE</t>
  </si>
  <si>
    <t>6300</t>
  </si>
  <si>
    <t>68003</t>
  </si>
  <si>
    <t>SKOKIE</t>
  </si>
  <si>
    <t>6498</t>
  </si>
  <si>
    <t>70122</t>
  </si>
  <si>
    <t>SPRINGFIELD</t>
  </si>
  <si>
    <t>6648</t>
  </si>
  <si>
    <t>167</t>
  </si>
  <si>
    <t>72000</t>
  </si>
  <si>
    <t>44100</t>
  </si>
  <si>
    <t>75484</t>
  </si>
  <si>
    <t>URBANA</t>
  </si>
  <si>
    <t>7122</t>
  </si>
  <si>
    <t>77005</t>
  </si>
  <si>
    <t>WAUKEGAN</t>
  </si>
  <si>
    <t>7404</t>
  </si>
  <si>
    <t>79293</t>
  </si>
  <si>
    <t>WHEATON CITY</t>
  </si>
  <si>
    <t>7548</t>
  </si>
  <si>
    <t>81048</t>
  </si>
  <si>
    <t>COOK COUNTY</t>
  </si>
  <si>
    <t>DU PAGE COUNTY</t>
  </si>
  <si>
    <t>9043</t>
  </si>
  <si>
    <t>KANE COUNTY</t>
  </si>
  <si>
    <t>MCHENRY COUNTY</t>
  </si>
  <si>
    <t>MADISON COUNTY</t>
  </si>
  <si>
    <t>9119</t>
  </si>
  <si>
    <t>ST CLAIR COUNTY</t>
  </si>
  <si>
    <t>9163</t>
  </si>
  <si>
    <t>WILL COUNTY</t>
  </si>
  <si>
    <t>9197</t>
  </si>
  <si>
    <t>197</t>
  </si>
  <si>
    <t>INDIANA</t>
  </si>
  <si>
    <t>IN</t>
  </si>
  <si>
    <t>18</t>
  </si>
  <si>
    <t>ANDERSON</t>
  </si>
  <si>
    <t>0084</t>
  </si>
  <si>
    <t>01468</t>
  </si>
  <si>
    <t>0246</t>
  </si>
  <si>
    <t>05860</t>
  </si>
  <si>
    <t>14020</t>
  </si>
  <si>
    <t>CARMEL</t>
  </si>
  <si>
    <t>10342</t>
  </si>
  <si>
    <t>26900</t>
  </si>
  <si>
    <t>COLUMBUS</t>
  </si>
  <si>
    <t>14734</t>
  </si>
  <si>
    <t>18020</t>
  </si>
  <si>
    <t>EAST CHICAGO</t>
  </si>
  <si>
    <t>19486</t>
  </si>
  <si>
    <t>23844</t>
  </si>
  <si>
    <t>ELKHART</t>
  </si>
  <si>
    <t>0912</t>
  </si>
  <si>
    <t>20728</t>
  </si>
  <si>
    <t>21140</t>
  </si>
  <si>
    <t>EVANSVILLE</t>
  </si>
  <si>
    <t>22000</t>
  </si>
  <si>
    <t>21780</t>
  </si>
  <si>
    <t>FORT WAYNE</t>
  </si>
  <si>
    <t>1014</t>
  </si>
  <si>
    <t>25000</t>
  </si>
  <si>
    <t>23060</t>
  </si>
  <si>
    <t>GARY</t>
  </si>
  <si>
    <t>GOSHEN</t>
  </si>
  <si>
    <t>1158</t>
  </si>
  <si>
    <t>28386</t>
  </si>
  <si>
    <t>HAMMOND</t>
  </si>
  <si>
    <t>1272</t>
  </si>
  <si>
    <t>31000</t>
  </si>
  <si>
    <t>INDIANAPOLIS</t>
  </si>
  <si>
    <t/>
  </si>
  <si>
    <t>KOKOMO</t>
  </si>
  <si>
    <t>1536</t>
  </si>
  <si>
    <t>40392</t>
  </si>
  <si>
    <t>29020</t>
  </si>
  <si>
    <t>LAFAYETTE</t>
  </si>
  <si>
    <t>157</t>
  </si>
  <si>
    <t>40788</t>
  </si>
  <si>
    <t>LA PORTE</t>
  </si>
  <si>
    <t>42246</t>
  </si>
  <si>
    <t>33140</t>
  </si>
  <si>
    <t>MICHIGAN CITY</t>
  </si>
  <si>
    <t>1884</t>
  </si>
  <si>
    <t>48798</t>
  </si>
  <si>
    <t>MISHAWAKA</t>
  </si>
  <si>
    <t>1950</t>
  </si>
  <si>
    <t>141</t>
  </si>
  <si>
    <t>49932</t>
  </si>
  <si>
    <t>43780</t>
  </si>
  <si>
    <t>MUNCIE</t>
  </si>
  <si>
    <t>2100</t>
  </si>
  <si>
    <t>51876</t>
  </si>
  <si>
    <t>34620</t>
  </si>
  <si>
    <t>NEW ALBANY</t>
  </si>
  <si>
    <t>52326</t>
  </si>
  <si>
    <t>31140</t>
  </si>
  <si>
    <t>SOUTH BEND</t>
  </si>
  <si>
    <t>2886</t>
  </si>
  <si>
    <t>TERRE HAUTE</t>
  </si>
  <si>
    <t>3042</t>
  </si>
  <si>
    <t>75428</t>
  </si>
  <si>
    <t>45460</t>
  </si>
  <si>
    <t>WEST LAFAYETTE</t>
  </si>
  <si>
    <t>3282</t>
  </si>
  <si>
    <t>82862</t>
  </si>
  <si>
    <t>HAMILTON COUNTY</t>
  </si>
  <si>
    <t>KANSAS</t>
  </si>
  <si>
    <t>KS</t>
  </si>
  <si>
    <t>20</t>
  </si>
  <si>
    <t>KANSAS CITY</t>
  </si>
  <si>
    <t>209</t>
  </si>
  <si>
    <t>28140</t>
  </si>
  <si>
    <t>LAWRENCE</t>
  </si>
  <si>
    <t>1902</t>
  </si>
  <si>
    <t>38900</t>
  </si>
  <si>
    <t>29940</t>
  </si>
  <si>
    <t>LEAVENWORTH</t>
  </si>
  <si>
    <t>1908</t>
  </si>
  <si>
    <t>39000</t>
  </si>
  <si>
    <t>MANHATTAN CITY</t>
  </si>
  <si>
    <t>2190</t>
  </si>
  <si>
    <t>44250</t>
  </si>
  <si>
    <t>31740</t>
  </si>
  <si>
    <t>OVERLAND PARK</t>
  </si>
  <si>
    <t>2688</t>
  </si>
  <si>
    <t>53775</t>
  </si>
  <si>
    <t>SHAWNEE</t>
  </si>
  <si>
    <t>3216</t>
  </si>
  <si>
    <t>64500</t>
  </si>
  <si>
    <t>TOPEKA</t>
  </si>
  <si>
    <t>177</t>
  </si>
  <si>
    <t>45820</t>
  </si>
  <si>
    <t>WICHITA</t>
  </si>
  <si>
    <t>3696</t>
  </si>
  <si>
    <t>173</t>
  </si>
  <si>
    <t>79000</t>
  </si>
  <si>
    <t>48620</t>
  </si>
  <si>
    <t>JOHNSON COUNTY</t>
  </si>
  <si>
    <t>9091</t>
  </si>
  <si>
    <t>KENTUCKY</t>
  </si>
  <si>
    <t>KY</t>
  </si>
  <si>
    <t>21</t>
  </si>
  <si>
    <t>ASHLAND</t>
  </si>
  <si>
    <t>0048</t>
  </si>
  <si>
    <t>02368</t>
  </si>
  <si>
    <t>26580</t>
  </si>
  <si>
    <t>BOWLING GREEN</t>
  </si>
  <si>
    <t>0210</t>
  </si>
  <si>
    <t>227</t>
  </si>
  <si>
    <t>08902</t>
  </si>
  <si>
    <t>14540</t>
  </si>
  <si>
    <t>COVINGTON</t>
  </si>
  <si>
    <t>17848</t>
  </si>
  <si>
    <t>17140</t>
  </si>
  <si>
    <t>ELIZABETHTOWN</t>
  </si>
  <si>
    <t>093</t>
  </si>
  <si>
    <t>24274</t>
  </si>
  <si>
    <t>21060</t>
  </si>
  <si>
    <t>HENDERSON</t>
  </si>
  <si>
    <t>35866</t>
  </si>
  <si>
    <t>HOPKINSVILLE</t>
  </si>
  <si>
    <t>1086</t>
  </si>
  <si>
    <t>37918</t>
  </si>
  <si>
    <t>17300</t>
  </si>
  <si>
    <t>LEXINGTON-FAYETTE</t>
  </si>
  <si>
    <t>30460</t>
  </si>
  <si>
    <t>48000</t>
  </si>
  <si>
    <t>OWENSBORO</t>
  </si>
  <si>
    <t>1680</t>
  </si>
  <si>
    <t>58620</t>
  </si>
  <si>
    <t>36980</t>
  </si>
  <si>
    <t>LOUISIANA</t>
  </si>
  <si>
    <t>LA</t>
  </si>
  <si>
    <t>ALEXANDRIA</t>
  </si>
  <si>
    <t>00975</t>
  </si>
  <si>
    <t>10780</t>
  </si>
  <si>
    <t>BATON ROUGE</t>
  </si>
  <si>
    <t>12940</t>
  </si>
  <si>
    <t>BOSSIER CITY</t>
  </si>
  <si>
    <t>08920</t>
  </si>
  <si>
    <t>43340</t>
  </si>
  <si>
    <t>HOUMA-TERREBONNE</t>
  </si>
  <si>
    <t>109</t>
  </si>
  <si>
    <t>26380</t>
  </si>
  <si>
    <t>KENNER</t>
  </si>
  <si>
    <t>0924</t>
  </si>
  <si>
    <t>39475</t>
  </si>
  <si>
    <t>35380</t>
  </si>
  <si>
    <t>29180</t>
  </si>
  <si>
    <t>LAKE CHARLES</t>
  </si>
  <si>
    <t>41155</t>
  </si>
  <si>
    <t>29340</t>
  </si>
  <si>
    <t>MONROE</t>
  </si>
  <si>
    <t>51410</t>
  </si>
  <si>
    <t>33740</t>
  </si>
  <si>
    <t>NEW ORLEANS</t>
  </si>
  <si>
    <t>SHREVEPORT</t>
  </si>
  <si>
    <t>1650</t>
  </si>
  <si>
    <t>SLIDELL</t>
  </si>
  <si>
    <t>70805</t>
  </si>
  <si>
    <t>THIBODAUX</t>
  </si>
  <si>
    <t>1794</t>
  </si>
  <si>
    <t>75425</t>
  </si>
  <si>
    <t>JEFFERSON PARISH</t>
  </si>
  <si>
    <t>9051</t>
  </si>
  <si>
    <t>ST. TAMMANY PARISH</t>
  </si>
  <si>
    <t>MASSACHUSETTS</t>
  </si>
  <si>
    <t>25</t>
  </si>
  <si>
    <t>ARLINGTON</t>
  </si>
  <si>
    <t>017</t>
  </si>
  <si>
    <t>01605</t>
  </si>
  <si>
    <t>15764</t>
  </si>
  <si>
    <t>ATTLEBORO</t>
  </si>
  <si>
    <t>02690</t>
  </si>
  <si>
    <t>39300</t>
  </si>
  <si>
    <t>BARNSTABLE</t>
  </si>
  <si>
    <t>03600</t>
  </si>
  <si>
    <t>03690</t>
  </si>
  <si>
    <t>12700</t>
  </si>
  <si>
    <t>BOSTON</t>
  </si>
  <si>
    <t>0282</t>
  </si>
  <si>
    <t>BROCKTON</t>
  </si>
  <si>
    <t>0354</t>
  </si>
  <si>
    <t>023</t>
  </si>
  <si>
    <t>09000</t>
  </si>
  <si>
    <t>BROOKLINE</t>
  </si>
  <si>
    <t>0372</t>
  </si>
  <si>
    <t>09175</t>
  </si>
  <si>
    <t>CAMBRIDGE</t>
  </si>
  <si>
    <t>0396</t>
  </si>
  <si>
    <t>11000</t>
  </si>
  <si>
    <t>CHICOPEE</t>
  </si>
  <si>
    <t>0486</t>
  </si>
  <si>
    <t>13660</t>
  </si>
  <si>
    <t>44140</t>
  </si>
  <si>
    <t>FALL RIVER</t>
  </si>
  <si>
    <t>0744</t>
  </si>
  <si>
    <t>23000</t>
  </si>
  <si>
    <t>FITCHBURG</t>
  </si>
  <si>
    <t>0774</t>
  </si>
  <si>
    <t>23875</t>
  </si>
  <si>
    <t>49340</t>
  </si>
  <si>
    <t>FRAMINGHAM</t>
  </si>
  <si>
    <t>24925</t>
  </si>
  <si>
    <t>GLOUCESTER</t>
  </si>
  <si>
    <t>0858</t>
  </si>
  <si>
    <t>26150</t>
  </si>
  <si>
    <t>HAVERHILL</t>
  </si>
  <si>
    <t>1020</t>
  </si>
  <si>
    <t>29405</t>
  </si>
  <si>
    <t>HOLYOKE</t>
  </si>
  <si>
    <t>30840</t>
  </si>
  <si>
    <t>34550</t>
  </si>
  <si>
    <t>LEOMINSTER</t>
  </si>
  <si>
    <t>35075</t>
  </si>
  <si>
    <t>LOWELL</t>
  </si>
  <si>
    <t>1284</t>
  </si>
  <si>
    <t>LYNN</t>
  </si>
  <si>
    <t>37490</t>
  </si>
  <si>
    <t>MALDEN</t>
  </si>
  <si>
    <t>37875</t>
  </si>
  <si>
    <t>MEDFORD</t>
  </si>
  <si>
    <t>39835</t>
  </si>
  <si>
    <t>NEW BEDFORD</t>
  </si>
  <si>
    <t>NEWTON</t>
  </si>
  <si>
    <t>45560</t>
  </si>
  <si>
    <t>NORTHAMPTON</t>
  </si>
  <si>
    <t>1674</t>
  </si>
  <si>
    <t>46330</t>
  </si>
  <si>
    <t>PEABODY CITY</t>
  </si>
  <si>
    <t>52490</t>
  </si>
  <si>
    <t>PITTSFIELD</t>
  </si>
  <si>
    <t>53960</t>
  </si>
  <si>
    <t>38340</t>
  </si>
  <si>
    <t>PLYMOUTH TOWN</t>
  </si>
  <si>
    <t>1962</t>
  </si>
  <si>
    <t>54310</t>
  </si>
  <si>
    <t>QUINCY</t>
  </si>
  <si>
    <t>1992</t>
  </si>
  <si>
    <t>55745</t>
  </si>
  <si>
    <t>REVERE CITY</t>
  </si>
  <si>
    <t>2028</t>
  </si>
  <si>
    <t>56585</t>
  </si>
  <si>
    <t>SALEM</t>
  </si>
  <si>
    <t>59105</t>
  </si>
  <si>
    <t>SOMERVILLE</t>
  </si>
  <si>
    <t>62535</t>
  </si>
  <si>
    <t>TAUNTON</t>
  </si>
  <si>
    <t>2418</t>
  </si>
  <si>
    <t>69170</t>
  </si>
  <si>
    <t>WALTHAM</t>
  </si>
  <si>
    <t>2544</t>
  </si>
  <si>
    <t>72600</t>
  </si>
  <si>
    <t>WESTFIELD</t>
  </si>
  <si>
    <t>76030</t>
  </si>
  <si>
    <t>2784</t>
  </si>
  <si>
    <t>78972</t>
  </si>
  <si>
    <t>WORCESTER</t>
  </si>
  <si>
    <t>2880</t>
  </si>
  <si>
    <t>82000</t>
  </si>
  <si>
    <t>YARMOUTH</t>
  </si>
  <si>
    <t>2904</t>
  </si>
  <si>
    <t>82525</t>
  </si>
  <si>
    <t>MARYLAND</t>
  </si>
  <si>
    <t>MD</t>
  </si>
  <si>
    <t>24</t>
  </si>
  <si>
    <t>ANNAPOLIS</t>
  </si>
  <si>
    <t>0036</t>
  </si>
  <si>
    <t>01600</t>
  </si>
  <si>
    <t>12580</t>
  </si>
  <si>
    <t>BALTIMORE</t>
  </si>
  <si>
    <t>0066</t>
  </si>
  <si>
    <t>510</t>
  </si>
  <si>
    <t>BOWIE CITY</t>
  </si>
  <si>
    <t>0156</t>
  </si>
  <si>
    <t>08775</t>
  </si>
  <si>
    <t>CUMBERLAND</t>
  </si>
  <si>
    <t>0378</t>
  </si>
  <si>
    <t>21325</t>
  </si>
  <si>
    <t>19060</t>
  </si>
  <si>
    <t>FREDERICK</t>
  </si>
  <si>
    <t>30325</t>
  </si>
  <si>
    <t>GAITHERSBURG</t>
  </si>
  <si>
    <t>0582</t>
  </si>
  <si>
    <t>31175</t>
  </si>
  <si>
    <t>HAGERSTOWN</t>
  </si>
  <si>
    <t>36075</t>
  </si>
  <si>
    <t>25180</t>
  </si>
  <si>
    <t>SALISBURY</t>
  </si>
  <si>
    <t>69925</t>
  </si>
  <si>
    <t>41540</t>
  </si>
  <si>
    <t>ANNE ARUNDEL COUNTY</t>
  </si>
  <si>
    <t>BALTIMORE COUNTY</t>
  </si>
  <si>
    <t>HARFORD COUNTY</t>
  </si>
  <si>
    <t>9025</t>
  </si>
  <si>
    <t>HOWARD COUNTY</t>
  </si>
  <si>
    <t>9027</t>
  </si>
  <si>
    <t>MONTGOMERY COUNTY</t>
  </si>
  <si>
    <t>PRINCE GEORGES COUNTY</t>
  </si>
  <si>
    <t>MAINE</t>
  </si>
  <si>
    <t>ME</t>
  </si>
  <si>
    <t>23</t>
  </si>
  <si>
    <t>0120</t>
  </si>
  <si>
    <t>02060</t>
  </si>
  <si>
    <t>30340</t>
  </si>
  <si>
    <t>BANGOR</t>
  </si>
  <si>
    <t>0162</t>
  </si>
  <si>
    <t>02795</t>
  </si>
  <si>
    <t>12620</t>
  </si>
  <si>
    <t>BIDDEFORD</t>
  </si>
  <si>
    <t>0252</t>
  </si>
  <si>
    <t>04860</t>
  </si>
  <si>
    <t>38860</t>
  </si>
  <si>
    <t>38740</t>
  </si>
  <si>
    <t>PORTLAND CITY</t>
  </si>
  <si>
    <t>2484</t>
  </si>
  <si>
    <t>60545</t>
  </si>
  <si>
    <t>CUMBERLAND COUNTY</t>
  </si>
  <si>
    <t>MICHIGAN</t>
  </si>
  <si>
    <t>MI</t>
  </si>
  <si>
    <t>26</t>
  </si>
  <si>
    <t>BATTLE CREEK</t>
  </si>
  <si>
    <t>0432</t>
  </si>
  <si>
    <t>05920</t>
  </si>
  <si>
    <t>12980</t>
  </si>
  <si>
    <t>BAY CITY</t>
  </si>
  <si>
    <t>06020</t>
  </si>
  <si>
    <t>13020</t>
  </si>
  <si>
    <t>BENTON HARBOR</t>
  </si>
  <si>
    <t>0570</t>
  </si>
  <si>
    <t>07520</t>
  </si>
  <si>
    <t>35660</t>
  </si>
  <si>
    <t>CANTON TWP</t>
  </si>
  <si>
    <t>13120</t>
  </si>
  <si>
    <t>19804</t>
  </si>
  <si>
    <t>CLINTON TWP</t>
  </si>
  <si>
    <t>16520</t>
  </si>
  <si>
    <t>DEARBORN</t>
  </si>
  <si>
    <t>DEARBORN HEIGHTS</t>
  </si>
  <si>
    <t>1644</t>
  </si>
  <si>
    <t>21020</t>
  </si>
  <si>
    <t>DETROIT</t>
  </si>
  <si>
    <t>EAST LANSING</t>
  </si>
  <si>
    <t>1848</t>
  </si>
  <si>
    <t>24120</t>
  </si>
  <si>
    <t>29620</t>
  </si>
  <si>
    <t>FARMINGTON HILLS</t>
  </si>
  <si>
    <t>2096</t>
  </si>
  <si>
    <t>27440</t>
  </si>
  <si>
    <t>FLINT</t>
  </si>
  <si>
    <t>2172</t>
  </si>
  <si>
    <t>049</t>
  </si>
  <si>
    <t>22420</t>
  </si>
  <si>
    <t>GRAND RAPIDS</t>
  </si>
  <si>
    <t>34000</t>
  </si>
  <si>
    <t>24340</t>
  </si>
  <si>
    <t>HOLLAND</t>
  </si>
  <si>
    <t>2940</t>
  </si>
  <si>
    <t>38640</t>
  </si>
  <si>
    <t>JACKSON</t>
  </si>
  <si>
    <t>3174</t>
  </si>
  <si>
    <t>41420</t>
  </si>
  <si>
    <t>27100</t>
  </si>
  <si>
    <t>KALAMAZOO</t>
  </si>
  <si>
    <t>3222</t>
  </si>
  <si>
    <t>42160</t>
  </si>
  <si>
    <t>28020</t>
  </si>
  <si>
    <t>LANSING</t>
  </si>
  <si>
    <t>3456</t>
  </si>
  <si>
    <t>LINCOLN PARK</t>
  </si>
  <si>
    <t>3588</t>
  </si>
  <si>
    <t>47800</t>
  </si>
  <si>
    <t>LIVONIA</t>
  </si>
  <si>
    <t>3648</t>
  </si>
  <si>
    <t>MIDLAND</t>
  </si>
  <si>
    <t>4086</t>
  </si>
  <si>
    <t>53780</t>
  </si>
  <si>
    <t>33260</t>
  </si>
  <si>
    <t>4164</t>
  </si>
  <si>
    <t>55020</t>
  </si>
  <si>
    <t>33780</t>
  </si>
  <si>
    <t>MUSKEGON</t>
  </si>
  <si>
    <t>4296</t>
  </si>
  <si>
    <t>56320</t>
  </si>
  <si>
    <t>34740</t>
  </si>
  <si>
    <t>MUSKEGON HTS</t>
  </si>
  <si>
    <t>4302</t>
  </si>
  <si>
    <t>56360</t>
  </si>
  <si>
    <t>NILES</t>
  </si>
  <si>
    <t>4386</t>
  </si>
  <si>
    <t>57760</t>
  </si>
  <si>
    <t>NORTON SHORES</t>
  </si>
  <si>
    <t>4452</t>
  </si>
  <si>
    <t>59140</t>
  </si>
  <si>
    <t>PORTAGE</t>
  </si>
  <si>
    <t>4974</t>
  </si>
  <si>
    <t>65560</t>
  </si>
  <si>
    <t>PORT HURON</t>
  </si>
  <si>
    <t>147</t>
  </si>
  <si>
    <t>65820</t>
  </si>
  <si>
    <t>REDFORD</t>
  </si>
  <si>
    <t>67625</t>
  </si>
  <si>
    <t>5286</t>
  </si>
  <si>
    <t>69800</t>
  </si>
  <si>
    <t>ROYAL OAK</t>
  </si>
  <si>
    <t>5304</t>
  </si>
  <si>
    <t>70040</t>
  </si>
  <si>
    <t>SAGINAW</t>
  </si>
  <si>
    <t>5340</t>
  </si>
  <si>
    <t>145</t>
  </si>
  <si>
    <t>70520</t>
  </si>
  <si>
    <t>40980</t>
  </si>
  <si>
    <t>ST CLAIR SHORES</t>
  </si>
  <si>
    <t>5370</t>
  </si>
  <si>
    <t>70760</t>
  </si>
  <si>
    <t>SOUTHFIELD</t>
  </si>
  <si>
    <t>5664</t>
  </si>
  <si>
    <t>74900</t>
  </si>
  <si>
    <t>STERLING HEIGHTS</t>
  </si>
  <si>
    <t>5814</t>
  </si>
  <si>
    <t>76460</t>
  </si>
  <si>
    <t>TAYLOR</t>
  </si>
  <si>
    <t>5934</t>
  </si>
  <si>
    <t>WARREN</t>
  </si>
  <si>
    <t>6252</t>
  </si>
  <si>
    <t>84000</t>
  </si>
  <si>
    <t>WATERFORD TOWNSHIP</t>
  </si>
  <si>
    <t>6267</t>
  </si>
  <si>
    <t>84240</t>
  </si>
  <si>
    <t>WESTLAND</t>
  </si>
  <si>
    <t>6378</t>
  </si>
  <si>
    <t>86000</t>
  </si>
  <si>
    <t>WYOMING</t>
  </si>
  <si>
    <t>6624</t>
  </si>
  <si>
    <t>88940</t>
  </si>
  <si>
    <t>GENESEE COUNTY</t>
  </si>
  <si>
    <t>9049</t>
  </si>
  <si>
    <t>KENT COUNTY</t>
  </si>
  <si>
    <t>MACOMB COUNTY</t>
  </si>
  <si>
    <t>OAKLAND COUNTY</t>
  </si>
  <si>
    <t>9125</t>
  </si>
  <si>
    <t>WASHTENAW COUNTY</t>
  </si>
  <si>
    <t>9161</t>
  </si>
  <si>
    <t>11460</t>
  </si>
  <si>
    <t>WAYNE COUNTY</t>
  </si>
  <si>
    <t>MINNESOTA</t>
  </si>
  <si>
    <t>MN</t>
  </si>
  <si>
    <t>27</t>
  </si>
  <si>
    <t>06616</t>
  </si>
  <si>
    <t>33460</t>
  </si>
  <si>
    <t>COON RAPIDS</t>
  </si>
  <si>
    <t>13114</t>
  </si>
  <si>
    <t>DULUTH</t>
  </si>
  <si>
    <t>137</t>
  </si>
  <si>
    <t>17000</t>
  </si>
  <si>
    <t>20260</t>
  </si>
  <si>
    <t>EDEN PRAIRIE</t>
  </si>
  <si>
    <t>1338</t>
  </si>
  <si>
    <t>18116</t>
  </si>
  <si>
    <t>MANKATO CITY</t>
  </si>
  <si>
    <t>2922</t>
  </si>
  <si>
    <t>39878</t>
  </si>
  <si>
    <t>31860</t>
  </si>
  <si>
    <t>MINNEAPOLIS</t>
  </si>
  <si>
    <t>3120</t>
  </si>
  <si>
    <t>MINNETONKA</t>
  </si>
  <si>
    <t>MOORHEAD</t>
  </si>
  <si>
    <t>43864</t>
  </si>
  <si>
    <t>NORTH MANKATO CITY</t>
  </si>
  <si>
    <t>PLYMOUTH</t>
  </si>
  <si>
    <t>51730</t>
  </si>
  <si>
    <t>ROCHESTER</t>
  </si>
  <si>
    <t>3930</t>
  </si>
  <si>
    <t>54880</t>
  </si>
  <si>
    <t>40340</t>
  </si>
  <si>
    <t>ST CLOUD</t>
  </si>
  <si>
    <t>4104</t>
  </si>
  <si>
    <t>56896</t>
  </si>
  <si>
    <t>41060</t>
  </si>
  <si>
    <t>ST PAUL</t>
  </si>
  <si>
    <t>58000</t>
  </si>
  <si>
    <t>WOODBURY CITY</t>
  </si>
  <si>
    <t>5040</t>
  </si>
  <si>
    <t>71428</t>
  </si>
  <si>
    <t>ANOKA COUNTY</t>
  </si>
  <si>
    <t>DAKOTA COUNTY</t>
  </si>
  <si>
    <t>HENNEPIN COUNTY</t>
  </si>
  <si>
    <t>9053</t>
  </si>
  <si>
    <t>RAMSEY COUNTY</t>
  </si>
  <si>
    <t>9123</t>
  </si>
  <si>
    <t>ST LOUIS COUNTY</t>
  </si>
  <si>
    <t>9137</t>
  </si>
  <si>
    <t>WASHINGTON COUNTY</t>
  </si>
  <si>
    <t>MISSOURI</t>
  </si>
  <si>
    <t>MO</t>
  </si>
  <si>
    <t>29</t>
  </si>
  <si>
    <t>BLUE SPRINGS</t>
  </si>
  <si>
    <t>06652</t>
  </si>
  <si>
    <t>COLUMBIA</t>
  </si>
  <si>
    <t>15670</t>
  </si>
  <si>
    <t>17860</t>
  </si>
  <si>
    <t>FLORISSANT</t>
  </si>
  <si>
    <t>1806</t>
  </si>
  <si>
    <t>189</t>
  </si>
  <si>
    <t>24778</t>
  </si>
  <si>
    <t>INDEPENDENCE</t>
  </si>
  <si>
    <t>2562</t>
  </si>
  <si>
    <t>35000</t>
  </si>
  <si>
    <t>JEFFERSON CITY</t>
  </si>
  <si>
    <t>2628</t>
  </si>
  <si>
    <t>27620</t>
  </si>
  <si>
    <t>JOPLIN</t>
  </si>
  <si>
    <t>2652</t>
  </si>
  <si>
    <t>37592</t>
  </si>
  <si>
    <t>27900</t>
  </si>
  <si>
    <t>38000</t>
  </si>
  <si>
    <t>LEES SUMMIT</t>
  </si>
  <si>
    <t>41348</t>
  </si>
  <si>
    <t>O'FALLON</t>
  </si>
  <si>
    <t>54074</t>
  </si>
  <si>
    <t>ST CHARLES</t>
  </si>
  <si>
    <t>ST JOSEPH</t>
  </si>
  <si>
    <t>4614</t>
  </si>
  <si>
    <t>64550</t>
  </si>
  <si>
    <t>41140</t>
  </si>
  <si>
    <t>ST LOUIS</t>
  </si>
  <si>
    <t>4626</t>
  </si>
  <si>
    <t>4884</t>
  </si>
  <si>
    <t>44180</t>
  </si>
  <si>
    <t>ST. CHARLES COUNTY</t>
  </si>
  <si>
    <t>9183</t>
  </si>
  <si>
    <t>9189</t>
  </si>
  <si>
    <t>MISSISSIPPI</t>
  </si>
  <si>
    <t>MS</t>
  </si>
  <si>
    <t>28</t>
  </si>
  <si>
    <t>BILOXI</t>
  </si>
  <si>
    <t>0132</t>
  </si>
  <si>
    <t>06220</t>
  </si>
  <si>
    <t>25060</t>
  </si>
  <si>
    <t>GULFPORT</t>
  </si>
  <si>
    <t>29700</t>
  </si>
  <si>
    <t>HATTIESBURG</t>
  </si>
  <si>
    <t>31020</t>
  </si>
  <si>
    <t>25620</t>
  </si>
  <si>
    <t>27140</t>
  </si>
  <si>
    <t>MOSS POINT</t>
  </si>
  <si>
    <t>1002</t>
  </si>
  <si>
    <t>49240</t>
  </si>
  <si>
    <t>PASCAGOULA</t>
  </si>
  <si>
    <t>55360</t>
  </si>
  <si>
    <t>MONTANA</t>
  </si>
  <si>
    <t>MT</t>
  </si>
  <si>
    <t>30</t>
  </si>
  <si>
    <t>BILLINGS</t>
  </si>
  <si>
    <t>06550</t>
  </si>
  <si>
    <t>13740</t>
  </si>
  <si>
    <t>GREAT FALLS</t>
  </si>
  <si>
    <t>32800</t>
  </si>
  <si>
    <t>24500</t>
  </si>
  <si>
    <t>MISSOULA</t>
  </si>
  <si>
    <t>0540</t>
  </si>
  <si>
    <t>50200</t>
  </si>
  <si>
    <t>33540</t>
  </si>
  <si>
    <t>NORTH CAROLINA</t>
  </si>
  <si>
    <t>NC</t>
  </si>
  <si>
    <t>37</t>
  </si>
  <si>
    <t>ASHEVILLE</t>
  </si>
  <si>
    <t>02140</t>
  </si>
  <si>
    <t>11700</t>
  </si>
  <si>
    <t>BURLINGTON</t>
  </si>
  <si>
    <t>09060</t>
  </si>
  <si>
    <t>CARY</t>
  </si>
  <si>
    <t>0504</t>
  </si>
  <si>
    <t>10740</t>
  </si>
  <si>
    <t>39580</t>
  </si>
  <si>
    <t>CHAPEL HILL</t>
  </si>
  <si>
    <t>11800</t>
  </si>
  <si>
    <t>20500</t>
  </si>
  <si>
    <t>CHARLOTTE</t>
  </si>
  <si>
    <t>16740</t>
  </si>
  <si>
    <t>14100</t>
  </si>
  <si>
    <t>DURHAM</t>
  </si>
  <si>
    <t>22920</t>
  </si>
  <si>
    <t>22180</t>
  </si>
  <si>
    <t>GASTONIA</t>
  </si>
  <si>
    <t>1092</t>
  </si>
  <si>
    <t>25580</t>
  </si>
  <si>
    <t>GOLDSBORO</t>
  </si>
  <si>
    <t>191</t>
  </si>
  <si>
    <t>26880</t>
  </si>
  <si>
    <t>24140</t>
  </si>
  <si>
    <t>GREENSBORO</t>
  </si>
  <si>
    <t>1188</t>
  </si>
  <si>
    <t>24660</t>
  </si>
  <si>
    <t>GREENVILLE</t>
  </si>
  <si>
    <t>28080</t>
  </si>
  <si>
    <t>24780</t>
  </si>
  <si>
    <t>HICKORY</t>
  </si>
  <si>
    <t>31060</t>
  </si>
  <si>
    <t>25860</t>
  </si>
  <si>
    <t>HIGH POINT</t>
  </si>
  <si>
    <t>1356</t>
  </si>
  <si>
    <t>31400</t>
  </si>
  <si>
    <t>133</t>
  </si>
  <si>
    <t>34200</t>
  </si>
  <si>
    <t>27340</t>
  </si>
  <si>
    <t>KANNAPOLIS</t>
  </si>
  <si>
    <t>1494</t>
  </si>
  <si>
    <t>35200</t>
  </si>
  <si>
    <t>LENOIR</t>
  </si>
  <si>
    <t>37760</t>
  </si>
  <si>
    <t>MORGANTON</t>
  </si>
  <si>
    <t>1944</t>
  </si>
  <si>
    <t>44400</t>
  </si>
  <si>
    <t>RALEIGH</t>
  </si>
  <si>
    <t>ROCKY MOUNT</t>
  </si>
  <si>
    <t>57500</t>
  </si>
  <si>
    <t>40580</t>
  </si>
  <si>
    <t>159</t>
  </si>
  <si>
    <t>58860</t>
  </si>
  <si>
    <t>129</t>
  </si>
  <si>
    <t>74440</t>
  </si>
  <si>
    <t>48900</t>
  </si>
  <si>
    <t>WINSTON-SALEM</t>
  </si>
  <si>
    <t>49180</t>
  </si>
  <si>
    <t>MECKLENBURG COUNTY</t>
  </si>
  <si>
    <t>WAKE COUNTY</t>
  </si>
  <si>
    <t>NORTH DAKOTA</t>
  </si>
  <si>
    <t>ND</t>
  </si>
  <si>
    <t>38</t>
  </si>
  <si>
    <t>BISMARCK</t>
  </si>
  <si>
    <t>07200</t>
  </si>
  <si>
    <t>13900</t>
  </si>
  <si>
    <t>FARGO</t>
  </si>
  <si>
    <t>25700</t>
  </si>
  <si>
    <t>GRAND FORKS</t>
  </si>
  <si>
    <t>32060</t>
  </si>
  <si>
    <t>24220</t>
  </si>
  <si>
    <t>NEBRASKA</t>
  </si>
  <si>
    <t>NE</t>
  </si>
  <si>
    <t>31</t>
  </si>
  <si>
    <t>BELLEVUE</t>
  </si>
  <si>
    <t>0276</t>
  </si>
  <si>
    <t>153</t>
  </si>
  <si>
    <t>03950</t>
  </si>
  <si>
    <t>30700</t>
  </si>
  <si>
    <t>LINCOLN</t>
  </si>
  <si>
    <t>OMAHA</t>
  </si>
  <si>
    <t>2208</t>
  </si>
  <si>
    <t>NEW HAMPSHIRE</t>
  </si>
  <si>
    <t>NH</t>
  </si>
  <si>
    <t>33</t>
  </si>
  <si>
    <t>18820</t>
  </si>
  <si>
    <t>40484</t>
  </si>
  <si>
    <t>45140</t>
  </si>
  <si>
    <t>31700</t>
  </si>
  <si>
    <t>NASHUA</t>
  </si>
  <si>
    <t>1026</t>
  </si>
  <si>
    <t>50260</t>
  </si>
  <si>
    <t>PORTSMOUTH</t>
  </si>
  <si>
    <t>62900</t>
  </si>
  <si>
    <t>65140</t>
  </si>
  <si>
    <t>NEW JERSEY</t>
  </si>
  <si>
    <t>NJ</t>
  </si>
  <si>
    <t>34</t>
  </si>
  <si>
    <t>ASBURY PARK</t>
  </si>
  <si>
    <t>01960</t>
  </si>
  <si>
    <t>ATLANTIC CITY</t>
  </si>
  <si>
    <t>02080</t>
  </si>
  <si>
    <t>12100</t>
  </si>
  <si>
    <t>BAYONNE</t>
  </si>
  <si>
    <t>03580</t>
  </si>
  <si>
    <t>BLOOMFIELD</t>
  </si>
  <si>
    <t>06260</t>
  </si>
  <si>
    <t>35084</t>
  </si>
  <si>
    <t>BRICK TOWNSHIP</t>
  </si>
  <si>
    <t>0318</t>
  </si>
  <si>
    <t>07420</t>
  </si>
  <si>
    <t>BRIDGETON</t>
  </si>
  <si>
    <t>07600</t>
  </si>
  <si>
    <t>47220</t>
  </si>
  <si>
    <t>CAMDEN</t>
  </si>
  <si>
    <t>0414</t>
  </si>
  <si>
    <t>10000</t>
  </si>
  <si>
    <t>15804</t>
  </si>
  <si>
    <t>CHERRY HILL</t>
  </si>
  <si>
    <t>0474</t>
  </si>
  <si>
    <t>12280</t>
  </si>
  <si>
    <t>CLIFTON</t>
  </si>
  <si>
    <t>13690</t>
  </si>
  <si>
    <t>TOMS RIVER TOWNSHIP</t>
  </si>
  <si>
    <t>73125</t>
  </si>
  <si>
    <t>EAST ORANGE</t>
  </si>
  <si>
    <t>19390</t>
  </si>
  <si>
    <t>EDISON</t>
  </si>
  <si>
    <t>0780</t>
  </si>
  <si>
    <t>20230</t>
  </si>
  <si>
    <t>ELIZABETH</t>
  </si>
  <si>
    <t>EWING TOWNSHIP</t>
  </si>
  <si>
    <t>0870</t>
  </si>
  <si>
    <t>22185</t>
  </si>
  <si>
    <t>45940</t>
  </si>
  <si>
    <t>FRANKLIN TOWNSHIP</t>
  </si>
  <si>
    <t>24900</t>
  </si>
  <si>
    <t>GLOUCESTER TWP</t>
  </si>
  <si>
    <t>1110</t>
  </si>
  <si>
    <t>26760</t>
  </si>
  <si>
    <t>HAMILTON</t>
  </si>
  <si>
    <t>29310</t>
  </si>
  <si>
    <t>HOWELL TOWNSHIP</t>
  </si>
  <si>
    <t>33300</t>
  </si>
  <si>
    <t>IRVINGTON</t>
  </si>
  <si>
    <t>1434</t>
  </si>
  <si>
    <t>34450</t>
  </si>
  <si>
    <t>JACKSON TOWNSHIP</t>
  </si>
  <si>
    <t>1446</t>
  </si>
  <si>
    <t>34680</t>
  </si>
  <si>
    <t>JERSEY CITY</t>
  </si>
  <si>
    <t>LAKEWOOD TOWNSHIP</t>
  </si>
  <si>
    <t>38550</t>
  </si>
  <si>
    <t>LONG BRANCH</t>
  </si>
  <si>
    <t>41310</t>
  </si>
  <si>
    <t>45990</t>
  </si>
  <si>
    <t>MILLVILLE</t>
  </si>
  <si>
    <t>2016</t>
  </si>
  <si>
    <t>46680</t>
  </si>
  <si>
    <t>NEWARK</t>
  </si>
  <si>
    <t>NEW BRUNSWICK</t>
  </si>
  <si>
    <t>2196</t>
  </si>
  <si>
    <t>51210</t>
  </si>
  <si>
    <t>NORTH BERGEN TOWNSHIP</t>
  </si>
  <si>
    <t>52470</t>
  </si>
  <si>
    <t>OCEAN CITY</t>
  </si>
  <si>
    <t>54360</t>
  </si>
  <si>
    <t>36140</t>
  </si>
  <si>
    <t>OLD BRIDGE TOWNSHIP</t>
  </si>
  <si>
    <t>2378</t>
  </si>
  <si>
    <t>54705</t>
  </si>
  <si>
    <t>PARSIPPANY-TROYHILLS TWP</t>
  </si>
  <si>
    <t>56460</t>
  </si>
  <si>
    <t>PASSAIC</t>
  </si>
  <si>
    <t>56550</t>
  </si>
  <si>
    <t>PATERSON</t>
  </si>
  <si>
    <t>57000</t>
  </si>
  <si>
    <t>PERTH AMBOY</t>
  </si>
  <si>
    <t>58200</t>
  </si>
  <si>
    <t>SAYREVILLE</t>
  </si>
  <si>
    <t>65790</t>
  </si>
  <si>
    <t>TRENTON</t>
  </si>
  <si>
    <t>74000</t>
  </si>
  <si>
    <t>3234</t>
  </si>
  <si>
    <t>74630</t>
  </si>
  <si>
    <t>UNION TOWNSHIP</t>
  </si>
  <si>
    <t>74480</t>
  </si>
  <si>
    <t>VINELAND</t>
  </si>
  <si>
    <t>3330</t>
  </si>
  <si>
    <t>76070</t>
  </si>
  <si>
    <t>WASHINGTON TOWNSHIP</t>
  </si>
  <si>
    <t>3402</t>
  </si>
  <si>
    <t>77180</t>
  </si>
  <si>
    <t>WAYNE TOWNSHIP</t>
  </si>
  <si>
    <t>3438</t>
  </si>
  <si>
    <t>77840</t>
  </si>
  <si>
    <t>WOODBRIDGE</t>
  </si>
  <si>
    <t>ATLANTIC COUNTY</t>
  </si>
  <si>
    <t>BERGEN COUNTY</t>
  </si>
  <si>
    <t>BURLINGTON COUNTY</t>
  </si>
  <si>
    <t>CAMDEN COUNTY</t>
  </si>
  <si>
    <t>9007</t>
  </si>
  <si>
    <t>ESSEX COUNTY</t>
  </si>
  <si>
    <t>GLOUCESTER COUNTY</t>
  </si>
  <si>
    <t>9015</t>
  </si>
  <si>
    <t>HUDSON COUNTY</t>
  </si>
  <si>
    <t>9017</t>
  </si>
  <si>
    <t>MIDDLESEX COUNTY</t>
  </si>
  <si>
    <t>9023</t>
  </si>
  <si>
    <t>MONMOUTH COUNTY</t>
  </si>
  <si>
    <t>MORRIS COUNTY</t>
  </si>
  <si>
    <t>OCEAN COUNTY</t>
  </si>
  <si>
    <t>PASSAIC COUNTY</t>
  </si>
  <si>
    <t>SOMERSET COUNTY</t>
  </si>
  <si>
    <t>UNION COUNTY</t>
  </si>
  <si>
    <t>9039</t>
  </si>
  <si>
    <t>NEW MEXICO</t>
  </si>
  <si>
    <t>NM</t>
  </si>
  <si>
    <t>35</t>
  </si>
  <si>
    <t>ALBUQUERQUE</t>
  </si>
  <si>
    <t>FARMINGTON</t>
  </si>
  <si>
    <t>0204</t>
  </si>
  <si>
    <t>25800</t>
  </si>
  <si>
    <t>22140</t>
  </si>
  <si>
    <t>LAS CRUCES</t>
  </si>
  <si>
    <t>29740</t>
  </si>
  <si>
    <t>RIO RANCHO</t>
  </si>
  <si>
    <t>0479</t>
  </si>
  <si>
    <t>63460</t>
  </si>
  <si>
    <t>SANTA FE</t>
  </si>
  <si>
    <t>70500</t>
  </si>
  <si>
    <t>42140</t>
  </si>
  <si>
    <t>NEVADA</t>
  </si>
  <si>
    <t>NV</t>
  </si>
  <si>
    <t>32</t>
  </si>
  <si>
    <t>CARSON CITY</t>
  </si>
  <si>
    <t>0096</t>
  </si>
  <si>
    <t>31900</t>
  </si>
  <si>
    <t>29820</t>
  </si>
  <si>
    <t>LAS VEGAS</t>
  </si>
  <si>
    <t>40000</t>
  </si>
  <si>
    <t>NORTH LAS VEGAS</t>
  </si>
  <si>
    <t>51800</t>
  </si>
  <si>
    <t>RENO</t>
  </si>
  <si>
    <t>0150</t>
  </si>
  <si>
    <t>60600</t>
  </si>
  <si>
    <t>39900</t>
  </si>
  <si>
    <t>SPARKS</t>
  </si>
  <si>
    <t>68400</t>
  </si>
  <si>
    <t>CLARK COUNTY</t>
  </si>
  <si>
    <t>NEW YORK</t>
  </si>
  <si>
    <t>NY</t>
  </si>
  <si>
    <t>36</t>
  </si>
  <si>
    <t>0040</t>
  </si>
  <si>
    <t>01000</t>
  </si>
  <si>
    <t>10580</t>
  </si>
  <si>
    <t>AMHERST TOWN</t>
  </si>
  <si>
    <t>0152</t>
  </si>
  <si>
    <t>15380</t>
  </si>
  <si>
    <t>0300</t>
  </si>
  <si>
    <t>03078</t>
  </si>
  <si>
    <t>BABYLON TOWN</t>
  </si>
  <si>
    <t>0352</t>
  </si>
  <si>
    <t>35004</t>
  </si>
  <si>
    <t>BINGHAMTON</t>
  </si>
  <si>
    <t>0556</t>
  </si>
  <si>
    <t>06607</t>
  </si>
  <si>
    <t>13780</t>
  </si>
  <si>
    <t>BUFFALO</t>
  </si>
  <si>
    <t>0784</t>
  </si>
  <si>
    <t>CHEEKTOWAGA TOWN</t>
  </si>
  <si>
    <t>15011</t>
  </si>
  <si>
    <t>CLAY TOWN</t>
  </si>
  <si>
    <t>1256</t>
  </si>
  <si>
    <t>16067</t>
  </si>
  <si>
    <t>COLONIE TOWN</t>
  </si>
  <si>
    <t>17343</t>
  </si>
  <si>
    <t>DUNKIRK</t>
  </si>
  <si>
    <t>1756</t>
  </si>
  <si>
    <t>21105</t>
  </si>
  <si>
    <t>ELMIRA</t>
  </si>
  <si>
    <t>2000</t>
  </si>
  <si>
    <t>24229</t>
  </si>
  <si>
    <t>21300</t>
  </si>
  <si>
    <t>GLEN FALLS</t>
  </si>
  <si>
    <t>2480</t>
  </si>
  <si>
    <t>29333</t>
  </si>
  <si>
    <t>24020</t>
  </si>
  <si>
    <t>GREECE</t>
  </si>
  <si>
    <t>2572</t>
  </si>
  <si>
    <t>30290</t>
  </si>
  <si>
    <t>40380</t>
  </si>
  <si>
    <t>HAMBURG TOWN</t>
  </si>
  <si>
    <t>31654</t>
  </si>
  <si>
    <t>HUNTINGTON TOWN</t>
  </si>
  <si>
    <t>3088</t>
  </si>
  <si>
    <t>IRONDEQUOIT</t>
  </si>
  <si>
    <t>3140</t>
  </si>
  <si>
    <t>37726</t>
  </si>
  <si>
    <t>ISLIP TOWN</t>
  </si>
  <si>
    <t>3160</t>
  </si>
  <si>
    <t>ITHACA</t>
  </si>
  <si>
    <t>3168</t>
  </si>
  <si>
    <t>38077</t>
  </si>
  <si>
    <t>27060</t>
  </si>
  <si>
    <t>JAMESTOWN</t>
  </si>
  <si>
    <t>38264</t>
  </si>
  <si>
    <t>KINGSTON</t>
  </si>
  <si>
    <t>3300</t>
  </si>
  <si>
    <t>39727</t>
  </si>
  <si>
    <t>28740</t>
  </si>
  <si>
    <t>4004</t>
  </si>
  <si>
    <t>47042</t>
  </si>
  <si>
    <t>MOUNT VERNON</t>
  </si>
  <si>
    <t>4212</t>
  </si>
  <si>
    <t>49121</t>
  </si>
  <si>
    <t>NEWBURGH</t>
  </si>
  <si>
    <t>4320</t>
  </si>
  <si>
    <t>50034</t>
  </si>
  <si>
    <t>NEW ROCHELLE</t>
  </si>
  <si>
    <t>4408</t>
  </si>
  <si>
    <t>50617</t>
  </si>
  <si>
    <t>4436</t>
  </si>
  <si>
    <t>NIAGARA FALLS</t>
  </si>
  <si>
    <t>4448</t>
  </si>
  <si>
    <t>51055</t>
  </si>
  <si>
    <t>POUGHKEEPSIE</t>
  </si>
  <si>
    <t>5312</t>
  </si>
  <si>
    <t>59641</t>
  </si>
  <si>
    <t>5544</t>
  </si>
  <si>
    <t>5572</t>
  </si>
  <si>
    <t>63418</t>
  </si>
  <si>
    <t>SARATOGA SPRINGS</t>
  </si>
  <si>
    <t>5800</t>
  </si>
  <si>
    <t>65255</t>
  </si>
  <si>
    <t>SCHENECTADY</t>
  </si>
  <si>
    <t>5848</t>
  </si>
  <si>
    <t>65508</t>
  </si>
  <si>
    <t>SYRACUSE</t>
  </si>
  <si>
    <t>6376</t>
  </si>
  <si>
    <t>TONAWANDA TOWN</t>
  </si>
  <si>
    <t>6468</t>
  </si>
  <si>
    <t>TROY</t>
  </si>
  <si>
    <t>6500</t>
  </si>
  <si>
    <t>UNION TOWN</t>
  </si>
  <si>
    <t>6588</t>
  </si>
  <si>
    <t>76056</t>
  </si>
  <si>
    <t>UTICA</t>
  </si>
  <si>
    <t>6612</t>
  </si>
  <si>
    <t>76540</t>
  </si>
  <si>
    <t>WEST SENECA</t>
  </si>
  <si>
    <t>7024</t>
  </si>
  <si>
    <t>80918</t>
  </si>
  <si>
    <t>WHITE PLAINS</t>
  </si>
  <si>
    <t>7096</t>
  </si>
  <si>
    <t>81677</t>
  </si>
  <si>
    <t>YONKERS</t>
  </si>
  <si>
    <t>7260</t>
  </si>
  <si>
    <t>DUTCHESS COUNTY</t>
  </si>
  <si>
    <t>ERIE COUNTY</t>
  </si>
  <si>
    <t>MONROE COUNTY</t>
  </si>
  <si>
    <t>9055</t>
  </si>
  <si>
    <t>NASSAU COUNTY</t>
  </si>
  <si>
    <t>ONONDAGA COUNTY</t>
  </si>
  <si>
    <t>ROCKLAND COUNTY</t>
  </si>
  <si>
    <t>9087</t>
  </si>
  <si>
    <t>SUFFOLK COUNTY</t>
  </si>
  <si>
    <t>WESTCHESTER COUNTY</t>
  </si>
  <si>
    <t>OHIO</t>
  </si>
  <si>
    <t>OH</t>
  </si>
  <si>
    <t>39</t>
  </si>
  <si>
    <t>AKRON</t>
  </si>
  <si>
    <t>0042</t>
  </si>
  <si>
    <t>10420</t>
  </si>
  <si>
    <t>ALLIANCE</t>
  </si>
  <si>
    <t>01420</t>
  </si>
  <si>
    <t>15940</t>
  </si>
  <si>
    <t>BARBERTON</t>
  </si>
  <si>
    <t>0294</t>
  </si>
  <si>
    <t>03828</t>
  </si>
  <si>
    <t>07972</t>
  </si>
  <si>
    <t>45780</t>
  </si>
  <si>
    <t>CANTON</t>
  </si>
  <si>
    <t>CINCINNATI</t>
  </si>
  <si>
    <t>1062</t>
  </si>
  <si>
    <t>15000</t>
  </si>
  <si>
    <t>CLEVELAND</t>
  </si>
  <si>
    <t>17460</t>
  </si>
  <si>
    <t>CLEVELAND HEIGHTS</t>
  </si>
  <si>
    <t>16014</t>
  </si>
  <si>
    <t>1176</t>
  </si>
  <si>
    <t>18000</t>
  </si>
  <si>
    <t>18140</t>
  </si>
  <si>
    <t>CUYAHOGA FALLS</t>
  </si>
  <si>
    <t>19778</t>
  </si>
  <si>
    <t>DAYTON</t>
  </si>
  <si>
    <t>19380</t>
  </si>
  <si>
    <t>EAST CLEVELAND</t>
  </si>
  <si>
    <t>1500</t>
  </si>
  <si>
    <t>23380</t>
  </si>
  <si>
    <t>ELYRIA</t>
  </si>
  <si>
    <t>25256</t>
  </si>
  <si>
    <t>EUCLID</t>
  </si>
  <si>
    <t>1626</t>
  </si>
  <si>
    <t>25704</t>
  </si>
  <si>
    <t>FAIRBORN</t>
  </si>
  <si>
    <t>25914</t>
  </si>
  <si>
    <t>HAMILTON CITY</t>
  </si>
  <si>
    <t>33012</t>
  </si>
  <si>
    <t>KENT</t>
  </si>
  <si>
    <t>39872</t>
  </si>
  <si>
    <t>KETTERING</t>
  </si>
  <si>
    <t>2526</t>
  </si>
  <si>
    <t>40040</t>
  </si>
  <si>
    <t>41664</t>
  </si>
  <si>
    <t>2634</t>
  </si>
  <si>
    <t>41720</t>
  </si>
  <si>
    <t>LIMA</t>
  </si>
  <si>
    <t>2730</t>
  </si>
  <si>
    <t>43554</t>
  </si>
  <si>
    <t>30620</t>
  </si>
  <si>
    <t>LORAIN</t>
  </si>
  <si>
    <t>2820</t>
  </si>
  <si>
    <t>44856</t>
  </si>
  <si>
    <t>MANSFIELD</t>
  </si>
  <si>
    <t>47138</t>
  </si>
  <si>
    <t>47628</t>
  </si>
  <si>
    <t>37620</t>
  </si>
  <si>
    <t>MASSILLON</t>
  </si>
  <si>
    <t>3114</t>
  </si>
  <si>
    <t>48244</t>
  </si>
  <si>
    <t>MENTOR</t>
  </si>
  <si>
    <t>49056</t>
  </si>
  <si>
    <t>49840</t>
  </si>
  <si>
    <t>3558</t>
  </si>
  <si>
    <t>54040</t>
  </si>
  <si>
    <t>PARMA</t>
  </si>
  <si>
    <t>4098</t>
  </si>
  <si>
    <t>61000</t>
  </si>
  <si>
    <t>SANDUSKY</t>
  </si>
  <si>
    <t>4680</t>
  </si>
  <si>
    <t>70380</t>
  </si>
  <si>
    <t>4998</t>
  </si>
  <si>
    <t>74118</t>
  </si>
  <si>
    <t>44220</t>
  </si>
  <si>
    <t>STEUBENVILLE</t>
  </si>
  <si>
    <t>5016</t>
  </si>
  <si>
    <t>74608</t>
  </si>
  <si>
    <t>TOLEDO</t>
  </si>
  <si>
    <t>5214</t>
  </si>
  <si>
    <t>5454</t>
  </si>
  <si>
    <t>80892</t>
  </si>
  <si>
    <t>49660</t>
  </si>
  <si>
    <t>YOUNGSTOWN</t>
  </si>
  <si>
    <t>5874</t>
  </si>
  <si>
    <t>88000</t>
  </si>
  <si>
    <t>BUTLER COUNTY</t>
  </si>
  <si>
    <t>CUYAHOGA COUNTY</t>
  </si>
  <si>
    <t>FRANKLIN COUNTY</t>
  </si>
  <si>
    <t>9061</t>
  </si>
  <si>
    <t>9113</t>
  </si>
  <si>
    <t>STARK COUNTY</t>
  </si>
  <si>
    <t>SUMMIT COUNTY</t>
  </si>
  <si>
    <t>9153</t>
  </si>
  <si>
    <t>WARREN COUNTY</t>
  </si>
  <si>
    <t>9165</t>
  </si>
  <si>
    <t>165</t>
  </si>
  <si>
    <t>OKLAHOMA</t>
  </si>
  <si>
    <t>OK</t>
  </si>
  <si>
    <t>40</t>
  </si>
  <si>
    <t>EDMOND</t>
  </si>
  <si>
    <t>0918</t>
  </si>
  <si>
    <t>23200</t>
  </si>
  <si>
    <t>36420</t>
  </si>
  <si>
    <t>ENID</t>
  </si>
  <si>
    <t>23950</t>
  </si>
  <si>
    <t>LAWTON</t>
  </si>
  <si>
    <t>1734</t>
  </si>
  <si>
    <t>41850</t>
  </si>
  <si>
    <t>30020</t>
  </si>
  <si>
    <t>MIDWEST CITY</t>
  </si>
  <si>
    <t>48350</t>
  </si>
  <si>
    <t>MOORE CITY</t>
  </si>
  <si>
    <t>49200</t>
  </si>
  <si>
    <t>NORMAN</t>
  </si>
  <si>
    <t>52500</t>
  </si>
  <si>
    <t>OKLAHOMA CITY</t>
  </si>
  <si>
    <t>2718</t>
  </si>
  <si>
    <t>66800</t>
  </si>
  <si>
    <t>TULSA</t>
  </si>
  <si>
    <t>3036</t>
  </si>
  <si>
    <t>46140</t>
  </si>
  <si>
    <t>TULSA COUNTY</t>
  </si>
  <si>
    <t>9143</t>
  </si>
  <si>
    <t>OREGON</t>
  </si>
  <si>
    <t>OR</t>
  </si>
  <si>
    <t>41</t>
  </si>
  <si>
    <t>03050</t>
  </si>
  <si>
    <t>32780</t>
  </si>
  <si>
    <t>BEAVERTON</t>
  </si>
  <si>
    <t>05350</t>
  </si>
  <si>
    <t>BEND</t>
  </si>
  <si>
    <t>05800</t>
  </si>
  <si>
    <t>13460</t>
  </si>
  <si>
    <t>CORVALLIS</t>
  </si>
  <si>
    <t>15800</t>
  </si>
  <si>
    <t>18700</t>
  </si>
  <si>
    <t>EUGENE</t>
  </si>
  <si>
    <t>0426</t>
  </si>
  <si>
    <t>23850</t>
  </si>
  <si>
    <t>21660</t>
  </si>
  <si>
    <t>GRESHAM</t>
  </si>
  <si>
    <t>31250</t>
  </si>
  <si>
    <t>HILLSBORO</t>
  </si>
  <si>
    <t>34100</t>
  </si>
  <si>
    <t>0888</t>
  </si>
  <si>
    <t>47000</t>
  </si>
  <si>
    <t>PORTLAND</t>
  </si>
  <si>
    <t>1098</t>
  </si>
  <si>
    <t>1200</t>
  </si>
  <si>
    <t>64900</t>
  </si>
  <si>
    <t>1290</t>
  </si>
  <si>
    <t>69600</t>
  </si>
  <si>
    <t>CLACKAMAS COUNTY</t>
  </si>
  <si>
    <t>MULTNOMAH COUNTY</t>
  </si>
  <si>
    <t>PENNSYLVANIA</t>
  </si>
  <si>
    <t>PA</t>
  </si>
  <si>
    <t>42</t>
  </si>
  <si>
    <t>ABINGTON</t>
  </si>
  <si>
    <t>0015</t>
  </si>
  <si>
    <t>00156</t>
  </si>
  <si>
    <t>37964</t>
  </si>
  <si>
    <t>ALLENTOWN</t>
  </si>
  <si>
    <t>10900</t>
  </si>
  <si>
    <t>ALTOONA</t>
  </si>
  <si>
    <t>02184</t>
  </si>
  <si>
    <t>11020</t>
  </si>
  <si>
    <t>BENSALEM TOWNSHIP</t>
  </si>
  <si>
    <t>05616</t>
  </si>
  <si>
    <t>BETHLEHEM</t>
  </si>
  <si>
    <t>06088</t>
  </si>
  <si>
    <t>BRISTOL TOWNSHIP</t>
  </si>
  <si>
    <t>08768</t>
  </si>
  <si>
    <t>CARLISLE</t>
  </si>
  <si>
    <t>11272</t>
  </si>
  <si>
    <t>25420</t>
  </si>
  <si>
    <t>CHESTER</t>
  </si>
  <si>
    <t>13208</t>
  </si>
  <si>
    <t>EASTON</t>
  </si>
  <si>
    <t>21648</t>
  </si>
  <si>
    <t>ERIE</t>
  </si>
  <si>
    <t>2178</t>
  </si>
  <si>
    <t>21500</t>
  </si>
  <si>
    <t>HARRISBURG</t>
  </si>
  <si>
    <t>2898</t>
  </si>
  <si>
    <t>HAVERFORD</t>
  </si>
  <si>
    <t>2937</t>
  </si>
  <si>
    <t>33144</t>
  </si>
  <si>
    <t>HAZLETON</t>
  </si>
  <si>
    <t>33408</t>
  </si>
  <si>
    <t>42540</t>
  </si>
  <si>
    <t>JOHNSTOWN</t>
  </si>
  <si>
    <t>3411</t>
  </si>
  <si>
    <t>38288</t>
  </si>
  <si>
    <t>27780</t>
  </si>
  <si>
    <t>LANCASTER CITY</t>
  </si>
  <si>
    <t>3573</t>
  </si>
  <si>
    <t>41216</t>
  </si>
  <si>
    <t>29540</t>
  </si>
  <si>
    <t>LEBANON</t>
  </si>
  <si>
    <t>3657</t>
  </si>
  <si>
    <t>42168</t>
  </si>
  <si>
    <t>30140</t>
  </si>
  <si>
    <t>LOWER MERION</t>
  </si>
  <si>
    <t>3951</t>
  </si>
  <si>
    <t>44976</t>
  </si>
  <si>
    <t>MCKEESPORT</t>
  </si>
  <si>
    <t>46256</t>
  </si>
  <si>
    <t>38300</t>
  </si>
  <si>
    <t>MILLCREEK TOWNSHIP</t>
  </si>
  <si>
    <t>4434</t>
  </si>
  <si>
    <t>49548</t>
  </si>
  <si>
    <t>NORRISTOWN</t>
  </si>
  <si>
    <t>4914</t>
  </si>
  <si>
    <t>54656</t>
  </si>
  <si>
    <t>PENN HILLS</t>
  </si>
  <si>
    <t>59032</t>
  </si>
  <si>
    <t>PHILADELPHIA</t>
  </si>
  <si>
    <t>5451</t>
  </si>
  <si>
    <t>60000</t>
  </si>
  <si>
    <t>PITTSBURGH</t>
  </si>
  <si>
    <t>5529</t>
  </si>
  <si>
    <t>READING</t>
  </si>
  <si>
    <t>5793</t>
  </si>
  <si>
    <t>63624</t>
  </si>
  <si>
    <t>39740</t>
  </si>
  <si>
    <t>SCRANTON</t>
  </si>
  <si>
    <t>6201</t>
  </si>
  <si>
    <t>SHARON</t>
  </si>
  <si>
    <t>6258</t>
  </si>
  <si>
    <t>69720</t>
  </si>
  <si>
    <t>STATE COLLEGE</t>
  </si>
  <si>
    <t>6711</t>
  </si>
  <si>
    <t>73808</t>
  </si>
  <si>
    <t>44300</t>
  </si>
  <si>
    <t>UPPER DARBY</t>
  </si>
  <si>
    <t>7227</t>
  </si>
  <si>
    <t>WILKES-BARRE</t>
  </si>
  <si>
    <t>7947</t>
  </si>
  <si>
    <t>85152</t>
  </si>
  <si>
    <t>WILLIAMSPORT</t>
  </si>
  <si>
    <t>7962</t>
  </si>
  <si>
    <t>85312</t>
  </si>
  <si>
    <t>48700</t>
  </si>
  <si>
    <t>YORK</t>
  </si>
  <si>
    <t>8136</t>
  </si>
  <si>
    <t>87048</t>
  </si>
  <si>
    <t>49620</t>
  </si>
  <si>
    <t>ALLEGHENY COUNTY</t>
  </si>
  <si>
    <t>BEAVER COUNTY</t>
  </si>
  <si>
    <t>BERKS COUNTY</t>
  </si>
  <si>
    <t>BUCKS COUNTY</t>
  </si>
  <si>
    <t>CHESTER COUNTY</t>
  </si>
  <si>
    <t>DAUPHIN COUNTY</t>
  </si>
  <si>
    <t>DELAWARE COUNTY</t>
  </si>
  <si>
    <t>9045</t>
  </si>
  <si>
    <t>LANCASTER COUNTY</t>
  </si>
  <si>
    <t>LEHIGH COUNTY</t>
  </si>
  <si>
    <t>LUZERNE COUNTY</t>
  </si>
  <si>
    <t>NORTHAMPTON COUNTY</t>
  </si>
  <si>
    <t>WESTMORELAND COUNTY</t>
  </si>
  <si>
    <t>9129</t>
  </si>
  <si>
    <t>YORK COUNTY</t>
  </si>
  <si>
    <t>9133</t>
  </si>
  <si>
    <t>PUERTO RICO</t>
  </si>
  <si>
    <t>PR</t>
  </si>
  <si>
    <t>72</t>
  </si>
  <si>
    <t>AGUADILLA MUNICIPIO</t>
  </si>
  <si>
    <t>10380</t>
  </si>
  <si>
    <t>ARECIBO MUNICIPIO</t>
  </si>
  <si>
    <t>41980</t>
  </si>
  <si>
    <t>BAYAMON MUNICIPIO</t>
  </si>
  <si>
    <t>CABO ROJO MUNICIPIO</t>
  </si>
  <si>
    <t>41900</t>
  </si>
  <si>
    <t>CAGUAS MUNICIPIO</t>
  </si>
  <si>
    <t>CANOVANAS MUNICIPIO</t>
  </si>
  <si>
    <t>CAROLINA MUNICIPIO</t>
  </si>
  <si>
    <t>CAYEY MUNICIPIO</t>
  </si>
  <si>
    <t>CIDRA MUNICIPIO</t>
  </si>
  <si>
    <t>FAJARDO MUNICIPIO</t>
  </si>
  <si>
    <t>GUAYAMA MUNICIPIO</t>
  </si>
  <si>
    <t>25020</t>
  </si>
  <si>
    <t>GUAYNABO MUNICIPIO</t>
  </si>
  <si>
    <t>HUMACAO MUNICIPIO</t>
  </si>
  <si>
    <t>ISABELA MUNICIPIO</t>
  </si>
  <si>
    <t>JUANA DIAZ MUNICIPIO</t>
  </si>
  <si>
    <t>9075</t>
  </si>
  <si>
    <t>38660</t>
  </si>
  <si>
    <t>MANATI MUNICIPIO</t>
  </si>
  <si>
    <t>MAYAGUEZ MUNICIPIO</t>
  </si>
  <si>
    <t>32420</t>
  </si>
  <si>
    <t>PONCE MUNICIPIO</t>
  </si>
  <si>
    <t>RIO GRANDE MUNICIPIO</t>
  </si>
  <si>
    <t>SAN GERMAN MUNICIPIO</t>
  </si>
  <si>
    <t>SAN JUAN MUNICIPIO</t>
  </si>
  <si>
    <t>SAN SEBASTIAN MUNICIPIO</t>
  </si>
  <si>
    <t>9131</t>
  </si>
  <si>
    <t>TOA ALTA MUNICIPIO</t>
  </si>
  <si>
    <t>TOA BAJA MUNICIPIO</t>
  </si>
  <si>
    <t>TRUJILLO ALTO MUNICIPIO</t>
  </si>
  <si>
    <t>9139</t>
  </si>
  <si>
    <t>VEGA BAJA MUNICIPIO</t>
  </si>
  <si>
    <t>9145</t>
  </si>
  <si>
    <t>YAUCO MUNICIPIO</t>
  </si>
  <si>
    <t>RHODE ISLAND</t>
  </si>
  <si>
    <t>RI</t>
  </si>
  <si>
    <t>44</t>
  </si>
  <si>
    <t>CRANSTON</t>
  </si>
  <si>
    <t>EAST PROVIDENCE</t>
  </si>
  <si>
    <t>22960</t>
  </si>
  <si>
    <t>PAWTUCKET</t>
  </si>
  <si>
    <t>54640</t>
  </si>
  <si>
    <t>PROVIDENCE</t>
  </si>
  <si>
    <t>WARWICK</t>
  </si>
  <si>
    <t>74300</t>
  </si>
  <si>
    <t>WOONSOCKET</t>
  </si>
  <si>
    <t>0306</t>
  </si>
  <si>
    <t>80780</t>
  </si>
  <si>
    <t>SOUTH CAROLINA</t>
  </si>
  <si>
    <t>SC</t>
  </si>
  <si>
    <t>45</t>
  </si>
  <si>
    <t>AIKEN</t>
  </si>
  <si>
    <t>00550</t>
  </si>
  <si>
    <t>01360</t>
  </si>
  <si>
    <t>CHARLESTON</t>
  </si>
  <si>
    <t>13330</t>
  </si>
  <si>
    <t>16700</t>
  </si>
  <si>
    <t>17900</t>
  </si>
  <si>
    <t>25810</t>
  </si>
  <si>
    <t>22500</t>
  </si>
  <si>
    <t>0648</t>
  </si>
  <si>
    <t>30850</t>
  </si>
  <si>
    <t>24860</t>
  </si>
  <si>
    <t>ROCK HILL</t>
  </si>
  <si>
    <t>1386</t>
  </si>
  <si>
    <t>61405</t>
  </si>
  <si>
    <t>SPARTANBURG</t>
  </si>
  <si>
    <t>1554</t>
  </si>
  <si>
    <t>68290</t>
  </si>
  <si>
    <t>43900</t>
  </si>
  <si>
    <t>SUMMERVILLE</t>
  </si>
  <si>
    <t>1608</t>
  </si>
  <si>
    <t>70270</t>
  </si>
  <si>
    <t>SUMTER</t>
  </si>
  <si>
    <t>1620</t>
  </si>
  <si>
    <t>70405</t>
  </si>
  <si>
    <t>44940</t>
  </si>
  <si>
    <t>CHARLESTON COUNTY</t>
  </si>
  <si>
    <t>GREENVILLE COUNTY</t>
  </si>
  <si>
    <t>HORRY COUNTY</t>
  </si>
  <si>
    <t>34820</t>
  </si>
  <si>
    <t>LEXINGTON COUNTY</t>
  </si>
  <si>
    <t>RICHLAND COUNTY</t>
  </si>
  <si>
    <t>SPARTANBURG COUNTY</t>
  </si>
  <si>
    <t>SOUTH DAKOTA</t>
  </si>
  <si>
    <t>SD</t>
  </si>
  <si>
    <t>46</t>
  </si>
  <si>
    <t>RAPID CITY</t>
  </si>
  <si>
    <t>1392</t>
  </si>
  <si>
    <t>52980</t>
  </si>
  <si>
    <t>39660</t>
  </si>
  <si>
    <t>SIOUX FALLS</t>
  </si>
  <si>
    <t>1518</t>
  </si>
  <si>
    <t>59020</t>
  </si>
  <si>
    <t>TENNESSEE</t>
  </si>
  <si>
    <t>TN</t>
  </si>
  <si>
    <t>47</t>
  </si>
  <si>
    <t>08540</t>
  </si>
  <si>
    <t>28700</t>
  </si>
  <si>
    <t>CHATTANOOGA</t>
  </si>
  <si>
    <t>CLARKSVILLE</t>
  </si>
  <si>
    <t>15160</t>
  </si>
  <si>
    <t>0360</t>
  </si>
  <si>
    <t>15400</t>
  </si>
  <si>
    <t>17420</t>
  </si>
  <si>
    <t>FRANKLIN CITY</t>
  </si>
  <si>
    <t>187</t>
  </si>
  <si>
    <t>27740</t>
  </si>
  <si>
    <t>34980</t>
  </si>
  <si>
    <t>0834</t>
  </si>
  <si>
    <t>33280</t>
  </si>
  <si>
    <t>37640</t>
  </si>
  <si>
    <t>27180</t>
  </si>
  <si>
    <t>JOHNSON CITY</t>
  </si>
  <si>
    <t>38320</t>
  </si>
  <si>
    <t>KINGSPORT</t>
  </si>
  <si>
    <t>39560</t>
  </si>
  <si>
    <t>KNOXVILLE</t>
  </si>
  <si>
    <t>28940</t>
  </si>
  <si>
    <t>MEMPHIS</t>
  </si>
  <si>
    <t>1242</t>
  </si>
  <si>
    <t>MORRISTOWN</t>
  </si>
  <si>
    <t>1326</t>
  </si>
  <si>
    <t>50280</t>
  </si>
  <si>
    <t>MURFREESBORO</t>
  </si>
  <si>
    <t>149</t>
  </si>
  <si>
    <t>51560</t>
  </si>
  <si>
    <t>NASHVILLE-DAVIDSON</t>
  </si>
  <si>
    <t>1368</t>
  </si>
  <si>
    <t>OAK RIDGE</t>
  </si>
  <si>
    <t>1422</t>
  </si>
  <si>
    <t>55120</t>
  </si>
  <si>
    <t>KNOX COUNTY</t>
  </si>
  <si>
    <t>9093</t>
  </si>
  <si>
    <t>SHELBY COUNTY</t>
  </si>
  <si>
    <t>9157</t>
  </si>
  <si>
    <t>TEXAS</t>
  </si>
  <si>
    <t>TX</t>
  </si>
  <si>
    <t>48</t>
  </si>
  <si>
    <t>ABILENE</t>
  </si>
  <si>
    <t>10180</t>
  </si>
  <si>
    <t>ALLEN</t>
  </si>
  <si>
    <t>01924</t>
  </si>
  <si>
    <t>19124</t>
  </si>
  <si>
    <t>AMARILLO</t>
  </si>
  <si>
    <t>11100</t>
  </si>
  <si>
    <t>439</t>
  </si>
  <si>
    <t>23104</t>
  </si>
  <si>
    <t>AUSTIN</t>
  </si>
  <si>
    <t>05000</t>
  </si>
  <si>
    <t>12420</t>
  </si>
  <si>
    <t>BAYTOWN CITY</t>
  </si>
  <si>
    <t>06128</t>
  </si>
  <si>
    <t>26420</t>
  </si>
  <si>
    <t>BEAUMONT</t>
  </si>
  <si>
    <t>13140</t>
  </si>
  <si>
    <t>BROWNSVILLE</t>
  </si>
  <si>
    <t>10768</t>
  </si>
  <si>
    <t>15180</t>
  </si>
  <si>
    <t>BRYAN</t>
  </si>
  <si>
    <t>10912</t>
  </si>
  <si>
    <t>17780</t>
  </si>
  <si>
    <t>CARROLLTON</t>
  </si>
  <si>
    <t>0900</t>
  </si>
  <si>
    <t>13024</t>
  </si>
  <si>
    <t>COLLEGE STATION</t>
  </si>
  <si>
    <t>15976</t>
  </si>
  <si>
    <t>CONROE</t>
  </si>
  <si>
    <t>339</t>
  </si>
  <si>
    <t>16432</t>
  </si>
  <si>
    <t>CORPUS CHRISTI</t>
  </si>
  <si>
    <t>18580</t>
  </si>
  <si>
    <t>DALLAS</t>
  </si>
  <si>
    <t>DENISON</t>
  </si>
  <si>
    <t>181</t>
  </si>
  <si>
    <t>19900</t>
  </si>
  <si>
    <t>43300</t>
  </si>
  <si>
    <t>DENTON</t>
  </si>
  <si>
    <t>19972</t>
  </si>
  <si>
    <t>EDINBURG</t>
  </si>
  <si>
    <t>32580</t>
  </si>
  <si>
    <t>EL PASO</t>
  </si>
  <si>
    <t>21340</t>
  </si>
  <si>
    <t>EULESS CITY</t>
  </si>
  <si>
    <t>1722</t>
  </si>
  <si>
    <t>24768</t>
  </si>
  <si>
    <t>FLOWER MOUND TOWN</t>
  </si>
  <si>
    <t>1824</t>
  </si>
  <si>
    <t>26232</t>
  </si>
  <si>
    <t>FORT WORTH</t>
  </si>
  <si>
    <t>FRISCO</t>
  </si>
  <si>
    <t>27684</t>
  </si>
  <si>
    <t>GALVESTON</t>
  </si>
  <si>
    <t>1986</t>
  </si>
  <si>
    <t>28068</t>
  </si>
  <si>
    <t>GARLAND</t>
  </si>
  <si>
    <t>GRAND PRAIRIE</t>
  </si>
  <si>
    <t>30464</t>
  </si>
  <si>
    <t>GRAPEVINE</t>
  </si>
  <si>
    <t>30644</t>
  </si>
  <si>
    <t>HARLINGEN</t>
  </si>
  <si>
    <t>32372</t>
  </si>
  <si>
    <t>HOUSTON</t>
  </si>
  <si>
    <t>IRVING</t>
  </si>
  <si>
    <t>KILLEEN</t>
  </si>
  <si>
    <t>39148</t>
  </si>
  <si>
    <t>28660</t>
  </si>
  <si>
    <t>LAREDO</t>
  </si>
  <si>
    <t>479</t>
  </si>
  <si>
    <t>41464</t>
  </si>
  <si>
    <t>LEAGUE CITY</t>
  </si>
  <si>
    <t>3084</t>
  </si>
  <si>
    <t>LEWISVILLE</t>
  </si>
  <si>
    <t>3132</t>
  </si>
  <si>
    <t>42508</t>
  </si>
  <si>
    <t>LONGVIEW</t>
  </si>
  <si>
    <t>3246</t>
  </si>
  <si>
    <t>43888</t>
  </si>
  <si>
    <t>30980</t>
  </si>
  <si>
    <t>LUBBOCK</t>
  </si>
  <si>
    <t>3288</t>
  </si>
  <si>
    <t>303</t>
  </si>
  <si>
    <t>31180</t>
  </si>
  <si>
    <t>MC ALLEN</t>
  </si>
  <si>
    <t>45384</t>
  </si>
  <si>
    <t>MCKINNEY CITY</t>
  </si>
  <si>
    <t>45744</t>
  </si>
  <si>
    <t>46452</t>
  </si>
  <si>
    <t>MARSHALL</t>
  </si>
  <si>
    <t>203</t>
  </si>
  <si>
    <t>46776</t>
  </si>
  <si>
    <t>MESQUITE</t>
  </si>
  <si>
    <t>3546</t>
  </si>
  <si>
    <t>47892</t>
  </si>
  <si>
    <t>48072</t>
  </si>
  <si>
    <t>MISSION</t>
  </si>
  <si>
    <t>3606</t>
  </si>
  <si>
    <t>48768</t>
  </si>
  <si>
    <t>MISSOURI CITY</t>
  </si>
  <si>
    <t>3612</t>
  </si>
  <si>
    <t>48804</t>
  </si>
  <si>
    <t>NEW BRAUNFELS</t>
  </si>
  <si>
    <t>50820</t>
  </si>
  <si>
    <t>41700</t>
  </si>
  <si>
    <t>NORTH RICHLAND HILLS</t>
  </si>
  <si>
    <t>52356</t>
  </si>
  <si>
    <t>ODESSA</t>
  </si>
  <si>
    <t>53388</t>
  </si>
  <si>
    <t>361</t>
  </si>
  <si>
    <t>54132</t>
  </si>
  <si>
    <t>4068</t>
  </si>
  <si>
    <t>PEARLAND</t>
  </si>
  <si>
    <t>4080</t>
  </si>
  <si>
    <t>56348</t>
  </si>
  <si>
    <t>PHARR</t>
  </si>
  <si>
    <t>4146</t>
  </si>
  <si>
    <t>57200</t>
  </si>
  <si>
    <t>PLANO</t>
  </si>
  <si>
    <t>4206</t>
  </si>
  <si>
    <t>58016</t>
  </si>
  <si>
    <t>PORT ARTHUR</t>
  </si>
  <si>
    <t>4248</t>
  </si>
  <si>
    <t>58820</t>
  </si>
  <si>
    <t>ROUND ROCK</t>
  </si>
  <si>
    <t>4674</t>
  </si>
  <si>
    <t>63500</t>
  </si>
  <si>
    <t>ROWLETT</t>
  </si>
  <si>
    <t>4686</t>
  </si>
  <si>
    <t>63572</t>
  </si>
  <si>
    <t>SAN ANGELO</t>
  </si>
  <si>
    <t>4752</t>
  </si>
  <si>
    <t>451</t>
  </si>
  <si>
    <t>64472</t>
  </si>
  <si>
    <t>41660</t>
  </si>
  <si>
    <t>SAN ANTONIO</t>
  </si>
  <si>
    <t>4758</t>
  </si>
  <si>
    <t>SAN BENITO</t>
  </si>
  <si>
    <t>4770</t>
  </si>
  <si>
    <t>65036</t>
  </si>
  <si>
    <t>SAN MARCOS</t>
  </si>
  <si>
    <t>65600</t>
  </si>
  <si>
    <t>SHERMAN</t>
  </si>
  <si>
    <t>4962</t>
  </si>
  <si>
    <t>67496</t>
  </si>
  <si>
    <t>SUGAR LAND</t>
  </si>
  <si>
    <t>5202</t>
  </si>
  <si>
    <t>70808</t>
  </si>
  <si>
    <t>TEMPLE</t>
  </si>
  <si>
    <t>5316</t>
  </si>
  <si>
    <t>72176</t>
  </si>
  <si>
    <t>72368</t>
  </si>
  <si>
    <t>TEXAS CITY</t>
  </si>
  <si>
    <t>5346</t>
  </si>
  <si>
    <t>72392</t>
  </si>
  <si>
    <t>TYLER</t>
  </si>
  <si>
    <t>5496</t>
  </si>
  <si>
    <t>423</t>
  </si>
  <si>
    <t>74144</t>
  </si>
  <si>
    <t>46340</t>
  </si>
  <si>
    <t>VICTORIA</t>
  </si>
  <si>
    <t>5580</t>
  </si>
  <si>
    <t>469</t>
  </si>
  <si>
    <t>47020</t>
  </si>
  <si>
    <t>WACO</t>
  </si>
  <si>
    <t>5592</t>
  </si>
  <si>
    <t>309</t>
  </si>
  <si>
    <t>76000</t>
  </si>
  <si>
    <t>47380</t>
  </si>
  <si>
    <t>WICHITA FALLS</t>
  </si>
  <si>
    <t>5826</t>
  </si>
  <si>
    <t>485</t>
  </si>
  <si>
    <t>48660</t>
  </si>
  <si>
    <t>BEXAR COUNTY</t>
  </si>
  <si>
    <t>BRAZORIA COUNTY</t>
  </si>
  <si>
    <t>DALLAS COUNTY</t>
  </si>
  <si>
    <t>FORT BEND COUNTY</t>
  </si>
  <si>
    <t>HARRIS COUNTY</t>
  </si>
  <si>
    <t>9201</t>
  </si>
  <si>
    <t>HIDALGO COUNTY</t>
  </si>
  <si>
    <t>9215</t>
  </si>
  <si>
    <t>9339</t>
  </si>
  <si>
    <t>TARRANT COUNTY</t>
  </si>
  <si>
    <t>9439</t>
  </si>
  <si>
    <t>TRAVIS COUNTY</t>
  </si>
  <si>
    <t>9453</t>
  </si>
  <si>
    <t>453</t>
  </si>
  <si>
    <t>WILLIAMSON COUNTY</t>
  </si>
  <si>
    <t>9491</t>
  </si>
  <si>
    <t>491</t>
  </si>
  <si>
    <t>UTAH</t>
  </si>
  <si>
    <t>UT</t>
  </si>
  <si>
    <t>49</t>
  </si>
  <si>
    <t>CLEARFIELD</t>
  </si>
  <si>
    <t>13850</t>
  </si>
  <si>
    <t>36260</t>
  </si>
  <si>
    <t>LAYTON</t>
  </si>
  <si>
    <t>43660</t>
  </si>
  <si>
    <t>LOGAN</t>
  </si>
  <si>
    <t>45860</t>
  </si>
  <si>
    <t>30860</t>
  </si>
  <si>
    <t>OGDEN</t>
  </si>
  <si>
    <t>55980</t>
  </si>
  <si>
    <t>OREM</t>
  </si>
  <si>
    <t>57300</t>
  </si>
  <si>
    <t>39340</t>
  </si>
  <si>
    <t>PROVO</t>
  </si>
  <si>
    <t>62470</t>
  </si>
  <si>
    <t>ST GEORGE</t>
  </si>
  <si>
    <t>65330</t>
  </si>
  <si>
    <t>41100</t>
  </si>
  <si>
    <t>SALT LAKE CITY</t>
  </si>
  <si>
    <t>41620</t>
  </si>
  <si>
    <t>SANDY CITY</t>
  </si>
  <si>
    <t>67440</t>
  </si>
  <si>
    <t>70850</t>
  </si>
  <si>
    <t>TAYLORSVILLE</t>
  </si>
  <si>
    <t>1239</t>
  </si>
  <si>
    <t>75360</t>
  </si>
  <si>
    <t>WEST JORDAN</t>
  </si>
  <si>
    <t>82950</t>
  </si>
  <si>
    <t>WEST VALLEY</t>
  </si>
  <si>
    <t>1346</t>
  </si>
  <si>
    <t>83470</t>
  </si>
  <si>
    <t>DAVIS COUNTY</t>
  </si>
  <si>
    <t>SALT LAKE COUNTY</t>
  </si>
  <si>
    <t>UTAH COUNTY</t>
  </si>
  <si>
    <t>VIRGINIA</t>
  </si>
  <si>
    <t>VA</t>
  </si>
  <si>
    <t>0024</t>
  </si>
  <si>
    <t>BLACKSBURG</t>
  </si>
  <si>
    <t>07784</t>
  </si>
  <si>
    <t>13980</t>
  </si>
  <si>
    <t>520</t>
  </si>
  <si>
    <t>09816</t>
  </si>
  <si>
    <t>CHARLOTTESVILLE</t>
  </si>
  <si>
    <t>540</t>
  </si>
  <si>
    <t>14968</t>
  </si>
  <si>
    <t>16820</t>
  </si>
  <si>
    <t>CHESAPEAKE</t>
  </si>
  <si>
    <t>550</t>
  </si>
  <si>
    <t>47260</t>
  </si>
  <si>
    <t>CHRISTIANSBURG</t>
  </si>
  <si>
    <t>0312</t>
  </si>
  <si>
    <t>16608</t>
  </si>
  <si>
    <t>COLONIAL HEIGHTS</t>
  </si>
  <si>
    <t>570</t>
  </si>
  <si>
    <t>18448</t>
  </si>
  <si>
    <t>40060</t>
  </si>
  <si>
    <t>590</t>
  </si>
  <si>
    <t>21344</t>
  </si>
  <si>
    <t>FREDERICKSBURG</t>
  </si>
  <si>
    <t>630</t>
  </si>
  <si>
    <t>29744</t>
  </si>
  <si>
    <t>HAMPTON</t>
  </si>
  <si>
    <t>650</t>
  </si>
  <si>
    <t>HARRISONBURG</t>
  </si>
  <si>
    <t>660</t>
  </si>
  <si>
    <t>35624</t>
  </si>
  <si>
    <t>25500</t>
  </si>
  <si>
    <t>HOPEWELL</t>
  </si>
  <si>
    <t>670</t>
  </si>
  <si>
    <t>38424</t>
  </si>
  <si>
    <t>LYNCHBURG</t>
  </si>
  <si>
    <t>680</t>
  </si>
  <si>
    <t>47672</t>
  </si>
  <si>
    <t>31340</t>
  </si>
  <si>
    <t>NEWPORT NEWS</t>
  </si>
  <si>
    <t>700</t>
  </si>
  <si>
    <t>NORFOLK</t>
  </si>
  <si>
    <t>710</t>
  </si>
  <si>
    <t>PETERSBURG</t>
  </si>
  <si>
    <t>730</t>
  </si>
  <si>
    <t>61832</t>
  </si>
  <si>
    <t>740</t>
  </si>
  <si>
    <t>RADFORD</t>
  </si>
  <si>
    <t>750</t>
  </si>
  <si>
    <t>65392</t>
  </si>
  <si>
    <t>1308</t>
  </si>
  <si>
    <t>760</t>
  </si>
  <si>
    <t>ROANOKE</t>
  </si>
  <si>
    <t>770</t>
  </si>
  <si>
    <t>40220</t>
  </si>
  <si>
    <t>SUFFOLK</t>
  </si>
  <si>
    <t>1488</t>
  </si>
  <si>
    <t>800</t>
  </si>
  <si>
    <t>76432</t>
  </si>
  <si>
    <t>VIRGINIA BEACH</t>
  </si>
  <si>
    <t>1590</t>
  </si>
  <si>
    <t>810</t>
  </si>
  <si>
    <t>WINCHESTER</t>
  </si>
  <si>
    <t>840</t>
  </si>
  <si>
    <t>86720</t>
  </si>
  <si>
    <t>49020</t>
  </si>
  <si>
    <t>ARLINGTON COUNTY</t>
  </si>
  <si>
    <t>CHESTERFIELD COUNTY</t>
  </si>
  <si>
    <t>FAIRFAX COUNTY</t>
  </si>
  <si>
    <t>HENRICO COUNTY</t>
  </si>
  <si>
    <t>LOUDOUN COUNTY</t>
  </si>
  <si>
    <t>9107</t>
  </si>
  <si>
    <t>PRINCE WILLIAM COUNTY</t>
  </si>
  <si>
    <t>VERMONT</t>
  </si>
  <si>
    <t>VT</t>
  </si>
  <si>
    <t>50</t>
  </si>
  <si>
    <t>10675</t>
  </si>
  <si>
    <t>15540</t>
  </si>
  <si>
    <t>WASHINGTON</t>
  </si>
  <si>
    <t>WA</t>
  </si>
  <si>
    <t>53</t>
  </si>
  <si>
    <t>ANACORTES</t>
  </si>
  <si>
    <t>01990</t>
  </si>
  <si>
    <t>34580</t>
  </si>
  <si>
    <t>03180</t>
  </si>
  <si>
    <t>42644</t>
  </si>
  <si>
    <t>05210</t>
  </si>
  <si>
    <t>BELLINGHAM</t>
  </si>
  <si>
    <t>05280</t>
  </si>
  <si>
    <t>13380</t>
  </si>
  <si>
    <t>BREMERTON</t>
  </si>
  <si>
    <t>07695</t>
  </si>
  <si>
    <t>14740</t>
  </si>
  <si>
    <t>EAST WENATCHEE CITY</t>
  </si>
  <si>
    <t>20155</t>
  </si>
  <si>
    <t>48300</t>
  </si>
  <si>
    <t>EVERETT</t>
  </si>
  <si>
    <t>22640</t>
  </si>
  <si>
    <t>FEDERAL WAY</t>
  </si>
  <si>
    <t>0514</t>
  </si>
  <si>
    <t>23515</t>
  </si>
  <si>
    <t>KENNEWICK</t>
  </si>
  <si>
    <t>35275</t>
  </si>
  <si>
    <t>28420</t>
  </si>
  <si>
    <t>KENT CITY</t>
  </si>
  <si>
    <t>35415</t>
  </si>
  <si>
    <t>0795</t>
  </si>
  <si>
    <t>38038</t>
  </si>
  <si>
    <t>45104</t>
  </si>
  <si>
    <t>0840</t>
  </si>
  <si>
    <t>40245</t>
  </si>
  <si>
    <t>43955</t>
  </si>
  <si>
    <t>47560</t>
  </si>
  <si>
    <t>OLYMPIA</t>
  </si>
  <si>
    <t>51300</t>
  </si>
  <si>
    <t>36500</t>
  </si>
  <si>
    <t>PASCO</t>
  </si>
  <si>
    <t>53545</t>
  </si>
  <si>
    <t>57535</t>
  </si>
  <si>
    <t>RENTON CITY</t>
  </si>
  <si>
    <t>57745</t>
  </si>
  <si>
    <t>RICHLAND</t>
  </si>
  <si>
    <t>58235</t>
  </si>
  <si>
    <t>SEATTLE</t>
  </si>
  <si>
    <t>SHORELINE</t>
  </si>
  <si>
    <t>1420</t>
  </si>
  <si>
    <t>63960</t>
  </si>
  <si>
    <t>SPOKANE</t>
  </si>
  <si>
    <t>44060</t>
  </si>
  <si>
    <t>TACOMA</t>
  </si>
  <si>
    <t>VANCOUVER</t>
  </si>
  <si>
    <t>1668</t>
  </si>
  <si>
    <t>74060</t>
  </si>
  <si>
    <t>WENATCHEE</t>
  </si>
  <si>
    <t>77105</t>
  </si>
  <si>
    <t>YAKIMA</t>
  </si>
  <si>
    <t>1830</t>
  </si>
  <si>
    <t>80010</t>
  </si>
  <si>
    <t>49420</t>
  </si>
  <si>
    <t>KING COUNTY</t>
  </si>
  <si>
    <t>KITSAP COUNTY</t>
  </si>
  <si>
    <t>PIERCE COUNTY</t>
  </si>
  <si>
    <t>SNOHOMISH COUNTY</t>
  </si>
  <si>
    <t>SPOKANE COUNTY</t>
  </si>
  <si>
    <t>WISCONSIN</t>
  </si>
  <si>
    <t>WI</t>
  </si>
  <si>
    <t>55</t>
  </si>
  <si>
    <t>APPLETON</t>
  </si>
  <si>
    <t>02375</t>
  </si>
  <si>
    <t>BELOIT</t>
  </si>
  <si>
    <t>0568</t>
  </si>
  <si>
    <t>06500</t>
  </si>
  <si>
    <t>27500</t>
  </si>
  <si>
    <t>EAU CLAIRE</t>
  </si>
  <si>
    <t>1920</t>
  </si>
  <si>
    <t>22300</t>
  </si>
  <si>
    <t>20740</t>
  </si>
  <si>
    <t>FOND DU LAC</t>
  </si>
  <si>
    <t>2264</t>
  </si>
  <si>
    <t>26275</t>
  </si>
  <si>
    <t>22540</t>
  </si>
  <si>
    <t>GREEN BAY</t>
  </si>
  <si>
    <t>2664</t>
  </si>
  <si>
    <t>24580</t>
  </si>
  <si>
    <t>JANESVILLE</t>
  </si>
  <si>
    <t>3224</t>
  </si>
  <si>
    <t>37825</t>
  </si>
  <si>
    <t>KENOSHA</t>
  </si>
  <si>
    <t>3316</t>
  </si>
  <si>
    <t>39225</t>
  </si>
  <si>
    <t>LA CROSSE</t>
  </si>
  <si>
    <t>3428</t>
  </si>
  <si>
    <t>40775</t>
  </si>
  <si>
    <t>29100</t>
  </si>
  <si>
    <t>MADISON</t>
  </si>
  <si>
    <t>3944</t>
  </si>
  <si>
    <t>31540</t>
  </si>
  <si>
    <t>MILWAUKEE</t>
  </si>
  <si>
    <t>4340</t>
  </si>
  <si>
    <t>33340</t>
  </si>
  <si>
    <t>NEENAH</t>
  </si>
  <si>
    <t>4588</t>
  </si>
  <si>
    <t>55750</t>
  </si>
  <si>
    <t>36780</t>
  </si>
  <si>
    <t>OSHKOSH</t>
  </si>
  <si>
    <t>4960</t>
  </si>
  <si>
    <t>60500</t>
  </si>
  <si>
    <t>RACINE</t>
  </si>
  <si>
    <t>5424</t>
  </si>
  <si>
    <t>39540</t>
  </si>
  <si>
    <t>SHEBOYGAN</t>
  </si>
  <si>
    <t>72975</t>
  </si>
  <si>
    <t>43100</t>
  </si>
  <si>
    <t>SUPERIOR</t>
  </si>
  <si>
    <t>6492</t>
  </si>
  <si>
    <t>78650</t>
  </si>
  <si>
    <t>WAUKESHA</t>
  </si>
  <si>
    <t>6948</t>
  </si>
  <si>
    <t>84250</t>
  </si>
  <si>
    <t>WAUSAU</t>
  </si>
  <si>
    <t>6980</t>
  </si>
  <si>
    <t>84475</t>
  </si>
  <si>
    <t>48140</t>
  </si>
  <si>
    <t>WAUWATOSA</t>
  </si>
  <si>
    <t>7008</t>
  </si>
  <si>
    <t>84675</t>
  </si>
  <si>
    <t>WEST ALLIS</t>
  </si>
  <si>
    <t>7056</t>
  </si>
  <si>
    <t>85300</t>
  </si>
  <si>
    <t>DANE COUNTY</t>
  </si>
  <si>
    <t>MILWAUKEE COUNTY</t>
  </si>
  <si>
    <t>WAUKESHA COUNTY</t>
  </si>
  <si>
    <t>WEST VIRGINIA</t>
  </si>
  <si>
    <t>WV</t>
  </si>
  <si>
    <t>54</t>
  </si>
  <si>
    <t>14600</t>
  </si>
  <si>
    <t>16620</t>
  </si>
  <si>
    <t>HUNTINGTON</t>
  </si>
  <si>
    <t>0666</t>
  </si>
  <si>
    <t>MARTINSBURG</t>
  </si>
  <si>
    <t>52060</t>
  </si>
  <si>
    <t>MORGANTOWN</t>
  </si>
  <si>
    <t>55756</t>
  </si>
  <si>
    <t>34060</t>
  </si>
  <si>
    <t>PARKERSBURG</t>
  </si>
  <si>
    <t>62140</t>
  </si>
  <si>
    <t>VIENNA CITY</t>
  </si>
  <si>
    <t>83500</t>
  </si>
  <si>
    <t>WEIRTON</t>
  </si>
  <si>
    <t>85156</t>
  </si>
  <si>
    <t>WHEELING</t>
  </si>
  <si>
    <t>86452</t>
  </si>
  <si>
    <t>48540</t>
  </si>
  <si>
    <t>WY</t>
  </si>
  <si>
    <t>56</t>
  </si>
  <si>
    <t>CASPER</t>
  </si>
  <si>
    <t>16220</t>
  </si>
  <si>
    <t>CHEYENNE</t>
  </si>
  <si>
    <t>0060</t>
  </si>
  <si>
    <t>16940</t>
  </si>
  <si>
    <t>FORMA</t>
  </si>
  <si>
    <t>FORMB</t>
  </si>
  <si>
    <t>US TOTAL</t>
  </si>
  <si>
    <t>TOTAL SMSAS</t>
  </si>
  <si>
    <t>03</t>
  </si>
  <si>
    <t>TOTAL METRO PLACES</t>
  </si>
  <si>
    <t>TOTAL URBAN COUNTY CALC</t>
  </si>
  <si>
    <t>TOTAL METRO PLACES GRLAG</t>
  </si>
  <si>
    <t>TOTAL STATE BALANCES</t>
  </si>
  <si>
    <t>AGE</t>
  </si>
  <si>
    <t>Factor Weight: A Metro Places</t>
  </si>
  <si>
    <t>Factor Weight: A Urban Counties</t>
  </si>
  <si>
    <t>Factor Weight: A States</t>
  </si>
  <si>
    <t>Factor Weight: B Metro Places</t>
  </si>
  <si>
    <t>Factor Weight: B Urban Counties</t>
  </si>
  <si>
    <t>Factor Weight: B States</t>
  </si>
  <si>
    <t>Unit Value: A Metro Places</t>
  </si>
  <si>
    <t>Unit Value: A Urban Counties</t>
  </si>
  <si>
    <t>Unit Value: A States</t>
  </si>
  <si>
    <t>Unit Value: B Metro Places</t>
  </si>
  <si>
    <t>Unit Value: B Urban Counties</t>
  </si>
  <si>
    <t>Unit Value: B States</t>
  </si>
  <si>
    <t>Entitlements</t>
  </si>
  <si>
    <t>a) Population Unit Value</t>
  </si>
  <si>
    <t xml:space="preserve">a) Poverty Unit Value </t>
  </si>
  <si>
    <t xml:space="preserve">a) Ocrowd Unit Value   </t>
  </si>
  <si>
    <t>b) Pov Unit Value</t>
  </si>
  <si>
    <t>b) Growth lag Metro Cities</t>
  </si>
  <si>
    <t>b) Growth lag Urban Counties</t>
  </si>
  <si>
    <t>b) Pre40 Unit Value</t>
  </si>
  <si>
    <t>National Growth Rate</t>
  </si>
  <si>
    <t>Pro Rata Reduction: E</t>
  </si>
  <si>
    <t>States</t>
  </si>
  <si>
    <t>b) Population Unit Value</t>
  </si>
  <si>
    <t>Pro Rata Reduction: S</t>
  </si>
  <si>
    <t>total ty 21s</t>
  </si>
  <si>
    <t>total ty 31s</t>
  </si>
  <si>
    <t>total 51/52s</t>
  </si>
  <si>
    <t>total 66s</t>
  </si>
  <si>
    <t>all 51/52 where POP60&gt;0 and IS NOT NULL</t>
  </si>
  <si>
    <t>totals 21s minus "03" minus "04" minus TY81</t>
  </si>
  <si>
    <t>AB</t>
  </si>
  <si>
    <t>Note</t>
  </si>
  <si>
    <t>Growth Rate (MC)</t>
  </si>
  <si>
    <t>Reminder:</t>
  </si>
  <si>
    <t>POP80A</t>
  </si>
  <si>
    <t>POP80T</t>
  </si>
  <si>
    <t>POPADJ</t>
  </si>
  <si>
    <t>LOUISVILLE-CDBG</t>
  </si>
  <si>
    <t>PONTIAC</t>
  </si>
  <si>
    <t>65440</t>
  </si>
  <si>
    <t>CATHEDRAL CITY</t>
  </si>
  <si>
    <t>LAKE ELSINORE</t>
  </si>
  <si>
    <t>MENIFEE</t>
  </si>
  <si>
    <t>TEMECULA</t>
  </si>
  <si>
    <t>MONTEREY COUNTY</t>
  </si>
  <si>
    <t>JUPITER</t>
  </si>
  <si>
    <t>PALM COAST</t>
  </si>
  <si>
    <t>WELLINGTON</t>
  </si>
  <si>
    <t>WESTON CITY</t>
  </si>
  <si>
    <t>SMYRNA CITY</t>
  </si>
  <si>
    <t>HENRY COUNTY</t>
  </si>
  <si>
    <t>WEYMOUTH TOWN</t>
  </si>
  <si>
    <t>Albany</t>
  </si>
  <si>
    <t>HENDERSONVILLE</t>
  </si>
  <si>
    <t>SOUTH JORDAN</t>
  </si>
  <si>
    <t>MARYSVILLE</t>
  </si>
  <si>
    <t>REDMOND</t>
  </si>
  <si>
    <t>THURSTON COUNTY</t>
  </si>
  <si>
    <t>1006</t>
  </si>
  <si>
    <t>0409</t>
  </si>
  <si>
    <t>0637</t>
  </si>
  <si>
    <t>0901</t>
  </si>
  <si>
    <t>0916</t>
  </si>
  <si>
    <t>0801</t>
  </si>
  <si>
    <t>0339</t>
  </si>
  <si>
    <t>0301</t>
  </si>
  <si>
    <t>0429</t>
  </si>
  <si>
    <t>0401</t>
  </si>
  <si>
    <t>0908</t>
  </si>
  <si>
    <t>1016</t>
  </si>
  <si>
    <t>0501</t>
  </si>
  <si>
    <t>0536</t>
  </si>
  <si>
    <t>0701</t>
  </si>
  <si>
    <t>0436</t>
  </si>
  <si>
    <t>0528</t>
  </si>
  <si>
    <t>0546</t>
  </si>
  <si>
    <t>0736</t>
  </si>
  <si>
    <t>0419</t>
  </si>
  <si>
    <t>0239</t>
  </si>
  <si>
    <t>0602</t>
  </si>
  <si>
    <t>0201</t>
  </si>
  <si>
    <t>0206</t>
  </si>
  <si>
    <t>0656</t>
  </si>
  <si>
    <t>0328</t>
  </si>
  <si>
    <t>0446</t>
  </si>
  <si>
    <t>0416</t>
  </si>
  <si>
    <t>0437</t>
  </si>
  <si>
    <t>0601</t>
  </si>
  <si>
    <t>0659</t>
  </si>
  <si>
    <t>1001</t>
  </si>
  <si>
    <t>0539</t>
  </si>
  <si>
    <t>Hawaii County</t>
  </si>
  <si>
    <t>77</t>
  </si>
  <si>
    <t>American Samoas</t>
  </si>
  <si>
    <t>Guam</t>
  </si>
  <si>
    <t>Northern Mariana Islands</t>
  </si>
  <si>
    <t>Virgin Islands</t>
  </si>
  <si>
    <t>AS</t>
  </si>
  <si>
    <t>GU</t>
  </si>
  <si>
    <t>MP</t>
  </si>
  <si>
    <t>VI</t>
  </si>
  <si>
    <t>Total Appropriation</t>
  </si>
  <si>
    <t>Name</t>
  </si>
  <si>
    <t>PopCen10</t>
  </si>
  <si>
    <t>GA Diff</t>
  </si>
  <si>
    <t>0001</t>
  </si>
  <si>
    <t>Total</t>
  </si>
  <si>
    <t>MAUI COUNTY</t>
  </si>
  <si>
    <t>KAUAI COUNTY</t>
  </si>
  <si>
    <t>HAWAII COUNTY</t>
  </si>
  <si>
    <t>Kalawao Co</t>
  </si>
  <si>
    <t>Maui Co</t>
  </si>
  <si>
    <t>Kauai</t>
  </si>
  <si>
    <t>Hawaii Co</t>
  </si>
  <si>
    <t>Factor Weight (A)</t>
  </si>
  <si>
    <t>Total GA</t>
  </si>
  <si>
    <t>Calculated Form A</t>
  </si>
  <si>
    <t>Form A Ocr $</t>
  </si>
  <si>
    <t>Form A Pov $</t>
  </si>
  <si>
    <t>Form A Pop $</t>
  </si>
  <si>
    <t>A</t>
  </si>
  <si>
    <t>Formula A/B:</t>
  </si>
  <si>
    <t>020000</t>
  </si>
  <si>
    <t>020078</t>
  </si>
  <si>
    <t>010000</t>
  </si>
  <si>
    <t>010072</t>
  </si>
  <si>
    <t>010144</t>
  </si>
  <si>
    <t>010216</t>
  </si>
  <si>
    <t>010228</t>
  </si>
  <si>
    <t>010594</t>
  </si>
  <si>
    <t>010624</t>
  </si>
  <si>
    <t>010810</t>
  </si>
  <si>
    <t>010882</t>
  </si>
  <si>
    <t>011206</t>
  </si>
  <si>
    <t>011218</t>
  </si>
  <si>
    <t>011542</t>
  </si>
  <si>
    <t>011560</t>
  </si>
  <si>
    <t>011740</t>
  </si>
  <si>
    <t>012268</t>
  </si>
  <si>
    <t>019073</t>
  </si>
  <si>
    <t>019097</t>
  </si>
  <si>
    <t>050000</t>
  </si>
  <si>
    <t>050228</t>
  </si>
  <si>
    <t>050600</t>
  </si>
  <si>
    <t>050894</t>
  </si>
  <si>
    <t>050930</t>
  </si>
  <si>
    <t>051302</t>
  </si>
  <si>
    <t>051374</t>
  </si>
  <si>
    <t>051410</t>
  </si>
  <si>
    <t>051560</t>
  </si>
  <si>
    <t>051938</t>
  </si>
  <si>
    <t>052130</t>
  </si>
  <si>
    <t>052304</t>
  </si>
  <si>
    <t>052466</t>
  </si>
  <si>
    <t>052556</t>
  </si>
  <si>
    <t>052754</t>
  </si>
  <si>
    <t>040000</t>
  </si>
  <si>
    <t>040018</t>
  </si>
  <si>
    <t>040072</t>
  </si>
  <si>
    <t>040144</t>
  </si>
  <si>
    <t>040180</t>
  </si>
  <si>
    <t>040186</t>
  </si>
  <si>
    <t>040270</t>
  </si>
  <si>
    <t>040324</t>
  </si>
  <si>
    <t>040330</t>
  </si>
  <si>
    <t>040348</t>
  </si>
  <si>
    <t>040384</t>
  </si>
  <si>
    <t>040456</t>
  </si>
  <si>
    <t>040468</t>
  </si>
  <si>
    <t>040492</t>
  </si>
  <si>
    <t>040558</t>
  </si>
  <si>
    <t>049013</t>
  </si>
  <si>
    <t>049019</t>
  </si>
  <si>
    <t>060000</t>
  </si>
  <si>
    <t>060012</t>
  </si>
  <si>
    <t>060030</t>
  </si>
  <si>
    <t>060078</t>
  </si>
  <si>
    <t>060102</t>
  </si>
  <si>
    <t>060108</t>
  </si>
  <si>
    <t>060228</t>
  </si>
  <si>
    <t>060234</t>
  </si>
  <si>
    <t>060288</t>
  </si>
  <si>
    <t>060324</t>
  </si>
  <si>
    <t>060450</t>
  </si>
  <si>
    <t>060456</t>
  </si>
  <si>
    <t>060516</t>
  </si>
  <si>
    <t>060564</t>
  </si>
  <si>
    <t>060594</t>
  </si>
  <si>
    <t>060624</t>
  </si>
  <si>
    <t>060654</t>
  </si>
  <si>
    <t>060684</t>
  </si>
  <si>
    <t>060708</t>
  </si>
  <si>
    <t>060709</t>
  </si>
  <si>
    <t>060720</t>
  </si>
  <si>
    <t>060726</t>
  </si>
  <si>
    <t>060756</t>
  </si>
  <si>
    <t>060804</t>
  </si>
  <si>
    <t>060810</t>
  </si>
  <si>
    <t>060828</t>
  </si>
  <si>
    <t>060846</t>
  </si>
  <si>
    <t>060906</t>
  </si>
  <si>
    <t>060930</t>
  </si>
  <si>
    <t>060942</t>
  </si>
  <si>
    <t>060960</t>
  </si>
  <si>
    <t>061032</t>
  </si>
  <si>
    <t>061116</t>
  </si>
  <si>
    <t>061122</t>
  </si>
  <si>
    <t>061146</t>
  </si>
  <si>
    <t>061152</t>
  </si>
  <si>
    <t>061212</t>
  </si>
  <si>
    <t>061230</t>
  </si>
  <si>
    <t>061266</t>
  </si>
  <si>
    <t>061332</t>
  </si>
  <si>
    <t>061380</t>
  </si>
  <si>
    <t>061404</t>
  </si>
  <si>
    <t>061410</t>
  </si>
  <si>
    <t>061416</t>
  </si>
  <si>
    <t>061428</t>
  </si>
  <si>
    <t>061440</t>
  </si>
  <si>
    <t>061452</t>
  </si>
  <si>
    <t>061464</t>
  </si>
  <si>
    <t>061470</t>
  </si>
  <si>
    <t>061476</t>
  </si>
  <si>
    <t>061566</t>
  </si>
  <si>
    <t>061596</t>
  </si>
  <si>
    <t>061602</t>
  </si>
  <si>
    <t>061614</t>
  </si>
  <si>
    <t>061638</t>
  </si>
  <si>
    <t>061692</t>
  </si>
  <si>
    <t>061698</t>
  </si>
  <si>
    <t>061728</t>
  </si>
  <si>
    <t>061740</t>
  </si>
  <si>
    <t>061750</t>
  </si>
  <si>
    <t>061854</t>
  </si>
  <si>
    <t>061860</t>
  </si>
  <si>
    <t>061869</t>
  </si>
  <si>
    <t>061870</t>
  </si>
  <si>
    <t>061890</t>
  </si>
  <si>
    <t>061896</t>
  </si>
  <si>
    <t>061914</t>
  </si>
  <si>
    <t>062034</t>
  </si>
  <si>
    <t>062046</t>
  </si>
  <si>
    <t>062088</t>
  </si>
  <si>
    <t>062118</t>
  </si>
  <si>
    <t>062148</t>
  </si>
  <si>
    <t>062166</t>
  </si>
  <si>
    <t>062240</t>
  </si>
  <si>
    <t>062250</t>
  </si>
  <si>
    <t>062274</t>
  </si>
  <si>
    <t>062286</t>
  </si>
  <si>
    <t>062292</t>
  </si>
  <si>
    <t>062328</t>
  </si>
  <si>
    <t>062334</t>
  </si>
  <si>
    <t>062340</t>
  </si>
  <si>
    <t>062367</t>
  </si>
  <si>
    <t>062382</t>
  </si>
  <si>
    <t>062406</t>
  </si>
  <si>
    <t>062412</t>
  </si>
  <si>
    <t>062454</t>
  </si>
  <si>
    <t>062490</t>
  </si>
  <si>
    <t>062508</t>
  </si>
  <si>
    <t>062532</t>
  </si>
  <si>
    <t>062556</t>
  </si>
  <si>
    <t>062568</t>
  </si>
  <si>
    <t>062622</t>
  </si>
  <si>
    <t>062658</t>
  </si>
  <si>
    <t>062670</t>
  </si>
  <si>
    <t>062676</t>
  </si>
  <si>
    <t>062682</t>
  </si>
  <si>
    <t>062700</t>
  </si>
  <si>
    <t>062706</t>
  </si>
  <si>
    <t>062724</t>
  </si>
  <si>
    <t>062754</t>
  </si>
  <si>
    <t>062760</t>
  </si>
  <si>
    <t>062766</t>
  </si>
  <si>
    <t>062790</t>
  </si>
  <si>
    <t>062826</t>
  </si>
  <si>
    <t>062850</t>
  </si>
  <si>
    <t>062862</t>
  </si>
  <si>
    <t>062928</t>
  </si>
  <si>
    <t>062930</t>
  </si>
  <si>
    <t>062949</t>
  </si>
  <si>
    <t>062958</t>
  </si>
  <si>
    <t>062964</t>
  </si>
  <si>
    <t>062970</t>
  </si>
  <si>
    <t>062976</t>
  </si>
  <si>
    <t>062988</t>
  </si>
  <si>
    <t>063000</t>
  </si>
  <si>
    <t>063048</t>
  </si>
  <si>
    <t>063054</t>
  </si>
  <si>
    <t>063102</t>
  </si>
  <si>
    <t>063108</t>
  </si>
  <si>
    <t>063144</t>
  </si>
  <si>
    <t>063162</t>
  </si>
  <si>
    <t>063180</t>
  </si>
  <si>
    <t>063198</t>
  </si>
  <si>
    <t>063210</t>
  </si>
  <si>
    <t>063228</t>
  </si>
  <si>
    <t>063258</t>
  </si>
  <si>
    <t>063276</t>
  </si>
  <si>
    <t>063294</t>
  </si>
  <si>
    <t>063312</t>
  </si>
  <si>
    <t>063342</t>
  </si>
  <si>
    <t>063348</t>
  </si>
  <si>
    <t>063354</t>
  </si>
  <si>
    <t>063356</t>
  </si>
  <si>
    <t>063360</t>
  </si>
  <si>
    <t>063372</t>
  </si>
  <si>
    <t>063384</t>
  </si>
  <si>
    <t>063396</t>
  </si>
  <si>
    <t>063408</t>
  </si>
  <si>
    <t>063444</t>
  </si>
  <si>
    <t>063480</t>
  </si>
  <si>
    <t>063528</t>
  </si>
  <si>
    <t>063564</t>
  </si>
  <si>
    <t>063624</t>
  </si>
  <si>
    <t>063660</t>
  </si>
  <si>
    <t>063712</t>
  </si>
  <si>
    <t>063732</t>
  </si>
  <si>
    <t>063744</t>
  </si>
  <si>
    <t>063768</t>
  </si>
  <si>
    <t>063798</t>
  </si>
  <si>
    <t>063804</t>
  </si>
  <si>
    <t>063846</t>
  </si>
  <si>
    <t>063852</t>
  </si>
  <si>
    <t>063858</t>
  </si>
  <si>
    <t>063876</t>
  </si>
  <si>
    <t>063888</t>
  </si>
  <si>
    <t>063900</t>
  </si>
  <si>
    <t>063918</t>
  </si>
  <si>
    <t>063924</t>
  </si>
  <si>
    <t>063942</t>
  </si>
  <si>
    <t>063966</t>
  </si>
  <si>
    <t>064002</t>
  </si>
  <si>
    <t>064014</t>
  </si>
  <si>
    <t>064074</t>
  </si>
  <si>
    <t>064134</t>
  </si>
  <si>
    <t>064158</t>
  </si>
  <si>
    <t>064176</t>
  </si>
  <si>
    <t>069001</t>
  </si>
  <si>
    <t>069013</t>
  </si>
  <si>
    <t>069019</t>
  </si>
  <si>
    <t>069029</t>
  </si>
  <si>
    <t>069037</t>
  </si>
  <si>
    <t>069041</t>
  </si>
  <si>
    <t>069053</t>
  </si>
  <si>
    <t>069059</t>
  </si>
  <si>
    <t>069065</t>
  </si>
  <si>
    <t>069067</t>
  </si>
  <si>
    <t>069071</t>
  </si>
  <si>
    <t>069073</t>
  </si>
  <si>
    <t>069077</t>
  </si>
  <si>
    <t>069079</t>
  </si>
  <si>
    <t>069081</t>
  </si>
  <si>
    <t>069083</t>
  </si>
  <si>
    <t>069085</t>
  </si>
  <si>
    <t>069097</t>
  </si>
  <si>
    <t>069099</t>
  </si>
  <si>
    <t>069111</t>
  </si>
  <si>
    <t>080000</t>
  </si>
  <si>
    <t>080054</t>
  </si>
  <si>
    <t>080072</t>
  </si>
  <si>
    <t>080144</t>
  </si>
  <si>
    <t>080180</t>
  </si>
  <si>
    <t>080238</t>
  </si>
  <si>
    <t>080288</t>
  </si>
  <si>
    <t>080390</t>
  </si>
  <si>
    <t>080552</t>
  </si>
  <si>
    <t>080672</t>
  </si>
  <si>
    <t>080690</t>
  </si>
  <si>
    <t>080906</t>
  </si>
  <si>
    <t>080978</t>
  </si>
  <si>
    <t>080990</t>
  </si>
  <si>
    <t>081278</t>
  </si>
  <si>
    <t>081524</t>
  </si>
  <si>
    <t>081614</t>
  </si>
  <si>
    <t>089001</t>
  </si>
  <si>
    <t>089005</t>
  </si>
  <si>
    <t>089035</t>
  </si>
  <si>
    <t>089041</t>
  </si>
  <si>
    <t>089059</t>
  </si>
  <si>
    <t>090000</t>
  </si>
  <si>
    <t>090102</t>
  </si>
  <si>
    <t>090114</t>
  </si>
  <si>
    <t>090258</t>
  </si>
  <si>
    <t>090336</t>
  </si>
  <si>
    <t>090390</t>
  </si>
  <si>
    <t>090438</t>
  </si>
  <si>
    <t>090480</t>
  </si>
  <si>
    <t>090492</t>
  </si>
  <si>
    <t>090594</t>
  </si>
  <si>
    <t>090612</t>
  </si>
  <si>
    <t>090630</t>
  </si>
  <si>
    <t>090636</t>
  </si>
  <si>
    <t>090696</t>
  </si>
  <si>
    <t>090726</t>
  </si>
  <si>
    <t>090738</t>
  </si>
  <si>
    <t>090810</t>
  </si>
  <si>
    <t>090816</t>
  </si>
  <si>
    <t>091074</t>
  </si>
  <si>
    <t>091104</t>
  </si>
  <si>
    <t>091194</t>
  </si>
  <si>
    <t>091230</t>
  </si>
  <si>
    <t>091236</t>
  </si>
  <si>
    <t>110006</t>
  </si>
  <si>
    <t>100000</t>
  </si>
  <si>
    <t>100090</t>
  </si>
  <si>
    <t>100336</t>
  </si>
  <si>
    <t>109003</t>
  </si>
  <si>
    <t>120000</t>
  </si>
  <si>
    <t>120234</t>
  </si>
  <si>
    <t>120264</t>
  </si>
  <si>
    <t>120270</t>
  </si>
  <si>
    <t>120402</t>
  </si>
  <si>
    <t>120492</t>
  </si>
  <si>
    <t>120516</t>
  </si>
  <si>
    <t>120534</t>
  </si>
  <si>
    <t>120588</t>
  </si>
  <si>
    <t>120684</t>
  </si>
  <si>
    <t>120690</t>
  </si>
  <si>
    <t>120708</t>
  </si>
  <si>
    <t>120732</t>
  </si>
  <si>
    <t>120738</t>
  </si>
  <si>
    <t>120954</t>
  </si>
  <si>
    <t>120966</t>
  </si>
  <si>
    <t>120996</t>
  </si>
  <si>
    <t>121008</t>
  </si>
  <si>
    <t>121038</t>
  </si>
  <si>
    <t>121236</t>
  </si>
  <si>
    <t>121320</t>
  </si>
  <si>
    <t>121344</t>
  </si>
  <si>
    <t>121512</t>
  </si>
  <si>
    <t>121572</t>
  </si>
  <si>
    <t>121662</t>
  </si>
  <si>
    <t>121710</t>
  </si>
  <si>
    <t>121728</t>
  </si>
  <si>
    <t>121874</t>
  </si>
  <si>
    <t>121878</t>
  </si>
  <si>
    <t>121926</t>
  </si>
  <si>
    <t>121968</t>
  </si>
  <si>
    <t>121974</t>
  </si>
  <si>
    <t>121976</t>
  </si>
  <si>
    <t>122022</t>
  </si>
  <si>
    <t>122064</t>
  </si>
  <si>
    <t>122142</t>
  </si>
  <si>
    <t>122214</t>
  </si>
  <si>
    <t>122292</t>
  </si>
  <si>
    <t>122358</t>
  </si>
  <si>
    <t>122374</t>
  </si>
  <si>
    <t>122406</t>
  </si>
  <si>
    <t>122448</t>
  </si>
  <si>
    <t>122466</t>
  </si>
  <si>
    <t>122514</t>
  </si>
  <si>
    <t>122538</t>
  </si>
  <si>
    <t>122568</t>
  </si>
  <si>
    <t>122586</t>
  </si>
  <si>
    <t>122598</t>
  </si>
  <si>
    <t>122724</t>
  </si>
  <si>
    <t>122754</t>
  </si>
  <si>
    <t>122766</t>
  </si>
  <si>
    <t>122958</t>
  </si>
  <si>
    <t>123000</t>
  </si>
  <si>
    <t>123006</t>
  </si>
  <si>
    <t>123012</t>
  </si>
  <si>
    <t>123048</t>
  </si>
  <si>
    <t>123213</t>
  </si>
  <si>
    <t>123249</t>
  </si>
  <si>
    <t>123252</t>
  </si>
  <si>
    <t>123342</t>
  </si>
  <si>
    <t>129009</t>
  </si>
  <si>
    <t>129011</t>
  </si>
  <si>
    <t>129021</t>
  </si>
  <si>
    <t>129031</t>
  </si>
  <si>
    <t>129033</t>
  </si>
  <si>
    <t>129057</t>
  </si>
  <si>
    <t>129069</t>
  </si>
  <si>
    <t>129071</t>
  </si>
  <si>
    <t>129081</t>
  </si>
  <si>
    <t>129083</t>
  </si>
  <si>
    <t>129086</t>
  </si>
  <si>
    <t>129095</t>
  </si>
  <si>
    <t>129097</t>
  </si>
  <si>
    <t>129099</t>
  </si>
  <si>
    <t>129101</t>
  </si>
  <si>
    <t>129103</t>
  </si>
  <si>
    <t>129105</t>
  </si>
  <si>
    <t>129115</t>
  </si>
  <si>
    <t>129117</t>
  </si>
  <si>
    <t>129127</t>
  </si>
  <si>
    <t>130000</t>
  </si>
  <si>
    <t>130054</t>
  </si>
  <si>
    <t>130168</t>
  </si>
  <si>
    <t>130174</t>
  </si>
  <si>
    <t>130192</t>
  </si>
  <si>
    <t>130444</t>
  </si>
  <si>
    <t>130750</t>
  </si>
  <si>
    <t>130882</t>
  </si>
  <si>
    <t>131314</t>
  </si>
  <si>
    <t>131566</t>
  </si>
  <si>
    <t>131713</t>
  </si>
  <si>
    <t>131968</t>
  </si>
  <si>
    <t>131998</t>
  </si>
  <si>
    <t>132814</t>
  </si>
  <si>
    <t>132832</t>
  </si>
  <si>
    <t>132890</t>
  </si>
  <si>
    <t>132916</t>
  </si>
  <si>
    <t>133000</t>
  </si>
  <si>
    <t>133354</t>
  </si>
  <si>
    <t>133432</t>
  </si>
  <si>
    <t>139057</t>
  </si>
  <si>
    <t>139063</t>
  </si>
  <si>
    <t>139067</t>
  </si>
  <si>
    <t>139089</t>
  </si>
  <si>
    <t>139121</t>
  </si>
  <si>
    <t>139135</t>
  </si>
  <si>
    <t>139151</t>
  </si>
  <si>
    <t>150144</t>
  </si>
  <si>
    <t>190000</t>
  </si>
  <si>
    <t>190138</t>
  </si>
  <si>
    <t>190798</t>
  </si>
  <si>
    <t>190804</t>
  </si>
  <si>
    <t>191134</t>
  </si>
  <si>
    <t>191254</t>
  </si>
  <si>
    <t>191362</t>
  </si>
  <si>
    <t>191464</t>
  </si>
  <si>
    <t>192466</t>
  </si>
  <si>
    <t>194812</t>
  </si>
  <si>
    <t>195394</t>
  </si>
  <si>
    <t>195508</t>
  </si>
  <si>
    <t>160000</t>
  </si>
  <si>
    <t>160102</t>
  </si>
  <si>
    <t>160198</t>
  </si>
  <si>
    <t>160510</t>
  </si>
  <si>
    <t>160618</t>
  </si>
  <si>
    <t>160684</t>
  </si>
  <si>
    <t>160762</t>
  </si>
  <si>
    <t>160906</t>
  </si>
  <si>
    <t>170000</t>
  </si>
  <si>
    <t>170126</t>
  </si>
  <si>
    <t>170222</t>
  </si>
  <si>
    <t>170342</t>
  </si>
  <si>
    <t>170522</t>
  </si>
  <si>
    <t>170606</t>
  </si>
  <si>
    <t>170660</t>
  </si>
  <si>
    <t>170690</t>
  </si>
  <si>
    <t>171218</t>
  </si>
  <si>
    <t>171296</t>
  </si>
  <si>
    <t>171302</t>
  </si>
  <si>
    <t>171332</t>
  </si>
  <si>
    <t>171692</t>
  </si>
  <si>
    <t>171716</t>
  </si>
  <si>
    <t>171746</t>
  </si>
  <si>
    <t>171776</t>
  </si>
  <si>
    <t>171878</t>
  </si>
  <si>
    <t>172022</t>
  </si>
  <si>
    <t>172094</t>
  </si>
  <si>
    <t>172238</t>
  </si>
  <si>
    <t>172814</t>
  </si>
  <si>
    <t>173228</t>
  </si>
  <si>
    <t>173480</t>
  </si>
  <si>
    <t>173540</t>
  </si>
  <si>
    <t>174596</t>
  </si>
  <si>
    <t>174734</t>
  </si>
  <si>
    <t>174806</t>
  </si>
  <si>
    <t>175010</t>
  </si>
  <si>
    <t>175052</t>
  </si>
  <si>
    <t>175148</t>
  </si>
  <si>
    <t>175154</t>
  </si>
  <si>
    <t>175364</t>
  </si>
  <si>
    <t>175520</t>
  </si>
  <si>
    <t>175526</t>
  </si>
  <si>
    <t>175808</t>
  </si>
  <si>
    <t>176000</t>
  </si>
  <si>
    <t>176006</t>
  </si>
  <si>
    <t>176300</t>
  </si>
  <si>
    <t>176498</t>
  </si>
  <si>
    <t>176648</t>
  </si>
  <si>
    <t>177122</t>
  </si>
  <si>
    <t>177404</t>
  </si>
  <si>
    <t>177548</t>
  </si>
  <si>
    <t>179031</t>
  </si>
  <si>
    <t>179043</t>
  </si>
  <si>
    <t>179089</t>
  </si>
  <si>
    <t>179097</t>
  </si>
  <si>
    <t>179111</t>
  </si>
  <si>
    <t>179119</t>
  </si>
  <si>
    <t>179163</t>
  </si>
  <si>
    <t>179197</t>
  </si>
  <si>
    <t>180000</t>
  </si>
  <si>
    <t>180084</t>
  </si>
  <si>
    <t>180246</t>
  </si>
  <si>
    <t>180450</t>
  </si>
  <si>
    <t>180624</t>
  </si>
  <si>
    <t>180846</t>
  </si>
  <si>
    <t>180912</t>
  </si>
  <si>
    <t>180954</t>
  </si>
  <si>
    <t>181014</t>
  </si>
  <si>
    <t>181104</t>
  </si>
  <si>
    <t>181158</t>
  </si>
  <si>
    <t>181272</t>
  </si>
  <si>
    <t>181404</t>
  </si>
  <si>
    <t>181536</t>
  </si>
  <si>
    <t>181566</t>
  </si>
  <si>
    <t>181602</t>
  </si>
  <si>
    <t>181884</t>
  </si>
  <si>
    <t>181950</t>
  </si>
  <si>
    <t>182100</t>
  </si>
  <si>
    <t>182130</t>
  </si>
  <si>
    <t>182886</t>
  </si>
  <si>
    <t>183042</t>
  </si>
  <si>
    <t>183282</t>
  </si>
  <si>
    <t>189057</t>
  </si>
  <si>
    <t>189089</t>
  </si>
  <si>
    <t>200000</t>
  </si>
  <si>
    <t>201776</t>
  </si>
  <si>
    <t>201902</t>
  </si>
  <si>
    <t>201908</t>
  </si>
  <si>
    <t>202190</t>
  </si>
  <si>
    <t>202688</t>
  </si>
  <si>
    <t>203216</t>
  </si>
  <si>
    <t>203408</t>
  </si>
  <si>
    <t>203696</t>
  </si>
  <si>
    <t>209091</t>
  </si>
  <si>
    <t>210000</t>
  </si>
  <si>
    <t>210048</t>
  </si>
  <si>
    <t>210210</t>
  </si>
  <si>
    <t>210534</t>
  </si>
  <si>
    <t>210696</t>
  </si>
  <si>
    <t>211032</t>
  </si>
  <si>
    <t>211086</t>
  </si>
  <si>
    <t>211314</t>
  </si>
  <si>
    <t>211374</t>
  </si>
  <si>
    <t>211680</t>
  </si>
  <si>
    <t>220000</t>
  </si>
  <si>
    <t>220030</t>
  </si>
  <si>
    <t>220126</t>
  </si>
  <si>
    <t>220192</t>
  </si>
  <si>
    <t>220828</t>
  </si>
  <si>
    <t>220924</t>
  </si>
  <si>
    <t>220954</t>
  </si>
  <si>
    <t>220978</t>
  </si>
  <si>
    <t>221206</t>
  </si>
  <si>
    <t>221296</t>
  </si>
  <si>
    <t>221650</t>
  </si>
  <si>
    <t>221698</t>
  </si>
  <si>
    <t>221794</t>
  </si>
  <si>
    <t>229051</t>
  </si>
  <si>
    <t>229103</t>
  </si>
  <si>
    <t>250000</t>
  </si>
  <si>
    <t>250078</t>
  </si>
  <si>
    <t>250126</t>
  </si>
  <si>
    <t>250168</t>
  </si>
  <si>
    <t>250282</t>
  </si>
  <si>
    <t>250354</t>
  </si>
  <si>
    <t>250372</t>
  </si>
  <si>
    <t>250396</t>
  </si>
  <si>
    <t>250486</t>
  </si>
  <si>
    <t>250744</t>
  </si>
  <si>
    <t>250774</t>
  </si>
  <si>
    <t>250804</t>
  </si>
  <si>
    <t>250858</t>
  </si>
  <si>
    <t>251020</t>
  </si>
  <si>
    <t>251074</t>
  </si>
  <si>
    <t>251194</t>
  </si>
  <si>
    <t>251236</t>
  </si>
  <si>
    <t>251284</t>
  </si>
  <si>
    <t>251302</t>
  </si>
  <si>
    <t>251314</t>
  </si>
  <si>
    <t>251410</t>
  </si>
  <si>
    <t>251614</t>
  </si>
  <si>
    <t>251650</t>
  </si>
  <si>
    <t>251674</t>
  </si>
  <si>
    <t>251884</t>
  </si>
  <si>
    <t>251938</t>
  </si>
  <si>
    <t>251962</t>
  </si>
  <si>
    <t>251992</t>
  </si>
  <si>
    <t>252028</t>
  </si>
  <si>
    <t>252118</t>
  </si>
  <si>
    <t>252250</t>
  </si>
  <si>
    <t>252340</t>
  </si>
  <si>
    <t>252418</t>
  </si>
  <si>
    <t>252544</t>
  </si>
  <si>
    <t>252700</t>
  </si>
  <si>
    <t>252784</t>
  </si>
  <si>
    <t>252880</t>
  </si>
  <si>
    <t>252904</t>
  </si>
  <si>
    <t>240000</t>
  </si>
  <si>
    <t>240036</t>
  </si>
  <si>
    <t>240066</t>
  </si>
  <si>
    <t>240156</t>
  </si>
  <si>
    <t>240378</t>
  </si>
  <si>
    <t>240552</t>
  </si>
  <si>
    <t>240582</t>
  </si>
  <si>
    <t>240660</t>
  </si>
  <si>
    <t>241278</t>
  </si>
  <si>
    <t>249003</t>
  </si>
  <si>
    <t>249005</t>
  </si>
  <si>
    <t>249025</t>
  </si>
  <si>
    <t>249027</t>
  </si>
  <si>
    <t>249031</t>
  </si>
  <si>
    <t>249033</t>
  </si>
  <si>
    <t>230000</t>
  </si>
  <si>
    <t>230120</t>
  </si>
  <si>
    <t>230162</t>
  </si>
  <si>
    <t>230252</t>
  </si>
  <si>
    <t>231602</t>
  </si>
  <si>
    <t>232484</t>
  </si>
  <si>
    <t>239005</t>
  </si>
  <si>
    <t>260000</t>
  </si>
  <si>
    <t>260432</t>
  </si>
  <si>
    <t>260444</t>
  </si>
  <si>
    <t>260570</t>
  </si>
  <si>
    <t>261074</t>
  </si>
  <si>
    <t>261410</t>
  </si>
  <si>
    <t>261638</t>
  </si>
  <si>
    <t>261644</t>
  </si>
  <si>
    <t>261698</t>
  </si>
  <si>
    <t>261848</t>
  </si>
  <si>
    <t>262096</t>
  </si>
  <si>
    <t>262172</t>
  </si>
  <si>
    <t>262544</t>
  </si>
  <si>
    <t>262940</t>
  </si>
  <si>
    <t>263174</t>
  </si>
  <si>
    <t>263222</t>
  </si>
  <si>
    <t>263456</t>
  </si>
  <si>
    <t>263588</t>
  </si>
  <si>
    <t>263648</t>
  </si>
  <si>
    <t>264086</t>
  </si>
  <si>
    <t>264164</t>
  </si>
  <si>
    <t>264296</t>
  </si>
  <si>
    <t>264302</t>
  </si>
  <si>
    <t>264386</t>
  </si>
  <si>
    <t>264452</t>
  </si>
  <si>
    <t>264962</t>
  </si>
  <si>
    <t>264974</t>
  </si>
  <si>
    <t>265010</t>
  </si>
  <si>
    <t>265148</t>
  </si>
  <si>
    <t>265286</t>
  </si>
  <si>
    <t>265304</t>
  </si>
  <si>
    <t>265340</t>
  </si>
  <si>
    <t>265370</t>
  </si>
  <si>
    <t>265664</t>
  </si>
  <si>
    <t>265814</t>
  </si>
  <si>
    <t>265934</t>
  </si>
  <si>
    <t>266252</t>
  </si>
  <si>
    <t>266267</t>
  </si>
  <si>
    <t>266378</t>
  </si>
  <si>
    <t>266624</t>
  </si>
  <si>
    <t>269049</t>
  </si>
  <si>
    <t>269081</t>
  </si>
  <si>
    <t>269099</t>
  </si>
  <si>
    <t>269125</t>
  </si>
  <si>
    <t>269161</t>
  </si>
  <si>
    <t>269163</t>
  </si>
  <si>
    <t>270000</t>
  </si>
  <si>
    <t>270456</t>
  </si>
  <si>
    <t>270996</t>
  </si>
  <si>
    <t>271266</t>
  </si>
  <si>
    <t>271338</t>
  </si>
  <si>
    <t>272922</t>
  </si>
  <si>
    <t>273120</t>
  </si>
  <si>
    <t>273150</t>
  </si>
  <si>
    <t>273198</t>
  </si>
  <si>
    <t>273456</t>
  </si>
  <si>
    <t>273768</t>
  </si>
  <si>
    <t>273930</t>
  </si>
  <si>
    <t>274104</t>
  </si>
  <si>
    <t>274164</t>
  </si>
  <si>
    <t>275040</t>
  </si>
  <si>
    <t>279003</t>
  </si>
  <si>
    <t>279037</t>
  </si>
  <si>
    <t>279053</t>
  </si>
  <si>
    <t>279123</t>
  </si>
  <si>
    <t>279137</t>
  </si>
  <si>
    <t>279163</t>
  </si>
  <si>
    <t>290000</t>
  </si>
  <si>
    <t>290534</t>
  </si>
  <si>
    <t>291152</t>
  </si>
  <si>
    <t>291806</t>
  </si>
  <si>
    <t>292562</t>
  </si>
  <si>
    <t>292628</t>
  </si>
  <si>
    <t>292652</t>
  </si>
  <si>
    <t>292670</t>
  </si>
  <si>
    <t>292958</t>
  </si>
  <si>
    <t>293852</t>
  </si>
  <si>
    <t>294578</t>
  </si>
  <si>
    <t>294614</t>
  </si>
  <si>
    <t>294626</t>
  </si>
  <si>
    <t>294884</t>
  </si>
  <si>
    <t>299099</t>
  </si>
  <si>
    <t>299183</t>
  </si>
  <si>
    <t>299189</t>
  </si>
  <si>
    <t>280000</t>
  </si>
  <si>
    <t>280132</t>
  </si>
  <si>
    <t>280612</t>
  </si>
  <si>
    <t>280630</t>
  </si>
  <si>
    <t>280726</t>
  </si>
  <si>
    <t>281002</t>
  </si>
  <si>
    <t>281134</t>
  </si>
  <si>
    <t>300000</t>
  </si>
  <si>
    <t>300066</t>
  </si>
  <si>
    <t>300342</t>
  </si>
  <si>
    <t>300540</t>
  </si>
  <si>
    <t>370000</t>
  </si>
  <si>
    <t>370108</t>
  </si>
  <si>
    <t>370432</t>
  </si>
  <si>
    <t>370504</t>
  </si>
  <si>
    <t>370552</t>
  </si>
  <si>
    <t>370558</t>
  </si>
  <si>
    <t>370660</t>
  </si>
  <si>
    <t>370828</t>
  </si>
  <si>
    <t>371002</t>
  </si>
  <si>
    <t>371092</t>
  </si>
  <si>
    <t>371158</t>
  </si>
  <si>
    <t>371188</t>
  </si>
  <si>
    <t>371194</t>
  </si>
  <si>
    <t>371338</t>
  </si>
  <si>
    <t>371356</t>
  </si>
  <si>
    <t>371452</t>
  </si>
  <si>
    <t>371494</t>
  </si>
  <si>
    <t>371644</t>
  </si>
  <si>
    <t>371944</t>
  </si>
  <si>
    <t>372304</t>
  </si>
  <si>
    <t>372406</t>
  </si>
  <si>
    <t>372508</t>
  </si>
  <si>
    <t>373144</t>
  </si>
  <si>
    <t>373180</t>
  </si>
  <si>
    <t>379051</t>
  </si>
  <si>
    <t>379119</t>
  </si>
  <si>
    <t>379183</t>
  </si>
  <si>
    <t>380000</t>
  </si>
  <si>
    <t>380228</t>
  </si>
  <si>
    <t>380636</t>
  </si>
  <si>
    <t>380816</t>
  </si>
  <si>
    <t>310000</t>
  </si>
  <si>
    <t>310276</t>
  </si>
  <si>
    <t>311710</t>
  </si>
  <si>
    <t>312208</t>
  </si>
  <si>
    <t>330000</t>
  </si>
  <si>
    <t>330378</t>
  </si>
  <si>
    <t>330930</t>
  </si>
  <si>
    <t>331026</t>
  </si>
  <si>
    <t>331254</t>
  </si>
  <si>
    <t>331284</t>
  </si>
  <si>
    <t>340000</t>
  </si>
  <si>
    <t>340072</t>
  </si>
  <si>
    <t>340078</t>
  </si>
  <si>
    <t>340138</t>
  </si>
  <si>
    <t>340246</t>
  </si>
  <si>
    <t>340318</t>
  </si>
  <si>
    <t>340324</t>
  </si>
  <si>
    <t>340414</t>
  </si>
  <si>
    <t>340474</t>
  </si>
  <si>
    <t>340540</t>
  </si>
  <si>
    <t>340672</t>
  </si>
  <si>
    <t>340732</t>
  </si>
  <si>
    <t>340780</t>
  </si>
  <si>
    <t>340798</t>
  </si>
  <si>
    <t>340870</t>
  </si>
  <si>
    <t>341008</t>
  </si>
  <si>
    <t>341110</t>
  </si>
  <si>
    <t>341206</t>
  </si>
  <si>
    <t>341416</t>
  </si>
  <si>
    <t>341434</t>
  </si>
  <si>
    <t>341446</t>
  </si>
  <si>
    <t>341464</t>
  </si>
  <si>
    <t>341566</t>
  </si>
  <si>
    <t>341716</t>
  </si>
  <si>
    <t>341974</t>
  </si>
  <si>
    <t>342016</t>
  </si>
  <si>
    <t>342190</t>
  </si>
  <si>
    <t>342196</t>
  </si>
  <si>
    <t>342250</t>
  </si>
  <si>
    <t>342340</t>
  </si>
  <si>
    <t>342378</t>
  </si>
  <si>
    <t>342448</t>
  </si>
  <si>
    <t>342454</t>
  </si>
  <si>
    <t>342466</t>
  </si>
  <si>
    <t>342532</t>
  </si>
  <si>
    <t>342886</t>
  </si>
  <si>
    <t>343216</t>
  </si>
  <si>
    <t>343234</t>
  </si>
  <si>
    <t>343252</t>
  </si>
  <si>
    <t>343330</t>
  </si>
  <si>
    <t>343402</t>
  </si>
  <si>
    <t>343438</t>
  </si>
  <si>
    <t>343624</t>
  </si>
  <si>
    <t>349001</t>
  </si>
  <si>
    <t>349003</t>
  </si>
  <si>
    <t>349005</t>
  </si>
  <si>
    <t>349007</t>
  </si>
  <si>
    <t>349013</t>
  </si>
  <si>
    <t>349015</t>
  </si>
  <si>
    <t>349017</t>
  </si>
  <si>
    <t>349023</t>
  </si>
  <si>
    <t>349025</t>
  </si>
  <si>
    <t>349027</t>
  </si>
  <si>
    <t>349029</t>
  </si>
  <si>
    <t>349031</t>
  </si>
  <si>
    <t>349035</t>
  </si>
  <si>
    <t>349039</t>
  </si>
  <si>
    <t>350000</t>
  </si>
  <si>
    <t>350012</t>
  </si>
  <si>
    <t>350204</t>
  </si>
  <si>
    <t>350336</t>
  </si>
  <si>
    <t>350479</t>
  </si>
  <si>
    <t>350534</t>
  </si>
  <si>
    <t>320000</t>
  </si>
  <si>
    <t>320036</t>
  </si>
  <si>
    <t>320096</t>
  </si>
  <si>
    <t>320108</t>
  </si>
  <si>
    <t>320138</t>
  </si>
  <si>
    <t>320150</t>
  </si>
  <si>
    <t>320156</t>
  </si>
  <si>
    <t>329003</t>
  </si>
  <si>
    <t>360000</t>
  </si>
  <si>
    <t>360040</t>
  </si>
  <si>
    <t>360152</t>
  </si>
  <si>
    <t>360300</t>
  </si>
  <si>
    <t>360352</t>
  </si>
  <si>
    <t>360556</t>
  </si>
  <si>
    <t>360784</t>
  </si>
  <si>
    <t>361152</t>
  </si>
  <si>
    <t>361256</t>
  </si>
  <si>
    <t>361380</t>
  </si>
  <si>
    <t>361756</t>
  </si>
  <si>
    <t>362000</t>
  </si>
  <si>
    <t>362480</t>
  </si>
  <si>
    <t>362572</t>
  </si>
  <si>
    <t>362688</t>
  </si>
  <si>
    <t>363088</t>
  </si>
  <si>
    <t>363140</t>
  </si>
  <si>
    <t>363160</t>
  </si>
  <si>
    <t>363168</t>
  </si>
  <si>
    <t>363180</t>
  </si>
  <si>
    <t>363300</t>
  </si>
  <si>
    <t>364004</t>
  </si>
  <si>
    <t>364212</t>
  </si>
  <si>
    <t>364320</t>
  </si>
  <si>
    <t>364408</t>
  </si>
  <si>
    <t>364436</t>
  </si>
  <si>
    <t>364448</t>
  </si>
  <si>
    <t>365312</t>
  </si>
  <si>
    <t>365544</t>
  </si>
  <si>
    <t>365572</t>
  </si>
  <si>
    <t>365800</t>
  </si>
  <si>
    <t>365848</t>
  </si>
  <si>
    <t>366376</t>
  </si>
  <si>
    <t>366468</t>
  </si>
  <si>
    <t>366500</t>
  </si>
  <si>
    <t>366588</t>
  </si>
  <si>
    <t>366612</t>
  </si>
  <si>
    <t>367024</t>
  </si>
  <si>
    <t>367096</t>
  </si>
  <si>
    <t>367260</t>
  </si>
  <si>
    <t>369027</t>
  </si>
  <si>
    <t>369029</t>
  </si>
  <si>
    <t>369055</t>
  </si>
  <si>
    <t>369059</t>
  </si>
  <si>
    <t>369067</t>
  </si>
  <si>
    <t>369071</t>
  </si>
  <si>
    <t>369087</t>
  </si>
  <si>
    <t>369103</t>
  </si>
  <si>
    <t>369119</t>
  </si>
  <si>
    <t>390000</t>
  </si>
  <si>
    <t>390042</t>
  </si>
  <si>
    <t>390066</t>
  </si>
  <si>
    <t>390294</t>
  </si>
  <si>
    <t>390600</t>
  </si>
  <si>
    <t>390858</t>
  </si>
  <si>
    <t>391062</t>
  </si>
  <si>
    <t>391104</t>
  </si>
  <si>
    <t>391110</t>
  </si>
  <si>
    <t>391176</t>
  </si>
  <si>
    <t>391320</t>
  </si>
  <si>
    <t>391362</t>
  </si>
  <si>
    <t>391500</t>
  </si>
  <si>
    <t>391602</t>
  </si>
  <si>
    <t>391626</t>
  </si>
  <si>
    <t>391638</t>
  </si>
  <si>
    <t>392118</t>
  </si>
  <si>
    <t>392508</t>
  </si>
  <si>
    <t>392526</t>
  </si>
  <si>
    <t>392628</t>
  </si>
  <si>
    <t>392634</t>
  </si>
  <si>
    <t>392730</t>
  </si>
  <si>
    <t>392820</t>
  </si>
  <si>
    <t>393012</t>
  </si>
  <si>
    <t>393054</t>
  </si>
  <si>
    <t>393114</t>
  </si>
  <si>
    <t>393168</t>
  </si>
  <si>
    <t>393222</t>
  </si>
  <si>
    <t>393558</t>
  </si>
  <si>
    <t>394098</t>
  </si>
  <si>
    <t>394680</t>
  </si>
  <si>
    <t>394998</t>
  </si>
  <si>
    <t>395016</t>
  </si>
  <si>
    <t>395214</t>
  </si>
  <si>
    <t>395454</t>
  </si>
  <si>
    <t>395874</t>
  </si>
  <si>
    <t>399017</t>
  </si>
  <si>
    <t>399035</t>
  </si>
  <si>
    <t>399049</t>
  </si>
  <si>
    <t>399061</t>
  </si>
  <si>
    <t>399085</t>
  </si>
  <si>
    <t>399113</t>
  </si>
  <si>
    <t>399151</t>
  </si>
  <si>
    <t>399153</t>
  </si>
  <si>
    <t>399165</t>
  </si>
  <si>
    <t>400000</t>
  </si>
  <si>
    <t>400918</t>
  </si>
  <si>
    <t>400966</t>
  </si>
  <si>
    <t>401734</t>
  </si>
  <si>
    <t>402016</t>
  </si>
  <si>
    <t>402046</t>
  </si>
  <si>
    <t>402190</t>
  </si>
  <si>
    <t>402268</t>
  </si>
  <si>
    <t>402718</t>
  </si>
  <si>
    <t>403036</t>
  </si>
  <si>
    <t>409143</t>
  </si>
  <si>
    <t>410000</t>
  </si>
  <si>
    <t>410012</t>
  </si>
  <si>
    <t>410042</t>
  </si>
  <si>
    <t>410108</t>
  </si>
  <si>
    <t>410114</t>
  </si>
  <si>
    <t>410288</t>
  </si>
  <si>
    <t>410426</t>
  </si>
  <si>
    <t>410564</t>
  </si>
  <si>
    <t>410636</t>
  </si>
  <si>
    <t>410888</t>
  </si>
  <si>
    <t>411098</t>
  </si>
  <si>
    <t>411200</t>
  </si>
  <si>
    <t>411290</t>
  </si>
  <si>
    <t>419005</t>
  </si>
  <si>
    <t>419051</t>
  </si>
  <si>
    <t>419067</t>
  </si>
  <si>
    <t>420000</t>
  </si>
  <si>
    <t>420015</t>
  </si>
  <si>
    <t>420096</t>
  </si>
  <si>
    <t>420114</t>
  </si>
  <si>
    <t>420438</t>
  </si>
  <si>
    <t>420504</t>
  </si>
  <si>
    <t>420726</t>
  </si>
  <si>
    <t>420930</t>
  </si>
  <si>
    <t>421116</t>
  </si>
  <si>
    <t>421950</t>
  </si>
  <si>
    <t>422178</t>
  </si>
  <si>
    <t>422898</t>
  </si>
  <si>
    <t>422937</t>
  </si>
  <si>
    <t>422958</t>
  </si>
  <si>
    <t>423411</t>
  </si>
  <si>
    <t>423573</t>
  </si>
  <si>
    <t>423657</t>
  </si>
  <si>
    <t>423951</t>
  </si>
  <si>
    <t>424086</t>
  </si>
  <si>
    <t>424434</t>
  </si>
  <si>
    <t>424914</t>
  </si>
  <si>
    <t>425340</t>
  </si>
  <si>
    <t>425451</t>
  </si>
  <si>
    <t>425529</t>
  </si>
  <si>
    <t>425793</t>
  </si>
  <si>
    <t>426201</t>
  </si>
  <si>
    <t>426258</t>
  </si>
  <si>
    <t>426711</t>
  </si>
  <si>
    <t>427227</t>
  </si>
  <si>
    <t>427947</t>
  </si>
  <si>
    <t>427962</t>
  </si>
  <si>
    <t>428136</t>
  </si>
  <si>
    <t>429003</t>
  </si>
  <si>
    <t>429007</t>
  </si>
  <si>
    <t>429011</t>
  </si>
  <si>
    <t>429017</t>
  </si>
  <si>
    <t>429029</t>
  </si>
  <si>
    <t>429041</t>
  </si>
  <si>
    <t>429043</t>
  </si>
  <si>
    <t>429045</t>
  </si>
  <si>
    <t>429071</t>
  </si>
  <si>
    <t>429077</t>
  </si>
  <si>
    <t>429079</t>
  </si>
  <si>
    <t>429091</t>
  </si>
  <si>
    <t>429095</t>
  </si>
  <si>
    <t>429125</t>
  </si>
  <si>
    <t>429129</t>
  </si>
  <si>
    <t>429133</t>
  </si>
  <si>
    <t>720000</t>
  </si>
  <si>
    <t>729005</t>
  </si>
  <si>
    <t>729013</t>
  </si>
  <si>
    <t>729021</t>
  </si>
  <si>
    <t>729023</t>
  </si>
  <si>
    <t>729025</t>
  </si>
  <si>
    <t>729029</t>
  </si>
  <si>
    <t>729031</t>
  </si>
  <si>
    <t>729035</t>
  </si>
  <si>
    <t>729041</t>
  </si>
  <si>
    <t>729053</t>
  </si>
  <si>
    <t>729057</t>
  </si>
  <si>
    <t>729061</t>
  </si>
  <si>
    <t>729069</t>
  </si>
  <si>
    <t>729071</t>
  </si>
  <si>
    <t>729075</t>
  </si>
  <si>
    <t>729091</t>
  </si>
  <si>
    <t>729097</t>
  </si>
  <si>
    <t>729113</t>
  </si>
  <si>
    <t>729119</t>
  </si>
  <si>
    <t>729125</t>
  </si>
  <si>
    <t>729127</t>
  </si>
  <si>
    <t>729131</t>
  </si>
  <si>
    <t>729135</t>
  </si>
  <si>
    <t>729137</t>
  </si>
  <si>
    <t>729139</t>
  </si>
  <si>
    <t>729145</t>
  </si>
  <si>
    <t>729153</t>
  </si>
  <si>
    <t>440000</t>
  </si>
  <si>
    <t>440054</t>
  </si>
  <si>
    <t>440072</t>
  </si>
  <si>
    <t>440210</t>
  </si>
  <si>
    <t>440222</t>
  </si>
  <si>
    <t>440276</t>
  </si>
  <si>
    <t>440306</t>
  </si>
  <si>
    <t>450000</t>
  </si>
  <si>
    <t>450012</t>
  </si>
  <si>
    <t>450030</t>
  </si>
  <si>
    <t>450300</t>
  </si>
  <si>
    <t>450372</t>
  </si>
  <si>
    <t>450534</t>
  </si>
  <si>
    <t>450648</t>
  </si>
  <si>
    <t>451386</t>
  </si>
  <si>
    <t>451554</t>
  </si>
  <si>
    <t>451608</t>
  </si>
  <si>
    <t>451620</t>
  </si>
  <si>
    <t>459019</t>
  </si>
  <si>
    <t>459045</t>
  </si>
  <si>
    <t>459051</t>
  </si>
  <si>
    <t>459063</t>
  </si>
  <si>
    <t>459079</t>
  </si>
  <si>
    <t>459083</t>
  </si>
  <si>
    <t>460000</t>
  </si>
  <si>
    <t>461392</t>
  </si>
  <si>
    <t>461518</t>
  </si>
  <si>
    <t>470000</t>
  </si>
  <si>
    <t>470228</t>
  </si>
  <si>
    <t>470336</t>
  </si>
  <si>
    <t>470354</t>
  </si>
  <si>
    <t>470360</t>
  </si>
  <si>
    <t>470672</t>
  </si>
  <si>
    <t>470834</t>
  </si>
  <si>
    <t>470924</t>
  </si>
  <si>
    <t>470954</t>
  </si>
  <si>
    <t>470990</t>
  </si>
  <si>
    <t>471014</t>
  </si>
  <si>
    <t>471242</t>
  </si>
  <si>
    <t>471326</t>
  </si>
  <si>
    <t>471362</t>
  </si>
  <si>
    <t>471368</t>
  </si>
  <si>
    <t>471422</t>
  </si>
  <si>
    <t>479093</t>
  </si>
  <si>
    <t>479157</t>
  </si>
  <si>
    <t>480000</t>
  </si>
  <si>
    <t>480018</t>
  </si>
  <si>
    <t>480090</t>
  </si>
  <si>
    <t>480132</t>
  </si>
  <si>
    <t>480222</t>
  </si>
  <si>
    <t>480264</t>
  </si>
  <si>
    <t>480390</t>
  </si>
  <si>
    <t>480402</t>
  </si>
  <si>
    <t>480726</t>
  </si>
  <si>
    <t>480738</t>
  </si>
  <si>
    <t>480900</t>
  </si>
  <si>
    <t>481104</t>
  </si>
  <si>
    <t>481158</t>
  </si>
  <si>
    <t>481206</t>
  </si>
  <si>
    <t>481338</t>
  </si>
  <si>
    <t>481410</t>
  </si>
  <si>
    <t>481416</t>
  </si>
  <si>
    <t>481608</t>
  </si>
  <si>
    <t>481680</t>
  </si>
  <si>
    <t>481722</t>
  </si>
  <si>
    <t>481824</t>
  </si>
  <si>
    <t>481896</t>
  </si>
  <si>
    <t>481944</t>
  </si>
  <si>
    <t>481986</t>
  </si>
  <si>
    <t>481998</t>
  </si>
  <si>
    <t>482142</t>
  </si>
  <si>
    <t>482178</t>
  </si>
  <si>
    <t>482304</t>
  </si>
  <si>
    <t>482514</t>
  </si>
  <si>
    <t>482628</t>
  </si>
  <si>
    <t>482820</t>
  </si>
  <si>
    <t>483042</t>
  </si>
  <si>
    <t>483084</t>
  </si>
  <si>
    <t>483132</t>
  </si>
  <si>
    <t>483246</t>
  </si>
  <si>
    <t>483288</t>
  </si>
  <si>
    <t>483330</t>
  </si>
  <si>
    <t>483348</t>
  </si>
  <si>
    <t>483396</t>
  </si>
  <si>
    <t>483438</t>
  </si>
  <si>
    <t>483546</t>
  </si>
  <si>
    <t>483564</t>
  </si>
  <si>
    <t>483606</t>
  </si>
  <si>
    <t>483612</t>
  </si>
  <si>
    <t>483798</t>
  </si>
  <si>
    <t>483888</t>
  </si>
  <si>
    <t>483924</t>
  </si>
  <si>
    <t>483966</t>
  </si>
  <si>
    <t>484068</t>
  </si>
  <si>
    <t>484080</t>
  </si>
  <si>
    <t>484146</t>
  </si>
  <si>
    <t>484206</t>
  </si>
  <si>
    <t>484248</t>
  </si>
  <si>
    <t>484674</t>
  </si>
  <si>
    <t>484686</t>
  </si>
  <si>
    <t>484752</t>
  </si>
  <si>
    <t>484758</t>
  </si>
  <si>
    <t>484770</t>
  </si>
  <si>
    <t>484812</t>
  </si>
  <si>
    <t>484962</t>
  </si>
  <si>
    <t>485202</t>
  </si>
  <si>
    <t>485316</t>
  </si>
  <si>
    <t>485340</t>
  </si>
  <si>
    <t>485346</t>
  </si>
  <si>
    <t>485496</t>
  </si>
  <si>
    <t>485580</t>
  </si>
  <si>
    <t>485592</t>
  </si>
  <si>
    <t>485826</t>
  </si>
  <si>
    <t>489029</t>
  </si>
  <si>
    <t>489039</t>
  </si>
  <si>
    <t>489113</t>
  </si>
  <si>
    <t>489157</t>
  </si>
  <si>
    <t>489201</t>
  </si>
  <si>
    <t>489215</t>
  </si>
  <si>
    <t>489339</t>
  </si>
  <si>
    <t>489439</t>
  </si>
  <si>
    <t>489453</t>
  </si>
  <si>
    <t>489491</t>
  </si>
  <si>
    <t>490000</t>
  </si>
  <si>
    <t>490174</t>
  </si>
  <si>
    <t>490624</t>
  </si>
  <si>
    <t>490672</t>
  </si>
  <si>
    <t>490888</t>
  </si>
  <si>
    <t>490918</t>
  </si>
  <si>
    <t>491014</t>
  </si>
  <si>
    <t>491074</t>
  </si>
  <si>
    <t>491092</t>
  </si>
  <si>
    <t>491098</t>
  </si>
  <si>
    <t>491152</t>
  </si>
  <si>
    <t>491239</t>
  </si>
  <si>
    <t>491338</t>
  </si>
  <si>
    <t>491346</t>
  </si>
  <si>
    <t>499011</t>
  </si>
  <si>
    <t>499035</t>
  </si>
  <si>
    <t>499049</t>
  </si>
  <si>
    <t>510000</t>
  </si>
  <si>
    <t>510024</t>
  </si>
  <si>
    <t>510114</t>
  </si>
  <si>
    <t>510186</t>
  </si>
  <si>
    <t>510264</t>
  </si>
  <si>
    <t>510288</t>
  </si>
  <si>
    <t>510312</t>
  </si>
  <si>
    <t>510384</t>
  </si>
  <si>
    <t>510450</t>
  </si>
  <si>
    <t>510612</t>
  </si>
  <si>
    <t>510720</t>
  </si>
  <si>
    <t>510726</t>
  </si>
  <si>
    <t>510780</t>
  </si>
  <si>
    <t>510960</t>
  </si>
  <si>
    <t>511098</t>
  </si>
  <si>
    <t>511116</t>
  </si>
  <si>
    <t>511200</t>
  </si>
  <si>
    <t>511236</t>
  </si>
  <si>
    <t>511272</t>
  </si>
  <si>
    <t>511308</t>
  </si>
  <si>
    <t>511320</t>
  </si>
  <si>
    <t>511488</t>
  </si>
  <si>
    <t>511590</t>
  </si>
  <si>
    <t>511674</t>
  </si>
  <si>
    <t>519013</t>
  </si>
  <si>
    <t>519041</t>
  </si>
  <si>
    <t>519059</t>
  </si>
  <si>
    <t>519087</t>
  </si>
  <si>
    <t>519107</t>
  </si>
  <si>
    <t>519153</t>
  </si>
  <si>
    <t>500000</t>
  </si>
  <si>
    <t>500288</t>
  </si>
  <si>
    <t>530000</t>
  </si>
  <si>
    <t>530036</t>
  </si>
  <si>
    <t>530054</t>
  </si>
  <si>
    <t>530084</t>
  </si>
  <si>
    <t>530090</t>
  </si>
  <si>
    <t>530132</t>
  </si>
  <si>
    <t>530396</t>
  </si>
  <si>
    <t>530480</t>
  </si>
  <si>
    <t>530514</t>
  </si>
  <si>
    <t>530720</t>
  </si>
  <si>
    <t>530726</t>
  </si>
  <si>
    <t>530795</t>
  </si>
  <si>
    <t>530840</t>
  </si>
  <si>
    <t>530906</t>
  </si>
  <si>
    <t>531020</t>
  </si>
  <si>
    <t>531134</t>
  </si>
  <si>
    <t>531188</t>
  </si>
  <si>
    <t>531296</t>
  </si>
  <si>
    <t>531302</t>
  </si>
  <si>
    <t>531314</t>
  </si>
  <si>
    <t>531392</t>
  </si>
  <si>
    <t>531420</t>
  </si>
  <si>
    <t>531488</t>
  </si>
  <si>
    <t>531554</t>
  </si>
  <si>
    <t>531668</t>
  </si>
  <si>
    <t>531728</t>
  </si>
  <si>
    <t>531830</t>
  </si>
  <si>
    <t>539011</t>
  </si>
  <si>
    <t>539033</t>
  </si>
  <si>
    <t>539035</t>
  </si>
  <si>
    <t>539053</t>
  </si>
  <si>
    <t>539061</t>
  </si>
  <si>
    <t>539063</t>
  </si>
  <si>
    <t>539067</t>
  </si>
  <si>
    <t>550000</t>
  </si>
  <si>
    <t>550216</t>
  </si>
  <si>
    <t>550568</t>
  </si>
  <si>
    <t>551920</t>
  </si>
  <si>
    <t>552264</t>
  </si>
  <si>
    <t>552664</t>
  </si>
  <si>
    <t>553224</t>
  </si>
  <si>
    <t>553316</t>
  </si>
  <si>
    <t>553428</t>
  </si>
  <si>
    <t>553944</t>
  </si>
  <si>
    <t>554340</t>
  </si>
  <si>
    <t>554588</t>
  </si>
  <si>
    <t>554960</t>
  </si>
  <si>
    <t>555424</t>
  </si>
  <si>
    <t>556000</t>
  </si>
  <si>
    <t>556492</t>
  </si>
  <si>
    <t>556948</t>
  </si>
  <si>
    <t>556980</t>
  </si>
  <si>
    <t>557008</t>
  </si>
  <si>
    <t>557056</t>
  </si>
  <si>
    <t>559025</t>
  </si>
  <si>
    <t>559079</t>
  </si>
  <si>
    <t>559133</t>
  </si>
  <si>
    <t>540000</t>
  </si>
  <si>
    <t>540264</t>
  </si>
  <si>
    <t>540666</t>
  </si>
  <si>
    <t>540846</t>
  </si>
  <si>
    <t>540930</t>
  </si>
  <si>
    <t>541038</t>
  </si>
  <si>
    <t>541368</t>
  </si>
  <si>
    <t>541392</t>
  </si>
  <si>
    <t>541446</t>
  </si>
  <si>
    <t>560000</t>
  </si>
  <si>
    <t>560054</t>
  </si>
  <si>
    <t>560060</t>
  </si>
  <si>
    <t>600001</t>
  </si>
  <si>
    <t>660001</t>
  </si>
  <si>
    <t>690001</t>
  </si>
  <si>
    <t>780001</t>
  </si>
  <si>
    <t>150001</t>
  </si>
  <si>
    <t>150002</t>
  </si>
  <si>
    <t>150003</t>
  </si>
  <si>
    <t>GA14</t>
  </si>
  <si>
    <t>42200</t>
  </si>
  <si>
    <t>11244</t>
  </si>
  <si>
    <t>Douglas city</t>
  </si>
  <si>
    <t>20050</t>
  </si>
  <si>
    <t>43420</t>
  </si>
  <si>
    <t>Sierra Vista city</t>
  </si>
  <si>
    <t>0408</t>
  </si>
  <si>
    <t>66820</t>
  </si>
  <si>
    <t>42034</t>
  </si>
  <si>
    <t>Sebastian city</t>
  </si>
  <si>
    <t>2808</t>
  </si>
  <si>
    <t>64825</t>
  </si>
  <si>
    <t>42680</t>
  </si>
  <si>
    <t>St. Johns County</t>
  </si>
  <si>
    <t>Macon-Bibb Consolidated</t>
  </si>
  <si>
    <t>14010</t>
  </si>
  <si>
    <t>20994</t>
  </si>
  <si>
    <t>Marion city</t>
  </si>
  <si>
    <t>29200</t>
  </si>
  <si>
    <t>14454</t>
  </si>
  <si>
    <t>43524</t>
  </si>
  <si>
    <t>47664</t>
  </si>
  <si>
    <t>33220</t>
  </si>
  <si>
    <t>New Bern city</t>
  </si>
  <si>
    <t>35100</t>
  </si>
  <si>
    <t>35614</t>
  </si>
  <si>
    <t>20524</t>
  </si>
  <si>
    <t>Watertown city</t>
  </si>
  <si>
    <t>6848</t>
  </si>
  <si>
    <t>78608</t>
  </si>
  <si>
    <t>48060</t>
  </si>
  <si>
    <t>48260</t>
  </si>
  <si>
    <t>10540</t>
  </si>
  <si>
    <t>Grants Pass city</t>
  </si>
  <si>
    <t>33874</t>
  </si>
  <si>
    <t>11640</t>
  </si>
  <si>
    <t>43620</t>
  </si>
  <si>
    <t>Pflugerville city</t>
  </si>
  <si>
    <t>4140</t>
  </si>
  <si>
    <t>57176</t>
  </si>
  <si>
    <t>Lehi city</t>
  </si>
  <si>
    <t>0642</t>
  </si>
  <si>
    <t>44320</t>
  </si>
  <si>
    <t>Waynesboro city</t>
  </si>
  <si>
    <t>1632</t>
  </si>
  <si>
    <t>820</t>
  </si>
  <si>
    <t>83680</t>
  </si>
  <si>
    <t>44420</t>
  </si>
  <si>
    <t>Walla Walla city</t>
  </si>
  <si>
    <t>75775</t>
  </si>
  <si>
    <t>47460</t>
  </si>
  <si>
    <t>Beckley city</t>
  </si>
  <si>
    <t>05332</t>
  </si>
  <si>
    <t>13220</t>
  </si>
  <si>
    <t>GA13</t>
  </si>
  <si>
    <t>UOGID</t>
  </si>
  <si>
    <t>Insular</t>
  </si>
  <si>
    <t>LOUISVILLE</t>
  </si>
  <si>
    <t>040114</t>
  </si>
  <si>
    <t>040408</t>
  </si>
  <si>
    <t>122808</t>
  </si>
  <si>
    <t>129109</t>
  </si>
  <si>
    <t>139021</t>
  </si>
  <si>
    <t>174290</t>
  </si>
  <si>
    <t>372028</t>
  </si>
  <si>
    <t>366848</t>
  </si>
  <si>
    <t>410540</t>
  </si>
  <si>
    <t>484140</t>
  </si>
  <si>
    <t>490642</t>
  </si>
  <si>
    <t>511632</t>
  </si>
  <si>
    <t>531680</t>
  </si>
  <si>
    <t>540090</t>
  </si>
  <si>
    <t>Row Labels</t>
  </si>
  <si>
    <t>Grand Total</t>
  </si>
  <si>
    <t>Sum of GA14</t>
  </si>
  <si>
    <t>Redmond</t>
  </si>
  <si>
    <t>1140</t>
  </si>
  <si>
    <t>61200</t>
  </si>
  <si>
    <t>60</t>
  </si>
  <si>
    <t>69</t>
  </si>
  <si>
    <t>78</t>
  </si>
  <si>
    <t>$ Diff</t>
  </si>
  <si>
    <t>Pct Diff</t>
  </si>
  <si>
    <t>New</t>
  </si>
  <si>
    <t>411140</t>
  </si>
  <si>
    <t>Fairhope</t>
  </si>
  <si>
    <t>25240</t>
  </si>
  <si>
    <t>Casa Grande</t>
  </si>
  <si>
    <t>10530</t>
  </si>
  <si>
    <t>Aliso Viejo</t>
  </si>
  <si>
    <t>0032</t>
  </si>
  <si>
    <t>00947</t>
  </si>
  <si>
    <t>2802</t>
  </si>
  <si>
    <t>Placentia</t>
  </si>
  <si>
    <t>57526</t>
  </si>
  <si>
    <t>Palm Beach Gardens</t>
  </si>
  <si>
    <t>2370</t>
  </si>
  <si>
    <t>54075</t>
  </si>
  <si>
    <t>32250</t>
  </si>
  <si>
    <t>Clermont County</t>
  </si>
  <si>
    <t>Grants Pass</t>
  </si>
  <si>
    <t>30550</t>
  </si>
  <si>
    <t>Chambersburg</t>
  </si>
  <si>
    <t>1047</t>
  </si>
  <si>
    <t>12536</t>
  </si>
  <si>
    <t>Hilton Head Island</t>
  </si>
  <si>
    <t>0716</t>
  </si>
  <si>
    <t>34045</t>
  </si>
  <si>
    <t>20092</t>
  </si>
  <si>
    <t>35940</t>
  </si>
  <si>
    <t>removed?</t>
  </si>
  <si>
    <t>9999</t>
  </si>
  <si>
    <t>Key</t>
  </si>
  <si>
    <t>POP$</t>
  </si>
  <si>
    <t>POV$</t>
  </si>
  <si>
    <t>PRE40$</t>
  </si>
  <si>
    <t>OCROWD$</t>
  </si>
  <si>
    <t>GRLAG$</t>
  </si>
  <si>
    <t>Union County</t>
  </si>
  <si>
    <t>19300</t>
  </si>
  <si>
    <t>West Sacramento</t>
  </si>
  <si>
    <t>4050</t>
  </si>
  <si>
    <t>84816</t>
  </si>
  <si>
    <t>Commerce City</t>
  </si>
  <si>
    <t>16495</t>
  </si>
  <si>
    <t>9109</t>
  </si>
  <si>
    <t>Caldwell City</t>
  </si>
  <si>
    <t>12250</t>
  </si>
  <si>
    <t>Lenexa</t>
  </si>
  <si>
    <t>39350</t>
  </si>
  <si>
    <t>15500</t>
  </si>
  <si>
    <t>9179</t>
  </si>
  <si>
    <t>Grand Island</t>
  </si>
  <si>
    <t>19595</t>
  </si>
  <si>
    <t>24260</t>
  </si>
  <si>
    <t>24420</t>
  </si>
  <si>
    <t>Berwick Borough</t>
  </si>
  <si>
    <t>05888</t>
  </si>
  <si>
    <t>Bloomsburg</t>
  </si>
  <si>
    <t>07128</t>
  </si>
  <si>
    <t>16540</t>
  </si>
  <si>
    <t>25940</t>
  </si>
  <si>
    <t>36220</t>
  </si>
  <si>
    <t>11540</t>
  </si>
  <si>
    <t>42524</t>
  </si>
  <si>
    <t>Hawaii Non Entitlement FYxx</t>
  </si>
  <si>
    <t>Check Cells G6 and G7 to make sure all rows are referenced.</t>
  </si>
  <si>
    <t>1980 Deccenial Census;</t>
  </si>
  <si>
    <t>1960 Deccenial Census;</t>
  </si>
  <si>
    <t>CDBG FY18 DATA SOURCES:</t>
  </si>
  <si>
    <t>Census July 2016 Population Estimates;</t>
  </si>
  <si>
    <t>American Community Survey 2011-2015</t>
  </si>
  <si>
    <t>Pop 2017</t>
  </si>
  <si>
    <t>Data Source:  https://www.census.gov/programs-surveys/international-programs.html</t>
  </si>
  <si>
    <t>GA FY18</t>
  </si>
  <si>
    <t>GA FY17</t>
  </si>
  <si>
    <t>Pop 2016</t>
  </si>
  <si>
    <t>FY 2018 CDBG Insular Area Allocations</t>
  </si>
  <si>
    <t>POP16</t>
  </si>
  <si>
    <t xml:space="preserve">FY 2018 CDBG Hawaii County Allocations </t>
  </si>
  <si>
    <t>Data Source:  Census July 2016 Population Estimates; American Community Survey 2011-2015</t>
  </si>
  <si>
    <t>Alaska</t>
  </si>
  <si>
    <t>0</t>
  </si>
  <si>
    <t>Anchorage</t>
  </si>
  <si>
    <t>44237</t>
  </si>
  <si>
    <t>Alabama</t>
  </si>
  <si>
    <t>Anniston</t>
  </si>
  <si>
    <t>33657</t>
  </si>
  <si>
    <t>Auburn</t>
  </si>
  <si>
    <t>16261</t>
  </si>
  <si>
    <t>Bessemer</t>
  </si>
  <si>
    <t>33054</t>
  </si>
  <si>
    <t>Birmingham</t>
  </si>
  <si>
    <t>341421</t>
  </si>
  <si>
    <t>Decatur</t>
  </si>
  <si>
    <t>29649</t>
  </si>
  <si>
    <t>Dothan</t>
  </si>
  <si>
    <t>31440</t>
  </si>
  <si>
    <t>4858</t>
  </si>
  <si>
    <t>Florence</t>
  </si>
  <si>
    <t>31649</t>
  </si>
  <si>
    <t>Gadsden</t>
  </si>
  <si>
    <t>58088</t>
  </si>
  <si>
    <t>Huntsville</t>
  </si>
  <si>
    <t>72365</t>
  </si>
  <si>
    <t>Mobile</t>
  </si>
  <si>
    <t>194856</t>
  </si>
  <si>
    <t>Montgomery</t>
  </si>
  <si>
    <t>134393</t>
  </si>
  <si>
    <t>Opelika</t>
  </si>
  <si>
    <t>15678</t>
  </si>
  <si>
    <t>Tuscaloosa</t>
  </si>
  <si>
    <t>63370</t>
  </si>
  <si>
    <t>Jefferson County</t>
  </si>
  <si>
    <t>261054</t>
  </si>
  <si>
    <t>Mobile County</t>
  </si>
  <si>
    <t>119444</t>
  </si>
  <si>
    <t>Arkansas</t>
  </si>
  <si>
    <t>Conway</t>
  </si>
  <si>
    <t>9791</t>
  </si>
  <si>
    <t>Fayetteville</t>
  </si>
  <si>
    <t>20274</t>
  </si>
  <si>
    <t>Fort Smith</t>
  </si>
  <si>
    <t>52991</t>
  </si>
  <si>
    <t>Hot Springs</t>
  </si>
  <si>
    <t>28337</t>
  </si>
  <si>
    <t>Jacksonville</t>
  </si>
  <si>
    <t>14488</t>
  </si>
  <si>
    <t>Jonesboro</t>
  </si>
  <si>
    <t>21418</t>
  </si>
  <si>
    <t>Little Rock</t>
  </si>
  <si>
    <t>107813</t>
  </si>
  <si>
    <t>North Little Rock</t>
  </si>
  <si>
    <t>58032</t>
  </si>
  <si>
    <t>Pine Bluff</t>
  </si>
  <si>
    <t>44037</t>
  </si>
  <si>
    <t>Rogers</t>
  </si>
  <si>
    <t>5700</t>
  </si>
  <si>
    <t>Springdale</t>
  </si>
  <si>
    <t>10076</t>
  </si>
  <si>
    <t>Texarkana</t>
  </si>
  <si>
    <t>19788</t>
  </si>
  <si>
    <t>West Memphis</t>
  </si>
  <si>
    <t>19374</t>
  </si>
  <si>
    <t>Arizona</t>
  </si>
  <si>
    <t>Avondale City</t>
  </si>
  <si>
    <t>6151</t>
  </si>
  <si>
    <t>8311</t>
  </si>
  <si>
    <t>Chandler</t>
  </si>
  <si>
    <t>9531</t>
  </si>
  <si>
    <t>Douglas City</t>
  </si>
  <si>
    <t>11925</t>
  </si>
  <si>
    <t>Flagstaff</t>
  </si>
  <si>
    <t>18214</t>
  </si>
  <si>
    <t>Gilbert</t>
  </si>
  <si>
    <t>1833</t>
  </si>
  <si>
    <t>Glendale</t>
  </si>
  <si>
    <t>15893</t>
  </si>
  <si>
    <t>Mesa</t>
  </si>
  <si>
    <t>33772</t>
  </si>
  <si>
    <t>Peoria City</t>
  </si>
  <si>
    <t>2593</t>
  </si>
  <si>
    <t>Phoenix</t>
  </si>
  <si>
    <t>439170</t>
  </si>
  <si>
    <t>Prescott</t>
  </si>
  <si>
    <t>12861</t>
  </si>
  <si>
    <t>Scottsdale</t>
  </si>
  <si>
    <t>10026</t>
  </si>
  <si>
    <t>Sierra Vista City</t>
  </si>
  <si>
    <t>3121</t>
  </si>
  <si>
    <t>Surprise City</t>
  </si>
  <si>
    <t>1</t>
  </si>
  <si>
    <t>Tempe</t>
  </si>
  <si>
    <t>24897</t>
  </si>
  <si>
    <t>Tucson</t>
  </si>
  <si>
    <t>212892</t>
  </si>
  <si>
    <t>Yuma</t>
  </si>
  <si>
    <t>23974</t>
  </si>
  <si>
    <t>Maricopa County</t>
  </si>
  <si>
    <t>Pima County</t>
  </si>
  <si>
    <t>52768</t>
  </si>
  <si>
    <t>California</t>
  </si>
  <si>
    <t>Alameda</t>
  </si>
  <si>
    <t>63855</t>
  </si>
  <si>
    <t>Alhambra</t>
  </si>
  <si>
    <t>54807</t>
  </si>
  <si>
    <t>Anaheim</t>
  </si>
  <si>
    <t>104184</t>
  </si>
  <si>
    <t>Antioch</t>
  </si>
  <si>
    <t>17305</t>
  </si>
  <si>
    <t>Apple Valley</t>
  </si>
  <si>
    <t>Bakersfield</t>
  </si>
  <si>
    <t>56848</t>
  </si>
  <si>
    <t>Baldwin Park</t>
  </si>
  <si>
    <t>33951</t>
  </si>
  <si>
    <t>Bellflower</t>
  </si>
  <si>
    <t>45909</t>
  </si>
  <si>
    <t>Berkeley</t>
  </si>
  <si>
    <t>111268</t>
  </si>
  <si>
    <t>Buena Park</t>
  </si>
  <si>
    <t>46401</t>
  </si>
  <si>
    <t>Burbank</t>
  </si>
  <si>
    <t>90155</t>
  </si>
  <si>
    <t>Camarillo</t>
  </si>
  <si>
    <t>Carlsbad</t>
  </si>
  <si>
    <t>9253</t>
  </si>
  <si>
    <t>Carson</t>
  </si>
  <si>
    <t>38059</t>
  </si>
  <si>
    <t>Cathedral City</t>
  </si>
  <si>
    <t>1855</t>
  </si>
  <si>
    <t>Cerritos</t>
  </si>
  <si>
    <t>3508</t>
  </si>
  <si>
    <t>Chico</t>
  </si>
  <si>
    <t>14757</t>
  </si>
  <si>
    <t>Chino</t>
  </si>
  <si>
    <t>10305</t>
  </si>
  <si>
    <t>Chino Hills</t>
  </si>
  <si>
    <t>Chula Vista</t>
  </si>
  <si>
    <t>Citrus Heights</t>
  </si>
  <si>
    <t>Clovis City</t>
  </si>
  <si>
    <t>5546</t>
  </si>
  <si>
    <t>Compton</t>
  </si>
  <si>
    <t>71812</t>
  </si>
  <si>
    <t>Concord</t>
  </si>
  <si>
    <t>Corona</t>
  </si>
  <si>
    <t>13336</t>
  </si>
  <si>
    <t>Costa Mesa</t>
  </si>
  <si>
    <t>37550</t>
  </si>
  <si>
    <t>Cupertino City</t>
  </si>
  <si>
    <t>3664</t>
  </si>
  <si>
    <t>Daly City</t>
  </si>
  <si>
    <t>44791</t>
  </si>
  <si>
    <t>Davis</t>
  </si>
  <si>
    <t>8910</t>
  </si>
  <si>
    <t>Delano City</t>
  </si>
  <si>
    <t>11913</t>
  </si>
  <si>
    <t>Downey</t>
  </si>
  <si>
    <t>82505</t>
  </si>
  <si>
    <t>El Cajon</t>
  </si>
  <si>
    <t>37618</t>
  </si>
  <si>
    <t>El Centro</t>
  </si>
  <si>
    <t>16811</t>
  </si>
  <si>
    <t>Elk Grove</t>
  </si>
  <si>
    <t>El Monte</t>
  </si>
  <si>
    <t>13163</t>
  </si>
  <si>
    <t>Encinitas</t>
  </si>
  <si>
    <t>2786</t>
  </si>
  <si>
    <t>Escondido</t>
  </si>
  <si>
    <t>16377</t>
  </si>
  <si>
    <t>Fairfield</t>
  </si>
  <si>
    <t>Fontana</t>
  </si>
  <si>
    <t>14659</t>
  </si>
  <si>
    <t>Fountain Valley</t>
  </si>
  <si>
    <t>2068</t>
  </si>
  <si>
    <t>Fremont</t>
  </si>
  <si>
    <t>43790</t>
  </si>
  <si>
    <t>Fresno</t>
  </si>
  <si>
    <t>133929</t>
  </si>
  <si>
    <t>Fullerton</t>
  </si>
  <si>
    <t>56180</t>
  </si>
  <si>
    <t>Gardena</t>
  </si>
  <si>
    <t>35943</t>
  </si>
  <si>
    <t>Garden Grove</t>
  </si>
  <si>
    <t>84238</t>
  </si>
  <si>
    <t>Gilroy City</t>
  </si>
  <si>
    <t>7348</t>
  </si>
  <si>
    <t>119442</t>
  </si>
  <si>
    <t>Glendora City</t>
  </si>
  <si>
    <t>20752</t>
  </si>
  <si>
    <t>Goleta</t>
  </si>
  <si>
    <t>Hanford</t>
  </si>
  <si>
    <t>10133</t>
  </si>
  <si>
    <t>Hawthorne</t>
  </si>
  <si>
    <t>33035</t>
  </si>
  <si>
    <t>Hayward</t>
  </si>
  <si>
    <t>72700</t>
  </si>
  <si>
    <t>Hemet</t>
  </si>
  <si>
    <t>5416</t>
  </si>
  <si>
    <t>Hesperia</t>
  </si>
  <si>
    <t>Huntington Beach</t>
  </si>
  <si>
    <t>11492</t>
  </si>
  <si>
    <t>Huntington Park</t>
  </si>
  <si>
    <t>29920</t>
  </si>
  <si>
    <t>Indio City</t>
  </si>
  <si>
    <t>9745</t>
  </si>
  <si>
    <t>Inglewood</t>
  </si>
  <si>
    <t>63390</t>
  </si>
  <si>
    <t>Irvine</t>
  </si>
  <si>
    <t>Jurupa Valley</t>
  </si>
  <si>
    <t>1783</t>
  </si>
  <si>
    <t>37692</t>
  </si>
  <si>
    <t>Laguna Niguel</t>
  </si>
  <si>
    <t>La Habra</t>
  </si>
  <si>
    <t>25136</t>
  </si>
  <si>
    <t>Lake Forest</t>
  </si>
  <si>
    <t>Lake Elsinore</t>
  </si>
  <si>
    <t>2432</t>
  </si>
  <si>
    <t>Lakewood</t>
  </si>
  <si>
    <t>67126</t>
  </si>
  <si>
    <t>La Mesa</t>
  </si>
  <si>
    <t>30441</t>
  </si>
  <si>
    <t>Lancaster</t>
  </si>
  <si>
    <t>26012</t>
  </si>
  <si>
    <t>Livermore</t>
  </si>
  <si>
    <t>16058</t>
  </si>
  <si>
    <t>Lodi</t>
  </si>
  <si>
    <t>22229</t>
  </si>
  <si>
    <t>Lompoc</t>
  </si>
  <si>
    <t>14415</t>
  </si>
  <si>
    <t>Long Beach</t>
  </si>
  <si>
    <t>344168</t>
  </si>
  <si>
    <t>Los Angeles</t>
  </si>
  <si>
    <t>2479015</t>
  </si>
  <si>
    <t>Lynwood</t>
  </si>
  <si>
    <t>31614</t>
  </si>
  <si>
    <t>Madera</t>
  </si>
  <si>
    <t>14430</t>
  </si>
  <si>
    <t>Menifee</t>
  </si>
  <si>
    <t>Merced</t>
  </si>
  <si>
    <t>20068</t>
  </si>
  <si>
    <t>Milpitas City</t>
  </si>
  <si>
    <t>6572</t>
  </si>
  <si>
    <t>Mission Viejo</t>
  </si>
  <si>
    <t>Modesto</t>
  </si>
  <si>
    <t>36585</t>
  </si>
  <si>
    <t>Montebello</t>
  </si>
  <si>
    <t>32097</t>
  </si>
  <si>
    <t>Monterey</t>
  </si>
  <si>
    <t>22618</t>
  </si>
  <si>
    <t>Monterey Park</t>
  </si>
  <si>
    <t>37821</t>
  </si>
  <si>
    <t>Moreno Valley</t>
  </si>
  <si>
    <t>Mountain View</t>
  </si>
  <si>
    <t>30889</t>
  </si>
  <si>
    <t>Napa City</t>
  </si>
  <si>
    <t>22170</t>
  </si>
  <si>
    <t>National City</t>
  </si>
  <si>
    <t>32771</t>
  </si>
  <si>
    <t>Newport Beach</t>
  </si>
  <si>
    <t>26564</t>
  </si>
  <si>
    <t>Norwalk</t>
  </si>
  <si>
    <t>88739</t>
  </si>
  <si>
    <t>Oakland</t>
  </si>
  <si>
    <t>367548</t>
  </si>
  <si>
    <t>Oceanside</t>
  </si>
  <si>
    <t>24971</t>
  </si>
  <si>
    <t>Ontario</t>
  </si>
  <si>
    <t>46617</t>
  </si>
  <si>
    <t>Orange</t>
  </si>
  <si>
    <t>26444</t>
  </si>
  <si>
    <t>Oxnard</t>
  </si>
  <si>
    <t>40265</t>
  </si>
  <si>
    <t>Palmdale</t>
  </si>
  <si>
    <t>Palm Desert</t>
  </si>
  <si>
    <t>1295</t>
  </si>
  <si>
    <t>Palm Springs</t>
  </si>
  <si>
    <t>13468</t>
  </si>
  <si>
    <t>Palo Alto</t>
  </si>
  <si>
    <t>52287</t>
  </si>
  <si>
    <t>Paradise</t>
  </si>
  <si>
    <t>Paramount City</t>
  </si>
  <si>
    <t>27249</t>
  </si>
  <si>
    <t>Pasadena</t>
  </si>
  <si>
    <t>116407</t>
  </si>
  <si>
    <t>Perris City</t>
  </si>
  <si>
    <t>2950</t>
  </si>
  <si>
    <t>Petaluma</t>
  </si>
  <si>
    <t>14035</t>
  </si>
  <si>
    <t>Pico Rivera</t>
  </si>
  <si>
    <t>49150</t>
  </si>
  <si>
    <t>Pittsburg</t>
  </si>
  <si>
    <t>19062</t>
  </si>
  <si>
    <t>5861</t>
  </si>
  <si>
    <t>Pleasanton City</t>
  </si>
  <si>
    <t>4203</t>
  </si>
  <si>
    <t>Pomona</t>
  </si>
  <si>
    <t>67157</t>
  </si>
  <si>
    <t>Porterville</t>
  </si>
  <si>
    <t>7991</t>
  </si>
  <si>
    <t>Rancho Cordova City</t>
  </si>
  <si>
    <t>Rancho Cucamonga</t>
  </si>
  <si>
    <t>Rancho Santa Margarita</t>
  </si>
  <si>
    <t>Redding</t>
  </si>
  <si>
    <t>12773</t>
  </si>
  <si>
    <t>Redondo Beach</t>
  </si>
  <si>
    <t>46986</t>
  </si>
  <si>
    <t>Redwood City</t>
  </si>
  <si>
    <t>46290</t>
  </si>
  <si>
    <t>Rialto</t>
  </si>
  <si>
    <t>18567</t>
  </si>
  <si>
    <t>Riverside</t>
  </si>
  <si>
    <t>84332</t>
  </si>
  <si>
    <t>Rocklin City</t>
  </si>
  <si>
    <t>1495</t>
  </si>
  <si>
    <t>Rosemead</t>
  </si>
  <si>
    <t>15476</t>
  </si>
  <si>
    <t>Roseville</t>
  </si>
  <si>
    <t>13421</t>
  </si>
  <si>
    <t>Sacramento</t>
  </si>
  <si>
    <t>204589</t>
  </si>
  <si>
    <t>Salinas</t>
  </si>
  <si>
    <t>28957</t>
  </si>
  <si>
    <t>San Bernardino</t>
  </si>
  <si>
    <t>91922</t>
  </si>
  <si>
    <t>San Clemente</t>
  </si>
  <si>
    <t>8527</t>
  </si>
  <si>
    <t>San Diego</t>
  </si>
  <si>
    <t>573224</t>
  </si>
  <si>
    <t>San Francisco</t>
  </si>
  <si>
    <t>740316</t>
  </si>
  <si>
    <t>San Jose</t>
  </si>
  <si>
    <t>205370</t>
  </si>
  <si>
    <t>San Leandro</t>
  </si>
  <si>
    <t>65962</t>
  </si>
  <si>
    <t>San Marcos City</t>
  </si>
  <si>
    <t>San Mateo</t>
  </si>
  <si>
    <t>69870</t>
  </si>
  <si>
    <t>Santa Ana</t>
  </si>
  <si>
    <t>100350</t>
  </si>
  <si>
    <t>Santa Barbara</t>
  </si>
  <si>
    <t>58768</t>
  </si>
  <si>
    <t>Santa Clara</t>
  </si>
  <si>
    <t>58880</t>
  </si>
  <si>
    <t>Santa Clarita</t>
  </si>
  <si>
    <t>Santa Cruz</t>
  </si>
  <si>
    <t>25596</t>
  </si>
  <si>
    <t>Santa Maria</t>
  </si>
  <si>
    <t>20027</t>
  </si>
  <si>
    <t>Santa Monica</t>
  </si>
  <si>
    <t>83249</t>
  </si>
  <si>
    <t>Santa Rosa</t>
  </si>
  <si>
    <t>31027</t>
  </si>
  <si>
    <t>Santee</t>
  </si>
  <si>
    <t>Seaside</t>
  </si>
  <si>
    <t>19353</t>
  </si>
  <si>
    <t>Simi Valley</t>
  </si>
  <si>
    <t>South Gate</t>
  </si>
  <si>
    <t>53831</t>
  </si>
  <si>
    <t>South San Francisco</t>
  </si>
  <si>
    <t>39418</t>
  </si>
  <si>
    <t>Stockton</t>
  </si>
  <si>
    <t>86321</t>
  </si>
  <si>
    <t>Sunnyvale</t>
  </si>
  <si>
    <t>52898</t>
  </si>
  <si>
    <t>Temecula</t>
  </si>
  <si>
    <t>Thousand Oaks</t>
  </si>
  <si>
    <t>2934</t>
  </si>
  <si>
    <t>Torrance</t>
  </si>
  <si>
    <t>100991</t>
  </si>
  <si>
    <t>Tulare</t>
  </si>
  <si>
    <t>13824</t>
  </si>
  <si>
    <t>Turlock</t>
  </si>
  <si>
    <t>9116</t>
  </si>
  <si>
    <t>Tustin</t>
  </si>
  <si>
    <t>2006</t>
  </si>
  <si>
    <t>Union City</t>
  </si>
  <si>
    <t>6618</t>
  </si>
  <si>
    <t>Upland</t>
  </si>
  <si>
    <t>15918</t>
  </si>
  <si>
    <t>Vacaville</t>
  </si>
  <si>
    <t>10898</t>
  </si>
  <si>
    <t>Vallejo</t>
  </si>
  <si>
    <t>60877</t>
  </si>
  <si>
    <t>San Buenaventura</t>
  </si>
  <si>
    <t>29114</t>
  </si>
  <si>
    <t>Victorville</t>
  </si>
  <si>
    <t>Visalia</t>
  </si>
  <si>
    <t>15791</t>
  </si>
  <si>
    <t>Vista</t>
  </si>
  <si>
    <t>Walnut Creek</t>
  </si>
  <si>
    <t>9903</t>
  </si>
  <si>
    <t>Watsonville</t>
  </si>
  <si>
    <t>13293</t>
  </si>
  <si>
    <t>West Covina</t>
  </si>
  <si>
    <t>50645</t>
  </si>
  <si>
    <t>Westminster</t>
  </si>
  <si>
    <t>25750</t>
  </si>
  <si>
    <t>Whittier</t>
  </si>
  <si>
    <t>33663</t>
  </si>
  <si>
    <t>Woodland</t>
  </si>
  <si>
    <t>13524</t>
  </si>
  <si>
    <t>Yorba Linda</t>
  </si>
  <si>
    <t>Yuba City</t>
  </si>
  <si>
    <t>11507</t>
  </si>
  <si>
    <t>Alameda County</t>
  </si>
  <si>
    <t>156207</t>
  </si>
  <si>
    <t>Contra Costa County</t>
  </si>
  <si>
    <t>326760</t>
  </si>
  <si>
    <t>Fresno County</t>
  </si>
  <si>
    <t>201865</t>
  </si>
  <si>
    <t>Kern County</t>
  </si>
  <si>
    <t>215066</t>
  </si>
  <si>
    <t>Los Angeles County</t>
  </si>
  <si>
    <t>1528175</t>
  </si>
  <si>
    <t>Marin County</t>
  </si>
  <si>
    <t>146820</t>
  </si>
  <si>
    <t>Monterey County</t>
  </si>
  <si>
    <t>103116</t>
  </si>
  <si>
    <t>Orange County</t>
  </si>
  <si>
    <t>141166</t>
  </si>
  <si>
    <t>Riverside County</t>
  </si>
  <si>
    <t>171356</t>
  </si>
  <si>
    <t>Sacramento County</t>
  </si>
  <si>
    <t>311108</t>
  </si>
  <si>
    <t>San Bernardino County</t>
  </si>
  <si>
    <t>305598</t>
  </si>
  <si>
    <t>San Diego County</t>
  </si>
  <si>
    <t>263533</t>
  </si>
  <si>
    <t>San Joaquin County</t>
  </si>
  <si>
    <t>141439</t>
  </si>
  <si>
    <t>San Luis Obispo County</t>
  </si>
  <si>
    <t>75834</t>
  </si>
  <si>
    <t>San Mateo County</t>
  </si>
  <si>
    <t>244018</t>
  </si>
  <si>
    <t>Santa Barbara County</t>
  </si>
  <si>
    <t>73137</t>
  </si>
  <si>
    <t>Santa Clara County</t>
  </si>
  <si>
    <t>225581</t>
  </si>
  <si>
    <t>Sonoma County</t>
  </si>
  <si>
    <t>102313</t>
  </si>
  <si>
    <t>Stanislaus County</t>
  </si>
  <si>
    <t>108807</t>
  </si>
  <si>
    <t>Ventura County</t>
  </si>
  <si>
    <t>126823</t>
  </si>
  <si>
    <t>Colorado</t>
  </si>
  <si>
    <t>Arvada</t>
  </si>
  <si>
    <t>19242</t>
  </si>
  <si>
    <t>Aurora</t>
  </si>
  <si>
    <t>48548</t>
  </si>
  <si>
    <t>Boulder</t>
  </si>
  <si>
    <t>37718</t>
  </si>
  <si>
    <t>Broomfield City/County</t>
  </si>
  <si>
    <t>Centennial</t>
  </si>
  <si>
    <t>Colorado Springs</t>
  </si>
  <si>
    <t>70194</t>
  </si>
  <si>
    <t>8970</t>
  </si>
  <si>
    <t>Denver</t>
  </si>
  <si>
    <t>493887</t>
  </si>
  <si>
    <t>Fort Collins</t>
  </si>
  <si>
    <t>25027</t>
  </si>
  <si>
    <t>Grand Junction</t>
  </si>
  <si>
    <t>18694</t>
  </si>
  <si>
    <t>Greeley</t>
  </si>
  <si>
    <t>26314</t>
  </si>
  <si>
    <t>19388</t>
  </si>
  <si>
    <t>Longmont</t>
  </si>
  <si>
    <t>11489</t>
  </si>
  <si>
    <t>Loveland</t>
  </si>
  <si>
    <t>9734</t>
  </si>
  <si>
    <t>Pueblo</t>
  </si>
  <si>
    <t>91181</t>
  </si>
  <si>
    <t>Thornton</t>
  </si>
  <si>
    <t>11353</t>
  </si>
  <si>
    <t>Adams County</t>
  </si>
  <si>
    <t>66642</t>
  </si>
  <si>
    <t>Arapahoe County</t>
  </si>
  <si>
    <t>81829</t>
  </si>
  <si>
    <t>El Paso County</t>
  </si>
  <si>
    <t>73550</t>
  </si>
  <si>
    <t>88310</t>
  </si>
  <si>
    <t>Connecticut</t>
  </si>
  <si>
    <t>Bridgeport</t>
  </si>
  <si>
    <t>156748</t>
  </si>
  <si>
    <t>Bristol</t>
  </si>
  <si>
    <t>45499</t>
  </si>
  <si>
    <t>Danbury</t>
  </si>
  <si>
    <t>39382</t>
  </si>
  <si>
    <t>East Hartford</t>
  </si>
  <si>
    <t>43977</t>
  </si>
  <si>
    <t>46183</t>
  </si>
  <si>
    <t>Greenwich</t>
  </si>
  <si>
    <t>53793</t>
  </si>
  <si>
    <t>Hamden Town</t>
  </si>
  <si>
    <t>41056</t>
  </si>
  <si>
    <t>Hartford</t>
  </si>
  <si>
    <t>162178</t>
  </si>
  <si>
    <t>Manchester</t>
  </si>
  <si>
    <t>42102</t>
  </si>
  <si>
    <t>Meriden</t>
  </si>
  <si>
    <t>51850</t>
  </si>
  <si>
    <t>Middletown</t>
  </si>
  <si>
    <t>33250</t>
  </si>
  <si>
    <t>Milford Town</t>
  </si>
  <si>
    <t>41662</t>
  </si>
  <si>
    <t>New Britain</t>
  </si>
  <si>
    <t>82201</t>
  </si>
  <si>
    <t>New Haven</t>
  </si>
  <si>
    <t>152048</t>
  </si>
  <si>
    <t>New London</t>
  </si>
  <si>
    <t>34182</t>
  </si>
  <si>
    <t>67775</t>
  </si>
  <si>
    <t>Norwich</t>
  </si>
  <si>
    <t>38506</t>
  </si>
  <si>
    <t>Stamford</t>
  </si>
  <si>
    <t>92713</t>
  </si>
  <si>
    <t>Stratford</t>
  </si>
  <si>
    <t>45012</t>
  </si>
  <si>
    <t>Waterbury</t>
  </si>
  <si>
    <t>107130</t>
  </si>
  <si>
    <t>West Hartford</t>
  </si>
  <si>
    <t>62382</t>
  </si>
  <si>
    <t>West Haven</t>
  </si>
  <si>
    <t>43002</t>
  </si>
  <si>
    <t>District Of Columbia</t>
  </si>
  <si>
    <t>763956</t>
  </si>
  <si>
    <t>Delaware</t>
  </si>
  <si>
    <t>Dover</t>
  </si>
  <si>
    <t>7250</t>
  </si>
  <si>
    <t>Wilmington</t>
  </si>
  <si>
    <t>95827</t>
  </si>
  <si>
    <t>New Castle County</t>
  </si>
  <si>
    <t>211618</t>
  </si>
  <si>
    <t>Florida</t>
  </si>
  <si>
    <t>Boca Raton</t>
  </si>
  <si>
    <t>6974</t>
  </si>
  <si>
    <t>Boynton Beach</t>
  </si>
  <si>
    <t>10467</t>
  </si>
  <si>
    <t>Bradenton</t>
  </si>
  <si>
    <t>Cape Coral</t>
  </si>
  <si>
    <t>Clearwater</t>
  </si>
  <si>
    <t>34653</t>
  </si>
  <si>
    <t>Cocoa</t>
  </si>
  <si>
    <t>12294</t>
  </si>
  <si>
    <t>Coconut Creek</t>
  </si>
  <si>
    <t>Coral Springs</t>
  </si>
  <si>
    <t>Davie</t>
  </si>
  <si>
    <t>Daytona Beach</t>
  </si>
  <si>
    <t>37395</t>
  </si>
  <si>
    <t>Deerfield Beach</t>
  </si>
  <si>
    <t>9573</t>
  </si>
  <si>
    <t>Delray Beach</t>
  </si>
  <si>
    <t>12230</t>
  </si>
  <si>
    <t>Deltona</t>
  </si>
  <si>
    <t>Ft Lauderdale</t>
  </si>
  <si>
    <t>83648</t>
  </si>
  <si>
    <t>Ft Myers</t>
  </si>
  <si>
    <t>22523</t>
  </si>
  <si>
    <t>Fort Pierce</t>
  </si>
  <si>
    <t>Fort Walton Beach</t>
  </si>
  <si>
    <t>12147</t>
  </si>
  <si>
    <t>Gainesville</t>
  </si>
  <si>
    <t>29701</t>
  </si>
  <si>
    <t>Hialeah</t>
  </si>
  <si>
    <t>66972</t>
  </si>
  <si>
    <t>Hollywood</t>
  </si>
  <si>
    <t>35237</t>
  </si>
  <si>
    <t>Homestead City</t>
  </si>
  <si>
    <t>9152</t>
  </si>
  <si>
    <t>Jupiter</t>
  </si>
  <si>
    <t>1058</t>
  </si>
  <si>
    <t>Kissimmee</t>
  </si>
  <si>
    <t>6845</t>
  </si>
  <si>
    <t>Lakeland</t>
  </si>
  <si>
    <t>41350</t>
  </si>
  <si>
    <t>Largo</t>
  </si>
  <si>
    <t>5302</t>
  </si>
  <si>
    <t>Lauderhill</t>
  </si>
  <si>
    <t>132</t>
  </si>
  <si>
    <t>Marco Island City</t>
  </si>
  <si>
    <t>Margate</t>
  </si>
  <si>
    <t>2646</t>
  </si>
  <si>
    <t>Melbourne</t>
  </si>
  <si>
    <t>24282</t>
  </si>
  <si>
    <t>Miami</t>
  </si>
  <si>
    <t>291688</t>
  </si>
  <si>
    <t>Miami Beach</t>
  </si>
  <si>
    <t>63145</t>
  </si>
  <si>
    <t>Miami Gardens City</t>
  </si>
  <si>
    <t>Miramar</t>
  </si>
  <si>
    <t>5485</t>
  </si>
  <si>
    <t>Naples</t>
  </si>
  <si>
    <t>4655</t>
  </si>
  <si>
    <t>North Miami</t>
  </si>
  <si>
    <t>28708</t>
  </si>
  <si>
    <t>Ocala</t>
  </si>
  <si>
    <t>13598</t>
  </si>
  <si>
    <t>Orlando</t>
  </si>
  <si>
    <t>88135</t>
  </si>
  <si>
    <t>Palm Bay</t>
  </si>
  <si>
    <t>Palm Coast</t>
  </si>
  <si>
    <t>Panama City</t>
  </si>
  <si>
    <t>33275</t>
  </si>
  <si>
    <t>Pembroke Pines</t>
  </si>
  <si>
    <t>1429</t>
  </si>
  <si>
    <t>Pensacola</t>
  </si>
  <si>
    <t>56752</t>
  </si>
  <si>
    <t>Pinellas Park</t>
  </si>
  <si>
    <t>2502</t>
  </si>
  <si>
    <t>56975</t>
  </si>
  <si>
    <t>10848</t>
  </si>
  <si>
    <t>Plantation</t>
  </si>
  <si>
    <t>4772</t>
  </si>
  <si>
    <t>Pompano Beach</t>
  </si>
  <si>
    <t>15992</t>
  </si>
  <si>
    <t>Port Orange</t>
  </si>
  <si>
    <t>1801</t>
  </si>
  <si>
    <t>Port St Lucie</t>
  </si>
  <si>
    <t>St Petersburg</t>
  </si>
  <si>
    <t>181298</t>
  </si>
  <si>
    <t>Sanford</t>
  </si>
  <si>
    <t>19175</t>
  </si>
  <si>
    <t>Sarasota</t>
  </si>
  <si>
    <t>34083</t>
  </si>
  <si>
    <t>Sebastian City</t>
  </si>
  <si>
    <t>698</t>
  </si>
  <si>
    <t>Sunrise</t>
  </si>
  <si>
    <t>Tallahassee</t>
  </si>
  <si>
    <t>48174</t>
  </si>
  <si>
    <t>Tamarac</t>
  </si>
  <si>
    <t>Tampa</t>
  </si>
  <si>
    <t>276734</t>
  </si>
  <si>
    <t>Titusville</t>
  </si>
  <si>
    <t>7244</t>
  </si>
  <si>
    <t>Wellington</t>
  </si>
  <si>
    <t>Weston City</t>
  </si>
  <si>
    <t>West Palm Beach</t>
  </si>
  <si>
    <t>56208</t>
  </si>
  <si>
    <t>Brevard County</t>
  </si>
  <si>
    <t>62368</t>
  </si>
  <si>
    <t>Broward County</t>
  </si>
  <si>
    <t>174856</t>
  </si>
  <si>
    <t>Collier County</t>
  </si>
  <si>
    <t>10545</t>
  </si>
  <si>
    <t>Jacksonville-Duval County</t>
  </si>
  <si>
    <t>454139</t>
  </si>
  <si>
    <t>Escambia County</t>
  </si>
  <si>
    <t>116615</t>
  </si>
  <si>
    <t>Hillsborough County</t>
  </si>
  <si>
    <t>122818</t>
  </si>
  <si>
    <t>Lake County</t>
  </si>
  <si>
    <t>37717</t>
  </si>
  <si>
    <t>Lee County</t>
  </si>
  <si>
    <t>32014</t>
  </si>
  <si>
    <t>Manatee County</t>
  </si>
  <si>
    <t>44701</t>
  </si>
  <si>
    <t>Marion County</t>
  </si>
  <si>
    <t>35223</t>
  </si>
  <si>
    <t>Miami-Dade County</t>
  </si>
  <si>
    <t>471265</t>
  </si>
  <si>
    <t>161278</t>
  </si>
  <si>
    <t>Osceola County</t>
  </si>
  <si>
    <t>12184</t>
  </si>
  <si>
    <t>Palm Beach County</t>
  </si>
  <si>
    <t>140906</t>
  </si>
  <si>
    <t>Pasco County</t>
  </si>
  <si>
    <t>29139</t>
  </si>
  <si>
    <t>Pinellas County</t>
  </si>
  <si>
    <t>142503</t>
  </si>
  <si>
    <t>Polk County</t>
  </si>
  <si>
    <t>124272</t>
  </si>
  <si>
    <t>15300</t>
  </si>
  <si>
    <t>Sarasota County</t>
  </si>
  <si>
    <t>42343</t>
  </si>
  <si>
    <t>Seminole County</t>
  </si>
  <si>
    <t>35772</t>
  </si>
  <si>
    <t>Volusia County</t>
  </si>
  <si>
    <t>84646</t>
  </si>
  <si>
    <t>Georgia</t>
  </si>
  <si>
    <t>55890</t>
  </si>
  <si>
    <t>Athens-Clarke County</t>
  </si>
  <si>
    <t>45363</t>
  </si>
  <si>
    <t>Atlanta</t>
  </si>
  <si>
    <t>500116</t>
  </si>
  <si>
    <t>Augusta-Richmond County</t>
  </si>
  <si>
    <t>70626</t>
  </si>
  <si>
    <t>Brunswick</t>
  </si>
  <si>
    <t>21703</t>
  </si>
  <si>
    <t>Columbus-Muscogee County</t>
  </si>
  <si>
    <t>158623</t>
  </si>
  <si>
    <t>Dalton</t>
  </si>
  <si>
    <t>17868</t>
  </si>
  <si>
    <t>16523</t>
  </si>
  <si>
    <t>Hinesville</t>
  </si>
  <si>
    <t>Macon-Bibb</t>
  </si>
  <si>
    <t>141249</t>
  </si>
  <si>
    <t>Marietta</t>
  </si>
  <si>
    <t>25565</t>
  </si>
  <si>
    <t>Rome</t>
  </si>
  <si>
    <t>32226</t>
  </si>
  <si>
    <t>Roswell</t>
  </si>
  <si>
    <t>2983</t>
  </si>
  <si>
    <t>Sandy Springs City</t>
  </si>
  <si>
    <t>Savannah</t>
  </si>
  <si>
    <t>149245</t>
  </si>
  <si>
    <t>Smyrna City</t>
  </si>
  <si>
    <t>10157</t>
  </si>
  <si>
    <t>Valdosta</t>
  </si>
  <si>
    <t>30652</t>
  </si>
  <si>
    <t>Warner Robins</t>
  </si>
  <si>
    <t>18633</t>
  </si>
  <si>
    <t>Cherokee County</t>
  </si>
  <si>
    <t>23542</t>
  </si>
  <si>
    <t>Clayton County</t>
  </si>
  <si>
    <t>Cobb County</t>
  </si>
  <si>
    <t>78452</t>
  </si>
  <si>
    <t>De Kalb County</t>
  </si>
  <si>
    <t>213065</t>
  </si>
  <si>
    <t>Fulton County</t>
  </si>
  <si>
    <t>115581</t>
  </si>
  <si>
    <t>Gwinnett County</t>
  </si>
  <si>
    <t>44361</t>
  </si>
  <si>
    <t>Henry County</t>
  </si>
  <si>
    <t>17619</t>
  </si>
  <si>
    <t>Hawaii</t>
  </si>
  <si>
    <t>Honolulu</t>
  </si>
  <si>
    <t>500409</t>
  </si>
  <si>
    <t>Iowa</t>
  </si>
  <si>
    <t>Ames</t>
  </si>
  <si>
    <t>27003</t>
  </si>
  <si>
    <t>Cedar Falls</t>
  </si>
  <si>
    <t>21195</t>
  </si>
  <si>
    <t>Cedar Rapids</t>
  </si>
  <si>
    <t>92035</t>
  </si>
  <si>
    <t>Council Bluffs</t>
  </si>
  <si>
    <t>55641</t>
  </si>
  <si>
    <t>Davenport</t>
  </si>
  <si>
    <t>88981</t>
  </si>
  <si>
    <t>Des Moines</t>
  </si>
  <si>
    <t>208982</t>
  </si>
  <si>
    <t>Dubuque</t>
  </si>
  <si>
    <t>56606</t>
  </si>
  <si>
    <t>Iowa City</t>
  </si>
  <si>
    <t>33443</t>
  </si>
  <si>
    <t>Sioux City</t>
  </si>
  <si>
    <t>89159</t>
  </si>
  <si>
    <t>Waterloo</t>
  </si>
  <si>
    <t>71755</t>
  </si>
  <si>
    <t>West Des Moines</t>
  </si>
  <si>
    <t>11949</t>
  </si>
  <si>
    <t>Idaho</t>
  </si>
  <si>
    <t>Boise</t>
  </si>
  <si>
    <t>34481</t>
  </si>
  <si>
    <t>Coeur D'Alene</t>
  </si>
  <si>
    <t>14291</t>
  </si>
  <si>
    <t>Idaho Falls</t>
  </si>
  <si>
    <t>33161</t>
  </si>
  <si>
    <t>Lewiston</t>
  </si>
  <si>
    <t>12691</t>
  </si>
  <si>
    <t>Meridian</t>
  </si>
  <si>
    <t>2081</t>
  </si>
  <si>
    <t>Nampa</t>
  </si>
  <si>
    <t>18897</t>
  </si>
  <si>
    <t>Pocatello</t>
  </si>
  <si>
    <t>28534</t>
  </si>
  <si>
    <t>Illinois</t>
  </si>
  <si>
    <t>Alton City</t>
  </si>
  <si>
    <t>43047</t>
  </si>
  <si>
    <t>Arlington Heights</t>
  </si>
  <si>
    <t>27878</t>
  </si>
  <si>
    <t>63715</t>
  </si>
  <si>
    <t>Belleville</t>
  </si>
  <si>
    <t>37264</t>
  </si>
  <si>
    <t>Berwyn</t>
  </si>
  <si>
    <t>54224</t>
  </si>
  <si>
    <t>Bloomington</t>
  </si>
  <si>
    <t>36271</t>
  </si>
  <si>
    <t>Bolingbrook</t>
  </si>
  <si>
    <t>Champaign</t>
  </si>
  <si>
    <t>49583</t>
  </si>
  <si>
    <t>Chicago</t>
  </si>
  <si>
    <t>3550404</t>
  </si>
  <si>
    <t>Chicago Heights</t>
  </si>
  <si>
    <t>34331</t>
  </si>
  <si>
    <t>Cicero</t>
  </si>
  <si>
    <t>69130</t>
  </si>
  <si>
    <t>Danville</t>
  </si>
  <si>
    <t>41856</t>
  </si>
  <si>
    <t>78004</t>
  </si>
  <si>
    <t>Dekalb</t>
  </si>
  <si>
    <t>18486</t>
  </si>
  <si>
    <t>Des Plaines</t>
  </si>
  <si>
    <t>34886</t>
  </si>
  <si>
    <t>Downers Grove</t>
  </si>
  <si>
    <t>21154</t>
  </si>
  <si>
    <t>East St Louis</t>
  </si>
  <si>
    <t>81712</t>
  </si>
  <si>
    <t>Elgin</t>
  </si>
  <si>
    <t>49447</t>
  </si>
  <si>
    <t>Evanston</t>
  </si>
  <si>
    <t>79283</t>
  </si>
  <si>
    <t>Granite City</t>
  </si>
  <si>
    <t>40073</t>
  </si>
  <si>
    <t>Hoffman Estates</t>
  </si>
  <si>
    <t>8296</t>
  </si>
  <si>
    <t>Joliet</t>
  </si>
  <si>
    <t>66780</t>
  </si>
  <si>
    <t>Kankakee</t>
  </si>
  <si>
    <t>27666</t>
  </si>
  <si>
    <t>Moline</t>
  </si>
  <si>
    <t>42705</t>
  </si>
  <si>
    <t>Mount Prospect</t>
  </si>
  <si>
    <t>18906</t>
  </si>
  <si>
    <t>Naperville</t>
  </si>
  <si>
    <t>12933</t>
  </si>
  <si>
    <t>Normal</t>
  </si>
  <si>
    <t>13357</t>
  </si>
  <si>
    <t>North Chicago</t>
  </si>
  <si>
    <t>22938</t>
  </si>
  <si>
    <t>Oak Lawn</t>
  </si>
  <si>
    <t>27471</t>
  </si>
  <si>
    <t>Oak Park</t>
  </si>
  <si>
    <t>61093</t>
  </si>
  <si>
    <t>Palatine Village</t>
  </si>
  <si>
    <t>11504</t>
  </si>
  <si>
    <t>Pekin</t>
  </si>
  <si>
    <t>28146</t>
  </si>
  <si>
    <t>Peoria</t>
  </si>
  <si>
    <t>103162</t>
  </si>
  <si>
    <t>Rantoul</t>
  </si>
  <si>
    <t>22116</t>
  </si>
  <si>
    <t>Rockford</t>
  </si>
  <si>
    <t>126706</t>
  </si>
  <si>
    <t>Rock Island</t>
  </si>
  <si>
    <t>51863</t>
  </si>
  <si>
    <t>Schaumburg Village</t>
  </si>
  <si>
    <t>986</t>
  </si>
  <si>
    <t>Skokie</t>
  </si>
  <si>
    <t>59364</t>
  </si>
  <si>
    <t>Springfield</t>
  </si>
  <si>
    <t>83271</t>
  </si>
  <si>
    <t>Urbana</t>
  </si>
  <si>
    <t>27294</t>
  </si>
  <si>
    <t>Waukegan</t>
  </si>
  <si>
    <t>55719</t>
  </si>
  <si>
    <t>Wheaton City</t>
  </si>
  <si>
    <t>24312</t>
  </si>
  <si>
    <t>Cook County</t>
  </si>
  <si>
    <t>1074374</t>
  </si>
  <si>
    <t>Du Page County</t>
  </si>
  <si>
    <t>255056</t>
  </si>
  <si>
    <t>Kane County</t>
  </si>
  <si>
    <t>94519</t>
  </si>
  <si>
    <t>216439</t>
  </si>
  <si>
    <t>Mchenry County</t>
  </si>
  <si>
    <t>83874</t>
  </si>
  <si>
    <t>Madison County</t>
  </si>
  <si>
    <t>142177</t>
  </si>
  <si>
    <t>St Clair County</t>
  </si>
  <si>
    <t>147945</t>
  </si>
  <si>
    <t>Will County</t>
  </si>
  <si>
    <t>121337</t>
  </si>
  <si>
    <t>Indiana</t>
  </si>
  <si>
    <t>Anderson</t>
  </si>
  <si>
    <t>49061</t>
  </si>
  <si>
    <t>31357</t>
  </si>
  <si>
    <t>Carmel</t>
  </si>
  <si>
    <t>1442</t>
  </si>
  <si>
    <t>Columbus</t>
  </si>
  <si>
    <t>20778</t>
  </si>
  <si>
    <t>East Chicago</t>
  </si>
  <si>
    <t>57669</t>
  </si>
  <si>
    <t>Elkhart</t>
  </si>
  <si>
    <t>40274</t>
  </si>
  <si>
    <t>Evansville</t>
  </si>
  <si>
    <t>141543</t>
  </si>
  <si>
    <t>Fort Wayne</t>
  </si>
  <si>
    <t>161776</t>
  </si>
  <si>
    <t>Gary</t>
  </si>
  <si>
    <t>178320</t>
  </si>
  <si>
    <t>Goshen</t>
  </si>
  <si>
    <t>13718</t>
  </si>
  <si>
    <t>Hammond</t>
  </si>
  <si>
    <t>111698</t>
  </si>
  <si>
    <t>Indianapolis</t>
  </si>
  <si>
    <t>665975</t>
  </si>
  <si>
    <t>Kokomo</t>
  </si>
  <si>
    <t>47197</t>
  </si>
  <si>
    <t>Lafayette</t>
  </si>
  <si>
    <t>42330</t>
  </si>
  <si>
    <t>La Porte</t>
  </si>
  <si>
    <t>21157</t>
  </si>
  <si>
    <t>Michigan City</t>
  </si>
  <si>
    <t>36653</t>
  </si>
  <si>
    <t>Mishawaka</t>
  </si>
  <si>
    <t>33361</t>
  </si>
  <si>
    <t>Muncie</t>
  </si>
  <si>
    <t>68603</t>
  </si>
  <si>
    <t>New Albany</t>
  </si>
  <si>
    <t>37812</t>
  </si>
  <si>
    <t>South Bend</t>
  </si>
  <si>
    <t>132445</t>
  </si>
  <si>
    <t>Terre Haute</t>
  </si>
  <si>
    <t>72500</t>
  </si>
  <si>
    <t>West Lafayette</t>
  </si>
  <si>
    <t>12680</t>
  </si>
  <si>
    <t>Hamilton County</t>
  </si>
  <si>
    <t>33368</t>
  </si>
  <si>
    <t>165582</t>
  </si>
  <si>
    <t>Kansas</t>
  </si>
  <si>
    <t>Kansas City</t>
  </si>
  <si>
    <t>140246</t>
  </si>
  <si>
    <t>Lawrence</t>
  </si>
  <si>
    <t>32858</t>
  </si>
  <si>
    <t>Leavenworth</t>
  </si>
  <si>
    <t>22052</t>
  </si>
  <si>
    <t>2487</t>
  </si>
  <si>
    <t>Manhattan City</t>
  </si>
  <si>
    <t>22993</t>
  </si>
  <si>
    <t>Overland Park</t>
  </si>
  <si>
    <t>21110</t>
  </si>
  <si>
    <t>Shawnee</t>
  </si>
  <si>
    <t>9072</t>
  </si>
  <si>
    <t>Topeka</t>
  </si>
  <si>
    <t>119484</t>
  </si>
  <si>
    <t>Wichita</t>
  </si>
  <si>
    <t>254698</t>
  </si>
  <si>
    <t>Johnson County</t>
  </si>
  <si>
    <t>111123</t>
  </si>
  <si>
    <t>Kentucky</t>
  </si>
  <si>
    <t>Ashland</t>
  </si>
  <si>
    <t>31283</t>
  </si>
  <si>
    <t>Bowling Green</t>
  </si>
  <si>
    <t>28338</t>
  </si>
  <si>
    <t>Covington</t>
  </si>
  <si>
    <t>60376</t>
  </si>
  <si>
    <t>Elizabethtown</t>
  </si>
  <si>
    <t>9641</t>
  </si>
  <si>
    <t>Henderson</t>
  </si>
  <si>
    <t>16892</t>
  </si>
  <si>
    <t>Hopkinsville</t>
  </si>
  <si>
    <t>19465</t>
  </si>
  <si>
    <t>Lexington-Fayette</t>
  </si>
  <si>
    <t>131906</t>
  </si>
  <si>
    <t>Louisville-CDBG</t>
  </si>
  <si>
    <t>390639</t>
  </si>
  <si>
    <t>Owensboro</t>
  </si>
  <si>
    <t>42471</t>
  </si>
  <si>
    <t>220308</t>
  </si>
  <si>
    <t>Louisiana</t>
  </si>
  <si>
    <t>Alexandria</t>
  </si>
  <si>
    <t>40279</t>
  </si>
  <si>
    <t>Baton Rouge</t>
  </si>
  <si>
    <t>221967</t>
  </si>
  <si>
    <t>Bossier City</t>
  </si>
  <si>
    <t>32776</t>
  </si>
  <si>
    <t>Houma-Terrebonne</t>
  </si>
  <si>
    <t>60771</t>
  </si>
  <si>
    <t>Kenner</t>
  </si>
  <si>
    <t>17037</t>
  </si>
  <si>
    <t>40400</t>
  </si>
  <si>
    <t>Lake Charles</t>
  </si>
  <si>
    <t>63392</t>
  </si>
  <si>
    <t>Monroe</t>
  </si>
  <si>
    <t>52219</t>
  </si>
  <si>
    <t>New Orleans</t>
  </si>
  <si>
    <t>627525</t>
  </si>
  <si>
    <t>Shreveport</t>
  </si>
  <si>
    <t>164372</t>
  </si>
  <si>
    <t>Slidell</t>
  </si>
  <si>
    <t>6356</t>
  </si>
  <si>
    <t>Thibodaux</t>
  </si>
  <si>
    <t>13403</t>
  </si>
  <si>
    <t>Jefferson Parish</t>
  </si>
  <si>
    <t>182457</t>
  </si>
  <si>
    <t>St. Tammany Parish</t>
  </si>
  <si>
    <t>32287</t>
  </si>
  <si>
    <t>Massachusetts</t>
  </si>
  <si>
    <t>Arlington</t>
  </si>
  <si>
    <t>49953</t>
  </si>
  <si>
    <t>Attleboro</t>
  </si>
  <si>
    <t>27118</t>
  </si>
  <si>
    <t>Barnstable</t>
  </si>
  <si>
    <t>13465</t>
  </si>
  <si>
    <t>Boston</t>
  </si>
  <si>
    <t>697197</t>
  </si>
  <si>
    <t>Brockton</t>
  </si>
  <si>
    <t>72813</t>
  </si>
  <si>
    <t>Brookline</t>
  </si>
  <si>
    <t>54044</t>
  </si>
  <si>
    <t>Cambridge</t>
  </si>
  <si>
    <t>107716</t>
  </si>
  <si>
    <t>Chicopee</t>
  </si>
  <si>
    <t>61553</t>
  </si>
  <si>
    <t>Fall River</t>
  </si>
  <si>
    <t>99942</t>
  </si>
  <si>
    <t>Fitchburg</t>
  </si>
  <si>
    <t>43021</t>
  </si>
  <si>
    <t>Framingham</t>
  </si>
  <si>
    <t>44526</t>
  </si>
  <si>
    <t>Gloucester</t>
  </si>
  <si>
    <t>25789</t>
  </si>
  <si>
    <t>Haverhill</t>
  </si>
  <si>
    <t>46346</t>
  </si>
  <si>
    <t>Holyoke</t>
  </si>
  <si>
    <t>52689</t>
  </si>
  <si>
    <t>70933</t>
  </si>
  <si>
    <t>Leominster</t>
  </si>
  <si>
    <t>27929</t>
  </si>
  <si>
    <t>Lowell</t>
  </si>
  <si>
    <t>92107</t>
  </si>
  <si>
    <t>Lynn</t>
  </si>
  <si>
    <t>94478</t>
  </si>
  <si>
    <t>Malden</t>
  </si>
  <si>
    <t>57676</t>
  </si>
  <si>
    <t>Medford</t>
  </si>
  <si>
    <t>64971</t>
  </si>
  <si>
    <t>New Bedford</t>
  </si>
  <si>
    <t>102477</t>
  </si>
  <si>
    <t>Newton</t>
  </si>
  <si>
    <t>92384</t>
  </si>
  <si>
    <t>Northampton</t>
  </si>
  <si>
    <t>30058</t>
  </si>
  <si>
    <t>Peabody City</t>
  </si>
  <si>
    <t>32202</t>
  </si>
  <si>
    <t>Pittsfield</t>
  </si>
  <si>
    <t>57879</t>
  </si>
  <si>
    <t>Plymouth Town</t>
  </si>
  <si>
    <t>14445</t>
  </si>
  <si>
    <t>Quincy</t>
  </si>
  <si>
    <t>87409</t>
  </si>
  <si>
    <t>Revere City</t>
  </si>
  <si>
    <t>40080</t>
  </si>
  <si>
    <t>Salem</t>
  </si>
  <si>
    <t>39211</t>
  </si>
  <si>
    <t>Somerville</t>
  </si>
  <si>
    <t>94697</t>
  </si>
  <si>
    <t>174463</t>
  </si>
  <si>
    <t>Taunton</t>
  </si>
  <si>
    <t>41132</t>
  </si>
  <si>
    <t>Waltham</t>
  </si>
  <si>
    <t>55413</t>
  </si>
  <si>
    <t>Westfield</t>
  </si>
  <si>
    <t>26302</t>
  </si>
  <si>
    <t>Weymouth Town</t>
  </si>
  <si>
    <t>48177</t>
  </si>
  <si>
    <t>Worcester</t>
  </si>
  <si>
    <t>186587</t>
  </si>
  <si>
    <t>Yarmouth</t>
  </si>
  <si>
    <t>5504</t>
  </si>
  <si>
    <t>Maryland</t>
  </si>
  <si>
    <t>Annapolis</t>
  </si>
  <si>
    <t>23385</t>
  </si>
  <si>
    <t>Baltimore</t>
  </si>
  <si>
    <t>939024</t>
  </si>
  <si>
    <t>Bowie City</t>
  </si>
  <si>
    <t>1072</t>
  </si>
  <si>
    <t>Cumberland</t>
  </si>
  <si>
    <t>33415</t>
  </si>
  <si>
    <t>Frederick</t>
  </si>
  <si>
    <t>21744</t>
  </si>
  <si>
    <t>Gaithersburg</t>
  </si>
  <si>
    <t>3847</t>
  </si>
  <si>
    <t>Hagerstown</t>
  </si>
  <si>
    <t>36660</t>
  </si>
  <si>
    <t>Salisbury</t>
  </si>
  <si>
    <t>16302</t>
  </si>
  <si>
    <t>Anne Arundel County</t>
  </si>
  <si>
    <t>183244</t>
  </si>
  <si>
    <t>Baltimore County</t>
  </si>
  <si>
    <t>492428</t>
  </si>
  <si>
    <t>Harford County</t>
  </si>
  <si>
    <t>76722</t>
  </si>
  <si>
    <t>Howard County</t>
  </si>
  <si>
    <t>36152</t>
  </si>
  <si>
    <t>Montgomery County</t>
  </si>
  <si>
    <t>334332</t>
  </si>
  <si>
    <t>Prince Georges County</t>
  </si>
  <si>
    <t>336943</t>
  </si>
  <si>
    <t>Maine</t>
  </si>
  <si>
    <t>24449</t>
  </si>
  <si>
    <t>Bangor</t>
  </si>
  <si>
    <t>38912</t>
  </si>
  <si>
    <t>Biddeford</t>
  </si>
  <si>
    <t>19255</t>
  </si>
  <si>
    <t>40804</t>
  </si>
  <si>
    <t>Portland City</t>
  </si>
  <si>
    <t>72566</t>
  </si>
  <si>
    <t>Cumberland County</t>
  </si>
  <si>
    <t>94387</t>
  </si>
  <si>
    <t>Michigan</t>
  </si>
  <si>
    <t>Battle Creek</t>
  </si>
  <si>
    <t>63179</t>
  </si>
  <si>
    <t>Bay City</t>
  </si>
  <si>
    <t>53604</t>
  </si>
  <si>
    <t>Benton Harbor</t>
  </si>
  <si>
    <t>19136</t>
  </si>
  <si>
    <t>Canton Twp</t>
  </si>
  <si>
    <t>5313</t>
  </si>
  <si>
    <t>Clinton Twp</t>
  </si>
  <si>
    <t>25688</t>
  </si>
  <si>
    <t>Dearborn</t>
  </si>
  <si>
    <t>112007</t>
  </si>
  <si>
    <t>Dearborn Heights</t>
  </si>
  <si>
    <t>79809</t>
  </si>
  <si>
    <t>Detroit</t>
  </si>
  <si>
    <t>1670144</t>
  </si>
  <si>
    <t>East Lansing</t>
  </si>
  <si>
    <t>30198</t>
  </si>
  <si>
    <t>Farmington Hills</t>
  </si>
  <si>
    <t>26692</t>
  </si>
  <si>
    <t>Flint</t>
  </si>
  <si>
    <t>196940</t>
  </si>
  <si>
    <t>Grand Rapids</t>
  </si>
  <si>
    <t>177313</t>
  </si>
  <si>
    <t>Holland</t>
  </si>
  <si>
    <t>24777</t>
  </si>
  <si>
    <t>Jackson</t>
  </si>
  <si>
    <t>50720</t>
  </si>
  <si>
    <t>Kalamazoo</t>
  </si>
  <si>
    <t>82089</t>
  </si>
  <si>
    <t>Lansing</t>
  </si>
  <si>
    <t>107807</t>
  </si>
  <si>
    <t>Lincoln Park</t>
  </si>
  <si>
    <t>53933</t>
  </si>
  <si>
    <t>Livonia</t>
  </si>
  <si>
    <t>66702</t>
  </si>
  <si>
    <t>Midland</t>
  </si>
  <si>
    <t>27779</t>
  </si>
  <si>
    <t>22968</t>
  </si>
  <si>
    <t>Muskegon</t>
  </si>
  <si>
    <t>46485</t>
  </si>
  <si>
    <t>Muskegon Hts</t>
  </si>
  <si>
    <t>19552</t>
  </si>
  <si>
    <t>Niles</t>
  </si>
  <si>
    <t>13842</t>
  </si>
  <si>
    <t>Norton Shores</t>
  </si>
  <si>
    <t>17816</t>
  </si>
  <si>
    <t>Pontiac</t>
  </si>
  <si>
    <t>82233</t>
  </si>
  <si>
    <t>Portage</t>
  </si>
  <si>
    <t>20181</t>
  </si>
  <si>
    <t>Port Huron</t>
  </si>
  <si>
    <t>Redford</t>
  </si>
  <si>
    <t>71276</t>
  </si>
  <si>
    <t>50195</t>
  </si>
  <si>
    <t>Royal Oak</t>
  </si>
  <si>
    <t>80612</t>
  </si>
  <si>
    <t>Saginaw</t>
  </si>
  <si>
    <t>98265</t>
  </si>
  <si>
    <t>St Clair Shores</t>
  </si>
  <si>
    <t>76657</t>
  </si>
  <si>
    <t>Southfield</t>
  </si>
  <si>
    <t>31501</t>
  </si>
  <si>
    <t>Sterling Heights</t>
  </si>
  <si>
    <t>14622</t>
  </si>
  <si>
    <t>Taylor</t>
  </si>
  <si>
    <t>49658</t>
  </si>
  <si>
    <t>Warren</t>
  </si>
  <si>
    <t>89246</t>
  </si>
  <si>
    <t>Waterford Township</t>
  </si>
  <si>
    <t>47107</t>
  </si>
  <si>
    <t>Westland</t>
  </si>
  <si>
    <t>97183</t>
  </si>
  <si>
    <t>Wyoming</t>
  </si>
  <si>
    <t>45829</t>
  </si>
  <si>
    <t>Genesee County</t>
  </si>
  <si>
    <t>171955</t>
  </si>
  <si>
    <t>Kent County</t>
  </si>
  <si>
    <t>137687</t>
  </si>
  <si>
    <t>Macomb County</t>
  </si>
  <si>
    <t>149595</t>
  </si>
  <si>
    <t>Oakland County</t>
  </si>
  <si>
    <t>415005</t>
  </si>
  <si>
    <t>Washtenaw County</t>
  </si>
  <si>
    <t>157243</t>
  </si>
  <si>
    <t>Wayne County</t>
  </si>
  <si>
    <t>460381</t>
  </si>
  <si>
    <t>Minnesota</t>
  </si>
  <si>
    <t>50498</t>
  </si>
  <si>
    <t>Coon Rapids</t>
  </si>
  <si>
    <t>14931</t>
  </si>
  <si>
    <t>Duluth</t>
  </si>
  <si>
    <t>106884</t>
  </si>
  <si>
    <t>Eden Prairie</t>
  </si>
  <si>
    <t>Mankato City</t>
  </si>
  <si>
    <t>23797</t>
  </si>
  <si>
    <t>Minneapolis</t>
  </si>
  <si>
    <t>482872</t>
  </si>
  <si>
    <t>Moorhead</t>
  </si>
  <si>
    <t>22934</t>
  </si>
  <si>
    <t>North Mankato City</t>
  </si>
  <si>
    <t>Plymouth</t>
  </si>
  <si>
    <t>9576</t>
  </si>
  <si>
    <t>Rochester</t>
  </si>
  <si>
    <t>40663</t>
  </si>
  <si>
    <t>St Cloud</t>
  </si>
  <si>
    <t>33815</t>
  </si>
  <si>
    <t>St Paul</t>
  </si>
  <si>
    <t>313411</t>
  </si>
  <si>
    <t>Woodbury City</t>
  </si>
  <si>
    <t>Anoka County</t>
  </si>
  <si>
    <t>71066</t>
  </si>
  <si>
    <t>Dakota County</t>
  </si>
  <si>
    <t>87009</t>
  </si>
  <si>
    <t>Hennepin County</t>
  </si>
  <si>
    <t>Ramsey County</t>
  </si>
  <si>
    <t>108698</t>
  </si>
  <si>
    <t>St Louis County</t>
  </si>
  <si>
    <t>124704</t>
  </si>
  <si>
    <t>Washington County</t>
  </si>
  <si>
    <t>51677</t>
  </si>
  <si>
    <t>Missouri</t>
  </si>
  <si>
    <t>Blue Springs</t>
  </si>
  <si>
    <t>2555</t>
  </si>
  <si>
    <t>Columbia</t>
  </si>
  <si>
    <t>36650</t>
  </si>
  <si>
    <t>Florissant</t>
  </si>
  <si>
    <t>38166</t>
  </si>
  <si>
    <t>Independence</t>
  </si>
  <si>
    <t>62328</t>
  </si>
  <si>
    <t>Jefferson City</t>
  </si>
  <si>
    <t>28228</t>
  </si>
  <si>
    <t>Joplin</t>
  </si>
  <si>
    <t>39213</t>
  </si>
  <si>
    <t>475539</t>
  </si>
  <si>
    <t>Lees Summit</t>
  </si>
  <si>
    <t>8267</t>
  </si>
  <si>
    <t>O'Fallon</t>
  </si>
  <si>
    <t>3770</t>
  </si>
  <si>
    <t>St Charles</t>
  </si>
  <si>
    <t>St Joseph</t>
  </si>
  <si>
    <t>79673</t>
  </si>
  <si>
    <t>St Louis</t>
  </si>
  <si>
    <t>750026</t>
  </si>
  <si>
    <t>95865</t>
  </si>
  <si>
    <t>66176</t>
  </si>
  <si>
    <t>St. Charles County</t>
  </si>
  <si>
    <t>649236</t>
  </si>
  <si>
    <t>Mississippi</t>
  </si>
  <si>
    <t>Biloxi</t>
  </si>
  <si>
    <t>44053</t>
  </si>
  <si>
    <t>Gulfport</t>
  </si>
  <si>
    <t>30204</t>
  </si>
  <si>
    <t>Hattiesburg</t>
  </si>
  <si>
    <t>34989</t>
  </si>
  <si>
    <t>144422</t>
  </si>
  <si>
    <t>Moss Point</t>
  </si>
  <si>
    <t>6631</t>
  </si>
  <si>
    <t>Pascagoula</t>
  </si>
  <si>
    <t>17155</t>
  </si>
  <si>
    <t>Montana</t>
  </si>
  <si>
    <t>Billings</t>
  </si>
  <si>
    <t>52851</t>
  </si>
  <si>
    <t>Great Falls</t>
  </si>
  <si>
    <t>55244</t>
  </si>
  <si>
    <t>Missoula</t>
  </si>
  <si>
    <t>27090</t>
  </si>
  <si>
    <t>North Carolina</t>
  </si>
  <si>
    <t>Asheville</t>
  </si>
  <si>
    <t>60192</t>
  </si>
  <si>
    <t>Burlington</t>
  </si>
  <si>
    <t>33199</t>
  </si>
  <si>
    <t>Cary</t>
  </si>
  <si>
    <t>Chapel Hill</t>
  </si>
  <si>
    <t>12573</t>
  </si>
  <si>
    <t>Charlotte</t>
  </si>
  <si>
    <t>201564</t>
  </si>
  <si>
    <t>17799</t>
  </si>
  <si>
    <t>Durham</t>
  </si>
  <si>
    <t>78302</t>
  </si>
  <si>
    <t>47106</t>
  </si>
  <si>
    <t>Gastonia</t>
  </si>
  <si>
    <t>37276</t>
  </si>
  <si>
    <t>Goldsboro</t>
  </si>
  <si>
    <t>28873</t>
  </si>
  <si>
    <t>Greensboro</t>
  </si>
  <si>
    <t>119574</t>
  </si>
  <si>
    <t>Greenville</t>
  </si>
  <si>
    <t>22860</t>
  </si>
  <si>
    <t>Hickory</t>
  </si>
  <si>
    <t>19328</t>
  </si>
  <si>
    <t>High Point</t>
  </si>
  <si>
    <t>62063</t>
  </si>
  <si>
    <t>13491</t>
  </si>
  <si>
    <t>Kannapolis</t>
  </si>
  <si>
    <t>32953</t>
  </si>
  <si>
    <t>Lenoir</t>
  </si>
  <si>
    <t>10257</t>
  </si>
  <si>
    <t>Morganton</t>
  </si>
  <si>
    <t>9186</t>
  </si>
  <si>
    <t>New Bern City</t>
  </si>
  <si>
    <t>15717</t>
  </si>
  <si>
    <t>Raleigh</t>
  </si>
  <si>
    <t>93931</t>
  </si>
  <si>
    <t>Rocky Mount</t>
  </si>
  <si>
    <t>32147</t>
  </si>
  <si>
    <t>21297</t>
  </si>
  <si>
    <t>44013</t>
  </si>
  <si>
    <t>Winston-Salem</t>
  </si>
  <si>
    <t>111135</t>
  </si>
  <si>
    <t>101312</t>
  </si>
  <si>
    <t>Mecklenburg County</t>
  </si>
  <si>
    <t>70544</t>
  </si>
  <si>
    <t>44298</t>
  </si>
  <si>
    <t>Wake County</t>
  </si>
  <si>
    <t>71237</t>
  </si>
  <si>
    <t>North Dakota</t>
  </si>
  <si>
    <t>Bismarck</t>
  </si>
  <si>
    <t>27670</t>
  </si>
  <si>
    <t>Fargo</t>
  </si>
  <si>
    <t>46662</t>
  </si>
  <si>
    <t>Grand Forks</t>
  </si>
  <si>
    <t>34451</t>
  </si>
  <si>
    <t>Nebraska</t>
  </si>
  <si>
    <t>Bellevue</t>
  </si>
  <si>
    <t>8831</t>
  </si>
  <si>
    <t>25742</t>
  </si>
  <si>
    <t>Lincoln</t>
  </si>
  <si>
    <t>129028</t>
  </si>
  <si>
    <t>Omaha</t>
  </si>
  <si>
    <t>302612</t>
  </si>
  <si>
    <t>New Hampshire</t>
  </si>
  <si>
    <t>19131</t>
  </si>
  <si>
    <t>88282</t>
  </si>
  <si>
    <t>Nashua</t>
  </si>
  <si>
    <t>39096</t>
  </si>
  <si>
    <t>Portsmouth</t>
  </si>
  <si>
    <t>15927</t>
  </si>
  <si>
    <t>New Jersey</t>
  </si>
  <si>
    <t>Asbury Park</t>
  </si>
  <si>
    <t>17366</t>
  </si>
  <si>
    <t>Atlantic City</t>
  </si>
  <si>
    <t>59544</t>
  </si>
  <si>
    <t>Bayonne</t>
  </si>
  <si>
    <t>74215</t>
  </si>
  <si>
    <t>Bloomfield</t>
  </si>
  <si>
    <t>51867</t>
  </si>
  <si>
    <t>Brick Township</t>
  </si>
  <si>
    <t>16299</t>
  </si>
  <si>
    <t>Bridgeton</t>
  </si>
  <si>
    <t>20966</t>
  </si>
  <si>
    <t>Camden</t>
  </si>
  <si>
    <t>117159</t>
  </si>
  <si>
    <t>Cherry Hill</t>
  </si>
  <si>
    <t>63189</t>
  </si>
  <si>
    <t>Clifton</t>
  </si>
  <si>
    <t>82084</t>
  </si>
  <si>
    <t>Toms River Township</t>
  </si>
  <si>
    <t>17414</t>
  </si>
  <si>
    <t>East Orange</t>
  </si>
  <si>
    <t>77259</t>
  </si>
  <si>
    <t>Edison</t>
  </si>
  <si>
    <t>44799</t>
  </si>
  <si>
    <t>Elizabeth</t>
  </si>
  <si>
    <t>107698</t>
  </si>
  <si>
    <t>Ewing Township</t>
  </si>
  <si>
    <t>26628</t>
  </si>
  <si>
    <t>Franklin Township</t>
  </si>
  <si>
    <t>19858</t>
  </si>
  <si>
    <t>Gloucester Twp</t>
  </si>
  <si>
    <t>17591</t>
  </si>
  <si>
    <t>Hamilton</t>
  </si>
  <si>
    <t>65035</t>
  </si>
  <si>
    <t>Hoboken City</t>
  </si>
  <si>
    <t>48441</t>
  </si>
  <si>
    <t>Howell Township</t>
  </si>
  <si>
    <t>11153</t>
  </si>
  <si>
    <t>Irvington</t>
  </si>
  <si>
    <t>59379</t>
  </si>
  <si>
    <t>Jackson Township</t>
  </si>
  <si>
    <t>5939</t>
  </si>
  <si>
    <t>Jersey City</t>
  </si>
  <si>
    <t>276101</t>
  </si>
  <si>
    <t>Lakewood Township</t>
  </si>
  <si>
    <t>16020</t>
  </si>
  <si>
    <t>Long Branch</t>
  </si>
  <si>
    <t>26228</t>
  </si>
  <si>
    <t>39675</t>
  </si>
  <si>
    <t>Millville</t>
  </si>
  <si>
    <t>19096</t>
  </si>
  <si>
    <t>Newark</t>
  </si>
  <si>
    <t>405220</t>
  </si>
  <si>
    <t>New Brunswick</t>
  </si>
  <si>
    <t>40139</t>
  </si>
  <si>
    <t>North Bergen Township</t>
  </si>
  <si>
    <t>42387</t>
  </si>
  <si>
    <t>Ocean City</t>
  </si>
  <si>
    <t>7618</t>
  </si>
  <si>
    <t>Old Bridge Township</t>
  </si>
  <si>
    <t>22772</t>
  </si>
  <si>
    <t>Parsippany-Troyhills Twp</t>
  </si>
  <si>
    <t>25557</t>
  </si>
  <si>
    <t>Passaic</t>
  </si>
  <si>
    <t>53963</t>
  </si>
  <si>
    <t>Paterson</t>
  </si>
  <si>
    <t>143663</t>
  </si>
  <si>
    <t>Perth Amboy</t>
  </si>
  <si>
    <t>38007</t>
  </si>
  <si>
    <t>Sayreville</t>
  </si>
  <si>
    <t>22553</t>
  </si>
  <si>
    <t>Trenton</t>
  </si>
  <si>
    <t>114167</t>
  </si>
  <si>
    <t>52180</t>
  </si>
  <si>
    <t>Union Township</t>
  </si>
  <si>
    <t>51499</t>
  </si>
  <si>
    <t>Vineland</t>
  </si>
  <si>
    <t>37685</t>
  </si>
  <si>
    <t>Washington Township</t>
  </si>
  <si>
    <t>4923</t>
  </si>
  <si>
    <t>Wayne Township</t>
  </si>
  <si>
    <t>29353</t>
  </si>
  <si>
    <t>Woodbridge</t>
  </si>
  <si>
    <t>78846</t>
  </si>
  <si>
    <t>Atlantic County</t>
  </si>
  <si>
    <t>96920</t>
  </si>
  <si>
    <t>Bergen County</t>
  </si>
  <si>
    <t>780255</t>
  </si>
  <si>
    <t>Burlington County</t>
  </si>
  <si>
    <t>159809</t>
  </si>
  <si>
    <t>Camden County</t>
  </si>
  <si>
    <t>210222</t>
  </si>
  <si>
    <t>Essex County</t>
  </si>
  <si>
    <t>329820</t>
  </si>
  <si>
    <t>Gloucester County</t>
  </si>
  <si>
    <t>129917</t>
  </si>
  <si>
    <t>Hudson County</t>
  </si>
  <si>
    <t>117410</t>
  </si>
  <si>
    <t>Middlesex County</t>
  </si>
  <si>
    <t>186740</t>
  </si>
  <si>
    <t>Monmouth County</t>
  </si>
  <si>
    <t>239979</t>
  </si>
  <si>
    <t>Morris County</t>
  </si>
  <si>
    <t>220658</t>
  </si>
  <si>
    <t>Ocean County</t>
  </si>
  <si>
    <t>52568</t>
  </si>
  <si>
    <t>Passaic County</t>
  </si>
  <si>
    <t>93373</t>
  </si>
  <si>
    <t>Somerset County</t>
  </si>
  <si>
    <t>123353</t>
  </si>
  <si>
    <t>345058</t>
  </si>
  <si>
    <t>New Mexico</t>
  </si>
  <si>
    <t>Albuquerque</t>
  </si>
  <si>
    <t>201189</t>
  </si>
  <si>
    <t>Farmington</t>
  </si>
  <si>
    <t>23786</t>
  </si>
  <si>
    <t>Las Cruces</t>
  </si>
  <si>
    <t>29367</t>
  </si>
  <si>
    <t>Rio Rancho</t>
  </si>
  <si>
    <t>Santa Fe</t>
  </si>
  <si>
    <t>33394</t>
  </si>
  <si>
    <t>Nevada</t>
  </si>
  <si>
    <t>12525</t>
  </si>
  <si>
    <t>Las Vegas</t>
  </si>
  <si>
    <t>64405</t>
  </si>
  <si>
    <t>North Las Vegas</t>
  </si>
  <si>
    <t>18422</t>
  </si>
  <si>
    <t>Reno</t>
  </si>
  <si>
    <t>51470</t>
  </si>
  <si>
    <t>Sparks</t>
  </si>
  <si>
    <t>16618</t>
  </si>
  <si>
    <t>Clark County</t>
  </si>
  <si>
    <t>31664</t>
  </si>
  <si>
    <t>New York</t>
  </si>
  <si>
    <t>129726</t>
  </si>
  <si>
    <t>Amherst Town</t>
  </si>
  <si>
    <t>62837</t>
  </si>
  <si>
    <t>35249</t>
  </si>
  <si>
    <t>Babylon Town</t>
  </si>
  <si>
    <t>142309</t>
  </si>
  <si>
    <t>Binghamton</t>
  </si>
  <si>
    <t>75941</t>
  </si>
  <si>
    <t>Brookhaven Town</t>
  </si>
  <si>
    <t>109900</t>
  </si>
  <si>
    <t>Buffalo</t>
  </si>
  <si>
    <t>532759</t>
  </si>
  <si>
    <t>Cheektowaga Town</t>
  </si>
  <si>
    <t>84056</t>
  </si>
  <si>
    <t>Clay Town</t>
  </si>
  <si>
    <t>17760</t>
  </si>
  <si>
    <t>Colonie Town</t>
  </si>
  <si>
    <t>52760</t>
  </si>
  <si>
    <t>Dunkirk</t>
  </si>
  <si>
    <t>18205</t>
  </si>
  <si>
    <t>Elmira</t>
  </si>
  <si>
    <t>46517</t>
  </si>
  <si>
    <t>Glen Falls</t>
  </si>
  <si>
    <t>Greece</t>
  </si>
  <si>
    <t>48670</t>
  </si>
  <si>
    <t>Hamburg Town</t>
  </si>
  <si>
    <t>41288</t>
  </si>
  <si>
    <t>Huntington Town</t>
  </si>
  <si>
    <t>125968</t>
  </si>
  <si>
    <t>Irondequoit</t>
  </si>
  <si>
    <t>55337</t>
  </si>
  <si>
    <t>Islip Town</t>
  </si>
  <si>
    <t>172959</t>
  </si>
  <si>
    <t>Ithaca</t>
  </si>
  <si>
    <t>28799</t>
  </si>
  <si>
    <t>Jamestown</t>
  </si>
  <si>
    <t>41818</t>
  </si>
  <si>
    <t>Kingston</t>
  </si>
  <si>
    <t>29260</t>
  </si>
  <si>
    <t>23475</t>
  </si>
  <si>
    <t>Mount Vernon</t>
  </si>
  <si>
    <t>76010</t>
  </si>
  <si>
    <t>Newburgh</t>
  </si>
  <si>
    <t>30979</t>
  </si>
  <si>
    <t>New Rochelle</t>
  </si>
  <si>
    <t>76812</t>
  </si>
  <si>
    <t>7781984</t>
  </si>
  <si>
    <t>Niagara Falls</t>
  </si>
  <si>
    <t>102394</t>
  </si>
  <si>
    <t>Poughkeepsie</t>
  </si>
  <si>
    <t>38330</t>
  </si>
  <si>
    <t>318611</t>
  </si>
  <si>
    <t>51646</t>
  </si>
  <si>
    <t>Saratoga Springs</t>
  </si>
  <si>
    <t>16630</t>
  </si>
  <si>
    <t>Schenectady</t>
  </si>
  <si>
    <t>81682</t>
  </si>
  <si>
    <t>Syracuse</t>
  </si>
  <si>
    <t>216038</t>
  </si>
  <si>
    <t>Tonawanda Town</t>
  </si>
  <si>
    <t>105032</t>
  </si>
  <si>
    <t>Troy</t>
  </si>
  <si>
    <t>67492</t>
  </si>
  <si>
    <t>Union Town</t>
  </si>
  <si>
    <t>64423</t>
  </si>
  <si>
    <t>Utica</t>
  </si>
  <si>
    <t>100410</t>
  </si>
  <si>
    <t>Watertown City</t>
  </si>
  <si>
    <t>33306</t>
  </si>
  <si>
    <t>West Seneca</t>
  </si>
  <si>
    <t>33644</t>
  </si>
  <si>
    <t>White Plains</t>
  </si>
  <si>
    <t>50485</t>
  </si>
  <si>
    <t>Yonkers</t>
  </si>
  <si>
    <t>190634</t>
  </si>
  <si>
    <t>Dutchess County</t>
  </si>
  <si>
    <t>137678</t>
  </si>
  <si>
    <t>Erie County</t>
  </si>
  <si>
    <t>207345</t>
  </si>
  <si>
    <t>Monroe County</t>
  </si>
  <si>
    <t>163769</t>
  </si>
  <si>
    <t>Nassau County</t>
  </si>
  <si>
    <t>1226164</t>
  </si>
  <si>
    <t>Onondaga County</t>
  </si>
  <si>
    <t>189230</t>
  </si>
  <si>
    <t>120011</t>
  </si>
  <si>
    <t>Rockland County</t>
  </si>
  <si>
    <t>81631</t>
  </si>
  <si>
    <t>Suffolk County</t>
  </si>
  <si>
    <t>96821</t>
  </si>
  <si>
    <t>Ohio</t>
  </si>
  <si>
    <t>Akron</t>
  </si>
  <si>
    <t>290351</t>
  </si>
  <si>
    <t>Alliance</t>
  </si>
  <si>
    <t>28362</t>
  </si>
  <si>
    <t>Barberton</t>
  </si>
  <si>
    <t>33805</t>
  </si>
  <si>
    <t>13574</t>
  </si>
  <si>
    <t>Canton</t>
  </si>
  <si>
    <t>113631</t>
  </si>
  <si>
    <t>Cincinnati</t>
  </si>
  <si>
    <t>502550</t>
  </si>
  <si>
    <t>Cleveland</t>
  </si>
  <si>
    <t>876050</t>
  </si>
  <si>
    <t>Cleveland Heights</t>
  </si>
  <si>
    <t>61813</t>
  </si>
  <si>
    <t>471316</t>
  </si>
  <si>
    <t>Cuyahoga Falls</t>
  </si>
  <si>
    <t>47922</t>
  </si>
  <si>
    <t>Dayton</t>
  </si>
  <si>
    <t>262332</t>
  </si>
  <si>
    <t>East Cleveland</t>
  </si>
  <si>
    <t>37991</t>
  </si>
  <si>
    <t>Elyria</t>
  </si>
  <si>
    <t>43782</t>
  </si>
  <si>
    <t>Euclid</t>
  </si>
  <si>
    <t>62998</t>
  </si>
  <si>
    <t>Fairborn</t>
  </si>
  <si>
    <t>19453</t>
  </si>
  <si>
    <t>Hamilton City</t>
  </si>
  <si>
    <t>72354</t>
  </si>
  <si>
    <t>Kent</t>
  </si>
  <si>
    <t>17836</t>
  </si>
  <si>
    <t>Kettering</t>
  </si>
  <si>
    <t>54462</t>
  </si>
  <si>
    <t>66154</t>
  </si>
  <si>
    <t>29916</t>
  </si>
  <si>
    <t>Lima</t>
  </si>
  <si>
    <t>51037</t>
  </si>
  <si>
    <t>Lorain</t>
  </si>
  <si>
    <t>68932</t>
  </si>
  <si>
    <t>Mansfield</t>
  </si>
  <si>
    <t>47325</t>
  </si>
  <si>
    <t>16847</t>
  </si>
  <si>
    <t>Massillon</t>
  </si>
  <si>
    <t>31236</t>
  </si>
  <si>
    <t>Mentor</t>
  </si>
  <si>
    <t>4354</t>
  </si>
  <si>
    <t>42115</t>
  </si>
  <si>
    <t>41790</t>
  </si>
  <si>
    <t>Parma</t>
  </si>
  <si>
    <t>82845</t>
  </si>
  <si>
    <t>Sandusky</t>
  </si>
  <si>
    <t>31989</t>
  </si>
  <si>
    <t>82723</t>
  </si>
  <si>
    <t>Steubenville</t>
  </si>
  <si>
    <t>32495</t>
  </si>
  <si>
    <t>Toledo</t>
  </si>
  <si>
    <t>340452</t>
  </si>
  <si>
    <t>59648</t>
  </si>
  <si>
    <t>Youngstown</t>
  </si>
  <si>
    <t>166689</t>
  </si>
  <si>
    <t>Butler County</t>
  </si>
  <si>
    <t>84887</t>
  </si>
  <si>
    <t>76832</t>
  </si>
  <si>
    <t>Cuyahoga County</t>
  </si>
  <si>
    <t>454059</t>
  </si>
  <si>
    <t>Franklin County</t>
  </si>
  <si>
    <t>211653</t>
  </si>
  <si>
    <t>324262</t>
  </si>
  <si>
    <t>143986</t>
  </si>
  <si>
    <t>211608</t>
  </si>
  <si>
    <t>Stark County</t>
  </si>
  <si>
    <t>169488</t>
  </si>
  <si>
    <t>Summit County</t>
  </si>
  <si>
    <t>138793</t>
  </si>
  <si>
    <t>Warren County</t>
  </si>
  <si>
    <t>65006</t>
  </si>
  <si>
    <t>Oklahoma</t>
  </si>
  <si>
    <t>Edmond</t>
  </si>
  <si>
    <t>8577</t>
  </si>
  <si>
    <t>Enid</t>
  </si>
  <si>
    <t>21420</t>
  </si>
  <si>
    <t>38859</t>
  </si>
  <si>
    <t>Lawton</t>
  </si>
  <si>
    <t>61697</t>
  </si>
  <si>
    <t>Midwest City</t>
  </si>
  <si>
    <t>36064</t>
  </si>
  <si>
    <t>Moore City</t>
  </si>
  <si>
    <t>Norman</t>
  </si>
  <si>
    <t>33412</t>
  </si>
  <si>
    <t>Oklahoma City</t>
  </si>
  <si>
    <t>324253</t>
  </si>
  <si>
    <t>24326</t>
  </si>
  <si>
    <t>Tulsa</t>
  </si>
  <si>
    <t>261685</t>
  </si>
  <si>
    <t>Tulsa County</t>
  </si>
  <si>
    <t>103234</t>
  </si>
  <si>
    <t>Oregon</t>
  </si>
  <si>
    <t>12926</t>
  </si>
  <si>
    <t>Beaverton</t>
  </si>
  <si>
    <t>5937</t>
  </si>
  <si>
    <t>Bend</t>
  </si>
  <si>
    <t>11936</t>
  </si>
  <si>
    <t>Corvallis</t>
  </si>
  <si>
    <t>20669</t>
  </si>
  <si>
    <t>Eugene</t>
  </si>
  <si>
    <t>50977</t>
  </si>
  <si>
    <t>10118</t>
  </si>
  <si>
    <t>Gresham</t>
  </si>
  <si>
    <t>Hillsboro</t>
  </si>
  <si>
    <t>8232</t>
  </si>
  <si>
    <t>24425</t>
  </si>
  <si>
    <t>Portland</t>
  </si>
  <si>
    <t>372676</t>
  </si>
  <si>
    <t>49142</t>
  </si>
  <si>
    <t>19616</t>
  </si>
  <si>
    <t>Clackamas County</t>
  </si>
  <si>
    <t>112660</t>
  </si>
  <si>
    <t>Multnomah County</t>
  </si>
  <si>
    <t>146570</t>
  </si>
  <si>
    <t>78064</t>
  </si>
  <si>
    <t>Pennsylvania</t>
  </si>
  <si>
    <t>Abington</t>
  </si>
  <si>
    <t>55831</t>
  </si>
  <si>
    <t>Allentown</t>
  </si>
  <si>
    <t>108347</t>
  </si>
  <si>
    <t>Altoona</t>
  </si>
  <si>
    <t>69407</t>
  </si>
  <si>
    <t>Bensalem Township</t>
  </si>
  <si>
    <t>23478</t>
  </si>
  <si>
    <t>13353</t>
  </si>
  <si>
    <t>Bethlehem</t>
  </si>
  <si>
    <t>75408</t>
  </si>
  <si>
    <t>10655</t>
  </si>
  <si>
    <t>Bristol Township</t>
  </si>
  <si>
    <t>59298</t>
  </si>
  <si>
    <t>Carlisle</t>
  </si>
  <si>
    <t>16623</t>
  </si>
  <si>
    <t>17670</t>
  </si>
  <si>
    <t>Chester</t>
  </si>
  <si>
    <t>63658</t>
  </si>
  <si>
    <t>Easton</t>
  </si>
  <si>
    <t>31955</t>
  </si>
  <si>
    <t>Erie</t>
  </si>
  <si>
    <t>138440</t>
  </si>
  <si>
    <t>Harrisburg</t>
  </si>
  <si>
    <t>79697</t>
  </si>
  <si>
    <t>Haverford</t>
  </si>
  <si>
    <t>54019</t>
  </si>
  <si>
    <t>Hazleton</t>
  </si>
  <si>
    <t>32056</t>
  </si>
  <si>
    <t>Johnstown</t>
  </si>
  <si>
    <t>53949</t>
  </si>
  <si>
    <t>Lancaster City</t>
  </si>
  <si>
    <t>61055</t>
  </si>
  <si>
    <t>Lebanon</t>
  </si>
  <si>
    <t>30045</t>
  </si>
  <si>
    <t>Lower Merion</t>
  </si>
  <si>
    <t>59420</t>
  </si>
  <si>
    <t>Mckeesport</t>
  </si>
  <si>
    <t>45489</t>
  </si>
  <si>
    <t>Millcreek Township</t>
  </si>
  <si>
    <t>28441</t>
  </si>
  <si>
    <t>Norristown</t>
  </si>
  <si>
    <t>38925</t>
  </si>
  <si>
    <t>Penn Hills</t>
  </si>
  <si>
    <t>51512</t>
  </si>
  <si>
    <t>Philadelphia</t>
  </si>
  <si>
    <t>2002512</t>
  </si>
  <si>
    <t>Pittsburgh</t>
  </si>
  <si>
    <t>604332</t>
  </si>
  <si>
    <t>Reading</t>
  </si>
  <si>
    <t>98177</t>
  </si>
  <si>
    <t>Scranton</t>
  </si>
  <si>
    <t>111443</t>
  </si>
  <si>
    <t>Sharon</t>
  </si>
  <si>
    <t>25267</t>
  </si>
  <si>
    <t>State College</t>
  </si>
  <si>
    <t>22409</t>
  </si>
  <si>
    <t>Upper Darby</t>
  </si>
  <si>
    <t>93158</t>
  </si>
  <si>
    <t>Wilkes-Barre</t>
  </si>
  <si>
    <t>63551</t>
  </si>
  <si>
    <t>Williamsport</t>
  </si>
  <si>
    <t>41967</t>
  </si>
  <si>
    <t>York</t>
  </si>
  <si>
    <t>54504</t>
  </si>
  <si>
    <t>Allegheny County</t>
  </si>
  <si>
    <t>926400</t>
  </si>
  <si>
    <t>Beaver County</t>
  </si>
  <si>
    <t>205845</t>
  </si>
  <si>
    <t>Berks County</t>
  </si>
  <si>
    <t>177221</t>
  </si>
  <si>
    <t>Bucks County</t>
  </si>
  <si>
    <t>225791</t>
  </si>
  <si>
    <t>Chester County</t>
  </si>
  <si>
    <t>210608</t>
  </si>
  <si>
    <t>102702</t>
  </si>
  <si>
    <t>Dauphin County</t>
  </si>
  <si>
    <t>137788</t>
  </si>
  <si>
    <t>Delaware County</t>
  </si>
  <si>
    <t>322319</t>
  </si>
  <si>
    <t>Lancaster County</t>
  </si>
  <si>
    <t>217320</t>
  </si>
  <si>
    <t>Lehigh County</t>
  </si>
  <si>
    <t>97327</t>
  </si>
  <si>
    <t>Luzerne County</t>
  </si>
  <si>
    <t>223357</t>
  </si>
  <si>
    <t>345262</t>
  </si>
  <si>
    <t>Northampton County</t>
  </si>
  <si>
    <t>114132</t>
  </si>
  <si>
    <t>217985</t>
  </si>
  <si>
    <t>Westmoreland County</t>
  </si>
  <si>
    <t>York County</t>
  </si>
  <si>
    <t>183832</t>
  </si>
  <si>
    <t>Puerto Rico</t>
  </si>
  <si>
    <t>Aguadilla Municipio</t>
  </si>
  <si>
    <t>47864</t>
  </si>
  <si>
    <t>Arecibo Municipio</t>
  </si>
  <si>
    <t>69879</t>
  </si>
  <si>
    <t>Bayamon Municipio</t>
  </si>
  <si>
    <t>72221</t>
  </si>
  <si>
    <t>Cabo Rojo Municipio</t>
  </si>
  <si>
    <t>24868</t>
  </si>
  <si>
    <t>Caguas Municipio</t>
  </si>
  <si>
    <t>65098</t>
  </si>
  <si>
    <t>Canovanas Municipio</t>
  </si>
  <si>
    <t>10596</t>
  </si>
  <si>
    <t>Carolina Municipio</t>
  </si>
  <si>
    <t>40923</t>
  </si>
  <si>
    <t>Cayey Municipio</t>
  </si>
  <si>
    <t>38061</t>
  </si>
  <si>
    <t>Cidra Municipio</t>
  </si>
  <si>
    <t>21891</t>
  </si>
  <si>
    <t>Fajardo Municipio</t>
  </si>
  <si>
    <t>18321</t>
  </si>
  <si>
    <t>Guayama Municipio</t>
  </si>
  <si>
    <t>33678</t>
  </si>
  <si>
    <t>Guaynabo Municipio</t>
  </si>
  <si>
    <t>39718</t>
  </si>
  <si>
    <t>Humacao Municipio</t>
  </si>
  <si>
    <t>33381</t>
  </si>
  <si>
    <t>Isabela Municipio</t>
  </si>
  <si>
    <t>28754</t>
  </si>
  <si>
    <t>Juana Diaz Municipio</t>
  </si>
  <si>
    <t>30043</t>
  </si>
  <si>
    <t>Manati Municipio</t>
  </si>
  <si>
    <t>29354</t>
  </si>
  <si>
    <t>Mayaguez Municipio</t>
  </si>
  <si>
    <t>83850</t>
  </si>
  <si>
    <t>Ponce Municipio</t>
  </si>
  <si>
    <t>145586</t>
  </si>
  <si>
    <t>Rio Grande Municipio</t>
  </si>
  <si>
    <t>17233</t>
  </si>
  <si>
    <t>San German Municipio</t>
  </si>
  <si>
    <t>27667</t>
  </si>
  <si>
    <t>San Juan Municipio</t>
  </si>
  <si>
    <t>451658</t>
  </si>
  <si>
    <t>San Sebastian Municipio</t>
  </si>
  <si>
    <t>33451</t>
  </si>
  <si>
    <t>Toa Alta Municipio</t>
  </si>
  <si>
    <t>15711</t>
  </si>
  <si>
    <t>Toa Baja Municipio</t>
  </si>
  <si>
    <t>19698</t>
  </si>
  <si>
    <t>Trujillo Alto Municipio</t>
  </si>
  <si>
    <t>18251</t>
  </si>
  <si>
    <t>Vega Baja Municipio</t>
  </si>
  <si>
    <t>30189</t>
  </si>
  <si>
    <t>Yauco Municipio</t>
  </si>
  <si>
    <t>34780</t>
  </si>
  <si>
    <t>Rhode Island</t>
  </si>
  <si>
    <t>Cranston</t>
  </si>
  <si>
    <t>66766</t>
  </si>
  <si>
    <t>East Providence</t>
  </si>
  <si>
    <t>41955</t>
  </si>
  <si>
    <t>Pawtucket</t>
  </si>
  <si>
    <t>81001</t>
  </si>
  <si>
    <t>Providence</t>
  </si>
  <si>
    <t>207498</t>
  </si>
  <si>
    <t>Warwick</t>
  </si>
  <si>
    <t>68504</t>
  </si>
  <si>
    <t>Woonsocket</t>
  </si>
  <si>
    <t>47080</t>
  </si>
  <si>
    <t>South Carolina</t>
  </si>
  <si>
    <t>Aiken</t>
  </si>
  <si>
    <t>11243</t>
  </si>
  <si>
    <t>41316</t>
  </si>
  <si>
    <t>Charleston</t>
  </si>
  <si>
    <t>65925</t>
  </si>
  <si>
    <t>97433</t>
  </si>
  <si>
    <t>24722</t>
  </si>
  <si>
    <t>66188</t>
  </si>
  <si>
    <t>Rock Hill</t>
  </si>
  <si>
    <t>Spartanburg</t>
  </si>
  <si>
    <t>44352</t>
  </si>
  <si>
    <t>Summerville</t>
  </si>
  <si>
    <t>3633</t>
  </si>
  <si>
    <t>Sumter</t>
  </si>
  <si>
    <t>23062</t>
  </si>
  <si>
    <t>Charleston County</t>
  </si>
  <si>
    <t>149316</t>
  </si>
  <si>
    <t>Greenville County</t>
  </si>
  <si>
    <t>146115</t>
  </si>
  <si>
    <t>Horry County</t>
  </si>
  <si>
    <t>65906</t>
  </si>
  <si>
    <t>Lexington County</t>
  </si>
  <si>
    <t>60725</t>
  </si>
  <si>
    <t>Richland County</t>
  </si>
  <si>
    <t>97795</t>
  </si>
  <si>
    <t>Spartanburg County</t>
  </si>
  <si>
    <t>94363</t>
  </si>
  <si>
    <t>South Dakota</t>
  </si>
  <si>
    <t>Rapid City</t>
  </si>
  <si>
    <t>42399</t>
  </si>
  <si>
    <t>Sioux Falls</t>
  </si>
  <si>
    <t>65466</t>
  </si>
  <si>
    <t>Tennessee</t>
  </si>
  <si>
    <t>17582</t>
  </si>
  <si>
    <t>Chattanooga</t>
  </si>
  <si>
    <t>130009</t>
  </si>
  <si>
    <t>Clarksville</t>
  </si>
  <si>
    <t>22021</t>
  </si>
  <si>
    <t>16196</t>
  </si>
  <si>
    <t>Franklin City</t>
  </si>
  <si>
    <t>6977</t>
  </si>
  <si>
    <t>Hendersonville</t>
  </si>
  <si>
    <t>34376</t>
  </si>
  <si>
    <t>Johnson City</t>
  </si>
  <si>
    <t>31187</t>
  </si>
  <si>
    <t>Kingsport</t>
  </si>
  <si>
    <t>Knoxville</t>
  </si>
  <si>
    <t>111827</t>
  </si>
  <si>
    <t>Memphis</t>
  </si>
  <si>
    <t>497524</t>
  </si>
  <si>
    <t>Morristown</t>
  </si>
  <si>
    <t>21267</t>
  </si>
  <si>
    <t>Murfreesboro</t>
  </si>
  <si>
    <t>18991</t>
  </si>
  <si>
    <t>Nashville-Davidson</t>
  </si>
  <si>
    <t>399743</t>
  </si>
  <si>
    <t>Oak Ridge</t>
  </si>
  <si>
    <t>27169</t>
  </si>
  <si>
    <t>Knox County</t>
  </si>
  <si>
    <t>138695</t>
  </si>
  <si>
    <t>Shelby County</t>
  </si>
  <si>
    <t>129495</t>
  </si>
  <si>
    <t>Texas</t>
  </si>
  <si>
    <t>Abilene</t>
  </si>
  <si>
    <t>90368</t>
  </si>
  <si>
    <t>Allen</t>
  </si>
  <si>
    <t>659</t>
  </si>
  <si>
    <t>Amarillo</t>
  </si>
  <si>
    <t>137969</t>
  </si>
  <si>
    <t>44775</t>
  </si>
  <si>
    <t>Austin</t>
  </si>
  <si>
    <t>186545</t>
  </si>
  <si>
    <t>Baytown City</t>
  </si>
  <si>
    <t>28159</t>
  </si>
  <si>
    <t>Beaumont</t>
  </si>
  <si>
    <t>119175</t>
  </si>
  <si>
    <t>Brownsville</t>
  </si>
  <si>
    <t>48040</t>
  </si>
  <si>
    <t>Bryan</t>
  </si>
  <si>
    <t>27542</t>
  </si>
  <si>
    <t>Carrollton</t>
  </si>
  <si>
    <t>4242</t>
  </si>
  <si>
    <t>College Station</t>
  </si>
  <si>
    <t>11396</t>
  </si>
  <si>
    <t>Conroe</t>
  </si>
  <si>
    <t>9192</t>
  </si>
  <si>
    <t>Corpus Christi</t>
  </si>
  <si>
    <t>167690</t>
  </si>
  <si>
    <t>Dallas</t>
  </si>
  <si>
    <t>683468</t>
  </si>
  <si>
    <t>Denison</t>
  </si>
  <si>
    <t>22748</t>
  </si>
  <si>
    <t>Denton</t>
  </si>
  <si>
    <t>26844</t>
  </si>
  <si>
    <t>Desoto</t>
  </si>
  <si>
    <t>1969</t>
  </si>
  <si>
    <t>Edinburg</t>
  </si>
  <si>
    <t>18706</t>
  </si>
  <si>
    <t>El Paso</t>
  </si>
  <si>
    <t>276687</t>
  </si>
  <si>
    <t>Euless City</t>
  </si>
  <si>
    <t>4263</t>
  </si>
  <si>
    <t>Flower Mound Town</t>
  </si>
  <si>
    <t>Fort Worth</t>
  </si>
  <si>
    <t>356268</t>
  </si>
  <si>
    <t>Frisco</t>
  </si>
  <si>
    <t>1184</t>
  </si>
  <si>
    <t>Galveston</t>
  </si>
  <si>
    <t>67175</t>
  </si>
  <si>
    <t>Garland</t>
  </si>
  <si>
    <t>38501</t>
  </si>
  <si>
    <t>Grand Prairie</t>
  </si>
  <si>
    <t>30386</t>
  </si>
  <si>
    <t>Grapevine</t>
  </si>
  <si>
    <t>2821</t>
  </si>
  <si>
    <t>Harlingen</t>
  </si>
  <si>
    <t>41207</t>
  </si>
  <si>
    <t>Houston</t>
  </si>
  <si>
    <t>938219</t>
  </si>
  <si>
    <t>Irving</t>
  </si>
  <si>
    <t>45985</t>
  </si>
  <si>
    <t>Killeen</t>
  </si>
  <si>
    <t>23377</t>
  </si>
  <si>
    <t>Laredo</t>
  </si>
  <si>
    <t>60678</t>
  </si>
  <si>
    <t>League City</t>
  </si>
  <si>
    <t>Lewisville</t>
  </si>
  <si>
    <t>3956</t>
  </si>
  <si>
    <t>Longview</t>
  </si>
  <si>
    <t>40050</t>
  </si>
  <si>
    <t>Lubbock</t>
  </si>
  <si>
    <t>128691</t>
  </si>
  <si>
    <t>Mc Allen</t>
  </si>
  <si>
    <t>32728</t>
  </si>
  <si>
    <t>Mckinney City</t>
  </si>
  <si>
    <t>13763</t>
  </si>
  <si>
    <t>1375</t>
  </si>
  <si>
    <t>Marshall</t>
  </si>
  <si>
    <t>23846</t>
  </si>
  <si>
    <t>Mesquite</t>
  </si>
  <si>
    <t>27526</t>
  </si>
  <si>
    <t>62625</t>
  </si>
  <si>
    <t>Mission</t>
  </si>
  <si>
    <t>14081</t>
  </si>
  <si>
    <t>Missouri City</t>
  </si>
  <si>
    <t>604</t>
  </si>
  <si>
    <t>New Braunfels</t>
  </si>
  <si>
    <t>15631</t>
  </si>
  <si>
    <t>North Richland Hills</t>
  </si>
  <si>
    <t>8662</t>
  </si>
  <si>
    <t>Odessa</t>
  </si>
  <si>
    <t>80338</t>
  </si>
  <si>
    <t>25605</t>
  </si>
  <si>
    <t>58737</t>
  </si>
  <si>
    <t>Pearland</t>
  </si>
  <si>
    <t>1497</t>
  </si>
  <si>
    <t>Pflugerville City</t>
  </si>
  <si>
    <t>Pharr</t>
  </si>
  <si>
    <t>14106</t>
  </si>
  <si>
    <t>Plano</t>
  </si>
  <si>
    <t>3695</t>
  </si>
  <si>
    <t>Port Arthur</t>
  </si>
  <si>
    <t>76262</t>
  </si>
  <si>
    <t>Round Rock</t>
  </si>
  <si>
    <t>Rowlett</t>
  </si>
  <si>
    <t>1015</t>
  </si>
  <si>
    <t>San Angelo</t>
  </si>
  <si>
    <t>58815</t>
  </si>
  <si>
    <t>San Antonio</t>
  </si>
  <si>
    <t>587718</t>
  </si>
  <si>
    <t>San Benito</t>
  </si>
  <si>
    <t>16422</t>
  </si>
  <si>
    <t>San Marcos</t>
  </si>
  <si>
    <t>12713</t>
  </si>
  <si>
    <t>Sherman</t>
  </si>
  <si>
    <t>24988</t>
  </si>
  <si>
    <t>Sugar Land</t>
  </si>
  <si>
    <t>Temple</t>
  </si>
  <si>
    <t>30419</t>
  </si>
  <si>
    <t>30218</t>
  </si>
  <si>
    <t>Texas City</t>
  </si>
  <si>
    <t>32065</t>
  </si>
  <si>
    <t>Tyler</t>
  </si>
  <si>
    <t>51230</t>
  </si>
  <si>
    <t>Victoria</t>
  </si>
  <si>
    <t>33047</t>
  </si>
  <si>
    <t>Waco</t>
  </si>
  <si>
    <t>97808</t>
  </si>
  <si>
    <t>Wichita Falls</t>
  </si>
  <si>
    <t>101724</t>
  </si>
  <si>
    <t>Bexar County</t>
  </si>
  <si>
    <t>85233</t>
  </si>
  <si>
    <t>Brazoria County</t>
  </si>
  <si>
    <t>74704</t>
  </si>
  <si>
    <t>Dallas County</t>
  </si>
  <si>
    <t>105112</t>
  </si>
  <si>
    <t>Fort Bend County</t>
  </si>
  <si>
    <t>36754</t>
  </si>
  <si>
    <t>Harris County</t>
  </si>
  <si>
    <t>171070</t>
  </si>
  <si>
    <t>Hidalgo County</t>
  </si>
  <si>
    <t>93761</t>
  </si>
  <si>
    <t>16658</t>
  </si>
  <si>
    <t>Tarrant County</t>
  </si>
  <si>
    <t>119588</t>
  </si>
  <si>
    <t>Travis County</t>
  </si>
  <si>
    <t>23527</t>
  </si>
  <si>
    <t>Williamson County</t>
  </si>
  <si>
    <t>30863</t>
  </si>
  <si>
    <t>Utah</t>
  </si>
  <si>
    <t>Clearfield</t>
  </si>
  <si>
    <t>8833</t>
  </si>
  <si>
    <t>Layton</t>
  </si>
  <si>
    <t>Lehi City</t>
  </si>
  <si>
    <t>4377</t>
  </si>
  <si>
    <t>Logan</t>
  </si>
  <si>
    <t>18731</t>
  </si>
  <si>
    <t>Ogden</t>
  </si>
  <si>
    <t>70197</t>
  </si>
  <si>
    <t>Orem</t>
  </si>
  <si>
    <t>Provo</t>
  </si>
  <si>
    <t>36047</t>
  </si>
  <si>
    <t>St George</t>
  </si>
  <si>
    <t>5130</t>
  </si>
  <si>
    <t>Salt Lake City</t>
  </si>
  <si>
    <t>189454</t>
  </si>
  <si>
    <t>Sandy City</t>
  </si>
  <si>
    <t>3322</t>
  </si>
  <si>
    <t>South Jordan</t>
  </si>
  <si>
    <t>1354</t>
  </si>
  <si>
    <t>Taylorsville</t>
  </si>
  <si>
    <t>West Jordan</t>
  </si>
  <si>
    <t>3009</t>
  </si>
  <si>
    <t>West Valley</t>
  </si>
  <si>
    <t>Davis County</t>
  </si>
  <si>
    <t>46343</t>
  </si>
  <si>
    <t>Salt Lake County</t>
  </si>
  <si>
    <t>185894</t>
  </si>
  <si>
    <t>Utah County</t>
  </si>
  <si>
    <t>47393</t>
  </si>
  <si>
    <t>Virginia</t>
  </si>
  <si>
    <t>91023</t>
  </si>
  <si>
    <t>Blacksburg</t>
  </si>
  <si>
    <t>7070</t>
  </si>
  <si>
    <t>17144</t>
  </si>
  <si>
    <t>Charlottesville</t>
  </si>
  <si>
    <t>29427</t>
  </si>
  <si>
    <t>Chesapeake</t>
  </si>
  <si>
    <t>73637</t>
  </si>
  <si>
    <t>Christiansburg</t>
  </si>
  <si>
    <t>3653</t>
  </si>
  <si>
    <t>Colonial Heights</t>
  </si>
  <si>
    <t>9587</t>
  </si>
  <si>
    <t>46577</t>
  </si>
  <si>
    <t>Fredericksburg</t>
  </si>
  <si>
    <t>13639</t>
  </si>
  <si>
    <t>Hampton</t>
  </si>
  <si>
    <t>89258</t>
  </si>
  <si>
    <t>Harrisonburg</t>
  </si>
  <si>
    <t>11916</t>
  </si>
  <si>
    <t>Hopewell</t>
  </si>
  <si>
    <t>17895</t>
  </si>
  <si>
    <t>Lynchburg</t>
  </si>
  <si>
    <t>54790</t>
  </si>
  <si>
    <t>Newport News</t>
  </si>
  <si>
    <t>113662</t>
  </si>
  <si>
    <t>Norfolk</t>
  </si>
  <si>
    <t>304869</t>
  </si>
  <si>
    <t>Petersburg</t>
  </si>
  <si>
    <t>36750</t>
  </si>
  <si>
    <t>114773</t>
  </si>
  <si>
    <t>Radford</t>
  </si>
  <si>
    <t>9371</t>
  </si>
  <si>
    <t>Richmond</t>
  </si>
  <si>
    <t>219958</t>
  </si>
  <si>
    <t>Roanoke</t>
  </si>
  <si>
    <t>97110</t>
  </si>
  <si>
    <t>Suffolk</t>
  </si>
  <si>
    <t>Virginia Beach</t>
  </si>
  <si>
    <t>85218</t>
  </si>
  <si>
    <t>Waynesboro City</t>
  </si>
  <si>
    <t>15694</t>
  </si>
  <si>
    <t>Winchester</t>
  </si>
  <si>
    <t>14643</t>
  </si>
  <si>
    <t>Arlington County</t>
  </si>
  <si>
    <t>173593</t>
  </si>
  <si>
    <t>Chesterfield County</t>
  </si>
  <si>
    <t>71197</t>
  </si>
  <si>
    <t>Fairfax County</t>
  </si>
  <si>
    <t>288587</t>
  </si>
  <si>
    <t>Henrico County</t>
  </si>
  <si>
    <t>117339</t>
  </si>
  <si>
    <t>Loudoun County</t>
  </si>
  <si>
    <t>24549</t>
  </si>
  <si>
    <t>Prince William County</t>
  </si>
  <si>
    <t>59061</t>
  </si>
  <si>
    <t>Vermont</t>
  </si>
  <si>
    <t>35531</t>
  </si>
  <si>
    <t>Washington</t>
  </si>
  <si>
    <t>Anacortes</t>
  </si>
  <si>
    <t>8414</t>
  </si>
  <si>
    <t>11933</t>
  </si>
  <si>
    <t>12809</t>
  </si>
  <si>
    <t>Bellingham</t>
  </si>
  <si>
    <t>34688</t>
  </si>
  <si>
    <t>Bremerton</t>
  </si>
  <si>
    <t>28922</t>
  </si>
  <si>
    <t>Burien</t>
  </si>
  <si>
    <t>0166</t>
  </si>
  <si>
    <t>08850</t>
  </si>
  <si>
    <t>East Wenatchee City</t>
  </si>
  <si>
    <t>383</t>
  </si>
  <si>
    <t>Everett</t>
  </si>
  <si>
    <t>40304</t>
  </si>
  <si>
    <t>Federal Way</t>
  </si>
  <si>
    <t>Kennewick</t>
  </si>
  <si>
    <t>14244</t>
  </si>
  <si>
    <t>Kent City</t>
  </si>
  <si>
    <t>Kirkland City</t>
  </si>
  <si>
    <t>6025</t>
  </si>
  <si>
    <t>23349</t>
  </si>
  <si>
    <t>Marysville</t>
  </si>
  <si>
    <t>3117</t>
  </si>
  <si>
    <t>7921</t>
  </si>
  <si>
    <t>Olympia</t>
  </si>
  <si>
    <t>18273</t>
  </si>
  <si>
    <t>Pasco</t>
  </si>
  <si>
    <t>14522</t>
  </si>
  <si>
    <t>1426</t>
  </si>
  <si>
    <t>Renton City</t>
  </si>
  <si>
    <t>18453</t>
  </si>
  <si>
    <t>Richland</t>
  </si>
  <si>
    <t>23548</t>
  </si>
  <si>
    <t>Seattle</t>
  </si>
  <si>
    <t>557087</t>
  </si>
  <si>
    <t>Shoreline</t>
  </si>
  <si>
    <t>Spokane</t>
  </si>
  <si>
    <t>181608</t>
  </si>
  <si>
    <t>Tacoma</t>
  </si>
  <si>
    <t>147979</t>
  </si>
  <si>
    <t>Vancouver</t>
  </si>
  <si>
    <t>32464</t>
  </si>
  <si>
    <t>Walla Walla City</t>
  </si>
  <si>
    <t>24536</t>
  </si>
  <si>
    <t>Wenatchee</t>
  </si>
  <si>
    <t>16726</t>
  </si>
  <si>
    <t>Yakima</t>
  </si>
  <si>
    <t>43284</t>
  </si>
  <si>
    <t>62680</t>
  </si>
  <si>
    <t>King County</t>
  </si>
  <si>
    <t>318260</t>
  </si>
  <si>
    <t>Kitsap County</t>
  </si>
  <si>
    <t>Pierce County</t>
  </si>
  <si>
    <t>172963</t>
  </si>
  <si>
    <t>Snohomish County</t>
  </si>
  <si>
    <t>128778</t>
  </si>
  <si>
    <t>Spokane County</t>
  </si>
  <si>
    <t>96725</t>
  </si>
  <si>
    <t>Thurston County</t>
  </si>
  <si>
    <t>36776</t>
  </si>
  <si>
    <t>Wisconsin</t>
  </si>
  <si>
    <t>Appleton</t>
  </si>
  <si>
    <t>48411</t>
  </si>
  <si>
    <t>Beloit</t>
  </si>
  <si>
    <t>32846</t>
  </si>
  <si>
    <t>Eau Claire</t>
  </si>
  <si>
    <t>37987</t>
  </si>
  <si>
    <t>Fond Du Lac</t>
  </si>
  <si>
    <t>32719</t>
  </si>
  <si>
    <t>Green Bay</t>
  </si>
  <si>
    <t>75133</t>
  </si>
  <si>
    <t>Janesville</t>
  </si>
  <si>
    <t>35164</t>
  </si>
  <si>
    <t>Kenosha</t>
  </si>
  <si>
    <t>67899</t>
  </si>
  <si>
    <t>La Crosse</t>
  </si>
  <si>
    <t>47575</t>
  </si>
  <si>
    <t>Madison</t>
  </si>
  <si>
    <t>Milwaukee</t>
  </si>
  <si>
    <t>741324</t>
  </si>
  <si>
    <t>Neenah</t>
  </si>
  <si>
    <t>18057</t>
  </si>
  <si>
    <t>Oshkosh</t>
  </si>
  <si>
    <t>45110</t>
  </si>
  <si>
    <t>Racine</t>
  </si>
  <si>
    <t>89144</t>
  </si>
  <si>
    <t>Sheboygan</t>
  </si>
  <si>
    <t>45747</t>
  </si>
  <si>
    <t>Superior</t>
  </si>
  <si>
    <t>33563</t>
  </si>
  <si>
    <t>Waukesha</t>
  </si>
  <si>
    <t>30004</t>
  </si>
  <si>
    <t>Wausau</t>
  </si>
  <si>
    <t>31943</t>
  </si>
  <si>
    <t>Wauwatosa</t>
  </si>
  <si>
    <t>56923</t>
  </si>
  <si>
    <t>West Allis</t>
  </si>
  <si>
    <t>68157</t>
  </si>
  <si>
    <t>Dane County</t>
  </si>
  <si>
    <t>92618</t>
  </si>
  <si>
    <t>Milwaukee County</t>
  </si>
  <si>
    <t>168483</t>
  </si>
  <si>
    <t>Waukesha County</t>
  </si>
  <si>
    <t>121589</t>
  </si>
  <si>
    <t>West Virginia</t>
  </si>
  <si>
    <t>Beckley City</t>
  </si>
  <si>
    <t>18642</t>
  </si>
  <si>
    <t>85796</t>
  </si>
  <si>
    <t>Huntington</t>
  </si>
  <si>
    <t>83627</t>
  </si>
  <si>
    <t>Martinsburg</t>
  </si>
  <si>
    <t>15179</t>
  </si>
  <si>
    <t>Morgantown</t>
  </si>
  <si>
    <t>22487</t>
  </si>
  <si>
    <t>Parkersburg</t>
  </si>
  <si>
    <t>44797</t>
  </si>
  <si>
    <t>Vienna City</t>
  </si>
  <si>
    <t>9381</t>
  </si>
  <si>
    <t>Weirton</t>
  </si>
  <si>
    <t>28201</t>
  </si>
  <si>
    <t>Wheeling</t>
  </si>
  <si>
    <t>53400</t>
  </si>
  <si>
    <t>Casper</t>
  </si>
  <si>
    <t>38930</t>
  </si>
  <si>
    <t>Cheyenne</t>
  </si>
  <si>
    <t>43505</t>
  </si>
  <si>
    <t>GA17</t>
  </si>
  <si>
    <t>FY17 Formula</t>
  </si>
  <si>
    <t>National Reallocation</t>
  </si>
  <si>
    <t>MSA Reallocation</t>
  </si>
  <si>
    <t>Reduction</t>
  </si>
  <si>
    <t>010750</t>
  </si>
  <si>
    <t>019999</t>
  </si>
  <si>
    <t>029999</t>
  </si>
  <si>
    <t>040054</t>
  </si>
  <si>
    <t>049999</t>
  </si>
  <si>
    <t>059999</t>
  </si>
  <si>
    <t>060032</t>
  </si>
  <si>
    <t>062064</t>
  </si>
  <si>
    <t>062802</t>
  </si>
  <si>
    <t>064050</t>
  </si>
  <si>
    <t>069999</t>
  </si>
  <si>
    <t>080300</t>
  </si>
  <si>
    <t>089999</t>
  </si>
  <si>
    <t>099999</t>
  </si>
  <si>
    <t>109999</t>
  </si>
  <si>
    <t>122370</t>
  </si>
  <si>
    <t>Winter Haven</t>
  </si>
  <si>
    <t>129999</t>
  </si>
  <si>
    <t>139999</t>
  </si>
  <si>
    <t>160138</t>
  </si>
  <si>
    <t>169999</t>
  </si>
  <si>
    <t>179999</t>
  </si>
  <si>
    <t>189999</t>
  </si>
  <si>
    <t>199999</t>
  </si>
  <si>
    <t>201944</t>
  </si>
  <si>
    <t>209999</t>
  </si>
  <si>
    <t>219999</t>
  </si>
  <si>
    <t>229999</t>
  </si>
  <si>
    <t>239999</t>
  </si>
  <si>
    <t>249999</t>
  </si>
  <si>
    <t>259999</t>
  </si>
  <si>
    <t>269999</t>
  </si>
  <si>
    <t>Minnetonka</t>
  </si>
  <si>
    <t>279999</t>
  </si>
  <si>
    <t>289999</t>
  </si>
  <si>
    <t>299999</t>
  </si>
  <si>
    <t>309999</t>
  </si>
  <si>
    <t>311254</t>
  </si>
  <si>
    <t>319999</t>
  </si>
  <si>
    <t>329999</t>
  </si>
  <si>
    <t>339999</t>
  </si>
  <si>
    <t>341362</t>
  </si>
  <si>
    <t>349999</t>
  </si>
  <si>
    <t>359999</t>
  </si>
  <si>
    <t>369999</t>
  </si>
  <si>
    <t>379179</t>
  </si>
  <si>
    <t>379999</t>
  </si>
  <si>
    <t>389999</t>
  </si>
  <si>
    <t>399025</t>
  </si>
  <si>
    <t>399999</t>
  </si>
  <si>
    <t>409999</t>
  </si>
  <si>
    <t>419999</t>
  </si>
  <si>
    <t>420474</t>
  </si>
  <si>
    <t>420588</t>
  </si>
  <si>
    <t>421047</t>
  </si>
  <si>
    <t>429999</t>
  </si>
  <si>
    <t>449999</t>
  </si>
  <si>
    <t>450716</t>
  </si>
  <si>
    <t>459999</t>
  </si>
  <si>
    <t>469999</t>
  </si>
  <si>
    <t>479999</t>
  </si>
  <si>
    <t>481434</t>
  </si>
  <si>
    <t>489999</t>
  </si>
  <si>
    <t>499999</t>
  </si>
  <si>
    <t>509999</t>
  </si>
  <si>
    <t>519999</t>
  </si>
  <si>
    <t>530738</t>
  </si>
  <si>
    <t>539999</t>
  </si>
  <si>
    <t>549999</t>
  </si>
  <si>
    <t>559999</t>
  </si>
  <si>
    <t>569999</t>
  </si>
  <si>
    <t>Insular Area</t>
  </si>
  <si>
    <t>729999</t>
  </si>
  <si>
    <t>POP15</t>
  </si>
  <si>
    <t>$ diff</t>
  </si>
  <si>
    <t>261231</t>
  </si>
  <si>
    <t>GA18</t>
  </si>
  <si>
    <t>HUDKEY</t>
  </si>
  <si>
    <t xml:space="preserve">Fairhope </t>
  </si>
  <si>
    <t xml:space="preserve">Sebastian </t>
  </si>
  <si>
    <t xml:space="preserve">Wayne Township </t>
  </si>
  <si>
    <t xml:space="preserve">Marco Island </t>
  </si>
  <si>
    <t>Reallocation</t>
  </si>
  <si>
    <t>35614 - many other grantees in MSA</t>
  </si>
  <si>
    <t>34940 - 2 other grantees in MSA</t>
  </si>
  <si>
    <t>Do not Assign</t>
  </si>
  <si>
    <t>Disposition</t>
  </si>
  <si>
    <t>Nationally</t>
  </si>
  <si>
    <t>Nationally (19300 no other grantees)</t>
  </si>
  <si>
    <t>Nationally (42680 no other grantees)</t>
  </si>
  <si>
    <t>Nat. Reallocation</t>
  </si>
  <si>
    <t xml:space="preserve">FY18 Formula </t>
  </si>
  <si>
    <t>%Diff</t>
  </si>
  <si>
    <t>Totals</t>
  </si>
  <si>
    <t>MSA Share Calculation</t>
  </si>
  <si>
    <t>48617</t>
  </si>
  <si>
    <t>2018 Formula Total</t>
  </si>
  <si>
    <t>2018 Reductions</t>
  </si>
  <si>
    <t>reallocations</t>
  </si>
  <si>
    <t>300524</t>
  </si>
  <si>
    <t>119638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</si>
</sst>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&quot;$&quot;* #,##0.0_);_(&quot;$&quot;* \(#,##0.0\);_(&quot;$&quot;* &quot;-&quot;??_);_(@_)"/>
    <numFmt numFmtId="167" formatCode="_(* #,##0.00000_);_(* \(#,##0.00000\);_(* &quot;-&quot;??_);_(@_)"/>
    <numFmt numFmtId="168" formatCode="&quot;$&quot;#,##0.000_);\(&quot;$&quot;#,##0.000\)"/>
    <numFmt numFmtId="169" formatCode="&quot;$&quot;#,##0"/>
    <numFmt numFmtId="170" formatCode="&quot;$&quot;#,##0.00"/>
    <numFmt numFmtId="171" formatCode="0.0%"/>
    <numFmt numFmtId="172" formatCode="_(&quot;$&quot;* #,##0.000_);_(&quot;$&quot;* \(#,##0.000\);_(&quot;$&quot;* &quot;-&quot;??_);_(@_)"/>
    <numFmt numFmtId="173" formatCode="_(* #,##0.000_);_(* \(#,##0.00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b/>
      <sz val="11"/>
      <color theme="1" tint="4.9989318521683403E-2"/>
      <name val="Calibri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Helv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i/>
      <sz val="11"/>
      <color theme="0" tint="-0.499984740745262"/>
      <name val="Calibri"/>
      <family val="2"/>
      <scheme val="minor"/>
    </font>
    <font>
      <sz val="10"/>
      <name val="Arial"/>
      <family val="2"/>
    </font>
    <font>
      <b/>
      <sz val="16"/>
      <color theme="0"/>
      <name val="Calibri"/>
      <family val="2"/>
    </font>
    <font>
      <sz val="10"/>
      <name val="MS Sans Serif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0"/>
      <color indexed="8"/>
      <name val="Arial"/>
    </font>
    <font>
      <sz val="11"/>
      <color indexed="8"/>
      <name val="Calibri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0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22"/>
      </left>
      <right style="thin">
        <color indexed="22"/>
      </right>
      <top/>
      <bottom style="mediumDash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6" fillId="0" borderId="0"/>
    <xf numFmtId="0" fontId="15" fillId="0" borderId="0"/>
    <xf numFmtId="4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" fillId="0" borderId="0"/>
    <xf numFmtId="0" fontId="25" fillId="0" borderId="0"/>
    <xf numFmtId="0" fontId="5" fillId="0" borderId="0"/>
    <xf numFmtId="0" fontId="18" fillId="0" borderId="0"/>
    <xf numFmtId="0" fontId="27" fillId="0" borderId="0"/>
    <xf numFmtId="0" fontId="28" fillId="0" borderId="0"/>
    <xf numFmtId="0" fontId="28" fillId="0" borderId="0"/>
    <xf numFmtId="0" fontId="32" fillId="0" borderId="0"/>
    <xf numFmtId="0" fontId="32" fillId="0" borderId="0"/>
  </cellStyleXfs>
  <cellXfs count="225">
    <xf numFmtId="0" fontId="0" fillId="0" borderId="0" xfId="0"/>
    <xf numFmtId="166" fontId="8" fillId="0" borderId="0" xfId="2" applyNumberFormat="1" applyFont="1" applyFill="1" applyBorder="1" applyAlignment="1">
      <alignment horizontal="right" wrapText="1"/>
    </xf>
    <xf numFmtId="0" fontId="0" fillId="0" borderId="0" xfId="0" applyFill="1"/>
    <xf numFmtId="5" fontId="8" fillId="0" borderId="0" xfId="2" applyNumberFormat="1" applyFont="1" applyFill="1" applyBorder="1" applyAlignment="1">
      <alignment horizontal="right" wrapText="1"/>
    </xf>
    <xf numFmtId="167" fontId="1" fillId="0" borderId="11" xfId="1" applyNumberFormat="1" applyFont="1" applyFill="1" applyBorder="1" applyAlignment="1">
      <alignment horizontal="right"/>
    </xf>
    <xf numFmtId="164" fontId="5" fillId="0" borderId="0" xfId="1" applyNumberFormat="1" applyFont="1"/>
    <xf numFmtId="9" fontId="7" fillId="4" borderId="9" xfId="3" applyFont="1" applyFill="1" applyBorder="1" applyAlignment="1">
      <alignment horizontal="right" wrapText="1"/>
    </xf>
    <xf numFmtId="9" fontId="7" fillId="4" borderId="10" xfId="3" applyFont="1" applyFill="1" applyBorder="1" applyAlignment="1">
      <alignment horizontal="right" wrapText="1"/>
    </xf>
    <xf numFmtId="9" fontId="7" fillId="4" borderId="8" xfId="3" applyFont="1" applyFill="1" applyBorder="1" applyAlignment="1">
      <alignment horizontal="right" wrapText="1"/>
    </xf>
    <xf numFmtId="9" fontId="7" fillId="4" borderId="12" xfId="3" applyFont="1" applyFill="1" applyBorder="1" applyAlignment="1">
      <alignment horizontal="right" wrapText="1"/>
    </xf>
    <xf numFmtId="9" fontId="7" fillId="4" borderId="13" xfId="3" applyFont="1" applyFill="1" applyBorder="1" applyAlignment="1">
      <alignment horizontal="right" wrapText="1"/>
    </xf>
    <xf numFmtId="9" fontId="7" fillId="4" borderId="14" xfId="3" applyFont="1" applyFill="1" applyBorder="1" applyAlignment="1">
      <alignment horizontal="right" wrapText="1"/>
    </xf>
    <xf numFmtId="164" fontId="11" fillId="5" borderId="24" xfId="1" applyNumberFormat="1" applyFont="1" applyFill="1" applyBorder="1"/>
    <xf numFmtId="164" fontId="11" fillId="5" borderId="25" xfId="1" applyNumberFormat="1" applyFont="1" applyFill="1" applyBorder="1"/>
    <xf numFmtId="0" fontId="4" fillId="2" borderId="1" xfId="5" applyFont="1" applyFill="1" applyBorder="1" applyAlignment="1">
      <alignment horizontal="left"/>
    </xf>
    <xf numFmtId="0" fontId="13" fillId="0" borderId="0" xfId="0" applyFont="1" applyFill="1"/>
    <xf numFmtId="0" fontId="13" fillId="0" borderId="0" xfId="0" applyFont="1" applyFill="1" applyBorder="1"/>
    <xf numFmtId="164" fontId="13" fillId="0" borderId="0" xfId="0" applyNumberFormat="1" applyFont="1" applyFill="1"/>
    <xf numFmtId="165" fontId="11" fillId="5" borderId="23" xfId="2" applyNumberFormat="1" applyFont="1" applyFill="1" applyBorder="1"/>
    <xf numFmtId="164" fontId="0" fillId="0" borderId="0" xfId="1" applyNumberFormat="1" applyFont="1"/>
    <xf numFmtId="9" fontId="7" fillId="4" borderId="21" xfId="3" applyFont="1" applyFill="1" applyBorder="1" applyAlignment="1">
      <alignment horizontal="right" wrapText="1"/>
    </xf>
    <xf numFmtId="9" fontId="7" fillId="4" borderId="22" xfId="3" applyFont="1" applyFill="1" applyBorder="1" applyAlignment="1">
      <alignment horizontal="right" wrapText="1"/>
    </xf>
    <xf numFmtId="164" fontId="4" fillId="0" borderId="27" xfId="1" applyNumberFormat="1" applyFont="1" applyFill="1" applyBorder="1" applyAlignment="1">
      <alignment horizontal="right" wrapText="1"/>
    </xf>
    <xf numFmtId="164" fontId="5" fillId="0" borderId="26" xfId="1" applyNumberFormat="1" applyFont="1" applyBorder="1"/>
    <xf numFmtId="164" fontId="4" fillId="3" borderId="35" xfId="1" applyNumberFormat="1" applyFont="1" applyFill="1" applyBorder="1" applyAlignment="1">
      <alignment wrapText="1"/>
    </xf>
    <xf numFmtId="169" fontId="0" fillId="3" borderId="0" xfId="0" applyNumberFormat="1" applyFill="1"/>
    <xf numFmtId="164" fontId="0" fillId="3" borderId="35" xfId="1" applyNumberFormat="1" applyFont="1" applyFill="1" applyBorder="1"/>
    <xf numFmtId="164" fontId="7" fillId="7" borderId="34" xfId="1" applyNumberFormat="1" applyFont="1" applyFill="1" applyBorder="1" applyAlignment="1">
      <alignment horizontal="center"/>
    </xf>
    <xf numFmtId="0" fontId="7" fillId="7" borderId="1" xfId="4" applyFont="1" applyFill="1" applyBorder="1" applyAlignment="1">
      <alignment horizontal="center"/>
    </xf>
    <xf numFmtId="0" fontId="7" fillId="7" borderId="36" xfId="4" applyFont="1" applyFill="1" applyBorder="1" applyAlignment="1">
      <alignment horizontal="center"/>
    </xf>
    <xf numFmtId="169" fontId="0" fillId="3" borderId="37" xfId="0" applyNumberFormat="1" applyFill="1" applyBorder="1"/>
    <xf numFmtId="165" fontId="8" fillId="0" borderId="2" xfId="2" applyNumberFormat="1" applyFont="1" applyFill="1" applyBorder="1" applyAlignment="1">
      <alignment horizontal="right" wrapText="1"/>
    </xf>
    <xf numFmtId="165" fontId="6" fillId="0" borderId="0" xfId="2" applyNumberFormat="1" applyFont="1"/>
    <xf numFmtId="43" fontId="11" fillId="5" borderId="23" xfId="1" applyFont="1" applyFill="1" applyBorder="1"/>
    <xf numFmtId="0" fontId="3" fillId="0" borderId="0" xfId="0" applyFont="1"/>
    <xf numFmtId="0" fontId="0" fillId="0" borderId="0" xfId="0" applyBorder="1"/>
    <xf numFmtId="0" fontId="17" fillId="0" borderId="0" xfId="8" applyFont="1"/>
    <xf numFmtId="165" fontId="17" fillId="0" borderId="0" xfId="9" applyNumberFormat="1" applyFont="1"/>
    <xf numFmtId="0" fontId="16" fillId="0" borderId="38" xfId="8" applyFont="1" applyBorder="1"/>
    <xf numFmtId="0" fontId="16" fillId="0" borderId="38" xfId="8" applyFont="1" applyBorder="1" applyAlignment="1">
      <alignment horizontal="right"/>
    </xf>
    <xf numFmtId="0" fontId="17" fillId="0" borderId="0" xfId="8" applyFont="1" applyAlignment="1" applyProtection="1">
      <alignment horizontal="left"/>
    </xf>
    <xf numFmtId="164" fontId="17" fillId="0" borderId="0" xfId="10" applyNumberFormat="1" applyFont="1" applyAlignment="1" applyProtection="1">
      <alignment horizontal="left"/>
    </xf>
    <xf numFmtId="165" fontId="17" fillId="0" borderId="0" xfId="9" applyNumberFormat="1" applyFont="1" applyAlignment="1" applyProtection="1">
      <alignment horizontal="left"/>
    </xf>
    <xf numFmtId="0" fontId="17" fillId="0" borderId="38" xfId="8" applyFont="1" applyBorder="1" applyAlignment="1" applyProtection="1">
      <alignment horizontal="left"/>
    </xf>
    <xf numFmtId="0" fontId="17" fillId="0" borderId="38" xfId="8" applyFont="1" applyBorder="1"/>
    <xf numFmtId="164" fontId="17" fillId="0" borderId="38" xfId="10" applyNumberFormat="1" applyFont="1" applyBorder="1" applyAlignment="1" applyProtection="1">
      <alignment horizontal="left"/>
    </xf>
    <xf numFmtId="165" fontId="17" fillId="0" borderId="38" xfId="9" applyNumberFormat="1" applyFont="1" applyBorder="1" applyAlignment="1" applyProtection="1">
      <alignment horizontal="left"/>
    </xf>
    <xf numFmtId="164" fontId="17" fillId="0" borderId="0" xfId="8" applyNumberFormat="1" applyFont="1"/>
    <xf numFmtId="164" fontId="1" fillId="0" borderId="0" xfId="1" applyNumberFormat="1" applyFont="1"/>
    <xf numFmtId="0" fontId="3" fillId="0" borderId="39" xfId="0" applyFont="1" applyBorder="1"/>
    <xf numFmtId="0" fontId="20" fillId="0" borderId="0" xfId="0" applyFont="1"/>
    <xf numFmtId="0" fontId="3" fillId="0" borderId="38" xfId="0" applyFont="1" applyBorder="1"/>
    <xf numFmtId="0" fontId="3" fillId="0" borderId="0" xfId="0" applyFont="1" applyFill="1" applyBorder="1"/>
    <xf numFmtId="0" fontId="3" fillId="0" borderId="38" xfId="0" applyFont="1" applyBorder="1" applyAlignment="1">
      <alignment horizontal="right"/>
    </xf>
    <xf numFmtId="0" fontId="3" fillId="0" borderId="38" xfId="0" applyFont="1" applyFill="1" applyBorder="1"/>
    <xf numFmtId="0" fontId="0" fillId="0" borderId="39" xfId="0" applyBorder="1"/>
    <xf numFmtId="0" fontId="0" fillId="0" borderId="39" xfId="0" applyBorder="1" applyAlignment="1">
      <alignment horizontal="right"/>
    </xf>
    <xf numFmtId="170" fontId="0" fillId="0" borderId="0" xfId="0" applyNumberFormat="1"/>
    <xf numFmtId="169" fontId="0" fillId="0" borderId="0" xfId="0" applyNumberFormat="1"/>
    <xf numFmtId="169" fontId="1" fillId="0" borderId="0" xfId="2" applyNumberFormat="1" applyFont="1"/>
    <xf numFmtId="169" fontId="3" fillId="0" borderId="0" xfId="0" applyNumberFormat="1" applyFont="1"/>
    <xf numFmtId="169" fontId="1" fillId="0" borderId="38" xfId="2" applyNumberFormat="1" applyFont="1" applyBorder="1"/>
    <xf numFmtId="169" fontId="3" fillId="0" borderId="38" xfId="0" applyNumberFormat="1" applyFont="1" applyBorder="1"/>
    <xf numFmtId="169" fontId="19" fillId="0" borderId="0" xfId="2" applyNumberFormat="1" applyFont="1"/>
    <xf numFmtId="169" fontId="19" fillId="0" borderId="0" xfId="0" applyNumberFormat="1" applyFont="1"/>
    <xf numFmtId="169" fontId="3" fillId="0" borderId="39" xfId="0" applyNumberFormat="1" applyFont="1" applyBorder="1"/>
    <xf numFmtId="169" fontId="3" fillId="0" borderId="39" xfId="2" applyNumberFormat="1" applyFont="1" applyBorder="1"/>
    <xf numFmtId="169" fontId="0" fillId="0" borderId="0" xfId="0" applyNumberFormat="1" applyBorder="1"/>
    <xf numFmtId="0" fontId="4" fillId="0" borderId="0" xfId="11" applyFont="1" applyFill="1" applyBorder="1" applyAlignment="1">
      <alignment horizontal="right" wrapText="1"/>
    </xf>
    <xf numFmtId="3" fontId="4" fillId="0" borderId="0" xfId="11" applyNumberFormat="1" applyFont="1" applyFill="1" applyBorder="1" applyAlignment="1">
      <alignment horizontal="right" wrapText="1"/>
    </xf>
    <xf numFmtId="3" fontId="1" fillId="0" borderId="38" xfId="1" applyNumberFormat="1" applyFont="1" applyBorder="1"/>
    <xf numFmtId="3" fontId="3" fillId="0" borderId="39" xfId="1" applyNumberFormat="1" applyFont="1" applyBorder="1"/>
    <xf numFmtId="0" fontId="21" fillId="0" borderId="38" xfId="8" applyFont="1" applyBorder="1" applyAlignment="1">
      <alignment horizontal="right"/>
    </xf>
    <xf numFmtId="164" fontId="22" fillId="0" borderId="0" xfId="10" applyNumberFormat="1" applyFont="1" applyAlignment="1" applyProtection="1">
      <alignment horizontal="left"/>
    </xf>
    <xf numFmtId="164" fontId="22" fillId="0" borderId="38" xfId="10" applyNumberFormat="1" applyFont="1" applyBorder="1" applyAlignment="1" applyProtection="1">
      <alignment horizontal="left"/>
    </xf>
    <xf numFmtId="164" fontId="22" fillId="0" borderId="0" xfId="8" applyNumberFormat="1" applyFont="1"/>
    <xf numFmtId="3" fontId="17" fillId="0" borderId="0" xfId="8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7" fillId="0" borderId="0" xfId="8" quotePrefix="1" applyFont="1"/>
    <xf numFmtId="0" fontId="17" fillId="0" borderId="38" xfId="8" quotePrefix="1" applyFont="1" applyBorder="1"/>
    <xf numFmtId="169" fontId="0" fillId="0" borderId="0" xfId="2" applyNumberFormat="1" applyFont="1"/>
    <xf numFmtId="0" fontId="3" fillId="0" borderId="0" xfId="0" applyFont="1" applyAlignment="1">
      <alignment horizontal="right"/>
    </xf>
    <xf numFmtId="10" fontId="0" fillId="0" borderId="0" xfId="3" applyNumberFormat="1" applyFont="1" applyAlignment="1">
      <alignment horizontal="right"/>
    </xf>
    <xf numFmtId="3" fontId="23" fillId="0" borderId="0" xfId="0" applyNumberFormat="1" applyFont="1"/>
    <xf numFmtId="0" fontId="7" fillId="0" borderId="0" xfId="11" applyNumberFormat="1" applyFont="1" applyFill="1" applyBorder="1" applyAlignment="1">
      <alignment horizontal="right" wrapText="1"/>
    </xf>
    <xf numFmtId="0" fontId="3" fillId="0" borderId="38" xfId="1" applyNumberFormat="1" applyFont="1" applyBorder="1" applyAlignment="1">
      <alignment horizontal="right"/>
    </xf>
    <xf numFmtId="168" fontId="0" fillId="0" borderId="0" xfId="0" applyNumberFormat="1" applyFill="1"/>
    <xf numFmtId="168" fontId="24" fillId="0" borderId="11" xfId="2" applyNumberFormat="1" applyFont="1" applyFill="1" applyBorder="1"/>
    <xf numFmtId="0" fontId="24" fillId="0" borderId="0" xfId="0" applyFont="1" applyFill="1"/>
    <xf numFmtId="43" fontId="0" fillId="0" borderId="0" xfId="1" applyNumberFormat="1" applyFont="1"/>
    <xf numFmtId="0" fontId="10" fillId="8" borderId="22" xfId="6" applyFont="1" applyFill="1" applyBorder="1" applyAlignment="1">
      <alignment vertical="center"/>
    </xf>
    <xf numFmtId="3" fontId="23" fillId="0" borderId="38" xfId="0" applyNumberFormat="1" applyFont="1" applyBorder="1"/>
    <xf numFmtId="172" fontId="12" fillId="4" borderId="10" xfId="2" applyNumberFormat="1" applyFont="1" applyFill="1" applyBorder="1" applyAlignment="1">
      <alignment horizontal="right" wrapText="1"/>
    </xf>
    <xf numFmtId="172" fontId="12" fillId="4" borderId="9" xfId="2" applyNumberFormat="1" applyFont="1" applyFill="1" applyBorder="1" applyAlignment="1">
      <alignment horizontal="right" wrapText="1"/>
    </xf>
    <xf numFmtId="172" fontId="12" fillId="4" borderId="12" xfId="2" applyNumberFormat="1" applyFont="1" applyFill="1" applyBorder="1" applyAlignment="1">
      <alignment horizontal="right" wrapText="1"/>
    </xf>
    <xf numFmtId="172" fontId="12" fillId="4" borderId="8" xfId="2" applyNumberFormat="1" applyFont="1" applyFill="1" applyBorder="1" applyAlignment="1">
      <alignment horizontal="right" wrapText="1"/>
    </xf>
    <xf numFmtId="172" fontId="12" fillId="4" borderId="14" xfId="2" applyNumberFormat="1" applyFont="1" applyFill="1" applyBorder="1" applyAlignment="1">
      <alignment horizontal="right" wrapText="1"/>
    </xf>
    <xf numFmtId="172" fontId="12" fillId="4" borderId="13" xfId="2" applyNumberFormat="1" applyFont="1" applyFill="1" applyBorder="1" applyAlignment="1">
      <alignment horizontal="right" wrapText="1"/>
    </xf>
    <xf numFmtId="173" fontId="3" fillId="3" borderId="5" xfId="1" applyNumberFormat="1" applyFont="1" applyFill="1" applyBorder="1"/>
    <xf numFmtId="7" fontId="1" fillId="0" borderId="11" xfId="2" applyNumberFormat="1" applyFont="1" applyFill="1" applyBorder="1"/>
    <xf numFmtId="0" fontId="9" fillId="11" borderId="44" xfId="6" applyFont="1" applyFill="1" applyBorder="1" applyAlignment="1">
      <alignment horizontal="left"/>
    </xf>
    <xf numFmtId="0" fontId="9" fillId="11" borderId="45" xfId="6" applyFont="1" applyFill="1" applyBorder="1" applyAlignment="1">
      <alignment horizontal="left"/>
    </xf>
    <xf numFmtId="0" fontId="9" fillId="11" borderId="22" xfId="6" applyFont="1" applyFill="1" applyBorder="1" applyAlignment="1">
      <alignment horizontal="left"/>
    </xf>
    <xf numFmtId="0" fontId="9" fillId="11" borderId="46" xfId="6" applyFont="1" applyFill="1" applyBorder="1" applyAlignment="1">
      <alignment horizontal="left"/>
    </xf>
    <xf numFmtId="0" fontId="9" fillId="11" borderId="41" xfId="6" applyFont="1" applyFill="1" applyBorder="1" applyAlignment="1">
      <alignment horizontal="left"/>
    </xf>
    <xf numFmtId="0" fontId="9" fillId="11" borderId="13" xfId="6" applyFont="1" applyFill="1" applyBorder="1" applyAlignment="1">
      <alignment vertical="center"/>
    </xf>
    <xf numFmtId="0" fontId="9" fillId="13" borderId="17" xfId="7" applyFont="1" applyFill="1" applyBorder="1" applyAlignment="1"/>
    <xf numFmtId="0" fontId="9" fillId="13" borderId="10" xfId="7" applyFont="1" applyFill="1" applyBorder="1" applyAlignment="1"/>
    <xf numFmtId="9" fontId="9" fillId="13" borderId="9" xfId="3" applyFont="1" applyFill="1" applyBorder="1" applyAlignment="1">
      <alignment horizontal="right" wrapText="1"/>
    </xf>
    <xf numFmtId="9" fontId="9" fillId="13" borderId="10" xfId="3" applyFont="1" applyFill="1" applyBorder="1" applyAlignment="1">
      <alignment horizontal="right" wrapText="1"/>
    </xf>
    <xf numFmtId="164" fontId="9" fillId="13" borderId="21" xfId="1" applyNumberFormat="1" applyFont="1" applyFill="1" applyBorder="1" applyAlignment="1">
      <alignment horizontal="right" wrapText="1"/>
    </xf>
    <xf numFmtId="9" fontId="9" fillId="13" borderId="8" xfId="3" applyFont="1" applyFill="1" applyBorder="1" applyAlignment="1">
      <alignment horizontal="right" wrapText="1"/>
    </xf>
    <xf numFmtId="9" fontId="9" fillId="13" borderId="12" xfId="3" applyFont="1" applyFill="1" applyBorder="1" applyAlignment="1">
      <alignment horizontal="right" wrapText="1"/>
    </xf>
    <xf numFmtId="164" fontId="9" fillId="13" borderId="13" xfId="1" applyNumberFormat="1" applyFont="1" applyFill="1" applyBorder="1" applyAlignment="1">
      <alignment horizontal="right" wrapText="1"/>
    </xf>
    <xf numFmtId="9" fontId="9" fillId="13" borderId="13" xfId="3" applyFont="1" applyFill="1" applyBorder="1" applyAlignment="1">
      <alignment horizontal="right" wrapText="1"/>
    </xf>
    <xf numFmtId="9" fontId="9" fillId="13" borderId="14" xfId="3" applyFont="1" applyFill="1" applyBorder="1" applyAlignment="1">
      <alignment horizontal="right" wrapText="1"/>
    </xf>
    <xf numFmtId="172" fontId="9" fillId="13" borderId="9" xfId="2" applyNumberFormat="1" applyFont="1" applyFill="1" applyBorder="1" applyAlignment="1">
      <alignment horizontal="right" wrapText="1"/>
    </xf>
    <xf numFmtId="172" fontId="9" fillId="13" borderId="10" xfId="2" applyNumberFormat="1" applyFont="1" applyFill="1" applyBorder="1" applyAlignment="1">
      <alignment horizontal="right" wrapText="1"/>
    </xf>
    <xf numFmtId="172" fontId="9" fillId="13" borderId="21" xfId="2" applyNumberFormat="1" applyFont="1" applyFill="1" applyBorder="1" applyAlignment="1">
      <alignment horizontal="right" wrapText="1"/>
    </xf>
    <xf numFmtId="172" fontId="9" fillId="13" borderId="8" xfId="2" applyNumberFormat="1" applyFont="1" applyFill="1" applyBorder="1" applyAlignment="1">
      <alignment horizontal="right" wrapText="1"/>
    </xf>
    <xf numFmtId="172" fontId="9" fillId="13" borderId="12" xfId="2" applyNumberFormat="1" applyFont="1" applyFill="1" applyBorder="1" applyAlignment="1">
      <alignment horizontal="right" wrapText="1"/>
    </xf>
    <xf numFmtId="172" fontId="9" fillId="13" borderId="13" xfId="2" applyNumberFormat="1" applyFont="1" applyFill="1" applyBorder="1" applyAlignment="1">
      <alignment horizontal="right" wrapText="1"/>
    </xf>
    <xf numFmtId="172" fontId="9" fillId="13" borderId="14" xfId="2" applyNumberFormat="1" applyFont="1" applyFill="1" applyBorder="1" applyAlignment="1">
      <alignment horizontal="right" wrapText="1"/>
    </xf>
    <xf numFmtId="43" fontId="7" fillId="2" borderId="1" xfId="1" applyNumberFormat="1" applyFont="1" applyFill="1" applyBorder="1" applyAlignment="1">
      <alignment horizontal="center"/>
    </xf>
    <xf numFmtId="43" fontId="7" fillId="2" borderId="40" xfId="1" applyNumberFormat="1" applyFont="1" applyFill="1" applyBorder="1" applyAlignment="1">
      <alignment horizontal="center"/>
    </xf>
    <xf numFmtId="164" fontId="7" fillId="2" borderId="0" xfId="1" applyNumberFormat="1" applyFont="1" applyFill="1" applyBorder="1" applyAlignment="1">
      <alignment horizontal="center"/>
    </xf>
    <xf numFmtId="164" fontId="4" fillId="0" borderId="35" xfId="1" applyNumberFormat="1" applyFont="1" applyFill="1" applyBorder="1" applyAlignment="1">
      <alignment wrapText="1"/>
    </xf>
    <xf numFmtId="169" fontId="0" fillId="0" borderId="0" xfId="0" applyNumberFormat="1" applyFill="1"/>
    <xf numFmtId="169" fontId="0" fillId="0" borderId="37" xfId="0" applyNumberFormat="1" applyFill="1" applyBorder="1"/>
    <xf numFmtId="0" fontId="0" fillId="0" borderId="0" xfId="0"/>
    <xf numFmtId="0" fontId="0" fillId="0" borderId="0" xfId="0" applyBorder="1"/>
    <xf numFmtId="169" fontId="0" fillId="0" borderId="0" xfId="0" applyNumberFormat="1"/>
    <xf numFmtId="169" fontId="0" fillId="0" borderId="0" xfId="0" applyNumberFormat="1" applyBorder="1"/>
    <xf numFmtId="9" fontId="0" fillId="0" borderId="0" xfId="3" applyFont="1"/>
    <xf numFmtId="0" fontId="3" fillId="14" borderId="0" xfId="0" applyFont="1" applyFill="1"/>
    <xf numFmtId="0" fontId="3" fillId="14" borderId="0" xfId="0" applyFont="1" applyFill="1" applyAlignment="1">
      <alignment horizontal="right"/>
    </xf>
    <xf numFmtId="0" fontId="0" fillId="0" borderId="48" xfId="0" applyBorder="1"/>
    <xf numFmtId="0" fontId="0" fillId="0" borderId="49" xfId="0" applyBorder="1"/>
    <xf numFmtId="170" fontId="0" fillId="0" borderId="49" xfId="0" applyNumberFormat="1" applyBorder="1"/>
    <xf numFmtId="9" fontId="0" fillId="0" borderId="0" xfId="3" applyFont="1" applyBorder="1"/>
    <xf numFmtId="43" fontId="3" fillId="14" borderId="0" xfId="1" applyFont="1" applyFill="1" applyAlignment="1">
      <alignment horizontal="right"/>
    </xf>
    <xf numFmtId="43" fontId="0" fillId="0" borderId="0" xfId="1" applyFont="1" applyBorder="1" applyAlignment="1">
      <alignment horizontal="right"/>
    </xf>
    <xf numFmtId="43" fontId="0" fillId="0" borderId="49" xfId="1" applyFont="1" applyBorder="1" applyAlignment="1">
      <alignment horizontal="right"/>
    </xf>
    <xf numFmtId="170" fontId="0" fillId="0" borderId="0" xfId="0" applyNumberFormat="1" applyBorder="1"/>
    <xf numFmtId="0" fontId="29" fillId="0" borderId="43" xfId="16" applyFont="1" applyFill="1" applyBorder="1" applyAlignment="1">
      <alignment wrapText="1"/>
    </xf>
    <xf numFmtId="173" fontId="0" fillId="0" borderId="0" xfId="1" applyNumberFormat="1" applyFont="1"/>
    <xf numFmtId="0" fontId="29" fillId="2" borderId="42" xfId="16" applyFont="1" applyFill="1" applyBorder="1" applyAlignment="1">
      <alignment horizontal="center"/>
    </xf>
    <xf numFmtId="0" fontId="4" fillId="0" borderId="43" xfId="13" applyFont="1" applyFill="1" applyBorder="1" applyAlignment="1">
      <alignment horizontal="right" wrapText="1"/>
    </xf>
    <xf numFmtId="43" fontId="4" fillId="0" borderId="43" xfId="1" applyFont="1" applyFill="1" applyBorder="1" applyAlignment="1">
      <alignment horizontal="right" wrapText="1"/>
    </xf>
    <xf numFmtId="9" fontId="0" fillId="0" borderId="0" xfId="3" applyFont="1"/>
    <xf numFmtId="0" fontId="4" fillId="0" borderId="43" xfId="13" applyFont="1" applyFill="1" applyBorder="1" applyAlignment="1">
      <alignment horizontal="right" wrapText="1"/>
    </xf>
    <xf numFmtId="0" fontId="29" fillId="0" borderId="50" xfId="17" quotePrefix="1" applyFont="1" applyFill="1" applyBorder="1" applyAlignment="1">
      <alignment wrapText="1"/>
    </xf>
    <xf numFmtId="0" fontId="29" fillId="0" borderId="50" xfId="17" applyFont="1" applyFill="1" applyBorder="1" applyAlignment="1">
      <alignment wrapText="1"/>
    </xf>
    <xf numFmtId="3" fontId="0" fillId="0" borderId="0" xfId="0" applyNumberFormat="1"/>
    <xf numFmtId="169" fontId="0" fillId="0" borderId="0" xfId="3" applyNumberFormat="1" applyFont="1"/>
    <xf numFmtId="49" fontId="0" fillId="0" borderId="6" xfId="0" applyNumberFormat="1" applyBorder="1" applyAlignment="1">
      <alignment wrapText="1"/>
    </xf>
    <xf numFmtId="0" fontId="0" fillId="0" borderId="6" xfId="0" applyBorder="1"/>
    <xf numFmtId="0" fontId="18" fillId="5" borderId="6" xfId="0" applyFont="1" applyFill="1" applyBorder="1"/>
    <xf numFmtId="0" fontId="31" fillId="5" borderId="6" xfId="0" applyFont="1" applyFill="1" applyBorder="1"/>
    <xf numFmtId="0" fontId="3" fillId="0" borderId="6" xfId="0" applyFont="1" applyBorder="1"/>
    <xf numFmtId="0" fontId="0" fillId="5" borderId="6" xfId="0" applyFill="1" applyBorder="1"/>
    <xf numFmtId="0" fontId="4" fillId="0" borderId="50" xfId="17" applyFont="1" applyFill="1" applyBorder="1" applyAlignment="1">
      <alignment wrapText="1"/>
    </xf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3" fillId="0" borderId="51" xfId="0" applyFont="1" applyBorder="1"/>
    <xf numFmtId="0" fontId="30" fillId="5" borderId="6" xfId="0" applyFont="1" applyFill="1" applyBorder="1"/>
    <xf numFmtId="5" fontId="0" fillId="0" borderId="0" xfId="1" applyNumberFormat="1" applyFont="1"/>
    <xf numFmtId="2" fontId="0" fillId="0" borderId="6" xfId="0" applyNumberFormat="1" applyBorder="1"/>
    <xf numFmtId="0" fontId="0" fillId="0" borderId="51" xfId="0" applyBorder="1"/>
    <xf numFmtId="0" fontId="0" fillId="0" borderId="52" xfId="0" applyBorder="1"/>
    <xf numFmtId="0" fontId="33" fillId="2" borderId="42" xfId="18" applyFont="1" applyFill="1" applyBorder="1" applyAlignment="1">
      <alignment horizontal="center"/>
    </xf>
    <xf numFmtId="0" fontId="33" fillId="0" borderId="43" xfId="18" applyFont="1" applyFill="1" applyBorder="1" applyAlignment="1">
      <alignment horizontal="right" wrapText="1"/>
    </xf>
    <xf numFmtId="0" fontId="32" fillId="0" borderId="0" xfId="18"/>
    <xf numFmtId="0" fontId="33" fillId="2" borderId="42" xfId="19" applyFont="1" applyFill="1" applyBorder="1" applyAlignment="1">
      <alignment horizontal="center"/>
    </xf>
    <xf numFmtId="0" fontId="33" fillId="0" borderId="43" xfId="19" applyFont="1" applyFill="1" applyBorder="1" applyAlignment="1">
      <alignment wrapText="1"/>
    </xf>
    <xf numFmtId="0" fontId="33" fillId="0" borderId="43" xfId="19" applyFont="1" applyFill="1" applyBorder="1" applyAlignment="1">
      <alignment horizontal="right" wrapText="1"/>
    </xf>
    <xf numFmtId="0" fontId="0" fillId="0" borderId="53" xfId="0" applyBorder="1"/>
    <xf numFmtId="4" fontId="0" fillId="0" borderId="54" xfId="0" applyNumberFormat="1" applyBorder="1"/>
    <xf numFmtId="0" fontId="0" fillId="0" borderId="35" xfId="0" applyBorder="1"/>
    <xf numFmtId="4" fontId="0" fillId="0" borderId="37" xfId="0" applyNumberFormat="1" applyBorder="1"/>
    <xf numFmtId="0" fontId="3" fillId="0" borderId="55" xfId="0" applyFont="1" applyBorder="1"/>
    <xf numFmtId="4" fontId="3" fillId="0" borderId="56" xfId="0" applyNumberFormat="1" applyFont="1" applyBorder="1"/>
    <xf numFmtId="0" fontId="3" fillId="15" borderId="3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3" fillId="15" borderId="15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 vertical="center" textRotation="90"/>
    </xf>
    <xf numFmtId="0" fontId="7" fillId="4" borderId="19" xfId="7" applyFont="1" applyFill="1" applyBorder="1" applyAlignment="1">
      <alignment horizontal="left" wrapText="1"/>
    </xf>
    <xf numFmtId="0" fontId="7" fillId="4" borderId="20" xfId="7" applyFont="1" applyFill="1" applyBorder="1" applyAlignment="1">
      <alignment horizontal="left" wrapText="1"/>
    </xf>
    <xf numFmtId="0" fontId="9" fillId="13" borderId="17" xfId="7" applyFont="1" applyFill="1" applyBorder="1" applyAlignment="1">
      <alignment horizontal="left" wrapText="1"/>
    </xf>
    <xf numFmtId="0" fontId="9" fillId="13" borderId="10" xfId="7" applyFont="1" applyFill="1" applyBorder="1" applyAlignment="1">
      <alignment horizontal="left" wrapText="1"/>
    </xf>
    <xf numFmtId="0" fontId="9" fillId="13" borderId="18" xfId="7" applyFont="1" applyFill="1" applyBorder="1" applyAlignment="1">
      <alignment horizontal="left" wrapText="1"/>
    </xf>
    <xf numFmtId="0" fontId="9" fillId="13" borderId="12" xfId="7" applyFont="1" applyFill="1" applyBorder="1" applyAlignment="1">
      <alignment horizontal="left" wrapText="1"/>
    </xf>
    <xf numFmtId="0" fontId="9" fillId="13" borderId="19" xfId="7" applyFont="1" applyFill="1" applyBorder="1" applyAlignment="1">
      <alignment horizontal="left" wrapText="1"/>
    </xf>
    <xf numFmtId="0" fontId="9" fillId="13" borderId="20" xfId="7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12" fillId="4" borderId="18" xfId="7" applyFont="1" applyFill="1" applyBorder="1" applyAlignment="1">
      <alignment horizontal="left" wrapText="1"/>
    </xf>
    <xf numFmtId="0" fontId="12" fillId="4" borderId="12" xfId="7" applyFont="1" applyFill="1" applyBorder="1" applyAlignment="1">
      <alignment horizontal="left" wrapText="1"/>
    </xf>
    <xf numFmtId="0" fontId="12" fillId="4" borderId="19" xfId="7" applyFont="1" applyFill="1" applyBorder="1" applyAlignment="1">
      <alignment horizontal="left" wrapText="1"/>
    </xf>
    <xf numFmtId="0" fontId="12" fillId="4" borderId="20" xfId="7" applyFont="1" applyFill="1" applyBorder="1" applyAlignment="1">
      <alignment horizontal="left" wrapText="1"/>
    </xf>
    <xf numFmtId="0" fontId="7" fillId="3" borderId="3" xfId="7" applyFont="1" applyFill="1" applyBorder="1" applyAlignment="1">
      <alignment horizontal="left" wrapText="1"/>
    </xf>
    <xf numFmtId="0" fontId="7" fillId="3" borderId="15" xfId="7" applyFont="1" applyFill="1" applyBorder="1" applyAlignment="1">
      <alignment horizontal="left" wrapText="1"/>
    </xf>
    <xf numFmtId="0" fontId="12" fillId="4" borderId="17" xfId="7" applyFont="1" applyFill="1" applyBorder="1" applyAlignment="1">
      <alignment horizontal="left" wrapText="1"/>
    </xf>
    <xf numFmtId="0" fontId="12" fillId="4" borderId="10" xfId="7" applyFont="1" applyFill="1" applyBorder="1" applyAlignment="1">
      <alignment horizontal="left" wrapText="1"/>
    </xf>
    <xf numFmtId="0" fontId="2" fillId="9" borderId="6" xfId="0" applyFont="1" applyFill="1" applyBorder="1" applyAlignment="1">
      <alignment horizontal="center" vertical="center" textRotation="90"/>
    </xf>
    <xf numFmtId="0" fontId="14" fillId="6" borderId="31" xfId="0" applyFont="1" applyFill="1" applyBorder="1" applyAlignment="1">
      <alignment horizontal="center"/>
    </xf>
    <xf numFmtId="0" fontId="14" fillId="6" borderId="32" xfId="0" applyFont="1" applyFill="1" applyBorder="1" applyAlignment="1">
      <alignment horizontal="center"/>
    </xf>
    <xf numFmtId="0" fontId="14" fillId="6" borderId="33" xfId="0" applyFont="1" applyFill="1" applyBorder="1" applyAlignment="1">
      <alignment horizontal="center"/>
    </xf>
    <xf numFmtId="0" fontId="14" fillId="6" borderId="28" xfId="0" applyFont="1" applyFill="1" applyBorder="1" applyAlignment="1">
      <alignment horizontal="center"/>
    </xf>
    <xf numFmtId="0" fontId="14" fillId="6" borderId="29" xfId="0" applyFont="1" applyFill="1" applyBorder="1" applyAlignment="1">
      <alignment horizontal="center"/>
    </xf>
    <xf numFmtId="0" fontId="14" fillId="6" borderId="30" xfId="0" applyFont="1" applyFill="1" applyBorder="1" applyAlignment="1">
      <alignment horizontal="center"/>
    </xf>
    <xf numFmtId="43" fontId="0" fillId="3" borderId="3" xfId="0" applyNumberFormat="1" applyFill="1" applyBorder="1" applyAlignment="1">
      <alignment horizontal="center"/>
    </xf>
    <xf numFmtId="43" fontId="0" fillId="3" borderId="4" xfId="0" applyNumberFormat="1" applyFill="1" applyBorder="1" applyAlignment="1">
      <alignment horizontal="center"/>
    </xf>
    <xf numFmtId="43" fontId="0" fillId="3" borderId="15" xfId="0" applyNumberFormat="1" applyFill="1" applyBorder="1" applyAlignment="1">
      <alignment horizontal="center"/>
    </xf>
    <xf numFmtId="0" fontId="26" fillId="12" borderId="0" xfId="6" applyFont="1" applyFill="1" applyBorder="1" applyAlignment="1">
      <alignment horizontal="center" vertical="center" wrapText="1"/>
    </xf>
    <xf numFmtId="0" fontId="26" fillId="12" borderId="47" xfId="6" applyFont="1" applyFill="1" applyBorder="1" applyAlignment="1">
      <alignment horizontal="center" vertical="center" wrapText="1"/>
    </xf>
    <xf numFmtId="0" fontId="26" fillId="12" borderId="14" xfId="6" applyFont="1" applyFill="1" applyBorder="1" applyAlignment="1">
      <alignment horizontal="center" vertical="center" wrapText="1"/>
    </xf>
    <xf numFmtId="0" fontId="7" fillId="4" borderId="17" xfId="7" applyFont="1" applyFill="1" applyBorder="1" applyAlignment="1">
      <alignment horizontal="left" wrapText="1"/>
    </xf>
    <xf numFmtId="0" fontId="7" fillId="4" borderId="10" xfId="7" applyFont="1" applyFill="1" applyBorder="1" applyAlignment="1">
      <alignment horizontal="left" wrapText="1"/>
    </xf>
    <xf numFmtId="0" fontId="7" fillId="4" borderId="18" xfId="7" applyFont="1" applyFill="1" applyBorder="1" applyAlignment="1">
      <alignment horizontal="left" wrapText="1"/>
    </xf>
    <xf numFmtId="0" fontId="7" fillId="4" borderId="12" xfId="7" applyFont="1" applyFill="1" applyBorder="1" applyAlignment="1">
      <alignment horizontal="left" wrapText="1"/>
    </xf>
    <xf numFmtId="0" fontId="16" fillId="0" borderId="0" xfId="0" applyFont="1" applyAlignment="1">
      <alignment horizontal="left"/>
    </xf>
    <xf numFmtId="0" fontId="16" fillId="0" borderId="0" xfId="8" applyFont="1" applyAlignment="1">
      <alignment horizontal="left"/>
    </xf>
  </cellXfs>
  <cellStyles count="20">
    <cellStyle name="Comma" xfId="1" builtinId="3"/>
    <cellStyle name="Comma 2" xfId="10" xr:uid="{00000000-0005-0000-0000-000001000000}"/>
    <cellStyle name="Currency" xfId="2" builtinId="4"/>
    <cellStyle name="Currency 2" xfId="9" xr:uid="{00000000-0005-0000-0000-000003000000}"/>
    <cellStyle name="Normal" xfId="0" builtinId="0"/>
    <cellStyle name="Normal 2" xfId="8" xr:uid="{00000000-0005-0000-0000-000005000000}"/>
    <cellStyle name="Normal 3" xfId="12" xr:uid="{00000000-0005-0000-0000-000006000000}"/>
    <cellStyle name="Normal 3 2" xfId="14" xr:uid="{00000000-0005-0000-0000-000006000000}"/>
    <cellStyle name="Normal 4" xfId="15" xr:uid="{00000000-0005-0000-0000-000007000000}"/>
    <cellStyle name="Normal_CALCS" xfId="13" xr:uid="{5EDEE845-A358-4C3C-9D92-DEBF9A884641}"/>
    <cellStyle name="Normal_CALCS_1" xfId="17" xr:uid="{DC369A0B-3DB6-4DAC-AE47-AA738138208F}"/>
    <cellStyle name="Normal_CALCS_2" xfId="19" xr:uid="{C3E00527-D743-48CB-BB95-5B26F30459C1}"/>
    <cellStyle name="Normal_Hawaii FY11" xfId="11" xr:uid="{00000000-0005-0000-0000-000008000000}"/>
    <cellStyle name="Normal_Sheet1" xfId="4" xr:uid="{00000000-0005-0000-0000-000009000000}"/>
    <cellStyle name="Normal_Sheet1 2" xfId="7" xr:uid="{00000000-0005-0000-0000-00000A000000}"/>
    <cellStyle name="Normal_Sheet3" xfId="5" xr:uid="{00000000-0005-0000-0000-00000B000000}"/>
    <cellStyle name="Normal_Unit Value Calc" xfId="6" xr:uid="{00000000-0005-0000-0000-00000C000000}"/>
    <cellStyle name="Normal_UNIT VALUES" xfId="18" xr:uid="{5D89636A-CADC-4679-BC80-43471602CBDF}"/>
    <cellStyle name="Normal_UNIT VALUES_1" xfId="16" xr:uid="{523D4584-0882-470A-AFCB-93BDDE726181}"/>
    <cellStyle name="Percent" xfId="3" builtinId="5"/>
  </cellStyles>
  <dxfs count="0"/>
  <tableStyles count="0" defaultTableStyle="TableStyleMedium9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45562" refreshedDate="41669.433723842594" createdVersion="4" refreshedVersion="4" minRefreshableVersion="3" recordCount="1251" xr:uid="{00000000-000A-0000-FFFF-FFFF00000000}">
  <cacheSource type="worksheet">
    <worksheetSource ref="A1:D1251" sheet="CDBG14final"/>
  </cacheSource>
  <cacheFields count="9">
    <cacheField name="NAME" numFmtId="0">
      <sharedItems/>
    </cacheField>
    <cacheField name="STA" numFmtId="0">
      <sharedItems count="56">
        <s v="AK"/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  <s v="AS"/>
        <s v="GU"/>
        <s v="MP"/>
        <s v="VI"/>
      </sharedItems>
    </cacheField>
    <cacheField name="TY" numFmtId="0">
      <sharedItems/>
    </cacheField>
    <cacheField name="TYPE" numFmtId="0">
      <sharedItems/>
    </cacheField>
    <cacheField name="UOGID" numFmtId="0">
      <sharedItems containsBlank="1"/>
    </cacheField>
    <cacheField name="GA13" numFmtId="165">
      <sharedItems containsSemiMixedTypes="0" containsString="0" containsNumber="1" containsInteger="1" minValue="0" maxValue="155708779"/>
    </cacheField>
    <cacheField name="GA14" numFmtId="165">
      <sharedItems containsSemiMixedTypes="0" containsString="0" containsNumber="1" containsInteger="1" minValue="63796" maxValue="152546196"/>
    </cacheField>
    <cacheField name="$ Diff" numFmtId="165">
      <sharedItems containsSemiMixedTypes="0" containsString="0" containsNumber="1" containsInteger="1" minValue="-3162583" maxValue="884271"/>
    </cacheField>
    <cacheField name="Pct Diff" numFmtId="171">
      <sharedItems containsMixedTypes="1" containsNumber="1" minValue="-0.1688883687537838" maxValue="0.461180305546264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1">
  <r>
    <s v="ALASKA"/>
    <x v="0"/>
    <s v="22"/>
    <s v="State Balance"/>
    <s v="020000"/>
    <n v="2440509"/>
    <n v="2422174"/>
    <n v="-18335"/>
    <n v="-7.512777047738812E-3"/>
  </r>
  <r>
    <s v="ANCHORAGE"/>
    <x v="0"/>
    <s v="51"/>
    <s v="PC"/>
    <s v="020078"/>
    <n v="1772393"/>
    <n v="1689951"/>
    <n v="-82442"/>
    <n v="-4.6514514557437318E-2"/>
  </r>
  <r>
    <s v="ALABAMA"/>
    <x v="1"/>
    <s v="22"/>
    <s v="State Balance"/>
    <s v="010000"/>
    <n v="22273294"/>
    <n v="22243078"/>
    <n v="-30216"/>
    <n v="-1.356602216088918E-3"/>
  </r>
  <r>
    <s v="ANNISTON"/>
    <x v="1"/>
    <s v="51"/>
    <s v="PC"/>
    <s v="010072"/>
    <n v="538763"/>
    <n v="528150"/>
    <n v="-10613"/>
    <n v="-1.9698828612952263E-2"/>
  </r>
  <r>
    <s v="AUBURN"/>
    <x v="1"/>
    <s v="51"/>
    <s v="PC"/>
    <s v="010144"/>
    <n v="450095"/>
    <n v="456436"/>
    <n v="6341"/>
    <n v="1.4088136948866351E-2"/>
  </r>
  <r>
    <s v="BESSEMER"/>
    <x v="1"/>
    <s v="52"/>
    <s v="MC"/>
    <s v="010216"/>
    <n v="508154"/>
    <n v="497677"/>
    <n v="-10477"/>
    <n v="-2.0617765480543299E-2"/>
  </r>
  <r>
    <s v="BIRMINGHAM"/>
    <x v="1"/>
    <s v="51"/>
    <s v="PC"/>
    <s v="010228"/>
    <n v="5587695"/>
    <n v="5465394"/>
    <n v="-122301"/>
    <n v="-2.1887558286556443E-2"/>
  </r>
  <r>
    <s v="DECATUR"/>
    <x v="1"/>
    <s v="51"/>
    <s v="PC"/>
    <s v="010594"/>
    <n v="432666"/>
    <n v="421698"/>
    <n v="-10968"/>
    <n v="-2.5349807934989112E-2"/>
  </r>
  <r>
    <s v="DOTHAN"/>
    <x v="1"/>
    <s v="51"/>
    <s v="PC"/>
    <s v="010624"/>
    <n v="466487"/>
    <n v="447394"/>
    <n v="-19093"/>
    <n v="-4.0929329220321255E-2"/>
  </r>
  <r>
    <s v="FLORENCE"/>
    <x v="1"/>
    <s v="51"/>
    <s v="PC"/>
    <s v="010810"/>
    <n v="353415"/>
    <n v="334480"/>
    <n v="-18935"/>
    <n v="-5.3577239223009776E-2"/>
  </r>
  <r>
    <s v="GADSDEN"/>
    <x v="1"/>
    <s v="51"/>
    <s v="PC"/>
    <s v="010882"/>
    <n v="888772"/>
    <n v="903155"/>
    <n v="14383"/>
    <n v="1.6183003064903036E-2"/>
  </r>
  <r>
    <s v="HOOVER"/>
    <x v="1"/>
    <s v="51"/>
    <s v="PC"/>
    <s v="011206"/>
    <n v="301287"/>
    <n v="303532"/>
    <n v="2245"/>
    <n v="7.4513669690361682E-3"/>
  </r>
  <r>
    <s v="HUNTSVILLE"/>
    <x v="1"/>
    <s v="51"/>
    <s v="PC"/>
    <s v="011218"/>
    <n v="1189911"/>
    <n v="1171708"/>
    <n v="-18203"/>
    <n v="-1.5297782775350426E-2"/>
  </r>
  <r>
    <s v="MOBILE"/>
    <x v="1"/>
    <s v="51"/>
    <s v="PC"/>
    <s v="011542"/>
    <n v="2262346"/>
    <n v="2228795"/>
    <n v="-33551"/>
    <n v="-1.4830180706222655E-2"/>
  </r>
  <r>
    <s v="MONTGOMERY"/>
    <x v="1"/>
    <s v="51"/>
    <s v="PC"/>
    <s v="011560"/>
    <n v="1666077"/>
    <n v="1621789"/>
    <n v="-44288"/>
    <n v="-2.6582204784052599E-2"/>
  </r>
  <r>
    <s v="OPELIKA"/>
    <x v="1"/>
    <s v="51"/>
    <s v="PC"/>
    <s v="011740"/>
    <n v="225410"/>
    <n v="207587"/>
    <n v="-17823"/>
    <n v="-7.906925158599884E-2"/>
  </r>
  <r>
    <s v="TUSCALOOSA"/>
    <x v="1"/>
    <s v="51"/>
    <s v="PC"/>
    <s v="012268"/>
    <n v="879229"/>
    <n v="832355"/>
    <n v="-46874"/>
    <n v="-5.3312618214367363E-2"/>
  </r>
  <r>
    <s v="JEFFERSON COUNTY"/>
    <x v="1"/>
    <s v="66"/>
    <s v="UC"/>
    <s v="019073"/>
    <n v="1766008"/>
    <n v="1745396"/>
    <n v="-20612"/>
    <n v="-1.1671521306811747E-2"/>
  </r>
  <r>
    <s v="MOBILE COUNTY"/>
    <x v="1"/>
    <s v="66"/>
    <s v="UC"/>
    <s v="019097"/>
    <n v="1652536"/>
    <n v="1576160"/>
    <n v="-76376"/>
    <n v="-4.621745002832011E-2"/>
  </r>
  <r>
    <s v="ARKANSAS"/>
    <x v="2"/>
    <s v="22"/>
    <s v="State Balance"/>
    <s v="050000"/>
    <n v="16595930"/>
    <n v="16404373"/>
    <n v="-191557"/>
    <n v="-1.1542408289261282E-2"/>
  </r>
  <r>
    <s v="BENTONVILLE"/>
    <x v="2"/>
    <s v="51"/>
    <s v="PC"/>
    <s v="050228"/>
    <n v="178362"/>
    <n v="168062"/>
    <n v="-10300"/>
    <n v="-5.7747726533678698E-2"/>
  </r>
  <r>
    <s v="CONWAY"/>
    <x v="2"/>
    <s v="51"/>
    <s v="PC"/>
    <s v="050600"/>
    <n v="417514"/>
    <n v="405731"/>
    <n v="-11783"/>
    <n v="-2.8221808130984828E-2"/>
  </r>
  <r>
    <s v="FAYETTEVILLE"/>
    <x v="2"/>
    <s v="51"/>
    <s v="PC"/>
    <s v="050894"/>
    <n v="586996"/>
    <n v="585082"/>
    <n v="-1914"/>
    <n v="-3.2606695786683384E-3"/>
  </r>
  <r>
    <s v="FORT SMITH"/>
    <x v="2"/>
    <s v="51"/>
    <s v="PC"/>
    <s v="050930"/>
    <n v="823768"/>
    <n v="801149"/>
    <n v="-22619"/>
    <n v="-2.7457973604218665E-2"/>
  </r>
  <r>
    <s v="HOT SPRINGS"/>
    <x v="2"/>
    <s v="51"/>
    <s v="PC"/>
    <s v="051302"/>
    <n v="340318"/>
    <n v="355424"/>
    <n v="15106"/>
    <n v="4.4387896026657422E-2"/>
  </r>
  <r>
    <s v="JACKSONVILLE"/>
    <x v="2"/>
    <s v="52"/>
    <s v="MC"/>
    <s v="051374"/>
    <n v="204006"/>
    <n v="207946"/>
    <n v="3940"/>
    <n v="1.9313157456153252E-2"/>
  </r>
  <r>
    <s v="JONESBORO"/>
    <x v="2"/>
    <s v="51"/>
    <s v="PC"/>
    <s v="051410"/>
    <n v="583680"/>
    <n v="572756"/>
    <n v="-10924"/>
    <n v="-1.8715734649122805E-2"/>
  </r>
  <r>
    <s v="LITTLE ROCK"/>
    <x v="2"/>
    <s v="51"/>
    <s v="PC"/>
    <s v="051560"/>
    <n v="1487082"/>
    <n v="1409616"/>
    <n v="-77466"/>
    <n v="-5.2092621657716255E-2"/>
  </r>
  <r>
    <s v="NORTH LITTLE ROCK"/>
    <x v="2"/>
    <s v="51"/>
    <s v="PC"/>
    <s v="051938"/>
    <n v="618278"/>
    <n v="574462"/>
    <n v="-43816"/>
    <n v="-7.0867797333885402E-2"/>
  </r>
  <r>
    <s v="PINE BLUFF"/>
    <x v="2"/>
    <s v="51"/>
    <s v="PC"/>
    <s v="052130"/>
    <n v="550759"/>
    <n v="544177"/>
    <n v="-6582"/>
    <n v="-1.195078064997576E-2"/>
  </r>
  <r>
    <s v="ROGERS"/>
    <x v="2"/>
    <s v="51"/>
    <s v="PC"/>
    <s v="052304"/>
    <n v="419761"/>
    <n v="387469"/>
    <n v="-32292"/>
    <n v="-7.6929490829305253E-2"/>
  </r>
  <r>
    <s v="SPRINGDALE"/>
    <x v="2"/>
    <s v="51"/>
    <s v="PC"/>
    <s v="052466"/>
    <n v="796728"/>
    <n v="799924"/>
    <n v="3196"/>
    <n v="4.0114066532116353E-3"/>
  </r>
  <r>
    <s v="TEXARKANA"/>
    <x v="2"/>
    <s v="51"/>
    <s v="PC"/>
    <s v="052556"/>
    <n v="242280"/>
    <n v="248810"/>
    <n v="6530"/>
    <n v="2.6952286610533269E-2"/>
  </r>
  <r>
    <s v="WEST MEMPHIS"/>
    <x v="2"/>
    <s v="52"/>
    <s v="MC"/>
    <s v="052754"/>
    <n v="367911"/>
    <n v="330807"/>
    <n v="-37104"/>
    <n v="-0.10085047742524687"/>
  </r>
  <r>
    <s v="ARIZONA"/>
    <x v="3"/>
    <s v="22"/>
    <s v="State Balance"/>
    <s v="040000"/>
    <n v="9560059"/>
    <n v="9159419"/>
    <n v="-400640"/>
    <n v="-4.1907691155462536E-2"/>
  </r>
  <r>
    <s v="AVONDALE CITY"/>
    <x v="3"/>
    <s v="52"/>
    <s v="MC"/>
    <s v="040018"/>
    <n v="572513"/>
    <n v="601547"/>
    <n v="29034"/>
    <n v="5.0713258912898046E-2"/>
  </r>
  <r>
    <s v="CHANDLER"/>
    <x v="3"/>
    <s v="52"/>
    <s v="MC"/>
    <s v="040072"/>
    <n v="1201662"/>
    <n v="1190245"/>
    <n v="-11417"/>
    <n v="-9.5010077709039645E-3"/>
  </r>
  <r>
    <s v="Douglas city"/>
    <x v="3"/>
    <s v="51"/>
    <s v="PC"/>
    <s v="040114"/>
    <n v="0"/>
    <n v="191466"/>
    <n v="191466"/>
    <s v="New"/>
  </r>
  <r>
    <s v="FLAGSTAFF"/>
    <x v="3"/>
    <s v="51"/>
    <s v="PC"/>
    <s v="040144"/>
    <n v="565772"/>
    <n v="570549"/>
    <n v="4777"/>
    <n v="8.4433305289056369E-3"/>
  </r>
  <r>
    <s v="GILBERT"/>
    <x v="3"/>
    <s v="52"/>
    <s v="MC"/>
    <s v="040180"/>
    <n v="799911"/>
    <n v="814065"/>
    <n v="14154"/>
    <n v="1.7694468509621697E-2"/>
  </r>
  <r>
    <s v="GLENDALE"/>
    <x v="3"/>
    <s v="51"/>
    <s v="PC"/>
    <s v="040186"/>
    <n v="2090571"/>
    <n v="2079069"/>
    <n v="-11502"/>
    <n v="-5.5018461463399232E-3"/>
  </r>
  <r>
    <s v="MESA"/>
    <x v="3"/>
    <s v="51"/>
    <s v="PC"/>
    <s v="040270"/>
    <n v="3164427"/>
    <n v="3170756"/>
    <n v="6329"/>
    <n v="2.0000461378947912E-3"/>
  </r>
  <r>
    <s v="PEORIA CITY"/>
    <x v="3"/>
    <s v="52"/>
    <s v="MC"/>
    <s v="040324"/>
    <n v="695381"/>
    <n v="695307"/>
    <n v="-74"/>
    <n v="-1.0641648247507482E-4"/>
  </r>
  <r>
    <s v="PHOENIX"/>
    <x v="3"/>
    <s v="51"/>
    <s v="PC"/>
    <s v="040330"/>
    <n v="14793217"/>
    <n v="14634708"/>
    <n v="-158509"/>
    <n v="-1.0714978357986637E-2"/>
  </r>
  <r>
    <s v="PRESCOTT"/>
    <x v="3"/>
    <s v="51"/>
    <s v="PC"/>
    <s v="040348"/>
    <n v="224169"/>
    <n v="238491"/>
    <n v="14322"/>
    <n v="6.3889297806565576E-2"/>
  </r>
  <r>
    <s v="SCOTTSDALE"/>
    <x v="3"/>
    <s v="51"/>
    <s v="PC"/>
    <s v="040384"/>
    <n v="908128"/>
    <n v="894458"/>
    <n v="-13670"/>
    <n v="-1.5052944078367807E-2"/>
  </r>
  <r>
    <s v="Sierra Vista city"/>
    <x v="3"/>
    <s v="51"/>
    <s v="PC"/>
    <s v="040408"/>
    <n v="0"/>
    <n v="206188"/>
    <n v="206188"/>
    <s v="New"/>
  </r>
  <r>
    <s v="SURPRISE CITY"/>
    <x v="3"/>
    <s v="52"/>
    <s v="MC"/>
    <s v="040456"/>
    <n v="512181"/>
    <n v="541574"/>
    <n v="29393"/>
    <n v="5.7387915600149164E-2"/>
  </r>
  <r>
    <s v="TEMPE"/>
    <x v="3"/>
    <s v="51"/>
    <s v="PC"/>
    <s v="040468"/>
    <n v="1445943"/>
    <n v="1379888"/>
    <n v="-66055"/>
    <n v="-4.5682990270017557E-2"/>
  </r>
  <r>
    <s v="TUCSON"/>
    <x v="3"/>
    <s v="51"/>
    <s v="PC"/>
    <s v="040492"/>
    <n v="5231416"/>
    <n v="5110361"/>
    <n v="-121055"/>
    <n v="-2.3140006453319713E-2"/>
  </r>
  <r>
    <s v="YUMA"/>
    <x v="3"/>
    <s v="51"/>
    <s v="PC"/>
    <s v="040558"/>
    <n v="922860"/>
    <n v="867734"/>
    <n v="-55126"/>
    <n v="-5.9733870792969684E-2"/>
  </r>
  <r>
    <s v="MARICOPA COUNTY"/>
    <x v="3"/>
    <s v="66"/>
    <s v="UC"/>
    <s v="049013"/>
    <n v="2589851"/>
    <n v="2646562"/>
    <n v="56711"/>
    <n v="2.1897398730660565E-2"/>
  </r>
  <r>
    <s v="PIMA COUNTY"/>
    <x v="3"/>
    <s v="66"/>
    <s v="UC"/>
    <s v="049019"/>
    <n v="2516935"/>
    <n v="2497132"/>
    <n v="-19803"/>
    <n v="-7.8679028262549494E-3"/>
  </r>
  <r>
    <s v="CALIFORNIA"/>
    <x v="4"/>
    <s v="22"/>
    <s v="State Balance"/>
    <s v="060000"/>
    <n v="30042398"/>
    <n v="29567056"/>
    <n v="-475342"/>
    <n v="-1.582237210225362E-2"/>
  </r>
  <r>
    <s v="ALAMEDA"/>
    <x v="4"/>
    <s v="52"/>
    <s v="MC"/>
    <s v="060012"/>
    <n v="1092103"/>
    <n v="1073591"/>
    <n v="-18512"/>
    <n v="-1.6950782114873782E-2"/>
  </r>
  <r>
    <s v="ALHAMBRA"/>
    <x v="4"/>
    <s v="52"/>
    <s v="MC"/>
    <s v="060030"/>
    <n v="807904"/>
    <n v="776767"/>
    <n v="-31137"/>
    <n v="-3.8540470154869888E-2"/>
  </r>
  <r>
    <s v="ANAHEIM"/>
    <x v="4"/>
    <s v="51"/>
    <s v="PC"/>
    <s v="060078"/>
    <n v="4310871"/>
    <n v="4233259"/>
    <n v="-77612"/>
    <n v="-1.8003786241805889E-2"/>
  </r>
  <r>
    <s v="ANTIOCH"/>
    <x v="4"/>
    <s v="52"/>
    <s v="MC"/>
    <s v="060102"/>
    <n v="737881"/>
    <n v="743906"/>
    <n v="6025"/>
    <n v="8.1652732622197882E-3"/>
  </r>
  <r>
    <s v="APPLE VALLEY"/>
    <x v="4"/>
    <s v="52"/>
    <s v="MC"/>
    <s v="060108"/>
    <n v="578801"/>
    <n v="530691"/>
    <n v="-48110"/>
    <n v="-8.3120105182955803E-2"/>
  </r>
  <r>
    <s v="BAKERSFIELD"/>
    <x v="4"/>
    <s v="51"/>
    <s v="PC"/>
    <s v="060228"/>
    <n v="3206980"/>
    <n v="3199049"/>
    <n v="-7931"/>
    <n v="-2.4730431745754572E-3"/>
  </r>
  <r>
    <s v="BALDWIN PARK"/>
    <x v="4"/>
    <s v="52"/>
    <s v="MC"/>
    <s v="060234"/>
    <n v="1004061"/>
    <n v="973989"/>
    <n v="-30072"/>
    <n v="-2.9950371541171302E-2"/>
  </r>
  <r>
    <s v="BELLFLOWER"/>
    <x v="4"/>
    <s v="52"/>
    <s v="MC"/>
    <s v="060288"/>
    <n v="876572"/>
    <n v="881877"/>
    <n v="5305"/>
    <n v="6.0519843207403386E-3"/>
  </r>
  <r>
    <s v="BERKELEY"/>
    <x v="4"/>
    <s v="51"/>
    <s v="PC"/>
    <s v="060324"/>
    <n v="2502381"/>
    <n v="2496052"/>
    <n v="-6329"/>
    <n v="-2.5291911983027363E-3"/>
  </r>
  <r>
    <s v="BUENA PARK"/>
    <x v="4"/>
    <s v="52"/>
    <s v="MC"/>
    <s v="060450"/>
    <n v="723384"/>
    <n v="720159"/>
    <n v="-3225"/>
    <n v="-4.458213065259945E-3"/>
  </r>
  <r>
    <s v="BURBANK"/>
    <x v="4"/>
    <s v="51"/>
    <s v="PC"/>
    <s v="060456"/>
    <n v="921848"/>
    <n v="898332"/>
    <n v="-23516"/>
    <n v="-2.5509628485390217E-2"/>
  </r>
  <r>
    <s v="CAMARILLO"/>
    <x v="4"/>
    <s v="51"/>
    <s v="PC"/>
    <s v="060516"/>
    <n v="279930"/>
    <n v="299701"/>
    <n v="19771"/>
    <n v="7.062837137855893E-2"/>
  </r>
  <r>
    <s v="CARLSBAD"/>
    <x v="4"/>
    <s v="51"/>
    <s v="PC"/>
    <s v="060564"/>
    <n v="470769"/>
    <n v="483971"/>
    <n v="13202"/>
    <n v="2.8043477799090423E-2"/>
  </r>
  <r>
    <s v="CARSON"/>
    <x v="4"/>
    <s v="51"/>
    <s v="PC"/>
    <s v="060594"/>
    <n v="734063"/>
    <n v="655086"/>
    <n v="-78977"/>
    <n v="-0.10758885817702295"/>
  </r>
  <r>
    <s v="CATHEDRAL CITY"/>
    <x v="4"/>
    <s v="52"/>
    <s v="MC"/>
    <s v="060624"/>
    <n v="504334"/>
    <n v="511168"/>
    <n v="6834"/>
    <n v="1.3550543885599623E-2"/>
  </r>
  <r>
    <s v="CERRITOS"/>
    <x v="4"/>
    <s v="51"/>
    <s v="PC"/>
    <s v="060654"/>
    <n v="240702"/>
    <n v="229007"/>
    <n v="-11695"/>
    <n v="-4.8587049546742443E-2"/>
  </r>
  <r>
    <s v="CHICO"/>
    <x v="4"/>
    <s v="51"/>
    <s v="PC"/>
    <s v="060684"/>
    <n v="764374"/>
    <n v="738720"/>
    <n v="-25654"/>
    <n v="-3.3562104414854507E-2"/>
  </r>
  <r>
    <s v="CHINO"/>
    <x v="4"/>
    <s v="51"/>
    <s v="PC"/>
    <s v="060708"/>
    <n v="487492"/>
    <n v="480641"/>
    <n v="-6851"/>
    <n v="-1.4053563955921328E-2"/>
  </r>
  <r>
    <s v="CHINO HILLS"/>
    <x v="4"/>
    <s v="52"/>
    <s v="MC"/>
    <s v="060709"/>
    <n v="307984"/>
    <n v="311516"/>
    <n v="3532"/>
    <n v="1.14681282144527E-2"/>
  </r>
  <r>
    <s v="CHULA VISTA"/>
    <x v="4"/>
    <s v="52"/>
    <s v="MC"/>
    <s v="060720"/>
    <n v="1746692"/>
    <n v="1718317"/>
    <n v="-28375"/>
    <n v="-1.6244993393225594E-2"/>
  </r>
  <r>
    <s v="CITRUS HEIGHTS"/>
    <x v="4"/>
    <s v="52"/>
    <s v="MC"/>
    <s v="060726"/>
    <n v="566574"/>
    <n v="556836"/>
    <n v="-9738"/>
    <n v="-1.7187516546823538E-2"/>
  </r>
  <r>
    <s v="CLOVIS CITY"/>
    <x v="4"/>
    <s v="52"/>
    <s v="MC"/>
    <s v="060756"/>
    <n v="573961"/>
    <n v="578308"/>
    <n v="4347"/>
    <n v="7.5736853200827235E-3"/>
  </r>
  <r>
    <s v="COMPTON"/>
    <x v="4"/>
    <s v="51"/>
    <s v="PC"/>
    <s v="060804"/>
    <n v="1598996"/>
    <n v="1534402"/>
    <n v="-64594"/>
    <n v="-4.039659886578828E-2"/>
  </r>
  <r>
    <s v="CONCORD"/>
    <x v="4"/>
    <s v="52"/>
    <s v="MC"/>
    <s v="060810"/>
    <n v="871573"/>
    <n v="907237"/>
    <n v="35664"/>
    <n v="4.0919119798341619E-2"/>
  </r>
  <r>
    <s v="CORONA"/>
    <x v="4"/>
    <s v="52"/>
    <s v="MC"/>
    <s v="060828"/>
    <n v="1159381"/>
    <n v="1091355"/>
    <n v="-68026"/>
    <n v="-5.8674413329181691E-2"/>
  </r>
  <r>
    <s v="COSTA MESA"/>
    <x v="4"/>
    <s v="51"/>
    <s v="PC"/>
    <s v="060846"/>
    <n v="1056094"/>
    <n v="1031048"/>
    <n v="-25046"/>
    <n v="-2.3715691974388643E-2"/>
  </r>
  <r>
    <s v="CUPERTINO CITY"/>
    <x v="4"/>
    <s v="51"/>
    <s v="PC"/>
    <s v="060906"/>
    <n v="342702"/>
    <n v="310729"/>
    <n v="-31973"/>
    <n v="-9.3296800135394597E-2"/>
  </r>
  <r>
    <s v="DALY CITY"/>
    <x v="4"/>
    <s v="52"/>
    <s v="MC"/>
    <s v="060930"/>
    <n v="971597"/>
    <n v="955736"/>
    <n v="-15861"/>
    <n v="-1.6324669590375433E-2"/>
  </r>
  <r>
    <s v="DAVIS"/>
    <x v="4"/>
    <s v="52"/>
    <s v="MC"/>
    <s v="060942"/>
    <n v="595811"/>
    <n v="612559"/>
    <n v="16748"/>
    <n v="2.8109585086545902E-2"/>
  </r>
  <r>
    <s v="DELANO CITY"/>
    <x v="4"/>
    <s v="51"/>
    <s v="PC"/>
    <s v="060960"/>
    <n v="636903"/>
    <n v="625227"/>
    <n v="-11676"/>
    <n v="-1.8332461929053561E-2"/>
  </r>
  <r>
    <s v="DOWNEY"/>
    <x v="4"/>
    <s v="52"/>
    <s v="MC"/>
    <s v="061032"/>
    <n v="1075671"/>
    <n v="1089678"/>
    <n v="14007"/>
    <n v="1.3021639516171767E-2"/>
  </r>
  <r>
    <s v="EL CAJON"/>
    <x v="4"/>
    <s v="52"/>
    <s v="MC"/>
    <s v="061116"/>
    <n v="1177181"/>
    <n v="1156803"/>
    <n v="-20378"/>
    <n v="-1.7310846845132566E-2"/>
  </r>
  <r>
    <s v="EL CENTRO"/>
    <x v="4"/>
    <s v="51"/>
    <s v="PC"/>
    <s v="061122"/>
    <n v="506337"/>
    <n v="539293"/>
    <n v="32956"/>
    <n v="6.5087086268631369E-2"/>
  </r>
  <r>
    <s v="ELK GROVE"/>
    <x v="4"/>
    <s v="52"/>
    <s v="MC"/>
    <s v="061146"/>
    <n v="762299"/>
    <n v="794118"/>
    <n v="31819"/>
    <n v="4.1740839224503772E-2"/>
  </r>
  <r>
    <s v="EL MONTE"/>
    <x v="4"/>
    <s v="52"/>
    <s v="MC"/>
    <s v="061152"/>
    <n v="1857563"/>
    <n v="1808944"/>
    <n v="-48619"/>
    <n v="-2.6173540278310883E-2"/>
  </r>
  <r>
    <s v="ENCINITAS"/>
    <x v="4"/>
    <s v="52"/>
    <s v="MC"/>
    <s v="061212"/>
    <n v="305694"/>
    <n v="278106"/>
    <n v="-27588"/>
    <n v="-9.0247109854952989E-2"/>
  </r>
  <r>
    <s v="ESCONDIDO"/>
    <x v="4"/>
    <s v="52"/>
    <s v="MC"/>
    <s v="061230"/>
    <n v="1482973"/>
    <n v="1451351"/>
    <n v="-31622"/>
    <n v="-2.1323382151933988E-2"/>
  </r>
  <r>
    <s v="FAIRFIELD"/>
    <x v="4"/>
    <s v="51"/>
    <s v="PC"/>
    <s v="061266"/>
    <n v="723180"/>
    <n v="699355"/>
    <n v="-23825"/>
    <n v="-3.2944771702757267E-2"/>
  </r>
  <r>
    <s v="FONTANA"/>
    <x v="4"/>
    <s v="52"/>
    <s v="MC"/>
    <s v="061332"/>
    <n v="1840795"/>
    <n v="1863695"/>
    <n v="22900"/>
    <n v="1.2440277162856266E-2"/>
  </r>
  <r>
    <s v="FOUNTAIN VALLEY"/>
    <x v="4"/>
    <s v="51"/>
    <s v="PC"/>
    <s v="061380"/>
    <n v="279382"/>
    <n v="269859"/>
    <n v="-9523"/>
    <n v="-3.4085946839810727E-2"/>
  </r>
  <r>
    <s v="FREMONT"/>
    <x v="4"/>
    <s v="51"/>
    <s v="PC"/>
    <s v="061404"/>
    <n v="1137766"/>
    <n v="1079993"/>
    <n v="-57773"/>
    <n v="-5.077757640850579E-2"/>
  </r>
  <r>
    <s v="FRESNO"/>
    <x v="4"/>
    <s v="51"/>
    <s v="PC"/>
    <s v="061410"/>
    <n v="6371149"/>
    <n v="6276496"/>
    <n v="-94653"/>
    <n v="-1.4856503905339524E-2"/>
  </r>
  <r>
    <s v="FULLERTON"/>
    <x v="4"/>
    <s v="51"/>
    <s v="PC"/>
    <s v="061416"/>
    <n v="1303988"/>
    <n v="1316194"/>
    <n v="12206"/>
    <n v="9.3605155875667572E-3"/>
  </r>
  <r>
    <s v="GARDENA"/>
    <x v="4"/>
    <s v="51"/>
    <s v="PC"/>
    <s v="061428"/>
    <n v="673837"/>
    <n v="655993"/>
    <n v="-17844"/>
    <n v="-2.64811816507553E-2"/>
  </r>
  <r>
    <s v="GARDEN GROVE"/>
    <x v="4"/>
    <s v="52"/>
    <s v="MC"/>
    <s v="061440"/>
    <n v="1964040"/>
    <n v="1971792"/>
    <n v="7752"/>
    <n v="3.9469664568949712E-3"/>
  </r>
  <r>
    <s v="GILROY CITY"/>
    <x v="4"/>
    <s v="52"/>
    <s v="MC"/>
    <s v="061452"/>
    <n v="336294"/>
    <n v="364257"/>
    <n v="27963"/>
    <n v="8.3150457635283406E-2"/>
  </r>
  <r>
    <s v="GLENDALE"/>
    <x v="4"/>
    <s v="51"/>
    <s v="PC"/>
    <s v="061464"/>
    <n v="1933676"/>
    <n v="1746665"/>
    <n v="-187011"/>
    <n v="-9.671268609632637E-2"/>
  </r>
  <r>
    <s v="GLENDORA CITY"/>
    <x v="4"/>
    <s v="52"/>
    <s v="MC"/>
    <s v="061470"/>
    <n v="232004"/>
    <n v="226526"/>
    <n v="-5478"/>
    <n v="-2.3611661867898828E-2"/>
  </r>
  <r>
    <s v="GOLETA"/>
    <x v="4"/>
    <s v="51"/>
    <s v="PC"/>
    <s v="061476"/>
    <n v="217108"/>
    <n v="183999"/>
    <n v="-33109"/>
    <n v="-0.15250013818007627"/>
  </r>
  <r>
    <s v="HANFORD"/>
    <x v="4"/>
    <s v="51"/>
    <s v="PC"/>
    <s v="061566"/>
    <n v="479714"/>
    <n v="456241"/>
    <n v="-23473"/>
    <n v="-4.8931238196091839E-2"/>
  </r>
  <r>
    <s v="HAWTHORNE"/>
    <x v="4"/>
    <s v="52"/>
    <s v="MC"/>
    <s v="061596"/>
    <n v="1167298"/>
    <n v="1154018"/>
    <n v="-13280"/>
    <n v="-1.1376700722523298E-2"/>
  </r>
  <r>
    <s v="HAYWARD"/>
    <x v="4"/>
    <s v="51"/>
    <s v="PC"/>
    <s v="061602"/>
    <n v="1356206"/>
    <n v="1409303"/>
    <n v="53097"/>
    <n v="3.915113190768954E-2"/>
  </r>
  <r>
    <s v="HEMET"/>
    <x v="4"/>
    <s v="51"/>
    <s v="PC"/>
    <s v="061614"/>
    <n v="763730"/>
    <n v="752236"/>
    <n v="-11494"/>
    <n v="-1.5049821271915467E-2"/>
  </r>
  <r>
    <s v="HESPERIA"/>
    <x v="4"/>
    <s v="52"/>
    <s v="MC"/>
    <s v="061638"/>
    <n v="913452"/>
    <n v="894873"/>
    <n v="-18579"/>
    <n v="-2.0339328174879469E-2"/>
  </r>
  <r>
    <s v="HUNTINGTON BEACH"/>
    <x v="4"/>
    <s v="52"/>
    <s v="MC"/>
    <s v="061692"/>
    <n v="996679"/>
    <n v="963239"/>
    <n v="-33440"/>
    <n v="-3.3551424280033992E-2"/>
  </r>
  <r>
    <s v="HUNTINGTON PARK"/>
    <x v="4"/>
    <s v="52"/>
    <s v="MC"/>
    <s v="061698"/>
    <n v="1319058"/>
    <n v="1307913"/>
    <n v="-11145"/>
    <n v="-8.4492114827399555E-3"/>
  </r>
  <r>
    <s v="INDIO CITY"/>
    <x v="4"/>
    <s v="52"/>
    <s v="MC"/>
    <s v="061728"/>
    <n v="869671"/>
    <n v="869932"/>
    <n v="261"/>
    <n v="3.0011349119379627E-4"/>
  </r>
  <r>
    <s v="INGLEWOOD"/>
    <x v="4"/>
    <s v="52"/>
    <s v="MC"/>
    <s v="061740"/>
    <n v="1522849"/>
    <n v="1463411"/>
    <n v="-59438"/>
    <n v="-3.9030790314732451E-2"/>
  </r>
  <r>
    <s v="IRVINE"/>
    <x v="4"/>
    <s v="51"/>
    <s v="PC"/>
    <s v="061750"/>
    <n v="1213624"/>
    <n v="1236849"/>
    <n v="23225"/>
    <n v="1.9136899072529877E-2"/>
  </r>
  <r>
    <s v="LAGUNA NIGUEL"/>
    <x v="4"/>
    <s v="52"/>
    <s v="MC"/>
    <s v="061854"/>
    <n v="257779"/>
    <n v="269211"/>
    <n v="11432"/>
    <n v="4.4348065591068318E-2"/>
  </r>
  <r>
    <s v="LA HABRA"/>
    <x v="4"/>
    <s v="52"/>
    <s v="MC"/>
    <s v="061860"/>
    <n v="736457"/>
    <n v="792361"/>
    <n v="55904"/>
    <n v="7.5909387785030216E-2"/>
  </r>
  <r>
    <s v="LAKE FOREST"/>
    <x v="4"/>
    <s v="52"/>
    <s v="MC"/>
    <s v="061869"/>
    <n v="441041"/>
    <n v="419931"/>
    <n v="-21110"/>
    <n v="-4.7864030781718706E-2"/>
  </r>
  <r>
    <s v="LAKE ELSINORE"/>
    <x v="4"/>
    <s v="52"/>
    <s v="MC"/>
    <s v="061870"/>
    <n v="382565"/>
    <n v="386549"/>
    <n v="3984"/>
    <n v="1.041391658933776E-2"/>
  </r>
  <r>
    <s v="LAKEWOOD"/>
    <x v="4"/>
    <s v="52"/>
    <s v="MC"/>
    <s v="061890"/>
    <n v="475961"/>
    <n v="483883"/>
    <n v="7922"/>
    <n v="1.6644220850027629E-2"/>
  </r>
  <r>
    <s v="LA MESA"/>
    <x v="4"/>
    <s v="52"/>
    <s v="MC"/>
    <s v="061896"/>
    <n v="374398"/>
    <n v="379135"/>
    <n v="4737"/>
    <n v="1.2652311176875946E-2"/>
  </r>
  <r>
    <s v="LANCASTER"/>
    <x v="4"/>
    <s v="52"/>
    <s v="MC"/>
    <s v="061914"/>
    <n v="1418375"/>
    <n v="1326799"/>
    <n v="-91576"/>
    <n v="-6.4564025733674105E-2"/>
  </r>
  <r>
    <s v="LIVERMORE"/>
    <x v="4"/>
    <s v="52"/>
    <s v="MC"/>
    <s v="062034"/>
    <n v="384708"/>
    <n v="391038"/>
    <n v="6330"/>
    <n v="1.6454037867681463E-2"/>
  </r>
  <r>
    <s v="LODI"/>
    <x v="4"/>
    <s v="52"/>
    <s v="MC"/>
    <s v="062046"/>
    <n v="649980"/>
    <n v="601968"/>
    <n v="-48012"/>
    <n v="-7.3866888211944981E-2"/>
  </r>
  <r>
    <s v="LONG BEACH"/>
    <x v="4"/>
    <s v="51"/>
    <s v="PC"/>
    <s v="062088"/>
    <n v="6066024"/>
    <n v="5707114"/>
    <n v="-358910"/>
    <n v="-5.9167256839076136E-2"/>
  </r>
  <r>
    <s v="LOS ANGELES"/>
    <x v="4"/>
    <s v="51"/>
    <s v="PC"/>
    <s v="062118"/>
    <n v="53304104"/>
    <n v="51055840"/>
    <n v="-2248264"/>
    <n v="-4.2178065688900805E-2"/>
  </r>
  <r>
    <s v="LYNWOOD"/>
    <x v="4"/>
    <s v="52"/>
    <s v="MC"/>
    <s v="062148"/>
    <n v="1115144"/>
    <n v="1125842"/>
    <n v="10698"/>
    <n v="9.5933798684295479E-3"/>
  </r>
  <r>
    <s v="MADERA"/>
    <x v="4"/>
    <s v="51"/>
    <s v="PC"/>
    <s v="062166"/>
    <n v="919667"/>
    <n v="893678"/>
    <n v="-25989"/>
    <n v="-2.8259141624087849E-2"/>
  </r>
  <r>
    <s v="MENIFEE"/>
    <x v="4"/>
    <s v="52"/>
    <s v="MC"/>
    <s v="062240"/>
    <n v="445280"/>
    <n v="438074"/>
    <n v="-7206"/>
    <n v="-1.6183075817463168E-2"/>
  </r>
  <r>
    <s v="MERCED"/>
    <x v="4"/>
    <s v="51"/>
    <s v="PC"/>
    <s v="062250"/>
    <n v="940877"/>
    <n v="948941"/>
    <n v="8064"/>
    <n v="8.5707270982285678E-3"/>
  </r>
  <r>
    <s v="MILPITAS CITY"/>
    <x v="4"/>
    <s v="51"/>
    <s v="PC"/>
    <s v="062274"/>
    <n v="375646"/>
    <n v="395184"/>
    <n v="19538"/>
    <n v="5.2011734452117153E-2"/>
  </r>
  <r>
    <s v="MISSION VIEJO"/>
    <x v="4"/>
    <s v="52"/>
    <s v="MC"/>
    <s v="062286"/>
    <n v="401522"/>
    <n v="417721"/>
    <n v="16199"/>
    <n v="4.0343991113811949E-2"/>
  </r>
  <r>
    <s v="MODESTO"/>
    <x v="4"/>
    <s v="51"/>
    <s v="PC"/>
    <s v="062292"/>
    <n v="1867649"/>
    <n v="1882434"/>
    <n v="14785"/>
    <n v="7.9163697247180819E-3"/>
  </r>
  <r>
    <s v="MONTEBELLO"/>
    <x v="4"/>
    <s v="51"/>
    <s v="PC"/>
    <s v="062328"/>
    <n v="756147"/>
    <n v="686653"/>
    <n v="-69494"/>
    <n v="-9.1905409926905754E-2"/>
  </r>
  <r>
    <s v="MONTEREY"/>
    <x v="4"/>
    <s v="52"/>
    <s v="MC"/>
    <s v="062334"/>
    <n v="195976"/>
    <n v="183970"/>
    <n v="-12006"/>
    <n v="-6.1262603584112341E-2"/>
  </r>
  <r>
    <s v="MONTEREY PARK"/>
    <x v="4"/>
    <s v="51"/>
    <s v="PC"/>
    <s v="062340"/>
    <n v="570771"/>
    <n v="598987"/>
    <n v="28216"/>
    <n v="4.9434887196441304E-2"/>
  </r>
  <r>
    <s v="MORENO VALLEY"/>
    <x v="4"/>
    <s v="52"/>
    <s v="MC"/>
    <s v="062367"/>
    <n v="1915206"/>
    <n v="1968931"/>
    <n v="53725"/>
    <n v="2.8051812703176578E-2"/>
  </r>
  <r>
    <s v="MOUNTAIN VIEW"/>
    <x v="4"/>
    <s v="51"/>
    <s v="PC"/>
    <s v="062382"/>
    <n v="565424"/>
    <n v="540225"/>
    <n v="-25199"/>
    <n v="-4.4566555363762417E-2"/>
  </r>
  <r>
    <s v="NAPA CITY"/>
    <x v="4"/>
    <s v="51"/>
    <s v="PC"/>
    <s v="062406"/>
    <n v="694568"/>
    <n v="637209"/>
    <n v="-57359"/>
    <n v="-8.2582266963061937E-2"/>
  </r>
  <r>
    <s v="NATIONAL CITY"/>
    <x v="4"/>
    <s v="51"/>
    <s v="PC"/>
    <s v="062412"/>
    <n v="808047"/>
    <n v="774034"/>
    <n v="-34013"/>
    <n v="-4.2092848559551609E-2"/>
  </r>
  <r>
    <s v="NEWPORT BEACH"/>
    <x v="4"/>
    <s v="51"/>
    <s v="PC"/>
    <s v="062454"/>
    <n v="367271"/>
    <n v="366578"/>
    <n v="-693"/>
    <n v="-1.8868900621067278E-3"/>
  </r>
  <r>
    <s v="NORWALK"/>
    <x v="4"/>
    <s v="52"/>
    <s v="MC"/>
    <s v="062490"/>
    <n v="1181803"/>
    <n v="1157782"/>
    <n v="-24021"/>
    <n v="-2.0325722645821682E-2"/>
  </r>
  <r>
    <s v="OAKLAND"/>
    <x v="4"/>
    <s v="51"/>
    <s v="PC"/>
    <s v="062508"/>
    <n v="7427578"/>
    <n v="7293799"/>
    <n v="-133779"/>
    <n v="-1.801112017941784E-2"/>
  </r>
  <r>
    <s v="OCEANSIDE"/>
    <x v="4"/>
    <s v="52"/>
    <s v="MC"/>
    <s v="062532"/>
    <n v="1260686"/>
    <n v="1199820"/>
    <n v="-60866"/>
    <n v="-4.8280063394056889E-2"/>
  </r>
  <r>
    <s v="ONTARIO"/>
    <x v="4"/>
    <s v="51"/>
    <s v="PC"/>
    <s v="062556"/>
    <n v="1725456"/>
    <n v="1801308"/>
    <n v="75852"/>
    <n v="4.3960553036414725E-2"/>
  </r>
  <r>
    <s v="ORANGE"/>
    <x v="4"/>
    <s v="51"/>
    <s v="PC"/>
    <s v="062568"/>
    <n v="1204054"/>
    <n v="1155162"/>
    <n v="-48892"/>
    <n v="-4.0606152215764406E-2"/>
  </r>
  <r>
    <s v="OXNARD"/>
    <x v="4"/>
    <s v="51"/>
    <s v="PC"/>
    <s v="062622"/>
    <n v="2185785"/>
    <n v="2143758"/>
    <n v="-42027"/>
    <n v="-1.9227417152190174E-2"/>
  </r>
  <r>
    <s v="PALMDALE"/>
    <x v="4"/>
    <s v="52"/>
    <s v="MC"/>
    <s v="062658"/>
    <n v="1395259"/>
    <n v="1370268"/>
    <n v="-24991"/>
    <n v="-1.7911369860362843E-2"/>
  </r>
  <r>
    <s v="PALM DESERT"/>
    <x v="4"/>
    <s v="51"/>
    <s v="PC"/>
    <s v="062670"/>
    <n v="290224"/>
    <n v="280033"/>
    <n v="-10191"/>
    <n v="-3.5114256574232318E-2"/>
  </r>
  <r>
    <s v="PALM SPRINGS"/>
    <x v="4"/>
    <s v="52"/>
    <s v="MC"/>
    <s v="062676"/>
    <n v="317336"/>
    <n v="328007"/>
    <n v="10671"/>
    <n v="3.3626818262031413E-2"/>
  </r>
  <r>
    <s v="PALO ALTO"/>
    <x v="4"/>
    <s v="51"/>
    <s v="PC"/>
    <s v="062682"/>
    <n v="467192"/>
    <n v="434188"/>
    <n v="-33004"/>
    <n v="-7.064333293378311E-2"/>
  </r>
  <r>
    <s v="PARADISE"/>
    <x v="4"/>
    <s v="52"/>
    <s v="MC"/>
    <s v="062700"/>
    <n v="159159"/>
    <n v="173506"/>
    <n v="14347"/>
    <n v="9.0142561840675053E-2"/>
  </r>
  <r>
    <s v="PARAMOUNT CITY"/>
    <x v="4"/>
    <s v="51"/>
    <s v="PC"/>
    <s v="062706"/>
    <n v="826026"/>
    <n v="867605"/>
    <n v="41579"/>
    <n v="5.0336187965027736E-2"/>
  </r>
  <r>
    <s v="PASADENA"/>
    <x v="4"/>
    <s v="51"/>
    <s v="PC"/>
    <s v="062724"/>
    <n v="1775309"/>
    <n v="1795249"/>
    <n v="19940"/>
    <n v="1.1231847526261626E-2"/>
  </r>
  <r>
    <s v="PERRIS CITY"/>
    <x v="4"/>
    <s v="52"/>
    <s v="MC"/>
    <s v="062754"/>
    <n v="813368"/>
    <n v="861297"/>
    <n v="47929"/>
    <n v="5.8926586735647331E-2"/>
  </r>
  <r>
    <s v="PETALUMA"/>
    <x v="4"/>
    <s v="51"/>
    <s v="PC"/>
    <s v="062760"/>
    <n v="322092"/>
    <n v="328117"/>
    <n v="6025"/>
    <n v="1.8705835599766525E-2"/>
  </r>
  <r>
    <s v="PICO RIVERA"/>
    <x v="4"/>
    <s v="52"/>
    <s v="MC"/>
    <s v="062766"/>
    <n v="675535"/>
    <n v="652913"/>
    <n v="-22622"/>
    <n v="-3.3487532104184092E-2"/>
  </r>
  <r>
    <s v="PITTSBURG"/>
    <x v="4"/>
    <s v="52"/>
    <s v="MC"/>
    <s v="062790"/>
    <n v="539436"/>
    <n v="592223"/>
    <n v="52787"/>
    <n v="9.7855908763968297E-2"/>
  </r>
  <r>
    <s v="PLEASANTON CITY"/>
    <x v="4"/>
    <s v="51"/>
    <s v="PC"/>
    <s v="062826"/>
    <n v="272444"/>
    <n v="266083"/>
    <n v="-6361"/>
    <n v="-2.3347917370175154E-2"/>
  </r>
  <r>
    <s v="POMONA"/>
    <x v="4"/>
    <s v="51"/>
    <s v="PC"/>
    <s v="062850"/>
    <n v="2124323"/>
    <n v="2024042"/>
    <n v="-100281"/>
    <n v="-4.72060981310281E-2"/>
  </r>
  <r>
    <s v="PORTERVILLE"/>
    <x v="4"/>
    <s v="51"/>
    <s v="PC"/>
    <s v="062862"/>
    <n v="717586"/>
    <n v="667162"/>
    <n v="-50424"/>
    <n v="-7.0268929438422709E-2"/>
  </r>
  <r>
    <s v="RANCHO CORDOVA CITY"/>
    <x v="4"/>
    <s v="51"/>
    <s v="PC"/>
    <s v="062928"/>
    <n v="591889"/>
    <n v="563792"/>
    <n v="-28097"/>
    <n v="-4.7470049282889192E-2"/>
  </r>
  <r>
    <s v="RANCHO CUCAMONGA"/>
    <x v="4"/>
    <s v="52"/>
    <s v="MC"/>
    <s v="062930"/>
    <n v="807488"/>
    <n v="802153"/>
    <n v="-5335"/>
    <n v="-6.6069093286835225E-3"/>
  </r>
  <r>
    <s v="RANCHO SANTA MARGARITA"/>
    <x v="4"/>
    <s v="52"/>
    <s v="MC"/>
    <s v="062949"/>
    <n v="220140"/>
    <n v="204672"/>
    <n v="-15468"/>
    <n v="-7.0264377214499865E-2"/>
  </r>
  <r>
    <s v="REDDING"/>
    <x v="4"/>
    <s v="51"/>
    <s v="PC"/>
    <s v="062958"/>
    <n v="723852"/>
    <n v="727056"/>
    <n v="3204"/>
    <n v="4.4263191923210824E-3"/>
  </r>
  <r>
    <s v="REDLANDS"/>
    <x v="4"/>
    <s v="51"/>
    <s v="PC"/>
    <s v="062964"/>
    <n v="437105"/>
    <n v="432752"/>
    <n v="-4353"/>
    <n v="-9.9587055741755422E-3"/>
  </r>
  <r>
    <s v="REDONDO BEACH"/>
    <x v="4"/>
    <s v="52"/>
    <s v="MC"/>
    <s v="062970"/>
    <n v="287842"/>
    <n v="274336"/>
    <n v="-13506"/>
    <n v="-4.6921575030746038E-2"/>
  </r>
  <r>
    <s v="REDWOOD CITY"/>
    <x v="4"/>
    <s v="51"/>
    <s v="PC"/>
    <s v="062976"/>
    <n v="700166"/>
    <n v="691897"/>
    <n v="-8269"/>
    <n v="-1.1810056472322278E-2"/>
  </r>
  <r>
    <s v="RIALTO"/>
    <x v="4"/>
    <s v="52"/>
    <s v="MC"/>
    <s v="062988"/>
    <n v="1076348"/>
    <n v="1097545"/>
    <n v="21197"/>
    <n v="1.9693444870989681E-2"/>
  </r>
  <r>
    <s v="RICHMOND"/>
    <x v="4"/>
    <s v="52"/>
    <s v="MC"/>
    <s v="063000"/>
    <n v="1077675"/>
    <n v="1091573"/>
    <n v="13898"/>
    <n v="1.2896281346417056E-2"/>
  </r>
  <r>
    <s v="RIVERSIDE"/>
    <x v="4"/>
    <s v="51"/>
    <s v="PC"/>
    <s v="063048"/>
    <n v="3015388"/>
    <n v="2978976"/>
    <n v="-36412"/>
    <n v="-1.2075394609250948E-2"/>
  </r>
  <r>
    <s v="ROCKLIN CITY"/>
    <x v="4"/>
    <s v="52"/>
    <s v="MC"/>
    <s v="063054"/>
    <n v="192092"/>
    <n v="211277"/>
    <n v="19185"/>
    <n v="9.9874018699373221E-2"/>
  </r>
  <r>
    <s v="ROSEMEAD"/>
    <x v="4"/>
    <s v="52"/>
    <s v="MC"/>
    <s v="063102"/>
    <n v="675126"/>
    <n v="634285"/>
    <n v="-40841"/>
    <n v="-6.0493892991826712E-2"/>
  </r>
  <r>
    <s v="ROSEVILLE"/>
    <x v="4"/>
    <s v="51"/>
    <s v="PC"/>
    <s v="063108"/>
    <n v="555028"/>
    <n v="573747"/>
    <n v="18719"/>
    <n v="3.3726226424612815E-2"/>
  </r>
  <r>
    <s v="SACRAMENTO"/>
    <x v="4"/>
    <s v="51"/>
    <s v="PC"/>
    <s v="063144"/>
    <n v="4285920"/>
    <n v="4266827"/>
    <n v="-19093"/>
    <n v="-4.4548195019972377E-3"/>
  </r>
  <r>
    <s v="SALINAS"/>
    <x v="4"/>
    <s v="51"/>
    <s v="PC"/>
    <s v="063162"/>
    <n v="1964458"/>
    <n v="1993797"/>
    <n v="29339"/>
    <n v="1.4934908254592361E-2"/>
  </r>
  <r>
    <s v="SAN BERNARDINO"/>
    <x v="4"/>
    <s v="51"/>
    <s v="PC"/>
    <s v="063180"/>
    <n v="3226732"/>
    <n v="3149959"/>
    <n v="-76773"/>
    <n v="-2.3792803368857408E-2"/>
  </r>
  <r>
    <s v="SAN CLEMENTE"/>
    <x v="4"/>
    <s v="52"/>
    <s v="MC"/>
    <s v="063198"/>
    <n v="341371"/>
    <n v="324596"/>
    <n v="-16775"/>
    <n v="-4.9140085127324817E-2"/>
  </r>
  <r>
    <s v="SAN DIEGO"/>
    <x v="4"/>
    <s v="51"/>
    <s v="PC"/>
    <s v="063210"/>
    <n v="11327381"/>
    <n v="10970922"/>
    <n v="-356459"/>
    <n v="-3.1468792300709231E-2"/>
  </r>
  <r>
    <s v="SAN FRANCISCO"/>
    <x v="4"/>
    <s v="51"/>
    <s v="PC"/>
    <s v="063228"/>
    <n v="17155981"/>
    <n v="16623265"/>
    <n v="-532716"/>
    <n v="-3.1051328396784771E-2"/>
  </r>
  <r>
    <s v="SAN JOSE"/>
    <x v="4"/>
    <s v="51"/>
    <s v="PC"/>
    <s v="063258"/>
    <n v="8259160"/>
    <n v="8136186"/>
    <n v="-122974"/>
    <n v="-1.4889407639517821E-2"/>
  </r>
  <r>
    <s v="SAN LEANDRO"/>
    <x v="4"/>
    <s v="51"/>
    <s v="PC"/>
    <s v="063276"/>
    <n v="649471"/>
    <n v="691044"/>
    <n v="41573"/>
    <n v="6.4010556283498415E-2"/>
  </r>
  <r>
    <s v="SAN MARCOS CITY"/>
    <x v="4"/>
    <s v="51"/>
    <s v="PC"/>
    <s v="063294"/>
    <n v="596407"/>
    <n v="568229"/>
    <n v="-28178"/>
    <n v="-4.7246259685080824E-2"/>
  </r>
  <r>
    <s v="SAN MATEO"/>
    <x v="4"/>
    <s v="51"/>
    <s v="PC"/>
    <s v="063312"/>
    <n v="682391"/>
    <n v="683491"/>
    <n v="1100"/>
    <n v="1.6119790559957561E-3"/>
  </r>
  <r>
    <s v="SANTA ANA"/>
    <x v="4"/>
    <s v="51"/>
    <s v="PC"/>
    <s v="063342"/>
    <n v="5682340"/>
    <n v="5556368"/>
    <n v="-125972"/>
    <n v="-2.2169035995734152E-2"/>
  </r>
  <r>
    <s v="SANTA BARBARA"/>
    <x v="4"/>
    <s v="51"/>
    <s v="PC"/>
    <s v="063348"/>
    <n v="787989"/>
    <n v="788419"/>
    <n v="430"/>
    <n v="5.4569289672825379E-4"/>
  </r>
  <r>
    <s v="SANTA CLARA"/>
    <x v="4"/>
    <s v="51"/>
    <s v="PC"/>
    <s v="063354"/>
    <n v="822597"/>
    <n v="855570"/>
    <n v="32973"/>
    <n v="4.0084026564648302E-2"/>
  </r>
  <r>
    <s v="SANTA CLARITA"/>
    <x v="4"/>
    <s v="52"/>
    <s v="MC"/>
    <s v="063356"/>
    <n v="1157956"/>
    <n v="1137308"/>
    <n v="-20648"/>
    <n v="-1.7831420192131651E-2"/>
  </r>
  <r>
    <s v="SANTA CRUZ"/>
    <x v="4"/>
    <s v="51"/>
    <s v="PC"/>
    <s v="063360"/>
    <n v="506178"/>
    <n v="506065"/>
    <n v="-113"/>
    <n v="-2.2324162646341801E-4"/>
  </r>
  <r>
    <s v="SANTA MARIA"/>
    <x v="4"/>
    <s v="51"/>
    <s v="PC"/>
    <s v="063372"/>
    <n v="1339618"/>
    <n v="1275451"/>
    <n v="-64167"/>
    <n v="-4.7899475820719038E-2"/>
  </r>
  <r>
    <s v="SANTA MONICA"/>
    <x v="4"/>
    <s v="51"/>
    <s v="PC"/>
    <s v="063384"/>
    <n v="1027619"/>
    <n v="995561"/>
    <n v="-32058"/>
    <n v="-3.1196386987784382E-2"/>
  </r>
  <r>
    <s v="SANTA ROSA"/>
    <x v="4"/>
    <s v="51"/>
    <s v="PC"/>
    <s v="063396"/>
    <n v="1333924"/>
    <n v="1312399"/>
    <n v="-21525"/>
    <n v="-1.6136601485541906E-2"/>
  </r>
  <r>
    <s v="SANTEE"/>
    <x v="4"/>
    <s v="52"/>
    <s v="MC"/>
    <s v="063408"/>
    <n v="253737"/>
    <n v="279480"/>
    <n v="25743"/>
    <n v="0.10145544402274796"/>
  </r>
  <r>
    <s v="SEASIDE"/>
    <x v="4"/>
    <s v="52"/>
    <s v="MC"/>
    <s v="063444"/>
    <n v="357425"/>
    <n v="374456"/>
    <n v="17031"/>
    <n v="4.7649157165838986E-2"/>
  </r>
  <r>
    <s v="SIMI VALLEY"/>
    <x v="4"/>
    <s v="52"/>
    <s v="MC"/>
    <s v="063480"/>
    <n v="583097"/>
    <n v="571908"/>
    <n v="-11189"/>
    <n v="-1.9188917109846219E-2"/>
  </r>
  <r>
    <s v="SOUTH GATE"/>
    <x v="4"/>
    <s v="52"/>
    <s v="MC"/>
    <s v="063528"/>
    <n v="1596165"/>
    <n v="1465182"/>
    <n v="-130983"/>
    <n v="-8.2061065115448598E-2"/>
  </r>
  <r>
    <s v="SOUTH SAN FRANCISCO"/>
    <x v="4"/>
    <s v="51"/>
    <s v="PC"/>
    <s v="063564"/>
    <n v="421298"/>
    <n v="416962"/>
    <n v="-4336"/>
    <n v="-1.0292002335638907E-2"/>
  </r>
  <r>
    <s v="STOCKTON"/>
    <x v="4"/>
    <s v="51"/>
    <s v="PC"/>
    <s v="063624"/>
    <n v="3274588"/>
    <n v="3310256"/>
    <n v="35668"/>
    <n v="1.0892362642262171E-2"/>
  </r>
  <r>
    <s v="SUNNYVALE"/>
    <x v="4"/>
    <s v="51"/>
    <s v="PC"/>
    <s v="063660"/>
    <n v="1063453"/>
    <n v="1016742"/>
    <n v="-46711"/>
    <n v="-4.392389696582736E-2"/>
  </r>
  <r>
    <s v="TEMECULA"/>
    <x v="4"/>
    <s v="51"/>
    <s v="PC"/>
    <s v="063712"/>
    <n v="517195"/>
    <n v="543697"/>
    <n v="26502"/>
    <n v="5.1241794680923054E-2"/>
  </r>
  <r>
    <s v="THOUSAND OAKS"/>
    <x v="4"/>
    <s v="51"/>
    <s v="PC"/>
    <s v="063732"/>
    <n v="563128"/>
    <n v="556906"/>
    <n v="-6222"/>
    <n v="-1.1048997741188504E-2"/>
  </r>
  <r>
    <s v="TORRANCE"/>
    <x v="4"/>
    <s v="51"/>
    <s v="PC"/>
    <s v="063744"/>
    <n v="814514"/>
    <n v="853789"/>
    <n v="39275"/>
    <n v="4.8218937918808026E-2"/>
  </r>
  <r>
    <s v="TULARE"/>
    <x v="4"/>
    <s v="52"/>
    <s v="MC"/>
    <s v="063768"/>
    <n v="653440"/>
    <n v="616613"/>
    <n v="-36827"/>
    <n v="-5.6358655729676785E-2"/>
  </r>
  <r>
    <s v="TURLOCK"/>
    <x v="4"/>
    <s v="52"/>
    <s v="MC"/>
    <s v="063798"/>
    <n v="540434"/>
    <n v="541210"/>
    <n v="776"/>
    <n v="1.4358830125417721E-3"/>
  </r>
  <r>
    <s v="TUSTIN"/>
    <x v="4"/>
    <s v="51"/>
    <s v="PC"/>
    <s v="063804"/>
    <n v="676859"/>
    <n v="688202"/>
    <n v="11343"/>
    <n v="1.6758290870033492E-2"/>
  </r>
  <r>
    <s v="UNION CITY"/>
    <x v="4"/>
    <s v="52"/>
    <s v="MC"/>
    <s v="063846"/>
    <n v="448019"/>
    <n v="451344"/>
    <n v="3325"/>
    <n v="7.4215602463288391E-3"/>
  </r>
  <r>
    <s v="UPLAND"/>
    <x v="4"/>
    <s v="52"/>
    <s v="MC"/>
    <s v="063852"/>
    <n v="553126"/>
    <n v="516804"/>
    <n v="-36322"/>
    <n v="-6.5666773935775941E-2"/>
  </r>
  <r>
    <s v="VACAVILLE"/>
    <x v="4"/>
    <s v="52"/>
    <s v="MC"/>
    <s v="063858"/>
    <n v="413532"/>
    <n v="411883"/>
    <n v="-1649"/>
    <n v="-3.9875995086232742E-3"/>
  </r>
  <r>
    <s v="VALLEJO"/>
    <x v="4"/>
    <s v="51"/>
    <s v="PC"/>
    <s v="063876"/>
    <n v="967040"/>
    <n v="943349"/>
    <n v="-23691"/>
    <n v="-2.4498469556585044E-2"/>
  </r>
  <r>
    <s v="SAN BUENAVENTURA"/>
    <x v="4"/>
    <s v="51"/>
    <s v="PC"/>
    <s v="063888"/>
    <n v="738810"/>
    <n v="738790"/>
    <n v="-20"/>
    <n v="-2.7070559413110273E-5"/>
  </r>
  <r>
    <s v="VICTORVILLE"/>
    <x v="4"/>
    <s v="51"/>
    <s v="PC"/>
    <s v="063900"/>
    <n v="1033465"/>
    <n v="1069499"/>
    <n v="36034"/>
    <n v="3.4867170150900129E-2"/>
  </r>
  <r>
    <s v="VISALIA"/>
    <x v="4"/>
    <s v="51"/>
    <s v="PC"/>
    <s v="063918"/>
    <n v="1071981"/>
    <n v="1072100"/>
    <n v="119"/>
    <n v="1.1100943020445325E-4"/>
  </r>
  <r>
    <s v="VISTA"/>
    <x v="4"/>
    <s v="52"/>
    <s v="MC"/>
    <s v="063924"/>
    <n v="903527"/>
    <n v="853635"/>
    <n v="-49892"/>
    <n v="-5.5219157811554051E-2"/>
  </r>
  <r>
    <s v="WALNUT CREEK"/>
    <x v="4"/>
    <s v="51"/>
    <s v="PC"/>
    <s v="063942"/>
    <n v="246968"/>
    <n v="232055"/>
    <n v="-14913"/>
    <n v="-6.0384341291179422E-2"/>
  </r>
  <r>
    <s v="WATSONVILLE"/>
    <x v="4"/>
    <s v="51"/>
    <s v="PC"/>
    <s v="063966"/>
    <n v="725251"/>
    <n v="748627"/>
    <n v="23376"/>
    <n v="3.2231599818545578E-2"/>
  </r>
  <r>
    <s v="WEST COVINA"/>
    <x v="4"/>
    <s v="52"/>
    <s v="MC"/>
    <s v="064002"/>
    <n v="822867"/>
    <n v="789047"/>
    <n v="-33820"/>
    <n v="-4.1100202098273475E-2"/>
  </r>
  <r>
    <s v="WESTMINSTER"/>
    <x v="4"/>
    <s v="52"/>
    <s v="MC"/>
    <s v="064014"/>
    <n v="929260"/>
    <n v="934943"/>
    <n v="5683"/>
    <n v="6.1156188795385572E-3"/>
  </r>
  <r>
    <s v="WHITTIER"/>
    <x v="4"/>
    <s v="52"/>
    <s v="MC"/>
    <s v="064074"/>
    <n v="687321"/>
    <n v="700346"/>
    <n v="13025"/>
    <n v="1.895038853752468E-2"/>
  </r>
  <r>
    <s v="WOODLAND"/>
    <x v="4"/>
    <s v="51"/>
    <s v="PC"/>
    <s v="064134"/>
    <n v="464500"/>
    <n v="445962"/>
    <n v="-18538"/>
    <n v="-3.9909580193756726E-2"/>
  </r>
  <r>
    <s v="YORBA LINDA"/>
    <x v="4"/>
    <s v="52"/>
    <s v="MC"/>
    <s v="064158"/>
    <n v="212515"/>
    <n v="197518"/>
    <n v="-14997"/>
    <n v="-7.0569136296261437E-2"/>
  </r>
  <r>
    <s v="YUBA CITY"/>
    <x v="4"/>
    <s v="51"/>
    <s v="PC"/>
    <s v="064176"/>
    <n v="543592"/>
    <n v="547899"/>
    <n v="4307"/>
    <n v="7.9232218281358076E-3"/>
  </r>
  <r>
    <s v="ALAMEDA COUNTY"/>
    <x v="4"/>
    <s v="66"/>
    <s v="UC"/>
    <s v="069001"/>
    <n v="1582591"/>
    <n v="1584048"/>
    <n v="1457"/>
    <n v="9.206421621252743E-4"/>
  </r>
  <r>
    <s v="CONTRA COSTA COUNTY"/>
    <x v="4"/>
    <s v="66"/>
    <s v="UC"/>
    <s v="069013"/>
    <n v="2912880"/>
    <n v="2974550"/>
    <n v="61670"/>
    <n v="2.1171486638653154E-2"/>
  </r>
  <r>
    <s v="FRESNO COUNTY"/>
    <x v="4"/>
    <s v="66"/>
    <s v="UC"/>
    <s v="069019"/>
    <n v="3251515"/>
    <n v="3173000"/>
    <n v="-78515"/>
    <n v="-2.4147205225871632E-2"/>
  </r>
  <r>
    <s v="KERN COUNTY"/>
    <x v="4"/>
    <s v="66"/>
    <s v="UC"/>
    <s v="069029"/>
    <n v="4769103"/>
    <n v="4651329"/>
    <n v="-117774"/>
    <n v="-2.4695209979738328E-2"/>
  </r>
  <r>
    <s v="LOS ANGELES COUNTY"/>
    <x v="4"/>
    <s v="66"/>
    <s v="UC"/>
    <s v="069037"/>
    <n v="21747244"/>
    <n v="21069964"/>
    <n v="-677280"/>
    <n v="-3.114325658920275E-2"/>
  </r>
  <r>
    <s v="MARIN COUNTY"/>
    <x v="4"/>
    <s v="66"/>
    <s v="UC"/>
    <s v="069041"/>
    <n v="1290667"/>
    <n v="1282731"/>
    <n v="-7936"/>
    <n v="-6.1487587425726386E-3"/>
  </r>
  <r>
    <s v="MONTEREY COUNTY"/>
    <x v="4"/>
    <s v="66"/>
    <s v="UC"/>
    <s v="069053"/>
    <n v="856820"/>
    <n v="864473"/>
    <n v="7653"/>
    <n v="8.931864335566397E-3"/>
  </r>
  <r>
    <s v="ORANGE COUNTY"/>
    <x v="4"/>
    <s v="66"/>
    <s v="UC"/>
    <s v="069059"/>
    <n v="3069555"/>
    <n v="3040698"/>
    <n v="-28857"/>
    <n v="-9.4010369581258527E-3"/>
  </r>
  <r>
    <s v="RIVERSIDE COUNTY"/>
    <x v="4"/>
    <s v="66"/>
    <s v="UC"/>
    <s v="069065"/>
    <n v="7180090"/>
    <n v="7050934"/>
    <n v="-129156"/>
    <n v="-1.7988075358386871E-2"/>
  </r>
  <r>
    <s v="SACRAMENTO COUNTY"/>
    <x v="4"/>
    <s v="66"/>
    <s v="UC"/>
    <s v="069067"/>
    <n v="4825869"/>
    <n v="4812293"/>
    <n v="-13576"/>
    <n v="-2.8131720939793435E-3"/>
  </r>
  <r>
    <s v="SAN BERNARDINO COUNTY"/>
    <x v="4"/>
    <s v="66"/>
    <s v="UC"/>
    <s v="069071"/>
    <n v="6109679"/>
    <n v="6042654"/>
    <n v="-67025"/>
    <n v="-1.0970298112224882E-2"/>
  </r>
  <r>
    <s v="SAN DIEGO COUNTY"/>
    <x v="4"/>
    <s v="66"/>
    <s v="UC"/>
    <s v="069073"/>
    <n v="3513491"/>
    <n v="3590055"/>
    <n v="76564"/>
    <n v="2.1791431940483125E-2"/>
  </r>
  <r>
    <s v="SAN JOAQUIN COUNTY"/>
    <x v="4"/>
    <s v="66"/>
    <s v="UC"/>
    <s v="069077"/>
    <n v="2579454"/>
    <n v="2420299"/>
    <n v="-159155"/>
    <n v="-6.1701042158534322E-2"/>
  </r>
  <r>
    <s v="SAN LUIS OBISPO COUNTY"/>
    <x v="4"/>
    <s v="66"/>
    <s v="UC"/>
    <s v="069079"/>
    <n v="1667872"/>
    <n v="1626555"/>
    <n v="-41317"/>
    <n v="-2.4772284683716735E-2"/>
  </r>
  <r>
    <s v="SAN MATEO COUNTY"/>
    <x v="4"/>
    <s v="66"/>
    <s v="UC"/>
    <s v="069081"/>
    <n v="2444448"/>
    <n v="2392072"/>
    <n v="-52376"/>
    <n v="-2.142651428870649E-2"/>
  </r>
  <r>
    <s v="SANTA BARBARA COUNTY"/>
    <x v="4"/>
    <s v="66"/>
    <s v="UC"/>
    <s v="069083"/>
    <n v="1560771"/>
    <n v="1510635"/>
    <n v="-50136"/>
    <n v="-3.2122585568286441E-2"/>
  </r>
  <r>
    <s v="SANTA CLARA COUNTY"/>
    <x v="4"/>
    <s v="66"/>
    <s v="UC"/>
    <s v="069085"/>
    <n v="1469642"/>
    <n v="1454036"/>
    <n v="-15606"/>
    <n v="-1.061891263314467E-2"/>
  </r>
  <r>
    <s v="SONOMA COUNTY"/>
    <x v="4"/>
    <s v="66"/>
    <s v="UC"/>
    <s v="069097"/>
    <n v="1672392"/>
    <n v="1616179"/>
    <n v="-56213"/>
    <n v="-3.3612334907127034E-2"/>
  </r>
  <r>
    <s v="STANISLAUS COUNTY"/>
    <x v="4"/>
    <s v="66"/>
    <s v="UC"/>
    <s v="069099"/>
    <n v="2112059"/>
    <n v="2137595"/>
    <n v="25536"/>
    <n v="1.2090571333471271E-2"/>
  </r>
  <r>
    <s v="VENTURA COUNTY"/>
    <x v="4"/>
    <s v="66"/>
    <s v="UC"/>
    <s v="069111"/>
    <n v="1514082"/>
    <n v="1530781"/>
    <n v="16699"/>
    <n v="1.1029125238923651E-2"/>
  </r>
  <r>
    <s v="COLORADO"/>
    <x v="5"/>
    <s v="22"/>
    <s v="State Balance"/>
    <s v="080000"/>
    <n v="8407804"/>
    <n v="8303917"/>
    <n v="-103887"/>
    <n v="-1.2356020668417103E-2"/>
  </r>
  <r>
    <s v="ARVADA"/>
    <x v="5"/>
    <s v="52"/>
    <s v="MC"/>
    <s v="080054"/>
    <n v="457928"/>
    <n v="458038"/>
    <n v="110"/>
    <n v="2.4021243514264252E-4"/>
  </r>
  <r>
    <s v="AURORA"/>
    <x v="5"/>
    <s v="51"/>
    <s v="PC"/>
    <s v="080072"/>
    <n v="2718700"/>
    <n v="2709849"/>
    <n v="-8851"/>
    <n v="-3.2556001029903996E-3"/>
  </r>
  <r>
    <s v="BOULDER"/>
    <x v="5"/>
    <s v="51"/>
    <s v="PC"/>
    <s v="080144"/>
    <n v="754180"/>
    <n v="720327"/>
    <n v="-33853"/>
    <n v="-4.4887162215916626E-2"/>
  </r>
  <r>
    <s v="BROOMFIELD CITY/COUNTY"/>
    <x v="5"/>
    <s v="51"/>
    <s v="PC"/>
    <s v="080180"/>
    <n v="203934"/>
    <n v="201390"/>
    <n v="-2544"/>
    <n v="-1.2474624143105122E-2"/>
  </r>
  <r>
    <s v="CENTENNIAL"/>
    <x v="5"/>
    <s v="52"/>
    <s v="MC"/>
    <s v="080238"/>
    <n v="306907"/>
    <n v="311710"/>
    <n v="4803"/>
    <n v="1.5649691926218692E-2"/>
  </r>
  <r>
    <s v="COLORADO SPRINGS"/>
    <x v="5"/>
    <s v="51"/>
    <s v="PC"/>
    <s v="080288"/>
    <n v="2499838"/>
    <n v="2558297"/>
    <n v="58459"/>
    <n v="2.3385115355475036E-2"/>
  </r>
  <r>
    <s v="DENVER"/>
    <x v="5"/>
    <s v="51"/>
    <s v="PC"/>
    <s v="080390"/>
    <n v="7170263"/>
    <n v="6859878"/>
    <n v="-310385"/>
    <n v="-4.3287812455414812E-2"/>
  </r>
  <r>
    <s v="FORT COLLINS"/>
    <x v="5"/>
    <s v="51"/>
    <s v="PC"/>
    <s v="080552"/>
    <n v="995649"/>
    <n v="923401"/>
    <n v="-72248"/>
    <n v="-7.2563724766458865E-2"/>
  </r>
  <r>
    <s v="GRAND JUNCTION"/>
    <x v="5"/>
    <s v="51"/>
    <s v="PC"/>
    <s v="080672"/>
    <n v="384441"/>
    <n v="376090"/>
    <n v="-8351"/>
    <n v="-2.1722448958357718E-2"/>
  </r>
  <r>
    <s v="GREELEY"/>
    <x v="5"/>
    <s v="51"/>
    <s v="PC"/>
    <s v="080690"/>
    <n v="871110"/>
    <n v="847807"/>
    <n v="-23303"/>
    <n v="-2.6750926978223188E-2"/>
  </r>
  <r>
    <s v="LAKEWOOD"/>
    <x v="5"/>
    <s v="52"/>
    <s v="MC"/>
    <s v="080906"/>
    <n v="923522"/>
    <n v="875204"/>
    <n v="-48318"/>
    <n v="-5.2319273390346956E-2"/>
  </r>
  <r>
    <s v="LONGMONT"/>
    <x v="5"/>
    <s v="52"/>
    <s v="MC"/>
    <s v="080978"/>
    <n v="568555"/>
    <n v="579696"/>
    <n v="11141"/>
    <n v="1.9595289813650395E-2"/>
  </r>
  <r>
    <s v="LOVELAND"/>
    <x v="5"/>
    <s v="51"/>
    <s v="PC"/>
    <s v="080990"/>
    <n v="291967"/>
    <n v="301440"/>
    <n v="9473"/>
    <n v="3.2445447601955016E-2"/>
  </r>
  <r>
    <s v="PUEBLO"/>
    <x v="5"/>
    <s v="51"/>
    <s v="PC"/>
    <s v="081278"/>
    <n v="1331590"/>
    <n v="1340137"/>
    <n v="8547"/>
    <n v="6.4186423749051889E-3"/>
  </r>
  <r>
    <s v="THORNTON"/>
    <x v="5"/>
    <s v="52"/>
    <s v="MC"/>
    <s v="081524"/>
    <n v="677901"/>
    <n v="606486"/>
    <n v="-71415"/>
    <n v="-0.10534724096881402"/>
  </r>
  <r>
    <s v="WESTMINSTER"/>
    <x v="5"/>
    <s v="52"/>
    <s v="MC"/>
    <s v="081614"/>
    <n v="591925"/>
    <n v="613588"/>
    <n v="21663"/>
    <n v="3.6597541918317357E-2"/>
  </r>
  <r>
    <s v="ADAMS COUNTY"/>
    <x v="5"/>
    <s v="66"/>
    <s v="UC"/>
    <s v="089001"/>
    <n v="1631744"/>
    <n v="1614570"/>
    <n v="-17174"/>
    <n v="-1.0524935283966112E-2"/>
  </r>
  <r>
    <s v="ARAPAHOE COUNTY"/>
    <x v="5"/>
    <s v="66"/>
    <s v="UC"/>
    <s v="089005"/>
    <n v="1096205"/>
    <n v="1095779"/>
    <n v="-426"/>
    <n v="-3.8861344365333125E-4"/>
  </r>
  <r>
    <s v="DOUGLAS COUNTY"/>
    <x v="5"/>
    <s v="66"/>
    <s v="UC"/>
    <s v="089035"/>
    <n v="797883"/>
    <n v="852687"/>
    <n v="54804"/>
    <n v="6.8686762344855073E-2"/>
  </r>
  <r>
    <s v="EL PASO COUNTY"/>
    <x v="5"/>
    <s v="66"/>
    <s v="UC"/>
    <s v="089041"/>
    <n v="978912"/>
    <n v="932175"/>
    <n v="-46737"/>
    <n v="-4.7743821712268313E-2"/>
  </r>
  <r>
    <s v="JEFFERSON COUNTY"/>
    <x v="5"/>
    <s v="66"/>
    <s v="UC"/>
    <s v="089059"/>
    <n v="975742"/>
    <n v="974345"/>
    <n v="-1397"/>
    <n v="-1.4317309288725912E-3"/>
  </r>
  <r>
    <s v="CONNECTICUT"/>
    <x v="6"/>
    <s v="22"/>
    <s v="State Balance"/>
    <s v="090000"/>
    <n v="12017705"/>
    <n v="11969428"/>
    <n v="-48277"/>
    <n v="-4.0171563538961893E-3"/>
  </r>
  <r>
    <s v="BRIDGEPORT"/>
    <x v="6"/>
    <s v="51"/>
    <s v="PC"/>
    <s v="090102"/>
    <n v="2969088"/>
    <n v="2825696"/>
    <n v="-143392"/>
    <n v="-4.8294964649077426E-2"/>
  </r>
  <r>
    <s v="BRISTOL"/>
    <x v="6"/>
    <s v="52"/>
    <s v="MC"/>
    <s v="090114"/>
    <n v="536356"/>
    <n v="546582"/>
    <n v="10226"/>
    <n v="1.9065695172609236E-2"/>
  </r>
  <r>
    <s v="DANBURY"/>
    <x v="6"/>
    <s v="51"/>
    <s v="PC"/>
    <s v="090258"/>
    <n v="526230"/>
    <n v="571288"/>
    <n v="45058"/>
    <n v="8.5624156737548224E-2"/>
  </r>
  <r>
    <s v="EAST HARTFORD"/>
    <x v="6"/>
    <s v="51"/>
    <s v="PC"/>
    <s v="090336"/>
    <n v="558810"/>
    <n v="547583"/>
    <n v="-11227"/>
    <n v="-2.0090907464075446E-2"/>
  </r>
  <r>
    <s v="FAIRFIELD"/>
    <x v="6"/>
    <s v="52"/>
    <s v="MC"/>
    <s v="090390"/>
    <n v="436986"/>
    <n v="456805"/>
    <n v="19819"/>
    <n v="4.535385572993185E-2"/>
  </r>
  <r>
    <s v="GREENWICH"/>
    <x v="6"/>
    <s v="52"/>
    <s v="MC"/>
    <s v="090438"/>
    <n v="756681"/>
    <n v="735638"/>
    <n v="-21043"/>
    <n v="-2.7809605368708874E-2"/>
  </r>
  <r>
    <s v="HAMDEN TOWN"/>
    <x v="6"/>
    <s v="52"/>
    <s v="MC"/>
    <s v="090480"/>
    <n v="384711"/>
    <n v="379412"/>
    <n v="-5299"/>
    <n v="-1.3773975789618701E-2"/>
  </r>
  <r>
    <s v="HARTFORD"/>
    <x v="6"/>
    <s v="51"/>
    <s v="PC"/>
    <s v="090492"/>
    <n v="3667730"/>
    <n v="3466514"/>
    <n v="-201216"/>
    <n v="-5.4861181166552607E-2"/>
  </r>
  <r>
    <s v="MANCHESTER"/>
    <x v="6"/>
    <s v="52"/>
    <s v="MC"/>
    <s v="090594"/>
    <n v="571965"/>
    <n v="553806"/>
    <n v="-18159"/>
    <n v="-3.1748446146180276E-2"/>
  </r>
  <r>
    <s v="MERIDEN"/>
    <x v="6"/>
    <s v="52"/>
    <s v="MC"/>
    <s v="090612"/>
    <n v="829341"/>
    <n v="814093"/>
    <n v="-15248"/>
    <n v="-1.83856821259289E-2"/>
  </r>
  <r>
    <s v="MIDDLETOWN"/>
    <x v="6"/>
    <s v="51"/>
    <s v="PC"/>
    <s v="090630"/>
    <n v="419044"/>
    <n v="414480"/>
    <n v="-4564"/>
    <n v="-1.0891457698952854E-2"/>
  </r>
  <r>
    <s v="MILFORD TOWN"/>
    <x v="6"/>
    <s v="51"/>
    <s v="PC"/>
    <s v="090636"/>
    <n v="441457"/>
    <n v="426050"/>
    <n v="-15407"/>
    <n v="-3.4900341369601115E-2"/>
  </r>
  <r>
    <s v="NEW BRITAIN"/>
    <x v="6"/>
    <s v="52"/>
    <s v="MC"/>
    <s v="090696"/>
    <n v="1598691"/>
    <n v="1500971"/>
    <n v="-97720"/>
    <n v="-6.1125007897085804E-2"/>
  </r>
  <r>
    <s v="NEW HAVEN"/>
    <x v="6"/>
    <s v="51"/>
    <s v="PC"/>
    <s v="090726"/>
    <n v="3507455"/>
    <n v="3493011"/>
    <n v="-14444"/>
    <n v="-4.118085620485509E-3"/>
  </r>
  <r>
    <s v="NEW LONDON"/>
    <x v="6"/>
    <s v="51"/>
    <s v="PC"/>
    <s v="090738"/>
    <n v="714846"/>
    <n v="717976"/>
    <n v="3130"/>
    <n v="4.3785654532584638E-3"/>
  </r>
  <r>
    <s v="NORWALK"/>
    <x v="6"/>
    <s v="51"/>
    <s v="PC"/>
    <s v="090810"/>
    <n v="903348"/>
    <n v="889481"/>
    <n v="-13867"/>
    <n v="-1.5350673273201469E-2"/>
  </r>
  <r>
    <s v="NORWICH"/>
    <x v="6"/>
    <s v="51"/>
    <s v="PC"/>
    <s v="090816"/>
    <n v="801926"/>
    <n v="814102"/>
    <n v="12176"/>
    <n v="1.5183445854106239E-2"/>
  </r>
  <r>
    <s v="STAMFORD"/>
    <x v="6"/>
    <s v="51"/>
    <s v="PC"/>
    <s v="091074"/>
    <n v="933989"/>
    <n v="897122"/>
    <n v="-36867"/>
    <n v="-3.9472627621952722E-2"/>
  </r>
  <r>
    <s v="STRATFORD"/>
    <x v="6"/>
    <s v="51"/>
    <s v="PC"/>
    <s v="091104"/>
    <n v="551127"/>
    <n v="552365"/>
    <n v="1238"/>
    <n v="2.2463062052848074E-3"/>
  </r>
  <r>
    <s v="WATERBURY"/>
    <x v="6"/>
    <s v="52"/>
    <s v="MC"/>
    <s v="091194"/>
    <n v="1996547"/>
    <n v="1913172"/>
    <n v="-83375"/>
    <n v="-4.1759597945853516E-2"/>
  </r>
  <r>
    <s v="WEST HARTFORD"/>
    <x v="6"/>
    <s v="51"/>
    <s v="PC"/>
    <s v="091230"/>
    <n v="850974"/>
    <n v="853740"/>
    <n v="2766"/>
    <n v="3.2503930789894876E-3"/>
  </r>
  <r>
    <s v="WEST HAVEN"/>
    <x v="6"/>
    <s v="52"/>
    <s v="MC"/>
    <s v="091236"/>
    <n v="621094"/>
    <n v="619233"/>
    <n v="-1861"/>
    <n v="-2.9963258379568955E-3"/>
  </r>
  <r>
    <s v="DISTRICT OF COLUMBIA"/>
    <x v="7"/>
    <s v="51"/>
    <s v="PC"/>
    <s v="110006"/>
    <n v="14344993"/>
    <n v="13968599"/>
    <n v="-376394"/>
    <n v="-2.6238702242657071E-2"/>
  </r>
  <r>
    <s v="DELAWARE"/>
    <x v="8"/>
    <s v="22"/>
    <s v="State Balance"/>
    <s v="100000"/>
    <n v="2005029"/>
    <n v="1934112"/>
    <n v="-70917"/>
    <n v="-3.5369563233249995E-2"/>
  </r>
  <r>
    <s v="DOVER"/>
    <x v="8"/>
    <s v="51"/>
    <s v="PC"/>
    <s v="100090"/>
    <n v="236261"/>
    <n v="226317"/>
    <n v="-9944"/>
    <n v="-4.2089045589411712E-2"/>
  </r>
  <r>
    <s v="WILMINGTON"/>
    <x v="8"/>
    <s v="51"/>
    <s v="PC"/>
    <s v="100336"/>
    <n v="2189229"/>
    <n v="2148345"/>
    <n v="-40884"/>
    <n v="-1.8675067797841158E-2"/>
  </r>
  <r>
    <s v="NEW CASTLE COUNTY"/>
    <x v="8"/>
    <s v="66"/>
    <s v="UC"/>
    <s v="109003"/>
    <n v="2209154"/>
    <n v="2215682"/>
    <n v="6528"/>
    <n v="2.9549773352151999E-3"/>
  </r>
  <r>
    <s v="FLORIDA"/>
    <x v="9"/>
    <s v="22"/>
    <s v="State Balance"/>
    <s v="120000"/>
    <n v="24214007"/>
    <n v="23211546"/>
    <n v="-1002461"/>
    <n v="-4.1400045849495297E-2"/>
  </r>
  <r>
    <s v="BOCA RATON"/>
    <x v="9"/>
    <s v="51"/>
    <s v="PC"/>
    <s v="120234"/>
    <n v="424501"/>
    <n v="416549"/>
    <n v="-7952"/>
    <n v="-1.8732582490971754E-2"/>
  </r>
  <r>
    <s v="BOYNTON BEACH"/>
    <x v="9"/>
    <s v="51"/>
    <s v="PC"/>
    <s v="120264"/>
    <n v="462182"/>
    <n v="477863"/>
    <n v="15681"/>
    <n v="3.3928192789853345E-2"/>
  </r>
  <r>
    <s v="BRADENTON"/>
    <x v="9"/>
    <s v="51"/>
    <s v="PC"/>
    <s v="120270"/>
    <n v="421006"/>
    <n v="383336"/>
    <n v="-37670"/>
    <n v="-8.947615948466292E-2"/>
  </r>
  <r>
    <s v="CAPE CORAL"/>
    <x v="9"/>
    <s v="51"/>
    <s v="PC"/>
    <s v="120402"/>
    <n v="781408"/>
    <n v="859197"/>
    <n v="77789"/>
    <n v="9.954978705106679E-2"/>
  </r>
  <r>
    <s v="CLEARWATER"/>
    <x v="9"/>
    <s v="51"/>
    <s v="PC"/>
    <s v="120492"/>
    <n v="756486"/>
    <n v="725799"/>
    <n v="-30687"/>
    <n v="-4.0565192217701322E-2"/>
  </r>
  <r>
    <s v="COCOA"/>
    <x v="9"/>
    <s v="52"/>
    <s v="MC"/>
    <s v="120516"/>
    <n v="217804"/>
    <n v="181021"/>
    <n v="-36783"/>
    <n v="-0.16888119593763201"/>
  </r>
  <r>
    <s v="COCONUT CREEK"/>
    <x v="9"/>
    <s v="52"/>
    <s v="MC"/>
    <s v="120534"/>
    <n v="253123"/>
    <n v="253177"/>
    <n v="54"/>
    <n v="2.1333501894335957E-4"/>
  </r>
  <r>
    <s v="CORAL SPRINGS"/>
    <x v="9"/>
    <s v="52"/>
    <s v="MC"/>
    <s v="120588"/>
    <n v="618469"/>
    <n v="612776"/>
    <n v="-5693"/>
    <n v="-9.2049884472786836E-3"/>
  </r>
  <r>
    <s v="DAVIE"/>
    <x v="9"/>
    <s v="52"/>
    <s v="MC"/>
    <s v="120684"/>
    <n v="552107"/>
    <n v="542359"/>
    <n v="-9748"/>
    <n v="-1.7655997840998212E-2"/>
  </r>
  <r>
    <s v="DAYTONA BEACH"/>
    <x v="9"/>
    <s v="51"/>
    <s v="PC"/>
    <s v="120690"/>
    <n v="554139"/>
    <n v="560680"/>
    <n v="6541"/>
    <n v="1.1803897578044498E-2"/>
  </r>
  <r>
    <s v="DEERFIELD BEACH"/>
    <x v="9"/>
    <s v="51"/>
    <s v="PC"/>
    <s v="120708"/>
    <n v="625688"/>
    <n v="605300"/>
    <n v="-20388"/>
    <n v="-3.258493050849625E-2"/>
  </r>
  <r>
    <s v="DELRAY BEACH"/>
    <x v="9"/>
    <s v="51"/>
    <s v="PC"/>
    <s v="120732"/>
    <n v="413556"/>
    <n v="404686"/>
    <n v="-8870"/>
    <n v="-2.1448123107874147E-2"/>
  </r>
  <r>
    <s v="DELTONA"/>
    <x v="9"/>
    <s v="51"/>
    <s v="PC"/>
    <s v="120738"/>
    <n v="453929"/>
    <n v="439792"/>
    <n v="-14137"/>
    <n v="-3.1143637000500077E-2"/>
  </r>
  <r>
    <s v="FT LAUDERDALE"/>
    <x v="9"/>
    <s v="51"/>
    <s v="PC"/>
    <s v="120954"/>
    <n v="1520691"/>
    <n v="1453635"/>
    <n v="-67056"/>
    <n v="-4.4095743316689584E-2"/>
  </r>
  <r>
    <s v="FT MYERS"/>
    <x v="9"/>
    <s v="51"/>
    <s v="PC"/>
    <s v="120966"/>
    <n v="706509"/>
    <n v="651261"/>
    <n v="-55248"/>
    <n v="-7.8198579211305158E-2"/>
  </r>
  <r>
    <s v="FORT PIERCE"/>
    <x v="9"/>
    <s v="52"/>
    <s v="MC"/>
    <s v="120996"/>
    <n v="501323"/>
    <n v="502356"/>
    <n v="1033"/>
    <n v="2.0605477905462147E-3"/>
  </r>
  <r>
    <s v="FORT WALTON BEACH"/>
    <x v="9"/>
    <s v="51"/>
    <s v="PC"/>
    <s v="121008"/>
    <n v="117639"/>
    <n v="115320"/>
    <n v="-2319"/>
    <n v="-1.9712850330247621E-2"/>
  </r>
  <r>
    <s v="GAINESVILLE"/>
    <x v="9"/>
    <s v="51"/>
    <s v="PC"/>
    <s v="121038"/>
    <n v="1353663"/>
    <n v="1303993"/>
    <n v="-49670"/>
    <n v="-3.6693032165317364E-2"/>
  </r>
  <r>
    <s v="HIALEAH"/>
    <x v="9"/>
    <s v="52"/>
    <s v="MC"/>
    <s v="121236"/>
    <n v="2116982"/>
    <n v="2129366"/>
    <n v="12384"/>
    <n v="5.8498371738635469E-3"/>
  </r>
  <r>
    <s v="HOLLYWOOD"/>
    <x v="9"/>
    <s v="52"/>
    <s v="MC"/>
    <s v="121320"/>
    <n v="1034316"/>
    <n v="1027484"/>
    <n v="-6832"/>
    <n v="-6.6053314460957774E-3"/>
  </r>
  <r>
    <s v="HOMESTEAD CITY"/>
    <x v="9"/>
    <s v="51"/>
    <s v="PC"/>
    <s v="121344"/>
    <n v="747787"/>
    <n v="769506"/>
    <n v="21719"/>
    <n v="2.9044366911968246E-2"/>
  </r>
  <r>
    <s v="JUPITER"/>
    <x v="9"/>
    <s v="52"/>
    <s v="MC"/>
    <s v="121512"/>
    <n v="257521"/>
    <n v="256881"/>
    <n v="-640"/>
    <n v="-2.4852342139087685E-3"/>
  </r>
  <r>
    <s v="KISSIMMEE"/>
    <x v="9"/>
    <s v="51"/>
    <s v="PC"/>
    <s v="121572"/>
    <n v="491359"/>
    <n v="513341"/>
    <n v="21982"/>
    <n v="4.4737147381039115E-2"/>
  </r>
  <r>
    <s v="LAKELAND"/>
    <x v="9"/>
    <s v="51"/>
    <s v="PC"/>
    <s v="121662"/>
    <n v="719332"/>
    <n v="765814"/>
    <n v="46482"/>
    <n v="6.4618284741955037E-2"/>
  </r>
  <r>
    <s v="LARGO"/>
    <x v="9"/>
    <s v="51"/>
    <s v="PC"/>
    <s v="121710"/>
    <n v="448641"/>
    <n v="439090"/>
    <n v="-9551"/>
    <n v="-2.1288736428458389E-2"/>
  </r>
  <r>
    <s v="LAUDERHILL"/>
    <x v="9"/>
    <s v="52"/>
    <s v="MC"/>
    <s v="121728"/>
    <n v="724995"/>
    <n v="744391"/>
    <n v="19396"/>
    <n v="2.6753287953710025E-2"/>
  </r>
  <r>
    <s v="MARCO ISLAND CITY"/>
    <x v="9"/>
    <s v="51"/>
    <s v="PC"/>
    <s v="121874"/>
    <n v="84371"/>
    <n v="73852"/>
    <n v="-10519"/>
    <n v="-0.12467554017375639"/>
  </r>
  <r>
    <s v="MARGATE"/>
    <x v="9"/>
    <s v="52"/>
    <s v="MC"/>
    <s v="121878"/>
    <n v="325458"/>
    <n v="337953"/>
    <n v="12495"/>
    <n v="3.8392050587172537E-2"/>
  </r>
  <r>
    <s v="MELBOURNE"/>
    <x v="9"/>
    <s v="51"/>
    <s v="PC"/>
    <s v="121926"/>
    <n v="465269"/>
    <n v="449164"/>
    <n v="-16105"/>
    <n v="-3.4614384366893132E-2"/>
  </r>
  <r>
    <s v="MIAMI"/>
    <x v="9"/>
    <s v="51"/>
    <s v="PC"/>
    <s v="121968"/>
    <n v="4918077"/>
    <n v="4731389"/>
    <n v="-186688"/>
    <n v="-3.7959552076960161E-2"/>
  </r>
  <r>
    <s v="MIAMI BEACH"/>
    <x v="9"/>
    <s v="51"/>
    <s v="PC"/>
    <s v="121974"/>
    <n v="953576"/>
    <n v="934967"/>
    <n v="-18609"/>
    <n v="-1.9514962624898279E-2"/>
  </r>
  <r>
    <s v="MIAMI GARDENS CITY"/>
    <x v="9"/>
    <s v="52"/>
    <s v="MC"/>
    <s v="121976"/>
    <n v="1014829"/>
    <n v="999164"/>
    <n v="-15665"/>
    <n v="-1.5436098101256467E-2"/>
  </r>
  <r>
    <s v="MIRAMAR"/>
    <x v="9"/>
    <s v="52"/>
    <s v="MC"/>
    <s v="122022"/>
    <n v="717297"/>
    <n v="679086"/>
    <n v="-38211"/>
    <n v="-5.3270820873362081E-2"/>
  </r>
  <r>
    <s v="NAPLES"/>
    <x v="9"/>
    <s v="51"/>
    <s v="PC"/>
    <s v="122064"/>
    <n v="80459"/>
    <n v="87622"/>
    <n v="7163"/>
    <n v="8.9026709255645736E-2"/>
  </r>
  <r>
    <s v="NORTH MIAMI"/>
    <x v="9"/>
    <s v="52"/>
    <s v="MC"/>
    <s v="122142"/>
    <n v="789881"/>
    <n v="762772"/>
    <n v="-27109"/>
    <n v="-3.4320359649111704E-2"/>
  </r>
  <r>
    <s v="OCALA"/>
    <x v="9"/>
    <s v="51"/>
    <s v="PC"/>
    <s v="122214"/>
    <n v="469165"/>
    <n v="450643"/>
    <n v="-18522"/>
    <n v="-3.9478648236761053E-2"/>
  </r>
  <r>
    <s v="ORLANDO"/>
    <x v="9"/>
    <s v="51"/>
    <s v="PC"/>
    <s v="122292"/>
    <n v="1930932"/>
    <n v="1805015"/>
    <n v="-125917"/>
    <n v="-6.5210478670403721E-2"/>
  </r>
  <r>
    <s v="PALM BAY"/>
    <x v="9"/>
    <s v="51"/>
    <s v="PC"/>
    <s v="122358"/>
    <n v="609854"/>
    <n v="611039"/>
    <n v="1185"/>
    <n v="1.943088017787864E-3"/>
  </r>
  <r>
    <s v="PALM COAST"/>
    <x v="9"/>
    <s v="51"/>
    <s v="PC"/>
    <s v="122374"/>
    <n v="410007"/>
    <n v="417814"/>
    <n v="7807"/>
    <n v="1.9041138322028649E-2"/>
  </r>
  <r>
    <s v="PANAMA CITY"/>
    <x v="9"/>
    <s v="51"/>
    <s v="PC"/>
    <s v="122406"/>
    <n v="324618"/>
    <n v="324920"/>
    <n v="302"/>
    <n v="9.3032425805100153E-4"/>
  </r>
  <r>
    <s v="PEMBROKE PINES"/>
    <x v="9"/>
    <s v="52"/>
    <s v="MC"/>
    <s v="122448"/>
    <n v="697393"/>
    <n v="711912"/>
    <n v="14519"/>
    <n v="2.0818964342917121E-2"/>
  </r>
  <r>
    <s v="PENSACOLA"/>
    <x v="9"/>
    <s v="51"/>
    <s v="PC"/>
    <s v="122466"/>
    <n v="728047"/>
    <n v="704678"/>
    <n v="-23369"/>
    <n v="-3.2098202451215377E-2"/>
  </r>
  <r>
    <s v="PLANTATION"/>
    <x v="9"/>
    <s v="52"/>
    <s v="MC"/>
    <s v="122514"/>
    <n v="413811"/>
    <n v="418173"/>
    <n v="4362"/>
    <n v="1.0541044099842682E-2"/>
  </r>
  <r>
    <s v="POMPANO BEACH"/>
    <x v="9"/>
    <s v="51"/>
    <s v="PC"/>
    <s v="122538"/>
    <n v="917772"/>
    <n v="917979"/>
    <n v="207"/>
    <n v="2.2554621409238897E-4"/>
  </r>
  <r>
    <s v="PORT ORANGE"/>
    <x v="9"/>
    <s v="52"/>
    <s v="MC"/>
    <s v="122568"/>
    <n v="288380"/>
    <n v="266572"/>
    <n v="-21808"/>
    <n v="-7.5622442610444554E-2"/>
  </r>
  <r>
    <s v="PORT ST LUCIE"/>
    <x v="9"/>
    <s v="51"/>
    <s v="PC"/>
    <s v="122586"/>
    <n v="879675"/>
    <n v="926738"/>
    <n v="47063"/>
    <n v="5.3500440503595079E-2"/>
  </r>
  <r>
    <s v="PUNTA GORDA"/>
    <x v="9"/>
    <s v="51"/>
    <s v="PC"/>
    <s v="122598"/>
    <n v="67070"/>
    <n v="74960"/>
    <n v="7890"/>
    <n v="0.11763828835544952"/>
  </r>
  <r>
    <s v="ST PETERSBURG"/>
    <x v="9"/>
    <s v="51"/>
    <s v="PC"/>
    <s v="122724"/>
    <n v="1613306"/>
    <n v="1591395"/>
    <n v="-21911"/>
    <n v="-1.3581428445688543E-2"/>
  </r>
  <r>
    <s v="SANFORD"/>
    <x v="9"/>
    <s v="51"/>
    <s v="PC"/>
    <s v="122754"/>
    <n v="428791"/>
    <n v="379290"/>
    <n v="-49501"/>
    <n v="-0.11544318794004538"/>
  </r>
  <r>
    <s v="SARASOTA"/>
    <x v="9"/>
    <s v="51"/>
    <s v="PC"/>
    <s v="122766"/>
    <n v="431656"/>
    <n v="402389"/>
    <n v="-29267"/>
    <n v="-6.7801675408195414E-2"/>
  </r>
  <r>
    <s v="Sebastian city"/>
    <x v="9"/>
    <s v="51"/>
    <s v="PC"/>
    <s v="122808"/>
    <n v="0"/>
    <n v="97018"/>
    <n v="97018"/>
    <s v="New"/>
  </r>
  <r>
    <s v="SUNRISE"/>
    <x v="9"/>
    <s v="52"/>
    <s v="MC"/>
    <s v="122958"/>
    <n v="538289"/>
    <n v="509854"/>
    <n v="-28435"/>
    <n v="-5.2824783712838268E-2"/>
  </r>
  <r>
    <s v="TALLAHASSEE"/>
    <x v="9"/>
    <s v="51"/>
    <s v="PC"/>
    <s v="123000"/>
    <n v="1796075"/>
    <n v="1760651"/>
    <n v="-35424"/>
    <n v="-1.9723007112731929E-2"/>
  </r>
  <r>
    <s v="TAMARAC"/>
    <x v="9"/>
    <s v="52"/>
    <s v="MC"/>
    <s v="123006"/>
    <n v="363286"/>
    <n v="348019"/>
    <n v="-15267"/>
    <n v="-4.2024740837797218E-2"/>
  </r>
  <r>
    <s v="TAMPA"/>
    <x v="9"/>
    <s v="51"/>
    <s v="PC"/>
    <s v="123012"/>
    <n v="2783703"/>
    <n v="2631369"/>
    <n v="-152334"/>
    <n v="-5.4723510374490379E-2"/>
  </r>
  <r>
    <s v="TITUSVILLE"/>
    <x v="9"/>
    <s v="51"/>
    <s v="PC"/>
    <s v="123048"/>
    <n v="249400"/>
    <n v="242211"/>
    <n v="-7189"/>
    <n v="-2.8825180433039294E-2"/>
  </r>
  <r>
    <s v="WELLINGTON"/>
    <x v="9"/>
    <s v="52"/>
    <s v="MC"/>
    <s v="123213"/>
    <n v="253335"/>
    <n v="258422"/>
    <n v="5087"/>
    <n v="2.0080131051769395E-2"/>
  </r>
  <r>
    <s v="WESTON CITY"/>
    <x v="9"/>
    <s v="52"/>
    <s v="MC"/>
    <s v="123249"/>
    <n v="254374"/>
    <n v="244313"/>
    <n v="-10061"/>
    <n v="-3.9551998238813717E-2"/>
  </r>
  <r>
    <s v="WEST PALM BEACH"/>
    <x v="9"/>
    <s v="51"/>
    <s v="PC"/>
    <s v="123252"/>
    <n v="841728"/>
    <n v="823633"/>
    <n v="-18095"/>
    <n v="-2.1497443354622871E-2"/>
  </r>
  <r>
    <s v="WINTER HAVEN"/>
    <x v="9"/>
    <s v="51"/>
    <s v="PC"/>
    <s v="123342"/>
    <n v="337894"/>
    <n v="319814"/>
    <n v="-18080"/>
    <n v="-5.3507904845898416E-2"/>
  </r>
  <r>
    <s v="BREVARD COUNTY"/>
    <x v="9"/>
    <s v="66"/>
    <s v="UC"/>
    <s v="129009"/>
    <n v="1146491"/>
    <n v="1169284"/>
    <n v="22793"/>
    <n v="1.9880661950246448E-2"/>
  </r>
  <r>
    <s v="BROWARD COUNTY"/>
    <x v="9"/>
    <s v="66"/>
    <s v="UC"/>
    <s v="129011"/>
    <n v="2410101"/>
    <n v="2316657"/>
    <n v="-93444"/>
    <n v="-3.877181910633621E-2"/>
  </r>
  <r>
    <s v="COLLIER COUNTY"/>
    <x v="9"/>
    <s v="66"/>
    <s v="UC"/>
    <s v="129021"/>
    <n v="2011848"/>
    <n v="2023301"/>
    <n v="11453"/>
    <n v="5.6927759950055872E-3"/>
  </r>
  <r>
    <s v="JACKSONVILLE-DUVAL COUNT"/>
    <x v="9"/>
    <s v="66"/>
    <s v="UC"/>
    <s v="129031"/>
    <n v="5675980"/>
    <n v="5590451"/>
    <n v="-85529"/>
    <n v="-1.5068587274796598E-2"/>
  </r>
  <r>
    <s v="ESCAMBIA COUNTY"/>
    <x v="9"/>
    <s v="66"/>
    <s v="UC"/>
    <s v="129033"/>
    <n v="1678503"/>
    <n v="1652254"/>
    <n v="-26249"/>
    <n v="-1.563833963954786E-2"/>
  </r>
  <r>
    <s v="HILLSBOROUGH COUNTY"/>
    <x v="9"/>
    <s v="66"/>
    <s v="UC"/>
    <s v="129057"/>
    <n v="5549768"/>
    <n v="5637325"/>
    <n v="87557"/>
    <n v="1.5776695530335682E-2"/>
  </r>
  <r>
    <s v="LAKE COUNTY"/>
    <x v="9"/>
    <s v="66"/>
    <s v="UC"/>
    <s v="129069"/>
    <n v="964089"/>
    <n v="953850"/>
    <n v="-10239"/>
    <n v="-1.0620388781533655E-2"/>
  </r>
  <r>
    <s v="LEE COUNTY"/>
    <x v="9"/>
    <s v="66"/>
    <s v="UC"/>
    <s v="129071"/>
    <n v="2433479"/>
    <n v="2497552"/>
    <n v="64073"/>
    <n v="2.6329793682213817E-2"/>
  </r>
  <r>
    <s v="MANATEE COUNTY"/>
    <x v="9"/>
    <s v="66"/>
    <s v="UC"/>
    <s v="129081"/>
    <n v="1657872"/>
    <n v="1598773"/>
    <n v="-59099"/>
    <n v="-3.5647504753081059E-2"/>
  </r>
  <r>
    <s v="MARION COUNTY"/>
    <x v="9"/>
    <s v="66"/>
    <s v="UC"/>
    <s v="129083"/>
    <n v="1741200"/>
    <n v="1756525"/>
    <n v="15325"/>
    <n v="8.8014013324144262E-3"/>
  </r>
  <r>
    <s v="MIAMI-DADE COUNTY"/>
    <x v="9"/>
    <s v="66"/>
    <s v="UC"/>
    <s v="129086"/>
    <n v="11001601"/>
    <n v="10773747"/>
    <n v="-227854"/>
    <n v="-2.0710985610185282E-2"/>
  </r>
  <r>
    <s v="ORANGE COUNTY"/>
    <x v="9"/>
    <s v="66"/>
    <s v="UC"/>
    <s v="129095"/>
    <n v="5201032"/>
    <n v="5344909"/>
    <n v="143877"/>
    <n v="2.766316377211292E-2"/>
  </r>
  <r>
    <s v="OSCEOLA COUNTY"/>
    <x v="9"/>
    <s v="66"/>
    <s v="UC"/>
    <s v="129097"/>
    <n v="1273716"/>
    <n v="1254900"/>
    <n v="-18816"/>
    <n v="-1.4772523859321858E-2"/>
  </r>
  <r>
    <s v="PALM BEACH COUNTY"/>
    <x v="9"/>
    <s v="66"/>
    <s v="UC"/>
    <s v="129099"/>
    <n v="5892217"/>
    <n v="5861725"/>
    <n v="-30492"/>
    <n v="-5.1749621577073619E-3"/>
  </r>
  <r>
    <s v="PASCO COUNTY"/>
    <x v="9"/>
    <s v="66"/>
    <s v="UC"/>
    <s v="129101"/>
    <n v="2491086"/>
    <n v="2622477"/>
    <n v="131391"/>
    <n v="5.2744465666781475E-2"/>
  </r>
  <r>
    <s v="PINELLAS COUNTY"/>
    <x v="9"/>
    <s v="66"/>
    <s v="UC"/>
    <s v="129103"/>
    <n v="2517880"/>
    <n v="2420744"/>
    <n v="-97136"/>
    <n v="-3.8578486663383482E-2"/>
  </r>
  <r>
    <s v="POLK COUNTY"/>
    <x v="9"/>
    <s v="66"/>
    <s v="UC"/>
    <s v="129105"/>
    <n v="2951285"/>
    <n v="2951446"/>
    <n v="161"/>
    <n v="5.4552508483592738E-5"/>
  </r>
  <r>
    <s v="St. Johns County"/>
    <x v="9"/>
    <s v="66"/>
    <s v="UC"/>
    <s v="129109"/>
    <n v="0"/>
    <n v="884271"/>
    <n v="884271"/>
    <s v="New"/>
  </r>
  <r>
    <s v="SARASOTA COUNTY"/>
    <x v="9"/>
    <s v="66"/>
    <s v="UC"/>
    <s v="129115"/>
    <n v="1552846"/>
    <n v="1555791"/>
    <n v="2945"/>
    <n v="1.8965177487014165E-3"/>
  </r>
  <r>
    <s v="SEMINOLE COUNTY"/>
    <x v="9"/>
    <s v="66"/>
    <s v="UC"/>
    <s v="129117"/>
    <n v="1761371"/>
    <n v="1693892"/>
    <n v="-67479"/>
    <n v="-3.8310497901918449E-2"/>
  </r>
  <r>
    <s v="VOLUSIA COUNTY"/>
    <x v="9"/>
    <s v="66"/>
    <s v="UC"/>
    <s v="129127"/>
    <n v="1716917"/>
    <n v="1713969"/>
    <n v="-2948"/>
    <n v="-1.7170311669113883E-3"/>
  </r>
  <r>
    <s v="GEORGIA"/>
    <x v="10"/>
    <s v="22"/>
    <s v="State Balance"/>
    <s v="130000"/>
    <n v="37110886"/>
    <n v="36980348"/>
    <n v="-130538"/>
    <n v="-3.5175123547306307E-3"/>
  </r>
  <r>
    <s v="ALBANY"/>
    <x v="10"/>
    <s v="51"/>
    <s v="PC"/>
    <s v="130054"/>
    <n v="885186"/>
    <n v="881797"/>
    <n v="-3389"/>
    <n v="-3.828573881647473E-3"/>
  </r>
  <r>
    <s v="ATHENS-CLARKE COUNTY"/>
    <x v="10"/>
    <s v="51"/>
    <s v="PC"/>
    <s v="130168"/>
    <n v="1312994"/>
    <n v="1268829"/>
    <n v="-44165"/>
    <n v="-3.3636863534791478E-2"/>
  </r>
  <r>
    <s v="ATLANTA"/>
    <x v="10"/>
    <s v="51"/>
    <s v="PC"/>
    <s v="130174"/>
    <n v="7129466"/>
    <n v="6861840"/>
    <n v="-267626"/>
    <n v="-3.7538014768567517E-2"/>
  </r>
  <r>
    <s v="AUGUSTA-RICHMOND COUNTY"/>
    <x v="10"/>
    <s v="51"/>
    <s v="PC"/>
    <s v="130192"/>
    <n v="1758771"/>
    <n v="1702051"/>
    <n v="-56720"/>
    <n v="-3.2249792610862929E-2"/>
  </r>
  <r>
    <s v="BRUNSWICK"/>
    <x v="10"/>
    <s v="51"/>
    <s v="PC"/>
    <s v="130444"/>
    <n v="344975"/>
    <n v="345752"/>
    <n v="777"/>
    <n v="2.2523371258786869E-3"/>
  </r>
  <r>
    <s v="COLUMBUS-MUSCOGEE COUNTY"/>
    <x v="10"/>
    <s v="51"/>
    <s v="PC"/>
    <s v="130750"/>
    <n v="1411869"/>
    <n v="1340793"/>
    <n v="-71076"/>
    <n v="-5.0341781000928558E-2"/>
  </r>
  <r>
    <s v="DALTON"/>
    <x v="10"/>
    <s v="51"/>
    <s v="PC"/>
    <s v="130882"/>
    <n v="383617"/>
    <n v="378755"/>
    <n v="-4862"/>
    <n v="-1.2674099427293369E-2"/>
  </r>
  <r>
    <s v="GAINESVILLE"/>
    <x v="10"/>
    <s v="51"/>
    <s v="PC"/>
    <s v="131314"/>
    <n v="415452"/>
    <n v="417471"/>
    <n v="2019"/>
    <n v="4.8597671933219722E-3"/>
  </r>
  <r>
    <s v="HINESVILLE"/>
    <x v="10"/>
    <s v="51"/>
    <s v="PC"/>
    <s v="131566"/>
    <n v="230701"/>
    <n v="224850"/>
    <n v="-5851"/>
    <n v="-2.5361831981655911E-2"/>
  </r>
  <r>
    <s v="JOHNS CREEK CITY"/>
    <x v="10"/>
    <s v="52"/>
    <s v="MC"/>
    <s v="131713"/>
    <n v="271791"/>
    <n v="269931"/>
    <n v="-1860"/>
    <n v="-6.8434937139198867E-3"/>
  </r>
  <r>
    <s v="MARIETTA"/>
    <x v="10"/>
    <s v="51"/>
    <s v="PC"/>
    <s v="131998"/>
    <n v="558394"/>
    <n v="542011"/>
    <n v="-16383"/>
    <n v="-2.9339498633581308E-2"/>
  </r>
  <r>
    <s v="ROME"/>
    <x v="10"/>
    <s v="51"/>
    <s v="PC"/>
    <s v="132814"/>
    <n v="406803"/>
    <n v="406085"/>
    <n v="-718"/>
    <n v="-1.7649820674872114E-3"/>
  </r>
  <r>
    <s v="ROSWELL"/>
    <x v="10"/>
    <s v="52"/>
    <s v="MC"/>
    <s v="132832"/>
    <n v="452094"/>
    <n v="431624"/>
    <n v="-20470"/>
    <n v="-4.5278194357810546E-2"/>
  </r>
  <r>
    <s v="SANDY SPRINGS CITY"/>
    <x v="10"/>
    <s v="51"/>
    <s v="PC"/>
    <s v="132890"/>
    <n v="533275"/>
    <n v="545269"/>
    <n v="11994"/>
    <n v="2.2491209976091137E-2"/>
  </r>
  <r>
    <s v="SAVANNAH"/>
    <x v="10"/>
    <s v="51"/>
    <s v="PC"/>
    <s v="132916"/>
    <n v="2151551"/>
    <n v="2114280"/>
    <n v="-37271"/>
    <n v="-1.7322852212194831E-2"/>
  </r>
  <r>
    <s v="SMYRNA CITY"/>
    <x v="10"/>
    <s v="52"/>
    <s v="MC"/>
    <s v="133000"/>
    <n v="322629"/>
    <n v="292824"/>
    <n v="-29805"/>
    <n v="-9.2381651990366645E-2"/>
  </r>
  <r>
    <s v="VALDOSTA"/>
    <x v="10"/>
    <s v="51"/>
    <s v="PC"/>
    <s v="133354"/>
    <n v="560352"/>
    <n v="550147"/>
    <n v="-10205"/>
    <n v="-1.8211766889383817E-2"/>
  </r>
  <r>
    <s v="WARNER ROBINS"/>
    <x v="10"/>
    <s v="51"/>
    <s v="PC"/>
    <s v="133432"/>
    <n v="471958"/>
    <n v="472502"/>
    <n v="544"/>
    <n v="1.1526449387445493E-3"/>
  </r>
  <r>
    <s v="Macon-Bibb Consolidated"/>
    <x v="10"/>
    <s v="66"/>
    <s v="UC"/>
    <s v="139021"/>
    <n v="1010518"/>
    <n v="1476549"/>
    <n v="466031"/>
    <n v="0.46118030554626438"/>
  </r>
  <r>
    <s v="CHEROKEE COUNTY"/>
    <x v="10"/>
    <s v="66"/>
    <s v="UC"/>
    <s v="139057"/>
    <n v="975232"/>
    <n v="982708"/>
    <n v="7476"/>
    <n v="7.6658682241764007E-3"/>
  </r>
  <r>
    <s v="CLAYTON COUNTY"/>
    <x v="10"/>
    <s v="66"/>
    <s v="UC"/>
    <s v="139063"/>
    <n v="2021218"/>
    <n v="2077007"/>
    <n v="55789"/>
    <n v="2.7601673842208015E-2"/>
  </r>
  <r>
    <s v="COBB COUNTY"/>
    <x v="10"/>
    <s v="66"/>
    <s v="UC"/>
    <s v="139067"/>
    <n v="3074864"/>
    <n v="3058382"/>
    <n v="-16482"/>
    <n v="-5.3602370706476773E-3"/>
  </r>
  <r>
    <s v="DE KALB COUNTY"/>
    <x v="10"/>
    <s v="66"/>
    <s v="UC"/>
    <s v="139089"/>
    <n v="4713207"/>
    <n v="4622137"/>
    <n v="-91070"/>
    <n v="-1.9322300081451971E-2"/>
  </r>
  <r>
    <s v="FULTON COUNTY"/>
    <x v="10"/>
    <s v="66"/>
    <s v="UC"/>
    <s v="139121"/>
    <n v="1677472"/>
    <n v="1675767"/>
    <n v="-1705"/>
    <n v="-1.0164104080425784E-3"/>
  </r>
  <r>
    <s v="GWINNETT COUNTY"/>
    <x v="10"/>
    <s v="66"/>
    <s v="UC"/>
    <s v="139135"/>
    <n v="4888570"/>
    <n v="5095031"/>
    <n v="206461"/>
    <n v="4.2233413861313227E-2"/>
  </r>
  <r>
    <s v="HENRY COUNTY"/>
    <x v="10"/>
    <s v="66"/>
    <s v="UC"/>
    <s v="139151"/>
    <n v="971360"/>
    <n v="1001948"/>
    <n v="30588"/>
    <n v="3.1489869873167521E-2"/>
  </r>
  <r>
    <s v="HAWAII COUNTY"/>
    <x v="11"/>
    <s v="77"/>
    <s v="Hawaii County"/>
    <m/>
    <n v="2627655"/>
    <n v="2680880"/>
    <n v="53225"/>
    <n v="2.0255703279159556E-2"/>
  </r>
  <r>
    <s v="KAUAI COUNTY"/>
    <x v="11"/>
    <s v="77"/>
    <s v="Hawaii County"/>
    <m/>
    <n v="708555"/>
    <n v="721405"/>
    <n v="12850"/>
    <n v="1.813550112553013E-2"/>
  </r>
  <r>
    <s v="MAUI COUNTY"/>
    <x v="11"/>
    <s v="77"/>
    <s v="Hawaii County"/>
    <m/>
    <n v="1615114"/>
    <n v="1573364"/>
    <n v="-41750"/>
    <n v="-2.584956851343001E-2"/>
  </r>
  <r>
    <s v="HONOLULU"/>
    <x v="11"/>
    <s v="51"/>
    <s v="PC"/>
    <s v="150144"/>
    <n v="7817498"/>
    <n v="7587860"/>
    <n v="-229638"/>
    <n v="-2.937487160214176E-2"/>
  </r>
  <r>
    <s v="IOWA"/>
    <x v="12"/>
    <s v="22"/>
    <s v="State Balance"/>
    <s v="190000"/>
    <n v="21858155"/>
    <n v="21631289"/>
    <n v="-226866"/>
    <n v="-1.0379009573314857E-2"/>
  </r>
  <r>
    <s v="AMES"/>
    <x v="12"/>
    <s v="51"/>
    <s v="PC"/>
    <s v="190138"/>
    <n v="509171"/>
    <n v="487942"/>
    <n v="-21229"/>
    <n v="-4.1693262185002682E-2"/>
  </r>
  <r>
    <s v="CEDAR FALLS"/>
    <x v="12"/>
    <s v="51"/>
    <s v="PC"/>
    <s v="190798"/>
    <n v="265976"/>
    <n v="249781"/>
    <n v="-16195"/>
    <n v="-6.0888952386681502E-2"/>
  </r>
  <r>
    <s v="CEDAR RAPIDS"/>
    <x v="12"/>
    <s v="51"/>
    <s v="PC"/>
    <s v="190804"/>
    <n v="1085181"/>
    <n v="1050755"/>
    <n v="-34426"/>
    <n v="-3.172374009497033E-2"/>
  </r>
  <r>
    <s v="COUNCIL BLUFFS"/>
    <x v="12"/>
    <s v="51"/>
    <s v="PC"/>
    <s v="191134"/>
    <n v="866376"/>
    <n v="877920"/>
    <n v="11544"/>
    <n v="1.332446882185102E-2"/>
  </r>
  <r>
    <s v="DAVENPORT"/>
    <x v="12"/>
    <s v="51"/>
    <s v="PC"/>
    <s v="191254"/>
    <n v="1316865"/>
    <n v="1211256"/>
    <n v="-105609"/>
    <n v="-8.0197286737820506E-2"/>
  </r>
  <r>
    <s v="DES MOINES"/>
    <x v="12"/>
    <s v="51"/>
    <s v="PC"/>
    <s v="191362"/>
    <n v="3516662"/>
    <n v="3453869"/>
    <n v="-62793"/>
    <n v="-1.7855853078857165E-2"/>
  </r>
  <r>
    <s v="DUBUQUE"/>
    <x v="12"/>
    <s v="51"/>
    <s v="PC"/>
    <s v="191464"/>
    <n v="974408"/>
    <n v="954344"/>
    <n v="-20064"/>
    <n v="-2.0590963949392863E-2"/>
  </r>
  <r>
    <s v="IOWA CITY"/>
    <x v="12"/>
    <s v="51"/>
    <s v="PC"/>
    <s v="192466"/>
    <n v="596122"/>
    <n v="599975"/>
    <n v="3853"/>
    <n v="6.4634420470977413E-3"/>
  </r>
  <r>
    <s v="SIOUX CITY"/>
    <x v="12"/>
    <s v="51"/>
    <s v="PC"/>
    <s v="194812"/>
    <n v="1534726"/>
    <n v="1525109"/>
    <n v="-9617"/>
    <n v="-6.2662651183338263E-3"/>
  </r>
  <r>
    <s v="WATERLOO"/>
    <x v="12"/>
    <s v="51"/>
    <s v="PC"/>
    <s v="195394"/>
    <n v="1190399"/>
    <n v="1172826"/>
    <n v="-17573"/>
    <n v="-1.4762277186052743E-2"/>
  </r>
  <r>
    <s v="WEST DES MOINES"/>
    <x v="12"/>
    <s v="51"/>
    <s v="PC"/>
    <s v="195508"/>
    <n v="227165"/>
    <n v="234601"/>
    <n v="7436"/>
    <n v="3.2733915876125286E-2"/>
  </r>
  <r>
    <s v="IDAHO"/>
    <x v="13"/>
    <s v="22"/>
    <s v="State Balance"/>
    <s v="160000"/>
    <n v="7742858"/>
    <n v="7846884"/>
    <n v="104026"/>
    <n v="1.3435090763643088E-2"/>
  </r>
  <r>
    <s v="BOISE"/>
    <x v="13"/>
    <s v="51"/>
    <s v="PC"/>
    <s v="160102"/>
    <n v="1235766"/>
    <n v="1286092"/>
    <n v="50326"/>
    <n v="4.0724538464401834E-2"/>
  </r>
  <r>
    <s v="COEUR D'ALENE"/>
    <x v="13"/>
    <s v="51"/>
    <s v="PC"/>
    <s v="160198"/>
    <n v="297298"/>
    <n v="295163"/>
    <n v="-2135"/>
    <n v="-7.1813466622715257E-3"/>
  </r>
  <r>
    <s v="IDAHO FALLS"/>
    <x v="13"/>
    <s v="51"/>
    <s v="PC"/>
    <s v="160510"/>
    <n v="361453"/>
    <n v="342137"/>
    <n v="-19316"/>
    <n v="-5.3439866317335862E-2"/>
  </r>
  <r>
    <s v="LEWISTON"/>
    <x v="13"/>
    <s v="51"/>
    <s v="PC"/>
    <s v="160618"/>
    <n v="216143"/>
    <n v="197888"/>
    <n v="-18255"/>
    <n v="-8.4457974581642711E-2"/>
  </r>
  <r>
    <s v="MERIDIAN"/>
    <x v="13"/>
    <s v="52"/>
    <s v="MC"/>
    <s v="160684"/>
    <n v="293913"/>
    <n v="299885"/>
    <n v="5972"/>
    <n v="2.031893791700265E-2"/>
  </r>
  <r>
    <s v="NAMPA"/>
    <x v="13"/>
    <s v="51"/>
    <s v="PC"/>
    <s v="160762"/>
    <n v="719538"/>
    <n v="731527"/>
    <n v="11989"/>
    <n v="1.6662080390472775E-2"/>
  </r>
  <r>
    <s v="POCATELLO"/>
    <x v="13"/>
    <s v="51"/>
    <s v="PC"/>
    <s v="160906"/>
    <n v="371835"/>
    <n v="379389"/>
    <n v="7554"/>
    <n v="2.031546250352979E-2"/>
  </r>
  <r>
    <s v="ILLINOIS"/>
    <x v="14"/>
    <s v="22"/>
    <s v="State Balance"/>
    <s v="170000"/>
    <n v="27143465"/>
    <n v="26566035"/>
    <n v="-577430"/>
    <n v="-2.1273260433036092E-2"/>
  </r>
  <r>
    <s v="ALTON CITY"/>
    <x v="14"/>
    <s v="52"/>
    <s v="MC"/>
    <s v="170126"/>
    <n v="824508"/>
    <n v="840914"/>
    <n v="16406"/>
    <n v="1.9897927006166102E-2"/>
  </r>
  <r>
    <s v="ARLINGTON HEIGHTS"/>
    <x v="14"/>
    <s v="51"/>
    <s v="PC"/>
    <s v="170222"/>
    <n v="250756"/>
    <n v="249538"/>
    <n v="-1218"/>
    <n v="-4.8573114900540768E-3"/>
  </r>
  <r>
    <s v="AURORA"/>
    <x v="14"/>
    <s v="52"/>
    <s v="MC"/>
    <s v="170342"/>
    <n v="1358765"/>
    <n v="1436301"/>
    <n v="77536"/>
    <n v="5.7063583474699454E-2"/>
  </r>
  <r>
    <s v="BELLEVILLE"/>
    <x v="14"/>
    <s v="52"/>
    <s v="MC"/>
    <s v="170522"/>
    <n v="588351"/>
    <n v="591720"/>
    <n v="3369"/>
    <n v="5.7261736616407554E-3"/>
  </r>
  <r>
    <s v="BERWYN"/>
    <x v="14"/>
    <s v="52"/>
    <s v="MC"/>
    <s v="170606"/>
    <n v="1172275"/>
    <n v="1171431"/>
    <n v="-844"/>
    <n v="-7.1996758439785884E-4"/>
  </r>
  <r>
    <s v="BLOOMINGTON"/>
    <x v="14"/>
    <s v="51"/>
    <s v="PC"/>
    <s v="170660"/>
    <n v="593216"/>
    <n v="567588"/>
    <n v="-25628"/>
    <n v="-4.3201801704606753E-2"/>
  </r>
  <r>
    <s v="BOLINGBROOK"/>
    <x v="14"/>
    <s v="52"/>
    <s v="MC"/>
    <s v="170690"/>
    <n v="343508"/>
    <n v="353600"/>
    <n v="10092"/>
    <n v="2.9379228431361131E-2"/>
  </r>
  <r>
    <s v="CHAMPAIGN"/>
    <x v="14"/>
    <s v="51"/>
    <s v="PC"/>
    <s v="171218"/>
    <n v="704817"/>
    <n v="687778"/>
    <n v="-17039"/>
    <n v="-2.4175069557062331E-2"/>
  </r>
  <r>
    <s v="CHICAGO"/>
    <x v="14"/>
    <s v="51"/>
    <s v="PC"/>
    <s v="171296"/>
    <n v="73834686"/>
    <n v="72801318"/>
    <n v="-1033368"/>
    <n v="-1.3995698444495315E-2"/>
  </r>
  <r>
    <s v="CHICAGO HEIGHTS"/>
    <x v="14"/>
    <s v="52"/>
    <s v="MC"/>
    <s v="171302"/>
    <n v="568844"/>
    <n v="547943"/>
    <n v="-20901"/>
    <n v="-3.674293830997602E-2"/>
  </r>
  <r>
    <s v="CICERO"/>
    <x v="14"/>
    <s v="52"/>
    <s v="MC"/>
    <s v="171332"/>
    <n v="1515196"/>
    <n v="1515865"/>
    <n v="669"/>
    <n v="4.4152703676620053E-4"/>
  </r>
  <r>
    <s v="DANVILLE"/>
    <x v="14"/>
    <s v="51"/>
    <s v="PC"/>
    <s v="171692"/>
    <n v="874165"/>
    <n v="875960"/>
    <n v="1795"/>
    <n v="2.0533880903490761E-3"/>
  </r>
  <r>
    <s v="DECATUR"/>
    <x v="14"/>
    <s v="51"/>
    <s v="PC"/>
    <s v="171716"/>
    <n v="1252331"/>
    <n v="1220804"/>
    <n v="-31527"/>
    <n v="-2.5174654304652683E-2"/>
  </r>
  <r>
    <s v="DEKALB"/>
    <x v="14"/>
    <s v="52"/>
    <s v="MC"/>
    <s v="171746"/>
    <n v="415584"/>
    <n v="408566"/>
    <n v="-7018"/>
    <n v="-1.6887079387079389E-2"/>
  </r>
  <r>
    <s v="DES PLAINES"/>
    <x v="14"/>
    <s v="51"/>
    <s v="PC"/>
    <s v="171776"/>
    <n v="278375"/>
    <n v="283724"/>
    <n v="5349"/>
    <n v="1.9215087561742256E-2"/>
  </r>
  <r>
    <s v="DOWNERS GROVE"/>
    <x v="14"/>
    <s v="52"/>
    <s v="MC"/>
    <s v="171878"/>
    <n v="171651"/>
    <n v="167114"/>
    <n v="-4537"/>
    <n v="-2.6431538412243449E-2"/>
  </r>
  <r>
    <s v="EAST ST LOUIS"/>
    <x v="14"/>
    <s v="52"/>
    <s v="MC"/>
    <s v="172022"/>
    <n v="1504085"/>
    <n v="1499967"/>
    <n v="-4118"/>
    <n v="-2.737877181143353E-3"/>
  </r>
  <r>
    <s v="ELGIN"/>
    <x v="14"/>
    <s v="51"/>
    <s v="PC"/>
    <s v="172094"/>
    <n v="774315"/>
    <n v="785875"/>
    <n v="11560"/>
    <n v="1.4929324628865514E-2"/>
  </r>
  <r>
    <s v="EVANSTON"/>
    <x v="14"/>
    <s v="51"/>
    <s v="PC"/>
    <s v="172238"/>
    <n v="1668544"/>
    <n v="1624352"/>
    <n v="-44192"/>
    <n v="-2.6485366882743278E-2"/>
  </r>
  <r>
    <s v="GRANITE CITY"/>
    <x v="14"/>
    <s v="52"/>
    <s v="MC"/>
    <s v="172814"/>
    <n v="656661"/>
    <n v="649669"/>
    <n v="-6992"/>
    <n v="-1.0647807620674899E-2"/>
  </r>
  <r>
    <s v="HOFFMAN ESTATES"/>
    <x v="14"/>
    <s v="51"/>
    <s v="PC"/>
    <s v="173228"/>
    <n v="273435"/>
    <n v="251195"/>
    <n v="-22240"/>
    <n v="-8.1335600782635728E-2"/>
  </r>
  <r>
    <s v="JOLIET"/>
    <x v="14"/>
    <s v="51"/>
    <s v="PC"/>
    <s v="173480"/>
    <n v="969913"/>
    <n v="907375"/>
    <n v="-62538"/>
    <n v="-6.4477948022142198E-2"/>
  </r>
  <r>
    <s v="KANKAKEE"/>
    <x v="14"/>
    <s v="51"/>
    <s v="PC"/>
    <s v="173540"/>
    <n v="478467"/>
    <n v="459295"/>
    <n v="-19172"/>
    <n v="-4.0069639076467135E-2"/>
  </r>
  <r>
    <s v="Marion city"/>
    <x v="14"/>
    <s v="51"/>
    <s v="PC"/>
    <s v="174290"/>
    <n v="0"/>
    <n v="137383"/>
    <n v="137383"/>
    <s v="New"/>
  </r>
  <r>
    <s v="MOLINE"/>
    <x v="14"/>
    <s v="51"/>
    <s v="PC"/>
    <s v="174596"/>
    <n v="702955"/>
    <n v="709752"/>
    <n v="6797"/>
    <n v="9.6691822378388373E-3"/>
  </r>
  <r>
    <s v="MOUNT PROSPECT"/>
    <x v="14"/>
    <s v="52"/>
    <s v="MC"/>
    <s v="174734"/>
    <n v="276063"/>
    <n v="271318"/>
    <n v="-4745"/>
    <n v="-1.7188105613573715E-2"/>
  </r>
  <r>
    <s v="NAPERVILLE"/>
    <x v="14"/>
    <s v="51"/>
    <s v="PC"/>
    <s v="174806"/>
    <n v="430399"/>
    <n v="423959"/>
    <n v="-6440"/>
    <n v="-1.4962860043819805E-2"/>
  </r>
  <r>
    <s v="NORMAL"/>
    <x v="14"/>
    <s v="51"/>
    <s v="PC"/>
    <s v="175010"/>
    <n v="410582"/>
    <n v="408820"/>
    <n v="-1762"/>
    <n v="-4.2914691827698245E-3"/>
  </r>
  <r>
    <s v="NORTH CHICAGO"/>
    <x v="14"/>
    <s v="52"/>
    <s v="MC"/>
    <s v="175052"/>
    <n v="221247"/>
    <n v="226300"/>
    <n v="5053"/>
    <n v="2.2838727756760543E-2"/>
  </r>
  <r>
    <s v="OAK LAWN"/>
    <x v="14"/>
    <s v="52"/>
    <s v="MC"/>
    <s v="175148"/>
    <n v="231383"/>
    <n v="250637"/>
    <n v="19254"/>
    <n v="8.3212682003431543E-2"/>
  </r>
  <r>
    <s v="OAK PARK"/>
    <x v="14"/>
    <s v="52"/>
    <s v="MC"/>
    <s v="175154"/>
    <n v="1530800"/>
    <n v="1542279"/>
    <n v="11479"/>
    <n v="7.4986934935981188E-3"/>
  </r>
  <r>
    <s v="PALATINE VILLAGE"/>
    <x v="14"/>
    <s v="52"/>
    <s v="MC"/>
    <s v="175364"/>
    <n v="388787"/>
    <n v="371211"/>
    <n v="-17576"/>
    <n v="-4.5207272876922326E-2"/>
  </r>
  <r>
    <s v="PEKIN"/>
    <x v="14"/>
    <s v="52"/>
    <s v="MC"/>
    <s v="175520"/>
    <n v="337498"/>
    <n v="350287"/>
    <n v="12789"/>
    <n v="3.7893557887750444E-2"/>
  </r>
  <r>
    <s v="PEORIA"/>
    <x v="14"/>
    <s v="51"/>
    <s v="PC"/>
    <s v="175526"/>
    <n v="1609901"/>
    <n v="1581807"/>
    <n v="-28094"/>
    <n v="-1.7450762500302815E-2"/>
  </r>
  <r>
    <s v="RANTOUL"/>
    <x v="14"/>
    <s v="52"/>
    <s v="MC"/>
    <s v="175808"/>
    <n v="299705"/>
    <n v="300701"/>
    <n v="996"/>
    <n v="3.3232678800820805E-3"/>
  </r>
  <r>
    <s v="ROCKFORD"/>
    <x v="14"/>
    <s v="51"/>
    <s v="PC"/>
    <s v="176000"/>
    <n v="2054135"/>
    <n v="2091545"/>
    <n v="37410"/>
    <n v="1.8212045459524324E-2"/>
  </r>
  <r>
    <s v="ROCK ISLAND"/>
    <x v="14"/>
    <s v="51"/>
    <s v="PC"/>
    <s v="176006"/>
    <n v="952980"/>
    <n v="949287"/>
    <n v="-3693"/>
    <n v="-3.8752124913429453E-3"/>
  </r>
  <r>
    <s v="SCHAUMBURG VILLAGE"/>
    <x v="14"/>
    <s v="51"/>
    <s v="PC"/>
    <s v="176300"/>
    <n v="312944"/>
    <n v="307325"/>
    <n v="-5619"/>
    <n v="-1.79552891252109E-2"/>
  </r>
  <r>
    <s v="SKOKIE"/>
    <x v="14"/>
    <s v="51"/>
    <s v="PC"/>
    <s v="176498"/>
    <n v="483992"/>
    <n v="470664"/>
    <n v="-13328"/>
    <n v="-2.7537645250334718E-2"/>
  </r>
  <r>
    <s v="SPRINGFIELD"/>
    <x v="14"/>
    <s v="51"/>
    <s v="PC"/>
    <s v="176648"/>
    <n v="1015014"/>
    <n v="1038250"/>
    <n v="23236"/>
    <n v="2.2892295081644195E-2"/>
  </r>
  <r>
    <s v="URBANA"/>
    <x v="14"/>
    <s v="51"/>
    <s v="PC"/>
    <s v="177122"/>
    <n v="373708"/>
    <n v="386469"/>
    <n v="12761"/>
    <n v="3.4146981065430765E-2"/>
  </r>
  <r>
    <s v="WAUKEGAN"/>
    <x v="14"/>
    <s v="52"/>
    <s v="MC"/>
    <s v="177404"/>
    <n v="750775"/>
    <n v="782196"/>
    <n v="31421"/>
    <n v="4.1851420199127569E-2"/>
  </r>
  <r>
    <s v="WHEATON CITY"/>
    <x v="14"/>
    <s v="52"/>
    <s v="MC"/>
    <s v="177548"/>
    <n v="180888"/>
    <n v="183108"/>
    <n v="2220"/>
    <n v="1.2272787581265756E-2"/>
  </r>
  <r>
    <s v="COOK COUNTY"/>
    <x v="14"/>
    <s v="66"/>
    <s v="UC"/>
    <s v="179031"/>
    <n v="9311072"/>
    <n v="9188377"/>
    <n v="-122695"/>
    <n v="-1.3177322654147665E-2"/>
  </r>
  <r>
    <s v="DU PAGE COUNTY"/>
    <x v="14"/>
    <s v="66"/>
    <s v="UC"/>
    <s v="179043"/>
    <n v="3140454"/>
    <n v="3140883"/>
    <n v="429"/>
    <n v="1.3660445273199352E-4"/>
  </r>
  <r>
    <s v="KANE COUNTY"/>
    <x v="14"/>
    <s v="66"/>
    <s v="UC"/>
    <s v="179089"/>
    <n v="1072166"/>
    <n v="1110338"/>
    <n v="38172"/>
    <n v="3.5602695851202147E-2"/>
  </r>
  <r>
    <s v="LAKE COUNTY"/>
    <x v="14"/>
    <s v="66"/>
    <s v="UC"/>
    <s v="179097"/>
    <n v="2427142"/>
    <n v="2465497"/>
    <n v="38355"/>
    <n v="1.5802536481178273E-2"/>
  </r>
  <r>
    <s v="MCHENRY COUNTY"/>
    <x v="14"/>
    <s v="66"/>
    <s v="UC"/>
    <s v="179111"/>
    <n v="1327276"/>
    <n v="1335394"/>
    <n v="8118"/>
    <n v="6.1162862886091516E-3"/>
  </r>
  <r>
    <s v="MADISON COUNTY"/>
    <x v="14"/>
    <s v="66"/>
    <s v="UC"/>
    <s v="179119"/>
    <n v="1138341"/>
    <n v="1164836"/>
    <n v="26495"/>
    <n v="2.3275099464923076E-2"/>
  </r>
  <r>
    <s v="ST CLAIR COUNTY"/>
    <x v="14"/>
    <s v="66"/>
    <s v="UC"/>
    <s v="179163"/>
    <n v="1159897"/>
    <n v="1174630"/>
    <n v="14733"/>
    <n v="1.2701989918070311E-2"/>
  </r>
  <r>
    <s v="WILL COUNTY"/>
    <x v="14"/>
    <s v="66"/>
    <s v="UC"/>
    <s v="179197"/>
    <n v="1579445"/>
    <n v="1544695"/>
    <n v="-34750"/>
    <n v="-2.2001399225677374E-2"/>
  </r>
  <r>
    <s v="INDIANA"/>
    <x v="15"/>
    <s v="22"/>
    <s v="State Balance"/>
    <s v="180000"/>
    <n v="28252635"/>
    <n v="28050524"/>
    <n v="-202111"/>
    <n v="-7.1537044243837784E-3"/>
  </r>
  <r>
    <s v="ANDERSON"/>
    <x v="15"/>
    <s v="51"/>
    <s v="PC"/>
    <s v="180084"/>
    <n v="859063"/>
    <n v="852220"/>
    <n v="-6843"/>
    <n v="-7.965655603838136E-3"/>
  </r>
  <r>
    <s v="BLOOMINGTON"/>
    <x v="15"/>
    <s v="51"/>
    <s v="PC"/>
    <s v="180246"/>
    <n v="867243"/>
    <n v="845946"/>
    <n v="-21297"/>
    <n v="-2.4557131046315739E-2"/>
  </r>
  <r>
    <s v="CARMEL"/>
    <x v="15"/>
    <s v="51"/>
    <s v="PC"/>
    <s v="180450"/>
    <n v="218194"/>
    <n v="230959"/>
    <n v="12765"/>
    <n v="5.8502983583416594E-2"/>
  </r>
  <r>
    <s v="COLUMBUS"/>
    <x v="15"/>
    <s v="51"/>
    <s v="PC"/>
    <s v="180624"/>
    <n v="254352"/>
    <n v="255079"/>
    <n v="727"/>
    <n v="2.8582436937787002E-3"/>
  </r>
  <r>
    <s v="EAST CHICAGO"/>
    <x v="15"/>
    <s v="52"/>
    <s v="MC"/>
    <s v="180846"/>
    <n v="1153253"/>
    <n v="1185643"/>
    <n v="32390"/>
    <n v="2.8085771292162259E-2"/>
  </r>
  <r>
    <s v="ELKHART"/>
    <x v="15"/>
    <s v="51"/>
    <s v="PC"/>
    <s v="180912"/>
    <n v="731269"/>
    <n v="745926"/>
    <n v="14657"/>
    <n v="2.0043239902142712E-2"/>
  </r>
  <r>
    <s v="EVANSVILLE"/>
    <x v="15"/>
    <s v="51"/>
    <s v="PC"/>
    <s v="180954"/>
    <n v="2543327"/>
    <n v="2502133"/>
    <n v="-41194"/>
    <n v="-1.619689485465298E-2"/>
  </r>
  <r>
    <s v="FORT WAYNE"/>
    <x v="15"/>
    <s v="51"/>
    <s v="PC"/>
    <s v="181014"/>
    <n v="2019292"/>
    <n v="1996300"/>
    <n v="-22992"/>
    <n v="-1.1386169013693909E-2"/>
  </r>
  <r>
    <s v="GARY"/>
    <x v="15"/>
    <s v="51"/>
    <s v="PC"/>
    <s v="181104"/>
    <n v="3211351"/>
    <n v="3139842"/>
    <n v="-71509"/>
    <n v="-2.2267575235469433E-2"/>
  </r>
  <r>
    <s v="GOSHEN"/>
    <x v="15"/>
    <s v="51"/>
    <s v="PC"/>
    <s v="181158"/>
    <n v="269233"/>
    <n v="271901"/>
    <n v="2668"/>
    <n v="9.9096321773333874E-3"/>
  </r>
  <r>
    <s v="HAMMOND"/>
    <x v="15"/>
    <s v="52"/>
    <s v="MC"/>
    <s v="181272"/>
    <n v="2003315"/>
    <n v="1987042"/>
    <n v="-16273"/>
    <n v="-8.1230360677177586E-3"/>
  </r>
  <r>
    <s v="INDIANAPOLIS"/>
    <x v="15"/>
    <s v="51"/>
    <s v="PC"/>
    <s v="181404"/>
    <n v="8561730"/>
    <n v="8405169"/>
    <n v="-156561"/>
    <n v="-1.8286140768279308E-2"/>
  </r>
  <r>
    <s v="KOKOMO"/>
    <x v="15"/>
    <s v="51"/>
    <s v="PC"/>
    <s v="181536"/>
    <n v="888658"/>
    <n v="738574"/>
    <n v="-150084"/>
    <n v="-0.1688883687537838"/>
  </r>
  <r>
    <s v="LAFAYETTE"/>
    <x v="15"/>
    <s v="51"/>
    <s v="PC"/>
    <s v="181566"/>
    <n v="633859"/>
    <n v="614336"/>
    <n v="-19523"/>
    <n v="-3.0800225286696254E-2"/>
  </r>
  <r>
    <s v="LA PORTE"/>
    <x v="15"/>
    <s v="51"/>
    <s v="PC"/>
    <s v="181602"/>
    <n v="416003"/>
    <n v="405904"/>
    <n v="-10099"/>
    <n v="-2.4276267238457414E-2"/>
  </r>
  <r>
    <s v="MICHIGAN CITY"/>
    <x v="15"/>
    <s v="51"/>
    <s v="PC"/>
    <s v="181884"/>
    <n v="615477"/>
    <n v="616418"/>
    <n v="941"/>
    <n v="1.5288954745668808E-3"/>
  </r>
  <r>
    <s v="MISHAWAKA"/>
    <x v="15"/>
    <s v="51"/>
    <s v="PC"/>
    <s v="181950"/>
    <n v="470758"/>
    <n v="464879"/>
    <n v="-5879"/>
    <n v="-1.2488369820587222E-2"/>
  </r>
  <r>
    <s v="MUNCIE"/>
    <x v="15"/>
    <s v="51"/>
    <s v="PC"/>
    <s v="182100"/>
    <n v="1176528"/>
    <n v="1162347"/>
    <n v="-14181"/>
    <n v="-1.205326180082412E-2"/>
  </r>
  <r>
    <s v="NEW ALBANY"/>
    <x v="15"/>
    <s v="52"/>
    <s v="MC"/>
    <s v="182130"/>
    <n v="637248"/>
    <n v="622958"/>
    <n v="-14290"/>
    <n v="-2.2424550567439992E-2"/>
  </r>
  <r>
    <s v="SOUTH BEND"/>
    <x v="15"/>
    <s v="51"/>
    <s v="PC"/>
    <s v="182886"/>
    <n v="2359629"/>
    <n v="2380729"/>
    <n v="21100"/>
    <n v="8.9420836919702207E-3"/>
  </r>
  <r>
    <s v="TERRE HAUTE"/>
    <x v="15"/>
    <s v="51"/>
    <s v="PC"/>
    <s v="183042"/>
    <n v="1528095"/>
    <n v="1496927"/>
    <n v="-31168"/>
    <n v="-2.0396637643602E-2"/>
  </r>
  <r>
    <s v="WEST LAFAYETTE"/>
    <x v="15"/>
    <s v="52"/>
    <s v="MC"/>
    <s v="183282"/>
    <n v="334283"/>
    <n v="332061"/>
    <n v="-2222"/>
    <n v="-6.6470625188837004E-3"/>
  </r>
  <r>
    <s v="HAMILTON COUNTY"/>
    <x v="15"/>
    <s v="66"/>
    <s v="UC"/>
    <s v="189057"/>
    <n v="636836"/>
    <n v="625091"/>
    <n v="-11745"/>
    <n v="-1.844273878989253E-2"/>
  </r>
  <r>
    <s v="LAKE COUNTY"/>
    <x v="15"/>
    <s v="66"/>
    <s v="UC"/>
    <s v="189089"/>
    <n v="1340462"/>
    <n v="1290392"/>
    <n v="-50070"/>
    <n v="-3.7352793290671427E-2"/>
  </r>
  <r>
    <s v="KANSAS"/>
    <x v="16"/>
    <s v="22"/>
    <s v="State Balance"/>
    <s v="200000"/>
    <n v="14072004"/>
    <n v="13854256"/>
    <n v="-217748"/>
    <n v="-1.5473844379236958E-2"/>
  </r>
  <r>
    <s v="KANSAS CITY"/>
    <x v="16"/>
    <s v="51"/>
    <s v="PC"/>
    <s v="201776"/>
    <n v="2121735"/>
    <n v="2056610"/>
    <n v="-65125"/>
    <n v="-3.0694219589156985E-2"/>
  </r>
  <r>
    <s v="LAWRENCE"/>
    <x v="16"/>
    <s v="51"/>
    <s v="PC"/>
    <s v="201902"/>
    <n v="704879"/>
    <n v="686597"/>
    <n v="-18282"/>
    <n v="-2.5936366383450208E-2"/>
  </r>
  <r>
    <s v="LEAVENWORTH"/>
    <x v="16"/>
    <s v="52"/>
    <s v="MC"/>
    <s v="201908"/>
    <n v="325370"/>
    <n v="331183"/>
    <n v="5813"/>
    <n v="1.7865814303715769E-2"/>
  </r>
  <r>
    <s v="MANHATTAN CITY"/>
    <x v="16"/>
    <s v="51"/>
    <s v="PC"/>
    <s v="202190"/>
    <n v="587647"/>
    <n v="618120"/>
    <n v="30473"/>
    <n v="5.185596114674286E-2"/>
  </r>
  <r>
    <s v="OVERLAND PARK"/>
    <x v="16"/>
    <s v="51"/>
    <s v="PC"/>
    <s v="202688"/>
    <n v="621257"/>
    <n v="653163"/>
    <n v="31906"/>
    <n v="5.1357167806559925E-2"/>
  </r>
  <r>
    <s v="SHAWNEE"/>
    <x v="16"/>
    <s v="52"/>
    <s v="MC"/>
    <s v="203216"/>
    <n v="228674"/>
    <n v="223645"/>
    <n v="-5029"/>
    <n v="-2.199200608726834E-2"/>
  </r>
  <r>
    <s v="TOPEKA"/>
    <x v="16"/>
    <s v="51"/>
    <s v="PC"/>
    <s v="203408"/>
    <n v="1667495"/>
    <n v="1649002"/>
    <n v="-18493"/>
    <n v="-1.109028812680098E-2"/>
  </r>
  <r>
    <s v="WICHITA"/>
    <x v="16"/>
    <s v="51"/>
    <s v="PC"/>
    <s v="203696"/>
    <n v="2780875"/>
    <n v="2677269"/>
    <n v="-103606"/>
    <n v="-3.7256618869959991E-2"/>
  </r>
  <r>
    <s v="JOHNSON COUNTY"/>
    <x v="16"/>
    <s v="66"/>
    <s v="UC"/>
    <s v="209091"/>
    <n v="1228430"/>
    <n v="1247923"/>
    <n v="19493"/>
    <n v="1.5868222039513852E-2"/>
  </r>
  <r>
    <s v="KENTUCKY"/>
    <x v="17"/>
    <s v="22"/>
    <s v="State Balance"/>
    <s v="210000"/>
    <n v="23886525"/>
    <n v="23613978"/>
    <n v="-272547"/>
    <n v="-1.1410073252597438E-2"/>
  </r>
  <r>
    <s v="ASHLAND"/>
    <x v="17"/>
    <s v="51"/>
    <s v="PC"/>
    <s v="210048"/>
    <n v="522683"/>
    <n v="526154"/>
    <n v="3471"/>
    <n v="6.6407363545399412E-3"/>
  </r>
  <r>
    <s v="BOWLING GREEN"/>
    <x v="17"/>
    <s v="51"/>
    <s v="PC"/>
    <s v="210210"/>
    <n v="551834"/>
    <n v="520925"/>
    <n v="-30909"/>
    <n v="-5.6011409228137445E-2"/>
  </r>
  <r>
    <s v="COVINGTON"/>
    <x v="17"/>
    <s v="52"/>
    <s v="MC"/>
    <s v="210534"/>
    <n v="1444654"/>
    <n v="1419759"/>
    <n v="-24895"/>
    <n v="-1.7232499961928601E-2"/>
  </r>
  <r>
    <s v="ELIZABETHTOWN"/>
    <x v="17"/>
    <s v="51"/>
    <s v="PC"/>
    <s v="210696"/>
    <n v="164600"/>
    <n v="167208"/>
    <n v="2608"/>
    <n v="1.5844471445929525E-2"/>
  </r>
  <r>
    <s v="HENDERSON"/>
    <x v="17"/>
    <s v="52"/>
    <s v="MC"/>
    <s v="211032"/>
    <n v="228840"/>
    <n v="210434"/>
    <n v="-18406"/>
    <n v="-8.0431742702324768E-2"/>
  </r>
  <r>
    <s v="HOPKINSVILLE"/>
    <x v="17"/>
    <s v="52"/>
    <s v="MC"/>
    <s v="211086"/>
    <n v="270834"/>
    <n v="278571"/>
    <n v="7737"/>
    <n v="2.8567314295841733E-2"/>
  </r>
  <r>
    <s v="LEXINGTON-FAYETTE"/>
    <x v="17"/>
    <s v="51"/>
    <s v="PC"/>
    <s v="211314"/>
    <n v="2109443"/>
    <n v="2042843"/>
    <n v="-66600"/>
    <n v="-3.1572315535428074E-2"/>
  </r>
  <r>
    <s v="LOUISVILLE"/>
    <x v="17"/>
    <s v="51"/>
    <s v="PC"/>
    <s v="211374"/>
    <n v="10449251"/>
    <n v="10398411"/>
    <n v="-50840"/>
    <n v="-4.8654204976031293E-3"/>
  </r>
  <r>
    <s v="OWENSBORO"/>
    <x v="17"/>
    <s v="51"/>
    <s v="PC"/>
    <s v="211680"/>
    <n v="438864"/>
    <n v="411345"/>
    <n v="-27519"/>
    <n v="-6.270507492070436E-2"/>
  </r>
  <r>
    <s v="LOUISIANA"/>
    <x v="18"/>
    <s v="22"/>
    <s v="State Balance"/>
    <s v="220000"/>
    <n v="21237602"/>
    <n v="20518941"/>
    <n v="-718661"/>
    <n v="-3.383908409245074E-2"/>
  </r>
  <r>
    <s v="ALEXANDRIA"/>
    <x v="18"/>
    <s v="51"/>
    <s v="PC"/>
    <s v="220030"/>
    <n v="497088"/>
    <n v="465591"/>
    <n v="-31497"/>
    <n v="-6.3363026264967162E-2"/>
  </r>
  <r>
    <s v="BATON ROUGE"/>
    <x v="18"/>
    <s v="51"/>
    <s v="PC"/>
    <s v="220126"/>
    <n v="3191953"/>
    <n v="2997138"/>
    <n v="-194815"/>
    <n v="-6.1033166841742342E-2"/>
  </r>
  <r>
    <s v="BOSSIER CITY"/>
    <x v="18"/>
    <s v="51"/>
    <s v="PC"/>
    <s v="220192"/>
    <n v="468799"/>
    <n v="463361"/>
    <n v="-5438"/>
    <n v="-1.159985409525191E-2"/>
  </r>
  <r>
    <s v="HOUMA-TERREBONNE"/>
    <x v="18"/>
    <s v="51"/>
    <s v="PC"/>
    <s v="220828"/>
    <n v="961454"/>
    <n v="889778"/>
    <n v="-71676"/>
    <n v="-7.4549588435848205E-2"/>
  </r>
  <r>
    <s v="KENNER"/>
    <x v="18"/>
    <s v="51"/>
    <s v="PC"/>
    <s v="220924"/>
    <n v="506677"/>
    <n v="495892"/>
    <n v="-10785"/>
    <n v="-2.1285750093254677E-2"/>
  </r>
  <r>
    <s v="LAFAYETTE"/>
    <x v="18"/>
    <s v="51"/>
    <s v="PC"/>
    <s v="220954"/>
    <n v="1360907"/>
    <n v="1307453"/>
    <n v="-53454"/>
    <n v="-3.9278216659918715E-2"/>
  </r>
  <r>
    <s v="LAKE CHARLES"/>
    <x v="18"/>
    <s v="51"/>
    <s v="PC"/>
    <s v="220978"/>
    <n v="669566"/>
    <n v="653891"/>
    <n v="-15675"/>
    <n v="-2.3410686922573726E-2"/>
  </r>
  <r>
    <s v="MONROE"/>
    <x v="18"/>
    <s v="51"/>
    <s v="PC"/>
    <s v="221206"/>
    <n v="700339"/>
    <n v="667591"/>
    <n v="-32748"/>
    <n v="-4.6760211840265929E-2"/>
  </r>
  <r>
    <s v="NEW ORLEANS"/>
    <x v="18"/>
    <s v="51"/>
    <s v="PC"/>
    <s v="221296"/>
    <n v="11108080"/>
    <n v="11325703"/>
    <n v="217623"/>
    <n v="1.9591414537885935E-2"/>
  </r>
  <r>
    <s v="SHREVEPORT"/>
    <x v="18"/>
    <s v="51"/>
    <s v="PC"/>
    <s v="221650"/>
    <n v="1764325"/>
    <n v="1666202"/>
    <n v="-98123"/>
    <n v="-5.5615036912133535E-2"/>
  </r>
  <r>
    <s v="SLIDELL"/>
    <x v="18"/>
    <s v="52"/>
    <s v="MC"/>
    <s v="221698"/>
    <n v="167082"/>
    <n v="182097"/>
    <n v="15015"/>
    <n v="8.9866053793945494E-2"/>
  </r>
  <r>
    <s v="THIBODAUX"/>
    <x v="18"/>
    <s v="51"/>
    <s v="PC"/>
    <s v="221794"/>
    <n v="144379"/>
    <n v="143221"/>
    <n v="-1158"/>
    <n v="-8.0205570062128143E-3"/>
  </r>
  <r>
    <s v="JEFFERSON PARISH"/>
    <x v="18"/>
    <s v="66"/>
    <s v="UC"/>
    <s v="229051"/>
    <n v="2551477"/>
    <n v="2538448"/>
    <n v="-13029"/>
    <n v="-5.1064540264325331E-3"/>
  </r>
  <r>
    <s v="ST. TAMMANY PARISH"/>
    <x v="18"/>
    <s v="66"/>
    <s v="UC"/>
    <s v="229103"/>
    <n v="1019255"/>
    <n v="929532"/>
    <n v="-89723"/>
    <n v="-8.8028020465928544E-2"/>
  </r>
  <r>
    <s v="MASSACHUSETTS"/>
    <x v="19"/>
    <s v="22"/>
    <s v="State Balance"/>
    <s v="250000"/>
    <n v="29397541"/>
    <n v="29310857"/>
    <n v="-86684"/>
    <n v="-2.9486820003074405E-3"/>
  </r>
  <r>
    <s v="ARLINGTON"/>
    <x v="19"/>
    <s v="52"/>
    <s v="MC"/>
    <s v="250078"/>
    <n v="1089484"/>
    <n v="1084630"/>
    <n v="-4854"/>
    <n v="-4.4553201332006714E-3"/>
  </r>
  <r>
    <s v="ATTLEBORO"/>
    <x v="19"/>
    <s v="52"/>
    <s v="MC"/>
    <s v="250126"/>
    <n v="365657"/>
    <n v="374396"/>
    <n v="8739"/>
    <n v="2.3899446749275962E-2"/>
  </r>
  <r>
    <s v="BARNSTABLE"/>
    <x v="19"/>
    <s v="51"/>
    <s v="PC"/>
    <s v="250168"/>
    <n v="296843"/>
    <n v="289429"/>
    <n v="-7414"/>
    <n v="-2.4976165851982361E-2"/>
  </r>
  <r>
    <s v="BOSTON"/>
    <x v="19"/>
    <s v="51"/>
    <s v="PC"/>
    <s v="250282"/>
    <n v="16834371"/>
    <n v="16386139"/>
    <n v="-448232"/>
    <n v="-2.6626002242673634E-2"/>
  </r>
  <r>
    <s v="BROCKTON"/>
    <x v="19"/>
    <s v="52"/>
    <s v="MC"/>
    <s v="250354"/>
    <n v="1408420"/>
    <n v="1376238"/>
    <n v="-32182"/>
    <n v="-2.2849718123855101E-2"/>
  </r>
  <r>
    <s v="BROOKLINE"/>
    <x v="19"/>
    <s v="52"/>
    <s v="MC"/>
    <s v="250372"/>
    <n v="1337252"/>
    <n v="1331568"/>
    <n v="-5684"/>
    <n v="-4.2505077577001194E-3"/>
  </r>
  <r>
    <s v="CAMBRIDGE"/>
    <x v="19"/>
    <s v="51"/>
    <s v="PC"/>
    <s v="250396"/>
    <n v="2773814"/>
    <n v="2633173"/>
    <n v="-140641"/>
    <n v="-5.0703111311717369E-2"/>
  </r>
  <r>
    <s v="CHICOPEE"/>
    <x v="19"/>
    <s v="52"/>
    <s v="MC"/>
    <s v="250486"/>
    <n v="1072530"/>
    <n v="1043938"/>
    <n v="-28592"/>
    <n v="-2.6658461767969193E-2"/>
  </r>
  <r>
    <s v="FALL RIVER"/>
    <x v="19"/>
    <s v="51"/>
    <s v="PC"/>
    <s v="250744"/>
    <n v="2636629"/>
    <n v="2621671"/>
    <n v="-14958"/>
    <n v="-5.673153105727048E-3"/>
  </r>
  <r>
    <s v="FITCHBURG"/>
    <x v="19"/>
    <s v="52"/>
    <s v="MC"/>
    <s v="250774"/>
    <n v="944981"/>
    <n v="907287"/>
    <n v="-37694"/>
    <n v="-3.9888632681503652E-2"/>
  </r>
  <r>
    <s v="FRAMINGHAM"/>
    <x v="19"/>
    <s v="51"/>
    <s v="PC"/>
    <s v="250804"/>
    <n v="477548"/>
    <n v="481690"/>
    <n v="4142"/>
    <n v="8.6734736612864051E-3"/>
  </r>
  <r>
    <s v="GLOUCESTER"/>
    <x v="19"/>
    <s v="52"/>
    <s v="MC"/>
    <s v="250858"/>
    <n v="637000"/>
    <n v="633319"/>
    <n v="-3681"/>
    <n v="-5.7786499215070645E-3"/>
  </r>
  <r>
    <s v="HAVERHILL"/>
    <x v="19"/>
    <s v="52"/>
    <s v="MC"/>
    <s v="251020"/>
    <n v="897026"/>
    <n v="884459"/>
    <n v="-12567"/>
    <n v="-1.4009627368660441E-2"/>
  </r>
  <r>
    <s v="HOLYOKE"/>
    <x v="19"/>
    <s v="52"/>
    <s v="MC"/>
    <s v="251074"/>
    <n v="1109335"/>
    <n v="1098941"/>
    <n v="-10394"/>
    <n v="-9.3695772692649198E-3"/>
  </r>
  <r>
    <s v="LAWRENCE"/>
    <x v="19"/>
    <s v="52"/>
    <s v="MC"/>
    <s v="251194"/>
    <n v="1458364"/>
    <n v="1498015"/>
    <n v="39651"/>
    <n v="2.7188685403644084E-2"/>
  </r>
  <r>
    <s v="LEOMINSTER"/>
    <x v="19"/>
    <s v="52"/>
    <s v="MC"/>
    <s v="251236"/>
    <n v="410149"/>
    <n v="389671"/>
    <n v="-20478"/>
    <n v="-4.9928196826031515E-2"/>
  </r>
  <r>
    <s v="LOWELL"/>
    <x v="19"/>
    <s v="52"/>
    <s v="MC"/>
    <s v="251284"/>
    <n v="2015178"/>
    <n v="1971606"/>
    <n v="-43572"/>
    <n v="-2.1621911315030235E-2"/>
  </r>
  <r>
    <s v="LYNN"/>
    <x v="19"/>
    <s v="52"/>
    <s v="MC"/>
    <s v="251302"/>
    <n v="2347168"/>
    <n v="2322298"/>
    <n v="-24870"/>
    <n v="-1.0595747726622039E-2"/>
  </r>
  <r>
    <s v="MALDEN"/>
    <x v="19"/>
    <s v="52"/>
    <s v="MC"/>
    <s v="251314"/>
    <n v="1261135"/>
    <n v="1231056"/>
    <n v="-30079"/>
    <n v="-2.3850737629199096E-2"/>
  </r>
  <r>
    <s v="MEDFORD"/>
    <x v="19"/>
    <s v="52"/>
    <s v="MC"/>
    <s v="251410"/>
    <n v="1476311"/>
    <n v="1439434"/>
    <n v="-36877"/>
    <n v="-2.4979154121319964E-2"/>
  </r>
  <r>
    <s v="NEW BEDFORD"/>
    <x v="19"/>
    <s v="51"/>
    <s v="PC"/>
    <s v="251614"/>
    <n v="2664667"/>
    <n v="2549006"/>
    <n v="-115661"/>
    <n v="-4.3405423642053582E-2"/>
  </r>
  <r>
    <s v="NEWTON"/>
    <x v="19"/>
    <s v="51"/>
    <s v="PC"/>
    <s v="251650"/>
    <n v="1762730"/>
    <n v="1789194"/>
    <n v="26464"/>
    <n v="1.5013076307772603E-2"/>
  </r>
  <r>
    <s v="NORTHAMPTON"/>
    <x v="19"/>
    <s v="52"/>
    <s v="MC"/>
    <s v="251674"/>
    <n v="621640"/>
    <n v="618635"/>
    <n v="-3005"/>
    <n v="-4.833987516890805E-3"/>
  </r>
  <r>
    <s v="PEABODY CITY"/>
    <x v="19"/>
    <s v="51"/>
    <s v="PC"/>
    <s v="251884"/>
    <n v="383028"/>
    <n v="382331"/>
    <n v="-697"/>
    <n v="-1.8197103083847656E-3"/>
  </r>
  <r>
    <s v="PITTSFIELD"/>
    <x v="19"/>
    <s v="51"/>
    <s v="PC"/>
    <s v="251938"/>
    <n v="1198937"/>
    <n v="1166752"/>
    <n v="-32185"/>
    <n v="-2.6844613186514387E-2"/>
  </r>
  <r>
    <s v="PLYMOUTH TOWN"/>
    <x v="19"/>
    <s v="52"/>
    <s v="MC"/>
    <s v="251962"/>
    <n v="337833"/>
    <n v="327034"/>
    <n v="-10799"/>
    <n v="-3.1965497745927725E-2"/>
  </r>
  <r>
    <s v="QUINCY"/>
    <x v="19"/>
    <s v="51"/>
    <s v="PC"/>
    <s v="251992"/>
    <n v="1762855"/>
    <n v="1744341"/>
    <n v="-18514"/>
    <n v="-1.0502281809904956E-2"/>
  </r>
  <r>
    <s v="REVERE CITY"/>
    <x v="19"/>
    <s v="51"/>
    <s v="PC"/>
    <s v="252028"/>
    <n v="704934"/>
    <n v="718962"/>
    <n v="14028"/>
    <n v="1.9899735294367983E-2"/>
  </r>
  <r>
    <s v="SALEM"/>
    <x v="19"/>
    <s v="52"/>
    <s v="MC"/>
    <s v="252118"/>
    <n v="968058"/>
    <n v="952217"/>
    <n v="-15841"/>
    <n v="-1.6363688952521441E-2"/>
  </r>
  <r>
    <s v="SOMERVILLE"/>
    <x v="19"/>
    <s v="52"/>
    <s v="MC"/>
    <s v="252250"/>
    <n v="2489992"/>
    <n v="2372804"/>
    <n v="-117188"/>
    <n v="-4.7063605023630599E-2"/>
  </r>
  <r>
    <s v="SPRINGFIELD"/>
    <x v="19"/>
    <s v="51"/>
    <s v="PC"/>
    <s v="252340"/>
    <n v="3759776"/>
    <n v="3656230"/>
    <n v="-103546"/>
    <n v="-2.7540470496114661E-2"/>
  </r>
  <r>
    <s v="TAUNTON"/>
    <x v="19"/>
    <s v="52"/>
    <s v="MC"/>
    <s v="252418"/>
    <n v="718872"/>
    <n v="697790"/>
    <n v="-21082"/>
    <n v="-2.9326500406191922E-2"/>
  </r>
  <r>
    <s v="WALTHAM"/>
    <x v="19"/>
    <s v="51"/>
    <s v="PC"/>
    <s v="252544"/>
    <n v="954972"/>
    <n v="958975"/>
    <n v="4003"/>
    <n v="4.1917459360065008E-3"/>
  </r>
  <r>
    <s v="WESTFIELD"/>
    <x v="19"/>
    <s v="52"/>
    <s v="MC"/>
    <s v="252700"/>
    <n v="338260"/>
    <n v="332777"/>
    <n v="-5483"/>
    <n v="-1.6209424702891266E-2"/>
  </r>
  <r>
    <s v="WEYMOUTH TOWN"/>
    <x v="19"/>
    <s v="52"/>
    <s v="MC"/>
    <s v="252784"/>
    <n v="690330"/>
    <n v="670309"/>
    <n v="-20021"/>
    <n v="-2.9002071473063606E-2"/>
  </r>
  <r>
    <s v="WORCESTER"/>
    <x v="19"/>
    <s v="51"/>
    <s v="PC"/>
    <s v="252880"/>
    <n v="4201332"/>
    <n v="4110544"/>
    <n v="-90788"/>
    <n v="-2.1609337229240633E-2"/>
  </r>
  <r>
    <s v="YARMOUTH"/>
    <x v="19"/>
    <s v="52"/>
    <s v="MC"/>
    <s v="252904"/>
    <n v="120600"/>
    <n v="136948"/>
    <n v="16348"/>
    <n v="0.13555555555555557"/>
  </r>
  <r>
    <s v="MARYLAND"/>
    <x v="20"/>
    <s v="22"/>
    <s v="State Balance"/>
    <s v="240000"/>
    <n v="7069743"/>
    <n v="7121306"/>
    <n v="51563"/>
    <n v="7.2934758731682328E-3"/>
  </r>
  <r>
    <s v="ANNAPOLIS"/>
    <x v="20"/>
    <s v="52"/>
    <s v="MC"/>
    <s v="240036"/>
    <n v="247308"/>
    <n v="247526"/>
    <n v="218"/>
    <n v="8.8149190483122262E-4"/>
  </r>
  <r>
    <s v="BALTIMORE"/>
    <x v="20"/>
    <s v="51"/>
    <s v="PC"/>
    <s v="240066"/>
    <n v="18807719"/>
    <n v="18837260"/>
    <n v="29541"/>
    <n v="1.5706848874124501E-3"/>
  </r>
  <r>
    <s v="BOWIE CITY"/>
    <x v="20"/>
    <s v="52"/>
    <s v="MC"/>
    <s v="240156"/>
    <n v="156398"/>
    <n v="170032"/>
    <n v="13634"/>
    <n v="8.7175027813654909E-2"/>
  </r>
  <r>
    <s v="CUMBERLAND"/>
    <x v="20"/>
    <s v="51"/>
    <s v="PC"/>
    <s v="240378"/>
    <n v="741218"/>
    <n v="743205"/>
    <n v="1987"/>
    <n v="2.6807228102933281E-3"/>
  </r>
  <r>
    <s v="FREDERICK"/>
    <x v="20"/>
    <s v="51"/>
    <s v="PC"/>
    <s v="240552"/>
    <n v="347270"/>
    <n v="354384"/>
    <n v="7114"/>
    <n v="2.0485501195035564E-2"/>
  </r>
  <r>
    <s v="GAITHERSBURG"/>
    <x v="20"/>
    <s v="51"/>
    <s v="PC"/>
    <s v="240582"/>
    <n v="335356"/>
    <n v="319674"/>
    <n v="-15682"/>
    <n v="-4.676224668710266E-2"/>
  </r>
  <r>
    <s v="HAGERSTOWN"/>
    <x v="20"/>
    <s v="51"/>
    <s v="PC"/>
    <s v="240660"/>
    <n v="666490"/>
    <n v="646093"/>
    <n v="-20397"/>
    <n v="-3.0603609956638508E-2"/>
  </r>
  <r>
    <s v="SALISBURY"/>
    <x v="20"/>
    <s v="51"/>
    <s v="PC"/>
    <s v="241278"/>
    <n v="304170"/>
    <n v="287120"/>
    <n v="-17050"/>
    <n v="-5.605418022816188E-2"/>
  </r>
  <r>
    <s v="ANNE ARUNDEL COUNTY"/>
    <x v="20"/>
    <s v="66"/>
    <s v="UC"/>
    <s v="249003"/>
    <n v="1825830"/>
    <n v="1776439"/>
    <n v="-49391"/>
    <n v="-2.7051258879523286E-2"/>
  </r>
  <r>
    <s v="BALTIMORE COUNTY"/>
    <x v="20"/>
    <s v="66"/>
    <s v="UC"/>
    <s v="249005"/>
    <n v="3767580"/>
    <n v="3678981"/>
    <n v="-88599"/>
    <n v="-2.3516156259455672E-2"/>
  </r>
  <r>
    <s v="HARFORD COUNTY"/>
    <x v="20"/>
    <s v="66"/>
    <s v="UC"/>
    <s v="249025"/>
    <n v="893987"/>
    <n v="930769"/>
    <n v="36782"/>
    <n v="4.1143775021337002E-2"/>
  </r>
  <r>
    <s v="HOWARD COUNTY"/>
    <x v="20"/>
    <s v="66"/>
    <s v="UC"/>
    <s v="249027"/>
    <n v="978221"/>
    <n v="1001198"/>
    <n v="22977"/>
    <n v="2.3488557289201521E-2"/>
  </r>
  <r>
    <s v="MONTGOMERY COUNTY"/>
    <x v="20"/>
    <s v="66"/>
    <s v="UC"/>
    <s v="249031"/>
    <n v="4182362"/>
    <n v="4116701"/>
    <n v="-65661"/>
    <n v="-1.5699501860431977E-2"/>
  </r>
  <r>
    <s v="PRINCE GEORGES COUNTY"/>
    <x v="20"/>
    <s v="66"/>
    <s v="UC"/>
    <s v="249033"/>
    <n v="4469730"/>
    <n v="4363284"/>
    <n v="-106446"/>
    <n v="-2.3814861300347E-2"/>
  </r>
  <r>
    <s v="MAINE"/>
    <x v="21"/>
    <s v="22"/>
    <s v="State Balance"/>
    <s v="230000"/>
    <n v="11129112"/>
    <n v="10945540"/>
    <n v="-183572"/>
    <n v="-1.6494757173797874E-2"/>
  </r>
  <r>
    <s v="AUBURN"/>
    <x v="21"/>
    <s v="51"/>
    <s v="PC"/>
    <s v="230120"/>
    <n v="522224"/>
    <n v="530791"/>
    <n v="8567"/>
    <n v="1.6404837770765037E-2"/>
  </r>
  <r>
    <s v="BANGOR"/>
    <x v="21"/>
    <s v="51"/>
    <s v="PC"/>
    <s v="230162"/>
    <n v="794883"/>
    <n v="782721"/>
    <n v="-12162"/>
    <n v="-1.530036495937138E-2"/>
  </r>
  <r>
    <s v="BIDDEFORD"/>
    <x v="21"/>
    <s v="51"/>
    <s v="PC"/>
    <s v="230252"/>
    <n v="437098"/>
    <n v="426114"/>
    <n v="-10984"/>
    <n v="-2.5129376020938097E-2"/>
  </r>
  <r>
    <s v="LEWISTON"/>
    <x v="21"/>
    <s v="51"/>
    <s v="PC"/>
    <s v="231602"/>
    <n v="794492"/>
    <n v="780647"/>
    <n v="-13845"/>
    <n v="-1.742622959073219E-2"/>
  </r>
  <r>
    <s v="PORTLAND CITY"/>
    <x v="21"/>
    <s v="51"/>
    <s v="PC"/>
    <s v="232484"/>
    <n v="1850549"/>
    <n v="1815062"/>
    <n v="-35487"/>
    <n v="-1.9176471414699098E-2"/>
  </r>
  <r>
    <s v="CUMBERLAND COUNTY"/>
    <x v="21"/>
    <s v="66"/>
    <s v="UC"/>
    <s v="239005"/>
    <n v="1534022"/>
    <n v="1455936"/>
    <n v="-78086"/>
    <n v="-5.0902790181627119E-2"/>
  </r>
  <r>
    <s v="MICHIGAN"/>
    <x v="22"/>
    <s v="22"/>
    <s v="State Balance"/>
    <s v="260000"/>
    <n v="31650432"/>
    <n v="31364641"/>
    <n v="-285791"/>
    <n v="-9.0296081898660965E-3"/>
  </r>
  <r>
    <s v="BATTLE CREEK"/>
    <x v="22"/>
    <s v="51"/>
    <s v="PC"/>
    <s v="260432"/>
    <n v="1165723"/>
    <n v="1139758"/>
    <n v="-25965"/>
    <n v="-2.227373055176916E-2"/>
  </r>
  <r>
    <s v="BAY CITY"/>
    <x v="22"/>
    <s v="51"/>
    <s v="PC"/>
    <s v="260444"/>
    <n v="1182781"/>
    <n v="1144069"/>
    <n v="-38712"/>
    <n v="-3.2729643103837483E-2"/>
  </r>
  <r>
    <s v="BENTON HARBOR"/>
    <x v="22"/>
    <s v="51"/>
    <s v="PC"/>
    <s v="260570"/>
    <n v="440846"/>
    <n v="422532"/>
    <n v="-18314"/>
    <n v="-4.1542851698779165E-2"/>
  </r>
  <r>
    <s v="CANTON TWP"/>
    <x v="22"/>
    <s v="52"/>
    <s v="MC"/>
    <s v="261074"/>
    <n v="350969"/>
    <n v="332183"/>
    <n v="-18786"/>
    <n v="-5.3526094897270129E-2"/>
  </r>
  <r>
    <s v="CLINTON TWP"/>
    <x v="22"/>
    <s v="52"/>
    <s v="MC"/>
    <s v="261410"/>
    <n v="512523"/>
    <n v="501866"/>
    <n v="-10657"/>
    <n v="-2.07932131826279E-2"/>
  </r>
  <r>
    <s v="DEARBORN"/>
    <x v="22"/>
    <s v="51"/>
    <s v="PC"/>
    <s v="261638"/>
    <n v="1727246"/>
    <n v="1737644"/>
    <n v="10398"/>
    <n v="6.0199878882336386E-3"/>
  </r>
  <r>
    <s v="DEARBORN HEIGHTS"/>
    <x v="22"/>
    <s v="52"/>
    <s v="MC"/>
    <s v="261644"/>
    <n v="899907"/>
    <n v="904020"/>
    <n v="4113"/>
    <n v="4.5704722821358207E-3"/>
  </r>
  <r>
    <s v="DETROIT"/>
    <x v="22"/>
    <s v="51"/>
    <s v="PC"/>
    <s v="261698"/>
    <n v="32877085"/>
    <n v="32105198"/>
    <n v="-771887"/>
    <n v="-2.3477963450835134E-2"/>
  </r>
  <r>
    <s v="EAST LANSING"/>
    <x v="22"/>
    <s v="51"/>
    <s v="PC"/>
    <s v="261848"/>
    <n v="440512"/>
    <n v="423939"/>
    <n v="-16573"/>
    <n v="-3.7622130611651899E-2"/>
  </r>
  <r>
    <s v="FARMINGTON HILLS"/>
    <x v="22"/>
    <s v="51"/>
    <s v="PC"/>
    <s v="262096"/>
    <n v="345210"/>
    <n v="316667"/>
    <n v="-28543"/>
    <n v="-8.268300454795631E-2"/>
  </r>
  <r>
    <s v="FLINT"/>
    <x v="22"/>
    <s v="51"/>
    <s v="PC"/>
    <s v="262172"/>
    <n v="3678128"/>
    <n v="3629230"/>
    <n v="-48898"/>
    <n v="-1.3294262733651465E-2"/>
  </r>
  <r>
    <s v="GRAND RAPIDS"/>
    <x v="22"/>
    <s v="51"/>
    <s v="PC"/>
    <s v="262544"/>
    <n v="3663067"/>
    <n v="3584774"/>
    <n v="-78293"/>
    <n v="-2.1373619428746458E-2"/>
  </r>
  <r>
    <s v="HOLLAND"/>
    <x v="22"/>
    <s v="51"/>
    <s v="PC"/>
    <s v="262940"/>
    <n v="306036"/>
    <n v="300472"/>
    <n v="-5564"/>
    <n v="-1.8180867610346495E-2"/>
  </r>
  <r>
    <s v="JACKSON"/>
    <x v="22"/>
    <s v="51"/>
    <s v="PC"/>
    <s v="263174"/>
    <n v="1237915"/>
    <n v="1207993"/>
    <n v="-29922"/>
    <n v="-2.4171288012504899E-2"/>
  </r>
  <r>
    <s v="KALAMAZOO"/>
    <x v="22"/>
    <s v="51"/>
    <s v="PC"/>
    <s v="263222"/>
    <n v="1636501"/>
    <n v="1578102"/>
    <n v="-58399"/>
    <n v="-3.5685282196588945E-2"/>
  </r>
  <r>
    <s v="LANSING"/>
    <x v="22"/>
    <s v="51"/>
    <s v="PC"/>
    <s v="263456"/>
    <n v="1903932"/>
    <n v="1869772"/>
    <n v="-34160"/>
    <n v="-1.7941817249775727E-2"/>
  </r>
  <r>
    <s v="LINCOLN PARK"/>
    <x v="22"/>
    <s v="52"/>
    <s v="MC"/>
    <s v="263588"/>
    <n v="693079"/>
    <n v="701759"/>
    <n v="8680"/>
    <n v="1.2523824845363948E-2"/>
  </r>
  <r>
    <s v="LIVONIA"/>
    <x v="22"/>
    <s v="51"/>
    <s v="PC"/>
    <s v="263648"/>
    <n v="324936"/>
    <n v="328031"/>
    <n v="3095"/>
    <n v="9.524952606051653E-3"/>
  </r>
  <r>
    <s v="MIDLAND"/>
    <x v="22"/>
    <s v="52"/>
    <s v="MC"/>
    <s v="264086"/>
    <n v="226754"/>
    <n v="209409"/>
    <n v="-17345"/>
    <n v="-7.6492586679838062E-2"/>
  </r>
  <r>
    <s v="MONROE"/>
    <x v="22"/>
    <s v="51"/>
    <s v="PC"/>
    <s v="264164"/>
    <n v="410296"/>
    <n v="416700"/>
    <n v="6404"/>
    <n v="1.5608243804472868E-2"/>
  </r>
  <r>
    <s v="MUSKEGON"/>
    <x v="22"/>
    <s v="51"/>
    <s v="PC"/>
    <s v="264296"/>
    <n v="887919"/>
    <n v="896882"/>
    <n v="8963"/>
    <n v="1.0094389240459996E-2"/>
  </r>
  <r>
    <s v="MUSKEGON HTS"/>
    <x v="22"/>
    <s v="52"/>
    <s v="MC"/>
    <s v="264302"/>
    <n v="407063"/>
    <n v="391628"/>
    <n v="-15435"/>
    <n v="-3.7917963558466383E-2"/>
  </r>
  <r>
    <s v="NILES"/>
    <x v="22"/>
    <s v="51"/>
    <s v="PC"/>
    <s v="264386"/>
    <n v="273173"/>
    <n v="271535"/>
    <n v="-1638"/>
    <n v="-5.9962002101232549E-3"/>
  </r>
  <r>
    <s v="NORTON SHORES"/>
    <x v="22"/>
    <s v="51"/>
    <s v="PC"/>
    <s v="264452"/>
    <n v="112578"/>
    <n v="112460"/>
    <n v="-118"/>
    <n v="-1.0481621631224572E-3"/>
  </r>
  <r>
    <s v="PONTIAC"/>
    <x v="22"/>
    <s v="52"/>
    <s v="MC"/>
    <s v="264962"/>
    <n v="1420670"/>
    <n v="1424505"/>
    <n v="3835"/>
    <n v="2.6994305503741192E-3"/>
  </r>
  <r>
    <s v="PORTAGE"/>
    <x v="22"/>
    <s v="51"/>
    <s v="PC"/>
    <s v="264974"/>
    <n v="218364"/>
    <n v="218522"/>
    <n v="158"/>
    <n v="7.2356249198585849E-4"/>
  </r>
  <r>
    <s v="PORT HURON"/>
    <x v="22"/>
    <s v="52"/>
    <s v="MC"/>
    <s v="265010"/>
    <n v="694652"/>
    <n v="686409"/>
    <n v="-8243"/>
    <n v="-1.1866373378324687E-2"/>
  </r>
  <r>
    <s v="REDFORD"/>
    <x v="22"/>
    <s v="52"/>
    <s v="MC"/>
    <s v="265148"/>
    <n v="823391"/>
    <n v="827420"/>
    <n v="4029"/>
    <n v="4.8931795465337853E-3"/>
  </r>
  <r>
    <s v="ROSEVILLE"/>
    <x v="22"/>
    <s v="52"/>
    <s v="MC"/>
    <s v="265286"/>
    <n v="515331"/>
    <n v="526244"/>
    <n v="10913"/>
    <n v="2.117668061886438E-2"/>
  </r>
  <r>
    <s v="ROYAL OAK"/>
    <x v="22"/>
    <s v="52"/>
    <s v="MC"/>
    <s v="265304"/>
    <n v="1126827"/>
    <n v="1097651"/>
    <n v="-29176"/>
    <n v="-2.5892173332729869E-2"/>
  </r>
  <r>
    <s v="SAGINAW"/>
    <x v="22"/>
    <s v="51"/>
    <s v="PC"/>
    <s v="265340"/>
    <n v="2131785"/>
    <n v="2058401"/>
    <n v="-73384"/>
    <n v="-3.4423734100765324E-2"/>
  </r>
  <r>
    <s v="ST CLAIR SHORES"/>
    <x v="22"/>
    <s v="52"/>
    <s v="MC"/>
    <s v="265370"/>
    <n v="824530"/>
    <n v="821839"/>
    <n v="-2691"/>
    <n v="-3.2636774889937296E-3"/>
  </r>
  <r>
    <s v="SOUTHFIELD"/>
    <x v="22"/>
    <s v="51"/>
    <s v="PC"/>
    <s v="265664"/>
    <n v="422900"/>
    <n v="415200"/>
    <n v="-7700"/>
    <n v="-1.8207614093166232E-2"/>
  </r>
  <r>
    <s v="STERLING HEIGHTS"/>
    <x v="22"/>
    <s v="52"/>
    <s v="MC"/>
    <s v="265814"/>
    <n v="672539"/>
    <n v="692374"/>
    <n v="19835"/>
    <n v="2.9492713433719085E-2"/>
  </r>
  <r>
    <s v="TAYLOR"/>
    <x v="22"/>
    <s v="51"/>
    <s v="PC"/>
    <s v="265934"/>
    <n v="469120"/>
    <n v="477263"/>
    <n v="8143"/>
    <n v="1.7358032060027284E-2"/>
  </r>
  <r>
    <s v="WARREN"/>
    <x v="22"/>
    <s v="51"/>
    <s v="PC"/>
    <s v="266252"/>
    <n v="931209"/>
    <n v="897139"/>
    <n v="-34070"/>
    <n v="-3.658684570273698E-2"/>
  </r>
  <r>
    <s v="WATERFORD TOWNSHIP"/>
    <x v="22"/>
    <s v="52"/>
    <s v="MC"/>
    <s v="266267"/>
    <n v="367486"/>
    <n v="405853"/>
    <n v="38367"/>
    <n v="0.10440397729437312"/>
  </r>
  <r>
    <s v="WESTLAND"/>
    <x v="22"/>
    <s v="52"/>
    <s v="MC"/>
    <s v="266378"/>
    <n v="990040"/>
    <n v="987683"/>
    <n v="-2357"/>
    <n v="-2.3807118904286694E-3"/>
  </r>
  <r>
    <s v="WYOMING"/>
    <x v="22"/>
    <s v="51"/>
    <s v="PC"/>
    <s v="266624"/>
    <n v="529825"/>
    <n v="479302"/>
    <n v="-50523"/>
    <n v="-9.5357901193790409E-2"/>
  </r>
  <r>
    <s v="GENESEE COUNTY"/>
    <x v="22"/>
    <s v="66"/>
    <s v="UC"/>
    <s v="269049"/>
    <n v="1751082"/>
    <n v="1690822"/>
    <n v="-60260"/>
    <n v="-3.4413008642656367E-2"/>
  </r>
  <r>
    <s v="KENT COUNTY"/>
    <x v="22"/>
    <s v="66"/>
    <s v="UC"/>
    <s v="269081"/>
    <n v="1548668"/>
    <n v="1518685"/>
    <n v="-29983"/>
    <n v="-1.9360508514413677E-2"/>
  </r>
  <r>
    <s v="MACOMB COUNTY"/>
    <x v="22"/>
    <s v="66"/>
    <s v="UC"/>
    <s v="269099"/>
    <n v="1669898"/>
    <n v="1690020"/>
    <n v="20122"/>
    <n v="1.2049837774522756E-2"/>
  </r>
  <r>
    <s v="OAKLAND COUNTY"/>
    <x v="22"/>
    <s v="66"/>
    <s v="UC"/>
    <s v="269125"/>
    <n v="3714792"/>
    <n v="3704784"/>
    <n v="-10008"/>
    <n v="-2.6940943126829175E-3"/>
  </r>
  <r>
    <s v="WASHTENAW COUNTY"/>
    <x v="22"/>
    <s v="66"/>
    <s v="UC"/>
    <s v="269161"/>
    <n v="1922178"/>
    <n v="1831453"/>
    <n v="-90725"/>
    <n v="-4.7199062729882453E-2"/>
  </r>
  <r>
    <s v="WAYNE COUNTY"/>
    <x v="22"/>
    <s v="66"/>
    <s v="UC"/>
    <s v="269163"/>
    <n v="5022842"/>
    <n v="4948550"/>
    <n v="-74292"/>
    <n v="-1.4790829574173346E-2"/>
  </r>
  <r>
    <s v="MINNESOTA"/>
    <x v="23"/>
    <s v="22"/>
    <s v="State Balance"/>
    <s v="270000"/>
    <n v="17307283"/>
    <n v="17174613"/>
    <n v="-132670"/>
    <n v="-7.6655590597322527E-3"/>
  </r>
  <r>
    <s v="BLOOMINGTON"/>
    <x v="23"/>
    <s v="51"/>
    <s v="PC"/>
    <s v="270456"/>
    <n v="397782"/>
    <n v="419033"/>
    <n v="21251"/>
    <n v="5.3423734608403599E-2"/>
  </r>
  <r>
    <s v="COON RAPIDS"/>
    <x v="23"/>
    <s v="52"/>
    <s v="MC"/>
    <s v="270996"/>
    <n v="283236"/>
    <n v="269508"/>
    <n v="-13728"/>
    <n v="-4.8468415031987462E-2"/>
  </r>
  <r>
    <s v="DULUTH"/>
    <x v="23"/>
    <s v="51"/>
    <s v="PC"/>
    <s v="271266"/>
    <n v="2263106"/>
    <n v="2224290"/>
    <n v="-38816"/>
    <n v="-1.7151649105256229E-2"/>
  </r>
  <r>
    <s v="EDEN PRAIRIE"/>
    <x v="23"/>
    <s v="51"/>
    <s v="PC"/>
    <s v="271338"/>
    <n v="253017"/>
    <n v="224821"/>
    <n v="-28196"/>
    <n v="-0.11143915230992384"/>
  </r>
  <r>
    <s v="MANKATO CITY"/>
    <x v="23"/>
    <s v="51"/>
    <s v="PC"/>
    <s v="272922"/>
    <n v="373564"/>
    <n v="372625"/>
    <n v="-939"/>
    <n v="-2.513625509952779E-3"/>
  </r>
  <r>
    <s v="MINNEAPOLIS"/>
    <x v="23"/>
    <s v="51"/>
    <s v="PC"/>
    <s v="273120"/>
    <n v="11046767"/>
    <n v="10720083"/>
    <n v="-326684"/>
    <n v="-2.9572815286137564E-2"/>
  </r>
  <r>
    <s v="MINNETONKA"/>
    <x v="23"/>
    <s v="51"/>
    <s v="PC"/>
    <s v="273150"/>
    <n v="157843"/>
    <n v="155668"/>
    <n v="-2175"/>
    <n v="-1.3779515087777095E-2"/>
  </r>
  <r>
    <s v="MOORHEAD"/>
    <x v="23"/>
    <s v="52"/>
    <s v="MC"/>
    <s v="273198"/>
    <n v="224340"/>
    <n v="228490"/>
    <n v="4150"/>
    <n v="1.8498707319247569E-2"/>
  </r>
  <r>
    <s v="NORTH MANKATO CITY"/>
    <x v="23"/>
    <s v="51"/>
    <s v="PC"/>
    <s v="273456"/>
    <n v="61128"/>
    <n v="63796"/>
    <n v="2668"/>
    <n v="4.3646119617851066E-2"/>
  </r>
  <r>
    <s v="PLYMOUTH"/>
    <x v="23"/>
    <s v="51"/>
    <s v="PC"/>
    <s v="273768"/>
    <n v="237844"/>
    <n v="236657"/>
    <n v="-1187"/>
    <n v="-4.9906661509224537E-3"/>
  </r>
  <r>
    <s v="ROCHESTER"/>
    <x v="23"/>
    <s v="51"/>
    <s v="PC"/>
    <s v="273930"/>
    <n v="582421"/>
    <n v="542416"/>
    <n v="-40005"/>
    <n v="-6.8687427136040771E-2"/>
  </r>
  <r>
    <s v="ST CLOUD"/>
    <x v="23"/>
    <s v="51"/>
    <s v="PC"/>
    <s v="274104"/>
    <n v="561535"/>
    <n v="536209"/>
    <n v="-25326"/>
    <n v="-4.5101373912578915E-2"/>
  </r>
  <r>
    <s v="ST PAUL"/>
    <x v="23"/>
    <s v="51"/>
    <s v="PC"/>
    <s v="274164"/>
    <n v="6669327"/>
    <n v="6504485"/>
    <n v="-164842"/>
    <n v="-2.4716436905852721E-2"/>
  </r>
  <r>
    <s v="WOODBURY CITY"/>
    <x v="23"/>
    <s v="52"/>
    <s v="MC"/>
    <s v="275040"/>
    <n v="195510"/>
    <n v="185843"/>
    <n v="-9667"/>
    <n v="-4.9445041174364483E-2"/>
  </r>
  <r>
    <s v="ANOKA COUNTY"/>
    <x v="23"/>
    <s v="66"/>
    <s v="UC"/>
    <s v="279003"/>
    <n v="1155626"/>
    <n v="1135738"/>
    <n v="-19888"/>
    <n v="-1.7209720099755459E-2"/>
  </r>
  <r>
    <s v="DAKOTA COUNTY"/>
    <x v="23"/>
    <s v="66"/>
    <s v="UC"/>
    <s v="279037"/>
    <n v="1698552"/>
    <n v="1678959"/>
    <n v="-19593"/>
    <n v="-1.1535119325166376E-2"/>
  </r>
  <r>
    <s v="HENNEPIN COUNTY"/>
    <x v="23"/>
    <s v="66"/>
    <s v="UC"/>
    <s v="279053"/>
    <n v="2501229"/>
    <n v="2543527"/>
    <n v="42298"/>
    <n v="1.6910886608143438E-2"/>
  </r>
  <r>
    <s v="RAMSEY COUNTY"/>
    <x v="23"/>
    <s v="66"/>
    <s v="UC"/>
    <s v="279123"/>
    <n v="1036034"/>
    <n v="1094694"/>
    <n v="58660"/>
    <n v="5.6619763444056857E-2"/>
  </r>
  <r>
    <s v="ST LOUIS COUNTY"/>
    <x v="23"/>
    <s v="66"/>
    <s v="UC"/>
    <s v="279137"/>
    <n v="1834411"/>
    <n v="1819681"/>
    <n v="-14730"/>
    <n v="-8.0298253771919157E-3"/>
  </r>
  <r>
    <s v="WASHINGTON COUNTY"/>
    <x v="23"/>
    <s v="66"/>
    <s v="UC"/>
    <s v="279163"/>
    <n v="669694"/>
    <n v="692348"/>
    <n v="22654"/>
    <n v="3.3827389822814601E-2"/>
  </r>
  <r>
    <s v="MISSOURI"/>
    <x v="24"/>
    <s v="22"/>
    <s v="State Balance"/>
    <s v="290000"/>
    <n v="20966693"/>
    <n v="20800041"/>
    <n v="-166652"/>
    <n v="-7.9484160902246245E-3"/>
  </r>
  <r>
    <s v="BLUE SPRINGS"/>
    <x v="24"/>
    <s v="52"/>
    <s v="MC"/>
    <s v="290534"/>
    <n v="212434"/>
    <n v="228203"/>
    <n v="15769"/>
    <n v="7.423011382358756E-2"/>
  </r>
  <r>
    <s v="COLUMBIA"/>
    <x v="24"/>
    <s v="51"/>
    <s v="PC"/>
    <s v="291152"/>
    <n v="886726"/>
    <n v="852193"/>
    <n v="-34533"/>
    <n v="-3.8944386428276606E-2"/>
  </r>
  <r>
    <s v="FLORISSANT"/>
    <x v="24"/>
    <s v="52"/>
    <s v="MC"/>
    <s v="291806"/>
    <n v="226151"/>
    <n v="213931"/>
    <n v="-12220"/>
    <n v="-5.4034693633899476E-2"/>
  </r>
  <r>
    <s v="INDEPENDENCE"/>
    <x v="24"/>
    <s v="52"/>
    <s v="MC"/>
    <s v="292562"/>
    <n v="788842"/>
    <n v="762089"/>
    <n v="-26753"/>
    <n v="-3.3914269270652428E-2"/>
  </r>
  <r>
    <s v="JEFFERSON CITY"/>
    <x v="24"/>
    <s v="51"/>
    <s v="PC"/>
    <s v="292628"/>
    <n v="233794"/>
    <n v="243264"/>
    <n v="9470"/>
    <n v="4.0505744373251669E-2"/>
  </r>
  <r>
    <s v="JOPLIN"/>
    <x v="24"/>
    <s v="51"/>
    <s v="PC"/>
    <s v="292652"/>
    <n v="499692"/>
    <n v="504321"/>
    <n v="4629"/>
    <n v="9.2637064431689928E-3"/>
  </r>
  <r>
    <s v="KANSAS CITY"/>
    <x v="24"/>
    <s v="51"/>
    <s v="PC"/>
    <s v="292670"/>
    <n v="7638008"/>
    <n v="7530596"/>
    <n v="-107412"/>
    <n v="-1.4062828947023884E-2"/>
  </r>
  <r>
    <s v="LEES SUMMIT"/>
    <x v="24"/>
    <s v="52"/>
    <s v="MC"/>
    <s v="292958"/>
    <n v="305228"/>
    <n v="337838"/>
    <n v="32610"/>
    <n v="0.10683816687853015"/>
  </r>
  <r>
    <s v="O'FALLON"/>
    <x v="24"/>
    <s v="52"/>
    <s v="MC"/>
    <s v="293852"/>
    <n v="240326"/>
    <n v="230152"/>
    <n v="-10174"/>
    <n v="-4.2334162762247947E-2"/>
  </r>
  <r>
    <s v="ST CHARLES"/>
    <x v="24"/>
    <s v="51"/>
    <s v="PC"/>
    <s v="294578"/>
    <n v="332729"/>
    <n v="337697"/>
    <n v="4968"/>
    <n v="1.4931070029964326E-2"/>
  </r>
  <r>
    <s v="ST JOSEPH"/>
    <x v="24"/>
    <s v="51"/>
    <s v="PC"/>
    <s v="294614"/>
    <n v="1367828"/>
    <n v="1341628"/>
    <n v="-26200"/>
    <n v="-1.9154455092306927E-2"/>
  </r>
  <r>
    <s v="ST LOUIS"/>
    <x v="24"/>
    <s v="51"/>
    <s v="PC"/>
    <s v="294626"/>
    <n v="17139557"/>
    <n v="16679941"/>
    <n v="-459616"/>
    <n v="-2.6816095655214426E-2"/>
  </r>
  <r>
    <s v="SPRINGFIELD"/>
    <x v="24"/>
    <s v="51"/>
    <s v="PC"/>
    <s v="294884"/>
    <n v="1280828"/>
    <n v="1250134"/>
    <n v="-30694"/>
    <n v="-2.3964185667396404E-2"/>
  </r>
  <r>
    <s v="JEFFERSON COUNTY"/>
    <x v="24"/>
    <s v="66"/>
    <s v="UC"/>
    <s v="299099"/>
    <n v="1103292"/>
    <n v="1085382"/>
    <n v="-17910"/>
    <n v="-1.623323653212386E-2"/>
  </r>
  <r>
    <s v="ST. CHARLES COUNTY"/>
    <x v="24"/>
    <s v="66"/>
    <s v="UC"/>
    <s v="299183"/>
    <n v="685881"/>
    <n v="633135"/>
    <n v="-52746"/>
    <n v="-7.6902553066785631E-2"/>
  </r>
  <r>
    <s v="ST LOUIS COUNTY"/>
    <x v="24"/>
    <s v="66"/>
    <s v="UC"/>
    <s v="299189"/>
    <n v="4879333"/>
    <n v="4828532"/>
    <n v="-50801"/>
    <n v="-1.0411464025923215E-2"/>
  </r>
  <r>
    <s v="MISSISSIPPI"/>
    <x v="25"/>
    <s v="22"/>
    <s v="State Balance"/>
    <s v="280000"/>
    <n v="24504655"/>
    <n v="23517709"/>
    <n v="-986946"/>
    <n v="-4.0275857791101322E-2"/>
  </r>
  <r>
    <s v="BILOXI"/>
    <x v="25"/>
    <s v="51"/>
    <s v="PC"/>
    <s v="280132"/>
    <n v="377951"/>
    <n v="415216"/>
    <n v="37265"/>
    <n v="9.8597437233927152E-2"/>
  </r>
  <r>
    <s v="GULFPORT"/>
    <x v="25"/>
    <s v="51"/>
    <s v="PC"/>
    <s v="280612"/>
    <n v="512516"/>
    <n v="520293"/>
    <n v="7777"/>
    <n v="1.5174160416455291E-2"/>
  </r>
  <r>
    <s v="HATTIESBURG"/>
    <x v="25"/>
    <s v="51"/>
    <s v="PC"/>
    <s v="280630"/>
    <n v="524702"/>
    <n v="507957"/>
    <n v="-16745"/>
    <n v="-3.1913352722116553E-2"/>
  </r>
  <r>
    <s v="JACKSON"/>
    <x v="25"/>
    <s v="51"/>
    <s v="PC"/>
    <s v="280726"/>
    <n v="1822410"/>
    <n v="1752917"/>
    <n v="-69493"/>
    <n v="-3.8132472934191537E-2"/>
  </r>
  <r>
    <s v="MOSS POINT"/>
    <x v="25"/>
    <s v="52"/>
    <s v="MC"/>
    <s v="281002"/>
    <n v="105303"/>
    <n v="98369"/>
    <n v="-6934"/>
    <n v="-6.5848076503043598E-2"/>
  </r>
  <r>
    <s v="PASCAGOULA"/>
    <x v="25"/>
    <s v="51"/>
    <s v="PC"/>
    <s v="281134"/>
    <n v="206668"/>
    <n v="184817"/>
    <n v="-21851"/>
    <n v="-0.10572996303249657"/>
  </r>
  <r>
    <s v="MONTANA"/>
    <x v="26"/>
    <s v="22"/>
    <s v="State Balance"/>
    <s v="300000"/>
    <n v="5983857"/>
    <n v="5853565"/>
    <n v="-130292"/>
    <n v="-2.1773916054477906E-2"/>
  </r>
  <r>
    <s v="BILLINGS"/>
    <x v="26"/>
    <s v="51"/>
    <s v="PC"/>
    <s v="300066"/>
    <n v="583761"/>
    <n v="555969"/>
    <n v="-27792"/>
    <n v="-4.7608524721589829E-2"/>
  </r>
  <r>
    <s v="GREAT FALLS"/>
    <x v="26"/>
    <s v="51"/>
    <s v="PC"/>
    <s v="300342"/>
    <n v="744287"/>
    <n v="720321"/>
    <n v="-23966"/>
    <n v="-3.2199944376295704E-2"/>
  </r>
  <r>
    <s v="MISSOULA"/>
    <x v="26"/>
    <s v="51"/>
    <s v="PC"/>
    <s v="300540"/>
    <n v="547815"/>
    <n v="557295"/>
    <n v="9480"/>
    <n v="1.7305112127269241E-2"/>
  </r>
  <r>
    <s v="NORTH CAROLINA"/>
    <x v="27"/>
    <s v="22"/>
    <s v="State Balance"/>
    <s v="370000"/>
    <n v="43757560"/>
    <n v="43573326"/>
    <n v="-184234"/>
    <n v="-4.2103353112010813E-3"/>
  </r>
  <r>
    <s v="ASHEVILLE"/>
    <x v="27"/>
    <s v="51"/>
    <s v="PC"/>
    <s v="370108"/>
    <n v="993543"/>
    <n v="955898"/>
    <n v="-37645"/>
    <n v="-3.7889653492601733E-2"/>
  </r>
  <r>
    <s v="BURLINGTON"/>
    <x v="27"/>
    <s v="51"/>
    <s v="PC"/>
    <s v="370432"/>
    <n v="458906"/>
    <n v="412310"/>
    <n v="-46596"/>
    <n v="-0.10153713396643321"/>
  </r>
  <r>
    <s v="CARY"/>
    <x v="27"/>
    <s v="51"/>
    <s v="PC"/>
    <s v="370504"/>
    <n v="511488"/>
    <n v="504038"/>
    <n v="-7450"/>
    <n v="-1.4565346596596597E-2"/>
  </r>
  <r>
    <s v="CHAPEL HILL"/>
    <x v="27"/>
    <s v="51"/>
    <s v="PC"/>
    <s v="370552"/>
    <n v="406248"/>
    <n v="403228"/>
    <n v="-3020"/>
    <n v="-7.4338827514227766E-3"/>
  </r>
  <r>
    <s v="CHARLOTTE"/>
    <x v="27"/>
    <s v="51"/>
    <s v="PC"/>
    <s v="370558"/>
    <n v="4865370"/>
    <n v="4981651"/>
    <n v="116281"/>
    <n v="2.389972396755026E-2"/>
  </r>
  <r>
    <s v="CONCORD"/>
    <x v="27"/>
    <s v="51"/>
    <s v="PC"/>
    <s v="370660"/>
    <n v="481036"/>
    <n v="481096"/>
    <n v="60"/>
    <n v="1.2473078937958905E-4"/>
  </r>
  <r>
    <s v="DURHAM"/>
    <x v="27"/>
    <s v="51"/>
    <s v="PC"/>
    <s v="370828"/>
    <n v="1813876"/>
    <n v="1794275"/>
    <n v="-19601"/>
    <n v="-1.080614110336098E-2"/>
  </r>
  <r>
    <s v="FAYETTEVILLE"/>
    <x v="27"/>
    <s v="51"/>
    <s v="PC"/>
    <s v="371002"/>
    <n v="1362046"/>
    <n v="1315378"/>
    <n v="-46668"/>
    <n v="-3.426315998138095E-2"/>
  </r>
  <r>
    <s v="GASTONIA"/>
    <x v="27"/>
    <s v="51"/>
    <s v="PC"/>
    <s v="371092"/>
    <n v="661507"/>
    <n v="705915"/>
    <n v="44408"/>
    <n v="6.7131564745346609E-2"/>
  </r>
  <r>
    <s v="GOLDSBORO"/>
    <x v="27"/>
    <s v="51"/>
    <s v="PC"/>
    <s v="371158"/>
    <n v="325794"/>
    <n v="325424"/>
    <n v="-370"/>
    <n v="-1.1356869678385729E-3"/>
  </r>
  <r>
    <s v="GREENSBORO"/>
    <x v="27"/>
    <s v="51"/>
    <s v="PC"/>
    <s v="371188"/>
    <n v="2020932"/>
    <n v="1985562"/>
    <n v="-35370"/>
    <n v="-1.7501825890232824E-2"/>
  </r>
  <r>
    <s v="GREENVILLE"/>
    <x v="27"/>
    <s v="51"/>
    <s v="PC"/>
    <s v="371194"/>
    <n v="851448"/>
    <n v="839566"/>
    <n v="-11882"/>
    <n v="-1.395505069011848E-2"/>
  </r>
  <r>
    <s v="HICKORY"/>
    <x v="27"/>
    <s v="51"/>
    <s v="PC"/>
    <s v="371338"/>
    <n v="301142"/>
    <n v="310101"/>
    <n v="8959"/>
    <n v="2.9750084677660372E-2"/>
  </r>
  <r>
    <s v="HIGH POINT"/>
    <x v="27"/>
    <s v="51"/>
    <s v="PC"/>
    <s v="371356"/>
    <n v="844953"/>
    <n v="809342"/>
    <n v="-35611"/>
    <n v="-4.214553945604075E-2"/>
  </r>
  <r>
    <s v="JACKSONVILLE"/>
    <x v="27"/>
    <s v="51"/>
    <s v="PC"/>
    <s v="371452"/>
    <n v="370853"/>
    <n v="365493"/>
    <n v="-5360"/>
    <n v="-1.4453166079282088E-2"/>
  </r>
  <r>
    <s v="KANNAPOLIS"/>
    <x v="27"/>
    <s v="52"/>
    <s v="MC"/>
    <s v="371494"/>
    <n v="352879"/>
    <n v="325535"/>
    <n v="-27344"/>
    <n v="-7.7488317525270703E-2"/>
  </r>
  <r>
    <s v="LENOIR"/>
    <x v="27"/>
    <s v="51"/>
    <s v="PC"/>
    <s v="371644"/>
    <n v="155258"/>
    <n v="154897"/>
    <n v="-361"/>
    <n v="-2.3251619884321582E-3"/>
  </r>
  <r>
    <s v="MORGANTON"/>
    <x v="27"/>
    <s v="51"/>
    <s v="PC"/>
    <s v="371944"/>
    <n v="169129"/>
    <n v="153381"/>
    <n v="-15748"/>
    <n v="-9.311235802257449E-2"/>
  </r>
  <r>
    <s v="New Bern city"/>
    <x v="27"/>
    <s v="51"/>
    <s v="PC"/>
    <s v="372028"/>
    <n v="0"/>
    <n v="263195"/>
    <n v="263195"/>
    <s v="New"/>
  </r>
  <r>
    <s v="RALEIGH"/>
    <x v="27"/>
    <s v="51"/>
    <s v="PC"/>
    <s v="372304"/>
    <n v="2672184"/>
    <n v="2688905"/>
    <n v="16721"/>
    <n v="6.2574283806803724E-3"/>
  </r>
  <r>
    <s v="ROCKY MOUNT"/>
    <x v="27"/>
    <s v="51"/>
    <s v="PC"/>
    <s v="372406"/>
    <n v="462307"/>
    <n v="464239"/>
    <n v="1932"/>
    <n v="4.1790411998953074E-3"/>
  </r>
  <r>
    <s v="SALISBURY"/>
    <x v="27"/>
    <s v="52"/>
    <s v="MC"/>
    <s v="372508"/>
    <n v="304428"/>
    <n v="276559"/>
    <n v="-27869"/>
    <n v="-9.1545455739945075E-2"/>
  </r>
  <r>
    <s v="WILMINGTON"/>
    <x v="27"/>
    <s v="51"/>
    <s v="PC"/>
    <s v="373144"/>
    <n v="904120"/>
    <n v="900925"/>
    <n v="-3195"/>
    <n v="-3.5338229438570102E-3"/>
  </r>
  <r>
    <s v="WINSTON-SALEM"/>
    <x v="27"/>
    <s v="51"/>
    <s v="PC"/>
    <s v="373180"/>
    <n v="1956148"/>
    <n v="1957854"/>
    <n v="1706"/>
    <n v="8.7212215026674872E-4"/>
  </r>
  <r>
    <s v="CUMBERLAND COUNTY"/>
    <x v="27"/>
    <s v="66"/>
    <s v="UC"/>
    <s v="379051"/>
    <n v="902145"/>
    <n v="795167"/>
    <n v="-106978"/>
    <n v="-0.11858182442955401"/>
  </r>
  <r>
    <s v="MECKLENBURG COUNTY"/>
    <x v="27"/>
    <s v="66"/>
    <s v="UC"/>
    <s v="379119"/>
    <n v="630579"/>
    <n v="673994"/>
    <n v="43415"/>
    <n v="6.8849422514863326E-2"/>
  </r>
  <r>
    <s v="WAKE COUNTY"/>
    <x v="27"/>
    <s v="66"/>
    <s v="UC"/>
    <s v="379183"/>
    <n v="1495938"/>
    <n v="1512642"/>
    <n v="16704"/>
    <n v="1.1166238172972409E-2"/>
  </r>
  <r>
    <s v="NORTH DAKOTA"/>
    <x v="28"/>
    <s v="22"/>
    <s v="State Balance"/>
    <s v="380000"/>
    <n v="3751646"/>
    <n v="3661888"/>
    <n v="-89758"/>
    <n v="-2.3924965201940696E-2"/>
  </r>
  <r>
    <s v="BISMARCK"/>
    <x v="28"/>
    <s v="51"/>
    <s v="PC"/>
    <s v="380228"/>
    <n v="299550"/>
    <n v="304322"/>
    <n v="4772"/>
    <n v="1.5930562510432317E-2"/>
  </r>
  <r>
    <s v="FARGO"/>
    <x v="28"/>
    <s v="51"/>
    <s v="PC"/>
    <s v="380636"/>
    <n v="678296"/>
    <n v="681575"/>
    <n v="3279"/>
    <n v="4.834172691568283E-3"/>
  </r>
  <r>
    <s v="GRAND FORKS"/>
    <x v="28"/>
    <s v="51"/>
    <s v="PC"/>
    <s v="380816"/>
    <n v="392621"/>
    <n v="356356"/>
    <n v="-36265"/>
    <n v="-9.2366429712114229E-2"/>
  </r>
  <r>
    <s v="NEBRASKA"/>
    <x v="29"/>
    <s v="22"/>
    <s v="State Balance"/>
    <s v="310000"/>
    <n v="10423511"/>
    <n v="10357381"/>
    <n v="-66130"/>
    <n v="-6.3443114321076648E-3"/>
  </r>
  <r>
    <s v="BELLEVUE"/>
    <x v="29"/>
    <s v="52"/>
    <s v="MC"/>
    <s v="310276"/>
    <n v="278842"/>
    <n v="291624"/>
    <n v="12782"/>
    <n v="4.5839579403389737E-2"/>
  </r>
  <r>
    <s v="LINCOLN"/>
    <x v="29"/>
    <s v="51"/>
    <s v="PC"/>
    <s v="311710"/>
    <n v="1693897"/>
    <n v="1669797"/>
    <n v="-24100"/>
    <s v="New"/>
  </r>
  <r>
    <s v="OMAHA"/>
    <x v="29"/>
    <s v="51"/>
    <s v="PC"/>
    <s v="312208"/>
    <n v="4538759"/>
    <n v="4402015"/>
    <n v="-136744"/>
    <n v="-3.012805923381259E-2"/>
  </r>
  <r>
    <s v="NEW HAMPSHIRE"/>
    <x v="30"/>
    <s v="22"/>
    <s v="State Balance"/>
    <s v="330000"/>
    <n v="8194036"/>
    <n v="8080773"/>
    <n v="-113263"/>
    <n v="-1.3822614399058047E-2"/>
  </r>
  <r>
    <s v="DOVER"/>
    <x v="30"/>
    <s v="52"/>
    <s v="MC"/>
    <s v="330378"/>
    <n v="280168"/>
    <n v="283895"/>
    <n v="3727"/>
    <n v="1.330273264612661E-2"/>
  </r>
  <r>
    <s v="MANCHESTER"/>
    <x v="30"/>
    <s v="51"/>
    <s v="PC"/>
    <s v="330930"/>
    <n v="1673231"/>
    <n v="1659437"/>
    <n v="-13794"/>
    <n v="-8.2439304555079369E-3"/>
  </r>
  <r>
    <s v="NASHUA"/>
    <x v="30"/>
    <s v="51"/>
    <s v="PC"/>
    <s v="331026"/>
    <n v="574043"/>
    <n v="561284"/>
    <n v="-12759"/>
    <n v="-2.222655794078144E-2"/>
  </r>
  <r>
    <s v="PORTSMOUTH"/>
    <x v="30"/>
    <s v="52"/>
    <s v="MC"/>
    <s v="331254"/>
    <n v="514312"/>
    <n v="507305"/>
    <n v="-7007"/>
    <n v="-1.3624025883121529E-2"/>
  </r>
  <r>
    <s v="ROCHESTER"/>
    <x v="30"/>
    <s v="52"/>
    <s v="MC"/>
    <s v="331284"/>
    <n v="224505"/>
    <n v="238836"/>
    <n v="14331"/>
    <n v="6.3833767622101953E-2"/>
  </r>
  <r>
    <s v="NEW JERSEY"/>
    <x v="31"/>
    <s v="22"/>
    <s v="State Balance"/>
    <s v="340000"/>
    <n v="6039582"/>
    <n v="5971490"/>
    <n v="-68092"/>
    <n v="-1.1274290174386241E-2"/>
  </r>
  <r>
    <s v="ASBURY PARK"/>
    <x v="31"/>
    <s v="52"/>
    <s v="MC"/>
    <s v="340072"/>
    <n v="427144"/>
    <n v="423591"/>
    <n v="-3553"/>
    <n v="-8.3180379450489769E-3"/>
  </r>
  <r>
    <s v="ATLANTIC CITY"/>
    <x v="31"/>
    <s v="51"/>
    <s v="PC"/>
    <s v="340078"/>
    <n v="1109364"/>
    <n v="1117142"/>
    <n v="7778"/>
    <n v="7.0112244493241169E-3"/>
  </r>
  <r>
    <s v="BAYONNE"/>
    <x v="31"/>
    <s v="52"/>
    <s v="MC"/>
    <s v="340138"/>
    <n v="1491359"/>
    <n v="1437677"/>
    <n v="-53682"/>
    <n v="-3.5995357254691863E-2"/>
  </r>
  <r>
    <s v="BLOOMFIELD"/>
    <x v="31"/>
    <s v="52"/>
    <s v="MC"/>
    <s v="340246"/>
    <n v="831949"/>
    <n v="807653"/>
    <n v="-24296"/>
    <n v="-2.9203713208381762E-2"/>
  </r>
  <r>
    <s v="BRICK TOWNSHIP"/>
    <x v="31"/>
    <s v="52"/>
    <s v="MC"/>
    <s v="340318"/>
    <n v="271768"/>
    <n v="258780"/>
    <n v="-12988"/>
    <n v="-4.7790762709369758E-2"/>
  </r>
  <r>
    <s v="BRIDGETON"/>
    <x v="31"/>
    <s v="51"/>
    <s v="PC"/>
    <s v="340324"/>
    <n v="312119"/>
    <n v="288338"/>
    <n v="-23781"/>
    <n v="-7.6192093400273608E-2"/>
  </r>
  <r>
    <s v="CAMDEN"/>
    <x v="31"/>
    <s v="51"/>
    <s v="PC"/>
    <s v="340414"/>
    <n v="2206769"/>
    <n v="2222565"/>
    <n v="15796"/>
    <n v="7.1579762086561843E-3"/>
  </r>
  <r>
    <s v="CHERRY HILL"/>
    <x v="31"/>
    <s v="52"/>
    <s v="MC"/>
    <s v="340474"/>
    <n v="399759"/>
    <n v="406061"/>
    <n v="6302"/>
    <n v="1.5764498110111342E-2"/>
  </r>
  <r>
    <s v="CLIFTON"/>
    <x v="31"/>
    <s v="52"/>
    <s v="MC"/>
    <s v="340540"/>
    <n v="1069216"/>
    <n v="1028897"/>
    <n v="-40319"/>
    <n v="-3.7708938137850534E-2"/>
  </r>
  <r>
    <s v="TOMS RIVER TOWNSHIP"/>
    <x v="31"/>
    <s v="52"/>
    <s v="MC"/>
    <s v="340672"/>
    <n v="368442"/>
    <n v="349109"/>
    <n v="-19333"/>
    <n v="-5.2472302289098417E-2"/>
  </r>
  <r>
    <s v="EAST ORANGE"/>
    <x v="31"/>
    <s v="52"/>
    <s v="MC"/>
    <s v="340732"/>
    <n v="1331541"/>
    <n v="1324363"/>
    <n v="-7178"/>
    <n v="-5.3907465109974085E-3"/>
  </r>
  <r>
    <s v="EDISON"/>
    <x v="31"/>
    <s v="51"/>
    <s v="PC"/>
    <s v="340780"/>
    <n v="536810"/>
    <n v="527926"/>
    <n v="-8884"/>
    <n v="-1.6549617182988394E-2"/>
  </r>
  <r>
    <s v="ELIZABETH"/>
    <x v="31"/>
    <s v="52"/>
    <s v="MC"/>
    <s v="340798"/>
    <n v="2076492"/>
    <n v="2272976"/>
    <n v="196484"/>
    <n v="9.462304694648474E-2"/>
  </r>
  <r>
    <s v="EWING TOWNSHIP"/>
    <x v="31"/>
    <s v="51"/>
    <s v="PC"/>
    <s v="340870"/>
    <n v="194937"/>
    <n v="194445"/>
    <n v="-492"/>
    <n v="-2.5238923344465137E-3"/>
  </r>
  <r>
    <s v="FRANKLIN TOWNSHIP"/>
    <x v="31"/>
    <s v="52"/>
    <s v="MC"/>
    <s v="341008"/>
    <n v="254714"/>
    <n v="253995"/>
    <n v="-719"/>
    <n v="-2.822773777648657E-3"/>
  </r>
  <r>
    <s v="GLOUCESTER TWP"/>
    <x v="31"/>
    <s v="52"/>
    <s v="MC"/>
    <s v="341110"/>
    <n v="263822"/>
    <n v="257974"/>
    <n v="-5848"/>
    <n v="-2.2166460719727697E-2"/>
  </r>
  <r>
    <s v="HAMILTON"/>
    <x v="31"/>
    <s v="52"/>
    <s v="MC"/>
    <s v="341206"/>
    <n v="549130"/>
    <n v="542210"/>
    <n v="-6920"/>
    <n v="-1.2601751862036312E-2"/>
  </r>
  <r>
    <s v="HOWELL TOWNSHIP"/>
    <x v="31"/>
    <s v="52"/>
    <s v="MC"/>
    <s v="341416"/>
    <n v="176829"/>
    <n v="177468"/>
    <n v="639"/>
    <n v="3.61366065520927E-3"/>
  </r>
  <r>
    <s v="IRVINGTON"/>
    <x v="31"/>
    <s v="52"/>
    <s v="MC"/>
    <s v="341434"/>
    <n v="891563"/>
    <n v="931233"/>
    <n v="39670"/>
    <n v="4.4494892677242104E-2"/>
  </r>
  <r>
    <s v="JACKSON TOWNSHIP"/>
    <x v="31"/>
    <s v="52"/>
    <s v="MC"/>
    <s v="341446"/>
    <n v="199855"/>
    <n v="182457"/>
    <n v="-17398"/>
    <n v="-8.7053113507292793E-2"/>
  </r>
  <r>
    <s v="JERSEY CITY"/>
    <x v="31"/>
    <s v="52"/>
    <s v="MC"/>
    <s v="341464"/>
    <n v="5450102"/>
    <n v="5295053"/>
    <n v="-155049"/>
    <n v="-2.8448825361433602E-2"/>
  </r>
  <r>
    <s v="LAKEWOOD TOWNSHIP"/>
    <x v="31"/>
    <s v="52"/>
    <s v="MC"/>
    <s v="341566"/>
    <n v="1105795"/>
    <n v="1127047"/>
    <n v="21252"/>
    <n v="1.9218752119515823E-2"/>
  </r>
  <r>
    <s v="LONG BRANCH"/>
    <x v="31"/>
    <s v="52"/>
    <s v="MC"/>
    <s v="341716"/>
    <n v="406863"/>
    <n v="406862"/>
    <n v="-1"/>
    <n v="-2.4578297854560378E-6"/>
  </r>
  <r>
    <s v="MIDDLETOWN"/>
    <x v="31"/>
    <s v="52"/>
    <s v="MC"/>
    <s v="341974"/>
    <n v="214687"/>
    <n v="208116"/>
    <n v="-6571"/>
    <n v="-3.0607349303870286E-2"/>
  </r>
  <r>
    <s v="MILLVILLE"/>
    <x v="31"/>
    <s v="51"/>
    <s v="PC"/>
    <s v="342016"/>
    <n v="251114"/>
    <n v="236252"/>
    <n v="-14862"/>
    <n v="-5.9184274871174052E-2"/>
  </r>
  <r>
    <s v="NEWARK"/>
    <x v="31"/>
    <s v="51"/>
    <s v="PC"/>
    <s v="342190"/>
    <n v="6752671"/>
    <n v="6569134"/>
    <n v="-183537"/>
    <n v="-2.7179911475029659E-2"/>
  </r>
  <r>
    <s v="NEW BRUNSWICK"/>
    <x v="31"/>
    <s v="51"/>
    <s v="PC"/>
    <s v="342196"/>
    <n v="784264"/>
    <n v="762637"/>
    <n v="-21627"/>
    <n v="-2.7576173329389084E-2"/>
  </r>
  <r>
    <s v="NORTH BERGEN TOWNSHIP"/>
    <x v="31"/>
    <s v="52"/>
    <s v="MC"/>
    <s v="342250"/>
    <n v="541661"/>
    <n v="542147"/>
    <n v="486"/>
    <n v="8.9724015574316781E-4"/>
  </r>
  <r>
    <s v="OCEAN CITY"/>
    <x v="31"/>
    <s v="51"/>
    <s v="PC"/>
    <s v="342340"/>
    <n v="277894"/>
    <n v="298031"/>
    <n v="20137"/>
    <n v="7.2462881530367701E-2"/>
  </r>
  <r>
    <s v="OLD BRIDGE TOWNSHIP"/>
    <x v="31"/>
    <s v="52"/>
    <s v="MC"/>
    <s v="342378"/>
    <n v="244389"/>
    <n v="237013"/>
    <n v="-7376"/>
    <n v="-3.0181391142809211E-2"/>
  </r>
  <r>
    <s v="PARSIPPANY-TROYHILLS TWP"/>
    <x v="31"/>
    <s v="52"/>
    <s v="MC"/>
    <s v="342448"/>
    <n v="212798"/>
    <n v="226964"/>
    <n v="14166"/>
    <n v="6.6570174531715529E-2"/>
  </r>
  <r>
    <s v="PASSAIC"/>
    <x v="31"/>
    <s v="52"/>
    <s v="MC"/>
    <s v="342454"/>
    <n v="1572226"/>
    <n v="1610118"/>
    <n v="37892"/>
    <n v="2.4100860817719588E-2"/>
  </r>
  <r>
    <s v="PATERSON"/>
    <x v="31"/>
    <s v="52"/>
    <s v="MC"/>
    <s v="342466"/>
    <n v="2376755"/>
    <n v="2311356"/>
    <n v="-65399"/>
    <n v="-2.7516088111732173E-2"/>
  </r>
  <r>
    <s v="PERTH AMBOY"/>
    <x v="31"/>
    <s v="52"/>
    <s v="MC"/>
    <s v="342532"/>
    <n v="581927"/>
    <n v="542001"/>
    <n v="-39926"/>
    <n v="-6.8609980289623951E-2"/>
  </r>
  <r>
    <s v="SAYREVILLE"/>
    <x v="31"/>
    <s v="52"/>
    <s v="MC"/>
    <s v="342886"/>
    <n v="195452"/>
    <n v="178352"/>
    <n v="-17100"/>
    <n v="-8.7489511491312441E-2"/>
  </r>
  <r>
    <s v="TRENTON"/>
    <x v="31"/>
    <s v="51"/>
    <s v="PC"/>
    <s v="343216"/>
    <n v="2484586"/>
    <n v="2460396"/>
    <n v="-24190"/>
    <n v="-9.7360284570548166E-3"/>
  </r>
  <r>
    <s v="UNION CITY"/>
    <x v="31"/>
    <s v="51"/>
    <s v="PC"/>
    <s v="343234"/>
    <n v="976360"/>
    <n v="991975"/>
    <n v="15615"/>
    <n v="1.5993076324306608E-2"/>
  </r>
  <r>
    <s v="UNION TOWNSHIP"/>
    <x v="31"/>
    <s v="52"/>
    <s v="MC"/>
    <s v="343252"/>
    <n v="494153"/>
    <n v="456385"/>
    <n v="-37768"/>
    <n v="-7.6429769727189761E-2"/>
  </r>
  <r>
    <s v="VINELAND"/>
    <x v="31"/>
    <s v="51"/>
    <s v="PC"/>
    <s v="343330"/>
    <n v="428193"/>
    <n v="421127"/>
    <n v="-7066"/>
    <n v="-1.6501904515020097E-2"/>
  </r>
  <r>
    <s v="WASHINGTON TOWNSHIP"/>
    <x v="31"/>
    <s v="52"/>
    <s v="MC"/>
    <s v="343402"/>
    <n v="155322"/>
    <n v="147735"/>
    <n v="-7587"/>
    <n v="-4.8846911577239541E-2"/>
  </r>
  <r>
    <s v="WAYNE TOWNSHIP"/>
    <x v="31"/>
    <s v="51"/>
    <s v="PC"/>
    <s v="343438"/>
    <n v="162819"/>
    <n v="157962"/>
    <n v="-4857"/>
    <n v="-2.983067086765058E-2"/>
  </r>
  <r>
    <s v="WOODBRIDGE"/>
    <x v="31"/>
    <s v="52"/>
    <s v="MC"/>
    <s v="343624"/>
    <n v="556572"/>
    <n v="547474"/>
    <n v="-9098"/>
    <n v="-1.6346492457399942E-2"/>
  </r>
  <r>
    <s v="ATLANTIC COUNTY"/>
    <x v="31"/>
    <s v="66"/>
    <s v="UC"/>
    <s v="349001"/>
    <n v="1069866"/>
    <n v="1048023"/>
    <n v="-21843"/>
    <n v="-2.0416575533758433E-2"/>
  </r>
  <r>
    <s v="BERGEN COUNTY"/>
    <x v="31"/>
    <s v="66"/>
    <s v="UC"/>
    <s v="349003"/>
    <n v="8390768"/>
    <n v="8247597"/>
    <n v="-143171"/>
    <n v="-1.7062919627857664E-2"/>
  </r>
  <r>
    <s v="BURLINGTON COUNTY"/>
    <x v="31"/>
    <s v="66"/>
    <s v="UC"/>
    <s v="349005"/>
    <n v="1330754"/>
    <n v="1262858"/>
    <n v="-67896"/>
    <n v="-5.1020699543266448E-2"/>
  </r>
  <r>
    <s v="CAMDEN COUNTY"/>
    <x v="31"/>
    <s v="66"/>
    <s v="UC"/>
    <s v="349007"/>
    <n v="2184336"/>
    <n v="2127454"/>
    <n v="-56882"/>
    <n v="-2.6040865507870586E-2"/>
  </r>
  <r>
    <s v="ESSEX COUNTY"/>
    <x v="31"/>
    <s v="66"/>
    <s v="UC"/>
    <s v="349013"/>
    <n v="4711432"/>
    <n v="4602385"/>
    <n v="-109047"/>
    <n v="-2.3145192374632594E-2"/>
  </r>
  <r>
    <s v="GLOUCESTER COUNTY"/>
    <x v="31"/>
    <s v="66"/>
    <s v="UC"/>
    <s v="349015"/>
    <n v="1094145"/>
    <n v="1052587"/>
    <n v="-41558"/>
    <n v="-3.7982168725351761E-2"/>
  </r>
  <r>
    <s v="HUDSON COUNTY"/>
    <x v="31"/>
    <s v="66"/>
    <s v="UC"/>
    <s v="349017"/>
    <n v="2947915"/>
    <n v="2897274"/>
    <n v="-50641"/>
    <n v="-1.7178582150435138E-2"/>
  </r>
  <r>
    <s v="MIDDLESEX COUNTY"/>
    <x v="31"/>
    <s v="66"/>
    <s v="UC"/>
    <s v="349023"/>
    <n v="1647021"/>
    <n v="1589847"/>
    <n v="-57174"/>
    <n v="-3.4713582886921293E-2"/>
  </r>
  <r>
    <s v="MONMOUTH COUNTY"/>
    <x v="31"/>
    <s v="66"/>
    <s v="UC"/>
    <s v="349025"/>
    <n v="2367235"/>
    <n v="2301748"/>
    <n v="-65487"/>
    <n v="-2.7663920143120562E-2"/>
  </r>
  <r>
    <s v="MORRIS COUNTY"/>
    <x v="31"/>
    <s v="66"/>
    <s v="UC"/>
    <s v="349027"/>
    <n v="1703655"/>
    <n v="1705233"/>
    <n v="1578"/>
    <n v="9.2624386979758225E-4"/>
  </r>
  <r>
    <s v="OCEAN COUNTY"/>
    <x v="31"/>
    <s v="66"/>
    <s v="UC"/>
    <s v="349029"/>
    <n v="1068906"/>
    <n v="1043199"/>
    <n v="-25707"/>
    <n v="-2.4049822903042924E-2"/>
  </r>
  <r>
    <s v="PASSAIC COUNTY"/>
    <x v="31"/>
    <s v="66"/>
    <s v="UC"/>
    <s v="349031"/>
    <n v="832897"/>
    <n v="815978"/>
    <n v="-16919"/>
    <n v="-2.0313436115149894E-2"/>
  </r>
  <r>
    <s v="SOMERSET COUNTY"/>
    <x v="31"/>
    <s v="66"/>
    <s v="UC"/>
    <s v="349035"/>
    <n v="917492"/>
    <n v="898058"/>
    <n v="-19434"/>
    <n v="-2.1181656079835028E-2"/>
  </r>
  <r>
    <s v="UNION COUNTY"/>
    <x v="31"/>
    <s v="66"/>
    <s v="UC"/>
    <s v="349039"/>
    <n v="4190127"/>
    <n v="4102770"/>
    <n v="-87357"/>
    <n v="-2.0848294097052428E-2"/>
  </r>
  <r>
    <s v="NEW MEXICO"/>
    <x v="32"/>
    <s v="22"/>
    <s v="State Balance"/>
    <s v="350000"/>
    <n v="8975336"/>
    <n v="9028702"/>
    <n v="53366"/>
    <n v="5.9458498266805829E-3"/>
  </r>
  <r>
    <s v="ALBUQUERQUE"/>
    <x v="32"/>
    <s v="51"/>
    <s v="PC"/>
    <s v="350012"/>
    <n v="3926914"/>
    <n v="3915323"/>
    <n v="-11591"/>
    <n v="-2.9516816512915739E-3"/>
  </r>
  <r>
    <s v="FARMINGTON"/>
    <x v="32"/>
    <s v="51"/>
    <s v="PC"/>
    <s v="350204"/>
    <n v="400902"/>
    <n v="371911"/>
    <n v="-28991"/>
    <n v="-7.2314430958189277E-2"/>
  </r>
  <r>
    <s v="LAS CRUCES"/>
    <x v="32"/>
    <s v="51"/>
    <s v="PC"/>
    <s v="350336"/>
    <n v="769526"/>
    <n v="763361"/>
    <n v="-6165"/>
    <n v="-8.0114252150024819E-3"/>
  </r>
  <r>
    <s v="RIO RANCHO"/>
    <x v="32"/>
    <s v="52"/>
    <s v="MC"/>
    <s v="350479"/>
    <n v="379649"/>
    <n v="422562"/>
    <n v="42913"/>
    <n v="0.11303335449322927"/>
  </r>
  <r>
    <s v="SANTA FE"/>
    <x v="32"/>
    <s v="51"/>
    <s v="PC"/>
    <s v="350534"/>
    <n v="516201"/>
    <n v="526040"/>
    <n v="9839"/>
    <n v="1.9060404764810607E-2"/>
  </r>
  <r>
    <s v="NEVADA"/>
    <x v="33"/>
    <s v="22"/>
    <s v="State Balance"/>
    <s v="320000"/>
    <n v="2316003"/>
    <n v="2389258"/>
    <n v="73255"/>
    <n v="3.1629924486280887E-2"/>
  </r>
  <r>
    <s v="CARSON CITY"/>
    <x v="33"/>
    <s v="51"/>
    <s v="PC"/>
    <s v="320036"/>
    <n v="378067"/>
    <n v="362712"/>
    <n v="-15355"/>
    <n v="-4.0614494256309065E-2"/>
  </r>
  <r>
    <s v="HENDERSON"/>
    <x v="33"/>
    <s v="52"/>
    <s v="MC"/>
    <s v="320096"/>
    <n v="1193143"/>
    <n v="1193481"/>
    <n v="338"/>
    <n v="2.8328540669475495E-4"/>
  </r>
  <r>
    <s v="LAS VEGAS"/>
    <x v="33"/>
    <s v="51"/>
    <s v="PC"/>
    <s v="320108"/>
    <n v="4473199"/>
    <n v="4621287"/>
    <n v="148088"/>
    <n v="3.3105614125372024E-2"/>
  </r>
  <r>
    <s v="NORTH LAS VEGAS"/>
    <x v="33"/>
    <s v="52"/>
    <s v="MC"/>
    <s v="320138"/>
    <n v="1671898"/>
    <n v="1749562"/>
    <n v="77664"/>
    <n v="4.6452594596081816E-2"/>
  </r>
  <r>
    <s v="RENO"/>
    <x v="33"/>
    <s v="51"/>
    <s v="PC"/>
    <s v="320150"/>
    <n v="1872940"/>
    <n v="1836475"/>
    <n v="-36465"/>
    <n v="-1.9469390370220083E-2"/>
  </r>
  <r>
    <s v="SPARKS"/>
    <x v="33"/>
    <s v="51"/>
    <s v="PC"/>
    <s v="320156"/>
    <n v="631300"/>
    <n v="631271"/>
    <n v="-29"/>
    <n v="-4.5936955488674166E-5"/>
  </r>
  <r>
    <s v="CLARK COUNTY"/>
    <x v="33"/>
    <s v="66"/>
    <s v="UC"/>
    <s v="329003"/>
    <n v="6401850"/>
    <n v="6389539"/>
    <n v="-12311"/>
    <n v="-1.9230378718651639E-3"/>
  </r>
  <r>
    <s v="NEW YORK"/>
    <x v="34"/>
    <s v="22"/>
    <s v="State Balance"/>
    <s v="360000"/>
    <n v="42689894"/>
    <n v="41900284"/>
    <n v="-789610"/>
    <n v="-1.849641510002344E-2"/>
  </r>
  <r>
    <s v="ALBANY"/>
    <x v="34"/>
    <s v="51"/>
    <s v="PC"/>
    <s v="360040"/>
    <n v="3212719"/>
    <n v="3151205"/>
    <n v="-61514"/>
    <n v="-1.9147021572692789E-2"/>
  </r>
  <r>
    <s v="AMHERST TOWN"/>
    <x v="34"/>
    <s v="52"/>
    <s v="MC"/>
    <s v="360152"/>
    <n v="509174"/>
    <n v="494160"/>
    <n v="-15014"/>
    <n v="-2.9486973019046535E-2"/>
  </r>
  <r>
    <s v="AUBURN"/>
    <x v="34"/>
    <s v="52"/>
    <s v="MC"/>
    <s v="360300"/>
    <n v="864194"/>
    <n v="845446"/>
    <n v="-18748"/>
    <n v="-2.1694202922029081E-2"/>
  </r>
  <r>
    <s v="BABYLON TOWN"/>
    <x v="34"/>
    <s v="52"/>
    <s v="MC"/>
    <s v="360352"/>
    <n v="960835"/>
    <n v="891688"/>
    <n v="-69147"/>
    <n v="-7.1965529981734638E-2"/>
  </r>
  <r>
    <s v="BINGHAMTON"/>
    <x v="34"/>
    <s v="51"/>
    <s v="PC"/>
    <s v="360556"/>
    <n v="1819712"/>
    <n v="1776091"/>
    <n v="-43621"/>
    <n v="-2.3971375690219111E-2"/>
  </r>
  <r>
    <s v="BUFFALO"/>
    <x v="34"/>
    <s v="51"/>
    <s v="PC"/>
    <s v="360784"/>
    <n v="13423963"/>
    <n v="13000034"/>
    <n v="-423929"/>
    <n v="-3.1580018508692256E-2"/>
  </r>
  <r>
    <s v="CHEEKTOWAGA TOWN"/>
    <x v="34"/>
    <s v="51"/>
    <s v="PC"/>
    <s v="361152"/>
    <n v="929383"/>
    <n v="943977"/>
    <n v="14594"/>
    <n v="1.5702891057830841E-2"/>
  </r>
  <r>
    <s v="CLAY TOWN"/>
    <x v="34"/>
    <s v="52"/>
    <s v="MC"/>
    <s v="361256"/>
    <n v="192219"/>
    <n v="186612"/>
    <n v="-5607"/>
    <n v="-2.9169853136266445E-2"/>
  </r>
  <r>
    <s v="COLONIE TOWN"/>
    <x v="34"/>
    <s v="52"/>
    <s v="MC"/>
    <s v="361380"/>
    <n v="314736"/>
    <n v="324296"/>
    <n v="9560"/>
    <n v="3.0374663209801232E-2"/>
  </r>
  <r>
    <s v="DUNKIRK"/>
    <x v="34"/>
    <s v="52"/>
    <s v="MC"/>
    <s v="361756"/>
    <n v="485925"/>
    <n v="472589"/>
    <n v="-13336"/>
    <n v="-2.7444564490404898E-2"/>
  </r>
  <r>
    <s v="ELMIRA"/>
    <x v="34"/>
    <s v="51"/>
    <s v="PC"/>
    <s v="362000"/>
    <n v="1077388"/>
    <n v="1078937"/>
    <n v="1549"/>
    <n v="1.4377364514919417E-3"/>
  </r>
  <r>
    <s v="GLEN FALLS"/>
    <x v="34"/>
    <s v="51"/>
    <s v="PC"/>
    <s v="362480"/>
    <n v="463979"/>
    <n v="449430"/>
    <n v="-14549"/>
    <n v="-3.1357022623868754E-2"/>
  </r>
  <r>
    <s v="GREECE"/>
    <x v="34"/>
    <s v="52"/>
    <s v="MC"/>
    <s v="362572"/>
    <n v="405091"/>
    <n v="434391"/>
    <n v="29300"/>
    <n v="7.2329427215119563E-2"/>
  </r>
  <r>
    <s v="HAMBURG TOWN"/>
    <x v="34"/>
    <s v="52"/>
    <s v="MC"/>
    <s v="362688"/>
    <n v="390067"/>
    <n v="374084"/>
    <n v="-15983"/>
    <n v="-4.0975011985120505E-2"/>
  </r>
  <r>
    <s v="HUNTINGTON TOWN"/>
    <x v="34"/>
    <s v="52"/>
    <s v="MC"/>
    <s v="363088"/>
    <n v="786923"/>
    <n v="750783"/>
    <n v="-36140"/>
    <n v="-4.5925713189219272E-2"/>
  </r>
  <r>
    <s v="IRONDEQUOIT"/>
    <x v="34"/>
    <s v="52"/>
    <s v="MC"/>
    <s v="363140"/>
    <n v="806723"/>
    <n v="815574"/>
    <n v="8851"/>
    <n v="1.0971547854715932E-2"/>
  </r>
  <r>
    <s v="ISLIP TOWN"/>
    <x v="34"/>
    <s v="52"/>
    <s v="MC"/>
    <s v="363160"/>
    <n v="1615578"/>
    <n v="1577547"/>
    <n v="-38031"/>
    <n v="-2.3540181903937786E-2"/>
  </r>
  <r>
    <s v="ITHACA"/>
    <x v="34"/>
    <s v="51"/>
    <s v="PC"/>
    <s v="363168"/>
    <n v="715930"/>
    <n v="675348"/>
    <n v="-40582"/>
    <n v="-5.6684312712136663E-2"/>
  </r>
  <r>
    <s v="JAMESTOWN"/>
    <x v="34"/>
    <s v="52"/>
    <s v="MC"/>
    <s v="363180"/>
    <n v="1070178"/>
    <n v="1054313"/>
    <n v="-15865"/>
    <n v="-1.4824636649230316E-2"/>
  </r>
  <r>
    <s v="KINGSTON"/>
    <x v="34"/>
    <s v="51"/>
    <s v="PC"/>
    <s v="363300"/>
    <n v="693190"/>
    <n v="691895"/>
    <n v="-1295"/>
    <n v="-1.868174670725198E-3"/>
  </r>
  <r>
    <s v="MIDDLETOWN"/>
    <x v="34"/>
    <s v="51"/>
    <s v="PC"/>
    <s v="364004"/>
    <n v="519735"/>
    <n v="516275"/>
    <n v="-3460"/>
    <n v="-6.6572387851501248E-3"/>
  </r>
  <r>
    <s v="MOUNT VERNON"/>
    <x v="34"/>
    <s v="52"/>
    <s v="MC"/>
    <s v="364212"/>
    <n v="1360200"/>
    <n v="1323716"/>
    <n v="-36484"/>
    <n v="-2.6822526099103072E-2"/>
  </r>
  <r>
    <s v="NEWBURGH"/>
    <x v="34"/>
    <s v="51"/>
    <s v="PC"/>
    <s v="364320"/>
    <n v="779561"/>
    <n v="786944"/>
    <n v="7383"/>
    <n v="9.4707149280171786E-3"/>
  </r>
  <r>
    <s v="NEW ROCHELLE"/>
    <x v="34"/>
    <s v="52"/>
    <s v="MC"/>
    <s v="364408"/>
    <n v="1419575"/>
    <n v="1379441"/>
    <n v="-40134"/>
    <n v="-2.8271841924519661E-2"/>
  </r>
  <r>
    <s v="NEW YORK"/>
    <x v="34"/>
    <s v="51"/>
    <s v="PC"/>
    <s v="364436"/>
    <n v="155708779"/>
    <n v="152546196"/>
    <n v="-3162583"/>
    <n v="-2.0310884333631568E-2"/>
  </r>
  <r>
    <s v="NIAGARA FALLS"/>
    <x v="34"/>
    <s v="51"/>
    <s v="PC"/>
    <s v="364448"/>
    <n v="2229497"/>
    <n v="2236303"/>
    <n v="6806"/>
    <n v="3.052706507342239E-3"/>
  </r>
  <r>
    <s v="POUGHKEEPSIE"/>
    <x v="34"/>
    <s v="51"/>
    <s v="PC"/>
    <s v="365312"/>
    <n v="862923"/>
    <n v="845631"/>
    <n v="-17292"/>
    <n v="-2.0038867894354422E-2"/>
  </r>
  <r>
    <s v="ROCHESTER"/>
    <x v="34"/>
    <s v="51"/>
    <s v="PC"/>
    <s v="365544"/>
    <n v="8198055"/>
    <n v="7961706"/>
    <n v="-236349"/>
    <n v="-2.8829887089071738E-2"/>
  </r>
  <r>
    <s v="ROME"/>
    <x v="34"/>
    <s v="51"/>
    <s v="PC"/>
    <s v="365572"/>
    <n v="933401"/>
    <n v="923733"/>
    <n v="-9668"/>
    <n v="-1.0357820486586152E-2"/>
  </r>
  <r>
    <s v="SARATOGA SPRINGS"/>
    <x v="34"/>
    <s v="52"/>
    <s v="MC"/>
    <s v="365800"/>
    <n v="350923"/>
    <n v="342851"/>
    <n v="-8072"/>
    <n v="-2.3002197063173403E-2"/>
  </r>
  <r>
    <s v="SCHENECTADY"/>
    <x v="34"/>
    <s v="51"/>
    <s v="PC"/>
    <s v="365848"/>
    <n v="2109112"/>
    <n v="2092914"/>
    <n v="-16198"/>
    <n v="-7.6800094068024839E-3"/>
  </r>
  <r>
    <s v="SYRACUSE"/>
    <x v="34"/>
    <s v="51"/>
    <s v="PC"/>
    <s v="366376"/>
    <n v="4900013"/>
    <n v="4776203"/>
    <n v="-123810"/>
    <n v="-2.5267279903134952E-2"/>
  </r>
  <r>
    <s v="TONAWANDA TOWN"/>
    <x v="34"/>
    <s v="52"/>
    <s v="MC"/>
    <s v="366468"/>
    <n v="1529726"/>
    <n v="1518049"/>
    <n v="-11677"/>
    <n v="-7.6333931697571984E-3"/>
  </r>
  <r>
    <s v="TROY"/>
    <x v="34"/>
    <s v="51"/>
    <s v="PC"/>
    <s v="366500"/>
    <n v="1722090"/>
    <n v="1672929"/>
    <n v="-49161"/>
    <n v="-2.8547288469243769E-2"/>
  </r>
  <r>
    <s v="UNION TOWN"/>
    <x v="34"/>
    <s v="52"/>
    <s v="MC"/>
    <s v="366588"/>
    <n v="1160310"/>
    <n v="1093934"/>
    <n v="-66376"/>
    <n v="-5.7205402004636689E-2"/>
  </r>
  <r>
    <s v="UTICA"/>
    <x v="34"/>
    <s v="51"/>
    <s v="PC"/>
    <s v="366612"/>
    <n v="2294959"/>
    <n v="2215310"/>
    <n v="-79649"/>
    <n v="-3.4706066644327849E-2"/>
  </r>
  <r>
    <s v="Watertown city"/>
    <x v="34"/>
    <s v="51"/>
    <s v="PC"/>
    <s v="366848"/>
    <n v="0"/>
    <n v="795961"/>
    <n v="795961"/>
    <e v="#DIV/0!"/>
  </r>
  <r>
    <s v="WEST SENECA"/>
    <x v="34"/>
    <s v="52"/>
    <s v="MC"/>
    <s v="367024"/>
    <n v="287011"/>
    <n v="267882"/>
    <n v="-19129"/>
    <s v="New"/>
  </r>
  <r>
    <s v="WHITE PLAINS"/>
    <x v="34"/>
    <s v="51"/>
    <s v="PC"/>
    <s v="367096"/>
    <n v="819632"/>
    <n v="809848"/>
    <n v="-9784"/>
    <n v="-1.1937064438674918E-2"/>
  </r>
  <r>
    <s v="YONKERS"/>
    <x v="34"/>
    <s v="52"/>
    <s v="MC"/>
    <s v="367260"/>
    <n v="3091469"/>
    <n v="3149053"/>
    <n v="57584"/>
    <n v="1.8626743467264267E-2"/>
  </r>
  <r>
    <s v="DUTCHESS COUNTY"/>
    <x v="34"/>
    <s v="66"/>
    <s v="UC"/>
    <s v="369027"/>
    <n v="1346653"/>
    <n v="1366085"/>
    <n v="19432"/>
    <n v="1.4429849411838091E-2"/>
  </r>
  <r>
    <s v="ERIE COUNTY"/>
    <x v="34"/>
    <s v="66"/>
    <s v="UC"/>
    <s v="369029"/>
    <n v="2469242"/>
    <n v="2412944"/>
    <n v="-56298"/>
    <n v="-2.2799709384499371E-2"/>
  </r>
  <r>
    <s v="MONROE COUNTY"/>
    <x v="34"/>
    <s v="66"/>
    <s v="UC"/>
    <s v="369055"/>
    <n v="1663576"/>
    <n v="1652789"/>
    <n v="-10787"/>
    <n v="-6.4842243456265302E-3"/>
  </r>
  <r>
    <s v="NASSAU COUNTY"/>
    <x v="34"/>
    <s v="66"/>
    <s v="UC"/>
    <s v="369059"/>
    <n v="12871690"/>
    <n v="12808866"/>
    <n v="-62824"/>
    <n v="-4.8807887697730444E-3"/>
  </r>
  <r>
    <s v="ONONDAGA COUNTY"/>
    <x v="34"/>
    <s v="66"/>
    <s v="UC"/>
    <s v="369067"/>
    <n v="1767464"/>
    <n v="1721909"/>
    <n v="-45555"/>
    <n v="-2.5774216617707631E-2"/>
  </r>
  <r>
    <s v="ORANGE COUNTY"/>
    <x v="34"/>
    <s v="66"/>
    <s v="UC"/>
    <s v="369071"/>
    <n v="1467925"/>
    <n v="1450186"/>
    <n v="-17739"/>
    <n v="-1.2084404857196383E-2"/>
  </r>
  <r>
    <s v="ROCKLAND COUNTY"/>
    <x v="34"/>
    <s v="66"/>
    <s v="UC"/>
    <s v="369087"/>
    <n v="2065279"/>
    <n v="2047610"/>
    <n v="-17669"/>
    <n v="-8.5552605725424998E-3"/>
  </r>
  <r>
    <s v="SUFFOLK COUNTY"/>
    <x v="34"/>
    <s v="66"/>
    <s v="UC"/>
    <s v="369103"/>
    <n v="3032794"/>
    <n v="2948155"/>
    <n v="-84639"/>
    <n v="-2.7907929124101408E-2"/>
  </r>
  <r>
    <s v="WESTCHESTER COUNTY"/>
    <x v="34"/>
    <s v="66"/>
    <s v="UC"/>
    <s v="369119"/>
    <n v="4160843"/>
    <n v="4129055"/>
    <n v="-31788"/>
    <n v="-7.6397979928586584E-3"/>
  </r>
  <r>
    <s v="OHIO"/>
    <x v="35"/>
    <s v="22"/>
    <s v="State Balance"/>
    <s v="390000"/>
    <n v="42217684"/>
    <n v="41871005"/>
    <n v="-346679"/>
    <n v="-8.2117010492569892E-3"/>
  </r>
  <r>
    <s v="AKRON"/>
    <x v="35"/>
    <s v="51"/>
    <s v="PC"/>
    <s v="390042"/>
    <n v="5765282"/>
    <n v="5678109"/>
    <n v="-87173"/>
    <n v="-1.5120335830927265E-2"/>
  </r>
  <r>
    <s v="ALLIANCE"/>
    <x v="35"/>
    <s v="52"/>
    <s v="MC"/>
    <s v="390066"/>
    <n v="582058"/>
    <n v="563201"/>
    <n v="-18857"/>
    <n v="-3.23971150641345E-2"/>
  </r>
  <r>
    <s v="BARBERTON"/>
    <x v="35"/>
    <s v="52"/>
    <s v="MC"/>
    <s v="390294"/>
    <n v="634542"/>
    <n v="614384"/>
    <n v="-20158"/>
    <n v="-3.1767794724383888E-2"/>
  </r>
  <r>
    <s v="BOWLING GREEN"/>
    <x v="35"/>
    <s v="52"/>
    <s v="MC"/>
    <s v="390600"/>
    <n v="253562"/>
    <n v="247310"/>
    <n v="-6252"/>
    <n v="-2.4656691460076825E-2"/>
  </r>
  <r>
    <s v="CANTON"/>
    <x v="35"/>
    <s v="51"/>
    <s v="PC"/>
    <s v="390858"/>
    <n v="2493431"/>
    <n v="2409987"/>
    <n v="-83444"/>
    <n v="-3.346553403723624E-2"/>
  </r>
  <r>
    <s v="CINCINNATI"/>
    <x v="35"/>
    <s v="51"/>
    <s v="PC"/>
    <s v="391062"/>
    <n v="11275150"/>
    <n v="11057684"/>
    <n v="-217466"/>
    <n v="-1.9287193518489777E-2"/>
  </r>
  <r>
    <s v="CLEVELAND"/>
    <x v="35"/>
    <s v="51"/>
    <s v="PC"/>
    <s v="391104"/>
    <n v="20265802"/>
    <n v="19982295"/>
    <n v="-283507"/>
    <n v="-1.3989429088471308E-2"/>
  </r>
  <r>
    <s v="CLEVELAND HEIGHTS"/>
    <x v="35"/>
    <s v="52"/>
    <s v="MC"/>
    <s v="391110"/>
    <n v="1496443"/>
    <n v="1476294"/>
    <n v="-20149"/>
    <n v="-1.3464595711296722E-2"/>
  </r>
  <r>
    <s v="COLUMBUS"/>
    <x v="35"/>
    <s v="51"/>
    <s v="PC"/>
    <s v="391176"/>
    <n v="6877408"/>
    <n v="6677379"/>
    <n v="-200029"/>
    <n v="-2.908494014023888E-2"/>
  </r>
  <r>
    <s v="CUYAHOGA FALLS"/>
    <x v="35"/>
    <s v="52"/>
    <s v="MC"/>
    <s v="391320"/>
    <n v="626420"/>
    <n v="604722"/>
    <n v="-21698"/>
    <n v="-3.4638102231729508E-2"/>
  </r>
  <r>
    <s v="DAYTON"/>
    <x v="35"/>
    <s v="51"/>
    <s v="PC"/>
    <s v="391362"/>
    <n v="5205993"/>
    <n v="5124668"/>
    <n v="-81325"/>
    <n v="-1.5621419391074863E-2"/>
  </r>
  <r>
    <s v="EAST CLEVELAND"/>
    <x v="35"/>
    <s v="52"/>
    <s v="MC"/>
    <s v="391500"/>
    <n v="1064094"/>
    <n v="1001414"/>
    <n v="-62680"/>
    <n v="-5.8904570460880337E-2"/>
  </r>
  <r>
    <s v="ELYRIA"/>
    <x v="35"/>
    <s v="51"/>
    <s v="PC"/>
    <s v="391602"/>
    <n v="609876"/>
    <n v="628815"/>
    <n v="18939"/>
    <n v="3.105385357023395E-2"/>
  </r>
  <r>
    <s v="EUCLID"/>
    <x v="35"/>
    <s v="52"/>
    <s v="MC"/>
    <s v="391626"/>
    <n v="919541"/>
    <n v="910731"/>
    <n v="-8810"/>
    <n v="-9.5808669760239079E-3"/>
  </r>
  <r>
    <s v="FAIRBORN"/>
    <x v="35"/>
    <s v="52"/>
    <s v="MC"/>
    <s v="391638"/>
    <n v="236419"/>
    <n v="253765"/>
    <n v="17346"/>
    <n v="7.3369737626840487E-2"/>
  </r>
  <r>
    <s v="HAMILTON CITY"/>
    <x v="35"/>
    <s v="52"/>
    <s v="MC"/>
    <s v="392118"/>
    <n v="1347097"/>
    <n v="1280466"/>
    <n v="-66631"/>
    <n v="-4.9462659333366493E-2"/>
  </r>
  <r>
    <s v="KENT"/>
    <x v="35"/>
    <s v="52"/>
    <s v="MC"/>
    <s v="392508"/>
    <n v="275277"/>
    <n v="268594"/>
    <n v="-6683"/>
    <n v="-2.4277364254914141E-2"/>
  </r>
  <r>
    <s v="KETTERING"/>
    <x v="35"/>
    <s v="52"/>
    <s v="MC"/>
    <s v="392526"/>
    <n v="490874"/>
    <n v="477753"/>
    <n v="-13121"/>
    <n v="-2.6729873653931559E-2"/>
  </r>
  <r>
    <s v="LAKEWOOD"/>
    <x v="35"/>
    <s v="52"/>
    <s v="MC"/>
    <s v="392628"/>
    <n v="1851409"/>
    <n v="1838388"/>
    <n v="-13021"/>
    <n v="-7.0330218768516299E-3"/>
  </r>
  <r>
    <s v="LANCASTER"/>
    <x v="35"/>
    <s v="52"/>
    <s v="MC"/>
    <s v="392634"/>
    <n v="469476"/>
    <n v="465810"/>
    <n v="-3666"/>
    <n v="-7.8087058763387264E-3"/>
  </r>
  <r>
    <s v="LIMA"/>
    <x v="35"/>
    <s v="51"/>
    <s v="PC"/>
    <s v="392730"/>
    <n v="977246"/>
    <n v="982277"/>
    <n v="5031"/>
    <n v="5.1481407956645514E-3"/>
  </r>
  <r>
    <s v="LORAIN"/>
    <x v="35"/>
    <s v="52"/>
    <s v="MC"/>
    <s v="392820"/>
    <n v="1190853"/>
    <n v="1177876"/>
    <n v="-12977"/>
    <n v="-1.0897230808504492E-2"/>
  </r>
  <r>
    <s v="MANSFIELD"/>
    <x v="35"/>
    <s v="51"/>
    <s v="PC"/>
    <s v="393012"/>
    <n v="807747"/>
    <n v="787671"/>
    <n v="-20076"/>
    <n v="-2.4854317007676908E-2"/>
  </r>
  <r>
    <s v="MARIETTA"/>
    <x v="35"/>
    <s v="51"/>
    <s v="PC"/>
    <s v="393054"/>
    <n v="345743"/>
    <n v="338865"/>
    <n v="-6878"/>
    <n v="-1.989338902016816E-2"/>
  </r>
  <r>
    <s v="MASSILLON"/>
    <x v="35"/>
    <s v="51"/>
    <s v="PC"/>
    <s v="393114"/>
    <n v="607065"/>
    <n v="611626"/>
    <n v="4561"/>
    <n v="7.5131987513692936E-3"/>
  </r>
  <r>
    <s v="MENTOR"/>
    <x v="35"/>
    <s v="51"/>
    <s v="PC"/>
    <s v="393168"/>
    <n v="159260"/>
    <n v="164752"/>
    <n v="5492"/>
    <n v="3.4484490769810375E-2"/>
  </r>
  <r>
    <s v="MIDDLETOWN"/>
    <x v="35"/>
    <s v="51"/>
    <s v="PC"/>
    <s v="393222"/>
    <n v="665817"/>
    <n v="682304"/>
    <n v="16487"/>
    <n v="2.4762059244507126E-2"/>
  </r>
  <r>
    <s v="NEWARK"/>
    <x v="35"/>
    <s v="52"/>
    <s v="MC"/>
    <s v="393558"/>
    <n v="731270"/>
    <n v="728546"/>
    <n v="-2724"/>
    <n v="-3.7250263240663503E-3"/>
  </r>
  <r>
    <s v="PARMA"/>
    <x v="35"/>
    <s v="52"/>
    <s v="MC"/>
    <s v="394098"/>
    <n v="827644"/>
    <n v="829183"/>
    <n v="1539"/>
    <n v="1.8594951452556897E-3"/>
  </r>
  <r>
    <s v="SANDUSKY"/>
    <x v="35"/>
    <s v="51"/>
    <s v="PC"/>
    <s v="394680"/>
    <n v="710779"/>
    <n v="702302"/>
    <n v="-8477"/>
    <n v="-1.1926351228722289E-2"/>
  </r>
  <r>
    <s v="SPRINGFIELD"/>
    <x v="35"/>
    <s v="51"/>
    <s v="PC"/>
    <s v="394998"/>
    <n v="1612130"/>
    <n v="1595856"/>
    <n v="-16274"/>
    <n v="-1.0094719408484427E-2"/>
  </r>
  <r>
    <s v="STEUBENVILLE"/>
    <x v="35"/>
    <s v="51"/>
    <s v="PC"/>
    <s v="395016"/>
    <n v="595549"/>
    <n v="588373"/>
    <n v="-7176"/>
    <n v="-1.2049386364514088E-2"/>
  </r>
  <r>
    <s v="TOLEDO"/>
    <x v="35"/>
    <s v="51"/>
    <s v="PC"/>
    <s v="395214"/>
    <n v="7008842"/>
    <n v="6887769"/>
    <n v="-121073"/>
    <n v="-1.7274322919535068E-2"/>
  </r>
  <r>
    <s v="WARREN"/>
    <x v="35"/>
    <s v="51"/>
    <s v="PC"/>
    <s v="395454"/>
    <n v="1109402"/>
    <n v="1099641"/>
    <n v="-9761"/>
    <n v="-8.798433750795474E-3"/>
  </r>
  <r>
    <s v="YOUNGSTOWN"/>
    <x v="35"/>
    <s v="51"/>
    <s v="PC"/>
    <s v="395874"/>
    <n v="3385047"/>
    <n v="3288217"/>
    <n v="-96830"/>
    <n v="-2.8605215821227888E-2"/>
  </r>
  <r>
    <s v="BUTLER COUNTY"/>
    <x v="35"/>
    <s v="66"/>
    <s v="UC"/>
    <s v="399017"/>
    <n v="1179443"/>
    <n v="1136227"/>
    <n v="-43216"/>
    <n v="-3.6641024619248237E-2"/>
  </r>
  <r>
    <s v="CUYAHOGA COUNTY"/>
    <x v="35"/>
    <s v="66"/>
    <s v="UC"/>
    <s v="399035"/>
    <n v="3373039"/>
    <n v="3345044"/>
    <n v="-27995"/>
    <n v="-8.2996372114286249E-3"/>
  </r>
  <r>
    <s v="FRANKLIN COUNTY"/>
    <x v="35"/>
    <s v="66"/>
    <s v="UC"/>
    <s v="399049"/>
    <n v="1906140"/>
    <n v="1845431"/>
    <n v="-60709"/>
    <n v="-3.1849182116738539E-2"/>
  </r>
  <r>
    <s v="HAMILTON COUNTY"/>
    <x v="35"/>
    <s v="66"/>
    <s v="UC"/>
    <s v="399061"/>
    <n v="2910391"/>
    <n v="2894119"/>
    <n v="-16272"/>
    <n v="-5.5910013465544665E-3"/>
  </r>
  <r>
    <s v="LAKE COUNTY"/>
    <x v="35"/>
    <s v="66"/>
    <s v="UC"/>
    <s v="399085"/>
    <n v="1269623"/>
    <n v="1264831"/>
    <n v="-4792"/>
    <n v="-3.7743487633730643E-3"/>
  </r>
  <r>
    <s v="MONTGOMERY COUNTY"/>
    <x v="35"/>
    <s v="66"/>
    <s v="UC"/>
    <s v="399113"/>
    <n v="1709644"/>
    <n v="1674307"/>
    <n v="-35337"/>
    <n v="-2.0669215345416939E-2"/>
  </r>
  <r>
    <s v="STARK COUNTY"/>
    <x v="35"/>
    <s v="66"/>
    <s v="UC"/>
    <s v="399151"/>
    <n v="1127340"/>
    <n v="1129306"/>
    <n v="1966"/>
    <n v="1.7439281849308992E-3"/>
  </r>
  <r>
    <s v="SUMMIT COUNTY"/>
    <x v="35"/>
    <s v="66"/>
    <s v="UC"/>
    <s v="399153"/>
    <n v="971770"/>
    <n v="932810"/>
    <n v="-38960"/>
    <n v="-4.009179126748099E-2"/>
  </r>
  <r>
    <s v="WARREN COUNTY"/>
    <x v="35"/>
    <s v="66"/>
    <s v="UC"/>
    <s v="399165"/>
    <n v="762286"/>
    <n v="733570"/>
    <n v="-28716"/>
    <n v="-3.7670900423200739E-2"/>
  </r>
  <r>
    <s v="OKLAHOMA"/>
    <x v="36"/>
    <s v="22"/>
    <s v="State Balance"/>
    <s v="400000"/>
    <n v="13497021"/>
    <n v="13133166"/>
    <n v="-363855"/>
    <n v="-2.6958170991954446E-2"/>
  </r>
  <r>
    <s v="EDMOND"/>
    <x v="36"/>
    <s v="52"/>
    <s v="MC"/>
    <s v="400918"/>
    <n v="384483"/>
    <n v="379522"/>
    <n v="-4961"/>
    <n v="-1.2903041226790261E-2"/>
  </r>
  <r>
    <s v="ENID"/>
    <x v="36"/>
    <s v="52"/>
    <s v="MC"/>
    <s v="400966"/>
    <n v="454097"/>
    <n v="430876"/>
    <n v="-23221"/>
    <n v="-5.1136651420291258E-2"/>
  </r>
  <r>
    <s v="LAWTON"/>
    <x v="36"/>
    <s v="51"/>
    <s v="PC"/>
    <s v="401734"/>
    <n v="705758"/>
    <n v="662566"/>
    <n v="-43192"/>
    <n v="-6.119944796941728E-2"/>
  </r>
  <r>
    <s v="MIDWEST CITY"/>
    <x v="36"/>
    <s v="52"/>
    <s v="MC"/>
    <s v="402016"/>
    <n v="393945"/>
    <n v="365574"/>
    <n v="-28371"/>
    <n v="-7.2017667440886418E-2"/>
  </r>
  <r>
    <s v="MOORE CITY"/>
    <x v="36"/>
    <s v="52"/>
    <s v="MC"/>
    <s v="402046"/>
    <n v="309731"/>
    <n v="296818"/>
    <n v="-12913"/>
    <n v="-4.1691015752378678E-2"/>
  </r>
  <r>
    <s v="NORMAN"/>
    <x v="36"/>
    <s v="52"/>
    <s v="MC"/>
    <s v="402190"/>
    <n v="761709"/>
    <n v="721491"/>
    <n v="-40218"/>
    <n v="-5.2799691220663011E-2"/>
  </r>
  <r>
    <s v="OKLAHOMA CITY"/>
    <x v="36"/>
    <s v="51"/>
    <s v="PC"/>
    <s v="402268"/>
    <n v="4438600"/>
    <n v="4368280"/>
    <n v="-70320"/>
    <n v="-1.5842833325823459E-2"/>
  </r>
  <r>
    <s v="SHAWNEE"/>
    <x v="36"/>
    <s v="52"/>
    <s v="MC"/>
    <s v="402718"/>
    <n v="308553"/>
    <n v="289212"/>
    <n v="-19341"/>
    <n v="-6.2682910229360914E-2"/>
  </r>
  <r>
    <s v="TULSA"/>
    <x v="36"/>
    <s v="51"/>
    <s v="PC"/>
    <s v="403036"/>
    <n v="3354605"/>
    <n v="3217845"/>
    <n v="-136760"/>
    <n v="-4.0767840028855855E-2"/>
  </r>
  <r>
    <s v="TULSA COUNTY"/>
    <x v="36"/>
    <s v="66"/>
    <s v="UC"/>
    <s v="409143"/>
    <n v="1299556"/>
    <n v="1277499"/>
    <n v="-22057"/>
    <n v="-1.697271991357048E-2"/>
  </r>
  <r>
    <s v="OREGON"/>
    <x v="37"/>
    <s v="22"/>
    <s v="State Balance"/>
    <s v="410000"/>
    <n v="12178221"/>
    <n v="11842473"/>
    <n v="-335748"/>
    <n v="-2.7569544024533633E-2"/>
  </r>
  <r>
    <s v="Albany"/>
    <x v="37"/>
    <s v="52"/>
    <s v="MC"/>
    <s v="410012"/>
    <n v="402361"/>
    <n v="389189"/>
    <n v="-13172"/>
    <n v="-3.2736771207945103E-2"/>
  </r>
  <r>
    <s v="ASHLAND"/>
    <x v="37"/>
    <s v="52"/>
    <s v="MC"/>
    <s v="410042"/>
    <n v="169591"/>
    <n v="169961"/>
    <n v="370"/>
    <n v="2.1817195487968113E-3"/>
  </r>
  <r>
    <s v="BEAVERTON"/>
    <x v="37"/>
    <s v="51"/>
    <s v="PC"/>
    <s v="410108"/>
    <n v="551016"/>
    <n v="585755"/>
    <n v="34739"/>
    <n v="6.3045356214701573E-2"/>
  </r>
  <r>
    <s v="BEND"/>
    <x v="37"/>
    <s v="51"/>
    <s v="PC"/>
    <s v="410114"/>
    <n v="410006"/>
    <n v="415482"/>
    <n v="5476"/>
    <n v="1.3355902108749628E-2"/>
  </r>
  <r>
    <s v="CORVALLIS"/>
    <x v="37"/>
    <s v="51"/>
    <s v="PC"/>
    <s v="410288"/>
    <n v="493675"/>
    <n v="509051"/>
    <n v="15376"/>
    <n v="3.1145996860282573E-2"/>
  </r>
  <r>
    <s v="EUGENE"/>
    <x v="37"/>
    <s v="51"/>
    <s v="PC"/>
    <s v="410426"/>
    <n v="1242049"/>
    <n v="1246273"/>
    <n v="4224"/>
    <n v="3.4008320122636063E-3"/>
  </r>
  <r>
    <s v="Grants Pass city"/>
    <x v="37"/>
    <s v="51"/>
    <s v="PC"/>
    <s v="410540"/>
    <n v="0"/>
    <n v="269487"/>
    <n v="269487"/>
    <e v="#DIV/0!"/>
  </r>
  <r>
    <s v="GRESHAM"/>
    <x v="37"/>
    <s v="52"/>
    <s v="MC"/>
    <s v="410564"/>
    <n v="900954"/>
    <n v="895977"/>
    <n v="-4977"/>
    <s v="New"/>
  </r>
  <r>
    <s v="HILLSBORO"/>
    <x v="37"/>
    <s v="51"/>
    <s v="PC"/>
    <s v="410636"/>
    <n v="675729"/>
    <n v="641653"/>
    <n v="-34076"/>
    <n v="-5.0428500182765575E-2"/>
  </r>
  <r>
    <s v="MEDFORD"/>
    <x v="37"/>
    <s v="51"/>
    <s v="PC"/>
    <s v="410888"/>
    <n v="567833"/>
    <n v="599365"/>
    <n v="31532"/>
    <n v="5.553041123006236E-2"/>
  </r>
  <r>
    <s v="PORTLAND"/>
    <x v="37"/>
    <s v="51"/>
    <s v="PC"/>
    <s v="411098"/>
    <n v="8163351"/>
    <n v="7944075"/>
    <n v="-219276"/>
    <n v="-2.6861028026358293E-2"/>
  </r>
  <r>
    <s v="SALEM"/>
    <x v="37"/>
    <s v="51"/>
    <s v="PC"/>
    <s v="411200"/>
    <n v="1253852"/>
    <n v="1239503"/>
    <n v="-14349"/>
    <n v="-1.1443934371839739E-2"/>
  </r>
  <r>
    <s v="SPRINGFIELD"/>
    <x v="37"/>
    <s v="51"/>
    <s v="PC"/>
    <s v="411290"/>
    <n v="479568"/>
    <n v="450832"/>
    <n v="-28736"/>
    <n v="-5.9920595202348784E-2"/>
  </r>
  <r>
    <s v="CLACKAMAS COUNTY"/>
    <x v="37"/>
    <s v="66"/>
    <s v="UC"/>
    <s v="419005"/>
    <n v="2047968"/>
    <n v="2032447"/>
    <n v="-15521"/>
    <n v="-7.5787316989327962E-3"/>
  </r>
  <r>
    <s v="MULTNOMAH COUNTY"/>
    <x v="37"/>
    <s v="66"/>
    <s v="UC"/>
    <s v="419051"/>
    <n v="313153"/>
    <n v="294146"/>
    <n v="-19007"/>
    <n v="-6.0695570535808374E-2"/>
  </r>
  <r>
    <s v="WASHINGTON COUNTY"/>
    <x v="37"/>
    <s v="66"/>
    <s v="UC"/>
    <s v="419067"/>
    <n v="1874936"/>
    <n v="1850472"/>
    <n v="-24464"/>
    <n v="-1.3047912035397475E-2"/>
  </r>
  <r>
    <s v="PENNSYLVANIA"/>
    <x v="38"/>
    <s v="22"/>
    <s v="State Balance"/>
    <s v="420000"/>
    <n v="38870107"/>
    <n v="38190970"/>
    <n v="-679137"/>
    <n v="-1.7471961165427201E-2"/>
  </r>
  <r>
    <s v="ABINGTON"/>
    <x v="38"/>
    <s v="52"/>
    <s v="MC"/>
    <s v="420015"/>
    <n v="681561"/>
    <n v="705629"/>
    <n v="24068"/>
    <n v="3.5313053417082255E-2"/>
  </r>
  <r>
    <s v="ALLENTOWN"/>
    <x v="38"/>
    <s v="51"/>
    <s v="PC"/>
    <s v="420096"/>
    <n v="2179911"/>
    <n v="2136559"/>
    <n v="-43352"/>
    <n v="-1.9887050434627837E-2"/>
  </r>
  <r>
    <s v="ALTOONA"/>
    <x v="38"/>
    <s v="51"/>
    <s v="PC"/>
    <s v="420114"/>
    <n v="1489572"/>
    <n v="1455885"/>
    <n v="-33687"/>
    <n v="-2.2615221016506756E-2"/>
  </r>
  <r>
    <s v="BENSALEM TOWNSHIP"/>
    <x v="38"/>
    <s v="52"/>
    <s v="MC"/>
    <s v="420438"/>
    <n v="270999"/>
    <n v="271296"/>
    <n v="297"/>
    <n v="1.0959450034870978E-3"/>
  </r>
  <r>
    <s v="BETHLEHEM"/>
    <x v="38"/>
    <s v="51"/>
    <s v="PC"/>
    <s v="420504"/>
    <n v="1282874"/>
    <n v="1269962"/>
    <n v="-12912"/>
    <n v="-1.0064901151632975E-2"/>
  </r>
  <r>
    <s v="BRISTOL TOWNSHIP"/>
    <x v="38"/>
    <s v="52"/>
    <s v="MC"/>
    <s v="420726"/>
    <n v="539509"/>
    <n v="529383"/>
    <n v="-10126"/>
    <n v="-1.8768917664024141E-2"/>
  </r>
  <r>
    <s v="CARLISLE"/>
    <x v="38"/>
    <s v="51"/>
    <s v="PC"/>
    <s v="420930"/>
    <n v="321271"/>
    <n v="319815"/>
    <n v="-1456"/>
    <n v="-4.5319994646264372E-3"/>
  </r>
  <r>
    <s v="CHESTER"/>
    <x v="38"/>
    <s v="52"/>
    <s v="MC"/>
    <s v="421116"/>
    <n v="1195159"/>
    <n v="1134680"/>
    <n v="-60479"/>
    <n v="-5.0603308848446105E-2"/>
  </r>
  <r>
    <s v="EASTON"/>
    <x v="38"/>
    <s v="52"/>
    <s v="MC"/>
    <s v="421950"/>
    <n v="786235"/>
    <n v="803974"/>
    <n v="17739"/>
    <n v="2.2561956666899845E-2"/>
  </r>
  <r>
    <s v="ERIE"/>
    <x v="38"/>
    <s v="51"/>
    <s v="PC"/>
    <s v="422178"/>
    <n v="2887689"/>
    <n v="2849433"/>
    <n v="-38256"/>
    <n v="-1.3247964029367428E-2"/>
  </r>
  <r>
    <s v="HARRISBURG"/>
    <x v="38"/>
    <s v="51"/>
    <s v="PC"/>
    <s v="422898"/>
    <n v="1980417"/>
    <n v="1995830"/>
    <n v="15413"/>
    <n v="7.782704349639495E-3"/>
  </r>
  <r>
    <s v="HAVERFORD"/>
    <x v="38"/>
    <s v="52"/>
    <s v="MC"/>
    <s v="422937"/>
    <n v="782664"/>
    <n v="766498"/>
    <n v="-16166"/>
    <n v="-2.0655095928776589E-2"/>
  </r>
  <r>
    <s v="HAZLETON"/>
    <x v="38"/>
    <s v="52"/>
    <s v="MC"/>
    <s v="422958"/>
    <n v="710662"/>
    <n v="695405"/>
    <n v="-15257"/>
    <n v="-2.1468715085371105E-2"/>
  </r>
  <r>
    <s v="JOHNSTOWN"/>
    <x v="38"/>
    <s v="51"/>
    <s v="PC"/>
    <s v="423411"/>
    <n v="1215698"/>
    <n v="1173660"/>
    <n v="-42038"/>
    <n v="-3.4579311638252265E-2"/>
  </r>
  <r>
    <s v="LANCASTER CITY"/>
    <x v="38"/>
    <s v="51"/>
    <s v="PC"/>
    <s v="423573"/>
    <n v="1558850"/>
    <n v="1559514"/>
    <n v="664"/>
    <n v="4.2595503095230457E-4"/>
  </r>
  <r>
    <s v="LEBANON"/>
    <x v="38"/>
    <s v="51"/>
    <s v="PC"/>
    <s v="423657"/>
    <n v="647881"/>
    <n v="659114"/>
    <n v="11233"/>
    <n v="1.7338060538895261E-2"/>
  </r>
  <r>
    <s v="LOWER MERION"/>
    <x v="38"/>
    <s v="52"/>
    <s v="MC"/>
    <s v="423951"/>
    <n v="937431"/>
    <n v="929665"/>
    <n v="-7766"/>
    <n v="-8.2843430609826213E-3"/>
  </r>
  <r>
    <s v="MCKEESPORT"/>
    <x v="38"/>
    <s v="52"/>
    <s v="MC"/>
    <s v="424086"/>
    <n v="972757"/>
    <n v="948827"/>
    <n v="-23930"/>
    <n v="-2.4600182779460852E-2"/>
  </r>
  <r>
    <s v="MILLCREEK TOWNSHIP"/>
    <x v="38"/>
    <s v="52"/>
    <s v="MC"/>
    <s v="424434"/>
    <n v="210482"/>
    <n v="207574"/>
    <n v="-2908"/>
    <n v="-1.3815908248686349E-2"/>
  </r>
  <r>
    <s v="NORRISTOWN"/>
    <x v="38"/>
    <s v="52"/>
    <s v="MC"/>
    <s v="424914"/>
    <n v="795465"/>
    <n v="809450"/>
    <n v="13985"/>
    <n v="1.7580911793730711E-2"/>
  </r>
  <r>
    <s v="PENN HILLS"/>
    <x v="38"/>
    <s v="52"/>
    <s v="MC"/>
    <s v="425340"/>
    <n v="667951"/>
    <n v="646240"/>
    <n v="-21711"/>
    <n v="-3.2503881272728088E-2"/>
  </r>
  <r>
    <s v="PHILADELPHIA"/>
    <x v="38"/>
    <s v="51"/>
    <s v="PC"/>
    <s v="425451"/>
    <n v="40049151"/>
    <n v="39302222"/>
    <n v="-746929"/>
    <n v="-1.8650307967826834E-2"/>
  </r>
  <r>
    <s v="PITTSBURGH"/>
    <x v="38"/>
    <s v="51"/>
    <s v="PC"/>
    <s v="425529"/>
    <n v="13338643"/>
    <n v="13003281"/>
    <n v="-335362"/>
    <n v="-2.5142137772185671E-2"/>
  </r>
  <r>
    <s v="READING"/>
    <x v="38"/>
    <s v="51"/>
    <s v="PC"/>
    <s v="425793"/>
    <n v="2549335"/>
    <n v="2503403"/>
    <n v="-45932"/>
    <n v="-1.8017247635167603E-2"/>
  </r>
  <r>
    <s v="SCRANTON"/>
    <x v="38"/>
    <s v="51"/>
    <s v="PC"/>
    <s v="426201"/>
    <n v="2628295"/>
    <n v="2580187"/>
    <n v="-48108"/>
    <n v="-1.8303881413616052E-2"/>
  </r>
  <r>
    <s v="SHARON"/>
    <x v="38"/>
    <s v="52"/>
    <s v="MC"/>
    <s v="426258"/>
    <n v="563406"/>
    <n v="526804"/>
    <n v="-36602"/>
    <n v="-6.4965584321075742E-2"/>
  </r>
  <r>
    <s v="STATE COLLEGE"/>
    <x v="38"/>
    <s v="51"/>
    <s v="PC"/>
    <s v="426711"/>
    <n v="486590"/>
    <n v="508713"/>
    <n v="22123"/>
    <n v="4.5465381532707204E-2"/>
  </r>
  <r>
    <s v="UPPER DARBY"/>
    <x v="38"/>
    <s v="52"/>
    <s v="MC"/>
    <s v="427227"/>
    <n v="1446327"/>
    <n v="1446225"/>
    <n v="-102"/>
    <n v="-7.0523470833359255E-5"/>
  </r>
  <r>
    <s v="WILKES-BARRE"/>
    <x v="38"/>
    <s v="51"/>
    <s v="PC"/>
    <s v="427947"/>
    <n v="1563671"/>
    <n v="1516173"/>
    <n v="-47498"/>
    <n v="-3.0375955044251637E-2"/>
  </r>
  <r>
    <s v="WILLIAMSPORT"/>
    <x v="38"/>
    <s v="51"/>
    <s v="PC"/>
    <s v="427962"/>
    <n v="1033343"/>
    <n v="994371"/>
    <n v="-38972"/>
    <n v="-3.7714485896744837E-2"/>
  </r>
  <r>
    <s v="YORK"/>
    <x v="38"/>
    <s v="51"/>
    <s v="PC"/>
    <s v="428136"/>
    <n v="1310254"/>
    <n v="1208023"/>
    <n v="-102231"/>
    <n v="-7.8023803018346063E-2"/>
  </r>
  <r>
    <s v="ALLEGHENY COUNTY"/>
    <x v="38"/>
    <s v="66"/>
    <s v="UC"/>
    <s v="429003"/>
    <n v="12911124"/>
    <n v="12638488"/>
    <n v="-272636"/>
    <n v="-2.1116364462149075E-2"/>
  </r>
  <r>
    <s v="BEAVER COUNTY"/>
    <x v="38"/>
    <s v="66"/>
    <s v="UC"/>
    <s v="429007"/>
    <n v="3072398"/>
    <n v="2942587"/>
    <n v="-129811"/>
    <n v="-4.2250711008144128E-2"/>
  </r>
  <r>
    <s v="BERKS COUNTY"/>
    <x v="38"/>
    <s v="66"/>
    <s v="UC"/>
    <s v="429011"/>
    <n v="2137630"/>
    <n v="2083433"/>
    <n v="-54197"/>
    <n v="-2.5353779653167294E-2"/>
  </r>
  <r>
    <s v="BUCKS COUNTY"/>
    <x v="38"/>
    <s v="66"/>
    <s v="UC"/>
    <s v="429017"/>
    <n v="1771991"/>
    <n v="1760256"/>
    <n v="-11735"/>
    <n v="-6.6224941323065412E-3"/>
  </r>
  <r>
    <s v="CHESTER COUNTY"/>
    <x v="38"/>
    <s v="66"/>
    <s v="UC"/>
    <s v="429029"/>
    <n v="2259114"/>
    <n v="2235498"/>
    <n v="-23616"/>
    <n v="-1.0453655725209086E-2"/>
  </r>
  <r>
    <s v="CUMBERLAND COUNTY"/>
    <x v="38"/>
    <s v="66"/>
    <s v="UC"/>
    <s v="429041"/>
    <n v="1106216"/>
    <n v="1085376"/>
    <n v="-20840"/>
    <n v="-1.8838997085560145E-2"/>
  </r>
  <r>
    <s v="DAUPHIN COUNTY"/>
    <x v="38"/>
    <s v="66"/>
    <s v="UC"/>
    <s v="429043"/>
    <n v="1201620"/>
    <n v="1146974"/>
    <n v="-54646"/>
    <n v="-4.5476939465055509E-2"/>
  </r>
  <r>
    <s v="DELAWARE COUNTY"/>
    <x v="38"/>
    <s v="66"/>
    <s v="UC"/>
    <s v="429045"/>
    <n v="3319680"/>
    <n v="3312467"/>
    <n v="-7213"/>
    <n v="-2.1727997879313669E-3"/>
  </r>
  <r>
    <s v="LANCASTER COUNTY"/>
    <x v="38"/>
    <s v="66"/>
    <s v="UC"/>
    <s v="429071"/>
    <n v="2624751"/>
    <n v="2637953"/>
    <n v="13202"/>
    <n v="5.0298104467814278E-3"/>
  </r>
  <r>
    <s v="LEHIGH COUNTY"/>
    <x v="38"/>
    <s v="66"/>
    <s v="UC"/>
    <s v="429077"/>
    <n v="1151731"/>
    <n v="1151921"/>
    <n v="190"/>
    <n v="1.6496907698064912E-4"/>
  </r>
  <r>
    <s v="LUZERNE COUNTY"/>
    <x v="38"/>
    <s v="66"/>
    <s v="UC"/>
    <s v="429079"/>
    <n v="3989585"/>
    <n v="3912664"/>
    <n v="-76921"/>
    <n v="-1.9280451475529408E-2"/>
  </r>
  <r>
    <s v="MONTGOMERY COUNTY"/>
    <x v="38"/>
    <s v="66"/>
    <s v="UC"/>
    <s v="429091"/>
    <n v="3012733"/>
    <n v="2944744"/>
    <n v="-67989"/>
    <n v="-2.2567217207764511E-2"/>
  </r>
  <r>
    <s v="NORTHAMPTON COUNTY"/>
    <x v="38"/>
    <s v="66"/>
    <s v="UC"/>
    <s v="429095"/>
    <n v="1473782"/>
    <n v="1420278"/>
    <n v="-53504"/>
    <n v="-3.6303876692753742E-2"/>
  </r>
  <r>
    <s v="WASHINGTON COUNTY"/>
    <x v="38"/>
    <s v="66"/>
    <s v="UC"/>
    <s v="429125"/>
    <n v="3301371"/>
    <n v="3208013"/>
    <n v="-93358"/>
    <n v="-2.8278554576265436E-2"/>
  </r>
  <r>
    <s v="WESTMORELAND COUNTY"/>
    <x v="38"/>
    <s v="66"/>
    <s v="UC"/>
    <s v="429129"/>
    <n v="3601281"/>
    <n v="3533844"/>
    <n v="-67437"/>
    <n v="-1.8725836723099364E-2"/>
  </r>
  <r>
    <s v="YORK COUNTY"/>
    <x v="38"/>
    <s v="66"/>
    <s v="UC"/>
    <s v="429133"/>
    <n v="2014331"/>
    <n v="2003517"/>
    <n v="-10814"/>
    <n v="-5.3685317854910639E-3"/>
  </r>
  <r>
    <s v="PUERTO RICO"/>
    <x v="39"/>
    <s v="22"/>
    <s v="State Balance"/>
    <s v="720000"/>
    <n v="27793428"/>
    <n v="26145029"/>
    <n v="-1648399"/>
    <n v="-5.9308948863738581E-2"/>
  </r>
  <r>
    <s v="AGUADILLA MUNICIPIO"/>
    <x v="39"/>
    <s v="51"/>
    <s v="PC"/>
    <s v="729005"/>
    <n v="1124241"/>
    <n v="997370"/>
    <n v="-126871"/>
    <n v="-0.11285035859748933"/>
  </r>
  <r>
    <s v="ARECIBO MUNICIPIO"/>
    <x v="39"/>
    <s v="52"/>
    <s v="MC"/>
    <s v="729013"/>
    <n v="1535954"/>
    <n v="1437870"/>
    <n v="-98084"/>
    <n v="-6.3858683267858277E-2"/>
  </r>
  <r>
    <s v="BAYAMON MUNICIPIO"/>
    <x v="39"/>
    <s v="52"/>
    <s v="MC"/>
    <s v="729021"/>
    <n v="2683168"/>
    <n v="2514252"/>
    <n v="-168916"/>
    <n v="-6.295394101301148E-2"/>
  </r>
  <r>
    <s v="CABO ROJO MUNICIPIO"/>
    <x v="39"/>
    <s v="51"/>
    <s v="PC"/>
    <s v="729023"/>
    <n v="874684"/>
    <n v="826330"/>
    <n v="-48354"/>
    <n v="-5.5281678869168752E-2"/>
  </r>
  <r>
    <s v="CAGUAS MUNICIPIO"/>
    <x v="39"/>
    <s v="51"/>
    <s v="PC"/>
    <s v="729025"/>
    <n v="1963042"/>
    <n v="1818608"/>
    <n v="-144434"/>
    <n v="-7.3576622405429934E-2"/>
  </r>
  <r>
    <s v="CANOVANAS MUNICIPIO"/>
    <x v="39"/>
    <s v="52"/>
    <s v="MC"/>
    <s v="729029"/>
    <n v="773744"/>
    <n v="749935"/>
    <n v="-23809"/>
    <n v="-3.0771159453255856E-2"/>
  </r>
  <r>
    <s v="CAROLINA MUNICIPIO"/>
    <x v="39"/>
    <s v="52"/>
    <s v="MC"/>
    <s v="729031"/>
    <n v="2341634"/>
    <n v="2179440"/>
    <n v="-162194"/>
    <n v="-6.9265307900380671E-2"/>
  </r>
  <r>
    <s v="CAYEY MUNICIPIO"/>
    <x v="39"/>
    <s v="52"/>
    <s v="MC"/>
    <s v="729035"/>
    <n v="767693"/>
    <n v="662298"/>
    <n v="-105395"/>
    <n v="-0.13728795234553395"/>
  </r>
  <r>
    <s v="CIDRA MUNICIPIO"/>
    <x v="39"/>
    <s v="52"/>
    <s v="MC"/>
    <s v="729041"/>
    <n v="686238"/>
    <n v="614488"/>
    <n v="-71750"/>
    <n v="-0.10455556235591733"/>
  </r>
  <r>
    <s v="FAJARDO MUNICIPIO"/>
    <x v="39"/>
    <s v="51"/>
    <s v="PC"/>
    <s v="729053"/>
    <n v="622298"/>
    <n v="580150"/>
    <n v="-42148"/>
    <n v="-6.7729608644090125E-2"/>
  </r>
  <r>
    <s v="GUAYAMA MUNICIPIO"/>
    <x v="39"/>
    <s v="51"/>
    <s v="PC"/>
    <s v="729057"/>
    <n v="796200"/>
    <n v="714546"/>
    <n v="-81654"/>
    <n v="-0.10255463451394121"/>
  </r>
  <r>
    <s v="GUAYNABO MUNICIPIO"/>
    <x v="39"/>
    <s v="51"/>
    <s v="PC"/>
    <s v="729061"/>
    <n v="1106419"/>
    <n v="1022716"/>
    <n v="-83703"/>
    <n v="-7.5652171555260717E-2"/>
  </r>
  <r>
    <s v="HUMACAO MUNICIPIO"/>
    <x v="39"/>
    <s v="52"/>
    <s v="MC"/>
    <s v="729069"/>
    <n v="1029153"/>
    <n v="894732"/>
    <n v="-134421"/>
    <n v="-0.13061323243482748"/>
  </r>
  <r>
    <s v="ISABELA MUNICIPIO"/>
    <x v="39"/>
    <s v="51"/>
    <s v="PC"/>
    <s v="729071"/>
    <n v="883565"/>
    <n v="837925"/>
    <n v="-45640"/>
    <n v="-5.1654377436860896E-2"/>
  </r>
  <r>
    <s v="JUANA DIAZ MUNICIPIO"/>
    <x v="39"/>
    <s v="52"/>
    <s v="MC"/>
    <s v="729075"/>
    <n v="1031489"/>
    <n v="981733"/>
    <n v="-49756"/>
    <n v="-4.8237063119432197E-2"/>
  </r>
  <r>
    <s v="MANATI MUNICIPIO"/>
    <x v="39"/>
    <s v="52"/>
    <s v="MC"/>
    <s v="729091"/>
    <n v="861956"/>
    <n v="799577"/>
    <n v="-62379"/>
    <n v="-7.2369123249910669E-2"/>
  </r>
  <r>
    <s v="MAYAGUEZ MUNICIPIO"/>
    <x v="39"/>
    <s v="51"/>
    <s v="PC"/>
    <s v="729097"/>
    <n v="1631700"/>
    <n v="1503468"/>
    <n v="-128232"/>
    <n v="-7.8587975730832871E-2"/>
  </r>
  <r>
    <s v="PONCE MUNICIPIO"/>
    <x v="39"/>
    <s v="51"/>
    <s v="PC"/>
    <s v="729113"/>
    <n v="2983012"/>
    <n v="2780563"/>
    <n v="-202449"/>
    <n v="-6.7867309953831903E-2"/>
  </r>
  <r>
    <s v="RIO GRANDE MUNICIPIO"/>
    <x v="39"/>
    <s v="52"/>
    <s v="MC"/>
    <s v="729119"/>
    <n v="907451"/>
    <n v="851382"/>
    <n v="-56069"/>
    <n v="-6.1787358215484915E-2"/>
  </r>
  <r>
    <s v="SAN GERMAN MUNICIPIO"/>
    <x v="39"/>
    <s v="51"/>
    <s v="PC"/>
    <s v="729125"/>
    <n v="639957"/>
    <n v="572288"/>
    <n v="-67669"/>
    <n v="-0.10573991690066677"/>
  </r>
  <r>
    <s v="SAN JUAN MUNICIPIO"/>
    <x v="39"/>
    <s v="51"/>
    <s v="PC"/>
    <s v="729127"/>
    <n v="6404731"/>
    <n v="6367445"/>
    <n v="-37286"/>
    <n v="-5.8216340389627601E-3"/>
  </r>
  <r>
    <s v="SAN SEBASTIAN MUNICIPIO"/>
    <x v="39"/>
    <s v="51"/>
    <s v="PC"/>
    <s v="729131"/>
    <n v="841796"/>
    <n v="752821"/>
    <n v="-88975"/>
    <n v="-0.1056966295872159"/>
  </r>
  <r>
    <s v="TOA ALTA MUNICIPIO"/>
    <x v="39"/>
    <s v="52"/>
    <s v="MC"/>
    <s v="729135"/>
    <n v="1134244"/>
    <n v="1044052"/>
    <n v="-90192"/>
    <n v="-7.9517281995761052E-2"/>
  </r>
  <r>
    <s v="TOA BAJA MUNICIPIO"/>
    <x v="39"/>
    <s v="52"/>
    <s v="MC"/>
    <s v="729137"/>
    <n v="1357185"/>
    <n v="1287863"/>
    <n v="-69322"/>
    <n v="-5.1077782321496332E-2"/>
  </r>
  <r>
    <s v="TRUJILLO ALTO MUNICIPIO"/>
    <x v="39"/>
    <s v="52"/>
    <s v="MC"/>
    <s v="729139"/>
    <n v="933852"/>
    <n v="915047"/>
    <n v="-18805"/>
    <n v="-2.0137023853886913E-2"/>
  </r>
  <r>
    <s v="VEGA BAJA MUNICIPIO"/>
    <x v="39"/>
    <s v="52"/>
    <s v="MC"/>
    <s v="729145"/>
    <n v="1036905"/>
    <n v="978532"/>
    <n v="-58373"/>
    <n v="-5.6295417612992511E-2"/>
  </r>
  <r>
    <s v="YAUCO MUNICIPIO"/>
    <x v="39"/>
    <s v="51"/>
    <s v="PC"/>
    <s v="729153"/>
    <n v="862113"/>
    <n v="794836"/>
    <n v="-67277"/>
    <n v="-7.8037333852986793E-2"/>
  </r>
  <r>
    <s v="RHODE ISLAND"/>
    <x v="40"/>
    <s v="22"/>
    <s v="State Balance"/>
    <s v="440000"/>
    <n v="4922042"/>
    <n v="4928250"/>
    <n v="6208"/>
    <n v="1.2612651415814819E-3"/>
  </r>
  <r>
    <s v="CRANSTON"/>
    <x v="40"/>
    <s v="51"/>
    <s v="PC"/>
    <s v="440054"/>
    <n v="1042493"/>
    <n v="1033857"/>
    <n v="-8636"/>
    <n v="-8.2839884776204735E-3"/>
  </r>
  <r>
    <s v="EAST PROVIDENCE"/>
    <x v="40"/>
    <s v="52"/>
    <s v="MC"/>
    <s v="440072"/>
    <n v="692602"/>
    <n v="673020"/>
    <n v="-19582"/>
    <n v="-2.8273091905596577E-2"/>
  </r>
  <r>
    <s v="PAWTUCKET"/>
    <x v="40"/>
    <s v="52"/>
    <s v="MC"/>
    <s v="440210"/>
    <n v="1906299"/>
    <n v="1879576"/>
    <n v="-26723"/>
    <n v="-1.4018262612528256E-2"/>
  </r>
  <r>
    <s v="PROVIDENCE"/>
    <x v="40"/>
    <s v="51"/>
    <s v="PC"/>
    <s v="440222"/>
    <n v="5168772"/>
    <n v="5027338"/>
    <n v="-141434"/>
    <n v="-2.7363172529181013E-2"/>
  </r>
  <r>
    <s v="WARWICK"/>
    <x v="40"/>
    <s v="51"/>
    <s v="PC"/>
    <s v="440276"/>
    <n v="893415"/>
    <n v="870950"/>
    <n v="-22465"/>
    <n v="-2.5145089348175258E-2"/>
  </r>
  <r>
    <s v="WOONSOCKET"/>
    <x v="40"/>
    <s v="52"/>
    <s v="MC"/>
    <s v="440306"/>
    <n v="1175620"/>
    <n v="1148608"/>
    <n v="-27012"/>
    <n v="-2.2976812235246082E-2"/>
  </r>
  <r>
    <s v="SOUTH CAROLINA"/>
    <x v="41"/>
    <s v="22"/>
    <s v="State Balance"/>
    <s v="450000"/>
    <n v="19333299"/>
    <n v="19321787"/>
    <n v="-11512"/>
    <n v="-5.9544933329795397E-4"/>
  </r>
  <r>
    <s v="AIKEN"/>
    <x v="41"/>
    <s v="52"/>
    <s v="MC"/>
    <s v="450012"/>
    <n v="178805"/>
    <n v="186489"/>
    <n v="7684"/>
    <n v="4.2974189759794189E-2"/>
  </r>
  <r>
    <s v="ANDERSON"/>
    <x v="41"/>
    <s v="51"/>
    <s v="PC"/>
    <s v="450030"/>
    <n v="580837"/>
    <n v="568359"/>
    <n v="-12478"/>
    <n v="-2.148279121336967E-2"/>
  </r>
  <r>
    <s v="CHARLESTON"/>
    <x v="41"/>
    <s v="51"/>
    <s v="PC"/>
    <s v="450300"/>
    <n v="891460"/>
    <n v="921662"/>
    <n v="30202"/>
    <n v="3.3879254257061453E-2"/>
  </r>
  <r>
    <s v="COLUMBIA"/>
    <x v="41"/>
    <s v="51"/>
    <s v="PC"/>
    <s v="450372"/>
    <n v="956664"/>
    <n v="950527"/>
    <n v="-6137"/>
    <n v="-6.415000459931596E-3"/>
  </r>
  <r>
    <s v="FLORENCE"/>
    <x v="41"/>
    <s v="51"/>
    <s v="PC"/>
    <s v="450534"/>
    <n v="266626"/>
    <n v="282266"/>
    <n v="15640"/>
    <n v="5.8658945489187098E-2"/>
  </r>
  <r>
    <s v="GREENVILLE"/>
    <x v="41"/>
    <s v="51"/>
    <s v="PC"/>
    <s v="450648"/>
    <n v="813463"/>
    <n v="784861"/>
    <n v="-28602"/>
    <n v="-3.5160787890782988E-2"/>
  </r>
  <r>
    <s v="ROCK HILL"/>
    <x v="41"/>
    <s v="51"/>
    <s v="PC"/>
    <s v="451386"/>
    <n v="485682"/>
    <n v="456641"/>
    <n v="-29041"/>
    <n v="-5.9794268677859176E-2"/>
  </r>
  <r>
    <s v="SPARTANBURG"/>
    <x v="41"/>
    <s v="51"/>
    <s v="PC"/>
    <s v="451554"/>
    <n v="620490"/>
    <n v="620583"/>
    <n v="93"/>
    <n v="1.4988154523038245E-4"/>
  </r>
  <r>
    <s v="SUMMERVILLE"/>
    <x v="41"/>
    <s v="51"/>
    <s v="PC"/>
    <s v="451608"/>
    <n v="223075"/>
    <n v="241232"/>
    <n v="18157"/>
    <n v="8.1394149949568534E-2"/>
  </r>
  <r>
    <s v="SUMTER"/>
    <x v="41"/>
    <s v="51"/>
    <s v="PC"/>
    <s v="451620"/>
    <n v="354152"/>
    <n v="298657"/>
    <n v="-55495"/>
    <n v="-0.1566982538571009"/>
  </r>
  <r>
    <s v="CHARLESTON COUNTY"/>
    <x v="41"/>
    <s v="66"/>
    <s v="UC"/>
    <s v="459019"/>
    <n v="1658075"/>
    <n v="1577746"/>
    <n v="-80329"/>
    <n v="-4.8447145032643274E-2"/>
  </r>
  <r>
    <s v="GREENVILLE COUNTY"/>
    <x v="41"/>
    <s v="66"/>
    <s v="UC"/>
    <s v="459045"/>
    <n v="2466703"/>
    <n v="2418744"/>
    <n v="-47959"/>
    <n v="-1.9442551454309658E-2"/>
  </r>
  <r>
    <s v="HORRY COUNTY"/>
    <x v="41"/>
    <s v="66"/>
    <s v="UC"/>
    <s v="459051"/>
    <n v="2277074"/>
    <n v="2236441"/>
    <n v="-40633"/>
    <n v="-1.7844391530534361E-2"/>
  </r>
  <r>
    <s v="LEXINGTON COUNTY"/>
    <x v="41"/>
    <s v="66"/>
    <s v="UC"/>
    <s v="459063"/>
    <n v="1453995"/>
    <n v="1429506"/>
    <n v="-24489"/>
    <n v="-1.684256135681347E-2"/>
  </r>
  <r>
    <s v="RICHLAND COUNTY"/>
    <x v="41"/>
    <s v="66"/>
    <s v="UC"/>
    <s v="459079"/>
    <n v="1270319"/>
    <n v="1295182"/>
    <n v="24863"/>
    <n v="1.9572249175207172E-2"/>
  </r>
  <r>
    <s v="SPARTANBURG COUNTY"/>
    <x v="41"/>
    <s v="66"/>
    <s v="UC"/>
    <s v="459083"/>
    <n v="1310823"/>
    <n v="1349852"/>
    <n v="39029"/>
    <n v="2.9774424159478435E-2"/>
  </r>
  <r>
    <s v="SOUTH DAKOTA"/>
    <x v="42"/>
    <s v="22"/>
    <s v="State Balance"/>
    <s v="460000"/>
    <n v="5413726"/>
    <n v="5261215"/>
    <n v="-152511"/>
    <n v="-2.8171170835021943E-2"/>
  </r>
  <r>
    <s v="RAPID CITY"/>
    <x v="42"/>
    <s v="51"/>
    <s v="PC"/>
    <s v="461392"/>
    <n v="466188"/>
    <n v="442807"/>
    <n v="-23381"/>
    <n v="-5.0153586106892495E-2"/>
  </r>
  <r>
    <s v="SIOUX FALLS"/>
    <x v="42"/>
    <s v="51"/>
    <s v="PC"/>
    <s v="461518"/>
    <n v="822322"/>
    <n v="830764"/>
    <n v="8442"/>
    <n v="1.0266051498074963E-2"/>
  </r>
  <r>
    <s v="TENNESSEE"/>
    <x v="43"/>
    <s v="22"/>
    <s v="State Balance"/>
    <s v="470000"/>
    <n v="25612067"/>
    <n v="25195061"/>
    <n v="-417006"/>
    <n v="-1.6281622252510897E-2"/>
  </r>
  <r>
    <s v="BRISTOL"/>
    <x v="43"/>
    <s v="51"/>
    <s v="PC"/>
    <s v="470228"/>
    <n v="168219"/>
    <n v="166533"/>
    <n v="-1686"/>
    <n v="-1.0022649046778307E-2"/>
  </r>
  <r>
    <s v="CHATTANOOGA"/>
    <x v="43"/>
    <s v="51"/>
    <s v="PC"/>
    <s v="470336"/>
    <n v="1700550"/>
    <n v="1693379"/>
    <n v="-7171"/>
    <n v="-4.2168710123195435E-3"/>
  </r>
  <r>
    <s v="CLARKSVILLE"/>
    <x v="43"/>
    <s v="51"/>
    <s v="PC"/>
    <s v="470354"/>
    <n v="893374"/>
    <n v="909084"/>
    <n v="15710"/>
    <n v="1.7585020383400457E-2"/>
  </r>
  <r>
    <s v="CLEVELAND"/>
    <x v="43"/>
    <s v="51"/>
    <s v="PC"/>
    <s v="470360"/>
    <n v="353451"/>
    <n v="352093"/>
    <n v="-1358"/>
    <n v="-3.8421167290515518E-3"/>
  </r>
  <r>
    <s v="FRANKLIN CITY"/>
    <x v="43"/>
    <s v="51"/>
    <s v="PC"/>
    <s v="470672"/>
    <n v="246747"/>
    <n v="264447"/>
    <n v="17700"/>
    <n v="7.1733394934892822E-2"/>
  </r>
  <r>
    <s v="HENDERSONVILLE"/>
    <x v="43"/>
    <s v="52"/>
    <s v="MC"/>
    <s v="470834"/>
    <n v="241569"/>
    <n v="248736"/>
    <n v="7167"/>
    <n v="2.9668541907281149E-2"/>
  </r>
  <r>
    <s v="JACKSON"/>
    <x v="43"/>
    <s v="51"/>
    <s v="PC"/>
    <s v="470924"/>
    <n v="545640"/>
    <n v="528068"/>
    <n v="-17572"/>
    <n v="-3.220438384282677E-2"/>
  </r>
  <r>
    <s v="JOHNSON CITY"/>
    <x v="43"/>
    <s v="51"/>
    <s v="PC"/>
    <s v="470954"/>
    <n v="498030"/>
    <n v="483197"/>
    <n v="-14833"/>
    <n v="-2.9783346384755938E-2"/>
  </r>
  <r>
    <s v="KINGSPORT"/>
    <x v="43"/>
    <s v="51"/>
    <s v="PC"/>
    <s v="470990"/>
    <n v="337029"/>
    <n v="329905"/>
    <n v="-7124"/>
    <n v="-2.1137646908722989E-2"/>
  </r>
  <r>
    <s v="KNOXVILLE"/>
    <x v="43"/>
    <s v="51"/>
    <s v="PC"/>
    <s v="471014"/>
    <n v="1470637"/>
    <n v="1409696"/>
    <n v="-60941"/>
    <n v="-4.1438505899144384E-2"/>
  </r>
  <r>
    <s v="MEMPHIS"/>
    <x v="43"/>
    <s v="51"/>
    <s v="PC"/>
    <s v="471242"/>
    <n v="6749099"/>
    <n v="6458926"/>
    <n v="-290173"/>
    <n v="-4.2994331539661812E-2"/>
  </r>
  <r>
    <s v="MORRISTOWN"/>
    <x v="43"/>
    <s v="51"/>
    <s v="PC"/>
    <s v="471326"/>
    <n v="266742"/>
    <n v="249552"/>
    <n v="-17190"/>
    <n v="-6.4444294486807482E-2"/>
  </r>
  <r>
    <s v="MURFREESBORO"/>
    <x v="43"/>
    <s v="51"/>
    <s v="PC"/>
    <s v="471362"/>
    <n v="772837"/>
    <n v="754952"/>
    <n v="-17885"/>
    <n v="-2.31420079525178E-2"/>
  </r>
  <r>
    <s v="NASHVILLE-DAVIDSON"/>
    <x v="43"/>
    <s v="51"/>
    <s v="PC"/>
    <s v="471368"/>
    <n v="4694678"/>
    <n v="4603118"/>
    <n v="-91560"/>
    <n v="-1.950293502557577E-2"/>
  </r>
  <r>
    <s v="OAK RIDGE"/>
    <x v="43"/>
    <s v="52"/>
    <s v="MC"/>
    <s v="471422"/>
    <n v="239341"/>
    <n v="227288"/>
    <n v="-12053"/>
    <n v="-5.0359111059116488E-2"/>
  </r>
  <r>
    <s v="KNOX COUNTY"/>
    <x v="43"/>
    <s v="66"/>
    <s v="UC"/>
    <s v="479093"/>
    <n v="962832"/>
    <n v="921364"/>
    <n v="-41468"/>
    <n v="-4.3068780431061701E-2"/>
  </r>
  <r>
    <s v="SHELBY COUNTY"/>
    <x v="43"/>
    <s v="66"/>
    <s v="UC"/>
    <s v="479157"/>
    <n v="1056831"/>
    <n v="1064752"/>
    <n v="7921"/>
    <n v="7.4950488772566283E-3"/>
  </r>
  <r>
    <s v="TEXAS"/>
    <x v="44"/>
    <s v="22"/>
    <s v="State Balance"/>
    <s v="480000"/>
    <n v="62566661"/>
    <n v="61574996"/>
    <n v="-991665"/>
    <n v="-1.5849735052986126E-2"/>
  </r>
  <r>
    <s v="ABILENE"/>
    <x v="44"/>
    <s v="51"/>
    <s v="PC"/>
    <s v="480018"/>
    <n v="876072"/>
    <n v="821023"/>
    <n v="-55049"/>
    <n v="-6.2836159585056936E-2"/>
  </r>
  <r>
    <s v="ALLEN"/>
    <x v="44"/>
    <s v="52"/>
    <s v="MC"/>
    <s v="480090"/>
    <n v="283670"/>
    <n v="270837"/>
    <n v="-12833"/>
    <n v="-4.5239186378538444E-2"/>
  </r>
  <r>
    <s v="AMARILLO"/>
    <x v="44"/>
    <s v="51"/>
    <s v="PC"/>
    <s v="480132"/>
    <n v="1537811"/>
    <n v="1500513"/>
    <n v="-37298"/>
    <n v="-2.4253955785203774E-2"/>
  </r>
  <r>
    <s v="ARLINGTON"/>
    <x v="44"/>
    <s v="51"/>
    <s v="PC"/>
    <s v="480222"/>
    <n v="2959380"/>
    <n v="2964861"/>
    <n v="5481"/>
    <n v="1.8520771242625145E-3"/>
  </r>
  <r>
    <s v="AUSTIN"/>
    <x v="44"/>
    <s v="51"/>
    <s v="PC"/>
    <s v="480264"/>
    <n v="7185072"/>
    <n v="6978570"/>
    <n v="-206502"/>
    <n v="-2.8740421807881673E-2"/>
  </r>
  <r>
    <s v="BAYTOWN CITY"/>
    <x v="44"/>
    <s v="51"/>
    <s v="PC"/>
    <s v="480390"/>
    <n v="660650"/>
    <n v="682341"/>
    <n v="21691"/>
    <n v="3.283281616589722E-2"/>
  </r>
  <r>
    <s v="BEAUMONT"/>
    <x v="44"/>
    <s v="51"/>
    <s v="PC"/>
    <s v="480402"/>
    <n v="1375562"/>
    <n v="1307679"/>
    <n v="-67883"/>
    <n v="-4.9349284147134041E-2"/>
  </r>
  <r>
    <s v="BROWNSVILLE"/>
    <x v="44"/>
    <s v="51"/>
    <s v="PC"/>
    <s v="480726"/>
    <n v="2824627"/>
    <n v="2641991"/>
    <n v="-182636"/>
    <n v="-6.4658448708448932E-2"/>
  </r>
  <r>
    <s v="BRYAN"/>
    <x v="44"/>
    <s v="51"/>
    <s v="PC"/>
    <s v="480738"/>
    <n v="907014"/>
    <n v="864059"/>
    <n v="-42955"/>
    <n v="-4.7358695676141711E-2"/>
  </r>
  <r>
    <s v="CARROLLTON"/>
    <x v="44"/>
    <s v="51"/>
    <s v="PC"/>
    <s v="480900"/>
    <n v="747699"/>
    <n v="730577"/>
    <n v="-17122"/>
    <n v="-2.2899589273223584E-2"/>
  </r>
  <r>
    <s v="COLLEGE STATION"/>
    <x v="44"/>
    <s v="51"/>
    <s v="PC"/>
    <s v="481104"/>
    <n v="1028957"/>
    <n v="1001803"/>
    <n v="-27154"/>
    <n v="-2.6389829701338345E-2"/>
  </r>
  <r>
    <s v="CONROE"/>
    <x v="44"/>
    <s v="51"/>
    <s v="PC"/>
    <s v="481158"/>
    <n v="579288"/>
    <n v="625666"/>
    <n v="46378"/>
    <n v="8.0060349946831283E-2"/>
  </r>
  <r>
    <s v="CORPUS CHRISTI"/>
    <x v="44"/>
    <s v="51"/>
    <s v="PC"/>
    <s v="481206"/>
    <n v="2727941"/>
    <n v="2557657"/>
    <n v="-170284"/>
    <n v="-6.2422171153994899E-2"/>
  </r>
  <r>
    <s v="DALLAS"/>
    <x v="44"/>
    <s v="51"/>
    <s v="PC"/>
    <s v="481338"/>
    <n v="13921262"/>
    <n v="13563175"/>
    <n v="-358087"/>
    <n v="-2.5722308796429519E-2"/>
  </r>
  <r>
    <s v="DENISON"/>
    <x v="44"/>
    <s v="51"/>
    <s v="PC"/>
    <s v="481410"/>
    <n v="309246"/>
    <n v="302056"/>
    <n v="-7190"/>
    <n v="-2.3250098626983049E-2"/>
  </r>
  <r>
    <s v="DENTON"/>
    <x v="44"/>
    <s v="51"/>
    <s v="PC"/>
    <s v="481416"/>
    <n v="874379"/>
    <n v="848212"/>
    <n v="-26167"/>
    <n v="-2.9926382037994966E-2"/>
  </r>
  <r>
    <s v="EDINBURG"/>
    <x v="44"/>
    <s v="51"/>
    <s v="PC"/>
    <s v="481608"/>
    <n v="910339"/>
    <n v="906786"/>
    <n v="-3553"/>
    <n v="-3.9029416514067836E-3"/>
  </r>
  <r>
    <s v="EL PASO"/>
    <x v="44"/>
    <s v="51"/>
    <s v="PC"/>
    <s v="481680"/>
    <n v="6978352"/>
    <n v="6611503"/>
    <n v="-366849"/>
    <n v="-5.2569575166171036E-2"/>
  </r>
  <r>
    <s v="EULESS CITY"/>
    <x v="44"/>
    <s v="52"/>
    <s v="MC"/>
    <s v="481722"/>
    <n v="350343"/>
    <n v="332669"/>
    <n v="-17674"/>
    <n v="-5.044770410711788E-2"/>
  </r>
  <r>
    <s v="FLOWER MOUND TOWN"/>
    <x v="44"/>
    <s v="52"/>
    <s v="MC"/>
    <s v="481824"/>
    <n v="193287"/>
    <n v="176045"/>
    <n v="-17242"/>
    <n v="-8.9204136853487298E-2"/>
  </r>
  <r>
    <s v="FORT WORTH"/>
    <x v="44"/>
    <s v="51"/>
    <s v="PC"/>
    <s v="481896"/>
    <n v="6079622"/>
    <n v="6189696"/>
    <n v="110074"/>
    <n v="1.810540194768688E-2"/>
  </r>
  <r>
    <s v="FRISCO"/>
    <x v="44"/>
    <s v="52"/>
    <s v="MC"/>
    <s v="481944"/>
    <n v="390928"/>
    <n v="380141"/>
    <n v="-10787"/>
    <n v="-2.7593316416322188E-2"/>
  </r>
  <r>
    <s v="GALVESTON"/>
    <x v="44"/>
    <s v="51"/>
    <s v="PC"/>
    <s v="481986"/>
    <n v="1210918"/>
    <n v="1195184"/>
    <n v="-15734"/>
    <n v="-1.2993447946103701E-2"/>
  </r>
  <r>
    <s v="GARLAND"/>
    <x v="44"/>
    <s v="52"/>
    <s v="MC"/>
    <s v="481998"/>
    <n v="1815557"/>
    <n v="1826739"/>
    <n v="11182"/>
    <n v="6.1589914279749965E-3"/>
  </r>
  <r>
    <s v="GRAND PRAIRIE"/>
    <x v="44"/>
    <s v="52"/>
    <s v="MC"/>
    <s v="482142"/>
    <n v="1353847"/>
    <n v="1349326"/>
    <n v="-4521"/>
    <n v="-3.3393729128919293E-3"/>
  </r>
  <r>
    <s v="GRAPEVINE"/>
    <x v="44"/>
    <s v="52"/>
    <s v="MC"/>
    <s v="482178"/>
    <n v="248122"/>
    <n v="221826"/>
    <n v="-26296"/>
    <n v="-0.10598012268158406"/>
  </r>
  <r>
    <s v="HARLINGEN"/>
    <x v="44"/>
    <s v="51"/>
    <s v="PC"/>
    <s v="482304"/>
    <n v="828799"/>
    <n v="801379"/>
    <n v="-27420"/>
    <n v="-3.3084016751950711E-2"/>
  </r>
  <r>
    <s v="HOUSTON"/>
    <x v="44"/>
    <s v="51"/>
    <s v="PC"/>
    <s v="482514"/>
    <n v="23714902"/>
    <n v="22731798"/>
    <n v="-983104"/>
    <n v="-4.1455115437542184E-2"/>
  </r>
  <r>
    <s v="IRVING"/>
    <x v="44"/>
    <s v="51"/>
    <s v="PC"/>
    <s v="482628"/>
    <n v="2115029"/>
    <n v="2036579"/>
    <n v="-78450"/>
    <n v="-3.7091689995740008E-2"/>
  </r>
  <r>
    <s v="KILLEEN"/>
    <x v="44"/>
    <s v="51"/>
    <s v="PC"/>
    <s v="482820"/>
    <n v="959678"/>
    <n v="983730"/>
    <n v="24052"/>
    <n v="2.5062573071384361E-2"/>
  </r>
  <r>
    <s v="LAREDO"/>
    <x v="44"/>
    <s v="51"/>
    <s v="PC"/>
    <s v="483042"/>
    <n v="3605219"/>
    <n v="3550764"/>
    <n v="-54455"/>
    <n v="-1.510449157180188E-2"/>
  </r>
  <r>
    <s v="LEAGUE CITY"/>
    <x v="44"/>
    <s v="52"/>
    <s v="MC"/>
    <s v="483084"/>
    <n v="354186"/>
    <n v="338981"/>
    <n v="-15205"/>
    <n v="-4.2929421264533321E-2"/>
  </r>
  <r>
    <s v="LEWISVILLE"/>
    <x v="44"/>
    <s v="52"/>
    <s v="MC"/>
    <s v="483132"/>
    <n v="591137"/>
    <n v="586713"/>
    <n v="-4424"/>
    <n v="-7.4838827547590494E-3"/>
  </r>
  <r>
    <s v="LONGVIEW"/>
    <x v="44"/>
    <s v="51"/>
    <s v="PC"/>
    <s v="483246"/>
    <n v="668608"/>
    <n v="618607"/>
    <n v="-50001"/>
    <n v="-7.4783729778883895E-2"/>
  </r>
  <r>
    <s v="LUBBOCK"/>
    <x v="44"/>
    <s v="51"/>
    <s v="PC"/>
    <s v="483288"/>
    <n v="2069185"/>
    <n v="1924708"/>
    <n v="-144477"/>
    <n v="-6.9823142928254367E-2"/>
  </r>
  <r>
    <s v="MC ALLEN"/>
    <x v="44"/>
    <s v="51"/>
    <s v="PC"/>
    <s v="483330"/>
    <n v="1535436"/>
    <n v="1493076"/>
    <n v="-42360"/>
    <n v="-2.7588255062405725E-2"/>
  </r>
  <r>
    <s v="MCKINNEY CITY"/>
    <x v="44"/>
    <s v="51"/>
    <s v="PC"/>
    <s v="483348"/>
    <n v="710285"/>
    <n v="730245"/>
    <n v="19960"/>
    <n v="2.8101395918539742E-2"/>
  </r>
  <r>
    <s v="MANSFIELD"/>
    <x v="44"/>
    <s v="52"/>
    <s v="MC"/>
    <s v="483396"/>
    <n v="259324"/>
    <n v="254709"/>
    <n v="-4615"/>
    <n v="-1.7796270302787246E-2"/>
  </r>
  <r>
    <s v="MARSHALL"/>
    <x v="44"/>
    <s v="52"/>
    <s v="MC"/>
    <s v="483438"/>
    <n v="304203"/>
    <n v="297100"/>
    <n v="-7103"/>
    <n v="-2.3349539616637573E-2"/>
  </r>
  <r>
    <s v="MESQUITE"/>
    <x v="44"/>
    <s v="52"/>
    <s v="MC"/>
    <s v="483546"/>
    <n v="923667"/>
    <n v="911095"/>
    <n v="-12572"/>
    <n v="-1.3610965856742744E-2"/>
  </r>
  <r>
    <s v="MIDLAND"/>
    <x v="44"/>
    <s v="51"/>
    <s v="PC"/>
    <s v="483564"/>
    <n v="743626"/>
    <n v="729775"/>
    <n v="-13851"/>
    <n v="-1.8626298703918368E-2"/>
  </r>
  <r>
    <s v="MISSION"/>
    <x v="44"/>
    <s v="51"/>
    <s v="PC"/>
    <s v="483606"/>
    <n v="869443"/>
    <n v="928792"/>
    <n v="59349"/>
    <n v="6.8260944075689833E-2"/>
  </r>
  <r>
    <s v="MISSOURI CITY"/>
    <x v="44"/>
    <s v="52"/>
    <s v="MC"/>
    <s v="483612"/>
    <n v="365549"/>
    <n v="329984"/>
    <n v="-35565"/>
    <n v="-9.7292018306711275E-2"/>
  </r>
  <r>
    <s v="NEW BRAUNFELS"/>
    <x v="44"/>
    <s v="51"/>
    <s v="PC"/>
    <s v="483798"/>
    <n v="391948"/>
    <n v="360493"/>
    <n v="-31455"/>
    <n v="-8.0252992743935422E-2"/>
  </r>
  <r>
    <s v="NORTH RICHLAND HILLS"/>
    <x v="44"/>
    <s v="52"/>
    <s v="MC"/>
    <s v="483888"/>
    <n v="285194"/>
    <n v="285198"/>
    <n v="4"/>
    <n v="1.4025540509267376E-5"/>
  </r>
  <r>
    <s v="ODESSA"/>
    <x v="44"/>
    <s v="51"/>
    <s v="PC"/>
    <s v="483924"/>
    <n v="825583"/>
    <n v="767408"/>
    <n v="-58175"/>
    <n v="-7.0465355996913698E-2"/>
  </r>
  <r>
    <s v="ORANGE"/>
    <x v="44"/>
    <s v="52"/>
    <s v="MC"/>
    <s v="483966"/>
    <n v="335827"/>
    <n v="314414"/>
    <n v="-21413"/>
    <n v="-6.3761996504152429E-2"/>
  </r>
  <r>
    <s v="PASADENA"/>
    <x v="44"/>
    <s v="52"/>
    <s v="MC"/>
    <s v="484068"/>
    <n v="1634463"/>
    <n v="1643926"/>
    <n v="9463"/>
    <n v="5.7896691451565438E-3"/>
  </r>
  <r>
    <s v="PEARLAND"/>
    <x v="44"/>
    <s v="52"/>
    <s v="MC"/>
    <s v="484080"/>
    <n v="333253"/>
    <n v="313578"/>
    <n v="-19675"/>
    <n v="-5.903922845405743E-2"/>
  </r>
  <r>
    <s v="Pflugerville city"/>
    <x v="44"/>
    <s v="51"/>
    <s v="PC"/>
    <s v="484140"/>
    <n v="0"/>
    <n v="232341"/>
    <n v="232341"/>
    <e v="#DIV/0!"/>
  </r>
  <r>
    <s v="PHARR"/>
    <x v="44"/>
    <s v="51"/>
    <s v="PC"/>
    <s v="484146"/>
    <n v="1220873"/>
    <n v="1152768"/>
    <n v="-68105"/>
    <s v="New"/>
  </r>
  <r>
    <s v="PLANO"/>
    <x v="44"/>
    <s v="51"/>
    <s v="PC"/>
    <s v="484206"/>
    <n v="1179994"/>
    <n v="1174523"/>
    <n v="-5471"/>
    <n v="-4.6364642532080672E-3"/>
  </r>
  <r>
    <s v="PORT ARTHUR"/>
    <x v="44"/>
    <s v="51"/>
    <s v="PC"/>
    <s v="484248"/>
    <n v="1074229"/>
    <n v="1043807"/>
    <n v="-30422"/>
    <n v="-2.8319846140813551E-2"/>
  </r>
  <r>
    <s v="ROUND ROCK"/>
    <x v="44"/>
    <s v="51"/>
    <s v="PC"/>
    <s v="484674"/>
    <n v="514534"/>
    <n v="502231"/>
    <n v="-12303"/>
    <n v="-2.3910956321642494E-2"/>
  </r>
  <r>
    <s v="ROWLETT"/>
    <x v="44"/>
    <s v="52"/>
    <s v="MC"/>
    <s v="484686"/>
    <n v="191254"/>
    <n v="186081"/>
    <n v="-5173"/>
    <n v="-2.7047800307444549E-2"/>
  </r>
  <r>
    <s v="SAN ANGELO"/>
    <x v="44"/>
    <s v="51"/>
    <s v="PC"/>
    <s v="484752"/>
    <n v="739584"/>
    <n v="701190"/>
    <n v="-38394"/>
    <n v="-5.1912967289719628E-2"/>
  </r>
  <r>
    <s v="SAN ANTONIO"/>
    <x v="44"/>
    <s v="51"/>
    <s v="PC"/>
    <s v="484758"/>
    <n v="11772041"/>
    <n v="11500709"/>
    <n v="-271332"/>
    <n v="-2.3048849388139236E-2"/>
  </r>
  <r>
    <s v="SAN BENITO"/>
    <x v="44"/>
    <s v="52"/>
    <s v="MC"/>
    <s v="484770"/>
    <n v="392734"/>
    <n v="386314"/>
    <n v="-6420"/>
    <n v="-1.6346942205156673E-2"/>
  </r>
  <r>
    <s v="SAN MARCOS"/>
    <x v="44"/>
    <s v="51"/>
    <s v="PC"/>
    <s v="484812"/>
    <n v="513665"/>
    <n v="491591"/>
    <n v="-22074"/>
    <n v="-4.2973533333982267E-2"/>
  </r>
  <r>
    <s v="SHERMAN"/>
    <x v="44"/>
    <s v="51"/>
    <s v="PC"/>
    <s v="484962"/>
    <n v="311726"/>
    <n v="301115"/>
    <n v="-10611"/>
    <n v="-3.4039509056029975E-2"/>
  </r>
  <r>
    <s v="SUGAR LAND"/>
    <x v="44"/>
    <s v="51"/>
    <s v="PC"/>
    <s v="485202"/>
    <n v="318011"/>
    <n v="301433"/>
    <n v="-16578"/>
    <n v="-5.2130272223287873E-2"/>
  </r>
  <r>
    <s v="TEMPLE"/>
    <x v="44"/>
    <s v="51"/>
    <s v="PC"/>
    <s v="485316"/>
    <n v="408865"/>
    <n v="390000"/>
    <n v="-18865"/>
    <n v="-4.6139923935773423E-2"/>
  </r>
  <r>
    <s v="TEXARKANA"/>
    <x v="44"/>
    <s v="51"/>
    <s v="PC"/>
    <s v="485340"/>
    <n v="308239"/>
    <n v="311697"/>
    <n v="3458"/>
    <n v="1.1218567410353654E-2"/>
  </r>
  <r>
    <s v="TEXAS CITY"/>
    <x v="44"/>
    <s v="52"/>
    <s v="MC"/>
    <s v="485346"/>
    <n v="351904"/>
    <n v="372194"/>
    <n v="20290"/>
    <n v="5.765777030099118E-2"/>
  </r>
  <r>
    <s v="TYLER"/>
    <x v="44"/>
    <s v="51"/>
    <s v="PC"/>
    <s v="485496"/>
    <n v="905642"/>
    <n v="853460"/>
    <n v="-52182"/>
    <n v="-5.7618794181365264E-2"/>
  </r>
  <r>
    <s v="VICTORIA"/>
    <x v="44"/>
    <s v="51"/>
    <s v="PC"/>
    <s v="485580"/>
    <n v="564209"/>
    <n v="560647"/>
    <n v="-3562"/>
    <n v="-6.3132633474474887E-3"/>
  </r>
  <r>
    <s v="WACO"/>
    <x v="44"/>
    <s v="51"/>
    <s v="PC"/>
    <s v="485592"/>
    <n v="1384313"/>
    <n v="1346469"/>
    <n v="-37844"/>
    <n v="-2.7337748038196562E-2"/>
  </r>
  <r>
    <s v="WICHITA FALLS"/>
    <x v="44"/>
    <s v="51"/>
    <s v="PC"/>
    <s v="485826"/>
    <n v="1156356"/>
    <n v="1113042"/>
    <n v="-43314"/>
    <n v="-3.7457322831377191E-2"/>
  </r>
  <r>
    <s v="BEXAR COUNTY"/>
    <x v="44"/>
    <s v="66"/>
    <s v="UC"/>
    <s v="489029"/>
    <n v="2069603"/>
    <n v="2081559"/>
    <n v="11956"/>
    <n v="5.7769533577212637E-3"/>
  </r>
  <r>
    <s v="BRAZORIA COUNTY"/>
    <x v="44"/>
    <s v="66"/>
    <s v="UC"/>
    <s v="489039"/>
    <n v="1633442"/>
    <n v="1624887"/>
    <n v="-8555"/>
    <n v="-5.2374066541695389E-3"/>
  </r>
  <r>
    <s v="DALLAS COUNTY"/>
    <x v="44"/>
    <s v="66"/>
    <s v="UC"/>
    <s v="489113"/>
    <n v="2127902"/>
    <n v="2118087"/>
    <n v="-9815"/>
    <n v="-4.6125244489642848E-3"/>
  </r>
  <r>
    <s v="FORT BEND COUNTY"/>
    <x v="44"/>
    <s v="66"/>
    <s v="UC"/>
    <s v="489157"/>
    <n v="2114257"/>
    <n v="2189253"/>
    <n v="74996"/>
    <n v="3.5471562823251854E-2"/>
  </r>
  <r>
    <s v="HARRIS COUNTY"/>
    <x v="44"/>
    <s v="66"/>
    <s v="UC"/>
    <s v="489201"/>
    <n v="11799679"/>
    <n v="11836098"/>
    <n v="36419"/>
    <n v="3.0864398938310104E-3"/>
  </r>
  <r>
    <s v="HIDALGO COUNTY"/>
    <x v="44"/>
    <s v="66"/>
    <s v="UC"/>
    <s v="489215"/>
    <n v="7728140"/>
    <n v="7575913"/>
    <n v="-152227"/>
    <n v="-1.9697753922677384E-2"/>
  </r>
  <r>
    <s v="MONTGOMERY COUNTY"/>
    <x v="44"/>
    <s v="66"/>
    <s v="UC"/>
    <s v="489339"/>
    <n v="2118292"/>
    <n v="2130286"/>
    <n v="11994"/>
    <n v="5.6621089066096648E-3"/>
  </r>
  <r>
    <s v="TARRANT COUNTY"/>
    <x v="44"/>
    <s v="66"/>
    <s v="UC"/>
    <s v="489439"/>
    <n v="2495862"/>
    <n v="2409293"/>
    <n v="-86569"/>
    <n v="-3.4685010629594101E-2"/>
  </r>
  <r>
    <s v="TRAVIS COUNTY"/>
    <x v="44"/>
    <s v="66"/>
    <s v="UC"/>
    <s v="489453"/>
    <n v="909925"/>
    <n v="996964"/>
    <n v="87039"/>
    <n v="9.5655136412341676E-2"/>
  </r>
  <r>
    <s v="WILLIAMSON COUNTY"/>
    <x v="44"/>
    <s v="66"/>
    <s v="UC"/>
    <s v="489491"/>
    <n v="1281490"/>
    <n v="1254103"/>
    <n v="-27387"/>
    <n v="-2.1371216318504242E-2"/>
  </r>
  <r>
    <s v="UTAH"/>
    <x v="45"/>
    <s v="22"/>
    <s v="State Balance"/>
    <s v="490000"/>
    <n v="4502609"/>
    <n v="4405015"/>
    <n v="-97594"/>
    <n v="-2.1674988878670122E-2"/>
  </r>
  <r>
    <s v="CLEARFIELD"/>
    <x v="45"/>
    <s v="51"/>
    <s v="PC"/>
    <s v="490174"/>
    <n v="237641"/>
    <n v="228495"/>
    <n v="-9146"/>
    <n v="-3.8486624782760548E-2"/>
  </r>
  <r>
    <s v="LAYTON"/>
    <x v="45"/>
    <s v="52"/>
    <s v="MC"/>
    <s v="490624"/>
    <n v="310299"/>
    <n v="307264"/>
    <n v="-3035"/>
    <n v="-9.7808887556840342E-3"/>
  </r>
  <r>
    <s v="Lehi city"/>
    <x v="45"/>
    <s v="52"/>
    <s v="MC"/>
    <s v="490642"/>
    <n v="0"/>
    <n v="195616"/>
    <n v="195616"/>
    <e v="#DIV/0!"/>
  </r>
  <r>
    <s v="LOGAN"/>
    <x v="45"/>
    <s v="51"/>
    <s v="PC"/>
    <s v="490672"/>
    <n v="482244"/>
    <n v="474559"/>
    <n v="-7685"/>
    <s v="New"/>
  </r>
  <r>
    <s v="OGDEN"/>
    <x v="45"/>
    <s v="51"/>
    <s v="PC"/>
    <s v="490888"/>
    <n v="948191"/>
    <n v="955714"/>
    <n v="7523"/>
    <n v="7.9340554803831714E-3"/>
  </r>
  <r>
    <s v="OREM"/>
    <x v="45"/>
    <s v="51"/>
    <s v="PC"/>
    <s v="490918"/>
    <n v="623757"/>
    <n v="609315"/>
    <n v="-14442"/>
    <n v="-2.3153247177987581E-2"/>
  </r>
  <r>
    <s v="PROVO"/>
    <x v="45"/>
    <s v="51"/>
    <s v="PC"/>
    <s v="491014"/>
    <n v="1427322"/>
    <n v="1351914"/>
    <n v="-75408"/>
    <n v="-5.2831806698138195E-2"/>
  </r>
  <r>
    <s v="ST GEORGE"/>
    <x v="45"/>
    <s v="51"/>
    <s v="PC"/>
    <s v="491074"/>
    <n v="510240"/>
    <n v="492039"/>
    <n v="-18201"/>
    <n v="-3.5671448730009409E-2"/>
  </r>
  <r>
    <s v="SALT LAKE CITY"/>
    <x v="45"/>
    <s v="51"/>
    <s v="PC"/>
    <s v="491092"/>
    <n v="3338569"/>
    <n v="3270281"/>
    <n v="-68288"/>
    <n v="-2.0454272474224735E-2"/>
  </r>
  <r>
    <s v="SANDY CITY"/>
    <x v="45"/>
    <s v="52"/>
    <s v="MC"/>
    <s v="491098"/>
    <n v="386477"/>
    <n v="376576"/>
    <n v="-9901"/>
    <n v="-2.5618600848174664E-2"/>
  </r>
  <r>
    <s v="SOUTH JORDAN"/>
    <x v="45"/>
    <s v="52"/>
    <s v="MC"/>
    <s v="491152"/>
    <n v="167646"/>
    <n v="194669"/>
    <n v="27023"/>
    <n v="0.16119084260883051"/>
  </r>
  <r>
    <s v="TAYLORSVILLE"/>
    <x v="45"/>
    <s v="52"/>
    <s v="MC"/>
    <s v="491239"/>
    <n v="389763"/>
    <n v="392201"/>
    <n v="2438"/>
    <n v="6.2550832172371413E-3"/>
  </r>
  <r>
    <s v="WEST JORDAN"/>
    <x v="45"/>
    <s v="52"/>
    <s v="MC"/>
    <s v="491338"/>
    <n v="510725"/>
    <n v="533792"/>
    <n v="23067"/>
    <n v="4.5165206324342844E-2"/>
  </r>
  <r>
    <s v="WEST VALLEY"/>
    <x v="45"/>
    <s v="52"/>
    <s v="MC"/>
    <s v="491346"/>
    <n v="1035984"/>
    <n v="1096983"/>
    <n v="60999"/>
    <n v="5.8880252976879953E-2"/>
  </r>
  <r>
    <s v="DAVIS COUNTY"/>
    <x v="45"/>
    <s v="66"/>
    <s v="UC"/>
    <s v="499011"/>
    <n v="787193"/>
    <n v="805588"/>
    <n v="18395"/>
    <n v="2.3367839907112994E-2"/>
  </r>
  <r>
    <s v="SALT LAKE COUNTY"/>
    <x v="45"/>
    <s v="66"/>
    <s v="UC"/>
    <s v="499035"/>
    <n v="2276949"/>
    <n v="2259800"/>
    <n v="-17149"/>
    <n v="-7.5315696574670757E-3"/>
  </r>
  <r>
    <s v="UTAH COUNTY"/>
    <x v="45"/>
    <s v="66"/>
    <s v="UC"/>
    <s v="499049"/>
    <n v="1352686"/>
    <n v="1191634"/>
    <n v="-161052"/>
    <n v="-0.11906089070190717"/>
  </r>
  <r>
    <s v="VIRGINIA"/>
    <x v="46"/>
    <s v="22"/>
    <s v="State Balance"/>
    <s v="510000"/>
    <n v="17200032"/>
    <n v="16811175"/>
    <n v="-388857"/>
    <n v="-2.2607923055026874E-2"/>
  </r>
  <r>
    <s v="ALEXANDRIA"/>
    <x v="46"/>
    <s v="51"/>
    <s v="PC"/>
    <s v="510024"/>
    <n v="724748"/>
    <n v="722422"/>
    <n v="-2326"/>
    <n v="-3.2093914022529209E-3"/>
  </r>
  <r>
    <s v="BLACKSBURG"/>
    <x v="46"/>
    <s v="51"/>
    <s v="PC"/>
    <s v="510114"/>
    <n v="432854"/>
    <n v="435188"/>
    <n v="2334"/>
    <n v="5.392118358615145E-3"/>
  </r>
  <r>
    <s v="BRISTOL"/>
    <x v="46"/>
    <s v="51"/>
    <s v="PC"/>
    <s v="510186"/>
    <n v="251570"/>
    <n v="234742"/>
    <n v="-16828"/>
    <n v="-6.6891918750248441E-2"/>
  </r>
  <r>
    <s v="CHARLOTTESVILLE"/>
    <x v="46"/>
    <s v="51"/>
    <s v="PC"/>
    <s v="510264"/>
    <n v="407522"/>
    <n v="391228"/>
    <n v="-16294"/>
    <n v="-3.9983117475866331E-2"/>
  </r>
  <r>
    <s v="CHESAPEAKE"/>
    <x v="46"/>
    <s v="52"/>
    <s v="MC"/>
    <s v="510288"/>
    <n v="931554"/>
    <n v="989058"/>
    <n v="57504"/>
    <n v="6.1729110711778383E-2"/>
  </r>
  <r>
    <s v="CHRISTIANSBURG"/>
    <x v="46"/>
    <s v="51"/>
    <s v="PC"/>
    <s v="510312"/>
    <n v="108256"/>
    <n v="108477"/>
    <n v="221"/>
    <n v="2.041457286432161E-3"/>
  </r>
  <r>
    <s v="COLONIAL HEIGHTS"/>
    <x v="46"/>
    <s v="52"/>
    <s v="MC"/>
    <s v="510384"/>
    <n v="79555"/>
    <n v="66986"/>
    <n v="-12569"/>
    <n v="-0.1579913267550751"/>
  </r>
  <r>
    <s v="DANVILLE"/>
    <x v="46"/>
    <s v="51"/>
    <s v="PC"/>
    <s v="510450"/>
    <n v="853699"/>
    <n v="846483"/>
    <n v="-7216"/>
    <n v="-8.4526279168653119E-3"/>
  </r>
  <r>
    <s v="FREDERICKSBURG"/>
    <x v="46"/>
    <s v="52"/>
    <s v="MC"/>
    <s v="510612"/>
    <n v="166265"/>
    <n v="149272"/>
    <n v="-16993"/>
    <n v="-0.10220431239286681"/>
  </r>
  <r>
    <s v="HAMPTON"/>
    <x v="46"/>
    <s v="51"/>
    <s v="PC"/>
    <s v="510720"/>
    <n v="1086522"/>
    <n v="1147896"/>
    <n v="61374"/>
    <n v="5.6486661107644394E-2"/>
  </r>
  <r>
    <s v="HARRISONBURG"/>
    <x v="46"/>
    <s v="51"/>
    <s v="PC"/>
    <s v="510726"/>
    <n v="531114"/>
    <n v="504808"/>
    <n v="-26306"/>
    <n v="-4.9529856113753358E-2"/>
  </r>
  <r>
    <s v="HOPEWELL"/>
    <x v="46"/>
    <s v="52"/>
    <s v="MC"/>
    <s v="510780"/>
    <n v="208694"/>
    <n v="188951"/>
    <n v="-19743"/>
    <n v="-9.4602623937439498E-2"/>
  </r>
  <r>
    <s v="LYNCHBURG"/>
    <x v="46"/>
    <s v="51"/>
    <s v="PC"/>
    <s v="510960"/>
    <n v="687496"/>
    <n v="671484"/>
    <n v="-16012"/>
    <n v="-2.3290317325482621E-2"/>
  </r>
  <r>
    <s v="NEWPORT NEWS"/>
    <x v="46"/>
    <s v="51"/>
    <s v="PC"/>
    <s v="511098"/>
    <n v="1128810"/>
    <n v="1135003"/>
    <n v="6193"/>
    <n v="5.4863085904625223E-3"/>
  </r>
  <r>
    <s v="NORFOLK"/>
    <x v="46"/>
    <s v="51"/>
    <s v="PC"/>
    <s v="511116"/>
    <n v="4018211"/>
    <n v="3887252"/>
    <n v="-130959"/>
    <n v="-3.2591369641863009E-2"/>
  </r>
  <r>
    <s v="PETERSBURG"/>
    <x v="46"/>
    <s v="52"/>
    <s v="MC"/>
    <s v="511200"/>
    <n v="634377"/>
    <n v="636571"/>
    <n v="2194"/>
    <n v="3.4585112638068531E-3"/>
  </r>
  <r>
    <s v="PORTSMOUTH"/>
    <x v="46"/>
    <s v="51"/>
    <s v="PC"/>
    <s v="511236"/>
    <n v="1452052"/>
    <n v="1416721"/>
    <n v="-35331"/>
    <n v="-2.4331773242280579E-2"/>
  </r>
  <r>
    <s v="RADFORD"/>
    <x v="46"/>
    <s v="51"/>
    <s v="PC"/>
    <s v="511272"/>
    <n v="135753"/>
    <n v="141661"/>
    <n v="5908"/>
    <n v="4.352021686445235E-2"/>
  </r>
  <r>
    <s v="RICHMOND"/>
    <x v="46"/>
    <s v="51"/>
    <s v="PC"/>
    <s v="511308"/>
    <n v="4273733"/>
    <n v="4199829"/>
    <n v="-73904"/>
    <n v="-1.7292610464902696E-2"/>
  </r>
  <r>
    <s v="ROANOKE"/>
    <x v="46"/>
    <s v="51"/>
    <s v="PC"/>
    <s v="511320"/>
    <n v="1578101"/>
    <n v="1553047"/>
    <n v="-25054"/>
    <n v="-1.5876043421808872E-2"/>
  </r>
  <r>
    <s v="SUFFOLK"/>
    <x v="46"/>
    <s v="52"/>
    <s v="MC"/>
    <s v="511488"/>
    <n v="448648"/>
    <n v="448798"/>
    <n v="150"/>
    <n v="3.3433783277758954E-4"/>
  </r>
  <r>
    <s v="VIRGINIA BEACH"/>
    <x v="46"/>
    <s v="51"/>
    <s v="PC"/>
    <s v="511590"/>
    <n v="1845351"/>
    <n v="1759429"/>
    <n v="-85922"/>
    <n v="-4.6561331692453092E-2"/>
  </r>
  <r>
    <s v="Waynesboro city"/>
    <x v="46"/>
    <s v="51"/>
    <s v="PC"/>
    <s v="511632"/>
    <n v="0"/>
    <n v="188366"/>
    <n v="188366"/>
    <e v="#DIV/0!"/>
  </r>
  <r>
    <s v="WINCHESTER"/>
    <x v="46"/>
    <s v="51"/>
    <s v="PC"/>
    <s v="511674"/>
    <n v="237014"/>
    <n v="237989"/>
    <n v="975"/>
    <s v="New"/>
  </r>
  <r>
    <s v="ARLINGTON COUNTY"/>
    <x v="46"/>
    <s v="66"/>
    <s v="UC"/>
    <s v="519013"/>
    <n v="1151014"/>
    <n v="1124860"/>
    <n v="-26154"/>
    <n v="-2.2722573313617385E-2"/>
  </r>
  <r>
    <s v="CHESTERFIELD COUNTY"/>
    <x v="46"/>
    <s v="66"/>
    <s v="UC"/>
    <s v="519041"/>
    <n v="1228938"/>
    <n v="1206610"/>
    <n v="-22328"/>
    <n v="-1.8168532505301326E-2"/>
  </r>
  <r>
    <s v="FAIRFAX COUNTY"/>
    <x v="46"/>
    <s v="66"/>
    <s v="UC"/>
    <s v="519059"/>
    <n v="4750027"/>
    <n v="4834352"/>
    <n v="84325"/>
    <n v="1.7752530669825666E-2"/>
  </r>
  <r>
    <s v="HENRICO COUNTY"/>
    <x v="46"/>
    <s v="66"/>
    <s v="UC"/>
    <s v="519087"/>
    <n v="1553090"/>
    <n v="1563102"/>
    <n v="10012"/>
    <n v="6.4465034222099173E-3"/>
  </r>
  <r>
    <s v="LOUDOUN COUNTY"/>
    <x v="46"/>
    <s v="66"/>
    <s v="UC"/>
    <s v="519107"/>
    <n v="1016624"/>
    <n v="1091020"/>
    <n v="74396"/>
    <n v="7.3179464580808637E-2"/>
  </r>
  <r>
    <s v="PRINCE WILLIAM COUNTY"/>
    <x v="46"/>
    <s v="66"/>
    <s v="UC"/>
    <s v="519153"/>
    <n v="2058343"/>
    <n v="2088695"/>
    <n v="30352"/>
    <n v="1.4745841679447983E-2"/>
  </r>
  <r>
    <s v="VERMONT"/>
    <x v="47"/>
    <s v="22"/>
    <s v="State Balance"/>
    <s v="500000"/>
    <n v="6571638"/>
    <n v="6474277"/>
    <n v="-97361"/>
    <n v="-1.4815332189630652E-2"/>
  </r>
  <r>
    <s v="BURLINGTON"/>
    <x v="47"/>
    <s v="51"/>
    <s v="PC"/>
    <s v="500288"/>
    <n v="689742"/>
    <n v="716530"/>
    <n v="26788"/>
    <n v="3.8837710332269168E-2"/>
  </r>
  <r>
    <s v="WASHINGTON"/>
    <x v="48"/>
    <s v="22"/>
    <s v="State Balance"/>
    <s v="530000"/>
    <n v="11671256"/>
    <n v="11210063"/>
    <n v="-461193"/>
    <n v="-3.9515284387558629E-2"/>
  </r>
  <r>
    <s v="ANACORTES"/>
    <x v="48"/>
    <s v="51"/>
    <s v="PC"/>
    <s v="530036"/>
    <n v="91984"/>
    <n v="89180"/>
    <n v="-2804"/>
    <n v="-3.0483562358671074E-2"/>
  </r>
  <r>
    <s v="AUBURN"/>
    <x v="48"/>
    <s v="51"/>
    <s v="PC"/>
    <s v="530054"/>
    <n v="531551"/>
    <n v="498895"/>
    <n v="-32656"/>
    <n v="-6.1435309123677694E-2"/>
  </r>
  <r>
    <s v="BELLEVUE"/>
    <x v="48"/>
    <s v="51"/>
    <s v="PC"/>
    <s v="530084"/>
    <n v="573803"/>
    <n v="577943"/>
    <n v="4140"/>
    <n v="7.2150197890216679E-3"/>
  </r>
  <r>
    <s v="BELLINGHAM"/>
    <x v="48"/>
    <s v="51"/>
    <s v="PC"/>
    <s v="530090"/>
    <n v="746106"/>
    <n v="738957"/>
    <n v="-7149"/>
    <n v="-9.5817484378895226E-3"/>
  </r>
  <r>
    <s v="BREMERTON"/>
    <x v="48"/>
    <s v="51"/>
    <s v="PC"/>
    <s v="530132"/>
    <n v="403595"/>
    <n v="396714"/>
    <n v="-6881"/>
    <n v="-1.7049269688673051E-2"/>
  </r>
  <r>
    <s v="EAST WENATCHEE CITY"/>
    <x v="48"/>
    <s v="51"/>
    <s v="PC"/>
    <s v="530396"/>
    <n v="118950"/>
    <n v="110065"/>
    <n v="-8885"/>
    <n v="-7.4695250105086167E-2"/>
  </r>
  <r>
    <s v="EVERETT"/>
    <x v="48"/>
    <s v="51"/>
    <s v="PC"/>
    <s v="530480"/>
    <n v="852221"/>
    <n v="836832"/>
    <n v="-15389"/>
    <n v="-1.8057522637907303E-2"/>
  </r>
  <r>
    <s v="FEDERAL WAY"/>
    <x v="48"/>
    <s v="52"/>
    <s v="MC"/>
    <s v="530514"/>
    <n v="606711"/>
    <n v="648608"/>
    <n v="41897"/>
    <n v="6.9055942615182511E-2"/>
  </r>
  <r>
    <s v="KENNEWICK"/>
    <x v="48"/>
    <s v="51"/>
    <s v="PC"/>
    <s v="530720"/>
    <n v="592344"/>
    <n v="539600"/>
    <n v="-52744"/>
    <n v="-8.9042853477033612E-2"/>
  </r>
  <r>
    <s v="KENT CITY"/>
    <x v="48"/>
    <s v="51"/>
    <s v="PC"/>
    <s v="530726"/>
    <n v="914499"/>
    <n v="914103"/>
    <n v="-396"/>
    <n v="-4.3302398362382024E-4"/>
  </r>
  <r>
    <s v="LAKEWOOD"/>
    <x v="48"/>
    <s v="52"/>
    <s v="MC"/>
    <s v="530795"/>
    <n v="481598"/>
    <n v="471428"/>
    <n v="-10170"/>
    <n v="-2.11171973305537E-2"/>
  </r>
  <r>
    <s v="LONGVIEW"/>
    <x v="48"/>
    <s v="51"/>
    <s v="PC"/>
    <s v="530840"/>
    <n v="317752"/>
    <n v="309937"/>
    <n v="-7815"/>
    <n v="-2.4594652433344244E-2"/>
  </r>
  <r>
    <s v="MARYSVILLE"/>
    <x v="48"/>
    <s v="52"/>
    <s v="MC"/>
    <s v="530906"/>
    <n v="323711"/>
    <n v="358040"/>
    <n v="34329"/>
    <n v="0.1060482961654068"/>
  </r>
  <r>
    <s v="MOUNT VERNON"/>
    <x v="48"/>
    <s v="51"/>
    <s v="PC"/>
    <s v="531020"/>
    <n v="302701"/>
    <n v="272872"/>
    <n v="-29829"/>
    <n v="-9.85427864460309E-2"/>
  </r>
  <r>
    <s v="OLYMPIA"/>
    <x v="48"/>
    <s v="51"/>
    <s v="PC"/>
    <s v="531134"/>
    <n v="357512"/>
    <n v="342140"/>
    <n v="-15372"/>
    <n v="-4.2997158137349237E-2"/>
  </r>
  <r>
    <s v="PASCO"/>
    <x v="48"/>
    <s v="51"/>
    <s v="PC"/>
    <s v="531188"/>
    <n v="619417"/>
    <n v="639633"/>
    <n v="20216"/>
    <n v="3.263714105360363E-2"/>
  </r>
  <r>
    <s v="REDMOND"/>
    <x v="48"/>
    <s v="52"/>
    <s v="MC"/>
    <s v="531296"/>
    <n v="230984"/>
    <n v="242353"/>
    <n v="11369"/>
    <n v="4.9219859384199774E-2"/>
  </r>
  <r>
    <s v="RENTON CITY"/>
    <x v="48"/>
    <s v="51"/>
    <s v="PC"/>
    <s v="531302"/>
    <n v="593693"/>
    <n v="586319"/>
    <n v="-7374"/>
    <n v="-1.2420560794888942E-2"/>
  </r>
  <r>
    <s v="RICHLAND"/>
    <x v="48"/>
    <s v="51"/>
    <s v="PC"/>
    <s v="531314"/>
    <n v="239678"/>
    <n v="221790"/>
    <n v="-17888"/>
    <n v="-7.4633466567644927E-2"/>
  </r>
  <r>
    <s v="SEATTLE"/>
    <x v="48"/>
    <s v="51"/>
    <s v="PC"/>
    <s v="531392"/>
    <n v="9606960"/>
    <n v="9354865"/>
    <n v="-252095"/>
    <n v="-2.624087120171209E-2"/>
  </r>
  <r>
    <s v="SHORELINE"/>
    <x v="48"/>
    <s v="52"/>
    <s v="MC"/>
    <s v="531420"/>
    <n v="264995"/>
    <n v="259120"/>
    <n v="-5875"/>
    <n v="-2.2170229626974094E-2"/>
  </r>
  <r>
    <s v="SPOKANE"/>
    <x v="48"/>
    <s v="51"/>
    <s v="PC"/>
    <s v="531488"/>
    <n v="3069679"/>
    <n v="3017428"/>
    <n v="-52251"/>
    <n v="-1.7021649494947191E-2"/>
  </r>
  <r>
    <s v="TACOMA"/>
    <x v="48"/>
    <s v="51"/>
    <s v="PC"/>
    <s v="531554"/>
    <n v="2334943"/>
    <n v="2234122"/>
    <n v="-100821"/>
    <n v="-4.3179212511825771E-2"/>
  </r>
  <r>
    <s v="VANCOUVER"/>
    <x v="48"/>
    <s v="51"/>
    <s v="PC"/>
    <s v="531668"/>
    <n v="1151823"/>
    <n v="1145660"/>
    <n v="-6163"/>
    <n v="-5.3506484937355823E-3"/>
  </r>
  <r>
    <s v="Walla Walla city"/>
    <x v="48"/>
    <s v="51"/>
    <s v="PC"/>
    <s v="531680"/>
    <n v="0"/>
    <n v="384043"/>
    <n v="384043"/>
    <e v="#DIV/0!"/>
  </r>
  <r>
    <s v="WENATCHEE"/>
    <x v="48"/>
    <s v="51"/>
    <s v="PC"/>
    <s v="531728"/>
    <n v="205206"/>
    <n v="196686"/>
    <n v="-8520"/>
    <s v="New"/>
  </r>
  <r>
    <s v="YAKIMA"/>
    <x v="48"/>
    <s v="51"/>
    <s v="PC"/>
    <s v="531830"/>
    <n v="912849"/>
    <n v="841308"/>
    <n v="-71541"/>
    <n v="-7.8371121620333703E-2"/>
  </r>
  <r>
    <s v="CLARK COUNTY"/>
    <x v="48"/>
    <s v="66"/>
    <s v="UC"/>
    <s v="539011"/>
    <n v="1398533"/>
    <n v="1428465"/>
    <n v="29932"/>
    <n v="2.1402426685677062E-2"/>
  </r>
  <r>
    <s v="KING COUNTY"/>
    <x v="48"/>
    <s v="66"/>
    <s v="UC"/>
    <s v="539033"/>
    <n v="3781055"/>
    <n v="3655972"/>
    <n v="-125083"/>
    <n v="-3.3081507674445357E-2"/>
  </r>
  <r>
    <s v="KITSAP COUNTY"/>
    <x v="48"/>
    <s v="66"/>
    <s v="UC"/>
    <s v="539035"/>
    <n v="976625"/>
    <n v="961411"/>
    <n v="-15214"/>
    <n v="-1.5578138999104056E-2"/>
  </r>
  <r>
    <s v="PIERCE COUNTY"/>
    <x v="48"/>
    <s v="66"/>
    <s v="UC"/>
    <s v="539053"/>
    <n v="2593493"/>
    <n v="2545420"/>
    <n v="-48073"/>
    <n v="-1.85360053025013E-2"/>
  </r>
  <r>
    <s v="SNOHOMISH COUNTY"/>
    <x v="48"/>
    <s v="66"/>
    <s v="UC"/>
    <s v="539061"/>
    <n v="2408384"/>
    <n v="2463469"/>
    <n v="55085"/>
    <n v="2.2872183173447424E-2"/>
  </r>
  <r>
    <s v="SPOKANE COUNTY"/>
    <x v="48"/>
    <s v="66"/>
    <s v="UC"/>
    <s v="539063"/>
    <n v="1334154"/>
    <n v="1341670"/>
    <n v="7516"/>
    <n v="5.633532560708884E-3"/>
  </r>
  <r>
    <s v="THURSTON COUNTY"/>
    <x v="48"/>
    <s v="66"/>
    <s v="UC"/>
    <s v="539067"/>
    <n v="1032731"/>
    <n v="1044919"/>
    <n v="12188"/>
    <n v="1.1801717969151696E-2"/>
  </r>
  <r>
    <s v="WISCONSIN"/>
    <x v="49"/>
    <s v="22"/>
    <s v="State Balance"/>
    <s v="550000"/>
    <n v="24885052"/>
    <n v="24668940"/>
    <n v="-216112"/>
    <n v="-8.6844102234546264E-3"/>
  </r>
  <r>
    <s v="APPLETON"/>
    <x v="49"/>
    <s v="51"/>
    <s v="PC"/>
    <s v="550216"/>
    <n v="523133"/>
    <n v="525266"/>
    <n v="2133"/>
    <n v="4.0773570009920998E-3"/>
  </r>
  <r>
    <s v="BELOIT"/>
    <x v="49"/>
    <s v="52"/>
    <s v="MC"/>
    <s v="550568"/>
    <n v="552913"/>
    <n v="572254"/>
    <n v="19341"/>
    <n v="3.4980186756325138E-2"/>
  </r>
  <r>
    <s v="EAU CLAIRE"/>
    <x v="49"/>
    <s v="51"/>
    <s v="PC"/>
    <s v="551920"/>
    <n v="533107"/>
    <n v="533550"/>
    <n v="443"/>
    <n v="8.3097764613858003E-4"/>
  </r>
  <r>
    <s v="FOND DU LAC"/>
    <x v="49"/>
    <s v="51"/>
    <s v="PC"/>
    <s v="552264"/>
    <n v="475205"/>
    <n v="466384"/>
    <n v="-8821"/>
    <n v="-1.8562515125051294E-2"/>
  </r>
  <r>
    <s v="GREEN BAY"/>
    <x v="49"/>
    <s v="51"/>
    <s v="PC"/>
    <s v="552664"/>
    <n v="925407"/>
    <n v="944214"/>
    <n v="18807"/>
    <n v="2.0322949793982539E-2"/>
  </r>
  <r>
    <s v="JANESVILLE"/>
    <x v="49"/>
    <s v="51"/>
    <s v="PC"/>
    <s v="553224"/>
    <n v="471443"/>
    <n v="468653"/>
    <n v="-2790"/>
    <n v="-5.9180006914939876E-3"/>
  </r>
  <r>
    <s v="KENOSHA"/>
    <x v="49"/>
    <s v="52"/>
    <s v="MC"/>
    <s v="553316"/>
    <n v="947399"/>
    <n v="921249"/>
    <n v="-26150"/>
    <n v="-2.7601886850207778E-2"/>
  </r>
  <r>
    <s v="LA CROSSE"/>
    <x v="49"/>
    <s v="51"/>
    <s v="PC"/>
    <s v="553428"/>
    <n v="887476"/>
    <n v="887248"/>
    <n v="-228"/>
    <n v="-2.5690835583159431E-4"/>
  </r>
  <r>
    <s v="MADISON"/>
    <x v="49"/>
    <s v="51"/>
    <s v="PC"/>
    <s v="553944"/>
    <n v="1777823"/>
    <n v="1713719"/>
    <n v="-64104"/>
    <n v="-3.60575827852379E-2"/>
  </r>
  <r>
    <s v="MILWAUKEE"/>
    <x v="49"/>
    <s v="51"/>
    <s v="PC"/>
    <s v="554340"/>
    <n v="15225290"/>
    <n v="14983739"/>
    <n v="-241551"/>
    <n v="-1.5865116526516079E-2"/>
  </r>
  <r>
    <s v="NEENAH"/>
    <x v="49"/>
    <s v="51"/>
    <s v="PC"/>
    <s v="554588"/>
    <n v="177274"/>
    <n v="182522"/>
    <n v="5248"/>
    <n v="2.9603890023353677E-2"/>
  </r>
  <r>
    <s v="OSHKOSH"/>
    <x v="49"/>
    <s v="51"/>
    <s v="PC"/>
    <s v="554960"/>
    <n v="721916"/>
    <n v="734989"/>
    <n v="13073"/>
    <n v="1.8108755035211851E-2"/>
  </r>
  <r>
    <s v="RACINE"/>
    <x v="49"/>
    <s v="51"/>
    <s v="PC"/>
    <s v="555424"/>
    <n v="1695827"/>
    <n v="1708504"/>
    <n v="12677"/>
    <n v="7.4754087533693003E-3"/>
  </r>
  <r>
    <s v="SHEBOYGAN"/>
    <x v="49"/>
    <s v="51"/>
    <s v="PC"/>
    <s v="556000"/>
    <n v="863004"/>
    <n v="822902"/>
    <n v="-40102"/>
    <n v="-4.6467919036296469E-2"/>
  </r>
  <r>
    <s v="SUPERIOR"/>
    <x v="49"/>
    <s v="52"/>
    <s v="MC"/>
    <s v="556492"/>
    <n v="669493"/>
    <n v="657428"/>
    <n v="-12065"/>
    <n v="-1.8021099548464287E-2"/>
  </r>
  <r>
    <s v="WAUKESHA"/>
    <x v="49"/>
    <s v="51"/>
    <s v="PC"/>
    <s v="556948"/>
    <n v="406112"/>
    <n v="418396"/>
    <n v="12284"/>
    <n v="3.0247813411078718E-2"/>
  </r>
  <r>
    <s v="WAUSAU"/>
    <x v="49"/>
    <s v="51"/>
    <s v="PC"/>
    <s v="556980"/>
    <n v="580731"/>
    <n v="577487"/>
    <n v="-3244"/>
    <n v="-5.5860630825631833E-3"/>
  </r>
  <r>
    <s v="WAUWATOSA"/>
    <x v="49"/>
    <s v="52"/>
    <s v="MC"/>
    <s v="557008"/>
    <n v="905241"/>
    <n v="905665"/>
    <n v="424"/>
    <n v="4.6838355752777439E-4"/>
  </r>
  <r>
    <s v="WEST ALLIS"/>
    <x v="49"/>
    <s v="51"/>
    <s v="PC"/>
    <s v="557056"/>
    <n v="1182664"/>
    <n v="1165640"/>
    <n v="-17024"/>
    <n v="-1.4394620957431697E-2"/>
  </r>
  <r>
    <s v="DANE COUNTY"/>
    <x v="49"/>
    <s v="66"/>
    <s v="UC"/>
    <s v="559025"/>
    <n v="1005838"/>
    <n v="1005820"/>
    <n v="-18"/>
    <n v="-1.7895525919680903E-5"/>
  </r>
  <r>
    <s v="MILWAUKEE COUNTY"/>
    <x v="49"/>
    <s v="66"/>
    <s v="UC"/>
    <s v="559079"/>
    <n v="1391173"/>
    <n v="1395053"/>
    <n v="3880"/>
    <n v="2.7890133002868803E-3"/>
  </r>
  <r>
    <s v="WAUKESHA COUNTY"/>
    <x v="49"/>
    <s v="66"/>
    <s v="UC"/>
    <s v="559133"/>
    <n v="913079"/>
    <n v="914716"/>
    <n v="1637"/>
    <n v="1.7928350120854821E-3"/>
  </r>
  <r>
    <s v="WEST VIRGINIA"/>
    <x v="50"/>
    <s v="22"/>
    <s v="State Balance"/>
    <s v="540000"/>
    <n v="13429610"/>
    <n v="12844211"/>
    <n v="-585399"/>
    <n v="-4.3590171270796396E-2"/>
  </r>
  <r>
    <s v="Beckley city"/>
    <x v="50"/>
    <s v="51"/>
    <s v="PC"/>
    <s v="540090"/>
    <n v="0"/>
    <n v="275396"/>
    <n v="275396"/>
    <e v="#DIV/0!"/>
  </r>
  <r>
    <s v="CHARLESTON"/>
    <x v="50"/>
    <s v="51"/>
    <s v="PC"/>
    <s v="540264"/>
    <n v="1422479"/>
    <n v="1390879"/>
    <n v="-31600"/>
    <s v="New"/>
  </r>
  <r>
    <s v="HUNTINGTON"/>
    <x v="50"/>
    <s v="51"/>
    <s v="PC"/>
    <s v="540666"/>
    <n v="1614731"/>
    <n v="1562577"/>
    <n v="-52154"/>
    <n v="-3.2298878265172339E-2"/>
  </r>
  <r>
    <s v="MARTINSBURG"/>
    <x v="50"/>
    <s v="51"/>
    <s v="PC"/>
    <s v="540846"/>
    <n v="259147"/>
    <n v="268540"/>
    <n v="9393"/>
    <n v="3.6245837304695792E-2"/>
  </r>
  <r>
    <s v="MORGANTOWN"/>
    <x v="50"/>
    <s v="51"/>
    <s v="PC"/>
    <s v="540930"/>
    <n v="348385"/>
    <n v="359606"/>
    <n v="11221"/>
    <n v="3.2208619774100493E-2"/>
  </r>
  <r>
    <s v="PARKERSBURG"/>
    <x v="50"/>
    <s v="51"/>
    <s v="PC"/>
    <s v="541038"/>
    <n v="814973"/>
    <n v="784738"/>
    <n v="-30235"/>
    <n v="-3.7099388568701049E-2"/>
  </r>
  <r>
    <s v="VIENNA CITY"/>
    <x v="50"/>
    <s v="51"/>
    <s v="PC"/>
    <s v="541368"/>
    <n v="91837"/>
    <n v="85278"/>
    <n v="-6559"/>
    <n v="-7.1420015897731851E-2"/>
  </r>
  <r>
    <s v="WEIRTON"/>
    <x v="50"/>
    <s v="51"/>
    <s v="PC"/>
    <s v="541392"/>
    <n v="390315"/>
    <n v="377096"/>
    <n v="-13219"/>
    <n v="-3.3867517261698885E-2"/>
  </r>
  <r>
    <s v="WHEELING"/>
    <x v="50"/>
    <s v="51"/>
    <s v="PC"/>
    <s v="541446"/>
    <n v="1155997"/>
    <n v="1134199"/>
    <n v="-21798"/>
    <n v="-1.885645031950775E-2"/>
  </r>
  <r>
    <s v="WYOMING"/>
    <x v="51"/>
    <s v="22"/>
    <s v="State Balance"/>
    <s v="560000"/>
    <n v="2725095"/>
    <n v="2717986"/>
    <n v="-7109"/>
    <n v="-2.608716393373442E-3"/>
  </r>
  <r>
    <s v="CASPER"/>
    <x v="51"/>
    <s v="51"/>
    <s v="PC"/>
    <s v="560054"/>
    <n v="255443"/>
    <n v="264353"/>
    <n v="8910"/>
    <n v="3.488058001197919E-2"/>
  </r>
  <r>
    <s v="CHEYENNE"/>
    <x v="51"/>
    <s v="51"/>
    <s v="PC"/>
    <s v="560060"/>
    <n v="415070"/>
    <n v="406179"/>
    <n v="-8891"/>
    <n v="-2.1420483291974848E-2"/>
  </r>
  <r>
    <s v="American Samoas"/>
    <x v="52"/>
    <s v="77"/>
    <s v="Insular"/>
    <s v="600001"/>
    <n v="1035254"/>
    <n v="1032423"/>
    <n v="-2831"/>
    <n v="-2.7345946019044602E-3"/>
  </r>
  <r>
    <s v="Guam"/>
    <x v="53"/>
    <s v="77"/>
    <s v="Insular"/>
    <s v="660001"/>
    <n v="3012933"/>
    <n v="3025967"/>
    <n v="13034"/>
    <n v="4.3260172064894901E-3"/>
  </r>
  <r>
    <s v="Northern Mariana Islands"/>
    <x v="54"/>
    <s v="77"/>
    <s v="Insular"/>
    <s v="690001"/>
    <n v="968331"/>
    <n v="965461"/>
    <n v="-2870"/>
    <n v="-2.9638625635242497E-3"/>
  </r>
  <r>
    <s v="Virgin Islands"/>
    <x v="55"/>
    <s v="77"/>
    <s v="Insular"/>
    <s v="780001"/>
    <n v="1983482"/>
    <n v="1976149"/>
    <n v="-7333"/>
    <n v="-3.6970338021721397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0" firstHeaderRow="1" firstDataRow="1" firstDataCol="1"/>
  <pivotFields count="9">
    <pivotField showAll="0"/>
    <pivotField axis="axisRow" showAll="0">
      <items count="57">
        <item x="0"/>
        <item x="1"/>
        <item x="2"/>
        <item x="52"/>
        <item x="3"/>
        <item x="4"/>
        <item x="5"/>
        <item x="6"/>
        <item x="7"/>
        <item x="8"/>
        <item x="9"/>
        <item x="10"/>
        <item x="53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5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55"/>
        <item x="47"/>
        <item x="48"/>
        <item x="49"/>
        <item x="50"/>
        <item x="51"/>
        <item t="default"/>
      </items>
    </pivotField>
    <pivotField showAll="0"/>
    <pivotField showAll="0"/>
    <pivotField showAll="0"/>
    <pivotField numFmtId="165" showAll="0"/>
    <pivotField dataField="1" numFmtId="165" showAll="0"/>
    <pivotField numFmtId="165" showAll="0"/>
    <pivotField showAll="0"/>
  </pivotFields>
  <rowFields count="1">
    <field x="1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Sum of GA14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AD7F-9AC3-4F9B-8EB8-3908B8401F1D}">
  <dimension ref="A1:N1259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8.28515625" bestFit="1" customWidth="1"/>
    <col min="2" max="2" width="26.85546875" bestFit="1" customWidth="1"/>
    <col min="3" max="3" width="4.28515625" bestFit="1" customWidth="1"/>
    <col min="4" max="4" width="3.140625" bestFit="1" customWidth="1"/>
    <col min="5" max="5" width="13.85546875" bestFit="1" customWidth="1"/>
    <col min="7" max="7" width="11.140625" bestFit="1" customWidth="1"/>
    <col min="8" max="8" width="13.42578125" bestFit="1" customWidth="1"/>
    <col min="9" max="9" width="10.85546875" style="131" bestFit="1" customWidth="1"/>
    <col min="10" max="10" width="16.7109375" style="131" bestFit="1" customWidth="1"/>
    <col min="11" max="11" width="16.28515625" style="131" bestFit="1" customWidth="1"/>
    <col min="12" max="12" width="12.140625" style="131" bestFit="1" customWidth="1"/>
    <col min="13" max="13" width="5.85546875" bestFit="1" customWidth="1"/>
    <col min="14" max="14" width="11.140625" style="131" bestFit="1" customWidth="1"/>
  </cols>
  <sheetData>
    <row r="1" spans="1:14" x14ac:dyDescent="0.25">
      <c r="A1" s="164" t="s">
        <v>7133</v>
      </c>
      <c r="B1" s="164" t="str">
        <f>CALCS!A1</f>
        <v>NAME</v>
      </c>
      <c r="C1" s="164" t="str">
        <f>CALCS!B1</f>
        <v>STA</v>
      </c>
      <c r="D1" s="164" t="str">
        <f>CALCS!C1</f>
        <v>TY</v>
      </c>
      <c r="E1" s="164" t="str">
        <f>CALCS!D1</f>
        <v>TYPE</v>
      </c>
      <c r="F1" s="165" t="s">
        <v>4785</v>
      </c>
      <c r="G1" s="165" t="s">
        <v>7051</v>
      </c>
      <c r="H1" s="165" t="s">
        <v>7147</v>
      </c>
      <c r="I1" s="165" t="s">
        <v>7055</v>
      </c>
      <c r="J1" s="165" t="s">
        <v>7054</v>
      </c>
      <c r="K1" s="165" t="s">
        <v>7146</v>
      </c>
      <c r="L1" s="165" t="s">
        <v>7132</v>
      </c>
      <c r="M1" s="165" t="s">
        <v>7148</v>
      </c>
      <c r="N1" s="165" t="s">
        <v>7130</v>
      </c>
    </row>
    <row r="2" spans="1:14" x14ac:dyDescent="0.25">
      <c r="A2" t="str">
        <f>CALCS!AD2</f>
        <v>029999</v>
      </c>
      <c r="B2" t="str">
        <f>CALCS!A2</f>
        <v>Alaska</v>
      </c>
      <c r="C2" t="str">
        <f>CALCS!B2</f>
        <v>AK</v>
      </c>
      <c r="D2" t="str">
        <f>CALCS!C2</f>
        <v>22</v>
      </c>
      <c r="E2" t="str">
        <f>CALCS!D2</f>
        <v>State Balance</v>
      </c>
      <c r="F2" s="155">
        <f>CALCS!O2</f>
        <v>364311</v>
      </c>
      <c r="G2" s="133">
        <f ca="1">OFFSET(CDBG17old!$J$1,MATCH(A2,CDBG17old!$K$2:$K$1263,0),)</f>
        <v>2628989</v>
      </c>
      <c r="H2" s="133">
        <f>CALCS!X2</f>
        <v>2954458</v>
      </c>
      <c r="I2" s="133">
        <f ca="1">IFERROR(OFFSET('reallocations and reductions'!$H$2,MATCH(A2,'reallocations and reductions'!$F$3:$F$6,0),),0)</f>
        <v>0</v>
      </c>
      <c r="J2" s="133">
        <f ca="1">IFERROR(OFFSET('reallocations and reductions'!$I$13,MATCH(A2,'reallocations and reductions'!$F$14:$F$54,0),), 0)</f>
        <v>0</v>
      </c>
      <c r="K2" s="133">
        <f ca="1">ROUND(IF(OR(E2="State Balance", E2="Hawaii County"), H2/(SUMIF($E$2:$E$1259,"State Balance",$H$2:$H$1259)+SUMIF($E$2:$E$1259,"Hawaii County",$H$2:$H$1259))*('reallocations and reductions'!$I$6),H2/(SUM($H$2:$H$1259)-SUMIF($E$2:$E$1259,"State Balance",$H$2:$H$1259)-SUMIF($E$2:$E$1259,"Hawaii County",$H$2:$H$1259))*('reallocations and reductions'!$I$8+'reallocations and reductions'!$I$7)),0)+1</f>
        <v>4265</v>
      </c>
      <c r="L2" s="133">
        <f ca="1">H2+I2+J2+K2</f>
        <v>2958723</v>
      </c>
      <c r="M2" s="135">
        <f ca="1">(L2-G2)/G2</f>
        <v>0.12542235817647013</v>
      </c>
      <c r="N2" s="156">
        <f ca="1">L2-G2</f>
        <v>329734</v>
      </c>
    </row>
    <row r="3" spans="1:14" x14ac:dyDescent="0.25">
      <c r="A3" t="str">
        <f>CALCS!AD3</f>
        <v>020078</v>
      </c>
      <c r="B3" t="str">
        <f>CALCS!A3</f>
        <v>Anchorage</v>
      </c>
      <c r="C3" t="str">
        <f>CALCS!B3</f>
        <v>AK</v>
      </c>
      <c r="D3" t="str">
        <f>CALCS!C3</f>
        <v>51</v>
      </c>
      <c r="E3" t="str">
        <f>CALCS!D3</f>
        <v>PC</v>
      </c>
      <c r="F3" s="155">
        <f>CALCS!O3</f>
        <v>298192</v>
      </c>
      <c r="G3" s="133">
        <f ca="1">OFFSET(CDBG17old!$J$1,MATCH(A3,CDBG17old!$K$2:$K$1263,0),)</f>
        <v>1612907</v>
      </c>
      <c r="H3" s="133">
        <f>CALCS!X3</f>
        <v>1725940</v>
      </c>
      <c r="I3" s="133">
        <f ca="1">IFERROR(OFFSET('reallocations and reductions'!$H$2,MATCH(A3,'reallocations and reductions'!$F$3:$F$6,0),),0)</f>
        <v>0</v>
      </c>
      <c r="J3" s="133">
        <f ca="1">IFERROR(OFFSET('reallocations and reductions'!$I$13,MATCH(A3,'reallocations and reductions'!$F$14:$F$54,0),), 0)</f>
        <v>0</v>
      </c>
      <c r="K3" s="133">
        <f ca="1">ROUND(IF(OR(E3="State Balance", E3="Hawaii County"), H3/(SUMIF($E$2:$E$1259,"State Balance",$H$2:$H$1259)+SUMIF($E$2:$E$1259,"Hawaii County",$H$2:$H$1259))*('reallocations and reductions'!$I$6),H3/(SUM($H$2:$H$1259)-SUMIF($E$2:$E$1259,"State Balance",$H$2:$H$1259)-SUMIF($E$2:$E$1259,"Hawaii County",$H$2:$H$1259))*('reallocations and reductions'!$I$8+'reallocations and reductions'!$I$7)),0)-7</f>
        <v>128</v>
      </c>
      <c r="L3" s="133">
        <f t="shared" ref="L3:L66" ca="1" si="0">H3+I3+J3+K3</f>
        <v>1726068</v>
      </c>
      <c r="M3" s="151">
        <f t="shared" ref="M3:M66" ca="1" si="1">(L3-G3)/G3</f>
        <v>7.0159655826405362E-2</v>
      </c>
      <c r="N3" s="156">
        <f t="shared" ref="N3:N66" ca="1" si="2">L3-G3</f>
        <v>113161</v>
      </c>
    </row>
    <row r="4" spans="1:14" x14ac:dyDescent="0.25">
      <c r="A4" t="str">
        <f>CALCS!AD4</f>
        <v>019999</v>
      </c>
      <c r="B4" t="str">
        <f>CALCS!A4</f>
        <v>Alabama</v>
      </c>
      <c r="C4" t="str">
        <f>CALCS!B4</f>
        <v>AL</v>
      </c>
      <c r="D4" t="str">
        <f>CALCS!C4</f>
        <v>22</v>
      </c>
      <c r="E4" t="str">
        <f>CALCS!D4</f>
        <v>State Balance</v>
      </c>
      <c r="F4" s="155">
        <f>CALCS!O4</f>
        <v>2932846</v>
      </c>
      <c r="G4" s="133">
        <f ca="1">OFFSET(CDBG17old!$J$1,MATCH(A4,CDBG17old!$K$2:$K$1263,0),)</f>
        <v>21398440</v>
      </c>
      <c r="H4" s="133">
        <f>CALCS!X4</f>
        <v>23125128</v>
      </c>
      <c r="I4" s="133">
        <f ca="1">IFERROR(OFFSET('reallocations and reductions'!$H$2,MATCH(A4,'reallocations and reductions'!$F$3:$F$6,0),),0)</f>
        <v>0</v>
      </c>
      <c r="J4" s="133">
        <f ca="1">IFERROR(OFFSET('reallocations and reductions'!$I$13,MATCH(A4,'reallocations and reductions'!$F$14:$F$54,0),), 0)</f>
        <v>0</v>
      </c>
      <c r="K4" s="133">
        <f ca="1">ROUND(IF(OR(E4="State Balance", E4="Hawaii County"), H4/(SUMIF($E$2:$E$1259,"State Balance",$H$2:$H$1259)+SUMIF($E$2:$E$1259,"Hawaii County",$H$2:$H$1259))*('reallocations and reductions'!$I$6),H4/(SUM($H$2:$H$1259)-SUMIF($E$2:$E$1259,"State Balance",$H$2:$H$1259)-SUMIF($E$2:$E$1259,"Hawaii County",$H$2:$H$1259))*('reallocations and reductions'!$I$8+'reallocations and reductions'!$I$7)),0)</f>
        <v>33372</v>
      </c>
      <c r="L4" s="133">
        <f t="shared" ca="1" si="0"/>
        <v>23158500</v>
      </c>
      <c r="M4" s="151">
        <f t="shared" ca="1" si="1"/>
        <v>8.2251790317425008E-2</v>
      </c>
      <c r="N4" s="156">
        <f t="shared" ca="1" si="2"/>
        <v>1760060</v>
      </c>
    </row>
    <row r="5" spans="1:14" x14ac:dyDescent="0.25">
      <c r="A5" t="str">
        <f>CALCS!AD5</f>
        <v>010072</v>
      </c>
      <c r="B5" t="str">
        <f>CALCS!A5</f>
        <v>Anniston</v>
      </c>
      <c r="C5" t="str">
        <f>CALCS!B5</f>
        <v>AL</v>
      </c>
      <c r="D5" t="str">
        <f>CALCS!C5</f>
        <v>51</v>
      </c>
      <c r="E5" t="str">
        <f>CALCS!D5</f>
        <v>PC</v>
      </c>
      <c r="F5" s="155">
        <f>CALCS!O5</f>
        <v>22112</v>
      </c>
      <c r="G5" s="133">
        <f ca="1">OFFSET(CDBG17old!$J$1,MATCH(A5,CDBG17old!$K$2:$K$1263,0),)</f>
        <v>486157</v>
      </c>
      <c r="H5" s="133">
        <f>CALCS!X5</f>
        <v>550762</v>
      </c>
      <c r="I5" s="133">
        <f ca="1">IFERROR(OFFSET('reallocations and reductions'!$H$2,MATCH(A5,'reallocations and reductions'!$F$3:$F$6,0),),0)</f>
        <v>0</v>
      </c>
      <c r="J5" s="133">
        <f ca="1">IFERROR(OFFSET('reallocations and reductions'!$I$13,MATCH(A5,'reallocations and reductions'!$F$14:$F$54,0),), 0)</f>
        <v>0</v>
      </c>
      <c r="K5" s="133">
        <f ca="1">ROUND(IF(OR(E5="State Balance", E5="Hawaii County"), H5/(SUMIF($E$2:$E$1259,"State Balance",$H$2:$H$1259)+SUMIF($E$2:$E$1259,"Hawaii County",$H$2:$H$1259))*('reallocations and reductions'!$I$6),H5/(SUM($H$2:$H$1259)-SUMIF($E$2:$E$1259,"State Balance",$H$2:$H$1259)-SUMIF($E$2:$E$1259,"Hawaii County",$H$2:$H$1259))*('reallocations and reductions'!$I$8+'reallocations and reductions'!$I$7)),0)</f>
        <v>43</v>
      </c>
      <c r="L5" s="133">
        <f t="shared" ca="1" si="0"/>
        <v>550805</v>
      </c>
      <c r="M5" s="151">
        <f t="shared" ca="1" si="1"/>
        <v>0.13297761834140001</v>
      </c>
      <c r="N5" s="156">
        <f t="shared" ca="1" si="2"/>
        <v>64648</v>
      </c>
    </row>
    <row r="6" spans="1:14" x14ac:dyDescent="0.25">
      <c r="A6" t="str">
        <f>CALCS!AD6</f>
        <v>010144</v>
      </c>
      <c r="B6" t="str">
        <f>CALCS!A6</f>
        <v>Auburn</v>
      </c>
      <c r="C6" t="str">
        <f>CALCS!B6</f>
        <v>AL</v>
      </c>
      <c r="D6" t="str">
        <f>CALCS!C6</f>
        <v>51</v>
      </c>
      <c r="E6" t="str">
        <f>CALCS!D6</f>
        <v>PC</v>
      </c>
      <c r="F6" s="155">
        <f>CALCS!O6</f>
        <v>63118</v>
      </c>
      <c r="G6" s="133">
        <f ca="1">OFFSET(CDBG17old!$J$1,MATCH(A6,CDBG17old!$K$2:$K$1263,0),)</f>
        <v>512566</v>
      </c>
      <c r="H6" s="133">
        <f>CALCS!X6</f>
        <v>590320</v>
      </c>
      <c r="I6" s="133">
        <f ca="1">IFERROR(OFFSET('reallocations and reductions'!$H$2,MATCH(A6,'reallocations and reductions'!$F$3:$F$6,0),),0)</f>
        <v>0</v>
      </c>
      <c r="J6" s="133">
        <f ca="1">IFERROR(OFFSET('reallocations and reductions'!$I$13,MATCH(A6,'reallocations and reductions'!$F$14:$F$54,0),), 0)</f>
        <v>0</v>
      </c>
      <c r="K6" s="133">
        <f ca="1">ROUND(IF(OR(E6="State Balance", E6="Hawaii County"), H6/(SUMIF($E$2:$E$1259,"State Balance",$H$2:$H$1259)+SUMIF($E$2:$E$1259,"Hawaii County",$H$2:$H$1259))*('reallocations and reductions'!$I$6),H6/(SUM($H$2:$H$1259)-SUMIF($E$2:$E$1259,"State Balance",$H$2:$H$1259)-SUMIF($E$2:$E$1259,"Hawaii County",$H$2:$H$1259))*('reallocations and reductions'!$I$8+'reallocations and reductions'!$I$7)),0)</f>
        <v>46</v>
      </c>
      <c r="L6" s="133">
        <f t="shared" ca="1" si="0"/>
        <v>590366</v>
      </c>
      <c r="M6" s="151">
        <f t="shared" ca="1" si="1"/>
        <v>0.15178533105980499</v>
      </c>
      <c r="N6" s="156">
        <f t="shared" ca="1" si="2"/>
        <v>77800</v>
      </c>
    </row>
    <row r="7" spans="1:14" x14ac:dyDescent="0.25">
      <c r="A7" t="str">
        <f>CALCS!AD7</f>
        <v>010216</v>
      </c>
      <c r="B7" t="str">
        <f>CALCS!A7</f>
        <v>Bessemer</v>
      </c>
      <c r="C7" t="str">
        <f>CALCS!B7</f>
        <v>AL</v>
      </c>
      <c r="D7" t="str">
        <f>CALCS!C7</f>
        <v>52</v>
      </c>
      <c r="E7" t="str">
        <f>CALCS!D7</f>
        <v>MC</v>
      </c>
      <c r="F7" s="155">
        <f>CALCS!O7</f>
        <v>26511</v>
      </c>
      <c r="G7" s="133">
        <f ca="1">OFFSET(CDBG17old!$J$1,MATCH(A7,CDBG17old!$K$2:$K$1263,0),)</f>
        <v>515279</v>
      </c>
      <c r="H7" s="133">
        <f>CALCS!X7</f>
        <v>570372</v>
      </c>
      <c r="I7" s="133">
        <f ca="1">IFERROR(OFFSET('reallocations and reductions'!$H$2,MATCH(A7,'reallocations and reductions'!$F$3:$F$6,0),),0)</f>
        <v>0</v>
      </c>
      <c r="J7" s="133">
        <f ca="1">IFERROR(OFFSET('reallocations and reductions'!$I$13,MATCH(A7,'reallocations and reductions'!$F$14:$F$54,0),), 0)</f>
        <v>0</v>
      </c>
      <c r="K7" s="133">
        <f ca="1">ROUND(IF(OR(E7="State Balance", E7="Hawaii County"), H7/(SUMIF($E$2:$E$1259,"State Balance",$H$2:$H$1259)+SUMIF($E$2:$E$1259,"Hawaii County",$H$2:$H$1259))*('reallocations and reductions'!$I$6),H7/(SUM($H$2:$H$1259)-SUMIF($E$2:$E$1259,"State Balance",$H$2:$H$1259)-SUMIF($E$2:$E$1259,"Hawaii County",$H$2:$H$1259))*('reallocations and reductions'!$I$8+'reallocations and reductions'!$I$7)),0)</f>
        <v>44</v>
      </c>
      <c r="L7" s="133">
        <f t="shared" ca="1" si="0"/>
        <v>570416</v>
      </c>
      <c r="M7" s="151">
        <f t="shared" ca="1" si="1"/>
        <v>0.1070041666747529</v>
      </c>
      <c r="N7" s="156">
        <f t="shared" ca="1" si="2"/>
        <v>55137</v>
      </c>
    </row>
    <row r="8" spans="1:14" x14ac:dyDescent="0.25">
      <c r="A8" t="str">
        <f>CALCS!AD8</f>
        <v>010228</v>
      </c>
      <c r="B8" t="str">
        <f>CALCS!A8</f>
        <v>Birmingham</v>
      </c>
      <c r="C8" t="str">
        <f>CALCS!B8</f>
        <v>AL</v>
      </c>
      <c r="D8" t="str">
        <f>CALCS!C8</f>
        <v>51</v>
      </c>
      <c r="E8" t="str">
        <f>CALCS!D8</f>
        <v>PC</v>
      </c>
      <c r="F8" s="155">
        <f>CALCS!O8</f>
        <v>212157</v>
      </c>
      <c r="G8" s="133">
        <f ca="1">OFFSET(CDBG17old!$J$1,MATCH(A8,CDBG17old!$K$2:$K$1263,0),)</f>
        <v>5348971</v>
      </c>
      <c r="H8" s="133">
        <f>CALCS!X8</f>
        <v>5880843</v>
      </c>
      <c r="I8" s="133">
        <f ca="1">IFERROR(OFFSET('reallocations and reductions'!$H$2,MATCH(A8,'reallocations and reductions'!$F$3:$F$6,0),),0)</f>
        <v>0</v>
      </c>
      <c r="J8" s="133">
        <f ca="1">IFERROR(OFFSET('reallocations and reductions'!$I$13,MATCH(A8,'reallocations and reductions'!$F$14:$F$54,0),), 0)</f>
        <v>0</v>
      </c>
      <c r="K8" s="133">
        <f ca="1">ROUND(IF(OR(E8="State Balance", E8="Hawaii County"), H8/(SUMIF($E$2:$E$1259,"State Balance",$H$2:$H$1259)+SUMIF($E$2:$E$1259,"Hawaii County",$H$2:$H$1259))*('reallocations and reductions'!$I$6),H8/(SUM($H$2:$H$1259)-SUMIF($E$2:$E$1259,"State Balance",$H$2:$H$1259)-SUMIF($E$2:$E$1259,"Hawaii County",$H$2:$H$1259))*('reallocations and reductions'!$I$8+'reallocations and reductions'!$I$7)),0)</f>
        <v>458</v>
      </c>
      <c r="L8" s="133">
        <f t="shared" ca="1" si="0"/>
        <v>5881301</v>
      </c>
      <c r="M8" s="151">
        <f t="shared" ca="1" si="1"/>
        <v>9.9520075917405429E-2</v>
      </c>
      <c r="N8" s="156">
        <f t="shared" ca="1" si="2"/>
        <v>532330</v>
      </c>
    </row>
    <row r="9" spans="1:14" x14ac:dyDescent="0.25">
      <c r="A9" t="str">
        <f>CALCS!AD9</f>
        <v>010594</v>
      </c>
      <c r="B9" t="str">
        <f>CALCS!A9</f>
        <v>Decatur</v>
      </c>
      <c r="C9" t="str">
        <f>CALCS!B9</f>
        <v>AL</v>
      </c>
      <c r="D9" t="str">
        <f>CALCS!C9</f>
        <v>51</v>
      </c>
      <c r="E9" t="str">
        <f>CALCS!D9</f>
        <v>PC</v>
      </c>
      <c r="F9" s="155">
        <f>CALCS!O9</f>
        <v>55072</v>
      </c>
      <c r="G9" s="133">
        <f ca="1">OFFSET(CDBG17old!$J$1,MATCH(A9,CDBG17old!$K$2:$K$1263,0),)</f>
        <v>416058</v>
      </c>
      <c r="H9" s="133">
        <f>CALCS!X9</f>
        <v>484680</v>
      </c>
      <c r="I9" s="133">
        <f ca="1">IFERROR(OFFSET('reallocations and reductions'!$H$2,MATCH(A9,'reallocations and reductions'!$F$3:$F$6,0),),0)</f>
        <v>0</v>
      </c>
      <c r="J9" s="133">
        <f ca="1">IFERROR(OFFSET('reallocations and reductions'!$I$13,MATCH(A9,'reallocations and reductions'!$F$14:$F$54,0),), 0)</f>
        <v>0</v>
      </c>
      <c r="K9" s="133">
        <f ca="1">ROUND(IF(OR(E9="State Balance", E9="Hawaii County"), H9/(SUMIF($E$2:$E$1259,"State Balance",$H$2:$H$1259)+SUMIF($E$2:$E$1259,"Hawaii County",$H$2:$H$1259))*('reallocations and reductions'!$I$6),H9/(SUM($H$2:$H$1259)-SUMIF($E$2:$E$1259,"State Balance",$H$2:$H$1259)-SUMIF($E$2:$E$1259,"Hawaii County",$H$2:$H$1259))*('reallocations and reductions'!$I$8+'reallocations and reductions'!$I$7)),0)</f>
        <v>38</v>
      </c>
      <c r="L9" s="133">
        <f t="shared" ca="1" si="0"/>
        <v>484718</v>
      </c>
      <c r="M9" s="151">
        <f t="shared" ca="1" si="1"/>
        <v>0.16502506862024044</v>
      </c>
      <c r="N9" s="156">
        <f t="shared" ca="1" si="2"/>
        <v>68660</v>
      </c>
    </row>
    <row r="10" spans="1:14" x14ac:dyDescent="0.25">
      <c r="A10" t="str">
        <f>CALCS!AD10</f>
        <v>010624</v>
      </c>
      <c r="B10" t="str">
        <f>CALCS!A10</f>
        <v>Dothan</v>
      </c>
      <c r="C10" t="str">
        <f>CALCS!B10</f>
        <v>AL</v>
      </c>
      <c r="D10" t="str">
        <f>CALCS!C10</f>
        <v>51</v>
      </c>
      <c r="E10" t="str">
        <f>CALCS!D10</f>
        <v>PC</v>
      </c>
      <c r="F10" s="155">
        <f>CALCS!O10</f>
        <v>68468</v>
      </c>
      <c r="G10" s="133">
        <f ca="1">OFFSET(CDBG17old!$J$1,MATCH(A10,CDBG17old!$K$2:$K$1263,0),)</f>
        <v>435181</v>
      </c>
      <c r="H10" s="133">
        <f>CALCS!X10</f>
        <v>468795</v>
      </c>
      <c r="I10" s="133">
        <f ca="1">IFERROR(OFFSET('reallocations and reductions'!$H$2,MATCH(A10,'reallocations and reductions'!$F$3:$F$6,0),),0)</f>
        <v>0</v>
      </c>
      <c r="J10" s="133">
        <f ca="1">IFERROR(OFFSET('reallocations and reductions'!$I$13,MATCH(A10,'reallocations and reductions'!$F$14:$F$54,0),), 0)</f>
        <v>0</v>
      </c>
      <c r="K10" s="133">
        <f ca="1">ROUND(IF(OR(E10="State Balance", E10="Hawaii County"), H10/(SUMIF($E$2:$E$1259,"State Balance",$H$2:$H$1259)+SUMIF($E$2:$E$1259,"Hawaii County",$H$2:$H$1259))*('reallocations and reductions'!$I$6),H10/(SUM($H$2:$H$1259)-SUMIF($E$2:$E$1259,"State Balance",$H$2:$H$1259)-SUMIF($E$2:$E$1259,"Hawaii County",$H$2:$H$1259))*('reallocations and reductions'!$I$8+'reallocations and reductions'!$I$7)),0)</f>
        <v>37</v>
      </c>
      <c r="L10" s="133">
        <f t="shared" ca="1" si="0"/>
        <v>468832</v>
      </c>
      <c r="M10" s="151">
        <f t="shared" ca="1" si="1"/>
        <v>7.7326445777733857E-2</v>
      </c>
      <c r="N10" s="156">
        <f t="shared" ca="1" si="2"/>
        <v>33651</v>
      </c>
    </row>
    <row r="11" spans="1:14" x14ac:dyDescent="0.25">
      <c r="A11" t="str">
        <f>CALCS!AD11</f>
        <v>010750</v>
      </c>
      <c r="B11" t="str">
        <f>CALCS!A11</f>
        <v>Fairhope</v>
      </c>
      <c r="C11" t="str">
        <f>CALCS!B11</f>
        <v>AL</v>
      </c>
      <c r="D11" t="str">
        <f>CALCS!C11</f>
        <v>51</v>
      </c>
      <c r="E11" t="str">
        <f>CALCS!D11</f>
        <v>PC</v>
      </c>
      <c r="F11" s="155">
        <f>CALCS!O11</f>
        <v>19421</v>
      </c>
      <c r="G11" s="133">
        <f ca="1">OFFSET(CDBG17old!$J$1,MATCH(A11,CDBG17old!$K$2:$K$1263,0),)</f>
        <v>80121</v>
      </c>
      <c r="H11" s="133">
        <f>CALCS!X11</f>
        <v>94761</v>
      </c>
      <c r="I11" s="133">
        <f ca="1">IFERROR(OFFSET('reallocations and reductions'!$H$2,MATCH(A11,'reallocations and reductions'!$F$3:$F$6,0),),0)</f>
        <v>0</v>
      </c>
      <c r="J11" s="133">
        <f ca="1">IFERROR(OFFSET('reallocations and reductions'!$I$13,MATCH(A11,'reallocations and reductions'!$F$14:$F$54,0),), 0)</f>
        <v>0</v>
      </c>
      <c r="K11" s="133">
        <f ca="1">ROUND(IF(OR(E11="State Balance", E11="Hawaii County"), H11/(SUMIF($E$2:$E$1259,"State Balance",$H$2:$H$1259)+SUMIF($E$2:$E$1259,"Hawaii County",$H$2:$H$1259))*('reallocations and reductions'!$I$6),H11/(SUM($H$2:$H$1259)-SUMIF($E$2:$E$1259,"State Balance",$H$2:$H$1259)-SUMIF($E$2:$E$1259,"Hawaii County",$H$2:$H$1259))*('reallocations and reductions'!$I$8+'reallocations and reductions'!$I$7)),0)</f>
        <v>7</v>
      </c>
      <c r="L11" s="133">
        <f t="shared" ca="1" si="0"/>
        <v>94768</v>
      </c>
      <c r="M11" s="151">
        <f t="shared" ca="1" si="1"/>
        <v>0.18281099836497297</v>
      </c>
      <c r="N11" s="156">
        <f t="shared" ca="1" si="2"/>
        <v>14647</v>
      </c>
    </row>
    <row r="12" spans="1:14" x14ac:dyDescent="0.25">
      <c r="A12" t="str">
        <f>CALCS!AD12</f>
        <v>010810</v>
      </c>
      <c r="B12" t="str">
        <f>CALCS!A12</f>
        <v>Florence</v>
      </c>
      <c r="C12" t="str">
        <f>CALCS!B12</f>
        <v>AL</v>
      </c>
      <c r="D12" t="str">
        <f>CALCS!C12</f>
        <v>51</v>
      </c>
      <c r="E12" t="str">
        <f>CALCS!D12</f>
        <v>PC</v>
      </c>
      <c r="F12" s="155">
        <f>CALCS!O12</f>
        <v>39959</v>
      </c>
      <c r="G12" s="133">
        <f ca="1">OFFSET(CDBG17old!$J$1,MATCH(A12,CDBG17old!$K$2:$K$1263,0),)</f>
        <v>304796</v>
      </c>
      <c r="H12" s="133">
        <f>CALCS!X12</f>
        <v>333306</v>
      </c>
      <c r="I12" s="133">
        <f ca="1">IFERROR(OFFSET('reallocations and reductions'!$H$2,MATCH(A12,'reallocations and reductions'!$F$3:$F$6,0),),0)</f>
        <v>0</v>
      </c>
      <c r="J12" s="133">
        <f ca="1">IFERROR(OFFSET('reallocations and reductions'!$I$13,MATCH(A12,'reallocations and reductions'!$F$14:$F$54,0),), 0)</f>
        <v>0</v>
      </c>
      <c r="K12" s="133">
        <f ca="1">ROUND(IF(OR(E12="State Balance", E12="Hawaii County"), H12/(SUMIF($E$2:$E$1259,"State Balance",$H$2:$H$1259)+SUMIF($E$2:$E$1259,"Hawaii County",$H$2:$H$1259))*('reallocations and reductions'!$I$6),H12/(SUM($H$2:$H$1259)-SUMIF($E$2:$E$1259,"State Balance",$H$2:$H$1259)-SUMIF($E$2:$E$1259,"Hawaii County",$H$2:$H$1259))*('reallocations and reductions'!$I$8+'reallocations and reductions'!$I$7)),0)</f>
        <v>26</v>
      </c>
      <c r="L12" s="133">
        <f t="shared" ca="1" si="0"/>
        <v>333332</v>
      </c>
      <c r="M12" s="151">
        <f t="shared" ca="1" si="1"/>
        <v>9.3623275896009134E-2</v>
      </c>
      <c r="N12" s="156">
        <f t="shared" ca="1" si="2"/>
        <v>28536</v>
      </c>
    </row>
    <row r="13" spans="1:14" x14ac:dyDescent="0.25">
      <c r="A13" t="str">
        <f>CALCS!AD13</f>
        <v>010882</v>
      </c>
      <c r="B13" t="str">
        <f>CALCS!A13</f>
        <v>Gadsden</v>
      </c>
      <c r="C13" t="str">
        <f>CALCS!B13</f>
        <v>AL</v>
      </c>
      <c r="D13" t="str">
        <f>CALCS!C13</f>
        <v>51</v>
      </c>
      <c r="E13" t="str">
        <f>CALCS!D13</f>
        <v>PC</v>
      </c>
      <c r="F13" s="155">
        <f>CALCS!O13</f>
        <v>35837</v>
      </c>
      <c r="G13" s="133">
        <f ca="1">OFFSET(CDBG17old!$J$1,MATCH(A13,CDBG17old!$K$2:$K$1263,0),)</f>
        <v>952235</v>
      </c>
      <c r="H13" s="133">
        <f>CALCS!X13</f>
        <v>1028515</v>
      </c>
      <c r="I13" s="133">
        <f ca="1">IFERROR(OFFSET('reallocations and reductions'!$H$2,MATCH(A13,'reallocations and reductions'!$F$3:$F$6,0),),0)</f>
        <v>0</v>
      </c>
      <c r="J13" s="133">
        <f ca="1">IFERROR(OFFSET('reallocations and reductions'!$I$13,MATCH(A13,'reallocations and reductions'!$F$14:$F$54,0),), 0)</f>
        <v>0</v>
      </c>
      <c r="K13" s="133">
        <f ca="1">ROUND(IF(OR(E13="State Balance", E13="Hawaii County"), H13/(SUMIF($E$2:$E$1259,"State Balance",$H$2:$H$1259)+SUMIF($E$2:$E$1259,"Hawaii County",$H$2:$H$1259))*('reallocations and reductions'!$I$6),H13/(SUM($H$2:$H$1259)-SUMIF($E$2:$E$1259,"State Balance",$H$2:$H$1259)-SUMIF($E$2:$E$1259,"Hawaii County",$H$2:$H$1259))*('reallocations and reductions'!$I$8+'reallocations and reductions'!$I$7)),0)</f>
        <v>80</v>
      </c>
      <c r="L13" s="133">
        <f t="shared" ca="1" si="0"/>
        <v>1028595</v>
      </c>
      <c r="M13" s="151">
        <f t="shared" ca="1" si="1"/>
        <v>8.0190289161814046E-2</v>
      </c>
      <c r="N13" s="156">
        <f t="shared" ca="1" si="2"/>
        <v>76360</v>
      </c>
    </row>
    <row r="14" spans="1:14" x14ac:dyDescent="0.25">
      <c r="A14" t="str">
        <f>CALCS!AD14</f>
        <v>011218</v>
      </c>
      <c r="B14" t="str">
        <f>CALCS!A14</f>
        <v>Huntsville</v>
      </c>
      <c r="C14" t="str">
        <f>CALCS!B14</f>
        <v>AL</v>
      </c>
      <c r="D14" t="str">
        <f>CALCS!C14</f>
        <v>51</v>
      </c>
      <c r="E14" t="str">
        <f>CALCS!D14</f>
        <v>PC</v>
      </c>
      <c r="F14" s="155">
        <f>CALCS!O14</f>
        <v>193079</v>
      </c>
      <c r="G14" s="133">
        <f ca="1">OFFSET(CDBG17old!$J$1,MATCH(A14,CDBG17old!$K$2:$K$1263,0),)</f>
        <v>1194614</v>
      </c>
      <c r="H14" s="133">
        <f>CALCS!X14</f>
        <v>1332812</v>
      </c>
      <c r="I14" s="133">
        <f ca="1">IFERROR(OFFSET('reallocations and reductions'!$H$2,MATCH(A14,'reallocations and reductions'!$F$3:$F$6,0),),0)</f>
        <v>0</v>
      </c>
      <c r="J14" s="133">
        <f ca="1">IFERROR(OFFSET('reallocations and reductions'!$I$13,MATCH(A14,'reallocations and reductions'!$F$14:$F$54,0),), 0)</f>
        <v>0</v>
      </c>
      <c r="K14" s="133">
        <f ca="1">ROUND(IF(OR(E14="State Balance", E14="Hawaii County"), H14/(SUMIF($E$2:$E$1259,"State Balance",$H$2:$H$1259)+SUMIF($E$2:$E$1259,"Hawaii County",$H$2:$H$1259))*('reallocations and reductions'!$I$6),H14/(SUM($H$2:$H$1259)-SUMIF($E$2:$E$1259,"State Balance",$H$2:$H$1259)-SUMIF($E$2:$E$1259,"Hawaii County",$H$2:$H$1259))*('reallocations and reductions'!$I$8+'reallocations and reductions'!$I$7)),0)</f>
        <v>104</v>
      </c>
      <c r="L14" s="133">
        <f t="shared" ca="1" si="0"/>
        <v>1332916</v>
      </c>
      <c r="M14" s="151">
        <f t="shared" ca="1" si="1"/>
        <v>0.11577128679221908</v>
      </c>
      <c r="N14" s="156">
        <f t="shared" ca="1" si="2"/>
        <v>138302</v>
      </c>
    </row>
    <row r="15" spans="1:14" x14ac:dyDescent="0.25">
      <c r="A15" t="str">
        <f>CALCS!AD15</f>
        <v>011542</v>
      </c>
      <c r="B15" t="str">
        <f>CALCS!A15</f>
        <v>Mobile</v>
      </c>
      <c r="C15" t="str">
        <f>CALCS!B15</f>
        <v>AL</v>
      </c>
      <c r="D15" t="str">
        <f>CALCS!C15</f>
        <v>51</v>
      </c>
      <c r="E15" t="str">
        <f>CALCS!D15</f>
        <v>PC</v>
      </c>
      <c r="F15" s="155">
        <f>CALCS!O15</f>
        <v>192904</v>
      </c>
      <c r="G15" s="133">
        <f ca="1">OFFSET(CDBG17old!$J$1,MATCH(A15,CDBG17old!$K$2:$K$1263,0),)</f>
        <v>2145261</v>
      </c>
      <c r="H15" s="133">
        <f>CALCS!X15</f>
        <v>2346828</v>
      </c>
      <c r="I15" s="133">
        <f ca="1">IFERROR(OFFSET('reallocations and reductions'!$H$2,MATCH(A15,'reallocations and reductions'!$F$3:$F$6,0),),0)</f>
        <v>0</v>
      </c>
      <c r="J15" s="133">
        <f ca="1">IFERROR(OFFSET('reallocations and reductions'!$I$13,MATCH(A15,'reallocations and reductions'!$F$14:$F$54,0),), 0)</f>
        <v>0</v>
      </c>
      <c r="K15" s="133">
        <f ca="1">ROUND(IF(OR(E15="State Balance", E15="Hawaii County"), H15/(SUMIF($E$2:$E$1259,"State Balance",$H$2:$H$1259)+SUMIF($E$2:$E$1259,"Hawaii County",$H$2:$H$1259))*('reallocations and reductions'!$I$6),H15/(SUM($H$2:$H$1259)-SUMIF($E$2:$E$1259,"State Balance",$H$2:$H$1259)-SUMIF($E$2:$E$1259,"Hawaii County",$H$2:$H$1259))*('reallocations and reductions'!$I$8+'reallocations and reductions'!$I$7)),0)</f>
        <v>183</v>
      </c>
      <c r="L15" s="133">
        <f t="shared" ca="1" si="0"/>
        <v>2347011</v>
      </c>
      <c r="M15" s="151">
        <f t="shared" ca="1" si="1"/>
        <v>9.4044500878914028E-2</v>
      </c>
      <c r="N15" s="156">
        <f t="shared" ca="1" si="2"/>
        <v>201750</v>
      </c>
    </row>
    <row r="16" spans="1:14" x14ac:dyDescent="0.25">
      <c r="A16" t="str">
        <f>CALCS!AD16</f>
        <v>011560</v>
      </c>
      <c r="B16" t="str">
        <f>CALCS!A16</f>
        <v>Montgomery</v>
      </c>
      <c r="C16" t="str">
        <f>CALCS!B16</f>
        <v>AL</v>
      </c>
      <c r="D16" t="str">
        <f>CALCS!C16</f>
        <v>51</v>
      </c>
      <c r="E16" t="str">
        <f>CALCS!D16</f>
        <v>PC</v>
      </c>
      <c r="F16" s="155">
        <f>CALCS!O16</f>
        <v>200022</v>
      </c>
      <c r="G16" s="133">
        <f ca="1">OFFSET(CDBG17old!$J$1,MATCH(A16,CDBG17old!$K$2:$K$1263,0),)</f>
        <v>1549696</v>
      </c>
      <c r="H16" s="133">
        <f>CALCS!X16</f>
        <v>1756139</v>
      </c>
      <c r="I16" s="133">
        <f ca="1">IFERROR(OFFSET('reallocations and reductions'!$H$2,MATCH(A16,'reallocations and reductions'!$F$3:$F$6,0),),0)</f>
        <v>0</v>
      </c>
      <c r="J16" s="133">
        <f ca="1">IFERROR(OFFSET('reallocations and reductions'!$I$13,MATCH(A16,'reallocations and reductions'!$F$14:$F$54,0),), 0)</f>
        <v>0</v>
      </c>
      <c r="K16" s="133">
        <f ca="1">ROUND(IF(OR(E16="State Balance", E16="Hawaii County"), H16/(SUMIF($E$2:$E$1259,"State Balance",$H$2:$H$1259)+SUMIF($E$2:$E$1259,"Hawaii County",$H$2:$H$1259))*('reallocations and reductions'!$I$6),H16/(SUM($H$2:$H$1259)-SUMIF($E$2:$E$1259,"State Balance",$H$2:$H$1259)-SUMIF($E$2:$E$1259,"Hawaii County",$H$2:$H$1259))*('reallocations and reductions'!$I$8+'reallocations and reductions'!$I$7)),0)</f>
        <v>137</v>
      </c>
      <c r="L16" s="133">
        <f t="shared" ca="1" si="0"/>
        <v>1756276</v>
      </c>
      <c r="M16" s="151">
        <f t="shared" ca="1" si="1"/>
        <v>0.13330356405385313</v>
      </c>
      <c r="N16" s="156">
        <f t="shared" ca="1" si="2"/>
        <v>206580</v>
      </c>
    </row>
    <row r="17" spans="1:14" x14ac:dyDescent="0.25">
      <c r="A17" t="str">
        <f>CALCS!AD17</f>
        <v>011740</v>
      </c>
      <c r="B17" t="str">
        <f>CALCS!A17</f>
        <v>Opelika</v>
      </c>
      <c r="C17" t="str">
        <f>CALCS!B17</f>
        <v>AL</v>
      </c>
      <c r="D17" t="str">
        <f>CALCS!C17</f>
        <v>51</v>
      </c>
      <c r="E17" t="str">
        <f>CALCS!D17</f>
        <v>PC</v>
      </c>
      <c r="F17" s="155">
        <f>CALCS!O17</f>
        <v>29869</v>
      </c>
      <c r="G17" s="133">
        <f ca="1">OFFSET(CDBG17old!$J$1,MATCH(A17,CDBG17old!$K$2:$K$1263,0),)</f>
        <v>226363</v>
      </c>
      <c r="H17" s="133">
        <f>CALCS!X17</f>
        <v>256512</v>
      </c>
      <c r="I17" s="133">
        <f ca="1">IFERROR(OFFSET('reallocations and reductions'!$H$2,MATCH(A17,'reallocations and reductions'!$F$3:$F$6,0),),0)</f>
        <v>0</v>
      </c>
      <c r="J17" s="133">
        <f ca="1">IFERROR(OFFSET('reallocations and reductions'!$I$13,MATCH(A17,'reallocations and reductions'!$F$14:$F$54,0),), 0)</f>
        <v>0</v>
      </c>
      <c r="K17" s="133">
        <f ca="1">ROUND(IF(OR(E17="State Balance", E17="Hawaii County"), H17/(SUMIF($E$2:$E$1259,"State Balance",$H$2:$H$1259)+SUMIF($E$2:$E$1259,"Hawaii County",$H$2:$H$1259))*('reallocations and reductions'!$I$6),H17/(SUM($H$2:$H$1259)-SUMIF($E$2:$E$1259,"State Balance",$H$2:$H$1259)-SUMIF($E$2:$E$1259,"Hawaii County",$H$2:$H$1259))*('reallocations and reductions'!$I$8+'reallocations and reductions'!$I$7)),0)</f>
        <v>20</v>
      </c>
      <c r="L17" s="133">
        <f t="shared" ca="1" si="0"/>
        <v>256532</v>
      </c>
      <c r="M17" s="151">
        <f t="shared" ca="1" si="1"/>
        <v>0.13327708150183554</v>
      </c>
      <c r="N17" s="156">
        <f t="shared" ca="1" si="2"/>
        <v>30169</v>
      </c>
    </row>
    <row r="18" spans="1:14" x14ac:dyDescent="0.25">
      <c r="A18" t="str">
        <f>CALCS!AD18</f>
        <v>012268</v>
      </c>
      <c r="B18" t="str">
        <f>CALCS!A18</f>
        <v>Tuscaloosa</v>
      </c>
      <c r="C18" t="str">
        <f>CALCS!B18</f>
        <v>AL</v>
      </c>
      <c r="D18" t="str">
        <f>CALCS!C18</f>
        <v>51</v>
      </c>
      <c r="E18" t="str">
        <f>CALCS!D18</f>
        <v>PC</v>
      </c>
      <c r="F18" s="155">
        <f>CALCS!O18</f>
        <v>99543</v>
      </c>
      <c r="G18" s="133">
        <f ca="1">OFFSET(CDBG17old!$J$1,MATCH(A18,CDBG17old!$K$2:$K$1263,0),)</f>
        <v>703049</v>
      </c>
      <c r="H18" s="133">
        <f>CALCS!X18</f>
        <v>779517</v>
      </c>
      <c r="I18" s="133">
        <f ca="1">IFERROR(OFFSET('reallocations and reductions'!$H$2,MATCH(A18,'reallocations and reductions'!$F$3:$F$6,0),),0)</f>
        <v>0</v>
      </c>
      <c r="J18" s="133">
        <f ca="1">IFERROR(OFFSET('reallocations and reductions'!$I$13,MATCH(A18,'reallocations and reductions'!$F$14:$F$54,0),), 0)</f>
        <v>0</v>
      </c>
      <c r="K18" s="133">
        <f ca="1">ROUND(IF(OR(E18="State Balance", E18="Hawaii County"), H18/(SUMIF($E$2:$E$1259,"State Balance",$H$2:$H$1259)+SUMIF($E$2:$E$1259,"Hawaii County",$H$2:$H$1259))*('reallocations and reductions'!$I$6),H18/(SUM($H$2:$H$1259)-SUMIF($E$2:$E$1259,"State Balance",$H$2:$H$1259)-SUMIF($E$2:$E$1259,"Hawaii County",$H$2:$H$1259))*('reallocations and reductions'!$I$8+'reallocations and reductions'!$I$7)),0)</f>
        <v>61</v>
      </c>
      <c r="L18" s="133">
        <f t="shared" ca="1" si="0"/>
        <v>779578</v>
      </c>
      <c r="M18" s="151">
        <f t="shared" ca="1" si="1"/>
        <v>0.10885301024537408</v>
      </c>
      <c r="N18" s="156">
        <f t="shared" ca="1" si="2"/>
        <v>76529</v>
      </c>
    </row>
    <row r="19" spans="1:14" x14ac:dyDescent="0.25">
      <c r="A19" t="str">
        <f>CALCS!AD19</f>
        <v>019073</v>
      </c>
      <c r="B19" t="str">
        <f>CALCS!A19</f>
        <v>Jefferson County</v>
      </c>
      <c r="C19" t="str">
        <f>CALCS!B19</f>
        <v>AL</v>
      </c>
      <c r="D19" t="str">
        <f>CALCS!C19</f>
        <v>66</v>
      </c>
      <c r="E19" t="str">
        <f>CALCS!D19</f>
        <v>UC</v>
      </c>
      <c r="F19" s="155">
        <f>CALCS!O19</f>
        <v>451495</v>
      </c>
      <c r="G19" s="133">
        <f ca="1">OFFSET(CDBG17old!$J$1,MATCH(A19,CDBG17old!$K$2:$K$1263,0),)</f>
        <v>2099444</v>
      </c>
      <c r="H19" s="133">
        <f>CALCS!X19</f>
        <v>2355318</v>
      </c>
      <c r="I19" s="133">
        <f ca="1">IFERROR(OFFSET('reallocations and reductions'!$H$2,MATCH(A19,'reallocations and reductions'!$F$3:$F$6,0),),0)</f>
        <v>0</v>
      </c>
      <c r="J19" s="133">
        <f ca="1">IFERROR(OFFSET('reallocations and reductions'!$I$13,MATCH(A19,'reallocations and reductions'!$F$14:$F$54,0),), 0)</f>
        <v>0</v>
      </c>
      <c r="K19" s="133">
        <f ca="1">ROUND(IF(OR(E19="State Balance", E19="Hawaii County"), H19/(SUMIF($E$2:$E$1259,"State Balance",$H$2:$H$1259)+SUMIF($E$2:$E$1259,"Hawaii County",$H$2:$H$1259))*('reallocations and reductions'!$I$6),H19/(SUM($H$2:$H$1259)-SUMIF($E$2:$E$1259,"State Balance",$H$2:$H$1259)-SUMIF($E$2:$E$1259,"Hawaii County",$H$2:$H$1259))*('reallocations and reductions'!$I$8+'reallocations and reductions'!$I$7)),0)</f>
        <v>184</v>
      </c>
      <c r="L19" s="133">
        <f t="shared" ca="1" si="0"/>
        <v>2355502</v>
      </c>
      <c r="M19" s="151">
        <f t="shared" ca="1" si="1"/>
        <v>0.12196467255139933</v>
      </c>
      <c r="N19" s="156">
        <f t="shared" ca="1" si="2"/>
        <v>256058</v>
      </c>
    </row>
    <row r="20" spans="1:14" x14ac:dyDescent="0.25">
      <c r="A20" t="str">
        <f>CALCS!AD20</f>
        <v>019097</v>
      </c>
      <c r="B20" t="str">
        <f>CALCS!A20</f>
        <v>Mobile County</v>
      </c>
      <c r="C20" t="str">
        <f>CALCS!B20</f>
        <v>AL</v>
      </c>
      <c r="D20" t="str">
        <f>CALCS!C20</f>
        <v>66</v>
      </c>
      <c r="E20" t="str">
        <f>CALCS!D20</f>
        <v>UC</v>
      </c>
      <c r="F20" s="155">
        <f>CALCS!O20</f>
        <v>220671</v>
      </c>
      <c r="G20" s="133">
        <f ca="1">OFFSET(CDBG17old!$J$1,MATCH(A20,CDBG17old!$K$2:$K$1263,0),)</f>
        <v>1384790</v>
      </c>
      <c r="H20" s="133">
        <f>CALCS!X20</f>
        <v>1484387</v>
      </c>
      <c r="I20" s="133">
        <f ca="1">IFERROR(OFFSET('reallocations and reductions'!$H$2,MATCH(A20,'reallocations and reductions'!$F$3:$F$6,0),),0)</f>
        <v>0</v>
      </c>
      <c r="J20" s="133">
        <f ca="1">IFERROR(OFFSET('reallocations and reductions'!$I$13,MATCH(A20,'reallocations and reductions'!$F$14:$F$54,0),), 0)</f>
        <v>0</v>
      </c>
      <c r="K20" s="133">
        <f ca="1">ROUND(IF(OR(E20="State Balance", E20="Hawaii County"), H20/(SUMIF($E$2:$E$1259,"State Balance",$H$2:$H$1259)+SUMIF($E$2:$E$1259,"Hawaii County",$H$2:$H$1259))*('reallocations and reductions'!$I$6),H20/(SUM($H$2:$H$1259)-SUMIF($E$2:$E$1259,"State Balance",$H$2:$H$1259)-SUMIF($E$2:$E$1259,"Hawaii County",$H$2:$H$1259))*('reallocations and reductions'!$I$8+'reallocations and reductions'!$I$7)),0)</f>
        <v>116</v>
      </c>
      <c r="L20" s="133">
        <f t="shared" ca="1" si="0"/>
        <v>1484503</v>
      </c>
      <c r="M20" s="151">
        <f t="shared" ca="1" si="1"/>
        <v>7.2005863704966103E-2</v>
      </c>
      <c r="N20" s="156">
        <f t="shared" ca="1" si="2"/>
        <v>99713</v>
      </c>
    </row>
    <row r="21" spans="1:14" x14ac:dyDescent="0.25">
      <c r="A21" t="str">
        <f>CALCS!AD21</f>
        <v>059999</v>
      </c>
      <c r="B21" t="str">
        <f>CALCS!A21</f>
        <v>Arkansas</v>
      </c>
      <c r="C21" t="str">
        <f>CALCS!B21</f>
        <v>AR</v>
      </c>
      <c r="D21" t="str">
        <f>CALCS!C21</f>
        <v>22</v>
      </c>
      <c r="E21" t="str">
        <f>CALCS!D21</f>
        <v>State Balance</v>
      </c>
      <c r="F21" s="155">
        <f>CALCS!O21</f>
        <v>2102910</v>
      </c>
      <c r="G21" s="133">
        <f ca="1">OFFSET(CDBG17old!$J$1,MATCH(A21,CDBG17old!$K$2:$K$1263,0),)</f>
        <v>15947251</v>
      </c>
      <c r="H21" s="133">
        <f>CALCS!X21</f>
        <v>17689082</v>
      </c>
      <c r="I21" s="133">
        <f ca="1">IFERROR(OFFSET('reallocations and reductions'!$H$2,MATCH(A21,'reallocations and reductions'!$F$3:$F$6,0),),0)</f>
        <v>0</v>
      </c>
      <c r="J21" s="133">
        <f ca="1">IFERROR(OFFSET('reallocations and reductions'!$I$13,MATCH(A21,'reallocations and reductions'!$F$14:$F$54,0),), 0)</f>
        <v>0</v>
      </c>
      <c r="K21" s="133">
        <f ca="1">ROUND(IF(OR(E21="State Balance", E21="Hawaii County"), H21/(SUMIF($E$2:$E$1259,"State Balance",$H$2:$H$1259)+SUMIF($E$2:$E$1259,"Hawaii County",$H$2:$H$1259))*('reallocations and reductions'!$I$6),H21/(SUM($H$2:$H$1259)-SUMIF($E$2:$E$1259,"State Balance",$H$2:$H$1259)-SUMIF($E$2:$E$1259,"Hawaii County",$H$2:$H$1259))*('reallocations and reductions'!$I$8+'reallocations and reductions'!$I$7)),0)</f>
        <v>25528</v>
      </c>
      <c r="L21" s="133">
        <f t="shared" ca="1" si="0"/>
        <v>17714610</v>
      </c>
      <c r="M21" s="151">
        <f t="shared" ca="1" si="1"/>
        <v>0.11082530775993932</v>
      </c>
      <c r="N21" s="156">
        <f t="shared" ca="1" si="2"/>
        <v>1767359</v>
      </c>
    </row>
    <row r="22" spans="1:14" x14ac:dyDescent="0.25">
      <c r="A22" t="str">
        <f>CALCS!AD22</f>
        <v>050600</v>
      </c>
      <c r="B22" t="str">
        <f>CALCS!A22</f>
        <v>Conway</v>
      </c>
      <c r="C22" t="str">
        <f>CALCS!B22</f>
        <v>AR</v>
      </c>
      <c r="D22" t="str">
        <f>CALCS!C22</f>
        <v>51</v>
      </c>
      <c r="E22" t="str">
        <f>CALCS!D22</f>
        <v>PC</v>
      </c>
      <c r="F22" s="155">
        <f>CALCS!O22</f>
        <v>65300</v>
      </c>
      <c r="G22" s="133">
        <f ca="1">OFFSET(CDBG17old!$J$1,MATCH(A22,CDBG17old!$K$2:$K$1263,0),)</f>
        <v>395110</v>
      </c>
      <c r="H22" s="133">
        <f>CALCS!X22</f>
        <v>464918</v>
      </c>
      <c r="I22" s="133">
        <f ca="1">IFERROR(OFFSET('reallocations and reductions'!$H$2,MATCH(A22,'reallocations and reductions'!$F$3:$F$6,0),),0)</f>
        <v>0</v>
      </c>
      <c r="J22" s="133">
        <f ca="1">IFERROR(OFFSET('reallocations and reductions'!$I$13,MATCH(A22,'reallocations and reductions'!$F$14:$F$54,0),), 0)</f>
        <v>0</v>
      </c>
      <c r="K22" s="133">
        <f ca="1">ROUND(IF(OR(E22="State Balance", E22="Hawaii County"), H22/(SUMIF($E$2:$E$1259,"State Balance",$H$2:$H$1259)+SUMIF($E$2:$E$1259,"Hawaii County",$H$2:$H$1259))*('reallocations and reductions'!$I$6),H22/(SUM($H$2:$H$1259)-SUMIF($E$2:$E$1259,"State Balance",$H$2:$H$1259)-SUMIF($E$2:$E$1259,"Hawaii County",$H$2:$H$1259))*('reallocations and reductions'!$I$8+'reallocations and reductions'!$I$7)),0)</f>
        <v>36</v>
      </c>
      <c r="L22" s="133">
        <f t="shared" ca="1" si="0"/>
        <v>464954</v>
      </c>
      <c r="M22" s="151">
        <f t="shared" ca="1" si="1"/>
        <v>0.17677102579028625</v>
      </c>
      <c r="N22" s="156">
        <f t="shared" ca="1" si="2"/>
        <v>69844</v>
      </c>
    </row>
    <row r="23" spans="1:14" x14ac:dyDescent="0.25">
      <c r="A23" t="str">
        <f>CALCS!AD23</f>
        <v>050894</v>
      </c>
      <c r="B23" t="str">
        <f>CALCS!A23</f>
        <v>Fayetteville</v>
      </c>
      <c r="C23" t="str">
        <f>CALCS!B23</f>
        <v>AR</v>
      </c>
      <c r="D23" t="str">
        <f>CALCS!C23</f>
        <v>51</v>
      </c>
      <c r="E23" t="str">
        <f>CALCS!D23</f>
        <v>PC</v>
      </c>
      <c r="F23" s="155">
        <f>CALCS!O23</f>
        <v>83826</v>
      </c>
      <c r="G23" s="133">
        <f ca="1">OFFSET(CDBG17old!$J$1,MATCH(A23,CDBG17old!$K$2:$K$1263,0),)</f>
        <v>612164</v>
      </c>
      <c r="H23" s="133">
        <f>CALCS!X23</f>
        <v>668863</v>
      </c>
      <c r="I23" s="133">
        <f ca="1">IFERROR(OFFSET('reallocations and reductions'!$H$2,MATCH(A23,'reallocations and reductions'!$F$3:$F$6,0),),0)</f>
        <v>0</v>
      </c>
      <c r="J23" s="133">
        <f ca="1">IFERROR(OFFSET('reallocations and reductions'!$I$13,MATCH(A23,'reallocations and reductions'!$F$14:$F$54,0),), 0)</f>
        <v>0</v>
      </c>
      <c r="K23" s="133">
        <f ca="1">ROUND(IF(OR(E23="State Balance", E23="Hawaii County"), H23/(SUMIF($E$2:$E$1259,"State Balance",$H$2:$H$1259)+SUMIF($E$2:$E$1259,"Hawaii County",$H$2:$H$1259))*('reallocations and reductions'!$I$6),H23/(SUM($H$2:$H$1259)-SUMIF($E$2:$E$1259,"State Balance",$H$2:$H$1259)-SUMIF($E$2:$E$1259,"Hawaii County",$H$2:$H$1259))*('reallocations and reductions'!$I$8+'reallocations and reductions'!$I$7)),0)</f>
        <v>52</v>
      </c>
      <c r="L23" s="133">
        <f t="shared" ca="1" si="0"/>
        <v>668915</v>
      </c>
      <c r="M23" s="151">
        <f t="shared" ca="1" si="1"/>
        <v>9.2705549493273046E-2</v>
      </c>
      <c r="N23" s="156">
        <f t="shared" ca="1" si="2"/>
        <v>56751</v>
      </c>
    </row>
    <row r="24" spans="1:14" x14ac:dyDescent="0.25">
      <c r="A24" t="str">
        <f>CALCS!AD24</f>
        <v>050930</v>
      </c>
      <c r="B24" t="str">
        <f>CALCS!A24</f>
        <v>Fort Smith</v>
      </c>
      <c r="C24" t="str">
        <f>CALCS!B24</f>
        <v>AR</v>
      </c>
      <c r="D24" t="str">
        <f>CALCS!C24</f>
        <v>51</v>
      </c>
      <c r="E24" t="str">
        <f>CALCS!D24</f>
        <v>PC</v>
      </c>
      <c r="F24" s="155">
        <f>CALCS!O24</f>
        <v>88133</v>
      </c>
      <c r="G24" s="133">
        <f ca="1">OFFSET(CDBG17old!$J$1,MATCH(A24,CDBG17old!$K$2:$K$1263,0),)</f>
        <v>759701</v>
      </c>
      <c r="H24" s="133">
        <f>CALCS!X24</f>
        <v>844261</v>
      </c>
      <c r="I24" s="133">
        <f ca="1">IFERROR(OFFSET('reallocations and reductions'!$H$2,MATCH(A24,'reallocations and reductions'!$F$3:$F$6,0),),0)</f>
        <v>0</v>
      </c>
      <c r="J24" s="133">
        <f ca="1">IFERROR(OFFSET('reallocations and reductions'!$I$13,MATCH(A24,'reallocations and reductions'!$F$14:$F$54,0),), 0)</f>
        <v>0</v>
      </c>
      <c r="K24" s="133">
        <f ca="1">ROUND(IF(OR(E24="State Balance", E24="Hawaii County"), H24/(SUMIF($E$2:$E$1259,"State Balance",$H$2:$H$1259)+SUMIF($E$2:$E$1259,"Hawaii County",$H$2:$H$1259))*('reallocations and reductions'!$I$6),H24/(SUM($H$2:$H$1259)-SUMIF($E$2:$E$1259,"State Balance",$H$2:$H$1259)-SUMIF($E$2:$E$1259,"Hawaii County",$H$2:$H$1259))*('reallocations and reductions'!$I$8+'reallocations and reductions'!$I$7)),0)</f>
        <v>66</v>
      </c>
      <c r="L24" s="133">
        <f t="shared" ca="1" si="0"/>
        <v>844327</v>
      </c>
      <c r="M24" s="151">
        <f t="shared" ca="1" si="1"/>
        <v>0.11139382467576059</v>
      </c>
      <c r="N24" s="156">
        <f t="shared" ca="1" si="2"/>
        <v>84626</v>
      </c>
    </row>
    <row r="25" spans="1:14" x14ac:dyDescent="0.25">
      <c r="A25" t="str">
        <f>CALCS!AD25</f>
        <v>051302</v>
      </c>
      <c r="B25" t="str">
        <f>CALCS!A25</f>
        <v>Hot Springs</v>
      </c>
      <c r="C25" t="str">
        <f>CALCS!B25</f>
        <v>AR</v>
      </c>
      <c r="D25" t="str">
        <f>CALCS!C25</f>
        <v>51</v>
      </c>
      <c r="E25" t="str">
        <f>CALCS!D25</f>
        <v>PC</v>
      </c>
      <c r="F25" s="155">
        <f>CALCS!O25</f>
        <v>36867</v>
      </c>
      <c r="G25" s="133">
        <f ca="1">OFFSET(CDBG17old!$J$1,MATCH(A25,CDBG17old!$K$2:$K$1263,0),)</f>
        <v>389355</v>
      </c>
      <c r="H25" s="133">
        <f>CALCS!X25</f>
        <v>456332</v>
      </c>
      <c r="I25" s="133">
        <f ca="1">IFERROR(OFFSET('reallocations and reductions'!$H$2,MATCH(A25,'reallocations and reductions'!$F$3:$F$6,0),),0)</f>
        <v>0</v>
      </c>
      <c r="J25" s="133">
        <f ca="1">IFERROR(OFFSET('reallocations and reductions'!$I$13,MATCH(A25,'reallocations and reductions'!$F$14:$F$54,0),), 0)</f>
        <v>0</v>
      </c>
      <c r="K25" s="133">
        <f ca="1">ROUND(IF(OR(E25="State Balance", E25="Hawaii County"), H25/(SUMIF($E$2:$E$1259,"State Balance",$H$2:$H$1259)+SUMIF($E$2:$E$1259,"Hawaii County",$H$2:$H$1259))*('reallocations and reductions'!$I$6),H25/(SUM($H$2:$H$1259)-SUMIF($E$2:$E$1259,"State Balance",$H$2:$H$1259)-SUMIF($E$2:$E$1259,"Hawaii County",$H$2:$H$1259))*('reallocations and reductions'!$I$8+'reallocations and reductions'!$I$7)),0)</f>
        <v>36</v>
      </c>
      <c r="L25" s="133">
        <f t="shared" ca="1" si="0"/>
        <v>456368</v>
      </c>
      <c r="M25" s="151">
        <f t="shared" ca="1" si="1"/>
        <v>0.17211285330867718</v>
      </c>
      <c r="N25" s="156">
        <f t="shared" ca="1" si="2"/>
        <v>67013</v>
      </c>
    </row>
    <row r="26" spans="1:14" x14ac:dyDescent="0.25">
      <c r="A26" t="str">
        <f>CALCS!AD26</f>
        <v>051374</v>
      </c>
      <c r="B26" t="str">
        <f>CALCS!A26</f>
        <v>Jacksonville</v>
      </c>
      <c r="C26" t="str">
        <f>CALCS!B26</f>
        <v>AR</v>
      </c>
      <c r="D26" t="str">
        <f>CALCS!C26</f>
        <v>52</v>
      </c>
      <c r="E26" t="str">
        <f>CALCS!D26</f>
        <v>MC</v>
      </c>
      <c r="F26" s="155">
        <f>CALCS!O26</f>
        <v>28518</v>
      </c>
      <c r="G26" s="133">
        <f ca="1">OFFSET(CDBG17old!$J$1,MATCH(A26,CDBG17old!$K$2:$K$1263,0),)</f>
        <v>189558</v>
      </c>
      <c r="H26" s="133">
        <f>CALCS!X26</f>
        <v>223404</v>
      </c>
      <c r="I26" s="133">
        <f ca="1">IFERROR(OFFSET('reallocations and reductions'!$H$2,MATCH(A26,'reallocations and reductions'!$F$3:$F$6,0),),0)</f>
        <v>0</v>
      </c>
      <c r="J26" s="133">
        <f ca="1">IFERROR(OFFSET('reallocations and reductions'!$I$13,MATCH(A26,'reallocations and reductions'!$F$14:$F$54,0),), 0)</f>
        <v>0</v>
      </c>
      <c r="K26" s="133">
        <f ca="1">ROUND(IF(OR(E26="State Balance", E26="Hawaii County"), H26/(SUMIF($E$2:$E$1259,"State Balance",$H$2:$H$1259)+SUMIF($E$2:$E$1259,"Hawaii County",$H$2:$H$1259))*('reallocations and reductions'!$I$6),H26/(SUM($H$2:$H$1259)-SUMIF($E$2:$E$1259,"State Balance",$H$2:$H$1259)-SUMIF($E$2:$E$1259,"Hawaii County",$H$2:$H$1259))*('reallocations and reductions'!$I$8+'reallocations and reductions'!$I$7)),0)</f>
        <v>17</v>
      </c>
      <c r="L26" s="133">
        <f t="shared" ca="1" si="0"/>
        <v>223421</v>
      </c>
      <c r="M26" s="151">
        <f t="shared" ca="1" si="1"/>
        <v>0.17864189324639423</v>
      </c>
      <c r="N26" s="156">
        <f t="shared" ca="1" si="2"/>
        <v>33863</v>
      </c>
    </row>
    <row r="27" spans="1:14" x14ac:dyDescent="0.25">
      <c r="A27" t="str">
        <f>CALCS!AD27</f>
        <v>051410</v>
      </c>
      <c r="B27" t="str">
        <f>CALCS!A27</f>
        <v>Jonesboro</v>
      </c>
      <c r="C27" t="str">
        <f>CALCS!B27</f>
        <v>AR</v>
      </c>
      <c r="D27" t="str">
        <f>CALCS!C27</f>
        <v>51</v>
      </c>
      <c r="E27" t="str">
        <f>CALCS!D27</f>
        <v>PC</v>
      </c>
      <c r="F27" s="155">
        <f>CALCS!O27</f>
        <v>74889</v>
      </c>
      <c r="G27" s="133">
        <f ca="1">OFFSET(CDBG17old!$J$1,MATCH(A27,CDBG17old!$K$2:$K$1263,0),)</f>
        <v>583991</v>
      </c>
      <c r="H27" s="133">
        <f>CALCS!X27</f>
        <v>622261</v>
      </c>
      <c r="I27" s="133">
        <f ca="1">IFERROR(OFFSET('reallocations and reductions'!$H$2,MATCH(A27,'reallocations and reductions'!$F$3:$F$6,0),),0)</f>
        <v>0</v>
      </c>
      <c r="J27" s="133">
        <f ca="1">IFERROR(OFFSET('reallocations and reductions'!$I$13,MATCH(A27,'reallocations and reductions'!$F$14:$F$54,0),), 0)</f>
        <v>0</v>
      </c>
      <c r="K27" s="133">
        <f ca="1">ROUND(IF(OR(E27="State Balance", E27="Hawaii County"), H27/(SUMIF($E$2:$E$1259,"State Balance",$H$2:$H$1259)+SUMIF($E$2:$E$1259,"Hawaii County",$H$2:$H$1259))*('reallocations and reductions'!$I$6),H27/(SUM($H$2:$H$1259)-SUMIF($E$2:$E$1259,"State Balance",$H$2:$H$1259)-SUMIF($E$2:$E$1259,"Hawaii County",$H$2:$H$1259))*('reallocations and reductions'!$I$8+'reallocations and reductions'!$I$7)),0)</f>
        <v>49</v>
      </c>
      <c r="L27" s="133">
        <f t="shared" ca="1" si="0"/>
        <v>622310</v>
      </c>
      <c r="M27" s="151">
        <f t="shared" ca="1" si="1"/>
        <v>6.5615737228827159E-2</v>
      </c>
      <c r="N27" s="156">
        <f t="shared" ca="1" si="2"/>
        <v>38319</v>
      </c>
    </row>
    <row r="28" spans="1:14" x14ac:dyDescent="0.25">
      <c r="A28" t="str">
        <f>CALCS!AD28</f>
        <v>051560</v>
      </c>
      <c r="B28" t="str">
        <f>CALCS!A28</f>
        <v>Little Rock</v>
      </c>
      <c r="C28" t="str">
        <f>CALCS!B28</f>
        <v>AR</v>
      </c>
      <c r="D28" t="str">
        <f>CALCS!C28</f>
        <v>51</v>
      </c>
      <c r="E28" t="str">
        <f>CALCS!D28</f>
        <v>PC</v>
      </c>
      <c r="F28" s="155">
        <f>CALCS!O28</f>
        <v>198541</v>
      </c>
      <c r="G28" s="133">
        <f ca="1">OFFSET(CDBG17old!$J$1,MATCH(A28,CDBG17old!$K$2:$K$1263,0),)</f>
        <v>1248933</v>
      </c>
      <c r="H28" s="133">
        <f>CALCS!X28</f>
        <v>1353621</v>
      </c>
      <c r="I28" s="133">
        <f ca="1">IFERROR(OFFSET('reallocations and reductions'!$H$2,MATCH(A28,'reallocations and reductions'!$F$3:$F$6,0),),0)</f>
        <v>0</v>
      </c>
      <c r="J28" s="133">
        <f ca="1">IFERROR(OFFSET('reallocations and reductions'!$I$13,MATCH(A28,'reallocations and reductions'!$F$14:$F$54,0),), 0)</f>
        <v>0</v>
      </c>
      <c r="K28" s="133">
        <f ca="1">ROUND(IF(OR(E28="State Balance", E28="Hawaii County"), H28/(SUMIF($E$2:$E$1259,"State Balance",$H$2:$H$1259)+SUMIF($E$2:$E$1259,"Hawaii County",$H$2:$H$1259))*('reallocations and reductions'!$I$6),H28/(SUM($H$2:$H$1259)-SUMIF($E$2:$E$1259,"State Balance",$H$2:$H$1259)-SUMIF($E$2:$E$1259,"Hawaii County",$H$2:$H$1259))*('reallocations and reductions'!$I$8+'reallocations and reductions'!$I$7)),0)</f>
        <v>106</v>
      </c>
      <c r="L28" s="133">
        <f t="shared" ca="1" si="0"/>
        <v>1353727</v>
      </c>
      <c r="M28" s="151">
        <f t="shared" ca="1" si="1"/>
        <v>8.3906822863996713E-2</v>
      </c>
      <c r="N28" s="156">
        <f t="shared" ca="1" si="2"/>
        <v>104794</v>
      </c>
    </row>
    <row r="29" spans="1:14" x14ac:dyDescent="0.25">
      <c r="A29" t="str">
        <f>CALCS!AD29</f>
        <v>051938</v>
      </c>
      <c r="B29" t="str">
        <f>CALCS!A29</f>
        <v>North Little Rock</v>
      </c>
      <c r="C29" t="str">
        <f>CALCS!B29</f>
        <v>AR</v>
      </c>
      <c r="D29" t="str">
        <f>CALCS!C29</f>
        <v>51</v>
      </c>
      <c r="E29" t="str">
        <f>CALCS!D29</f>
        <v>PC</v>
      </c>
      <c r="F29" s="155">
        <f>CALCS!O29</f>
        <v>66278</v>
      </c>
      <c r="G29" s="133">
        <f ca="1">OFFSET(CDBG17old!$J$1,MATCH(A29,CDBG17old!$K$2:$K$1263,0),)</f>
        <v>540441</v>
      </c>
      <c r="H29" s="133">
        <f>CALCS!X29</f>
        <v>637103</v>
      </c>
      <c r="I29" s="133">
        <f ca="1">IFERROR(OFFSET('reallocations and reductions'!$H$2,MATCH(A29,'reallocations and reductions'!$F$3:$F$6,0),),0)</f>
        <v>0</v>
      </c>
      <c r="J29" s="133">
        <f ca="1">IFERROR(OFFSET('reallocations and reductions'!$I$13,MATCH(A29,'reallocations and reductions'!$F$14:$F$54,0),), 0)</f>
        <v>0</v>
      </c>
      <c r="K29" s="133">
        <f ca="1">ROUND(IF(OR(E29="State Balance", E29="Hawaii County"), H29/(SUMIF($E$2:$E$1259,"State Balance",$H$2:$H$1259)+SUMIF($E$2:$E$1259,"Hawaii County",$H$2:$H$1259))*('reallocations and reductions'!$I$6),H29/(SUM($H$2:$H$1259)-SUMIF($E$2:$E$1259,"State Balance",$H$2:$H$1259)-SUMIF($E$2:$E$1259,"Hawaii County",$H$2:$H$1259))*('reallocations and reductions'!$I$8+'reallocations and reductions'!$I$7)),0)</f>
        <v>50</v>
      </c>
      <c r="L29" s="133">
        <f t="shared" ca="1" si="0"/>
        <v>637153</v>
      </c>
      <c r="M29" s="151">
        <f t="shared" ca="1" si="1"/>
        <v>0.17895015367079847</v>
      </c>
      <c r="N29" s="156">
        <f t="shared" ca="1" si="2"/>
        <v>96712</v>
      </c>
    </row>
    <row r="30" spans="1:14" x14ac:dyDescent="0.25">
      <c r="A30" t="str">
        <f>CALCS!AD30</f>
        <v>052130</v>
      </c>
      <c r="B30" t="str">
        <f>CALCS!A30</f>
        <v>Pine Bluff</v>
      </c>
      <c r="C30" t="str">
        <f>CALCS!B30</f>
        <v>AR</v>
      </c>
      <c r="D30" t="str">
        <f>CALCS!C30</f>
        <v>51</v>
      </c>
      <c r="E30" t="str">
        <f>CALCS!D30</f>
        <v>PC</v>
      </c>
      <c r="F30" s="155">
        <f>CALCS!O30</f>
        <v>43841</v>
      </c>
      <c r="G30" s="133">
        <f ca="1">OFFSET(CDBG17old!$J$1,MATCH(A30,CDBG17old!$K$2:$K$1263,0),)</f>
        <v>562973</v>
      </c>
      <c r="H30" s="133">
        <f>CALCS!X30</f>
        <v>650149</v>
      </c>
      <c r="I30" s="133">
        <f ca="1">IFERROR(OFFSET('reallocations and reductions'!$H$2,MATCH(A30,'reallocations and reductions'!$F$3:$F$6,0),),0)</f>
        <v>0</v>
      </c>
      <c r="J30" s="133">
        <f ca="1">IFERROR(OFFSET('reallocations and reductions'!$I$13,MATCH(A30,'reallocations and reductions'!$F$14:$F$54,0),), 0)</f>
        <v>0</v>
      </c>
      <c r="K30" s="133">
        <f ca="1">ROUND(IF(OR(E30="State Balance", E30="Hawaii County"), H30/(SUMIF($E$2:$E$1259,"State Balance",$H$2:$H$1259)+SUMIF($E$2:$E$1259,"Hawaii County",$H$2:$H$1259))*('reallocations and reductions'!$I$6),H30/(SUM($H$2:$H$1259)-SUMIF($E$2:$E$1259,"State Balance",$H$2:$H$1259)-SUMIF($E$2:$E$1259,"Hawaii County",$H$2:$H$1259))*('reallocations and reductions'!$I$8+'reallocations and reductions'!$I$7)),0)</f>
        <v>51</v>
      </c>
      <c r="L30" s="133">
        <f t="shared" ca="1" si="0"/>
        <v>650200</v>
      </c>
      <c r="M30" s="151">
        <f t="shared" ca="1" si="1"/>
        <v>0.15493993495247552</v>
      </c>
      <c r="N30" s="156">
        <f t="shared" ca="1" si="2"/>
        <v>87227</v>
      </c>
    </row>
    <row r="31" spans="1:14" x14ac:dyDescent="0.25">
      <c r="A31" t="str">
        <f>CALCS!AD31</f>
        <v>052304</v>
      </c>
      <c r="B31" t="str">
        <f>CALCS!A31</f>
        <v>Rogers</v>
      </c>
      <c r="C31" t="str">
        <f>CALCS!B31</f>
        <v>AR</v>
      </c>
      <c r="D31" t="str">
        <f>CALCS!C31</f>
        <v>51</v>
      </c>
      <c r="E31" t="str">
        <f>CALCS!D31</f>
        <v>PC</v>
      </c>
      <c r="F31" s="155">
        <f>CALCS!O31</f>
        <v>65021</v>
      </c>
      <c r="G31" s="133">
        <f ca="1">OFFSET(CDBG17old!$J$1,MATCH(A31,CDBG17old!$K$2:$K$1263,0),)</f>
        <v>421205</v>
      </c>
      <c r="H31" s="133">
        <f>CALCS!X31</f>
        <v>459229</v>
      </c>
      <c r="I31" s="133">
        <f ca="1">IFERROR(OFFSET('reallocations and reductions'!$H$2,MATCH(A31,'reallocations and reductions'!$F$3:$F$6,0),),0)</f>
        <v>0</v>
      </c>
      <c r="J31" s="133">
        <f ca="1">IFERROR(OFFSET('reallocations and reductions'!$I$13,MATCH(A31,'reallocations and reductions'!$F$14:$F$54,0),), 0)</f>
        <v>0</v>
      </c>
      <c r="K31" s="133">
        <f ca="1">ROUND(IF(OR(E31="State Balance", E31="Hawaii County"), H31/(SUMIF($E$2:$E$1259,"State Balance",$H$2:$H$1259)+SUMIF($E$2:$E$1259,"Hawaii County",$H$2:$H$1259))*('reallocations and reductions'!$I$6),H31/(SUM($H$2:$H$1259)-SUMIF($E$2:$E$1259,"State Balance",$H$2:$H$1259)-SUMIF($E$2:$E$1259,"Hawaii County",$H$2:$H$1259))*('reallocations and reductions'!$I$8+'reallocations and reductions'!$I$7)),0)</f>
        <v>36</v>
      </c>
      <c r="L31" s="133">
        <f t="shared" ca="1" si="0"/>
        <v>459265</v>
      </c>
      <c r="M31" s="151">
        <f t="shared" ca="1" si="1"/>
        <v>9.0359801046996119E-2</v>
      </c>
      <c r="N31" s="156">
        <f t="shared" ca="1" si="2"/>
        <v>38060</v>
      </c>
    </row>
    <row r="32" spans="1:14" x14ac:dyDescent="0.25">
      <c r="A32" t="str">
        <f>CALCS!AD32</f>
        <v>052466</v>
      </c>
      <c r="B32" t="str">
        <f>CALCS!A32</f>
        <v>Springdale</v>
      </c>
      <c r="C32" t="str">
        <f>CALCS!B32</f>
        <v>AR</v>
      </c>
      <c r="D32" t="str">
        <f>CALCS!C32</f>
        <v>51</v>
      </c>
      <c r="E32" t="str">
        <f>CALCS!D32</f>
        <v>PC</v>
      </c>
      <c r="F32" s="155">
        <f>CALCS!O32</f>
        <v>78557</v>
      </c>
      <c r="G32" s="133">
        <f ca="1">OFFSET(CDBG17old!$J$1,MATCH(A32,CDBG17old!$K$2:$K$1263,0),)</f>
        <v>840882</v>
      </c>
      <c r="H32" s="133">
        <f>CALCS!X32</f>
        <v>869357</v>
      </c>
      <c r="I32" s="133">
        <f ca="1">IFERROR(OFFSET('reallocations and reductions'!$H$2,MATCH(A32,'reallocations and reductions'!$F$3:$F$6,0),),0)</f>
        <v>0</v>
      </c>
      <c r="J32" s="133">
        <f ca="1">IFERROR(OFFSET('reallocations and reductions'!$I$13,MATCH(A32,'reallocations and reductions'!$F$14:$F$54,0),), 0)</f>
        <v>0</v>
      </c>
      <c r="K32" s="133">
        <f ca="1">ROUND(IF(OR(E32="State Balance", E32="Hawaii County"), H32/(SUMIF($E$2:$E$1259,"State Balance",$H$2:$H$1259)+SUMIF($E$2:$E$1259,"Hawaii County",$H$2:$H$1259))*('reallocations and reductions'!$I$6),H32/(SUM($H$2:$H$1259)-SUMIF($E$2:$E$1259,"State Balance",$H$2:$H$1259)-SUMIF($E$2:$E$1259,"Hawaii County",$H$2:$H$1259))*('reallocations and reductions'!$I$8+'reallocations and reductions'!$I$7)),0)</f>
        <v>68</v>
      </c>
      <c r="L32" s="133">
        <f t="shared" ca="1" si="0"/>
        <v>869425</v>
      </c>
      <c r="M32" s="151">
        <f t="shared" ca="1" si="1"/>
        <v>3.3944120578154845E-2</v>
      </c>
      <c r="N32" s="156">
        <f t="shared" ca="1" si="2"/>
        <v>28543</v>
      </c>
    </row>
    <row r="33" spans="1:14" x14ac:dyDescent="0.25">
      <c r="A33" t="str">
        <f>CALCS!AD33</f>
        <v>052556</v>
      </c>
      <c r="B33" t="str">
        <f>CALCS!A33</f>
        <v>Texarkana</v>
      </c>
      <c r="C33" t="str">
        <f>CALCS!B33</f>
        <v>AR</v>
      </c>
      <c r="D33" t="str">
        <f>CALCS!C33</f>
        <v>52</v>
      </c>
      <c r="E33" t="str">
        <f>CALCS!D33</f>
        <v>MC</v>
      </c>
      <c r="F33" s="155">
        <f>CALCS!O33</f>
        <v>30283</v>
      </c>
      <c r="G33" s="133">
        <f ca="1">OFFSET(CDBG17old!$J$1,MATCH(A33,CDBG17old!$K$2:$K$1263,0),)</f>
        <v>234427</v>
      </c>
      <c r="H33" s="133">
        <f>CALCS!X33</f>
        <v>249532</v>
      </c>
      <c r="I33" s="133">
        <f ca="1">IFERROR(OFFSET('reallocations and reductions'!$H$2,MATCH(A33,'reallocations and reductions'!$F$3:$F$6,0),),0)</f>
        <v>0</v>
      </c>
      <c r="J33" s="133">
        <f ca="1">IFERROR(OFFSET('reallocations and reductions'!$I$13,MATCH(A33,'reallocations and reductions'!$F$14:$F$54,0),), 0)</f>
        <v>0</v>
      </c>
      <c r="K33" s="133">
        <f ca="1">ROUND(IF(OR(E33="State Balance", E33="Hawaii County"), H33/(SUMIF($E$2:$E$1259,"State Balance",$H$2:$H$1259)+SUMIF($E$2:$E$1259,"Hawaii County",$H$2:$H$1259))*('reallocations and reductions'!$I$6),H33/(SUM($H$2:$H$1259)-SUMIF($E$2:$E$1259,"State Balance",$H$2:$H$1259)-SUMIF($E$2:$E$1259,"Hawaii County",$H$2:$H$1259))*('reallocations and reductions'!$I$8+'reallocations and reductions'!$I$7)),0)</f>
        <v>19</v>
      </c>
      <c r="L33" s="133">
        <f t="shared" ca="1" si="0"/>
        <v>249551</v>
      </c>
      <c r="M33" s="151">
        <f t="shared" ca="1" si="1"/>
        <v>6.4514752993469177E-2</v>
      </c>
      <c r="N33" s="156">
        <f t="shared" ca="1" si="2"/>
        <v>15124</v>
      </c>
    </row>
    <row r="34" spans="1:14" x14ac:dyDescent="0.25">
      <c r="A34" t="str">
        <f>CALCS!AD34</f>
        <v>052754</v>
      </c>
      <c r="B34" t="str">
        <f>CALCS!A34</f>
        <v>West Memphis</v>
      </c>
      <c r="C34" t="str">
        <f>CALCS!B34</f>
        <v>AR</v>
      </c>
      <c r="D34" t="str">
        <f>CALCS!C34</f>
        <v>52</v>
      </c>
      <c r="E34" t="str">
        <f>CALCS!D34</f>
        <v>MC</v>
      </c>
      <c r="F34" s="155">
        <f>CALCS!O34</f>
        <v>25284</v>
      </c>
      <c r="G34" s="133">
        <f ca="1">OFFSET(CDBG17old!$J$1,MATCH(A34,CDBG17old!$K$2:$K$1263,0),)</f>
        <v>301743</v>
      </c>
      <c r="H34" s="133">
        <f>CALCS!X34</f>
        <v>290507</v>
      </c>
      <c r="I34" s="133">
        <f ca="1">IFERROR(OFFSET('reallocations and reductions'!$H$2,MATCH(A34,'reallocations and reductions'!$F$3:$F$6,0),),0)</f>
        <v>0</v>
      </c>
      <c r="J34" s="133">
        <f ca="1">IFERROR(OFFSET('reallocations and reductions'!$I$13,MATCH(A34,'reallocations and reductions'!$F$14:$F$54,0),), 0)</f>
        <v>0</v>
      </c>
      <c r="K34" s="133">
        <f ca="1">ROUND(IF(OR(E34="State Balance", E34="Hawaii County"), H34/(SUMIF($E$2:$E$1259,"State Balance",$H$2:$H$1259)+SUMIF($E$2:$E$1259,"Hawaii County",$H$2:$H$1259))*('reallocations and reductions'!$I$6),H34/(SUM($H$2:$H$1259)-SUMIF($E$2:$E$1259,"State Balance",$H$2:$H$1259)-SUMIF($E$2:$E$1259,"Hawaii County",$H$2:$H$1259))*('reallocations and reductions'!$I$8+'reallocations and reductions'!$I$7)),0)</f>
        <v>23</v>
      </c>
      <c r="L34" s="133">
        <f t="shared" ca="1" si="0"/>
        <v>290530</v>
      </c>
      <c r="M34" s="151">
        <f t="shared" ca="1" si="1"/>
        <v>-3.7160762635752943E-2</v>
      </c>
      <c r="N34" s="156">
        <f t="shared" ca="1" si="2"/>
        <v>-11213</v>
      </c>
    </row>
    <row r="35" spans="1:14" x14ac:dyDescent="0.25">
      <c r="A35" t="str">
        <f>CALCS!AD35</f>
        <v>049999</v>
      </c>
      <c r="B35" t="str">
        <f>CALCS!A35</f>
        <v>Arizona</v>
      </c>
      <c r="C35" t="str">
        <f>CALCS!B35</f>
        <v>AZ</v>
      </c>
      <c r="D35" t="str">
        <f>CALCS!C35</f>
        <v>22</v>
      </c>
      <c r="E35" t="str">
        <f>CALCS!D35</f>
        <v>State Balance</v>
      </c>
      <c r="F35" s="155">
        <f>CALCS!O35</f>
        <v>1262439</v>
      </c>
      <c r="G35" s="133">
        <f ca="1">OFFSET(CDBG17old!$J$1,MATCH(A35,CDBG17old!$K$2:$K$1263,0),)</f>
        <v>10487774</v>
      </c>
      <c r="H35" s="133">
        <f>CALCS!X35</f>
        <v>11726563</v>
      </c>
      <c r="I35" s="133">
        <f ca="1">IFERROR(OFFSET('reallocations and reductions'!$H$2,MATCH(A35,'reallocations and reductions'!$F$3:$F$6,0),),0)</f>
        <v>0</v>
      </c>
      <c r="J35" s="133">
        <f ca="1">IFERROR(OFFSET('reallocations and reductions'!$I$13,MATCH(A35,'reallocations and reductions'!$F$14:$F$54,0),), 0)</f>
        <v>0</v>
      </c>
      <c r="K35" s="133">
        <f ca="1">ROUND(IF(OR(E35="State Balance", E35="Hawaii County"), H35/(SUMIF($E$2:$E$1259,"State Balance",$H$2:$H$1259)+SUMIF($E$2:$E$1259,"Hawaii County",$H$2:$H$1259))*('reallocations and reductions'!$I$6),H35/(SUM($H$2:$H$1259)-SUMIF($E$2:$E$1259,"State Balance",$H$2:$H$1259)-SUMIF($E$2:$E$1259,"Hawaii County",$H$2:$H$1259))*('reallocations and reductions'!$I$8+'reallocations and reductions'!$I$7)),0)</f>
        <v>16923</v>
      </c>
      <c r="L35" s="133">
        <f t="shared" ca="1" si="0"/>
        <v>11743486</v>
      </c>
      <c r="M35" s="151">
        <f t="shared" ca="1" si="1"/>
        <v>0.11973103158019996</v>
      </c>
      <c r="N35" s="156">
        <f t="shared" ca="1" si="2"/>
        <v>1255712</v>
      </c>
    </row>
    <row r="36" spans="1:14" x14ac:dyDescent="0.25">
      <c r="A36" t="str">
        <f>CALCS!AD36</f>
        <v>040018</v>
      </c>
      <c r="B36" t="str">
        <f>CALCS!A36</f>
        <v>Avondale City</v>
      </c>
      <c r="C36" t="str">
        <f>CALCS!B36</f>
        <v>AZ</v>
      </c>
      <c r="D36" t="str">
        <f>CALCS!C36</f>
        <v>52</v>
      </c>
      <c r="E36" t="str">
        <f>CALCS!D36</f>
        <v>MC</v>
      </c>
      <c r="F36" s="155">
        <f>CALCS!O36</f>
        <v>82881</v>
      </c>
      <c r="G36" s="133">
        <f ca="1">OFFSET(CDBG17old!$J$1,MATCH(A36,CDBG17old!$K$2:$K$1263,0),)</f>
        <v>590662</v>
      </c>
      <c r="H36" s="133">
        <f>CALCS!X36</f>
        <v>723245</v>
      </c>
      <c r="I36" s="133">
        <f ca="1">IFERROR(OFFSET('reallocations and reductions'!$H$2,MATCH(A36,'reallocations and reductions'!$F$3:$F$6,0),),0)</f>
        <v>0</v>
      </c>
      <c r="J36" s="133">
        <f ca="1">IFERROR(OFFSET('reallocations and reductions'!$I$13,MATCH(A36,'reallocations and reductions'!$F$14:$F$54,0),), 0)</f>
        <v>0</v>
      </c>
      <c r="K36" s="133">
        <f ca="1">ROUND(IF(OR(E36="State Balance", E36="Hawaii County"), H36/(SUMIF($E$2:$E$1259,"State Balance",$H$2:$H$1259)+SUMIF($E$2:$E$1259,"Hawaii County",$H$2:$H$1259))*('reallocations and reductions'!$I$6),H36/(SUM($H$2:$H$1259)-SUMIF($E$2:$E$1259,"State Balance",$H$2:$H$1259)-SUMIF($E$2:$E$1259,"Hawaii County",$H$2:$H$1259))*('reallocations and reductions'!$I$8+'reallocations and reductions'!$I$7)),0)</f>
        <v>56</v>
      </c>
      <c r="L36" s="133">
        <f t="shared" ca="1" si="0"/>
        <v>723301</v>
      </c>
      <c r="M36" s="151">
        <f t="shared" ca="1" si="1"/>
        <v>0.22455990058612202</v>
      </c>
      <c r="N36" s="156">
        <f t="shared" ca="1" si="2"/>
        <v>132639</v>
      </c>
    </row>
    <row r="37" spans="1:14" x14ac:dyDescent="0.25">
      <c r="A37" t="str">
        <f>CALCS!AD37</f>
        <v>040054</v>
      </c>
      <c r="B37" t="str">
        <f>CALCS!A37</f>
        <v>Casa Grande</v>
      </c>
      <c r="C37" t="str">
        <f>CALCS!B37</f>
        <v>AZ</v>
      </c>
      <c r="D37" t="str">
        <f>CALCS!C37</f>
        <v>52</v>
      </c>
      <c r="E37" t="str">
        <f>CALCS!D37</f>
        <v>MC</v>
      </c>
      <c r="F37" s="155">
        <f>CALCS!O37</f>
        <v>54534</v>
      </c>
      <c r="G37" s="133">
        <f ca="1">OFFSET(CDBG17old!$J$1,MATCH(A37,CDBG17old!$K$2:$K$1263,0),)</f>
        <v>348181</v>
      </c>
      <c r="H37" s="133">
        <f>CALCS!X37</f>
        <v>364629</v>
      </c>
      <c r="I37" s="133">
        <f ca="1">IFERROR(OFFSET('reallocations and reductions'!$H$2,MATCH(A37,'reallocations and reductions'!$F$3:$F$6,0),),0)</f>
        <v>0</v>
      </c>
      <c r="J37" s="133">
        <f ca="1">IFERROR(OFFSET('reallocations and reductions'!$I$13,MATCH(A37,'reallocations and reductions'!$F$14:$F$54,0),), 0)</f>
        <v>0</v>
      </c>
      <c r="K37" s="133">
        <f ca="1">ROUND(IF(OR(E37="State Balance", E37="Hawaii County"), H37/(SUMIF($E$2:$E$1259,"State Balance",$H$2:$H$1259)+SUMIF($E$2:$E$1259,"Hawaii County",$H$2:$H$1259))*('reallocations and reductions'!$I$6),H37/(SUM($H$2:$H$1259)-SUMIF($E$2:$E$1259,"State Balance",$H$2:$H$1259)-SUMIF($E$2:$E$1259,"Hawaii County",$H$2:$H$1259))*('reallocations and reductions'!$I$8+'reallocations and reductions'!$I$7)),0)</f>
        <v>28</v>
      </c>
      <c r="L37" s="133">
        <f t="shared" ca="1" si="0"/>
        <v>364657</v>
      </c>
      <c r="M37" s="151">
        <f t="shared" ca="1" si="1"/>
        <v>4.7320215634971463E-2</v>
      </c>
      <c r="N37" s="156">
        <f t="shared" ca="1" si="2"/>
        <v>16476</v>
      </c>
    </row>
    <row r="38" spans="1:14" x14ac:dyDescent="0.25">
      <c r="A38" t="str">
        <f>CALCS!AD38</f>
        <v>040072</v>
      </c>
      <c r="B38" t="str">
        <f>CALCS!A38</f>
        <v>Chandler</v>
      </c>
      <c r="C38" t="str">
        <f>CALCS!B38</f>
        <v>AZ</v>
      </c>
      <c r="D38" t="str">
        <f>CALCS!C38</f>
        <v>52</v>
      </c>
      <c r="E38" t="str">
        <f>CALCS!D38</f>
        <v>MC</v>
      </c>
      <c r="F38" s="155">
        <f>CALCS!O38</f>
        <v>247477</v>
      </c>
      <c r="G38" s="133">
        <f ca="1">OFFSET(CDBG17old!$J$1,MATCH(A38,CDBG17old!$K$2:$K$1263,0),)</f>
        <v>1315038</v>
      </c>
      <c r="H38" s="133">
        <f>CALCS!X38</f>
        <v>1452783</v>
      </c>
      <c r="I38" s="133">
        <f ca="1">IFERROR(OFFSET('reallocations and reductions'!$H$2,MATCH(A38,'reallocations and reductions'!$F$3:$F$6,0),),0)</f>
        <v>0</v>
      </c>
      <c r="J38" s="133">
        <f ca="1">IFERROR(OFFSET('reallocations and reductions'!$I$13,MATCH(A38,'reallocations and reductions'!$F$14:$F$54,0),), 0)</f>
        <v>0</v>
      </c>
      <c r="K38" s="133">
        <f ca="1">ROUND(IF(OR(E38="State Balance", E38="Hawaii County"), H38/(SUMIF($E$2:$E$1259,"State Balance",$H$2:$H$1259)+SUMIF($E$2:$E$1259,"Hawaii County",$H$2:$H$1259))*('reallocations and reductions'!$I$6),H38/(SUM($H$2:$H$1259)-SUMIF($E$2:$E$1259,"State Balance",$H$2:$H$1259)-SUMIF($E$2:$E$1259,"Hawaii County",$H$2:$H$1259))*('reallocations and reductions'!$I$8+'reallocations and reductions'!$I$7)),0)</f>
        <v>113</v>
      </c>
      <c r="L38" s="133">
        <f t="shared" ca="1" si="0"/>
        <v>1452896</v>
      </c>
      <c r="M38" s="151">
        <f t="shared" ca="1" si="1"/>
        <v>0.10483195162421162</v>
      </c>
      <c r="N38" s="156">
        <f t="shared" ca="1" si="2"/>
        <v>137858</v>
      </c>
    </row>
    <row r="39" spans="1:14" x14ac:dyDescent="0.25">
      <c r="A39" t="str">
        <f>CALCS!AD39</f>
        <v>040114</v>
      </c>
      <c r="B39" t="str">
        <f>CALCS!A39</f>
        <v>Douglas City</v>
      </c>
      <c r="C39" t="str">
        <f>CALCS!B39</f>
        <v>AZ</v>
      </c>
      <c r="D39" t="str">
        <f>CALCS!C39</f>
        <v>51</v>
      </c>
      <c r="E39" t="str">
        <f>CALCS!D39</f>
        <v>PC</v>
      </c>
      <c r="F39" s="155">
        <f>CALCS!O39</f>
        <v>16604</v>
      </c>
      <c r="G39" s="133">
        <f ca="1">OFFSET(CDBG17old!$J$1,MATCH(A39,CDBG17old!$K$2:$K$1263,0),)</f>
        <v>162973</v>
      </c>
      <c r="H39" s="133">
        <f>CALCS!X39</f>
        <v>158912</v>
      </c>
      <c r="I39" s="133">
        <f ca="1">IFERROR(OFFSET('reallocations and reductions'!$H$2,MATCH(A39,'reallocations and reductions'!$F$3:$F$6,0),),0)</f>
        <v>0</v>
      </c>
      <c r="J39" s="133">
        <f ca="1">IFERROR(OFFSET('reallocations and reductions'!$I$13,MATCH(A39,'reallocations and reductions'!$F$14:$F$54,0),), 0)</f>
        <v>0</v>
      </c>
      <c r="K39" s="133">
        <f ca="1">ROUND(IF(OR(E39="State Balance", E39="Hawaii County"), H39/(SUMIF($E$2:$E$1259,"State Balance",$H$2:$H$1259)+SUMIF($E$2:$E$1259,"Hawaii County",$H$2:$H$1259))*('reallocations and reductions'!$I$6),H39/(SUM($H$2:$H$1259)-SUMIF($E$2:$E$1259,"State Balance",$H$2:$H$1259)-SUMIF($E$2:$E$1259,"Hawaii County",$H$2:$H$1259))*('reallocations and reductions'!$I$8+'reallocations and reductions'!$I$7)),0)</f>
        <v>12</v>
      </c>
      <c r="L39" s="133">
        <f t="shared" ca="1" si="0"/>
        <v>158924</v>
      </c>
      <c r="M39" s="151">
        <f t="shared" ca="1" si="1"/>
        <v>-2.4844606161756856E-2</v>
      </c>
      <c r="N39" s="156">
        <f t="shared" ca="1" si="2"/>
        <v>-4049</v>
      </c>
    </row>
    <row r="40" spans="1:14" x14ac:dyDescent="0.25">
      <c r="A40" t="str">
        <f>CALCS!AD40</f>
        <v>040144</v>
      </c>
      <c r="B40" t="str">
        <f>CALCS!A40</f>
        <v>Flagstaff</v>
      </c>
      <c r="C40" t="str">
        <f>CALCS!B40</f>
        <v>AZ</v>
      </c>
      <c r="D40" t="str">
        <f>CALCS!C40</f>
        <v>51</v>
      </c>
      <c r="E40" t="str">
        <f>CALCS!D40</f>
        <v>PC</v>
      </c>
      <c r="F40" s="155">
        <f>CALCS!O40</f>
        <v>71459</v>
      </c>
      <c r="G40" s="133">
        <f ca="1">OFFSET(CDBG17old!$J$1,MATCH(A40,CDBG17old!$K$2:$K$1263,0),)</f>
        <v>599042</v>
      </c>
      <c r="H40" s="133">
        <f>CALCS!X40</f>
        <v>621670</v>
      </c>
      <c r="I40" s="133">
        <f ca="1">IFERROR(OFFSET('reallocations and reductions'!$H$2,MATCH(A40,'reallocations and reductions'!$F$3:$F$6,0),),0)</f>
        <v>0</v>
      </c>
      <c r="J40" s="133">
        <f ca="1">IFERROR(OFFSET('reallocations and reductions'!$I$13,MATCH(A40,'reallocations and reductions'!$F$14:$F$54,0),), 0)</f>
        <v>0</v>
      </c>
      <c r="K40" s="133">
        <f ca="1">ROUND(IF(OR(E40="State Balance", E40="Hawaii County"), H40/(SUMIF($E$2:$E$1259,"State Balance",$H$2:$H$1259)+SUMIF($E$2:$E$1259,"Hawaii County",$H$2:$H$1259))*('reallocations and reductions'!$I$6),H40/(SUM($H$2:$H$1259)-SUMIF($E$2:$E$1259,"State Balance",$H$2:$H$1259)-SUMIF($E$2:$E$1259,"Hawaii County",$H$2:$H$1259))*('reallocations and reductions'!$I$8+'reallocations and reductions'!$I$7)),0)</f>
        <v>48</v>
      </c>
      <c r="L40" s="133">
        <f t="shared" ca="1" si="0"/>
        <v>621718</v>
      </c>
      <c r="M40" s="151">
        <f t="shared" ca="1" si="1"/>
        <v>3.7853773191195275E-2</v>
      </c>
      <c r="N40" s="156">
        <f t="shared" ca="1" si="2"/>
        <v>22676</v>
      </c>
    </row>
    <row r="41" spans="1:14" x14ac:dyDescent="0.25">
      <c r="A41" t="str">
        <f>CALCS!AD41</f>
        <v>040180</v>
      </c>
      <c r="B41" t="str">
        <f>CALCS!A41</f>
        <v>Gilbert</v>
      </c>
      <c r="C41" t="str">
        <f>CALCS!B41</f>
        <v>AZ</v>
      </c>
      <c r="D41" t="str">
        <f>CALCS!C41</f>
        <v>52</v>
      </c>
      <c r="E41" t="str">
        <f>CALCS!D41</f>
        <v>MC</v>
      </c>
      <c r="F41" s="155">
        <f>CALCS!O41</f>
        <v>237133</v>
      </c>
      <c r="G41" s="133">
        <f ca="1">OFFSET(CDBG17old!$J$1,MATCH(A41,CDBG17old!$K$2:$K$1263,0),)</f>
        <v>888761</v>
      </c>
      <c r="H41" s="133">
        <f>CALCS!X41</f>
        <v>947763</v>
      </c>
      <c r="I41" s="133">
        <f ca="1">IFERROR(OFFSET('reallocations and reductions'!$H$2,MATCH(A41,'reallocations and reductions'!$F$3:$F$6,0),),0)</f>
        <v>0</v>
      </c>
      <c r="J41" s="133">
        <f ca="1">IFERROR(OFFSET('reallocations and reductions'!$I$13,MATCH(A41,'reallocations and reductions'!$F$14:$F$54,0),), 0)</f>
        <v>0</v>
      </c>
      <c r="K41" s="133">
        <f ca="1">ROUND(IF(OR(E41="State Balance", E41="Hawaii County"), H41/(SUMIF($E$2:$E$1259,"State Balance",$H$2:$H$1259)+SUMIF($E$2:$E$1259,"Hawaii County",$H$2:$H$1259))*('reallocations and reductions'!$I$6),H41/(SUM($H$2:$H$1259)-SUMIF($E$2:$E$1259,"State Balance",$H$2:$H$1259)-SUMIF($E$2:$E$1259,"Hawaii County",$H$2:$H$1259))*('reallocations and reductions'!$I$8+'reallocations and reductions'!$I$7)),0)</f>
        <v>74</v>
      </c>
      <c r="L41" s="133">
        <f t="shared" ca="1" si="0"/>
        <v>947837</v>
      </c>
      <c r="M41" s="151">
        <f t="shared" ca="1" si="1"/>
        <v>6.6470063380368857E-2</v>
      </c>
      <c r="N41" s="156">
        <f t="shared" ca="1" si="2"/>
        <v>59076</v>
      </c>
    </row>
    <row r="42" spans="1:14" x14ac:dyDescent="0.25">
      <c r="A42" t="str">
        <f>CALCS!AD42</f>
        <v>040186</v>
      </c>
      <c r="B42" t="str">
        <f>CALCS!A42</f>
        <v>Glendale</v>
      </c>
      <c r="C42" t="str">
        <f>CALCS!B42</f>
        <v>AZ</v>
      </c>
      <c r="D42" t="str">
        <f>CALCS!C42</f>
        <v>51</v>
      </c>
      <c r="E42" t="str">
        <f>CALCS!D42</f>
        <v>PC</v>
      </c>
      <c r="F42" s="155">
        <f>CALCS!O42</f>
        <v>245895</v>
      </c>
      <c r="G42" s="133">
        <f ca="1">OFFSET(CDBG17old!$J$1,MATCH(A42,CDBG17old!$K$2:$K$1263,0),)</f>
        <v>2270348</v>
      </c>
      <c r="H42" s="133">
        <f>CALCS!X42</f>
        <v>2474982</v>
      </c>
      <c r="I42" s="133">
        <f ca="1">IFERROR(OFFSET('reallocations and reductions'!$H$2,MATCH(A42,'reallocations and reductions'!$F$3:$F$6,0),),0)</f>
        <v>0</v>
      </c>
      <c r="J42" s="133">
        <f ca="1">IFERROR(OFFSET('reallocations and reductions'!$I$13,MATCH(A42,'reallocations and reductions'!$F$14:$F$54,0),), 0)</f>
        <v>0</v>
      </c>
      <c r="K42" s="133">
        <f ca="1">ROUND(IF(OR(E42="State Balance", E42="Hawaii County"), H42/(SUMIF($E$2:$E$1259,"State Balance",$H$2:$H$1259)+SUMIF($E$2:$E$1259,"Hawaii County",$H$2:$H$1259))*('reallocations and reductions'!$I$6),H42/(SUM($H$2:$H$1259)-SUMIF($E$2:$E$1259,"State Balance",$H$2:$H$1259)-SUMIF($E$2:$E$1259,"Hawaii County",$H$2:$H$1259))*('reallocations and reductions'!$I$8+'reallocations and reductions'!$I$7)),0)</f>
        <v>193</v>
      </c>
      <c r="L42" s="133">
        <f t="shared" ca="1" si="0"/>
        <v>2475175</v>
      </c>
      <c r="M42" s="151">
        <f t="shared" ca="1" si="1"/>
        <v>9.0218327762968495E-2</v>
      </c>
      <c r="N42" s="156">
        <f t="shared" ca="1" si="2"/>
        <v>204827</v>
      </c>
    </row>
    <row r="43" spans="1:14" x14ac:dyDescent="0.25">
      <c r="A43" t="str">
        <f>CALCS!AD43</f>
        <v>040270</v>
      </c>
      <c r="B43" t="str">
        <f>CALCS!A43</f>
        <v>Mesa</v>
      </c>
      <c r="C43" t="str">
        <f>CALCS!B43</f>
        <v>AZ</v>
      </c>
      <c r="D43" t="str">
        <f>CALCS!C43</f>
        <v>51</v>
      </c>
      <c r="E43" t="str">
        <f>CALCS!D43</f>
        <v>PC</v>
      </c>
      <c r="F43" s="155">
        <f>CALCS!O43</f>
        <v>484587</v>
      </c>
      <c r="G43" s="133">
        <f ca="1">OFFSET(CDBG17old!$J$1,MATCH(A43,CDBG17old!$K$2:$K$1263,0),)</f>
        <v>3210202</v>
      </c>
      <c r="H43" s="133">
        <f>CALCS!X43</f>
        <v>3634538</v>
      </c>
      <c r="I43" s="133">
        <f ca="1">IFERROR(OFFSET('reallocations and reductions'!$H$2,MATCH(A43,'reallocations and reductions'!$F$3:$F$6,0),),0)</f>
        <v>0</v>
      </c>
      <c r="J43" s="133">
        <f ca="1">IFERROR(OFFSET('reallocations and reductions'!$I$13,MATCH(A43,'reallocations and reductions'!$F$14:$F$54,0),), 0)</f>
        <v>0</v>
      </c>
      <c r="K43" s="133">
        <f ca="1">ROUND(IF(OR(E43="State Balance", E43="Hawaii County"), H43/(SUMIF($E$2:$E$1259,"State Balance",$H$2:$H$1259)+SUMIF($E$2:$E$1259,"Hawaii County",$H$2:$H$1259))*('reallocations and reductions'!$I$6),H43/(SUM($H$2:$H$1259)-SUMIF($E$2:$E$1259,"State Balance",$H$2:$H$1259)-SUMIF($E$2:$E$1259,"Hawaii County",$H$2:$H$1259))*('reallocations and reductions'!$I$8+'reallocations and reductions'!$I$7)),0)</f>
        <v>283</v>
      </c>
      <c r="L43" s="133">
        <f t="shared" ca="1" si="0"/>
        <v>3634821</v>
      </c>
      <c r="M43" s="151">
        <f t="shared" ca="1" si="1"/>
        <v>0.13227173866317446</v>
      </c>
      <c r="N43" s="156">
        <f t="shared" ca="1" si="2"/>
        <v>424619</v>
      </c>
    </row>
    <row r="44" spans="1:14" x14ac:dyDescent="0.25">
      <c r="A44" t="str">
        <f>CALCS!AD44</f>
        <v>040324</v>
      </c>
      <c r="B44" t="str">
        <f>CALCS!A44</f>
        <v>Peoria City</v>
      </c>
      <c r="C44" t="str">
        <f>CALCS!B44</f>
        <v>AZ</v>
      </c>
      <c r="D44" t="str">
        <f>CALCS!C44</f>
        <v>52</v>
      </c>
      <c r="E44" t="str">
        <f>CALCS!D44</f>
        <v>MC</v>
      </c>
      <c r="F44" s="155">
        <f>CALCS!O44</f>
        <v>164173</v>
      </c>
      <c r="G44" s="133">
        <f ca="1">OFFSET(CDBG17old!$J$1,MATCH(A44,CDBG17old!$K$2:$K$1263,0),)</f>
        <v>782710</v>
      </c>
      <c r="H44" s="133">
        <f>CALCS!X44</f>
        <v>850883</v>
      </c>
      <c r="I44" s="133">
        <f ca="1">IFERROR(OFFSET('reallocations and reductions'!$H$2,MATCH(A44,'reallocations and reductions'!$F$3:$F$6,0),),0)</f>
        <v>0</v>
      </c>
      <c r="J44" s="133">
        <f ca="1">IFERROR(OFFSET('reallocations and reductions'!$I$13,MATCH(A44,'reallocations and reductions'!$F$14:$F$54,0),), 0)</f>
        <v>0</v>
      </c>
      <c r="K44" s="133">
        <f ca="1">ROUND(IF(OR(E44="State Balance", E44="Hawaii County"), H44/(SUMIF($E$2:$E$1259,"State Balance",$H$2:$H$1259)+SUMIF($E$2:$E$1259,"Hawaii County",$H$2:$H$1259))*('reallocations and reductions'!$I$6),H44/(SUM($H$2:$H$1259)-SUMIF($E$2:$E$1259,"State Balance",$H$2:$H$1259)-SUMIF($E$2:$E$1259,"Hawaii County",$H$2:$H$1259))*('reallocations and reductions'!$I$8+'reallocations and reductions'!$I$7)),0)</f>
        <v>66</v>
      </c>
      <c r="L44" s="133">
        <f t="shared" ca="1" si="0"/>
        <v>850949</v>
      </c>
      <c r="M44" s="151">
        <f t="shared" ca="1" si="1"/>
        <v>8.7182992423758474E-2</v>
      </c>
      <c r="N44" s="156">
        <f t="shared" ca="1" si="2"/>
        <v>68239</v>
      </c>
    </row>
    <row r="45" spans="1:14" x14ac:dyDescent="0.25">
      <c r="A45" t="str">
        <f>CALCS!AD45</f>
        <v>040330</v>
      </c>
      <c r="B45" t="str">
        <f>CALCS!A45</f>
        <v>Phoenix</v>
      </c>
      <c r="C45" t="str">
        <f>CALCS!B45</f>
        <v>AZ</v>
      </c>
      <c r="D45" t="str">
        <f>CALCS!C45</f>
        <v>51</v>
      </c>
      <c r="E45" t="str">
        <f>CALCS!D45</f>
        <v>PC</v>
      </c>
      <c r="F45" s="155">
        <f>CALCS!O45</f>
        <v>1615017</v>
      </c>
      <c r="G45" s="133">
        <f ca="1">OFFSET(CDBG17old!$J$1,MATCH(A45,CDBG17old!$K$2:$K$1263,0),)</f>
        <v>14700565</v>
      </c>
      <c r="H45" s="133">
        <f>CALCS!X45</f>
        <v>16401544</v>
      </c>
      <c r="I45" s="133">
        <f ca="1">IFERROR(OFFSET('reallocations and reductions'!$H$2,MATCH(A45,'reallocations and reductions'!$F$3:$F$6,0),),0)</f>
        <v>0</v>
      </c>
      <c r="J45" s="133">
        <f ca="1">IFERROR(OFFSET('reallocations and reductions'!$I$13,MATCH(A45,'reallocations and reductions'!$F$14:$F$54,0),), 0)</f>
        <v>0</v>
      </c>
      <c r="K45" s="133">
        <f ca="1">ROUND(IF(OR(E45="State Balance", E45="Hawaii County"), H45/(SUMIF($E$2:$E$1259,"State Balance",$H$2:$H$1259)+SUMIF($E$2:$E$1259,"Hawaii County",$H$2:$H$1259))*('reallocations and reductions'!$I$6),H45/(SUM($H$2:$H$1259)-SUMIF($E$2:$E$1259,"State Balance",$H$2:$H$1259)-SUMIF($E$2:$E$1259,"Hawaii County",$H$2:$H$1259))*('reallocations and reductions'!$I$8+'reallocations and reductions'!$I$7)),0)</f>
        <v>1279</v>
      </c>
      <c r="L45" s="133">
        <f t="shared" ca="1" si="0"/>
        <v>16402823</v>
      </c>
      <c r="M45" s="151">
        <f t="shared" ca="1" si="1"/>
        <v>0.11579541330554302</v>
      </c>
      <c r="N45" s="156">
        <f t="shared" ca="1" si="2"/>
        <v>1702258</v>
      </c>
    </row>
    <row r="46" spans="1:14" x14ac:dyDescent="0.25">
      <c r="A46" t="str">
        <f>CALCS!AD46</f>
        <v>040348</v>
      </c>
      <c r="B46" t="str">
        <f>CALCS!A46</f>
        <v>Prescott</v>
      </c>
      <c r="C46" t="str">
        <f>CALCS!B46</f>
        <v>AZ</v>
      </c>
      <c r="D46" t="str">
        <f>CALCS!C46</f>
        <v>51</v>
      </c>
      <c r="E46" t="str">
        <f>CALCS!D46</f>
        <v>PC</v>
      </c>
      <c r="F46" s="155">
        <f>CALCS!O46</f>
        <v>42513</v>
      </c>
      <c r="G46" s="133">
        <f ca="1">OFFSET(CDBG17old!$J$1,MATCH(A46,CDBG17old!$K$2:$K$1263,0),)</f>
        <v>232935</v>
      </c>
      <c r="H46" s="133">
        <f>CALCS!X46</f>
        <v>258012</v>
      </c>
      <c r="I46" s="133">
        <f ca="1">IFERROR(OFFSET('reallocations and reductions'!$H$2,MATCH(A46,'reallocations and reductions'!$F$3:$F$6,0),),0)</f>
        <v>0</v>
      </c>
      <c r="J46" s="133">
        <f ca="1">IFERROR(OFFSET('reallocations and reductions'!$I$13,MATCH(A46,'reallocations and reductions'!$F$14:$F$54,0),), 0)</f>
        <v>0</v>
      </c>
      <c r="K46" s="133">
        <f ca="1">ROUND(IF(OR(E46="State Balance", E46="Hawaii County"), H46/(SUMIF($E$2:$E$1259,"State Balance",$H$2:$H$1259)+SUMIF($E$2:$E$1259,"Hawaii County",$H$2:$H$1259))*('reallocations and reductions'!$I$6),H46/(SUM($H$2:$H$1259)-SUMIF($E$2:$E$1259,"State Balance",$H$2:$H$1259)-SUMIF($E$2:$E$1259,"Hawaii County",$H$2:$H$1259))*('reallocations and reductions'!$I$8+'reallocations and reductions'!$I$7)),0)</f>
        <v>20</v>
      </c>
      <c r="L46" s="133">
        <f t="shared" ca="1" si="0"/>
        <v>258032</v>
      </c>
      <c r="M46" s="151">
        <f t="shared" ca="1" si="1"/>
        <v>0.10774250327344538</v>
      </c>
      <c r="N46" s="156">
        <f t="shared" ca="1" si="2"/>
        <v>25097</v>
      </c>
    </row>
    <row r="47" spans="1:14" x14ac:dyDescent="0.25">
      <c r="A47" t="str">
        <f>CALCS!AD47</f>
        <v>040384</v>
      </c>
      <c r="B47" t="str">
        <f>CALCS!A47</f>
        <v>Scottsdale</v>
      </c>
      <c r="C47" t="str">
        <f>CALCS!B47</f>
        <v>AZ</v>
      </c>
      <c r="D47" t="str">
        <f>CALCS!C47</f>
        <v>51</v>
      </c>
      <c r="E47" t="str">
        <f>CALCS!D47</f>
        <v>PC</v>
      </c>
      <c r="F47" s="155">
        <f>CALCS!O47</f>
        <v>246645</v>
      </c>
      <c r="G47" s="133">
        <f ca="1">OFFSET(CDBG17old!$J$1,MATCH(A47,CDBG17old!$K$2:$K$1263,0),)</f>
        <v>963778</v>
      </c>
      <c r="H47" s="133">
        <f>CALCS!X47</f>
        <v>1141591</v>
      </c>
      <c r="I47" s="133">
        <f ca="1">IFERROR(OFFSET('reallocations and reductions'!$H$2,MATCH(A47,'reallocations and reductions'!$F$3:$F$6,0),),0)</f>
        <v>0</v>
      </c>
      <c r="J47" s="133">
        <f ca="1">IFERROR(OFFSET('reallocations and reductions'!$I$13,MATCH(A47,'reallocations and reductions'!$F$14:$F$54,0),), 0)</f>
        <v>0</v>
      </c>
      <c r="K47" s="133">
        <f ca="1">ROUND(IF(OR(E47="State Balance", E47="Hawaii County"), H47/(SUMIF($E$2:$E$1259,"State Balance",$H$2:$H$1259)+SUMIF($E$2:$E$1259,"Hawaii County",$H$2:$H$1259))*('reallocations and reductions'!$I$6),H47/(SUM($H$2:$H$1259)-SUMIF($E$2:$E$1259,"State Balance",$H$2:$H$1259)-SUMIF($E$2:$E$1259,"Hawaii County",$H$2:$H$1259))*('reallocations and reductions'!$I$8+'reallocations and reductions'!$I$7)),0)</f>
        <v>89</v>
      </c>
      <c r="L47" s="133">
        <f t="shared" ca="1" si="0"/>
        <v>1141680</v>
      </c>
      <c r="M47" s="151">
        <f t="shared" ca="1" si="1"/>
        <v>0.18458815204331289</v>
      </c>
      <c r="N47" s="156">
        <f t="shared" ca="1" si="2"/>
        <v>177902</v>
      </c>
    </row>
    <row r="48" spans="1:14" x14ac:dyDescent="0.25">
      <c r="A48" t="str">
        <f>CALCS!AD48</f>
        <v>040408</v>
      </c>
      <c r="B48" t="str">
        <f>CALCS!A48</f>
        <v>Sierra Vista City</v>
      </c>
      <c r="C48" t="str">
        <f>CALCS!B48</f>
        <v>AZ</v>
      </c>
      <c r="D48" t="str">
        <f>CALCS!C48</f>
        <v>51</v>
      </c>
      <c r="E48" t="str">
        <f>CALCS!D48</f>
        <v>PC</v>
      </c>
      <c r="F48" s="155">
        <f>CALCS!O48</f>
        <v>43208</v>
      </c>
      <c r="G48" s="133">
        <f ca="1">OFFSET(CDBG17old!$J$1,MATCH(A48,CDBG17old!$K$2:$K$1263,0),)</f>
        <v>236107</v>
      </c>
      <c r="H48" s="133">
        <f>CALCS!X48</f>
        <v>260632</v>
      </c>
      <c r="I48" s="133">
        <f ca="1">IFERROR(OFFSET('reallocations and reductions'!$H$2,MATCH(A48,'reallocations and reductions'!$F$3:$F$6,0),),0)</f>
        <v>0</v>
      </c>
      <c r="J48" s="133">
        <f ca="1">IFERROR(OFFSET('reallocations and reductions'!$I$13,MATCH(A48,'reallocations and reductions'!$F$14:$F$54,0),), 0)</f>
        <v>0</v>
      </c>
      <c r="K48" s="133">
        <f ca="1">ROUND(IF(OR(E48="State Balance", E48="Hawaii County"), H48/(SUMIF($E$2:$E$1259,"State Balance",$H$2:$H$1259)+SUMIF($E$2:$E$1259,"Hawaii County",$H$2:$H$1259))*('reallocations and reductions'!$I$6),H48/(SUM($H$2:$H$1259)-SUMIF($E$2:$E$1259,"State Balance",$H$2:$H$1259)-SUMIF($E$2:$E$1259,"Hawaii County",$H$2:$H$1259))*('reallocations and reductions'!$I$8+'reallocations and reductions'!$I$7)),0)</f>
        <v>20</v>
      </c>
      <c r="L48" s="133">
        <f t="shared" ca="1" si="0"/>
        <v>260652</v>
      </c>
      <c r="M48" s="151">
        <f t="shared" ca="1" si="1"/>
        <v>0.10395710419428479</v>
      </c>
      <c r="N48" s="156">
        <f t="shared" ca="1" si="2"/>
        <v>24545</v>
      </c>
    </row>
    <row r="49" spans="1:14" x14ac:dyDescent="0.25">
      <c r="A49" t="str">
        <f>CALCS!AD49</f>
        <v>040456</v>
      </c>
      <c r="B49" t="str">
        <f>CALCS!A49</f>
        <v>Surprise City</v>
      </c>
      <c r="C49" t="str">
        <f>CALCS!B49</f>
        <v>AZ</v>
      </c>
      <c r="D49" t="str">
        <f>CALCS!C49</f>
        <v>52</v>
      </c>
      <c r="E49" t="str">
        <f>CALCS!D49</f>
        <v>MC</v>
      </c>
      <c r="F49" s="155">
        <f>CALCS!O49</f>
        <v>132677</v>
      </c>
      <c r="G49" s="133">
        <f ca="1">OFFSET(CDBG17old!$J$1,MATCH(A49,CDBG17old!$K$2:$K$1263,0),)</f>
        <v>638560</v>
      </c>
      <c r="H49" s="133">
        <f>CALCS!X49</f>
        <v>667071</v>
      </c>
      <c r="I49" s="133">
        <f ca="1">IFERROR(OFFSET('reallocations and reductions'!$H$2,MATCH(A49,'reallocations and reductions'!$F$3:$F$6,0),),0)</f>
        <v>0</v>
      </c>
      <c r="J49" s="133">
        <f ca="1">IFERROR(OFFSET('reallocations and reductions'!$I$13,MATCH(A49,'reallocations and reductions'!$F$14:$F$54,0),), 0)</f>
        <v>0</v>
      </c>
      <c r="K49" s="133">
        <f ca="1">ROUND(IF(OR(E49="State Balance", E49="Hawaii County"), H49/(SUMIF($E$2:$E$1259,"State Balance",$H$2:$H$1259)+SUMIF($E$2:$E$1259,"Hawaii County",$H$2:$H$1259))*('reallocations and reductions'!$I$6),H49/(SUM($H$2:$H$1259)-SUMIF($E$2:$E$1259,"State Balance",$H$2:$H$1259)-SUMIF($E$2:$E$1259,"Hawaii County",$H$2:$H$1259))*('reallocations and reductions'!$I$8+'reallocations and reductions'!$I$7)),0)</f>
        <v>52</v>
      </c>
      <c r="L49" s="133">
        <f t="shared" ca="1" si="0"/>
        <v>667123</v>
      </c>
      <c r="M49" s="151">
        <f t="shared" ca="1" si="1"/>
        <v>4.4730330744174394E-2</v>
      </c>
      <c r="N49" s="156">
        <f t="shared" ca="1" si="2"/>
        <v>28563</v>
      </c>
    </row>
    <row r="50" spans="1:14" x14ac:dyDescent="0.25">
      <c r="A50" t="str">
        <f>CALCS!AD50</f>
        <v>040468</v>
      </c>
      <c r="B50" t="str">
        <f>CALCS!A50</f>
        <v>Tempe</v>
      </c>
      <c r="C50" t="str">
        <f>CALCS!B50</f>
        <v>AZ</v>
      </c>
      <c r="D50" t="str">
        <f>CALCS!C50</f>
        <v>51</v>
      </c>
      <c r="E50" t="str">
        <f>CALCS!D50</f>
        <v>PC</v>
      </c>
      <c r="F50" s="155">
        <f>CALCS!O50</f>
        <v>182498</v>
      </c>
      <c r="G50" s="133">
        <f ca="1">OFFSET(CDBG17old!$J$1,MATCH(A50,CDBG17old!$K$2:$K$1263,0),)</f>
        <v>1459537</v>
      </c>
      <c r="H50" s="133">
        <f>CALCS!X50</f>
        <v>1600563</v>
      </c>
      <c r="I50" s="133">
        <f ca="1">IFERROR(OFFSET('reallocations and reductions'!$H$2,MATCH(A50,'reallocations and reductions'!$F$3:$F$6,0),),0)</f>
        <v>0</v>
      </c>
      <c r="J50" s="133">
        <f ca="1">IFERROR(OFFSET('reallocations and reductions'!$I$13,MATCH(A50,'reallocations and reductions'!$F$14:$F$54,0),), 0)</f>
        <v>0</v>
      </c>
      <c r="K50" s="133">
        <f ca="1">ROUND(IF(OR(E50="State Balance", E50="Hawaii County"), H50/(SUMIF($E$2:$E$1259,"State Balance",$H$2:$H$1259)+SUMIF($E$2:$E$1259,"Hawaii County",$H$2:$H$1259))*('reallocations and reductions'!$I$6),H50/(SUM($H$2:$H$1259)-SUMIF($E$2:$E$1259,"State Balance",$H$2:$H$1259)-SUMIF($E$2:$E$1259,"Hawaii County",$H$2:$H$1259))*('reallocations and reductions'!$I$8+'reallocations and reductions'!$I$7)),0)</f>
        <v>125</v>
      </c>
      <c r="L50" s="133">
        <f t="shared" ca="1" si="0"/>
        <v>1600688</v>
      </c>
      <c r="M50" s="151">
        <f t="shared" ca="1" si="1"/>
        <v>9.6709435937561025E-2</v>
      </c>
      <c r="N50" s="156">
        <f t="shared" ca="1" si="2"/>
        <v>141151</v>
      </c>
    </row>
    <row r="51" spans="1:14" x14ac:dyDescent="0.25">
      <c r="A51" t="str">
        <f>CALCS!AD51</f>
        <v>040492</v>
      </c>
      <c r="B51" t="str">
        <f>CALCS!A51</f>
        <v>Tucson</v>
      </c>
      <c r="C51" t="str">
        <f>CALCS!B51</f>
        <v>AZ</v>
      </c>
      <c r="D51" t="str">
        <f>CALCS!C51</f>
        <v>51</v>
      </c>
      <c r="E51" t="str">
        <f>CALCS!D51</f>
        <v>PC</v>
      </c>
      <c r="F51" s="155">
        <f>CALCS!O51</f>
        <v>530706</v>
      </c>
      <c r="G51" s="133">
        <f ca="1">OFFSET(CDBG17old!$J$1,MATCH(A51,CDBG17old!$K$2:$K$1263,0),)</f>
        <v>4986291</v>
      </c>
      <c r="H51" s="133">
        <f>CALCS!X51</f>
        <v>5518436</v>
      </c>
      <c r="I51" s="133">
        <f ca="1">IFERROR(OFFSET('reallocations and reductions'!$H$2,MATCH(A51,'reallocations and reductions'!$F$3:$F$6,0),),0)</f>
        <v>0</v>
      </c>
      <c r="J51" s="133">
        <f ca="1">IFERROR(OFFSET('reallocations and reductions'!$I$13,MATCH(A51,'reallocations and reductions'!$F$14:$F$54,0),), 0)</f>
        <v>0</v>
      </c>
      <c r="K51" s="133">
        <f ca="1">ROUND(IF(OR(E51="State Balance", E51="Hawaii County"), H51/(SUMIF($E$2:$E$1259,"State Balance",$H$2:$H$1259)+SUMIF($E$2:$E$1259,"Hawaii County",$H$2:$H$1259))*('reallocations and reductions'!$I$6),H51/(SUM($H$2:$H$1259)-SUMIF($E$2:$E$1259,"State Balance",$H$2:$H$1259)-SUMIF($E$2:$E$1259,"Hawaii County",$H$2:$H$1259))*('reallocations and reductions'!$I$8+'reallocations and reductions'!$I$7)),0)</f>
        <v>430</v>
      </c>
      <c r="L51" s="133">
        <f t="shared" ca="1" si="0"/>
        <v>5518866</v>
      </c>
      <c r="M51" s="151">
        <f t="shared" ca="1" si="1"/>
        <v>0.10680784575148142</v>
      </c>
      <c r="N51" s="156">
        <f t="shared" ca="1" si="2"/>
        <v>532575</v>
      </c>
    </row>
    <row r="52" spans="1:14" x14ac:dyDescent="0.25">
      <c r="A52" t="str">
        <f>CALCS!AD52</f>
        <v>040558</v>
      </c>
      <c r="B52" t="str">
        <f>CALCS!A52</f>
        <v>Yuma</v>
      </c>
      <c r="C52" t="str">
        <f>CALCS!B52</f>
        <v>AZ</v>
      </c>
      <c r="D52" t="str">
        <f>CALCS!C52</f>
        <v>51</v>
      </c>
      <c r="E52" t="str">
        <f>CALCS!D52</f>
        <v>PC</v>
      </c>
      <c r="F52" s="155">
        <f>CALCS!O52</f>
        <v>94906</v>
      </c>
      <c r="G52" s="133">
        <f ca="1">OFFSET(CDBG17old!$J$1,MATCH(A52,CDBG17old!$K$2:$K$1263,0),)</f>
        <v>771277</v>
      </c>
      <c r="H52" s="133">
        <f>CALCS!X52</f>
        <v>858985</v>
      </c>
      <c r="I52" s="133">
        <f ca="1">IFERROR(OFFSET('reallocations and reductions'!$H$2,MATCH(A52,'reallocations and reductions'!$F$3:$F$6,0),),0)</f>
        <v>0</v>
      </c>
      <c r="J52" s="133">
        <f ca="1">IFERROR(OFFSET('reallocations and reductions'!$I$13,MATCH(A52,'reallocations and reductions'!$F$14:$F$54,0),), 0)</f>
        <v>0</v>
      </c>
      <c r="K52" s="133">
        <f ca="1">ROUND(IF(OR(E52="State Balance", E52="Hawaii County"), H52/(SUMIF($E$2:$E$1259,"State Balance",$H$2:$H$1259)+SUMIF($E$2:$E$1259,"Hawaii County",$H$2:$H$1259))*('reallocations and reductions'!$I$6),H52/(SUM($H$2:$H$1259)-SUMIF($E$2:$E$1259,"State Balance",$H$2:$H$1259)-SUMIF($E$2:$E$1259,"Hawaii County",$H$2:$H$1259))*('reallocations and reductions'!$I$8+'reallocations and reductions'!$I$7)),0)</f>
        <v>67</v>
      </c>
      <c r="L52" s="133">
        <f t="shared" ca="1" si="0"/>
        <v>859052</v>
      </c>
      <c r="M52" s="151">
        <f t="shared" ca="1" si="1"/>
        <v>0.11380476793681128</v>
      </c>
      <c r="N52" s="156">
        <f t="shared" ca="1" si="2"/>
        <v>87775</v>
      </c>
    </row>
    <row r="53" spans="1:14" x14ac:dyDescent="0.25">
      <c r="A53" t="str">
        <f>CALCS!AD53</f>
        <v>049013</v>
      </c>
      <c r="B53" t="str">
        <f>CALCS!A53</f>
        <v>Maricopa County</v>
      </c>
      <c r="C53" t="str">
        <f>CALCS!B53</f>
        <v>AZ</v>
      </c>
      <c r="D53" t="str">
        <f>CALCS!C53</f>
        <v>66</v>
      </c>
      <c r="E53" t="str">
        <f>CALCS!D53</f>
        <v>UC</v>
      </c>
      <c r="F53" s="155">
        <f>CALCS!O53</f>
        <v>536144</v>
      </c>
      <c r="G53" s="133">
        <f ca="1">OFFSET(CDBG17old!$J$1,MATCH(A53,CDBG17old!$K$2:$K$1263,0),)</f>
        <v>2772024</v>
      </c>
      <c r="H53" s="133">
        <f>CALCS!X53</f>
        <v>2967706</v>
      </c>
      <c r="I53" s="133">
        <f ca="1">IFERROR(OFFSET('reallocations and reductions'!$H$2,MATCH(A53,'reallocations and reductions'!$F$3:$F$6,0),),0)</f>
        <v>0</v>
      </c>
      <c r="J53" s="133">
        <f ca="1">IFERROR(OFFSET('reallocations and reductions'!$I$13,MATCH(A53,'reallocations and reductions'!$F$14:$F$54,0),), 0)</f>
        <v>0</v>
      </c>
      <c r="K53" s="133">
        <f ca="1">ROUND(IF(OR(E53="State Balance", E53="Hawaii County"), H53/(SUMIF($E$2:$E$1259,"State Balance",$H$2:$H$1259)+SUMIF($E$2:$E$1259,"Hawaii County",$H$2:$H$1259))*('reallocations and reductions'!$I$6),H53/(SUM($H$2:$H$1259)-SUMIF($E$2:$E$1259,"State Balance",$H$2:$H$1259)-SUMIF($E$2:$E$1259,"Hawaii County",$H$2:$H$1259))*('reallocations and reductions'!$I$8+'reallocations and reductions'!$I$7)),0)</f>
        <v>231</v>
      </c>
      <c r="L53" s="133">
        <f t="shared" ca="1" si="0"/>
        <v>2967937</v>
      </c>
      <c r="M53" s="151">
        <f t="shared" ca="1" si="1"/>
        <v>7.0675073520286985E-2</v>
      </c>
      <c r="N53" s="156">
        <f t="shared" ca="1" si="2"/>
        <v>195913</v>
      </c>
    </row>
    <row r="54" spans="1:14" x14ac:dyDescent="0.25">
      <c r="A54" t="str">
        <f>CALCS!AD54</f>
        <v>049019</v>
      </c>
      <c r="B54" t="str">
        <f>CALCS!A54</f>
        <v>Pima County</v>
      </c>
      <c r="C54" t="str">
        <f>CALCS!B54</f>
        <v>AZ</v>
      </c>
      <c r="D54" t="str">
        <f>CALCS!C54</f>
        <v>66</v>
      </c>
      <c r="E54" t="str">
        <f>CALCS!D54</f>
        <v>UC</v>
      </c>
      <c r="F54" s="155">
        <f>CALCS!O54</f>
        <v>474112</v>
      </c>
      <c r="G54" s="133">
        <f ca="1">OFFSET(CDBG17old!$J$1,MATCH(A54,CDBG17old!$K$2:$K$1263,0),)</f>
        <v>2589081</v>
      </c>
      <c r="H54" s="133">
        <f>CALCS!X54</f>
        <v>2903607</v>
      </c>
      <c r="I54" s="133">
        <f ca="1">IFERROR(OFFSET('reallocations and reductions'!$H$2,MATCH(A54,'reallocations and reductions'!$F$3:$F$6,0),),0)</f>
        <v>0</v>
      </c>
      <c r="J54" s="133">
        <f ca="1">IFERROR(OFFSET('reallocations and reductions'!$I$13,MATCH(A54,'reallocations and reductions'!$F$14:$F$54,0),), 0)</f>
        <v>0</v>
      </c>
      <c r="K54" s="133">
        <f ca="1">ROUND(IF(OR(E54="State Balance", E54="Hawaii County"), H54/(SUMIF($E$2:$E$1259,"State Balance",$H$2:$H$1259)+SUMIF($E$2:$E$1259,"Hawaii County",$H$2:$H$1259))*('reallocations and reductions'!$I$6),H54/(SUM($H$2:$H$1259)-SUMIF($E$2:$E$1259,"State Balance",$H$2:$H$1259)-SUMIF($E$2:$E$1259,"Hawaii County",$H$2:$H$1259))*('reallocations and reductions'!$I$8+'reallocations and reductions'!$I$7)),0)</f>
        <v>226</v>
      </c>
      <c r="L54" s="133">
        <f t="shared" ca="1" si="0"/>
        <v>2903833</v>
      </c>
      <c r="M54" s="151">
        <f t="shared" ca="1" si="1"/>
        <v>0.12156900460047407</v>
      </c>
      <c r="N54" s="156">
        <f t="shared" ca="1" si="2"/>
        <v>314752</v>
      </c>
    </row>
    <row r="55" spans="1:14" x14ac:dyDescent="0.25">
      <c r="A55" t="str">
        <f>CALCS!AD55</f>
        <v>069999</v>
      </c>
      <c r="B55" t="str">
        <f>CALCS!A55</f>
        <v>California</v>
      </c>
      <c r="C55" t="str">
        <f>CALCS!B55</f>
        <v>CA</v>
      </c>
      <c r="D55" t="str">
        <f>CALCS!C55</f>
        <v>22</v>
      </c>
      <c r="E55" t="str">
        <f>CALCS!D55</f>
        <v>State Balance</v>
      </c>
      <c r="F55" s="155">
        <f>CALCS!O55</f>
        <v>2996144</v>
      </c>
      <c r="G55" s="133">
        <f ca="1">OFFSET(CDBG17old!$J$1,MATCH(A55,CDBG17old!$K$2:$K$1263,0),)</f>
        <v>27488950.710000001</v>
      </c>
      <c r="H55" s="133">
        <f>CALCS!X55</f>
        <v>31989829</v>
      </c>
      <c r="I55" s="133">
        <f ca="1">IFERROR(OFFSET('reallocations and reductions'!$H$2,MATCH(A55,'reallocations and reductions'!$F$3:$F$6,0),),0)</f>
        <v>-1425661</v>
      </c>
      <c r="J55" s="133">
        <f ca="1">IFERROR(OFFSET('reallocations and reductions'!$I$13,MATCH(A55,'reallocations and reductions'!$F$14:$F$54,0),), 0)</f>
        <v>0</v>
      </c>
      <c r="K55" s="133">
        <f ca="1">ROUND(IF(OR(E55="State Balance", E55="Hawaii County"), H55/(SUMIF($E$2:$E$1259,"State Balance",$H$2:$H$1259)+SUMIF($E$2:$E$1259,"Hawaii County",$H$2:$H$1259))*('reallocations and reductions'!$I$6),H55/(SUM($H$2:$H$1259)-SUMIF($E$2:$E$1259,"State Balance",$H$2:$H$1259)-SUMIF($E$2:$E$1259,"Hawaii County",$H$2:$H$1259))*('reallocations and reductions'!$I$8+'reallocations and reductions'!$I$7)),0)</f>
        <v>46165</v>
      </c>
      <c r="L55" s="133">
        <f t="shared" ca="1" si="0"/>
        <v>30610333</v>
      </c>
      <c r="M55" s="151">
        <f t="shared" ca="1" si="1"/>
        <v>0.11355043424282087</v>
      </c>
      <c r="N55" s="156">
        <f t="shared" ca="1" si="2"/>
        <v>3121382.2899999991</v>
      </c>
    </row>
    <row r="56" spans="1:14" x14ac:dyDescent="0.25">
      <c r="A56" t="str">
        <f>CALCS!AD56</f>
        <v>060012</v>
      </c>
      <c r="B56" t="str">
        <f>CALCS!A56</f>
        <v>Alameda</v>
      </c>
      <c r="C56" t="str">
        <f>CALCS!B56</f>
        <v>CA</v>
      </c>
      <c r="D56" t="str">
        <f>CALCS!C56</f>
        <v>52</v>
      </c>
      <c r="E56" t="str">
        <f>CALCS!D56</f>
        <v>MC</v>
      </c>
      <c r="F56" s="155">
        <f>CALCS!O56</f>
        <v>78906</v>
      </c>
      <c r="G56" s="133">
        <f ca="1">OFFSET(CDBG17old!$J$1,MATCH(A56,CDBG17old!$K$2:$K$1263,0),)</f>
        <v>1053123</v>
      </c>
      <c r="H56" s="133">
        <f>CALCS!X56</f>
        <v>1127346</v>
      </c>
      <c r="I56" s="133">
        <f ca="1">IFERROR(OFFSET('reallocations and reductions'!$H$2,MATCH(A56,'reallocations and reductions'!$F$3:$F$6,0),),0)</f>
        <v>0</v>
      </c>
      <c r="J56" s="133">
        <f ca="1">IFERROR(OFFSET('reallocations and reductions'!$I$13,MATCH(A56,'reallocations and reductions'!$F$14:$F$54,0),), 0)</f>
        <v>0</v>
      </c>
      <c r="K56" s="133">
        <f ca="1">ROUND(IF(OR(E56="State Balance", E56="Hawaii County"), H56/(SUMIF($E$2:$E$1259,"State Balance",$H$2:$H$1259)+SUMIF($E$2:$E$1259,"Hawaii County",$H$2:$H$1259))*('reallocations and reductions'!$I$6),H56/(SUM($H$2:$H$1259)-SUMIF($E$2:$E$1259,"State Balance",$H$2:$H$1259)-SUMIF($E$2:$E$1259,"Hawaii County",$H$2:$H$1259))*('reallocations and reductions'!$I$8+'reallocations and reductions'!$I$7)),0)</f>
        <v>88</v>
      </c>
      <c r="L56" s="133">
        <f t="shared" ca="1" si="0"/>
        <v>1127434</v>
      </c>
      <c r="M56" s="151">
        <f t="shared" ca="1" si="1"/>
        <v>7.056250789319006E-2</v>
      </c>
      <c r="N56" s="156">
        <f t="shared" ca="1" si="2"/>
        <v>74311</v>
      </c>
    </row>
    <row r="57" spans="1:14" x14ac:dyDescent="0.25">
      <c r="A57" t="str">
        <f>CALCS!AD57</f>
        <v>060030</v>
      </c>
      <c r="B57" t="str">
        <f>CALCS!A57</f>
        <v>Alhambra</v>
      </c>
      <c r="C57" t="str">
        <f>CALCS!B57</f>
        <v>CA</v>
      </c>
      <c r="D57" t="str">
        <f>CALCS!C57</f>
        <v>52</v>
      </c>
      <c r="E57" t="str">
        <f>CALCS!D57</f>
        <v>MC</v>
      </c>
      <c r="F57" s="155">
        <f>CALCS!O57</f>
        <v>85474</v>
      </c>
      <c r="G57" s="133">
        <f ca="1">OFFSET(CDBG17old!$J$1,MATCH(A57,CDBG17old!$K$2:$K$1263,0),)</f>
        <v>877586</v>
      </c>
      <c r="H57" s="133">
        <f>CALCS!X57</f>
        <v>980350</v>
      </c>
      <c r="I57" s="133">
        <f ca="1">IFERROR(OFFSET('reallocations and reductions'!$H$2,MATCH(A57,'reallocations and reductions'!$F$3:$F$6,0),),0)</f>
        <v>0</v>
      </c>
      <c r="J57" s="133">
        <f ca="1">IFERROR(OFFSET('reallocations and reductions'!$I$13,MATCH(A57,'reallocations and reductions'!$F$14:$F$54,0),), 0)</f>
        <v>0</v>
      </c>
      <c r="K57" s="133">
        <f ca="1">ROUND(IF(OR(E57="State Balance", E57="Hawaii County"), H57/(SUMIF($E$2:$E$1259,"State Balance",$H$2:$H$1259)+SUMIF($E$2:$E$1259,"Hawaii County",$H$2:$H$1259))*('reallocations and reductions'!$I$6),H57/(SUM($H$2:$H$1259)-SUMIF($E$2:$E$1259,"State Balance",$H$2:$H$1259)-SUMIF($E$2:$E$1259,"Hawaii County",$H$2:$H$1259))*('reallocations and reductions'!$I$8+'reallocations and reductions'!$I$7)),0)</f>
        <v>76</v>
      </c>
      <c r="L57" s="133">
        <f t="shared" ca="1" si="0"/>
        <v>980426</v>
      </c>
      <c r="M57" s="151">
        <f t="shared" ca="1" si="1"/>
        <v>0.11718509638941368</v>
      </c>
      <c r="N57" s="156">
        <f t="shared" ca="1" si="2"/>
        <v>102840</v>
      </c>
    </row>
    <row r="58" spans="1:14" x14ac:dyDescent="0.25">
      <c r="A58" t="str">
        <f>CALCS!AD58</f>
        <v>060032</v>
      </c>
      <c r="B58" t="str">
        <f>CALCS!A58</f>
        <v>Aliso Viejo</v>
      </c>
      <c r="C58" t="str">
        <f>CALCS!B58</f>
        <v>CA</v>
      </c>
      <c r="D58" t="str">
        <f>CALCS!C58</f>
        <v>52</v>
      </c>
      <c r="E58" t="str">
        <f>CALCS!D58</f>
        <v>MC</v>
      </c>
      <c r="F58" s="155">
        <f>CALCS!O58</f>
        <v>51424</v>
      </c>
      <c r="G58" s="133">
        <f ca="1">OFFSET(CDBG17old!$J$1,MATCH(A58,CDBG17old!$K$2:$K$1263,0),)</f>
        <v>224618</v>
      </c>
      <c r="H58" s="133">
        <f>CALCS!X58</f>
        <v>236379</v>
      </c>
      <c r="I58" s="133">
        <f ca="1">IFERROR(OFFSET('reallocations and reductions'!$H$2,MATCH(A58,'reallocations and reductions'!$F$3:$F$6,0),),0)</f>
        <v>0</v>
      </c>
      <c r="J58" s="133">
        <f ca="1">IFERROR(OFFSET('reallocations and reductions'!$I$13,MATCH(A58,'reallocations and reductions'!$F$14:$F$54,0),), 0)</f>
        <v>0</v>
      </c>
      <c r="K58" s="133">
        <f ca="1">ROUND(IF(OR(E58="State Balance", E58="Hawaii County"), H58/(SUMIF($E$2:$E$1259,"State Balance",$H$2:$H$1259)+SUMIF($E$2:$E$1259,"Hawaii County",$H$2:$H$1259))*('reallocations and reductions'!$I$6),H58/(SUM($H$2:$H$1259)-SUMIF($E$2:$E$1259,"State Balance",$H$2:$H$1259)-SUMIF($E$2:$E$1259,"Hawaii County",$H$2:$H$1259))*('reallocations and reductions'!$I$8+'reallocations and reductions'!$I$7)),0)</f>
        <v>18</v>
      </c>
      <c r="L58" s="133">
        <f t="shared" ca="1" si="0"/>
        <v>236397</v>
      </c>
      <c r="M58" s="151">
        <f t="shared" ca="1" si="1"/>
        <v>5.2440142820254831E-2</v>
      </c>
      <c r="N58" s="156">
        <f t="shared" ca="1" si="2"/>
        <v>11779</v>
      </c>
    </row>
    <row r="59" spans="1:14" x14ac:dyDescent="0.25">
      <c r="A59" t="str">
        <f>CALCS!AD59</f>
        <v>060078</v>
      </c>
      <c r="B59" t="str">
        <f>CALCS!A59</f>
        <v>Anaheim</v>
      </c>
      <c r="C59" t="str">
        <f>CALCS!B59</f>
        <v>CA</v>
      </c>
      <c r="D59" t="str">
        <f>CALCS!C59</f>
        <v>51</v>
      </c>
      <c r="E59" t="str">
        <f>CALCS!D59</f>
        <v>PC</v>
      </c>
      <c r="F59" s="155">
        <f>CALCS!O59</f>
        <v>351043</v>
      </c>
      <c r="G59" s="133">
        <f ca="1">OFFSET(CDBG17old!$J$1,MATCH(A59,CDBG17old!$K$2:$K$1263,0),)</f>
        <v>4062139</v>
      </c>
      <c r="H59" s="133">
        <f>CALCS!X59</f>
        <v>4258353</v>
      </c>
      <c r="I59" s="133">
        <f ca="1">IFERROR(OFFSET('reallocations and reductions'!$H$2,MATCH(A59,'reallocations and reductions'!$F$3:$F$6,0),),0)</f>
        <v>0</v>
      </c>
      <c r="J59" s="133">
        <f ca="1">IFERROR(OFFSET('reallocations and reductions'!$I$13,MATCH(A59,'reallocations and reductions'!$F$14:$F$54,0),), 0)</f>
        <v>0</v>
      </c>
      <c r="K59" s="133">
        <f ca="1">ROUND(IF(OR(E59="State Balance", E59="Hawaii County"), H59/(SUMIF($E$2:$E$1259,"State Balance",$H$2:$H$1259)+SUMIF($E$2:$E$1259,"Hawaii County",$H$2:$H$1259))*('reallocations and reductions'!$I$6),H59/(SUM($H$2:$H$1259)-SUMIF($E$2:$E$1259,"State Balance",$H$2:$H$1259)-SUMIF($E$2:$E$1259,"Hawaii County",$H$2:$H$1259))*('reallocations and reductions'!$I$8+'reallocations and reductions'!$I$7)),0)</f>
        <v>332</v>
      </c>
      <c r="L59" s="133">
        <f t="shared" ca="1" si="0"/>
        <v>4258685</v>
      </c>
      <c r="M59" s="151">
        <f t="shared" ca="1" si="1"/>
        <v>4.8384853398665086E-2</v>
      </c>
      <c r="N59" s="156">
        <f t="shared" ca="1" si="2"/>
        <v>196546</v>
      </c>
    </row>
    <row r="60" spans="1:14" x14ac:dyDescent="0.25">
      <c r="A60" t="str">
        <f>CALCS!AD60</f>
        <v>060102</v>
      </c>
      <c r="B60" t="str">
        <f>CALCS!A60</f>
        <v>Antioch</v>
      </c>
      <c r="C60" t="str">
        <f>CALCS!B60</f>
        <v>CA</v>
      </c>
      <c r="D60" t="str">
        <f>CALCS!C60</f>
        <v>52</v>
      </c>
      <c r="E60" t="str">
        <f>CALCS!D60</f>
        <v>MC</v>
      </c>
      <c r="F60" s="155">
        <f>CALCS!O60</f>
        <v>110898</v>
      </c>
      <c r="G60" s="133">
        <f ca="1">OFFSET(CDBG17old!$J$1,MATCH(A60,CDBG17old!$K$2:$K$1263,0),)</f>
        <v>743029</v>
      </c>
      <c r="H60" s="133">
        <f>CALCS!X60</f>
        <v>841898</v>
      </c>
      <c r="I60" s="133">
        <f ca="1">IFERROR(OFFSET('reallocations and reductions'!$H$2,MATCH(A60,'reallocations and reductions'!$F$3:$F$6,0),),0)</f>
        <v>0</v>
      </c>
      <c r="J60" s="133">
        <f ca="1">IFERROR(OFFSET('reallocations and reductions'!$I$13,MATCH(A60,'reallocations and reductions'!$F$14:$F$54,0),), 0)</f>
        <v>0</v>
      </c>
      <c r="K60" s="133">
        <f ca="1">ROUND(IF(OR(E60="State Balance", E60="Hawaii County"), H60/(SUMIF($E$2:$E$1259,"State Balance",$H$2:$H$1259)+SUMIF($E$2:$E$1259,"Hawaii County",$H$2:$H$1259))*('reallocations and reductions'!$I$6),H60/(SUM($H$2:$H$1259)-SUMIF($E$2:$E$1259,"State Balance",$H$2:$H$1259)-SUMIF($E$2:$E$1259,"Hawaii County",$H$2:$H$1259))*('reallocations and reductions'!$I$8+'reallocations and reductions'!$I$7)),0)</f>
        <v>66</v>
      </c>
      <c r="L60" s="133">
        <f t="shared" ca="1" si="0"/>
        <v>841964</v>
      </c>
      <c r="M60" s="151">
        <f t="shared" ca="1" si="1"/>
        <v>0.13315092681443119</v>
      </c>
      <c r="N60" s="156">
        <f t="shared" ca="1" si="2"/>
        <v>98935</v>
      </c>
    </row>
    <row r="61" spans="1:14" x14ac:dyDescent="0.25">
      <c r="A61" t="str">
        <f>CALCS!AD61</f>
        <v>060108</v>
      </c>
      <c r="B61" t="str">
        <f>CALCS!A61</f>
        <v>Apple Valley</v>
      </c>
      <c r="C61" t="str">
        <f>CALCS!B61</f>
        <v>CA</v>
      </c>
      <c r="D61" t="str">
        <f>CALCS!C61</f>
        <v>52</v>
      </c>
      <c r="E61" t="str">
        <f>CALCS!D61</f>
        <v>MC</v>
      </c>
      <c r="F61" s="155">
        <f>CALCS!O61</f>
        <v>72553</v>
      </c>
      <c r="G61" s="133">
        <f ca="1">OFFSET(CDBG17old!$J$1,MATCH(A61,CDBG17old!$K$2:$K$1263,0),)</f>
        <v>541977</v>
      </c>
      <c r="H61" s="133">
        <f>CALCS!X61</f>
        <v>624876</v>
      </c>
      <c r="I61" s="133">
        <f ca="1">IFERROR(OFFSET('reallocations and reductions'!$H$2,MATCH(A61,'reallocations and reductions'!$F$3:$F$6,0),),0)</f>
        <v>0</v>
      </c>
      <c r="J61" s="133">
        <f ca="1">IFERROR(OFFSET('reallocations and reductions'!$I$13,MATCH(A61,'reallocations and reductions'!$F$14:$F$54,0),), 0)</f>
        <v>0</v>
      </c>
      <c r="K61" s="133">
        <f ca="1">ROUND(IF(OR(E61="State Balance", E61="Hawaii County"), H61/(SUMIF($E$2:$E$1259,"State Balance",$H$2:$H$1259)+SUMIF($E$2:$E$1259,"Hawaii County",$H$2:$H$1259))*('reallocations and reductions'!$I$6),H61/(SUM($H$2:$H$1259)-SUMIF($E$2:$E$1259,"State Balance",$H$2:$H$1259)-SUMIF($E$2:$E$1259,"Hawaii County",$H$2:$H$1259))*('reallocations and reductions'!$I$8+'reallocations and reductions'!$I$7)),0)</f>
        <v>49</v>
      </c>
      <c r="L61" s="133">
        <f t="shared" ca="1" si="0"/>
        <v>624925</v>
      </c>
      <c r="M61" s="151">
        <f t="shared" ca="1" si="1"/>
        <v>0.15304708502390324</v>
      </c>
      <c r="N61" s="156">
        <f t="shared" ca="1" si="2"/>
        <v>82948</v>
      </c>
    </row>
    <row r="62" spans="1:14" x14ac:dyDescent="0.25">
      <c r="A62" t="str">
        <f>CALCS!AD62</f>
        <v>060228</v>
      </c>
      <c r="B62" t="str">
        <f>CALCS!A62</f>
        <v>Bakersfield</v>
      </c>
      <c r="C62" t="str">
        <f>CALCS!B62</f>
        <v>CA</v>
      </c>
      <c r="D62" t="str">
        <f>CALCS!C62</f>
        <v>51</v>
      </c>
      <c r="E62" t="str">
        <f>CALCS!D62</f>
        <v>PC</v>
      </c>
      <c r="F62" s="155">
        <f>CALCS!O62</f>
        <v>376380</v>
      </c>
      <c r="G62" s="133">
        <f ca="1">OFFSET(CDBG17old!$J$1,MATCH(A62,CDBG17old!$K$2:$K$1263,0),)</f>
        <v>3262290</v>
      </c>
      <c r="H62" s="133">
        <f>CALCS!X62</f>
        <v>3637950</v>
      </c>
      <c r="I62" s="133">
        <f ca="1">IFERROR(OFFSET('reallocations and reductions'!$H$2,MATCH(A62,'reallocations and reductions'!$F$3:$F$6,0),),0)</f>
        <v>0</v>
      </c>
      <c r="J62" s="133">
        <f ca="1">IFERROR(OFFSET('reallocations and reductions'!$I$13,MATCH(A62,'reallocations and reductions'!$F$14:$F$54,0),), 0)</f>
        <v>0</v>
      </c>
      <c r="K62" s="133">
        <f ca="1">ROUND(IF(OR(E62="State Balance", E62="Hawaii County"), H62/(SUMIF($E$2:$E$1259,"State Balance",$H$2:$H$1259)+SUMIF($E$2:$E$1259,"Hawaii County",$H$2:$H$1259))*('reallocations and reductions'!$I$6),H62/(SUM($H$2:$H$1259)-SUMIF($E$2:$E$1259,"State Balance",$H$2:$H$1259)-SUMIF($E$2:$E$1259,"Hawaii County",$H$2:$H$1259))*('reallocations and reductions'!$I$8+'reallocations and reductions'!$I$7)),0)</f>
        <v>284</v>
      </c>
      <c r="L62" s="133">
        <f t="shared" ca="1" si="0"/>
        <v>3638234</v>
      </c>
      <c r="M62" s="151">
        <f t="shared" ca="1" si="1"/>
        <v>0.11523929509638935</v>
      </c>
      <c r="N62" s="156">
        <f t="shared" ca="1" si="2"/>
        <v>375944</v>
      </c>
    </row>
    <row r="63" spans="1:14" x14ac:dyDescent="0.25">
      <c r="A63" t="str">
        <f>CALCS!AD63</f>
        <v>060234</v>
      </c>
      <c r="B63" t="str">
        <f>CALCS!A63</f>
        <v>Baldwin Park</v>
      </c>
      <c r="C63" t="str">
        <f>CALCS!B63</f>
        <v>CA</v>
      </c>
      <c r="D63" t="str">
        <f>CALCS!C63</f>
        <v>52</v>
      </c>
      <c r="E63" t="str">
        <f>CALCS!D63</f>
        <v>MC</v>
      </c>
      <c r="F63" s="155">
        <f>CALCS!O63</f>
        <v>76464</v>
      </c>
      <c r="G63" s="133">
        <f ca="1">OFFSET(CDBG17old!$J$1,MATCH(A63,CDBG17old!$K$2:$K$1263,0),)</f>
        <v>920087</v>
      </c>
      <c r="H63" s="133">
        <f>CALCS!X63</f>
        <v>999533</v>
      </c>
      <c r="I63" s="133">
        <f ca="1">IFERROR(OFFSET('reallocations and reductions'!$H$2,MATCH(A63,'reallocations and reductions'!$F$3:$F$6,0),),0)</f>
        <v>0</v>
      </c>
      <c r="J63" s="133">
        <f ca="1">IFERROR(OFFSET('reallocations and reductions'!$I$13,MATCH(A63,'reallocations and reductions'!$F$14:$F$54,0),), 0)</f>
        <v>0</v>
      </c>
      <c r="K63" s="133">
        <f ca="1">ROUND(IF(OR(E63="State Balance", E63="Hawaii County"), H63/(SUMIF($E$2:$E$1259,"State Balance",$H$2:$H$1259)+SUMIF($E$2:$E$1259,"Hawaii County",$H$2:$H$1259))*('reallocations and reductions'!$I$6),H63/(SUM($H$2:$H$1259)-SUMIF($E$2:$E$1259,"State Balance",$H$2:$H$1259)-SUMIF($E$2:$E$1259,"Hawaii County",$H$2:$H$1259))*('reallocations and reductions'!$I$8+'reallocations and reductions'!$I$7)),0)</f>
        <v>78</v>
      </c>
      <c r="L63" s="133">
        <f t="shared" ca="1" si="0"/>
        <v>999611</v>
      </c>
      <c r="M63" s="151">
        <f t="shared" ca="1" si="1"/>
        <v>8.6430957072537701E-2</v>
      </c>
      <c r="N63" s="156">
        <f t="shared" ca="1" si="2"/>
        <v>79524</v>
      </c>
    </row>
    <row r="64" spans="1:14" x14ac:dyDescent="0.25">
      <c r="A64" t="str">
        <f>CALCS!AD64</f>
        <v>060288</v>
      </c>
      <c r="B64" t="str">
        <f>CALCS!A64</f>
        <v>Bellflower</v>
      </c>
      <c r="C64" t="str">
        <f>CALCS!B64</f>
        <v>CA</v>
      </c>
      <c r="D64" t="str">
        <f>CALCS!C64</f>
        <v>52</v>
      </c>
      <c r="E64" t="str">
        <f>CALCS!D64</f>
        <v>MC</v>
      </c>
      <c r="F64" s="155">
        <f>CALCS!O64</f>
        <v>77790</v>
      </c>
      <c r="G64" s="133">
        <f ca="1">OFFSET(CDBG17old!$J$1,MATCH(A64,CDBG17old!$K$2:$K$1263,0),)</f>
        <v>968046</v>
      </c>
      <c r="H64" s="133">
        <f>CALCS!X64</f>
        <v>1038464</v>
      </c>
      <c r="I64" s="133">
        <f ca="1">IFERROR(OFFSET('reallocations and reductions'!$H$2,MATCH(A64,'reallocations and reductions'!$F$3:$F$6,0),),0)</f>
        <v>0</v>
      </c>
      <c r="J64" s="133">
        <f ca="1">IFERROR(OFFSET('reallocations and reductions'!$I$13,MATCH(A64,'reallocations and reductions'!$F$14:$F$54,0),), 0)</f>
        <v>0</v>
      </c>
      <c r="K64" s="133">
        <f ca="1">ROUND(IF(OR(E64="State Balance", E64="Hawaii County"), H64/(SUMIF($E$2:$E$1259,"State Balance",$H$2:$H$1259)+SUMIF($E$2:$E$1259,"Hawaii County",$H$2:$H$1259))*('reallocations and reductions'!$I$6),H64/(SUM($H$2:$H$1259)-SUMIF($E$2:$E$1259,"State Balance",$H$2:$H$1259)-SUMIF($E$2:$E$1259,"Hawaii County",$H$2:$H$1259))*('reallocations and reductions'!$I$8+'reallocations and reductions'!$I$7)),0)</f>
        <v>81</v>
      </c>
      <c r="L64" s="133">
        <f t="shared" ca="1" si="0"/>
        <v>1038545</v>
      </c>
      <c r="M64" s="151">
        <f t="shared" ca="1" si="1"/>
        <v>7.2826084710850517E-2</v>
      </c>
      <c r="N64" s="156">
        <f t="shared" ca="1" si="2"/>
        <v>70499</v>
      </c>
    </row>
    <row r="65" spans="1:14" x14ac:dyDescent="0.25">
      <c r="A65" t="str">
        <f>CALCS!AD65</f>
        <v>060324</v>
      </c>
      <c r="B65" t="str">
        <f>CALCS!A65</f>
        <v>Berkeley</v>
      </c>
      <c r="C65" t="str">
        <f>CALCS!B65</f>
        <v>CA</v>
      </c>
      <c r="D65" t="str">
        <f>CALCS!C65</f>
        <v>51</v>
      </c>
      <c r="E65" t="str">
        <f>CALCS!D65</f>
        <v>PC</v>
      </c>
      <c r="F65" s="155">
        <f>CALCS!O65</f>
        <v>121240</v>
      </c>
      <c r="G65" s="133">
        <f ca="1">OFFSET(CDBG17old!$J$1,MATCH(A65,CDBG17old!$K$2:$K$1263,0),)</f>
        <v>2438062</v>
      </c>
      <c r="H65" s="133">
        <f>CALCS!X65</f>
        <v>2679719</v>
      </c>
      <c r="I65" s="133">
        <f ca="1">IFERROR(OFFSET('reallocations and reductions'!$H$2,MATCH(A65,'reallocations and reductions'!$F$3:$F$6,0),),0)</f>
        <v>0</v>
      </c>
      <c r="J65" s="133">
        <f ca="1">IFERROR(OFFSET('reallocations and reductions'!$I$13,MATCH(A65,'reallocations and reductions'!$F$14:$F$54,0),), 0)</f>
        <v>0</v>
      </c>
      <c r="K65" s="133">
        <f ca="1">ROUND(IF(OR(E65="State Balance", E65="Hawaii County"), H65/(SUMIF($E$2:$E$1259,"State Balance",$H$2:$H$1259)+SUMIF($E$2:$E$1259,"Hawaii County",$H$2:$H$1259))*('reallocations and reductions'!$I$6),H65/(SUM($H$2:$H$1259)-SUMIF($E$2:$E$1259,"State Balance",$H$2:$H$1259)-SUMIF($E$2:$E$1259,"Hawaii County",$H$2:$H$1259))*('reallocations and reductions'!$I$8+'reallocations and reductions'!$I$7)),0)</f>
        <v>209</v>
      </c>
      <c r="L65" s="133">
        <f t="shared" ca="1" si="0"/>
        <v>2679928</v>
      </c>
      <c r="M65" s="151">
        <f t="shared" ca="1" si="1"/>
        <v>9.9204203994812279E-2</v>
      </c>
      <c r="N65" s="156">
        <f t="shared" ca="1" si="2"/>
        <v>241866</v>
      </c>
    </row>
    <row r="66" spans="1:14" x14ac:dyDescent="0.25">
      <c r="A66" t="str">
        <f>CALCS!AD66</f>
        <v>060450</v>
      </c>
      <c r="B66" t="str">
        <f>CALCS!A66</f>
        <v>Buena Park</v>
      </c>
      <c r="C66" t="str">
        <f>CALCS!B66</f>
        <v>CA</v>
      </c>
      <c r="D66" t="str">
        <f>CALCS!C66</f>
        <v>52</v>
      </c>
      <c r="E66" t="str">
        <f>CALCS!D66</f>
        <v>MC</v>
      </c>
      <c r="F66" s="155">
        <f>CALCS!O66</f>
        <v>83156</v>
      </c>
      <c r="G66" s="133">
        <f ca="1">OFFSET(CDBG17old!$J$1,MATCH(A66,CDBG17old!$K$2:$K$1263,0),)</f>
        <v>695924</v>
      </c>
      <c r="H66" s="133">
        <f>CALCS!X66</f>
        <v>781775</v>
      </c>
      <c r="I66" s="133">
        <f ca="1">IFERROR(OFFSET('reallocations and reductions'!$H$2,MATCH(A66,'reallocations and reductions'!$F$3:$F$6,0),),0)</f>
        <v>0</v>
      </c>
      <c r="J66" s="133">
        <f ca="1">IFERROR(OFFSET('reallocations and reductions'!$I$13,MATCH(A66,'reallocations and reductions'!$F$14:$F$54,0),), 0)</f>
        <v>0</v>
      </c>
      <c r="K66" s="133">
        <f ca="1">ROUND(IF(OR(E66="State Balance", E66="Hawaii County"), H66/(SUMIF($E$2:$E$1259,"State Balance",$H$2:$H$1259)+SUMIF($E$2:$E$1259,"Hawaii County",$H$2:$H$1259))*('reallocations and reductions'!$I$6),H66/(SUM($H$2:$H$1259)-SUMIF($E$2:$E$1259,"State Balance",$H$2:$H$1259)-SUMIF($E$2:$E$1259,"Hawaii County",$H$2:$H$1259))*('reallocations and reductions'!$I$8+'reallocations and reductions'!$I$7)),0)</f>
        <v>61</v>
      </c>
      <c r="L66" s="133">
        <f t="shared" ca="1" si="0"/>
        <v>781836</v>
      </c>
      <c r="M66" s="151">
        <f t="shared" ca="1" si="1"/>
        <v>0.12345026181019766</v>
      </c>
      <c r="N66" s="156">
        <f t="shared" ca="1" si="2"/>
        <v>85912</v>
      </c>
    </row>
    <row r="67" spans="1:14" x14ac:dyDescent="0.25">
      <c r="A67" t="str">
        <f>CALCS!AD67</f>
        <v>060456</v>
      </c>
      <c r="B67" t="str">
        <f>CALCS!A67</f>
        <v>Burbank</v>
      </c>
      <c r="C67" t="str">
        <f>CALCS!B67</f>
        <v>CA</v>
      </c>
      <c r="D67" t="str">
        <f>CALCS!C67</f>
        <v>51</v>
      </c>
      <c r="E67" t="str">
        <f>CALCS!D67</f>
        <v>PC</v>
      </c>
      <c r="F67" s="155">
        <f>CALCS!O67</f>
        <v>104447</v>
      </c>
      <c r="G67" s="133">
        <f ca="1">OFFSET(CDBG17old!$J$1,MATCH(A67,CDBG17old!$K$2:$K$1263,0),)</f>
        <v>899361</v>
      </c>
      <c r="H67" s="133">
        <f>CALCS!X67</f>
        <v>1038008</v>
      </c>
      <c r="I67" s="133">
        <f ca="1">IFERROR(OFFSET('reallocations and reductions'!$H$2,MATCH(A67,'reallocations and reductions'!$F$3:$F$6,0),),0)</f>
        <v>0</v>
      </c>
      <c r="J67" s="133">
        <f ca="1">IFERROR(OFFSET('reallocations and reductions'!$I$13,MATCH(A67,'reallocations and reductions'!$F$14:$F$54,0),), 0)</f>
        <v>0</v>
      </c>
      <c r="K67" s="133">
        <f ca="1">ROUND(IF(OR(E67="State Balance", E67="Hawaii County"), H67/(SUMIF($E$2:$E$1259,"State Balance",$H$2:$H$1259)+SUMIF($E$2:$E$1259,"Hawaii County",$H$2:$H$1259))*('reallocations and reductions'!$I$6),H67/(SUM($H$2:$H$1259)-SUMIF($E$2:$E$1259,"State Balance",$H$2:$H$1259)-SUMIF($E$2:$E$1259,"Hawaii County",$H$2:$H$1259))*('reallocations and reductions'!$I$8+'reallocations and reductions'!$I$7)),0)</f>
        <v>81</v>
      </c>
      <c r="L67" s="133">
        <f t="shared" ref="L67:L130" ca="1" si="3">H67+I67+J67+K67</f>
        <v>1038089</v>
      </c>
      <c r="M67" s="151">
        <f t="shared" ref="M67:M130" ca="1" si="4">(L67-G67)/G67</f>
        <v>0.15425174095830263</v>
      </c>
      <c r="N67" s="156">
        <f t="shared" ref="N67:N130" ca="1" si="5">L67-G67</f>
        <v>138728</v>
      </c>
    </row>
    <row r="68" spans="1:14" x14ac:dyDescent="0.25">
      <c r="A68" t="str">
        <f>CALCS!AD68</f>
        <v>060516</v>
      </c>
      <c r="B68" t="str">
        <f>CALCS!A68</f>
        <v>Camarillo</v>
      </c>
      <c r="C68" t="str">
        <f>CALCS!B68</f>
        <v>CA</v>
      </c>
      <c r="D68" t="str">
        <f>CALCS!C68</f>
        <v>51</v>
      </c>
      <c r="E68" t="str">
        <f>CALCS!D68</f>
        <v>PC</v>
      </c>
      <c r="F68" s="155">
        <f>CALCS!O68</f>
        <v>67363</v>
      </c>
      <c r="G68" s="133">
        <f ca="1">OFFSET(CDBG17old!$J$1,MATCH(A68,CDBG17old!$K$2:$K$1263,0),)</f>
        <v>255107</v>
      </c>
      <c r="H68" s="133">
        <f>CALCS!X68</f>
        <v>310204</v>
      </c>
      <c r="I68" s="133">
        <f ca="1">IFERROR(OFFSET('reallocations and reductions'!$H$2,MATCH(A68,'reallocations and reductions'!$F$3:$F$6,0),),0)</f>
        <v>0</v>
      </c>
      <c r="J68" s="133">
        <f ca="1">IFERROR(OFFSET('reallocations and reductions'!$I$13,MATCH(A68,'reallocations and reductions'!$F$14:$F$54,0),), 0)</f>
        <v>0</v>
      </c>
      <c r="K68" s="133">
        <f ca="1">ROUND(IF(OR(E68="State Balance", E68="Hawaii County"), H68/(SUMIF($E$2:$E$1259,"State Balance",$H$2:$H$1259)+SUMIF($E$2:$E$1259,"Hawaii County",$H$2:$H$1259))*('reallocations and reductions'!$I$6),H68/(SUM($H$2:$H$1259)-SUMIF($E$2:$E$1259,"State Balance",$H$2:$H$1259)-SUMIF($E$2:$E$1259,"Hawaii County",$H$2:$H$1259))*('reallocations and reductions'!$I$8+'reallocations and reductions'!$I$7)),0)</f>
        <v>24</v>
      </c>
      <c r="L68" s="133">
        <f t="shared" ca="1" si="3"/>
        <v>310228</v>
      </c>
      <c r="M68" s="151">
        <f t="shared" ca="1" si="4"/>
        <v>0.21607011959687503</v>
      </c>
      <c r="N68" s="156">
        <f t="shared" ca="1" si="5"/>
        <v>55121</v>
      </c>
    </row>
    <row r="69" spans="1:14" x14ac:dyDescent="0.25">
      <c r="A69" t="str">
        <f>CALCS!AD69</f>
        <v>060564</v>
      </c>
      <c r="B69" t="str">
        <f>CALCS!A69</f>
        <v>Carlsbad</v>
      </c>
      <c r="C69" t="str">
        <f>CALCS!B69</f>
        <v>CA</v>
      </c>
      <c r="D69" t="str">
        <f>CALCS!C69</f>
        <v>51</v>
      </c>
      <c r="E69" t="str">
        <f>CALCS!D69</f>
        <v>PC</v>
      </c>
      <c r="F69" s="155">
        <f>CALCS!O69</f>
        <v>113952</v>
      </c>
      <c r="G69" s="133">
        <f ca="1">OFFSET(CDBG17old!$J$1,MATCH(A69,CDBG17old!$K$2:$K$1263,0),)</f>
        <v>513746</v>
      </c>
      <c r="H69" s="133">
        <f>CALCS!X69</f>
        <v>568562</v>
      </c>
      <c r="I69" s="133">
        <f ca="1">IFERROR(OFFSET('reallocations and reductions'!$H$2,MATCH(A69,'reallocations and reductions'!$F$3:$F$6,0),),0)</f>
        <v>0</v>
      </c>
      <c r="J69" s="133">
        <f ca="1">IFERROR(OFFSET('reallocations and reductions'!$I$13,MATCH(A69,'reallocations and reductions'!$F$14:$F$54,0),), 0)</f>
        <v>0</v>
      </c>
      <c r="K69" s="133">
        <f ca="1">ROUND(IF(OR(E69="State Balance", E69="Hawaii County"), H69/(SUMIF($E$2:$E$1259,"State Balance",$H$2:$H$1259)+SUMIF($E$2:$E$1259,"Hawaii County",$H$2:$H$1259))*('reallocations and reductions'!$I$6),H69/(SUM($H$2:$H$1259)-SUMIF($E$2:$E$1259,"State Balance",$H$2:$H$1259)-SUMIF($E$2:$E$1259,"Hawaii County",$H$2:$H$1259))*('reallocations and reductions'!$I$8+'reallocations and reductions'!$I$7)),0)</f>
        <v>44</v>
      </c>
      <c r="L69" s="133">
        <f t="shared" ca="1" si="3"/>
        <v>568606</v>
      </c>
      <c r="M69" s="151">
        <f t="shared" ca="1" si="4"/>
        <v>0.10678428639833693</v>
      </c>
      <c r="N69" s="156">
        <f t="shared" ca="1" si="5"/>
        <v>54860</v>
      </c>
    </row>
    <row r="70" spans="1:14" x14ac:dyDescent="0.25">
      <c r="A70" t="str">
        <f>CALCS!AD70</f>
        <v>060594</v>
      </c>
      <c r="B70" t="str">
        <f>CALCS!A70</f>
        <v>Carson</v>
      </c>
      <c r="C70" t="str">
        <f>CALCS!B70</f>
        <v>CA</v>
      </c>
      <c r="D70" t="str">
        <f>CALCS!C70</f>
        <v>51</v>
      </c>
      <c r="E70" t="str">
        <f>CALCS!D70</f>
        <v>PC</v>
      </c>
      <c r="F70" s="155">
        <f>CALCS!O70</f>
        <v>92797</v>
      </c>
      <c r="G70" s="133">
        <f ca="1">OFFSET(CDBG17old!$J$1,MATCH(A70,CDBG17old!$K$2:$K$1263,0),)</f>
        <v>781656</v>
      </c>
      <c r="H70" s="133">
        <f>CALCS!X70</f>
        <v>815045</v>
      </c>
      <c r="I70" s="133">
        <f ca="1">IFERROR(OFFSET('reallocations and reductions'!$H$2,MATCH(A70,'reallocations and reductions'!$F$3:$F$6,0),),0)</f>
        <v>0</v>
      </c>
      <c r="J70" s="133">
        <f ca="1">IFERROR(OFFSET('reallocations and reductions'!$I$13,MATCH(A70,'reallocations and reductions'!$F$14:$F$54,0),), 0)</f>
        <v>0</v>
      </c>
      <c r="K70" s="133">
        <f ca="1">ROUND(IF(OR(E70="State Balance", E70="Hawaii County"), H70/(SUMIF($E$2:$E$1259,"State Balance",$H$2:$H$1259)+SUMIF($E$2:$E$1259,"Hawaii County",$H$2:$H$1259))*('reallocations and reductions'!$I$6),H70/(SUM($H$2:$H$1259)-SUMIF($E$2:$E$1259,"State Balance",$H$2:$H$1259)-SUMIF($E$2:$E$1259,"Hawaii County",$H$2:$H$1259))*('reallocations and reductions'!$I$8+'reallocations and reductions'!$I$7)),0)</f>
        <v>64</v>
      </c>
      <c r="L70" s="133">
        <f t="shared" ca="1" si="3"/>
        <v>815109</v>
      </c>
      <c r="M70" s="151">
        <f t="shared" ca="1" si="4"/>
        <v>4.2797598943780893E-2</v>
      </c>
      <c r="N70" s="156">
        <f t="shared" ca="1" si="5"/>
        <v>33453</v>
      </c>
    </row>
    <row r="71" spans="1:14" x14ac:dyDescent="0.25">
      <c r="A71" t="str">
        <f>CALCS!AD71</f>
        <v>060624</v>
      </c>
      <c r="B71" t="str">
        <f>CALCS!A71</f>
        <v>Cathedral City</v>
      </c>
      <c r="C71" t="str">
        <f>CALCS!B71</f>
        <v>CA</v>
      </c>
      <c r="D71" t="str">
        <f>CALCS!C71</f>
        <v>52</v>
      </c>
      <c r="E71" t="str">
        <f>CALCS!D71</f>
        <v>MC</v>
      </c>
      <c r="F71" s="155">
        <f>CALCS!O71</f>
        <v>54056</v>
      </c>
      <c r="G71" s="133">
        <f ca="1">OFFSET(CDBG17old!$J$1,MATCH(A71,CDBG17old!$K$2:$K$1263,0),)</f>
        <v>533801</v>
      </c>
      <c r="H71" s="133">
        <f>CALCS!X71</f>
        <v>613705</v>
      </c>
      <c r="I71" s="133">
        <f ca="1">IFERROR(OFFSET('reallocations and reductions'!$H$2,MATCH(A71,'reallocations and reductions'!$F$3:$F$6,0),),0)</f>
        <v>0</v>
      </c>
      <c r="J71" s="133">
        <f ca="1">IFERROR(OFFSET('reallocations and reductions'!$I$13,MATCH(A71,'reallocations and reductions'!$F$14:$F$54,0),), 0)</f>
        <v>0</v>
      </c>
      <c r="K71" s="133">
        <f ca="1">ROUND(IF(OR(E71="State Balance", E71="Hawaii County"), H71/(SUMIF($E$2:$E$1259,"State Balance",$H$2:$H$1259)+SUMIF($E$2:$E$1259,"Hawaii County",$H$2:$H$1259))*('reallocations and reductions'!$I$6),H71/(SUM($H$2:$H$1259)-SUMIF($E$2:$E$1259,"State Balance",$H$2:$H$1259)-SUMIF($E$2:$E$1259,"Hawaii County",$H$2:$H$1259))*('reallocations and reductions'!$I$8+'reallocations and reductions'!$I$7)),0)</f>
        <v>48</v>
      </c>
      <c r="L71" s="133">
        <f t="shared" ca="1" si="3"/>
        <v>613753</v>
      </c>
      <c r="M71" s="151">
        <f t="shared" ca="1" si="4"/>
        <v>0.14977866283502653</v>
      </c>
      <c r="N71" s="156">
        <f t="shared" ca="1" si="5"/>
        <v>79952</v>
      </c>
    </row>
    <row r="72" spans="1:14" x14ac:dyDescent="0.25">
      <c r="A72" t="str">
        <f>CALCS!AD72</f>
        <v>060654</v>
      </c>
      <c r="B72" t="str">
        <f>CALCS!A72</f>
        <v>Cerritos</v>
      </c>
      <c r="C72" t="str">
        <f>CALCS!B72</f>
        <v>CA</v>
      </c>
      <c r="D72" t="str">
        <f>CALCS!C72</f>
        <v>52</v>
      </c>
      <c r="E72" t="str">
        <f>CALCS!D72</f>
        <v>MC</v>
      </c>
      <c r="F72" s="155">
        <f>CALCS!O72</f>
        <v>50555</v>
      </c>
      <c r="G72" s="133">
        <f ca="1">OFFSET(CDBG17old!$J$1,MATCH(A72,CDBG17old!$K$2:$K$1263,0),)</f>
        <v>205838</v>
      </c>
      <c r="H72" s="133">
        <f>CALCS!X72</f>
        <v>238343</v>
      </c>
      <c r="I72" s="133">
        <f ca="1">IFERROR(OFFSET('reallocations and reductions'!$H$2,MATCH(A72,'reallocations and reductions'!$F$3:$F$6,0),),0)</f>
        <v>0</v>
      </c>
      <c r="J72" s="133">
        <f ca="1">IFERROR(OFFSET('reallocations and reductions'!$I$13,MATCH(A72,'reallocations and reductions'!$F$14:$F$54,0),), 0)</f>
        <v>0</v>
      </c>
      <c r="K72" s="133">
        <f ca="1">ROUND(IF(OR(E72="State Balance", E72="Hawaii County"), H72/(SUMIF($E$2:$E$1259,"State Balance",$H$2:$H$1259)+SUMIF($E$2:$E$1259,"Hawaii County",$H$2:$H$1259))*('reallocations and reductions'!$I$6),H72/(SUM($H$2:$H$1259)-SUMIF($E$2:$E$1259,"State Balance",$H$2:$H$1259)-SUMIF($E$2:$E$1259,"Hawaii County",$H$2:$H$1259))*('reallocations and reductions'!$I$8+'reallocations and reductions'!$I$7)),0)</f>
        <v>19</v>
      </c>
      <c r="L72" s="133">
        <f t="shared" ca="1" si="3"/>
        <v>238362</v>
      </c>
      <c r="M72" s="151">
        <f t="shared" ca="1" si="4"/>
        <v>0.15800775367036213</v>
      </c>
      <c r="N72" s="156">
        <f t="shared" ca="1" si="5"/>
        <v>32524</v>
      </c>
    </row>
    <row r="73" spans="1:14" x14ac:dyDescent="0.25">
      <c r="A73" t="str">
        <f>CALCS!AD73</f>
        <v>060684</v>
      </c>
      <c r="B73" t="str">
        <f>CALCS!A73</f>
        <v>Chico</v>
      </c>
      <c r="C73" t="str">
        <f>CALCS!B73</f>
        <v>CA</v>
      </c>
      <c r="D73" t="str">
        <f>CALCS!C73</f>
        <v>51</v>
      </c>
      <c r="E73" t="str">
        <f>CALCS!D73</f>
        <v>PC</v>
      </c>
      <c r="F73" s="155">
        <f>CALCS!O73</f>
        <v>91567</v>
      </c>
      <c r="G73" s="133">
        <f ca="1">OFFSET(CDBG17old!$J$1,MATCH(A73,CDBG17old!$K$2:$K$1263,0),)</f>
        <v>735702</v>
      </c>
      <c r="H73" s="133">
        <f>CALCS!X73</f>
        <v>830771</v>
      </c>
      <c r="I73" s="133">
        <f ca="1">IFERROR(OFFSET('reallocations and reductions'!$H$2,MATCH(A73,'reallocations and reductions'!$F$3:$F$6,0),),0)</f>
        <v>0</v>
      </c>
      <c r="J73" s="133">
        <f ca="1">IFERROR(OFFSET('reallocations and reductions'!$I$13,MATCH(A73,'reallocations and reductions'!$F$14:$F$54,0),), 0)</f>
        <v>0</v>
      </c>
      <c r="K73" s="133">
        <f ca="1">ROUND(IF(OR(E73="State Balance", E73="Hawaii County"), H73/(SUMIF($E$2:$E$1259,"State Balance",$H$2:$H$1259)+SUMIF($E$2:$E$1259,"Hawaii County",$H$2:$H$1259))*('reallocations and reductions'!$I$6),H73/(SUM($H$2:$H$1259)-SUMIF($E$2:$E$1259,"State Balance",$H$2:$H$1259)-SUMIF($E$2:$E$1259,"Hawaii County",$H$2:$H$1259))*('reallocations and reductions'!$I$8+'reallocations and reductions'!$I$7)),0)</f>
        <v>65</v>
      </c>
      <c r="L73" s="133">
        <f t="shared" ca="1" si="3"/>
        <v>830836</v>
      </c>
      <c r="M73" s="151">
        <f t="shared" ca="1" si="4"/>
        <v>0.12931050887451712</v>
      </c>
      <c r="N73" s="156">
        <f t="shared" ca="1" si="5"/>
        <v>95134</v>
      </c>
    </row>
    <row r="74" spans="1:14" x14ac:dyDescent="0.25">
      <c r="A74" t="str">
        <f>CALCS!AD74</f>
        <v>060708</v>
      </c>
      <c r="B74" t="str">
        <f>CALCS!A74</f>
        <v>Chino</v>
      </c>
      <c r="C74" t="str">
        <f>CALCS!B74</f>
        <v>CA</v>
      </c>
      <c r="D74" t="str">
        <f>CALCS!C74</f>
        <v>51</v>
      </c>
      <c r="E74" t="str">
        <f>CALCS!D74</f>
        <v>PC</v>
      </c>
      <c r="F74" s="155">
        <f>CALCS!O74</f>
        <v>87776</v>
      </c>
      <c r="G74" s="133">
        <f ca="1">OFFSET(CDBG17old!$J$1,MATCH(A74,CDBG17old!$K$2:$K$1263,0),)</f>
        <v>469987</v>
      </c>
      <c r="H74" s="133">
        <f>CALCS!X74</f>
        <v>514063</v>
      </c>
      <c r="I74" s="133">
        <f ca="1">IFERROR(OFFSET('reallocations and reductions'!$H$2,MATCH(A74,'reallocations and reductions'!$F$3:$F$6,0),),0)</f>
        <v>0</v>
      </c>
      <c r="J74" s="133">
        <f ca="1">IFERROR(OFFSET('reallocations and reductions'!$I$13,MATCH(A74,'reallocations and reductions'!$F$14:$F$54,0),), 0)</f>
        <v>0</v>
      </c>
      <c r="K74" s="133">
        <f ca="1">ROUND(IF(OR(E74="State Balance", E74="Hawaii County"), H74/(SUMIF($E$2:$E$1259,"State Balance",$H$2:$H$1259)+SUMIF($E$2:$E$1259,"Hawaii County",$H$2:$H$1259))*('reallocations and reductions'!$I$6),H74/(SUM($H$2:$H$1259)-SUMIF($E$2:$E$1259,"State Balance",$H$2:$H$1259)-SUMIF($E$2:$E$1259,"Hawaii County",$H$2:$H$1259))*('reallocations and reductions'!$I$8+'reallocations and reductions'!$I$7)),0)</f>
        <v>40</v>
      </c>
      <c r="L74" s="133">
        <f t="shared" ca="1" si="3"/>
        <v>514103</v>
      </c>
      <c r="M74" s="151">
        <f t="shared" ca="1" si="4"/>
        <v>9.386642609263661E-2</v>
      </c>
      <c r="N74" s="156">
        <f t="shared" ca="1" si="5"/>
        <v>44116</v>
      </c>
    </row>
    <row r="75" spans="1:14" x14ac:dyDescent="0.25">
      <c r="A75" t="str">
        <f>CALCS!AD75</f>
        <v>060709</v>
      </c>
      <c r="B75" t="str">
        <f>CALCS!A75</f>
        <v>Chino Hills</v>
      </c>
      <c r="C75" t="str">
        <f>CALCS!B75</f>
        <v>CA</v>
      </c>
      <c r="D75" t="str">
        <f>CALCS!C75</f>
        <v>52</v>
      </c>
      <c r="E75" t="str">
        <f>CALCS!D75</f>
        <v>MC</v>
      </c>
      <c r="F75" s="155">
        <f>CALCS!O75</f>
        <v>78822</v>
      </c>
      <c r="G75" s="133">
        <f ca="1">OFFSET(CDBG17old!$J$1,MATCH(A75,CDBG17old!$K$2:$K$1263,0),)</f>
        <v>334136</v>
      </c>
      <c r="H75" s="133">
        <f>CALCS!X75</f>
        <v>375343</v>
      </c>
      <c r="I75" s="133">
        <f ca="1">IFERROR(OFFSET('reallocations and reductions'!$H$2,MATCH(A75,'reallocations and reductions'!$F$3:$F$6,0),),0)</f>
        <v>0</v>
      </c>
      <c r="J75" s="133">
        <f ca="1">IFERROR(OFFSET('reallocations and reductions'!$I$13,MATCH(A75,'reallocations and reductions'!$F$14:$F$54,0),), 0)</f>
        <v>0</v>
      </c>
      <c r="K75" s="133">
        <f ca="1">ROUND(IF(OR(E75="State Balance", E75="Hawaii County"), H75/(SUMIF($E$2:$E$1259,"State Balance",$H$2:$H$1259)+SUMIF($E$2:$E$1259,"Hawaii County",$H$2:$H$1259))*('reallocations and reductions'!$I$6),H75/(SUM($H$2:$H$1259)-SUMIF($E$2:$E$1259,"State Balance",$H$2:$H$1259)-SUMIF($E$2:$E$1259,"Hawaii County",$H$2:$H$1259))*('reallocations and reductions'!$I$8+'reallocations and reductions'!$I$7)),0)</f>
        <v>29</v>
      </c>
      <c r="L75" s="133">
        <f t="shared" ca="1" si="3"/>
        <v>375372</v>
      </c>
      <c r="M75" s="151">
        <f t="shared" ca="1" si="4"/>
        <v>0.12341082672923601</v>
      </c>
      <c r="N75" s="156">
        <f t="shared" ca="1" si="5"/>
        <v>41236</v>
      </c>
    </row>
    <row r="76" spans="1:14" x14ac:dyDescent="0.25">
      <c r="A76" t="str">
        <f>CALCS!AD76</f>
        <v>060720</v>
      </c>
      <c r="B76" t="str">
        <f>CALCS!A76</f>
        <v>Chula Vista</v>
      </c>
      <c r="C76" t="str">
        <f>CALCS!B76</f>
        <v>CA</v>
      </c>
      <c r="D76" t="str">
        <f>CALCS!C76</f>
        <v>52</v>
      </c>
      <c r="E76" t="str">
        <f>CALCS!D76</f>
        <v>MC</v>
      </c>
      <c r="F76" s="155">
        <f>CALCS!O76</f>
        <v>267172</v>
      </c>
      <c r="G76" s="133">
        <f ca="1">OFFSET(CDBG17old!$J$1,MATCH(A76,CDBG17old!$K$2:$K$1263,0),)</f>
        <v>1996844</v>
      </c>
      <c r="H76" s="133">
        <f>CALCS!X76</f>
        <v>2288957</v>
      </c>
      <c r="I76" s="133">
        <f ca="1">IFERROR(OFFSET('reallocations and reductions'!$H$2,MATCH(A76,'reallocations and reductions'!$F$3:$F$6,0),),0)</f>
        <v>0</v>
      </c>
      <c r="J76" s="133">
        <f ca="1">IFERROR(OFFSET('reallocations and reductions'!$I$13,MATCH(A76,'reallocations and reductions'!$F$14:$F$54,0),), 0)</f>
        <v>0</v>
      </c>
      <c r="K76" s="133">
        <f ca="1">ROUND(IF(OR(E76="State Balance", E76="Hawaii County"), H76/(SUMIF($E$2:$E$1259,"State Balance",$H$2:$H$1259)+SUMIF($E$2:$E$1259,"Hawaii County",$H$2:$H$1259))*('reallocations and reductions'!$I$6),H76/(SUM($H$2:$H$1259)-SUMIF($E$2:$E$1259,"State Balance",$H$2:$H$1259)-SUMIF($E$2:$E$1259,"Hawaii County",$H$2:$H$1259))*('reallocations and reductions'!$I$8+'reallocations and reductions'!$I$7)),0)</f>
        <v>178</v>
      </c>
      <c r="L76" s="133">
        <f t="shared" ca="1" si="3"/>
        <v>2289135</v>
      </c>
      <c r="M76" s="151">
        <f t="shared" ca="1" si="4"/>
        <v>0.14637648208873602</v>
      </c>
      <c r="N76" s="156">
        <f t="shared" ca="1" si="5"/>
        <v>292291</v>
      </c>
    </row>
    <row r="77" spans="1:14" x14ac:dyDescent="0.25">
      <c r="A77" t="str">
        <f>CALCS!AD77</f>
        <v>060726</v>
      </c>
      <c r="B77" t="str">
        <f>CALCS!A77</f>
        <v>Citrus Heights</v>
      </c>
      <c r="C77" t="str">
        <f>CALCS!B77</f>
        <v>CA</v>
      </c>
      <c r="D77" t="str">
        <f>CALCS!C77</f>
        <v>52</v>
      </c>
      <c r="E77" t="str">
        <f>CALCS!D77</f>
        <v>MC</v>
      </c>
      <c r="F77" s="155">
        <f>CALCS!O77</f>
        <v>87432</v>
      </c>
      <c r="G77" s="133">
        <f ca="1">OFFSET(CDBG17old!$J$1,MATCH(A77,CDBG17old!$K$2:$K$1263,0),)</f>
        <v>589469</v>
      </c>
      <c r="H77" s="133">
        <f>CALCS!X77</f>
        <v>696562</v>
      </c>
      <c r="I77" s="133">
        <f ca="1">IFERROR(OFFSET('reallocations and reductions'!$H$2,MATCH(A77,'reallocations and reductions'!$F$3:$F$6,0),),0)</f>
        <v>0</v>
      </c>
      <c r="J77" s="133">
        <f ca="1">IFERROR(OFFSET('reallocations and reductions'!$I$13,MATCH(A77,'reallocations and reductions'!$F$14:$F$54,0),), 0)</f>
        <v>0</v>
      </c>
      <c r="K77" s="133">
        <f ca="1">ROUND(IF(OR(E77="State Balance", E77="Hawaii County"), H77/(SUMIF($E$2:$E$1259,"State Balance",$H$2:$H$1259)+SUMIF($E$2:$E$1259,"Hawaii County",$H$2:$H$1259))*('reallocations and reductions'!$I$6),H77/(SUM($H$2:$H$1259)-SUMIF($E$2:$E$1259,"State Balance",$H$2:$H$1259)-SUMIF($E$2:$E$1259,"Hawaii County",$H$2:$H$1259))*('reallocations and reductions'!$I$8+'reallocations and reductions'!$I$7)),0)</f>
        <v>54</v>
      </c>
      <c r="L77" s="133">
        <f t="shared" ca="1" si="3"/>
        <v>696616</v>
      </c>
      <c r="M77" s="151">
        <f t="shared" ca="1" si="4"/>
        <v>0.18176867655466192</v>
      </c>
      <c r="N77" s="156">
        <f t="shared" ca="1" si="5"/>
        <v>107147</v>
      </c>
    </row>
    <row r="78" spans="1:14" x14ac:dyDescent="0.25">
      <c r="A78" t="str">
        <f>CALCS!AD78</f>
        <v>060756</v>
      </c>
      <c r="B78" t="str">
        <f>CALCS!A78</f>
        <v>Clovis City</v>
      </c>
      <c r="C78" t="str">
        <f>CALCS!B78</f>
        <v>CA</v>
      </c>
      <c r="D78" t="str">
        <f>CALCS!C78</f>
        <v>52</v>
      </c>
      <c r="E78" t="str">
        <f>CALCS!D78</f>
        <v>MC</v>
      </c>
      <c r="F78" s="155">
        <f>CALCS!O78</f>
        <v>106583</v>
      </c>
      <c r="G78" s="133">
        <f ca="1">OFFSET(CDBG17old!$J$1,MATCH(A78,CDBG17old!$K$2:$K$1263,0),)</f>
        <v>689077</v>
      </c>
      <c r="H78" s="133">
        <f>CALCS!X78</f>
        <v>744912</v>
      </c>
      <c r="I78" s="133">
        <f ca="1">IFERROR(OFFSET('reallocations and reductions'!$H$2,MATCH(A78,'reallocations and reductions'!$F$3:$F$6,0),),0)</f>
        <v>0</v>
      </c>
      <c r="J78" s="133">
        <f ca="1">IFERROR(OFFSET('reallocations and reductions'!$I$13,MATCH(A78,'reallocations and reductions'!$F$14:$F$54,0),), 0)</f>
        <v>0</v>
      </c>
      <c r="K78" s="133">
        <f ca="1">ROUND(IF(OR(E78="State Balance", E78="Hawaii County"), H78/(SUMIF($E$2:$E$1259,"State Balance",$H$2:$H$1259)+SUMIF($E$2:$E$1259,"Hawaii County",$H$2:$H$1259))*('reallocations and reductions'!$I$6),H78/(SUM($H$2:$H$1259)-SUMIF($E$2:$E$1259,"State Balance",$H$2:$H$1259)-SUMIF($E$2:$E$1259,"Hawaii County",$H$2:$H$1259))*('reallocations and reductions'!$I$8+'reallocations and reductions'!$I$7)),0)</f>
        <v>58</v>
      </c>
      <c r="L78" s="133">
        <f t="shared" ca="1" si="3"/>
        <v>744970</v>
      </c>
      <c r="M78" s="151">
        <f t="shared" ca="1" si="4"/>
        <v>8.1112850958601143E-2</v>
      </c>
      <c r="N78" s="156">
        <f t="shared" ca="1" si="5"/>
        <v>55893</v>
      </c>
    </row>
    <row r="79" spans="1:14" x14ac:dyDescent="0.25">
      <c r="A79" t="str">
        <f>CALCS!AD79</f>
        <v>060804</v>
      </c>
      <c r="B79" t="str">
        <f>CALCS!A79</f>
        <v>Compton</v>
      </c>
      <c r="C79" t="str">
        <f>CALCS!B79</f>
        <v>CA</v>
      </c>
      <c r="D79" t="str">
        <f>CALCS!C79</f>
        <v>52</v>
      </c>
      <c r="E79" t="str">
        <f>CALCS!D79</f>
        <v>MC</v>
      </c>
      <c r="F79" s="155">
        <f>CALCS!O79</f>
        <v>97550</v>
      </c>
      <c r="G79" s="133">
        <f ca="1">OFFSET(CDBG17old!$J$1,MATCH(A79,CDBG17old!$K$2:$K$1263,0),)</f>
        <v>1450717</v>
      </c>
      <c r="H79" s="133">
        <f>CALCS!X79</f>
        <v>1573996</v>
      </c>
      <c r="I79" s="133">
        <f ca="1">IFERROR(OFFSET('reallocations and reductions'!$H$2,MATCH(A79,'reallocations and reductions'!$F$3:$F$6,0),),0)</f>
        <v>0</v>
      </c>
      <c r="J79" s="133">
        <f ca="1">IFERROR(OFFSET('reallocations and reductions'!$I$13,MATCH(A79,'reallocations and reductions'!$F$14:$F$54,0),), 0)</f>
        <v>0</v>
      </c>
      <c r="K79" s="133">
        <f ca="1">ROUND(IF(OR(E79="State Balance", E79="Hawaii County"), H79/(SUMIF($E$2:$E$1259,"State Balance",$H$2:$H$1259)+SUMIF($E$2:$E$1259,"Hawaii County",$H$2:$H$1259))*('reallocations and reductions'!$I$6),H79/(SUM($H$2:$H$1259)-SUMIF($E$2:$E$1259,"State Balance",$H$2:$H$1259)-SUMIF($E$2:$E$1259,"Hawaii County",$H$2:$H$1259))*('reallocations and reductions'!$I$8+'reallocations and reductions'!$I$7)),0)</f>
        <v>123</v>
      </c>
      <c r="L79" s="133">
        <f t="shared" ca="1" si="3"/>
        <v>1574119</v>
      </c>
      <c r="M79" s="151">
        <f t="shared" ca="1" si="4"/>
        <v>8.5062765515259001E-2</v>
      </c>
      <c r="N79" s="156">
        <f t="shared" ca="1" si="5"/>
        <v>123402</v>
      </c>
    </row>
    <row r="80" spans="1:14" x14ac:dyDescent="0.25">
      <c r="A80" t="str">
        <f>CALCS!AD80</f>
        <v>060810</v>
      </c>
      <c r="B80" t="str">
        <f>CALCS!A80</f>
        <v>Concord</v>
      </c>
      <c r="C80" t="str">
        <f>CALCS!B80</f>
        <v>CA</v>
      </c>
      <c r="D80" t="str">
        <f>CALCS!C80</f>
        <v>52</v>
      </c>
      <c r="E80" t="str">
        <f>CALCS!D80</f>
        <v>MC</v>
      </c>
      <c r="F80" s="155">
        <f>CALCS!O80</f>
        <v>128726</v>
      </c>
      <c r="G80" s="133">
        <f ca="1">OFFSET(CDBG17old!$J$1,MATCH(A80,CDBG17old!$K$2:$K$1263,0),)</f>
        <v>921231</v>
      </c>
      <c r="H80" s="133">
        <f>CALCS!X80</f>
        <v>1049799</v>
      </c>
      <c r="I80" s="133">
        <f ca="1">IFERROR(OFFSET('reallocations and reductions'!$H$2,MATCH(A80,'reallocations and reductions'!$F$3:$F$6,0),),0)</f>
        <v>0</v>
      </c>
      <c r="J80" s="133">
        <f ca="1">IFERROR(OFFSET('reallocations and reductions'!$I$13,MATCH(A80,'reallocations and reductions'!$F$14:$F$54,0),), 0)</f>
        <v>0</v>
      </c>
      <c r="K80" s="133">
        <f ca="1">ROUND(IF(OR(E80="State Balance", E80="Hawaii County"), H80/(SUMIF($E$2:$E$1259,"State Balance",$H$2:$H$1259)+SUMIF($E$2:$E$1259,"Hawaii County",$H$2:$H$1259))*('reallocations and reductions'!$I$6),H80/(SUM($H$2:$H$1259)-SUMIF($E$2:$E$1259,"State Balance",$H$2:$H$1259)-SUMIF($E$2:$E$1259,"Hawaii County",$H$2:$H$1259))*('reallocations and reductions'!$I$8+'reallocations and reductions'!$I$7)),0)</f>
        <v>82</v>
      </c>
      <c r="L80" s="133">
        <f t="shared" ca="1" si="3"/>
        <v>1049881</v>
      </c>
      <c r="M80" s="151">
        <f t="shared" ca="1" si="4"/>
        <v>0.13965009861804475</v>
      </c>
      <c r="N80" s="156">
        <f t="shared" ca="1" si="5"/>
        <v>128650</v>
      </c>
    </row>
    <row r="81" spans="1:14" x14ac:dyDescent="0.25">
      <c r="A81" t="str">
        <f>CALCS!AD81</f>
        <v>060828</v>
      </c>
      <c r="B81" t="str">
        <f>CALCS!A81</f>
        <v>Corona</v>
      </c>
      <c r="C81" t="str">
        <f>CALCS!B81</f>
        <v>CA</v>
      </c>
      <c r="D81" t="str">
        <f>CALCS!C81</f>
        <v>51</v>
      </c>
      <c r="E81" t="str">
        <f>CALCS!D81</f>
        <v>PC</v>
      </c>
      <c r="F81" s="155">
        <f>CALCS!O81</f>
        <v>166785</v>
      </c>
      <c r="G81" s="133">
        <f ca="1">OFFSET(CDBG17old!$J$1,MATCH(A81,CDBG17old!$K$2:$K$1263,0),)</f>
        <v>1096921</v>
      </c>
      <c r="H81" s="133">
        <f>CALCS!X81</f>
        <v>1215233</v>
      </c>
      <c r="I81" s="133">
        <f ca="1">IFERROR(OFFSET('reallocations and reductions'!$H$2,MATCH(A81,'reallocations and reductions'!$F$3:$F$6,0),),0)</f>
        <v>0</v>
      </c>
      <c r="J81" s="133">
        <f ca="1">IFERROR(OFFSET('reallocations and reductions'!$I$13,MATCH(A81,'reallocations and reductions'!$F$14:$F$54,0),), 0)</f>
        <v>0</v>
      </c>
      <c r="K81" s="133">
        <f ca="1">ROUND(IF(OR(E81="State Balance", E81="Hawaii County"), H81/(SUMIF($E$2:$E$1259,"State Balance",$H$2:$H$1259)+SUMIF($E$2:$E$1259,"Hawaii County",$H$2:$H$1259))*('reallocations and reductions'!$I$6),H81/(SUM($H$2:$H$1259)-SUMIF($E$2:$E$1259,"State Balance",$H$2:$H$1259)-SUMIF($E$2:$E$1259,"Hawaii County",$H$2:$H$1259))*('reallocations and reductions'!$I$8+'reallocations and reductions'!$I$7)),0)</f>
        <v>95</v>
      </c>
      <c r="L81" s="133">
        <f t="shared" ca="1" si="3"/>
        <v>1215328</v>
      </c>
      <c r="M81" s="151">
        <f t="shared" ca="1" si="4"/>
        <v>0.10794487479043614</v>
      </c>
      <c r="N81" s="156">
        <f t="shared" ca="1" si="5"/>
        <v>118407</v>
      </c>
    </row>
    <row r="82" spans="1:14" x14ac:dyDescent="0.25">
      <c r="A82" t="str">
        <f>CALCS!AD82</f>
        <v>060846</v>
      </c>
      <c r="B82" t="str">
        <f>CALCS!A82</f>
        <v>Costa Mesa</v>
      </c>
      <c r="C82" t="str">
        <f>CALCS!B82</f>
        <v>CA</v>
      </c>
      <c r="D82" t="str">
        <f>CALCS!C82</f>
        <v>51</v>
      </c>
      <c r="E82" t="str">
        <f>CALCS!D82</f>
        <v>PC</v>
      </c>
      <c r="F82" s="155">
        <f>CALCS!O82</f>
        <v>112822</v>
      </c>
      <c r="G82" s="133">
        <f ca="1">OFFSET(CDBG17old!$J$1,MATCH(A82,CDBG17old!$K$2:$K$1263,0),)</f>
        <v>996235</v>
      </c>
      <c r="H82" s="133">
        <f>CALCS!X82</f>
        <v>1094366</v>
      </c>
      <c r="I82" s="133">
        <f ca="1">IFERROR(OFFSET('reallocations and reductions'!$H$2,MATCH(A82,'reallocations and reductions'!$F$3:$F$6,0),),0)</f>
        <v>0</v>
      </c>
      <c r="J82" s="133">
        <f ca="1">IFERROR(OFFSET('reallocations and reductions'!$I$13,MATCH(A82,'reallocations and reductions'!$F$14:$F$54,0),), 0)</f>
        <v>0</v>
      </c>
      <c r="K82" s="133">
        <f ca="1">ROUND(IF(OR(E82="State Balance", E82="Hawaii County"), H82/(SUMIF($E$2:$E$1259,"State Balance",$H$2:$H$1259)+SUMIF($E$2:$E$1259,"Hawaii County",$H$2:$H$1259))*('reallocations and reductions'!$I$6),H82/(SUM($H$2:$H$1259)-SUMIF($E$2:$E$1259,"State Balance",$H$2:$H$1259)-SUMIF($E$2:$E$1259,"Hawaii County",$H$2:$H$1259))*('reallocations and reductions'!$I$8+'reallocations and reductions'!$I$7)),0)</f>
        <v>85</v>
      </c>
      <c r="L82" s="133">
        <f t="shared" ca="1" si="3"/>
        <v>1094451</v>
      </c>
      <c r="M82" s="151">
        <f t="shared" ca="1" si="4"/>
        <v>9.8587180735469043E-2</v>
      </c>
      <c r="N82" s="156">
        <f t="shared" ca="1" si="5"/>
        <v>98216</v>
      </c>
    </row>
    <row r="83" spans="1:14" x14ac:dyDescent="0.25">
      <c r="A83" t="str">
        <f>CALCS!AD83</f>
        <v>060906</v>
      </c>
      <c r="B83" t="str">
        <f>CALCS!A83</f>
        <v>Cupertino City</v>
      </c>
      <c r="C83" t="str">
        <f>CALCS!B83</f>
        <v>CA</v>
      </c>
      <c r="D83" t="str">
        <f>CALCS!C83</f>
        <v>51</v>
      </c>
      <c r="E83" t="str">
        <f>CALCS!D83</f>
        <v>PC</v>
      </c>
      <c r="F83" s="155">
        <f>CALCS!O83</f>
        <v>60643</v>
      </c>
      <c r="G83" s="133">
        <f ca="1">OFFSET(CDBG17old!$J$1,MATCH(A83,CDBG17old!$K$2:$K$1263,0),)</f>
        <v>311943</v>
      </c>
      <c r="H83" s="133">
        <f>CALCS!X83</f>
        <v>361569</v>
      </c>
      <c r="I83" s="133">
        <f ca="1">IFERROR(OFFSET('reallocations and reductions'!$H$2,MATCH(A83,'reallocations and reductions'!$F$3:$F$6,0),),0)</f>
        <v>0</v>
      </c>
      <c r="J83" s="133">
        <f ca="1">IFERROR(OFFSET('reallocations and reductions'!$I$13,MATCH(A83,'reallocations and reductions'!$F$14:$F$54,0),), 0)</f>
        <v>0</v>
      </c>
      <c r="K83" s="133">
        <f ca="1">ROUND(IF(OR(E83="State Balance", E83="Hawaii County"), H83/(SUMIF($E$2:$E$1259,"State Balance",$H$2:$H$1259)+SUMIF($E$2:$E$1259,"Hawaii County",$H$2:$H$1259))*('reallocations and reductions'!$I$6),H83/(SUM($H$2:$H$1259)-SUMIF($E$2:$E$1259,"State Balance",$H$2:$H$1259)-SUMIF($E$2:$E$1259,"Hawaii County",$H$2:$H$1259))*('reallocations and reductions'!$I$8+'reallocations and reductions'!$I$7)),0)</f>
        <v>28</v>
      </c>
      <c r="L83" s="133">
        <f t="shared" ca="1" si="3"/>
        <v>361597</v>
      </c>
      <c r="M83" s="151">
        <f t="shared" ca="1" si="4"/>
        <v>0.15917651622251502</v>
      </c>
      <c r="N83" s="156">
        <f t="shared" ca="1" si="5"/>
        <v>49654</v>
      </c>
    </row>
    <row r="84" spans="1:14" x14ac:dyDescent="0.25">
      <c r="A84" t="str">
        <f>CALCS!AD84</f>
        <v>060930</v>
      </c>
      <c r="B84" t="str">
        <f>CALCS!A84</f>
        <v>Daly City</v>
      </c>
      <c r="C84" t="str">
        <f>CALCS!B84</f>
        <v>CA</v>
      </c>
      <c r="D84" t="str">
        <f>CALCS!C84</f>
        <v>52</v>
      </c>
      <c r="E84" t="str">
        <f>CALCS!D84</f>
        <v>MC</v>
      </c>
      <c r="F84" s="155">
        <f>CALCS!O84</f>
        <v>106472</v>
      </c>
      <c r="G84" s="133">
        <f ca="1">OFFSET(CDBG17old!$J$1,MATCH(A84,CDBG17old!$K$2:$K$1263,0),)</f>
        <v>964647</v>
      </c>
      <c r="H84" s="133">
        <f>CALCS!X84</f>
        <v>1057646</v>
      </c>
      <c r="I84" s="133">
        <f ca="1">IFERROR(OFFSET('reallocations and reductions'!$H$2,MATCH(A84,'reallocations and reductions'!$F$3:$F$6,0),),0)</f>
        <v>0</v>
      </c>
      <c r="J84" s="133">
        <f ca="1">IFERROR(OFFSET('reallocations and reductions'!$I$13,MATCH(A84,'reallocations and reductions'!$F$14:$F$54,0),), 0)</f>
        <v>0</v>
      </c>
      <c r="K84" s="133">
        <f ca="1">ROUND(IF(OR(E84="State Balance", E84="Hawaii County"), H84/(SUMIF($E$2:$E$1259,"State Balance",$H$2:$H$1259)+SUMIF($E$2:$E$1259,"Hawaii County",$H$2:$H$1259))*('reallocations and reductions'!$I$6),H84/(SUM($H$2:$H$1259)-SUMIF($E$2:$E$1259,"State Balance",$H$2:$H$1259)-SUMIF($E$2:$E$1259,"Hawaii County",$H$2:$H$1259))*('reallocations and reductions'!$I$8+'reallocations and reductions'!$I$7)),0)</f>
        <v>82</v>
      </c>
      <c r="L84" s="133">
        <f t="shared" ca="1" si="3"/>
        <v>1057728</v>
      </c>
      <c r="M84" s="151">
        <f t="shared" ca="1" si="4"/>
        <v>9.6492291999042135E-2</v>
      </c>
      <c r="N84" s="156">
        <f t="shared" ca="1" si="5"/>
        <v>93081</v>
      </c>
    </row>
    <row r="85" spans="1:14" x14ac:dyDescent="0.25">
      <c r="A85" t="str">
        <f>CALCS!AD85</f>
        <v>060942</v>
      </c>
      <c r="B85" t="str">
        <f>CALCS!A85</f>
        <v>Davis</v>
      </c>
      <c r="C85" t="str">
        <f>CALCS!B85</f>
        <v>CA</v>
      </c>
      <c r="D85" t="str">
        <f>CALCS!C85</f>
        <v>52</v>
      </c>
      <c r="E85" t="str">
        <f>CALCS!D85</f>
        <v>MC</v>
      </c>
      <c r="F85" s="155">
        <f>CALCS!O85</f>
        <v>68111</v>
      </c>
      <c r="G85" s="133">
        <f ca="1">OFFSET(CDBG17old!$J$1,MATCH(A85,CDBG17old!$K$2:$K$1263,0),)</f>
        <v>570931</v>
      </c>
      <c r="H85" s="133">
        <f>CALCS!X85</f>
        <v>672291</v>
      </c>
      <c r="I85" s="133">
        <f ca="1">IFERROR(OFFSET('reallocations and reductions'!$H$2,MATCH(A85,'reallocations and reductions'!$F$3:$F$6,0),),0)</f>
        <v>0</v>
      </c>
      <c r="J85" s="133">
        <f ca="1">IFERROR(OFFSET('reallocations and reductions'!$I$13,MATCH(A85,'reallocations and reductions'!$F$14:$F$54,0),), 0)</f>
        <v>0</v>
      </c>
      <c r="K85" s="133">
        <f ca="1">ROUND(IF(OR(E85="State Balance", E85="Hawaii County"), H85/(SUMIF($E$2:$E$1259,"State Balance",$H$2:$H$1259)+SUMIF($E$2:$E$1259,"Hawaii County",$H$2:$H$1259))*('reallocations and reductions'!$I$6),H85/(SUM($H$2:$H$1259)-SUMIF($E$2:$E$1259,"State Balance",$H$2:$H$1259)-SUMIF($E$2:$E$1259,"Hawaii County",$H$2:$H$1259))*('reallocations and reductions'!$I$8+'reallocations and reductions'!$I$7)),0)</f>
        <v>52</v>
      </c>
      <c r="L85" s="133">
        <f t="shared" ca="1" si="3"/>
        <v>672343</v>
      </c>
      <c r="M85" s="151">
        <f t="shared" ca="1" si="4"/>
        <v>0.17762566755001918</v>
      </c>
      <c r="N85" s="156">
        <f t="shared" ca="1" si="5"/>
        <v>101412</v>
      </c>
    </row>
    <row r="86" spans="1:14" x14ac:dyDescent="0.25">
      <c r="A86" t="str">
        <f>CALCS!AD86</f>
        <v>060960</v>
      </c>
      <c r="B86" t="str">
        <f>CALCS!A86</f>
        <v>Delano City</v>
      </c>
      <c r="C86" t="str">
        <f>CALCS!B86</f>
        <v>CA</v>
      </c>
      <c r="D86" t="str">
        <f>CALCS!C86</f>
        <v>52</v>
      </c>
      <c r="E86" t="str">
        <f>CALCS!D86</f>
        <v>MC</v>
      </c>
      <c r="F86" s="155">
        <f>CALCS!O86</f>
        <v>52707</v>
      </c>
      <c r="G86" s="133">
        <f ca="1">OFFSET(CDBG17old!$J$1,MATCH(A86,CDBG17old!$K$2:$K$1263,0),)</f>
        <v>612773</v>
      </c>
      <c r="H86" s="133">
        <f>CALCS!X86</f>
        <v>652983</v>
      </c>
      <c r="I86" s="133">
        <f ca="1">IFERROR(OFFSET('reallocations and reductions'!$H$2,MATCH(A86,'reallocations and reductions'!$F$3:$F$6,0),),0)</f>
        <v>0</v>
      </c>
      <c r="J86" s="133">
        <f ca="1">IFERROR(OFFSET('reallocations and reductions'!$I$13,MATCH(A86,'reallocations and reductions'!$F$14:$F$54,0),), 0)</f>
        <v>0</v>
      </c>
      <c r="K86" s="133">
        <f ca="1">ROUND(IF(OR(E86="State Balance", E86="Hawaii County"), H86/(SUMIF($E$2:$E$1259,"State Balance",$H$2:$H$1259)+SUMIF($E$2:$E$1259,"Hawaii County",$H$2:$H$1259))*('reallocations and reductions'!$I$6),H86/(SUM($H$2:$H$1259)-SUMIF($E$2:$E$1259,"State Balance",$H$2:$H$1259)-SUMIF($E$2:$E$1259,"Hawaii County",$H$2:$H$1259))*('reallocations and reductions'!$I$8+'reallocations and reductions'!$I$7)),0)</f>
        <v>51</v>
      </c>
      <c r="L86" s="133">
        <f t="shared" ca="1" si="3"/>
        <v>653034</v>
      </c>
      <c r="M86" s="151">
        <f t="shared" ca="1" si="4"/>
        <v>6.5702960150006609E-2</v>
      </c>
      <c r="N86" s="156">
        <f t="shared" ca="1" si="5"/>
        <v>40261</v>
      </c>
    </row>
    <row r="87" spans="1:14" x14ac:dyDescent="0.25">
      <c r="A87" t="str">
        <f>CALCS!AD87</f>
        <v>061032</v>
      </c>
      <c r="B87" t="str">
        <f>CALCS!A87</f>
        <v>Downey</v>
      </c>
      <c r="C87" t="str">
        <f>CALCS!B87</f>
        <v>CA</v>
      </c>
      <c r="D87" t="str">
        <f>CALCS!C87</f>
        <v>52</v>
      </c>
      <c r="E87" t="str">
        <f>CALCS!D87</f>
        <v>MC</v>
      </c>
      <c r="F87" s="155">
        <f>CALCS!O87</f>
        <v>113267</v>
      </c>
      <c r="G87" s="133">
        <f ca="1">OFFSET(CDBG17old!$J$1,MATCH(A87,CDBG17old!$K$2:$K$1263,0),)</f>
        <v>980589</v>
      </c>
      <c r="H87" s="133">
        <f>CALCS!X87</f>
        <v>1070330</v>
      </c>
      <c r="I87" s="133">
        <f ca="1">IFERROR(OFFSET('reallocations and reductions'!$H$2,MATCH(A87,'reallocations and reductions'!$F$3:$F$6,0),),0)</f>
        <v>0</v>
      </c>
      <c r="J87" s="133">
        <f ca="1">IFERROR(OFFSET('reallocations and reductions'!$I$13,MATCH(A87,'reallocations and reductions'!$F$14:$F$54,0),), 0)</f>
        <v>0</v>
      </c>
      <c r="K87" s="133">
        <f ca="1">ROUND(IF(OR(E87="State Balance", E87="Hawaii County"), H87/(SUMIF($E$2:$E$1259,"State Balance",$H$2:$H$1259)+SUMIF($E$2:$E$1259,"Hawaii County",$H$2:$H$1259))*('reallocations and reductions'!$I$6),H87/(SUM($H$2:$H$1259)-SUMIF($E$2:$E$1259,"State Balance",$H$2:$H$1259)-SUMIF($E$2:$E$1259,"Hawaii County",$H$2:$H$1259))*('reallocations and reductions'!$I$8+'reallocations and reductions'!$I$7)),0)</f>
        <v>83</v>
      </c>
      <c r="L87" s="133">
        <f t="shared" ca="1" si="3"/>
        <v>1070413</v>
      </c>
      <c r="M87" s="151">
        <f t="shared" ca="1" si="4"/>
        <v>9.1602088132744702E-2</v>
      </c>
      <c r="N87" s="156">
        <f t="shared" ca="1" si="5"/>
        <v>89824</v>
      </c>
    </row>
    <row r="88" spans="1:14" x14ac:dyDescent="0.25">
      <c r="A88" t="str">
        <f>CALCS!AD88</f>
        <v>061116</v>
      </c>
      <c r="B88" t="str">
        <f>CALCS!A88</f>
        <v>El Cajon</v>
      </c>
      <c r="C88" t="str">
        <f>CALCS!B88</f>
        <v>CA</v>
      </c>
      <c r="D88" t="str">
        <f>CALCS!C88</f>
        <v>52</v>
      </c>
      <c r="E88" t="str">
        <f>CALCS!D88</f>
        <v>MC</v>
      </c>
      <c r="F88" s="155">
        <f>CALCS!O88</f>
        <v>103768</v>
      </c>
      <c r="G88" s="133">
        <f ca="1">OFFSET(CDBG17old!$J$1,MATCH(A88,CDBG17old!$K$2:$K$1263,0),)</f>
        <v>1216373</v>
      </c>
      <c r="H88" s="133">
        <f>CALCS!X88</f>
        <v>1308125</v>
      </c>
      <c r="I88" s="133">
        <f ca="1">IFERROR(OFFSET('reallocations and reductions'!$H$2,MATCH(A88,'reallocations and reductions'!$F$3:$F$6,0),),0)</f>
        <v>0</v>
      </c>
      <c r="J88" s="133">
        <f ca="1">IFERROR(OFFSET('reallocations and reductions'!$I$13,MATCH(A88,'reallocations and reductions'!$F$14:$F$54,0),), 0)</f>
        <v>0</v>
      </c>
      <c r="K88" s="133">
        <f ca="1">ROUND(IF(OR(E88="State Balance", E88="Hawaii County"), H88/(SUMIF($E$2:$E$1259,"State Balance",$H$2:$H$1259)+SUMIF($E$2:$E$1259,"Hawaii County",$H$2:$H$1259))*('reallocations and reductions'!$I$6),H88/(SUM($H$2:$H$1259)-SUMIF($E$2:$E$1259,"State Balance",$H$2:$H$1259)-SUMIF($E$2:$E$1259,"Hawaii County",$H$2:$H$1259))*('reallocations and reductions'!$I$8+'reallocations and reductions'!$I$7)),0)</f>
        <v>102</v>
      </c>
      <c r="L88" s="133">
        <f t="shared" ca="1" si="3"/>
        <v>1308227</v>
      </c>
      <c r="M88" s="151">
        <f t="shared" ca="1" si="4"/>
        <v>7.5514665320588342E-2</v>
      </c>
      <c r="N88" s="156">
        <f t="shared" ca="1" si="5"/>
        <v>91854</v>
      </c>
    </row>
    <row r="89" spans="1:14" x14ac:dyDescent="0.25">
      <c r="A89" t="str">
        <f>CALCS!AD89</f>
        <v>061122</v>
      </c>
      <c r="B89" t="str">
        <f>CALCS!A89</f>
        <v>El Centro</v>
      </c>
      <c r="C89" t="str">
        <f>CALCS!B89</f>
        <v>CA</v>
      </c>
      <c r="D89" t="str">
        <f>CALCS!C89</f>
        <v>51</v>
      </c>
      <c r="E89" t="str">
        <f>CALCS!D89</f>
        <v>PC</v>
      </c>
      <c r="F89" s="155">
        <f>CALCS!O89</f>
        <v>44201</v>
      </c>
      <c r="G89" s="133">
        <f ca="1">OFFSET(CDBG17old!$J$1,MATCH(A89,CDBG17old!$K$2:$K$1263,0),)</f>
        <v>463642</v>
      </c>
      <c r="H89" s="133">
        <f>CALCS!X89</f>
        <v>538235</v>
      </c>
      <c r="I89" s="133">
        <f ca="1">IFERROR(OFFSET('reallocations and reductions'!$H$2,MATCH(A89,'reallocations and reductions'!$F$3:$F$6,0),),0)</f>
        <v>0</v>
      </c>
      <c r="J89" s="133">
        <f ca="1">IFERROR(OFFSET('reallocations and reductions'!$I$13,MATCH(A89,'reallocations and reductions'!$F$14:$F$54,0),), 0)</f>
        <v>0</v>
      </c>
      <c r="K89" s="133">
        <f ca="1">ROUND(IF(OR(E89="State Balance", E89="Hawaii County"), H89/(SUMIF($E$2:$E$1259,"State Balance",$H$2:$H$1259)+SUMIF($E$2:$E$1259,"Hawaii County",$H$2:$H$1259))*('reallocations and reductions'!$I$6),H89/(SUM($H$2:$H$1259)-SUMIF($E$2:$E$1259,"State Balance",$H$2:$H$1259)-SUMIF($E$2:$E$1259,"Hawaii County",$H$2:$H$1259))*('reallocations and reductions'!$I$8+'reallocations and reductions'!$I$7)),0)</f>
        <v>42</v>
      </c>
      <c r="L89" s="133">
        <f t="shared" ca="1" si="3"/>
        <v>538277</v>
      </c>
      <c r="M89" s="151">
        <f t="shared" ca="1" si="4"/>
        <v>0.160975494023406</v>
      </c>
      <c r="N89" s="156">
        <f t="shared" ca="1" si="5"/>
        <v>74635</v>
      </c>
    </row>
    <row r="90" spans="1:14" x14ac:dyDescent="0.25">
      <c r="A90" t="str">
        <f>CALCS!AD90</f>
        <v>061146</v>
      </c>
      <c r="B90" t="str">
        <f>CALCS!A90</f>
        <v>Elk Grove</v>
      </c>
      <c r="C90" t="str">
        <f>CALCS!B90</f>
        <v>CA</v>
      </c>
      <c r="D90" t="str">
        <f>CALCS!C90</f>
        <v>52</v>
      </c>
      <c r="E90" t="str">
        <f>CALCS!D90</f>
        <v>MC</v>
      </c>
      <c r="F90" s="155">
        <f>CALCS!O90</f>
        <v>169743</v>
      </c>
      <c r="G90" s="133">
        <f ca="1">OFFSET(CDBG17old!$J$1,MATCH(A90,CDBG17old!$K$2:$K$1263,0),)</f>
        <v>828882</v>
      </c>
      <c r="H90" s="133">
        <f>CALCS!X90</f>
        <v>953901</v>
      </c>
      <c r="I90" s="133">
        <f ca="1">IFERROR(OFFSET('reallocations and reductions'!$H$2,MATCH(A90,'reallocations and reductions'!$F$3:$F$6,0),),0)</f>
        <v>0</v>
      </c>
      <c r="J90" s="133">
        <f ca="1">IFERROR(OFFSET('reallocations and reductions'!$I$13,MATCH(A90,'reallocations and reductions'!$F$14:$F$54,0),), 0)</f>
        <v>0</v>
      </c>
      <c r="K90" s="133">
        <f ca="1">ROUND(IF(OR(E90="State Balance", E90="Hawaii County"), H90/(SUMIF($E$2:$E$1259,"State Balance",$H$2:$H$1259)+SUMIF($E$2:$E$1259,"Hawaii County",$H$2:$H$1259))*('reallocations and reductions'!$I$6),H90/(SUM($H$2:$H$1259)-SUMIF($E$2:$E$1259,"State Balance",$H$2:$H$1259)-SUMIF($E$2:$E$1259,"Hawaii County",$H$2:$H$1259))*('reallocations and reductions'!$I$8+'reallocations and reductions'!$I$7)),0)</f>
        <v>74</v>
      </c>
      <c r="L90" s="133">
        <f t="shared" ca="1" si="3"/>
        <v>953975</v>
      </c>
      <c r="M90" s="151">
        <f t="shared" ca="1" si="4"/>
        <v>0.15091774221179854</v>
      </c>
      <c r="N90" s="156">
        <f t="shared" ca="1" si="5"/>
        <v>125093</v>
      </c>
    </row>
    <row r="91" spans="1:14" x14ac:dyDescent="0.25">
      <c r="A91" t="str">
        <f>CALCS!AD91</f>
        <v>061152</v>
      </c>
      <c r="B91" t="str">
        <f>CALCS!A91</f>
        <v>El Monte</v>
      </c>
      <c r="C91" t="str">
        <f>CALCS!B91</f>
        <v>CA</v>
      </c>
      <c r="D91" t="str">
        <f>CALCS!C91</f>
        <v>52</v>
      </c>
      <c r="E91" t="str">
        <f>CALCS!D91</f>
        <v>MC</v>
      </c>
      <c r="F91" s="155">
        <f>CALCS!O91</f>
        <v>115807</v>
      </c>
      <c r="G91" s="133">
        <f ca="1">OFFSET(CDBG17old!$J$1,MATCH(A91,CDBG17old!$K$2:$K$1263,0),)</f>
        <v>1596920</v>
      </c>
      <c r="H91" s="133">
        <f>CALCS!X91</f>
        <v>1729428</v>
      </c>
      <c r="I91" s="133">
        <f ca="1">IFERROR(OFFSET('reallocations and reductions'!$H$2,MATCH(A91,'reallocations and reductions'!$F$3:$F$6,0),),0)</f>
        <v>0</v>
      </c>
      <c r="J91" s="133">
        <f ca="1">IFERROR(OFFSET('reallocations and reductions'!$I$13,MATCH(A91,'reallocations and reductions'!$F$14:$F$54,0),), 0)</f>
        <v>0</v>
      </c>
      <c r="K91" s="133">
        <f ca="1">ROUND(IF(OR(E91="State Balance", E91="Hawaii County"), H91/(SUMIF($E$2:$E$1259,"State Balance",$H$2:$H$1259)+SUMIF($E$2:$E$1259,"Hawaii County",$H$2:$H$1259))*('reallocations and reductions'!$I$6),H91/(SUM($H$2:$H$1259)-SUMIF($E$2:$E$1259,"State Balance",$H$2:$H$1259)-SUMIF($E$2:$E$1259,"Hawaii County",$H$2:$H$1259))*('reallocations and reductions'!$I$8+'reallocations and reductions'!$I$7)),0)</f>
        <v>135</v>
      </c>
      <c r="L91" s="133">
        <f t="shared" ca="1" si="3"/>
        <v>1729563</v>
      </c>
      <c r="M91" s="151">
        <f t="shared" ca="1" si="4"/>
        <v>8.30617689051424E-2</v>
      </c>
      <c r="N91" s="156">
        <f t="shared" ca="1" si="5"/>
        <v>132643</v>
      </c>
    </row>
    <row r="92" spans="1:14" x14ac:dyDescent="0.25">
      <c r="A92" t="str">
        <f>CALCS!AD92</f>
        <v>061212</v>
      </c>
      <c r="B92" t="str">
        <f>CALCS!A92</f>
        <v>Encinitas</v>
      </c>
      <c r="C92" t="str">
        <f>CALCS!B92</f>
        <v>CA</v>
      </c>
      <c r="D92" t="str">
        <f>CALCS!C92</f>
        <v>52</v>
      </c>
      <c r="E92" t="str">
        <f>CALCS!D92</f>
        <v>MC</v>
      </c>
      <c r="F92" s="155">
        <f>CALCS!O92</f>
        <v>63131</v>
      </c>
      <c r="G92" s="133">
        <f ca="1">OFFSET(CDBG17old!$J$1,MATCH(A92,CDBG17old!$K$2:$K$1263,0),)</f>
        <v>294102</v>
      </c>
      <c r="H92" s="133">
        <f>CALCS!X92</f>
        <v>332923</v>
      </c>
      <c r="I92" s="133">
        <f ca="1">IFERROR(OFFSET('reallocations and reductions'!$H$2,MATCH(A92,'reallocations and reductions'!$F$3:$F$6,0),),0)</f>
        <v>0</v>
      </c>
      <c r="J92" s="133">
        <f ca="1">IFERROR(OFFSET('reallocations and reductions'!$I$13,MATCH(A92,'reallocations and reductions'!$F$14:$F$54,0),), 0)</f>
        <v>0</v>
      </c>
      <c r="K92" s="133">
        <f ca="1">ROUND(IF(OR(E92="State Balance", E92="Hawaii County"), H92/(SUMIF($E$2:$E$1259,"State Balance",$H$2:$H$1259)+SUMIF($E$2:$E$1259,"Hawaii County",$H$2:$H$1259))*('reallocations and reductions'!$I$6),H92/(SUM($H$2:$H$1259)-SUMIF($E$2:$E$1259,"State Balance",$H$2:$H$1259)-SUMIF($E$2:$E$1259,"Hawaii County",$H$2:$H$1259))*('reallocations and reductions'!$I$8+'reallocations and reductions'!$I$7)),0)</f>
        <v>26</v>
      </c>
      <c r="L92" s="133">
        <f t="shared" ca="1" si="3"/>
        <v>332949</v>
      </c>
      <c r="M92" s="151">
        <f t="shared" ca="1" si="4"/>
        <v>0.13208682701919741</v>
      </c>
      <c r="N92" s="156">
        <f t="shared" ca="1" si="5"/>
        <v>38847</v>
      </c>
    </row>
    <row r="93" spans="1:14" x14ac:dyDescent="0.25">
      <c r="A93" t="str">
        <f>CALCS!AD93</f>
        <v>061230</v>
      </c>
      <c r="B93" t="str">
        <f>CALCS!A93</f>
        <v>Escondido</v>
      </c>
      <c r="C93" t="str">
        <f>CALCS!B93</f>
        <v>CA</v>
      </c>
      <c r="D93" t="str">
        <f>CALCS!C93</f>
        <v>52</v>
      </c>
      <c r="E93" t="str">
        <f>CALCS!D93</f>
        <v>MC</v>
      </c>
      <c r="F93" s="155">
        <f>CALCS!O93</f>
        <v>151613</v>
      </c>
      <c r="G93" s="133">
        <f ca="1">OFFSET(CDBG17old!$J$1,MATCH(A93,CDBG17old!$K$2:$K$1263,0),)</f>
        <v>1588664</v>
      </c>
      <c r="H93" s="133">
        <f>CALCS!X93</f>
        <v>1791326</v>
      </c>
      <c r="I93" s="133">
        <f ca="1">IFERROR(OFFSET('reallocations and reductions'!$H$2,MATCH(A93,'reallocations and reductions'!$F$3:$F$6,0),),0)</f>
        <v>0</v>
      </c>
      <c r="J93" s="133">
        <f ca="1">IFERROR(OFFSET('reallocations and reductions'!$I$13,MATCH(A93,'reallocations and reductions'!$F$14:$F$54,0),), 0)</f>
        <v>0</v>
      </c>
      <c r="K93" s="133">
        <f ca="1">ROUND(IF(OR(E93="State Balance", E93="Hawaii County"), H93/(SUMIF($E$2:$E$1259,"State Balance",$H$2:$H$1259)+SUMIF($E$2:$E$1259,"Hawaii County",$H$2:$H$1259))*('reallocations and reductions'!$I$6),H93/(SUM($H$2:$H$1259)-SUMIF($E$2:$E$1259,"State Balance",$H$2:$H$1259)-SUMIF($E$2:$E$1259,"Hawaii County",$H$2:$H$1259))*('reallocations and reductions'!$I$8+'reallocations and reductions'!$I$7)),0)</f>
        <v>140</v>
      </c>
      <c r="L93" s="133">
        <f t="shared" ca="1" si="3"/>
        <v>1791466</v>
      </c>
      <c r="M93" s="151">
        <f t="shared" ca="1" si="4"/>
        <v>0.12765569056767195</v>
      </c>
      <c r="N93" s="156">
        <f t="shared" ca="1" si="5"/>
        <v>202802</v>
      </c>
    </row>
    <row r="94" spans="1:14" x14ac:dyDescent="0.25">
      <c r="A94" t="str">
        <f>CALCS!AD94</f>
        <v>061266</v>
      </c>
      <c r="B94" t="str">
        <f>CALCS!A94</f>
        <v>Fairfield</v>
      </c>
      <c r="C94" t="str">
        <f>CALCS!B94</f>
        <v>CA</v>
      </c>
      <c r="D94" t="str">
        <f>CALCS!C94</f>
        <v>51</v>
      </c>
      <c r="E94" t="str">
        <f>CALCS!D94</f>
        <v>PC</v>
      </c>
      <c r="F94" s="155">
        <f>CALCS!O94</f>
        <v>114756</v>
      </c>
      <c r="G94" s="133">
        <f ca="1">OFFSET(CDBG17old!$J$1,MATCH(A94,CDBG17old!$K$2:$K$1263,0),)</f>
        <v>736762</v>
      </c>
      <c r="H94" s="133">
        <f>CALCS!X94</f>
        <v>837685</v>
      </c>
      <c r="I94" s="133">
        <f ca="1">IFERROR(OFFSET('reallocations and reductions'!$H$2,MATCH(A94,'reallocations and reductions'!$F$3:$F$6,0),),0)</f>
        <v>0</v>
      </c>
      <c r="J94" s="133">
        <f ca="1">IFERROR(OFFSET('reallocations and reductions'!$I$13,MATCH(A94,'reallocations and reductions'!$F$14:$F$54,0),), 0)</f>
        <v>0</v>
      </c>
      <c r="K94" s="133">
        <f ca="1">ROUND(IF(OR(E94="State Balance", E94="Hawaii County"), H94/(SUMIF($E$2:$E$1259,"State Balance",$H$2:$H$1259)+SUMIF($E$2:$E$1259,"Hawaii County",$H$2:$H$1259))*('reallocations and reductions'!$I$6),H94/(SUM($H$2:$H$1259)-SUMIF($E$2:$E$1259,"State Balance",$H$2:$H$1259)-SUMIF($E$2:$E$1259,"Hawaii County",$H$2:$H$1259))*('reallocations and reductions'!$I$8+'reallocations and reductions'!$I$7)),0)</f>
        <v>65</v>
      </c>
      <c r="L94" s="133">
        <f t="shared" ca="1" si="3"/>
        <v>837750</v>
      </c>
      <c r="M94" s="151">
        <f t="shared" ca="1" si="4"/>
        <v>0.13707004432910491</v>
      </c>
      <c r="N94" s="156">
        <f t="shared" ca="1" si="5"/>
        <v>100988</v>
      </c>
    </row>
    <row r="95" spans="1:14" x14ac:dyDescent="0.25">
      <c r="A95" t="str">
        <f>CALCS!AD95</f>
        <v>061332</v>
      </c>
      <c r="B95" t="str">
        <f>CALCS!A95</f>
        <v>Fontana</v>
      </c>
      <c r="C95" t="str">
        <f>CALCS!B95</f>
        <v>CA</v>
      </c>
      <c r="D95" t="str">
        <f>CALCS!C95</f>
        <v>52</v>
      </c>
      <c r="E95" t="str">
        <f>CALCS!D95</f>
        <v>MC</v>
      </c>
      <c r="F95" s="155">
        <f>CALCS!O95</f>
        <v>209665</v>
      </c>
      <c r="G95" s="133">
        <f ca="1">OFFSET(CDBG17old!$J$1,MATCH(A95,CDBG17old!$K$2:$K$1263,0),)</f>
        <v>1849155</v>
      </c>
      <c r="H95" s="133">
        <f>CALCS!X95</f>
        <v>2089140</v>
      </c>
      <c r="I95" s="133">
        <f ca="1">IFERROR(OFFSET('reallocations and reductions'!$H$2,MATCH(A95,'reallocations and reductions'!$F$3:$F$6,0),),0)</f>
        <v>0</v>
      </c>
      <c r="J95" s="133">
        <f ca="1">IFERROR(OFFSET('reallocations and reductions'!$I$13,MATCH(A95,'reallocations and reductions'!$F$14:$F$54,0),), 0)</f>
        <v>0</v>
      </c>
      <c r="K95" s="133">
        <f ca="1">ROUND(IF(OR(E95="State Balance", E95="Hawaii County"), H95/(SUMIF($E$2:$E$1259,"State Balance",$H$2:$H$1259)+SUMIF($E$2:$E$1259,"Hawaii County",$H$2:$H$1259))*('reallocations and reductions'!$I$6),H95/(SUM($H$2:$H$1259)-SUMIF($E$2:$E$1259,"State Balance",$H$2:$H$1259)-SUMIF($E$2:$E$1259,"Hawaii County",$H$2:$H$1259))*('reallocations and reductions'!$I$8+'reallocations and reductions'!$I$7)),0)</f>
        <v>163</v>
      </c>
      <c r="L95" s="133">
        <f t="shared" ca="1" si="3"/>
        <v>2089303</v>
      </c>
      <c r="M95" s="151">
        <f t="shared" ca="1" si="4"/>
        <v>0.12986904829503207</v>
      </c>
      <c r="N95" s="156">
        <f t="shared" ca="1" si="5"/>
        <v>240148</v>
      </c>
    </row>
    <row r="96" spans="1:14" x14ac:dyDescent="0.25">
      <c r="A96" t="str">
        <f>CALCS!AD96</f>
        <v>061380</v>
      </c>
      <c r="B96" t="str">
        <f>CALCS!A96</f>
        <v>Fountain Valley</v>
      </c>
      <c r="C96" t="str">
        <f>CALCS!B96</f>
        <v>CA</v>
      </c>
      <c r="D96" t="str">
        <f>CALCS!C96</f>
        <v>51</v>
      </c>
      <c r="E96" t="str">
        <f>CALCS!D96</f>
        <v>PC</v>
      </c>
      <c r="F96" s="155">
        <f>CALCS!O96</f>
        <v>56529</v>
      </c>
      <c r="G96" s="133">
        <f ca="1">OFFSET(CDBG17old!$J$1,MATCH(A96,CDBG17old!$K$2:$K$1263,0),)</f>
        <v>272549</v>
      </c>
      <c r="H96" s="133">
        <f>CALCS!X96</f>
        <v>340317</v>
      </c>
      <c r="I96" s="133">
        <f ca="1">IFERROR(OFFSET('reallocations and reductions'!$H$2,MATCH(A96,'reallocations and reductions'!$F$3:$F$6,0),),0)</f>
        <v>0</v>
      </c>
      <c r="J96" s="133">
        <f ca="1">IFERROR(OFFSET('reallocations and reductions'!$I$13,MATCH(A96,'reallocations and reductions'!$F$14:$F$54,0),), 0)</f>
        <v>0</v>
      </c>
      <c r="K96" s="133">
        <f ca="1">ROUND(IF(OR(E96="State Balance", E96="Hawaii County"), H96/(SUMIF($E$2:$E$1259,"State Balance",$H$2:$H$1259)+SUMIF($E$2:$E$1259,"Hawaii County",$H$2:$H$1259))*('reallocations and reductions'!$I$6),H96/(SUM($H$2:$H$1259)-SUMIF($E$2:$E$1259,"State Balance",$H$2:$H$1259)-SUMIF($E$2:$E$1259,"Hawaii County",$H$2:$H$1259))*('reallocations and reductions'!$I$8+'reallocations and reductions'!$I$7)),0)</f>
        <v>27</v>
      </c>
      <c r="L96" s="133">
        <f t="shared" ca="1" si="3"/>
        <v>340344</v>
      </c>
      <c r="M96" s="151">
        <f t="shared" ca="1" si="4"/>
        <v>0.24874426249958723</v>
      </c>
      <c r="N96" s="156">
        <f t="shared" ca="1" si="5"/>
        <v>67795</v>
      </c>
    </row>
    <row r="97" spans="1:14" x14ac:dyDescent="0.25">
      <c r="A97" t="str">
        <f>CALCS!AD97</f>
        <v>061404</v>
      </c>
      <c r="B97" t="str">
        <f>CALCS!A97</f>
        <v>Fremont</v>
      </c>
      <c r="C97" t="str">
        <f>CALCS!B97</f>
        <v>CA</v>
      </c>
      <c r="D97" t="str">
        <f>CALCS!C97</f>
        <v>52</v>
      </c>
      <c r="E97" t="str">
        <f>CALCS!D97</f>
        <v>MC</v>
      </c>
      <c r="F97" s="155">
        <f>CALCS!O97</f>
        <v>233136</v>
      </c>
      <c r="G97" s="133">
        <f ca="1">OFFSET(CDBG17old!$J$1,MATCH(A97,CDBG17old!$K$2:$K$1263,0),)</f>
        <v>1208416</v>
      </c>
      <c r="H97" s="133">
        <f>CALCS!X97</f>
        <v>1425673</v>
      </c>
      <c r="I97" s="133">
        <f ca="1">IFERROR(OFFSET('reallocations and reductions'!$H$2,MATCH(A97,'reallocations and reductions'!$F$3:$F$6,0),),0)</f>
        <v>0</v>
      </c>
      <c r="J97" s="133">
        <f ca="1">IFERROR(OFFSET('reallocations and reductions'!$I$13,MATCH(A97,'reallocations and reductions'!$F$14:$F$54,0),), 0)</f>
        <v>0</v>
      </c>
      <c r="K97" s="133">
        <f ca="1">ROUND(IF(OR(E97="State Balance", E97="Hawaii County"), H97/(SUMIF($E$2:$E$1259,"State Balance",$H$2:$H$1259)+SUMIF($E$2:$E$1259,"Hawaii County",$H$2:$H$1259))*('reallocations and reductions'!$I$6),H97/(SUM($H$2:$H$1259)-SUMIF($E$2:$E$1259,"State Balance",$H$2:$H$1259)-SUMIF($E$2:$E$1259,"Hawaii County",$H$2:$H$1259))*('reallocations and reductions'!$I$8+'reallocations and reductions'!$I$7)),0)</f>
        <v>111</v>
      </c>
      <c r="L97" s="133">
        <f t="shared" ca="1" si="3"/>
        <v>1425784</v>
      </c>
      <c r="M97" s="151">
        <f t="shared" ca="1" si="4"/>
        <v>0.17987845245345974</v>
      </c>
      <c r="N97" s="156">
        <f t="shared" ca="1" si="5"/>
        <v>217368</v>
      </c>
    </row>
    <row r="98" spans="1:14" x14ac:dyDescent="0.25">
      <c r="A98" t="str">
        <f>CALCS!AD98</f>
        <v>061410</v>
      </c>
      <c r="B98" t="str">
        <f>CALCS!A98</f>
        <v>Fresno</v>
      </c>
      <c r="C98" t="str">
        <f>CALCS!B98</f>
        <v>CA</v>
      </c>
      <c r="D98" t="str">
        <f>CALCS!C98</f>
        <v>51</v>
      </c>
      <c r="E98" t="str">
        <f>CALCS!D98</f>
        <v>PC</v>
      </c>
      <c r="F98" s="155">
        <f>CALCS!O98</f>
        <v>522053</v>
      </c>
      <c r="G98" s="133">
        <f ca="1">OFFSET(CDBG17old!$J$1,MATCH(A98,CDBG17old!$K$2:$K$1263,0),)</f>
        <v>6422423</v>
      </c>
      <c r="H98" s="133">
        <f>CALCS!X98</f>
        <v>6903972</v>
      </c>
      <c r="I98" s="133">
        <f ca="1">IFERROR(OFFSET('reallocations and reductions'!$H$2,MATCH(A98,'reallocations and reductions'!$F$3:$F$6,0),),0)</f>
        <v>0</v>
      </c>
      <c r="J98" s="133">
        <f ca="1">IFERROR(OFFSET('reallocations and reductions'!$I$13,MATCH(A98,'reallocations and reductions'!$F$14:$F$54,0),), 0)</f>
        <v>0</v>
      </c>
      <c r="K98" s="133">
        <f ca="1">ROUND(IF(OR(E98="State Balance", E98="Hawaii County"), H98/(SUMIF($E$2:$E$1259,"State Balance",$H$2:$H$1259)+SUMIF($E$2:$E$1259,"Hawaii County",$H$2:$H$1259))*('reallocations and reductions'!$I$6),H98/(SUM($H$2:$H$1259)-SUMIF($E$2:$E$1259,"State Balance",$H$2:$H$1259)-SUMIF($E$2:$E$1259,"Hawaii County",$H$2:$H$1259))*('reallocations and reductions'!$I$8+'reallocations and reductions'!$I$7)),0)</f>
        <v>538</v>
      </c>
      <c r="L98" s="133">
        <f t="shared" ca="1" si="3"/>
        <v>6904510</v>
      </c>
      <c r="M98" s="151">
        <f t="shared" ca="1" si="4"/>
        <v>7.5063103131014566E-2</v>
      </c>
      <c r="N98" s="156">
        <f t="shared" ca="1" si="5"/>
        <v>482087</v>
      </c>
    </row>
    <row r="99" spans="1:14" x14ac:dyDescent="0.25">
      <c r="A99" t="str">
        <f>CALCS!AD99</f>
        <v>061416</v>
      </c>
      <c r="B99" t="str">
        <f>CALCS!A99</f>
        <v>Fullerton</v>
      </c>
      <c r="C99" t="str">
        <f>CALCS!B99</f>
        <v>CA</v>
      </c>
      <c r="D99" t="str">
        <f>CALCS!C99</f>
        <v>52</v>
      </c>
      <c r="E99" t="str">
        <f>CALCS!D99</f>
        <v>MC</v>
      </c>
      <c r="F99" s="155">
        <f>CALCS!O99</f>
        <v>140721</v>
      </c>
      <c r="G99" s="133">
        <f ca="1">OFFSET(CDBG17old!$J$1,MATCH(A99,CDBG17old!$K$2:$K$1263,0),)</f>
        <v>1297550</v>
      </c>
      <c r="H99" s="133">
        <f>CALCS!X99</f>
        <v>1445896</v>
      </c>
      <c r="I99" s="133">
        <f ca="1">IFERROR(OFFSET('reallocations and reductions'!$H$2,MATCH(A99,'reallocations and reductions'!$F$3:$F$6,0),),0)</f>
        <v>0</v>
      </c>
      <c r="J99" s="133">
        <f ca="1">IFERROR(OFFSET('reallocations and reductions'!$I$13,MATCH(A99,'reallocations and reductions'!$F$14:$F$54,0),), 0)</f>
        <v>0</v>
      </c>
      <c r="K99" s="133">
        <f ca="1">ROUND(IF(OR(E99="State Balance", E99="Hawaii County"), H99/(SUMIF($E$2:$E$1259,"State Balance",$H$2:$H$1259)+SUMIF($E$2:$E$1259,"Hawaii County",$H$2:$H$1259))*('reallocations and reductions'!$I$6),H99/(SUM($H$2:$H$1259)-SUMIF($E$2:$E$1259,"State Balance",$H$2:$H$1259)-SUMIF($E$2:$E$1259,"Hawaii County",$H$2:$H$1259))*('reallocations and reductions'!$I$8+'reallocations and reductions'!$I$7)),0)</f>
        <v>113</v>
      </c>
      <c r="L99" s="133">
        <f t="shared" ca="1" si="3"/>
        <v>1446009</v>
      </c>
      <c r="M99" s="151">
        <f t="shared" ca="1" si="4"/>
        <v>0.11441485877230165</v>
      </c>
      <c r="N99" s="156">
        <f t="shared" ca="1" si="5"/>
        <v>148459</v>
      </c>
    </row>
    <row r="100" spans="1:14" x14ac:dyDescent="0.25">
      <c r="A100" t="str">
        <f>CALCS!AD100</f>
        <v>061428</v>
      </c>
      <c r="B100" t="str">
        <f>CALCS!A100</f>
        <v>Gardena</v>
      </c>
      <c r="C100" t="str">
        <f>CALCS!B100</f>
        <v>CA</v>
      </c>
      <c r="D100" t="str">
        <f>CALCS!C100</f>
        <v>51</v>
      </c>
      <c r="E100" t="str">
        <f>CALCS!D100</f>
        <v>PC</v>
      </c>
      <c r="F100" s="155">
        <f>CALCS!O100</f>
        <v>60048</v>
      </c>
      <c r="G100" s="133">
        <f ca="1">OFFSET(CDBG17old!$J$1,MATCH(A100,CDBG17old!$K$2:$K$1263,0),)</f>
        <v>621732</v>
      </c>
      <c r="H100" s="133">
        <f>CALCS!X100</f>
        <v>666135</v>
      </c>
      <c r="I100" s="133">
        <f ca="1">IFERROR(OFFSET('reallocations and reductions'!$H$2,MATCH(A100,'reallocations and reductions'!$F$3:$F$6,0),),0)</f>
        <v>0</v>
      </c>
      <c r="J100" s="133">
        <f ca="1">IFERROR(OFFSET('reallocations and reductions'!$I$13,MATCH(A100,'reallocations and reductions'!$F$14:$F$54,0),), 0)</f>
        <v>0</v>
      </c>
      <c r="K100" s="133">
        <f ca="1">ROUND(IF(OR(E100="State Balance", E100="Hawaii County"), H100/(SUMIF($E$2:$E$1259,"State Balance",$H$2:$H$1259)+SUMIF($E$2:$E$1259,"Hawaii County",$H$2:$H$1259))*('reallocations and reductions'!$I$6),H100/(SUM($H$2:$H$1259)-SUMIF($E$2:$E$1259,"State Balance",$H$2:$H$1259)-SUMIF($E$2:$E$1259,"Hawaii County",$H$2:$H$1259))*('reallocations and reductions'!$I$8+'reallocations and reductions'!$I$7)),0)</f>
        <v>52</v>
      </c>
      <c r="L100" s="133">
        <f t="shared" ca="1" si="3"/>
        <v>666187</v>
      </c>
      <c r="M100" s="151">
        <f t="shared" ca="1" si="4"/>
        <v>7.1501868972483326E-2</v>
      </c>
      <c r="N100" s="156">
        <f t="shared" ca="1" si="5"/>
        <v>44455</v>
      </c>
    </row>
    <row r="101" spans="1:14" x14ac:dyDescent="0.25">
      <c r="A101" t="str">
        <f>CALCS!AD101</f>
        <v>061440</v>
      </c>
      <c r="B101" t="str">
        <f>CALCS!A101</f>
        <v>Garden Grove</v>
      </c>
      <c r="C101" t="str">
        <f>CALCS!B101</f>
        <v>CA</v>
      </c>
      <c r="D101" t="str">
        <f>CALCS!C101</f>
        <v>52</v>
      </c>
      <c r="E101" t="str">
        <f>CALCS!D101</f>
        <v>MC</v>
      </c>
      <c r="F101" s="155">
        <f>CALCS!O101</f>
        <v>174858</v>
      </c>
      <c r="G101" s="133">
        <f ca="1">OFFSET(CDBG17old!$J$1,MATCH(A101,CDBG17old!$K$2:$K$1263,0),)</f>
        <v>1874072</v>
      </c>
      <c r="H101" s="133">
        <f>CALCS!X101</f>
        <v>2094452</v>
      </c>
      <c r="I101" s="133">
        <f ca="1">IFERROR(OFFSET('reallocations and reductions'!$H$2,MATCH(A101,'reallocations and reductions'!$F$3:$F$6,0),),0)</f>
        <v>0</v>
      </c>
      <c r="J101" s="133">
        <f ca="1">IFERROR(OFFSET('reallocations and reductions'!$I$13,MATCH(A101,'reallocations and reductions'!$F$14:$F$54,0),), 0)</f>
        <v>0</v>
      </c>
      <c r="K101" s="133">
        <f ca="1">ROUND(IF(OR(E101="State Balance", E101="Hawaii County"), H101/(SUMIF($E$2:$E$1259,"State Balance",$H$2:$H$1259)+SUMIF($E$2:$E$1259,"Hawaii County",$H$2:$H$1259))*('reallocations and reductions'!$I$6),H101/(SUM($H$2:$H$1259)-SUMIF($E$2:$E$1259,"State Balance",$H$2:$H$1259)-SUMIF($E$2:$E$1259,"Hawaii County",$H$2:$H$1259))*('reallocations and reductions'!$I$8+'reallocations and reductions'!$I$7)),0)</f>
        <v>163</v>
      </c>
      <c r="L101" s="133">
        <f t="shared" ca="1" si="3"/>
        <v>2094615</v>
      </c>
      <c r="M101" s="151">
        <f t="shared" ca="1" si="4"/>
        <v>0.11768117767086857</v>
      </c>
      <c r="N101" s="156">
        <f t="shared" ca="1" si="5"/>
        <v>220543</v>
      </c>
    </row>
    <row r="102" spans="1:14" x14ac:dyDescent="0.25">
      <c r="A102" t="str">
        <f>CALCS!AD102</f>
        <v>061452</v>
      </c>
      <c r="B102" t="str">
        <f>CALCS!A102</f>
        <v>Gilroy City</v>
      </c>
      <c r="C102" t="str">
        <f>CALCS!B102</f>
        <v>CA</v>
      </c>
      <c r="D102" t="str">
        <f>CALCS!C102</f>
        <v>52</v>
      </c>
      <c r="E102" t="str">
        <f>CALCS!D102</f>
        <v>MC</v>
      </c>
      <c r="F102" s="155">
        <f>CALCS!O102</f>
        <v>55069</v>
      </c>
      <c r="G102" s="133">
        <f ca="1">OFFSET(CDBG17old!$J$1,MATCH(A102,CDBG17old!$K$2:$K$1263,0),)</f>
        <v>460364</v>
      </c>
      <c r="H102" s="133">
        <f>CALCS!X102</f>
        <v>496330</v>
      </c>
      <c r="I102" s="133">
        <f ca="1">IFERROR(OFFSET('reallocations and reductions'!$H$2,MATCH(A102,'reallocations and reductions'!$F$3:$F$6,0),),0)</f>
        <v>0</v>
      </c>
      <c r="J102" s="133">
        <f ca="1">IFERROR(OFFSET('reallocations and reductions'!$I$13,MATCH(A102,'reallocations and reductions'!$F$14:$F$54,0),), 0)</f>
        <v>0</v>
      </c>
      <c r="K102" s="133">
        <f ca="1">ROUND(IF(OR(E102="State Balance", E102="Hawaii County"), H102/(SUMIF($E$2:$E$1259,"State Balance",$H$2:$H$1259)+SUMIF($E$2:$E$1259,"Hawaii County",$H$2:$H$1259))*('reallocations and reductions'!$I$6),H102/(SUM($H$2:$H$1259)-SUMIF($E$2:$E$1259,"State Balance",$H$2:$H$1259)-SUMIF($E$2:$E$1259,"Hawaii County",$H$2:$H$1259))*('reallocations and reductions'!$I$8+'reallocations and reductions'!$I$7)),0)</f>
        <v>39</v>
      </c>
      <c r="L102" s="133">
        <f t="shared" ca="1" si="3"/>
        <v>496369</v>
      </c>
      <c r="M102" s="151">
        <f t="shared" ca="1" si="4"/>
        <v>7.8209851335030542E-2</v>
      </c>
      <c r="N102" s="156">
        <f t="shared" ca="1" si="5"/>
        <v>36005</v>
      </c>
    </row>
    <row r="103" spans="1:14" x14ac:dyDescent="0.25">
      <c r="A103" t="str">
        <f>CALCS!AD103</f>
        <v>061464</v>
      </c>
      <c r="B103" t="str">
        <f>CALCS!A103</f>
        <v>Glendale</v>
      </c>
      <c r="C103" t="str">
        <f>CALCS!B103</f>
        <v>CA</v>
      </c>
      <c r="D103" t="str">
        <f>CALCS!C103</f>
        <v>51</v>
      </c>
      <c r="E103" t="str">
        <f>CALCS!D103</f>
        <v>PC</v>
      </c>
      <c r="F103" s="155">
        <f>CALCS!O103</f>
        <v>200831</v>
      </c>
      <c r="G103" s="133">
        <f ca="1">OFFSET(CDBG17old!$J$1,MATCH(A103,CDBG17old!$K$2:$K$1263,0),)</f>
        <v>1634112</v>
      </c>
      <c r="H103" s="133">
        <f>CALCS!X103</f>
        <v>1852393</v>
      </c>
      <c r="I103" s="133">
        <f ca="1">IFERROR(OFFSET('reallocations and reductions'!$H$2,MATCH(A103,'reallocations and reductions'!$F$3:$F$6,0),),0)</f>
        <v>0</v>
      </c>
      <c r="J103" s="133">
        <f ca="1">IFERROR(OFFSET('reallocations and reductions'!$I$13,MATCH(A103,'reallocations and reductions'!$F$14:$F$54,0),), 0)</f>
        <v>0</v>
      </c>
      <c r="K103" s="133">
        <f ca="1">ROUND(IF(OR(E103="State Balance", E103="Hawaii County"), H103/(SUMIF($E$2:$E$1259,"State Balance",$H$2:$H$1259)+SUMIF($E$2:$E$1259,"Hawaii County",$H$2:$H$1259))*('reallocations and reductions'!$I$6),H103/(SUM($H$2:$H$1259)-SUMIF($E$2:$E$1259,"State Balance",$H$2:$H$1259)-SUMIF($E$2:$E$1259,"Hawaii County",$H$2:$H$1259))*('reallocations and reductions'!$I$8+'reallocations and reductions'!$I$7)),0)</f>
        <v>144</v>
      </c>
      <c r="L103" s="133">
        <f t="shared" ca="1" si="3"/>
        <v>1852537</v>
      </c>
      <c r="M103" s="151">
        <f t="shared" ca="1" si="4"/>
        <v>0.13366586867974778</v>
      </c>
      <c r="N103" s="156">
        <f t="shared" ca="1" si="5"/>
        <v>218425</v>
      </c>
    </row>
    <row r="104" spans="1:14" x14ac:dyDescent="0.25">
      <c r="A104" t="str">
        <f>CALCS!AD104</f>
        <v>061470</v>
      </c>
      <c r="B104" t="str">
        <f>CALCS!A104</f>
        <v>Glendora City</v>
      </c>
      <c r="C104" t="str">
        <f>CALCS!B104</f>
        <v>CA</v>
      </c>
      <c r="D104" t="str">
        <f>CALCS!C104</f>
        <v>52</v>
      </c>
      <c r="E104" t="str">
        <f>CALCS!D104</f>
        <v>MC</v>
      </c>
      <c r="F104" s="155">
        <f>CALCS!O104</f>
        <v>51851</v>
      </c>
      <c r="G104" s="133">
        <f ca="1">OFFSET(CDBG17old!$J$1,MATCH(A104,CDBG17old!$K$2:$K$1263,0),)</f>
        <v>245502</v>
      </c>
      <c r="H104" s="133">
        <f>CALCS!X104</f>
        <v>279916</v>
      </c>
      <c r="I104" s="133">
        <f ca="1">IFERROR(OFFSET('reallocations and reductions'!$H$2,MATCH(A104,'reallocations and reductions'!$F$3:$F$6,0),),0)</f>
        <v>0</v>
      </c>
      <c r="J104" s="133">
        <f ca="1">IFERROR(OFFSET('reallocations and reductions'!$I$13,MATCH(A104,'reallocations and reductions'!$F$14:$F$54,0),), 0)</f>
        <v>0</v>
      </c>
      <c r="K104" s="133">
        <f ca="1">ROUND(IF(OR(E104="State Balance", E104="Hawaii County"), H104/(SUMIF($E$2:$E$1259,"State Balance",$H$2:$H$1259)+SUMIF($E$2:$E$1259,"Hawaii County",$H$2:$H$1259))*('reallocations and reductions'!$I$6),H104/(SUM($H$2:$H$1259)-SUMIF($E$2:$E$1259,"State Balance",$H$2:$H$1259)-SUMIF($E$2:$E$1259,"Hawaii County",$H$2:$H$1259))*('reallocations and reductions'!$I$8+'reallocations and reductions'!$I$7)),0)</f>
        <v>22</v>
      </c>
      <c r="L104" s="133">
        <f t="shared" ca="1" si="3"/>
        <v>279938</v>
      </c>
      <c r="M104" s="151">
        <f t="shared" ca="1" si="4"/>
        <v>0.14026769639351208</v>
      </c>
      <c r="N104" s="156">
        <f t="shared" ca="1" si="5"/>
        <v>34436</v>
      </c>
    </row>
    <row r="105" spans="1:14" x14ac:dyDescent="0.25">
      <c r="A105" t="str">
        <f>CALCS!AD105</f>
        <v>061476</v>
      </c>
      <c r="B105" t="str">
        <f>CALCS!A105</f>
        <v>Goleta</v>
      </c>
      <c r="C105" t="str">
        <f>CALCS!B105</f>
        <v>CA</v>
      </c>
      <c r="D105" t="str">
        <f>CALCS!C105</f>
        <v>52</v>
      </c>
      <c r="E105" t="str">
        <f>CALCS!D105</f>
        <v>MC</v>
      </c>
      <c r="F105" s="155">
        <f>CALCS!O105</f>
        <v>30850</v>
      </c>
      <c r="G105" s="133">
        <f ca="1">OFFSET(CDBG17old!$J$1,MATCH(A105,CDBG17old!$K$2:$K$1263,0),)</f>
        <v>177194</v>
      </c>
      <c r="H105" s="133">
        <f>CALCS!X105</f>
        <v>216342</v>
      </c>
      <c r="I105" s="133">
        <f ca="1">IFERROR(OFFSET('reallocations and reductions'!$H$2,MATCH(A105,'reallocations and reductions'!$F$3:$F$6,0),),0)</f>
        <v>0</v>
      </c>
      <c r="J105" s="133">
        <f ca="1">IFERROR(OFFSET('reallocations and reductions'!$I$13,MATCH(A105,'reallocations and reductions'!$F$14:$F$54,0),), 0)</f>
        <v>0</v>
      </c>
      <c r="K105" s="133">
        <f ca="1">ROUND(IF(OR(E105="State Balance", E105="Hawaii County"), H105/(SUMIF($E$2:$E$1259,"State Balance",$H$2:$H$1259)+SUMIF($E$2:$E$1259,"Hawaii County",$H$2:$H$1259))*('reallocations and reductions'!$I$6),H105/(SUM($H$2:$H$1259)-SUMIF($E$2:$E$1259,"State Balance",$H$2:$H$1259)-SUMIF($E$2:$E$1259,"Hawaii County",$H$2:$H$1259))*('reallocations and reductions'!$I$8+'reallocations and reductions'!$I$7)),0)</f>
        <v>17</v>
      </c>
      <c r="L105" s="133">
        <f t="shared" ca="1" si="3"/>
        <v>216359</v>
      </c>
      <c r="M105" s="151">
        <f t="shared" ca="1" si="4"/>
        <v>0.22102892874476562</v>
      </c>
      <c r="N105" s="156">
        <f t="shared" ca="1" si="5"/>
        <v>39165</v>
      </c>
    </row>
    <row r="106" spans="1:14" x14ac:dyDescent="0.25">
      <c r="A106" t="str">
        <f>CALCS!AD106</f>
        <v>061566</v>
      </c>
      <c r="B106" t="str">
        <f>CALCS!A106</f>
        <v>Hanford</v>
      </c>
      <c r="C106" t="str">
        <f>CALCS!B106</f>
        <v>CA</v>
      </c>
      <c r="D106" t="str">
        <f>CALCS!C106</f>
        <v>51</v>
      </c>
      <c r="E106" t="str">
        <f>CALCS!D106</f>
        <v>PC</v>
      </c>
      <c r="F106" s="155">
        <f>CALCS!O106</f>
        <v>55547</v>
      </c>
      <c r="G106" s="133">
        <f ca="1">OFFSET(CDBG17old!$J$1,MATCH(A106,CDBG17old!$K$2:$K$1263,0),)</f>
        <v>556879</v>
      </c>
      <c r="H106" s="133">
        <f>CALCS!X106</f>
        <v>599472</v>
      </c>
      <c r="I106" s="133">
        <f ca="1">IFERROR(OFFSET('reallocations and reductions'!$H$2,MATCH(A106,'reallocations and reductions'!$F$3:$F$6,0),),0)</f>
        <v>0</v>
      </c>
      <c r="J106" s="133">
        <f ca="1">IFERROR(OFFSET('reallocations and reductions'!$I$13,MATCH(A106,'reallocations and reductions'!$F$14:$F$54,0),), 0)</f>
        <v>0</v>
      </c>
      <c r="K106" s="133">
        <f ca="1">ROUND(IF(OR(E106="State Balance", E106="Hawaii County"), H106/(SUMIF($E$2:$E$1259,"State Balance",$H$2:$H$1259)+SUMIF($E$2:$E$1259,"Hawaii County",$H$2:$H$1259))*('reallocations and reductions'!$I$6),H106/(SUM($H$2:$H$1259)-SUMIF($E$2:$E$1259,"State Balance",$H$2:$H$1259)-SUMIF($E$2:$E$1259,"Hawaii County",$H$2:$H$1259))*('reallocations and reductions'!$I$8+'reallocations and reductions'!$I$7)),0)</f>
        <v>47</v>
      </c>
      <c r="L106" s="133">
        <f t="shared" ca="1" si="3"/>
        <v>599519</v>
      </c>
      <c r="M106" s="151">
        <f t="shared" ca="1" si="4"/>
        <v>7.656959590862647E-2</v>
      </c>
      <c r="N106" s="156">
        <f t="shared" ca="1" si="5"/>
        <v>42640</v>
      </c>
    </row>
    <row r="107" spans="1:14" x14ac:dyDescent="0.25">
      <c r="A107" t="str">
        <f>CALCS!AD107</f>
        <v>061596</v>
      </c>
      <c r="B107" t="str">
        <f>CALCS!A107</f>
        <v>Hawthorne</v>
      </c>
      <c r="C107" t="str">
        <f>CALCS!B107</f>
        <v>CA</v>
      </c>
      <c r="D107" t="str">
        <f>CALCS!C107</f>
        <v>52</v>
      </c>
      <c r="E107" t="str">
        <f>CALCS!D107</f>
        <v>MC</v>
      </c>
      <c r="F107" s="155">
        <f>CALCS!O107</f>
        <v>88031</v>
      </c>
      <c r="G107" s="133">
        <f ca="1">OFFSET(CDBG17old!$J$1,MATCH(A107,CDBG17old!$K$2:$K$1263,0),)</f>
        <v>1155001</v>
      </c>
      <c r="H107" s="133">
        <f>CALCS!X107</f>
        <v>1297622</v>
      </c>
      <c r="I107" s="133">
        <f ca="1">IFERROR(OFFSET('reallocations and reductions'!$H$2,MATCH(A107,'reallocations and reductions'!$F$3:$F$6,0),),0)</f>
        <v>0</v>
      </c>
      <c r="J107" s="133">
        <f ca="1">IFERROR(OFFSET('reallocations and reductions'!$I$13,MATCH(A107,'reallocations and reductions'!$F$14:$F$54,0),), 0)</f>
        <v>0</v>
      </c>
      <c r="K107" s="133">
        <f ca="1">ROUND(IF(OR(E107="State Balance", E107="Hawaii County"), H107/(SUMIF($E$2:$E$1259,"State Balance",$H$2:$H$1259)+SUMIF($E$2:$E$1259,"Hawaii County",$H$2:$H$1259))*('reallocations and reductions'!$I$6),H107/(SUM($H$2:$H$1259)-SUMIF($E$2:$E$1259,"State Balance",$H$2:$H$1259)-SUMIF($E$2:$E$1259,"Hawaii County",$H$2:$H$1259))*('reallocations and reductions'!$I$8+'reallocations and reductions'!$I$7)),0)</f>
        <v>101</v>
      </c>
      <c r="L107" s="133">
        <f t="shared" ca="1" si="3"/>
        <v>1297723</v>
      </c>
      <c r="M107" s="151">
        <f t="shared" ca="1" si="4"/>
        <v>0.12356872418292278</v>
      </c>
      <c r="N107" s="156">
        <f t="shared" ca="1" si="5"/>
        <v>142722</v>
      </c>
    </row>
    <row r="108" spans="1:14" x14ac:dyDescent="0.25">
      <c r="A108" t="str">
        <f>CALCS!AD108</f>
        <v>061602</v>
      </c>
      <c r="B108" t="str">
        <f>CALCS!A108</f>
        <v>Hayward</v>
      </c>
      <c r="C108" t="str">
        <f>CALCS!B108</f>
        <v>CA</v>
      </c>
      <c r="D108" t="str">
        <f>CALCS!C108</f>
        <v>51</v>
      </c>
      <c r="E108" t="str">
        <f>CALCS!D108</f>
        <v>PC</v>
      </c>
      <c r="F108" s="155">
        <f>CALCS!O108</f>
        <v>158937</v>
      </c>
      <c r="G108" s="133">
        <f ca="1">OFFSET(CDBG17old!$J$1,MATCH(A108,CDBG17old!$K$2:$K$1263,0),)</f>
        <v>1228347</v>
      </c>
      <c r="H108" s="133">
        <f>CALCS!X108</f>
        <v>1517266</v>
      </c>
      <c r="I108" s="133">
        <f ca="1">IFERROR(OFFSET('reallocations and reductions'!$H$2,MATCH(A108,'reallocations and reductions'!$F$3:$F$6,0),),0)</f>
        <v>0</v>
      </c>
      <c r="J108" s="133">
        <f ca="1">IFERROR(OFFSET('reallocations and reductions'!$I$13,MATCH(A108,'reallocations and reductions'!$F$14:$F$54,0),), 0)</f>
        <v>0</v>
      </c>
      <c r="K108" s="133">
        <f ca="1">ROUND(IF(OR(E108="State Balance", E108="Hawaii County"), H108/(SUMIF($E$2:$E$1259,"State Balance",$H$2:$H$1259)+SUMIF($E$2:$E$1259,"Hawaii County",$H$2:$H$1259))*('reallocations and reductions'!$I$6),H108/(SUM($H$2:$H$1259)-SUMIF($E$2:$E$1259,"State Balance",$H$2:$H$1259)-SUMIF($E$2:$E$1259,"Hawaii County",$H$2:$H$1259))*('reallocations and reductions'!$I$8+'reallocations and reductions'!$I$7)),0)</f>
        <v>118</v>
      </c>
      <c r="L108" s="133">
        <f t="shared" ca="1" si="3"/>
        <v>1517384</v>
      </c>
      <c r="M108" s="151">
        <f t="shared" ca="1" si="4"/>
        <v>0.2353056587430099</v>
      </c>
      <c r="N108" s="156">
        <f t="shared" ca="1" si="5"/>
        <v>289037</v>
      </c>
    </row>
    <row r="109" spans="1:14" x14ac:dyDescent="0.25">
      <c r="A109" t="str">
        <f>CALCS!AD109</f>
        <v>061614</v>
      </c>
      <c r="B109" t="str">
        <f>CALCS!A109</f>
        <v>Hemet</v>
      </c>
      <c r="C109" t="str">
        <f>CALCS!B109</f>
        <v>CA</v>
      </c>
      <c r="D109" t="str">
        <f>CALCS!C109</f>
        <v>52</v>
      </c>
      <c r="E109" t="str">
        <f>CALCS!D109</f>
        <v>MC</v>
      </c>
      <c r="F109" s="155">
        <f>CALCS!O109</f>
        <v>84281</v>
      </c>
      <c r="G109" s="133">
        <f ca="1">OFFSET(CDBG17old!$J$1,MATCH(A109,CDBG17old!$K$2:$K$1263,0),)</f>
        <v>758673</v>
      </c>
      <c r="H109" s="133">
        <f>CALCS!X109</f>
        <v>871002</v>
      </c>
      <c r="I109" s="133">
        <f ca="1">IFERROR(OFFSET('reallocations and reductions'!$H$2,MATCH(A109,'reallocations and reductions'!$F$3:$F$6,0),),0)</f>
        <v>0</v>
      </c>
      <c r="J109" s="133">
        <f ca="1">IFERROR(OFFSET('reallocations and reductions'!$I$13,MATCH(A109,'reallocations and reductions'!$F$14:$F$54,0),), 0)</f>
        <v>0</v>
      </c>
      <c r="K109" s="133">
        <f ca="1">ROUND(IF(OR(E109="State Balance", E109="Hawaii County"), H109/(SUMIF($E$2:$E$1259,"State Balance",$H$2:$H$1259)+SUMIF($E$2:$E$1259,"Hawaii County",$H$2:$H$1259))*('reallocations and reductions'!$I$6),H109/(SUM($H$2:$H$1259)-SUMIF($E$2:$E$1259,"State Balance",$H$2:$H$1259)-SUMIF($E$2:$E$1259,"Hawaii County",$H$2:$H$1259))*('reallocations and reductions'!$I$8+'reallocations and reductions'!$I$7)),0)</f>
        <v>68</v>
      </c>
      <c r="L109" s="133">
        <f t="shared" ca="1" si="3"/>
        <v>871070</v>
      </c>
      <c r="M109" s="151">
        <f t="shared" ca="1" si="4"/>
        <v>0.14814946623907796</v>
      </c>
      <c r="N109" s="156">
        <f t="shared" ca="1" si="5"/>
        <v>112397</v>
      </c>
    </row>
    <row r="110" spans="1:14" x14ac:dyDescent="0.25">
      <c r="A110" t="str">
        <f>CALCS!AD110</f>
        <v>061638</v>
      </c>
      <c r="B110" t="str">
        <f>CALCS!A110</f>
        <v>Hesperia</v>
      </c>
      <c r="C110" t="str">
        <f>CALCS!B110</f>
        <v>CA</v>
      </c>
      <c r="D110" t="str">
        <f>CALCS!C110</f>
        <v>52</v>
      </c>
      <c r="E110" t="str">
        <f>CALCS!D110</f>
        <v>MC</v>
      </c>
      <c r="F110" s="155">
        <f>CALCS!O110</f>
        <v>93724</v>
      </c>
      <c r="G110" s="133">
        <f ca="1">OFFSET(CDBG17old!$J$1,MATCH(A110,CDBG17old!$K$2:$K$1263,0),)</f>
        <v>953256</v>
      </c>
      <c r="H110" s="133">
        <f>CALCS!X110</f>
        <v>1033101</v>
      </c>
      <c r="I110" s="133">
        <f ca="1">IFERROR(OFFSET('reallocations and reductions'!$H$2,MATCH(A110,'reallocations and reductions'!$F$3:$F$6,0),),0)</f>
        <v>0</v>
      </c>
      <c r="J110" s="133">
        <f ca="1">IFERROR(OFFSET('reallocations and reductions'!$I$13,MATCH(A110,'reallocations and reductions'!$F$14:$F$54,0),), 0)</f>
        <v>0</v>
      </c>
      <c r="K110" s="133">
        <f ca="1">ROUND(IF(OR(E110="State Balance", E110="Hawaii County"), H110/(SUMIF($E$2:$E$1259,"State Balance",$H$2:$H$1259)+SUMIF($E$2:$E$1259,"Hawaii County",$H$2:$H$1259))*('reallocations and reductions'!$I$6),H110/(SUM($H$2:$H$1259)-SUMIF($E$2:$E$1259,"State Balance",$H$2:$H$1259)-SUMIF($E$2:$E$1259,"Hawaii County",$H$2:$H$1259))*('reallocations and reductions'!$I$8+'reallocations and reductions'!$I$7)),0)</f>
        <v>81</v>
      </c>
      <c r="L110" s="133">
        <f t="shared" ca="1" si="3"/>
        <v>1033182</v>
      </c>
      <c r="M110" s="151">
        <f t="shared" ca="1" si="4"/>
        <v>8.3845262972380971E-2</v>
      </c>
      <c r="N110" s="156">
        <f t="shared" ca="1" si="5"/>
        <v>79926</v>
      </c>
    </row>
    <row r="111" spans="1:14" x14ac:dyDescent="0.25">
      <c r="A111" t="str">
        <f>CALCS!AD111</f>
        <v>061692</v>
      </c>
      <c r="B111" t="str">
        <f>CALCS!A111</f>
        <v>Huntington Beach</v>
      </c>
      <c r="C111" t="str">
        <f>CALCS!B111</f>
        <v>CA</v>
      </c>
      <c r="D111" t="str">
        <f>CALCS!C111</f>
        <v>52</v>
      </c>
      <c r="E111" t="str">
        <f>CALCS!D111</f>
        <v>MC</v>
      </c>
      <c r="F111" s="155">
        <f>CALCS!O111</f>
        <v>200652</v>
      </c>
      <c r="G111" s="133">
        <f ca="1">OFFSET(CDBG17old!$J$1,MATCH(A111,CDBG17old!$K$2:$K$1263,0),)</f>
        <v>1033767</v>
      </c>
      <c r="H111" s="133">
        <f>CALCS!X111</f>
        <v>1155607</v>
      </c>
      <c r="I111" s="133">
        <f ca="1">IFERROR(OFFSET('reallocations and reductions'!$H$2,MATCH(A111,'reallocations and reductions'!$F$3:$F$6,0),),0)</f>
        <v>0</v>
      </c>
      <c r="J111" s="133">
        <f ca="1">IFERROR(OFFSET('reallocations and reductions'!$I$13,MATCH(A111,'reallocations and reductions'!$F$14:$F$54,0),), 0)</f>
        <v>0</v>
      </c>
      <c r="K111" s="133">
        <f ca="1">ROUND(IF(OR(E111="State Balance", E111="Hawaii County"), H111/(SUMIF($E$2:$E$1259,"State Balance",$H$2:$H$1259)+SUMIF($E$2:$E$1259,"Hawaii County",$H$2:$H$1259))*('reallocations and reductions'!$I$6),H111/(SUM($H$2:$H$1259)-SUMIF($E$2:$E$1259,"State Balance",$H$2:$H$1259)-SUMIF($E$2:$E$1259,"Hawaii County",$H$2:$H$1259))*('reallocations and reductions'!$I$8+'reallocations and reductions'!$I$7)),0)</f>
        <v>90</v>
      </c>
      <c r="L111" s="133">
        <f t="shared" ca="1" si="3"/>
        <v>1155697</v>
      </c>
      <c r="M111" s="151">
        <f t="shared" ca="1" si="4"/>
        <v>0.1179472743858142</v>
      </c>
      <c r="N111" s="156">
        <f t="shared" ca="1" si="5"/>
        <v>121930</v>
      </c>
    </row>
    <row r="112" spans="1:14" x14ac:dyDescent="0.25">
      <c r="A112" t="str">
        <f>CALCS!AD112</f>
        <v>061698</v>
      </c>
      <c r="B112" t="str">
        <f>CALCS!A112</f>
        <v>Huntington Park</v>
      </c>
      <c r="C112" t="str">
        <f>CALCS!B112</f>
        <v>CA</v>
      </c>
      <c r="D112" t="str">
        <f>CALCS!C112</f>
        <v>52</v>
      </c>
      <c r="E112" t="str">
        <f>CALCS!D112</f>
        <v>MC</v>
      </c>
      <c r="F112" s="155">
        <f>CALCS!O112</f>
        <v>58879</v>
      </c>
      <c r="G112" s="133">
        <f ca="1">OFFSET(CDBG17old!$J$1,MATCH(A112,CDBG17old!$K$2:$K$1263,0),)</f>
        <v>1228240</v>
      </c>
      <c r="H112" s="133">
        <f>CALCS!X112</f>
        <v>1275997</v>
      </c>
      <c r="I112" s="133">
        <f ca="1">IFERROR(OFFSET('reallocations and reductions'!$H$2,MATCH(A112,'reallocations and reductions'!$F$3:$F$6,0),),0)</f>
        <v>0</v>
      </c>
      <c r="J112" s="133">
        <f ca="1">IFERROR(OFFSET('reallocations and reductions'!$I$13,MATCH(A112,'reallocations and reductions'!$F$14:$F$54,0),), 0)</f>
        <v>0</v>
      </c>
      <c r="K112" s="133">
        <f ca="1">ROUND(IF(OR(E112="State Balance", E112="Hawaii County"), H112/(SUMIF($E$2:$E$1259,"State Balance",$H$2:$H$1259)+SUMIF($E$2:$E$1259,"Hawaii County",$H$2:$H$1259))*('reallocations and reductions'!$I$6),H112/(SUM($H$2:$H$1259)-SUMIF($E$2:$E$1259,"State Balance",$H$2:$H$1259)-SUMIF($E$2:$E$1259,"Hawaii County",$H$2:$H$1259))*('reallocations and reductions'!$I$8+'reallocations and reductions'!$I$7)),0)</f>
        <v>99</v>
      </c>
      <c r="L112" s="133">
        <f t="shared" ca="1" si="3"/>
        <v>1276096</v>
      </c>
      <c r="M112" s="151">
        <f t="shared" ca="1" si="4"/>
        <v>3.8963069107014914E-2</v>
      </c>
      <c r="N112" s="156">
        <f t="shared" ca="1" si="5"/>
        <v>47856</v>
      </c>
    </row>
    <row r="113" spans="1:14" x14ac:dyDescent="0.25">
      <c r="A113" t="str">
        <f>CALCS!AD113</f>
        <v>061728</v>
      </c>
      <c r="B113" t="str">
        <f>CALCS!A113</f>
        <v>Indio City</v>
      </c>
      <c r="C113" t="str">
        <f>CALCS!B113</f>
        <v>CA</v>
      </c>
      <c r="D113" t="str">
        <f>CALCS!C113</f>
        <v>52</v>
      </c>
      <c r="E113" t="str">
        <f>CALCS!D113</f>
        <v>MC</v>
      </c>
      <c r="F113" s="155">
        <f>CALCS!O113</f>
        <v>88488</v>
      </c>
      <c r="G113" s="133">
        <f ca="1">OFFSET(CDBG17old!$J$1,MATCH(A113,CDBG17old!$K$2:$K$1263,0),)</f>
        <v>859367</v>
      </c>
      <c r="H113" s="133">
        <f>CALCS!X113</f>
        <v>869617</v>
      </c>
      <c r="I113" s="133">
        <f ca="1">IFERROR(OFFSET('reallocations and reductions'!$H$2,MATCH(A113,'reallocations and reductions'!$F$3:$F$6,0),),0)</f>
        <v>0</v>
      </c>
      <c r="J113" s="133">
        <f ca="1">IFERROR(OFFSET('reallocations and reductions'!$I$13,MATCH(A113,'reallocations and reductions'!$F$14:$F$54,0),), 0)</f>
        <v>0</v>
      </c>
      <c r="K113" s="133">
        <f ca="1">ROUND(IF(OR(E113="State Balance", E113="Hawaii County"), H113/(SUMIF($E$2:$E$1259,"State Balance",$H$2:$H$1259)+SUMIF($E$2:$E$1259,"Hawaii County",$H$2:$H$1259))*('reallocations and reductions'!$I$6),H113/(SUM($H$2:$H$1259)-SUMIF($E$2:$E$1259,"State Balance",$H$2:$H$1259)-SUMIF($E$2:$E$1259,"Hawaii County",$H$2:$H$1259))*('reallocations and reductions'!$I$8+'reallocations and reductions'!$I$7)),0)</f>
        <v>68</v>
      </c>
      <c r="L113" s="133">
        <f t="shared" ca="1" si="3"/>
        <v>869685</v>
      </c>
      <c r="M113" s="151">
        <f t="shared" ca="1" si="4"/>
        <v>1.2006511769709566E-2</v>
      </c>
      <c r="N113" s="156">
        <f t="shared" ca="1" si="5"/>
        <v>10318</v>
      </c>
    </row>
    <row r="114" spans="1:14" x14ac:dyDescent="0.25">
      <c r="A114" t="str">
        <f>CALCS!AD114</f>
        <v>061740</v>
      </c>
      <c r="B114" t="str">
        <f>CALCS!A114</f>
        <v>Inglewood</v>
      </c>
      <c r="C114" t="str">
        <f>CALCS!B114</f>
        <v>CA</v>
      </c>
      <c r="D114" t="str">
        <f>CALCS!C114</f>
        <v>52</v>
      </c>
      <c r="E114" t="str">
        <f>CALCS!D114</f>
        <v>MC</v>
      </c>
      <c r="F114" s="155">
        <f>CALCS!O114</f>
        <v>110654</v>
      </c>
      <c r="G114" s="133">
        <f ca="1">OFFSET(CDBG17old!$J$1,MATCH(A114,CDBG17old!$K$2:$K$1263,0),)</f>
        <v>1386743</v>
      </c>
      <c r="H114" s="133">
        <f>CALCS!X114</f>
        <v>1497803</v>
      </c>
      <c r="I114" s="133">
        <f ca="1">IFERROR(OFFSET('reallocations and reductions'!$H$2,MATCH(A114,'reallocations and reductions'!$F$3:$F$6,0),),0)</f>
        <v>0</v>
      </c>
      <c r="J114" s="133">
        <f ca="1">IFERROR(OFFSET('reallocations and reductions'!$I$13,MATCH(A114,'reallocations and reductions'!$F$14:$F$54,0),), 0)</f>
        <v>0</v>
      </c>
      <c r="K114" s="133">
        <f ca="1">ROUND(IF(OR(E114="State Balance", E114="Hawaii County"), H114/(SUMIF($E$2:$E$1259,"State Balance",$H$2:$H$1259)+SUMIF($E$2:$E$1259,"Hawaii County",$H$2:$H$1259))*('reallocations and reductions'!$I$6),H114/(SUM($H$2:$H$1259)-SUMIF($E$2:$E$1259,"State Balance",$H$2:$H$1259)-SUMIF($E$2:$E$1259,"Hawaii County",$H$2:$H$1259))*('reallocations and reductions'!$I$8+'reallocations and reductions'!$I$7)),0)</f>
        <v>117</v>
      </c>
      <c r="L114" s="133">
        <f t="shared" ca="1" si="3"/>
        <v>1497920</v>
      </c>
      <c r="M114" s="151">
        <f t="shared" ca="1" si="4"/>
        <v>8.0171307877523093E-2</v>
      </c>
      <c r="N114" s="156">
        <f t="shared" ca="1" si="5"/>
        <v>111177</v>
      </c>
    </row>
    <row r="115" spans="1:14" x14ac:dyDescent="0.25">
      <c r="A115" t="str">
        <f>CALCS!AD115</f>
        <v>061750</v>
      </c>
      <c r="B115" t="str">
        <f>CALCS!A115</f>
        <v>Irvine</v>
      </c>
      <c r="C115" t="str">
        <f>CALCS!B115</f>
        <v>CA</v>
      </c>
      <c r="D115" t="str">
        <f>CALCS!C115</f>
        <v>51</v>
      </c>
      <c r="E115" t="str">
        <f>CALCS!D115</f>
        <v>PC</v>
      </c>
      <c r="F115" s="155">
        <f>CALCS!O115</f>
        <v>266122</v>
      </c>
      <c r="G115" s="133">
        <f ca="1">OFFSET(CDBG17old!$J$1,MATCH(A115,CDBG17old!$K$2:$K$1263,0),)</f>
        <v>1428585</v>
      </c>
      <c r="H115" s="133">
        <f>CALCS!X115</f>
        <v>1698295</v>
      </c>
      <c r="I115" s="133">
        <f ca="1">IFERROR(OFFSET('reallocations and reductions'!$H$2,MATCH(A115,'reallocations and reductions'!$F$3:$F$6,0),),0)</f>
        <v>0</v>
      </c>
      <c r="J115" s="133">
        <f ca="1">IFERROR(OFFSET('reallocations and reductions'!$I$13,MATCH(A115,'reallocations and reductions'!$F$14:$F$54,0),), 0)</f>
        <v>0</v>
      </c>
      <c r="K115" s="133">
        <f ca="1">ROUND(IF(OR(E115="State Balance", E115="Hawaii County"), H115/(SUMIF($E$2:$E$1259,"State Balance",$H$2:$H$1259)+SUMIF($E$2:$E$1259,"Hawaii County",$H$2:$H$1259))*('reallocations and reductions'!$I$6),H115/(SUM($H$2:$H$1259)-SUMIF($E$2:$E$1259,"State Balance",$H$2:$H$1259)-SUMIF($E$2:$E$1259,"Hawaii County",$H$2:$H$1259))*('reallocations and reductions'!$I$8+'reallocations and reductions'!$I$7)),0)</f>
        <v>132</v>
      </c>
      <c r="L115" s="133">
        <f t="shared" ca="1" si="3"/>
        <v>1698427</v>
      </c>
      <c r="M115" s="151">
        <f t="shared" ca="1" si="4"/>
        <v>0.18888760556774711</v>
      </c>
      <c r="N115" s="156">
        <f t="shared" ca="1" si="5"/>
        <v>269842</v>
      </c>
    </row>
    <row r="116" spans="1:14" x14ac:dyDescent="0.25">
      <c r="A116" t="str">
        <f>CALCS!AD116</f>
        <v>061783</v>
      </c>
      <c r="B116" t="str">
        <f>CALCS!A116</f>
        <v>Jurupa Valley</v>
      </c>
      <c r="C116" t="str">
        <f>CALCS!B116</f>
        <v>CA</v>
      </c>
      <c r="D116" t="str">
        <f>CALCS!C116</f>
        <v>52</v>
      </c>
      <c r="E116" t="str">
        <f>CALCS!D116</f>
        <v>MC</v>
      </c>
      <c r="F116" s="155">
        <f>CALCS!O116</f>
        <v>103541</v>
      </c>
      <c r="G116" s="133">
        <v>0</v>
      </c>
      <c r="H116" s="133">
        <f>CALCS!X116</f>
        <v>1189326</v>
      </c>
      <c r="I116" s="133">
        <f ca="1">IFERROR(OFFSET('reallocations and reductions'!$H$2,MATCH(A116,'reallocations and reductions'!$F$3:$F$6,0),),0)</f>
        <v>0</v>
      </c>
      <c r="J116" s="133">
        <f ca="1">IFERROR(OFFSET('reallocations and reductions'!$I$13,MATCH(A116,'reallocations and reductions'!$F$14:$F$54,0),), 0)</f>
        <v>0</v>
      </c>
      <c r="K116" s="133">
        <f ca="1">ROUND(IF(OR(E116="State Balance", E116="Hawaii County"), H116/(SUMIF($E$2:$E$1259,"State Balance",$H$2:$H$1259)+SUMIF($E$2:$E$1259,"Hawaii County",$H$2:$H$1259))*('reallocations and reductions'!$I$6),H116/(SUM($H$2:$H$1259)-SUMIF($E$2:$E$1259,"State Balance",$H$2:$H$1259)-SUMIF($E$2:$E$1259,"Hawaii County",$H$2:$H$1259))*('reallocations and reductions'!$I$8+'reallocations and reductions'!$I$7)),0)</f>
        <v>93</v>
      </c>
      <c r="L116" s="133">
        <f t="shared" ca="1" si="3"/>
        <v>1189419</v>
      </c>
      <c r="M116" s="151">
        <v>0</v>
      </c>
      <c r="N116" s="156">
        <f t="shared" ca="1" si="5"/>
        <v>1189419</v>
      </c>
    </row>
    <row r="117" spans="1:14" x14ac:dyDescent="0.25">
      <c r="A117" t="str">
        <f>CALCS!AD117</f>
        <v>061854</v>
      </c>
      <c r="B117" t="str">
        <f>CALCS!A117</f>
        <v>Laguna Niguel</v>
      </c>
      <c r="C117" t="str">
        <f>CALCS!B117</f>
        <v>CA</v>
      </c>
      <c r="D117" t="str">
        <f>CALCS!C117</f>
        <v>52</v>
      </c>
      <c r="E117" t="str">
        <f>CALCS!D117</f>
        <v>MC</v>
      </c>
      <c r="F117" s="155">
        <f>CALCS!O117</f>
        <v>65328</v>
      </c>
      <c r="G117" s="133">
        <f ca="1">OFFSET(CDBG17old!$J$1,MATCH(A117,CDBG17old!$K$2:$K$1263,0),)</f>
        <v>289146</v>
      </c>
      <c r="H117" s="133">
        <f>CALCS!X117</f>
        <v>322488</v>
      </c>
      <c r="I117" s="133">
        <f ca="1">IFERROR(OFFSET('reallocations and reductions'!$H$2,MATCH(A117,'reallocations and reductions'!$F$3:$F$6,0),),0)</f>
        <v>0</v>
      </c>
      <c r="J117" s="133">
        <f ca="1">IFERROR(OFFSET('reallocations and reductions'!$I$13,MATCH(A117,'reallocations and reductions'!$F$14:$F$54,0),), 0)</f>
        <v>0</v>
      </c>
      <c r="K117" s="133">
        <f ca="1">ROUND(IF(OR(E117="State Balance", E117="Hawaii County"), H117/(SUMIF($E$2:$E$1259,"State Balance",$H$2:$H$1259)+SUMIF($E$2:$E$1259,"Hawaii County",$H$2:$H$1259))*('reallocations and reductions'!$I$6),H117/(SUM($H$2:$H$1259)-SUMIF($E$2:$E$1259,"State Balance",$H$2:$H$1259)-SUMIF($E$2:$E$1259,"Hawaii County",$H$2:$H$1259))*('reallocations and reductions'!$I$8+'reallocations and reductions'!$I$7)),0)</f>
        <v>25</v>
      </c>
      <c r="L117" s="133">
        <f t="shared" ca="1" si="3"/>
        <v>322513</v>
      </c>
      <c r="M117" s="151">
        <f t="shared" ca="1" si="4"/>
        <v>0.1153984492263424</v>
      </c>
      <c r="N117" s="156">
        <f t="shared" ca="1" si="5"/>
        <v>33367</v>
      </c>
    </row>
    <row r="118" spans="1:14" x14ac:dyDescent="0.25">
      <c r="A118" t="str">
        <f>CALCS!AD118</f>
        <v>061860</v>
      </c>
      <c r="B118" t="str">
        <f>CALCS!A118</f>
        <v>La Habra</v>
      </c>
      <c r="C118" t="str">
        <f>CALCS!B118</f>
        <v>CA</v>
      </c>
      <c r="D118" t="str">
        <f>CALCS!C118</f>
        <v>52</v>
      </c>
      <c r="E118" t="str">
        <f>CALCS!D118</f>
        <v>MC</v>
      </c>
      <c r="F118" s="155">
        <f>CALCS!O118</f>
        <v>61664</v>
      </c>
      <c r="G118" s="133">
        <f ca="1">OFFSET(CDBG17old!$J$1,MATCH(A118,CDBG17old!$K$2:$K$1263,0),)</f>
        <v>732911</v>
      </c>
      <c r="H118" s="133">
        <f>CALCS!X118</f>
        <v>741740</v>
      </c>
      <c r="I118" s="133">
        <f ca="1">IFERROR(OFFSET('reallocations and reductions'!$H$2,MATCH(A118,'reallocations and reductions'!$F$3:$F$6,0),),0)</f>
        <v>0</v>
      </c>
      <c r="J118" s="133">
        <f ca="1">IFERROR(OFFSET('reallocations and reductions'!$I$13,MATCH(A118,'reallocations and reductions'!$F$14:$F$54,0),), 0)</f>
        <v>0</v>
      </c>
      <c r="K118" s="133">
        <f ca="1">ROUND(IF(OR(E118="State Balance", E118="Hawaii County"), H118/(SUMIF($E$2:$E$1259,"State Balance",$H$2:$H$1259)+SUMIF($E$2:$E$1259,"Hawaii County",$H$2:$H$1259))*('reallocations and reductions'!$I$6),H118/(SUM($H$2:$H$1259)-SUMIF($E$2:$E$1259,"State Balance",$H$2:$H$1259)-SUMIF($E$2:$E$1259,"Hawaii County",$H$2:$H$1259))*('reallocations and reductions'!$I$8+'reallocations and reductions'!$I$7)),0)</f>
        <v>58</v>
      </c>
      <c r="L118" s="133">
        <f t="shared" ca="1" si="3"/>
        <v>741798</v>
      </c>
      <c r="M118" s="151">
        <f t="shared" ca="1" si="4"/>
        <v>1.2125619618207396E-2</v>
      </c>
      <c r="N118" s="156">
        <f t="shared" ca="1" si="5"/>
        <v>8887</v>
      </c>
    </row>
    <row r="119" spans="1:14" x14ac:dyDescent="0.25">
      <c r="A119" t="str">
        <f>CALCS!AD119</f>
        <v>061869</v>
      </c>
      <c r="B119" t="str">
        <f>CALCS!A119</f>
        <v>Lake Forest</v>
      </c>
      <c r="C119" t="str">
        <f>CALCS!B119</f>
        <v>CA</v>
      </c>
      <c r="D119" t="str">
        <f>CALCS!C119</f>
        <v>52</v>
      </c>
      <c r="E119" t="str">
        <f>CALCS!D119</f>
        <v>MC</v>
      </c>
      <c r="F119" s="155">
        <f>CALCS!O119</f>
        <v>83240</v>
      </c>
      <c r="G119" s="133">
        <f ca="1">OFFSET(CDBG17old!$J$1,MATCH(A119,CDBG17old!$K$2:$K$1263,0),)</f>
        <v>416658</v>
      </c>
      <c r="H119" s="133">
        <f>CALCS!X119</f>
        <v>479021</v>
      </c>
      <c r="I119" s="133">
        <f ca="1">IFERROR(OFFSET('reallocations and reductions'!$H$2,MATCH(A119,'reallocations and reductions'!$F$3:$F$6,0),),0)</f>
        <v>0</v>
      </c>
      <c r="J119" s="133">
        <f ca="1">IFERROR(OFFSET('reallocations and reductions'!$I$13,MATCH(A119,'reallocations and reductions'!$F$14:$F$54,0),), 0)</f>
        <v>0</v>
      </c>
      <c r="K119" s="133">
        <f ca="1">ROUND(IF(OR(E119="State Balance", E119="Hawaii County"), H119/(SUMIF($E$2:$E$1259,"State Balance",$H$2:$H$1259)+SUMIF($E$2:$E$1259,"Hawaii County",$H$2:$H$1259))*('reallocations and reductions'!$I$6),H119/(SUM($H$2:$H$1259)-SUMIF($E$2:$E$1259,"State Balance",$H$2:$H$1259)-SUMIF($E$2:$E$1259,"Hawaii County",$H$2:$H$1259))*('reallocations and reductions'!$I$8+'reallocations and reductions'!$I$7)),0)</f>
        <v>37</v>
      </c>
      <c r="L119" s="133">
        <f t="shared" ca="1" si="3"/>
        <v>479058</v>
      </c>
      <c r="M119" s="151">
        <f t="shared" ca="1" si="4"/>
        <v>0.14976311507279352</v>
      </c>
      <c r="N119" s="156">
        <f t="shared" ca="1" si="5"/>
        <v>62400</v>
      </c>
    </row>
    <row r="120" spans="1:14" x14ac:dyDescent="0.25">
      <c r="A120" t="str">
        <f>CALCS!AD120</f>
        <v>061870</v>
      </c>
      <c r="B120" t="str">
        <f>CALCS!A120</f>
        <v>Lake Elsinore</v>
      </c>
      <c r="C120" t="str">
        <f>CALCS!B120</f>
        <v>CA</v>
      </c>
      <c r="D120" t="str">
        <f>CALCS!C120</f>
        <v>52</v>
      </c>
      <c r="E120" t="str">
        <f>CALCS!D120</f>
        <v>MC</v>
      </c>
      <c r="F120" s="155">
        <f>CALCS!O120</f>
        <v>64205</v>
      </c>
      <c r="G120" s="133">
        <f ca="1">OFFSET(CDBG17old!$J$1,MATCH(A120,CDBG17old!$K$2:$K$1263,0),)</f>
        <v>468408</v>
      </c>
      <c r="H120" s="133">
        <f>CALCS!X120</f>
        <v>520690</v>
      </c>
      <c r="I120" s="133">
        <f ca="1">IFERROR(OFFSET('reallocations and reductions'!$H$2,MATCH(A120,'reallocations and reductions'!$F$3:$F$6,0),),0)</f>
        <v>0</v>
      </c>
      <c r="J120" s="133">
        <f ca="1">IFERROR(OFFSET('reallocations and reductions'!$I$13,MATCH(A120,'reallocations and reductions'!$F$14:$F$54,0),), 0)</f>
        <v>0</v>
      </c>
      <c r="K120" s="133">
        <f ca="1">ROUND(IF(OR(E120="State Balance", E120="Hawaii County"), H120/(SUMIF($E$2:$E$1259,"State Balance",$H$2:$H$1259)+SUMIF($E$2:$E$1259,"Hawaii County",$H$2:$H$1259))*('reallocations and reductions'!$I$6),H120/(SUM($H$2:$H$1259)-SUMIF($E$2:$E$1259,"State Balance",$H$2:$H$1259)-SUMIF($E$2:$E$1259,"Hawaii County",$H$2:$H$1259))*('reallocations and reductions'!$I$8+'reallocations and reductions'!$I$7)),0)</f>
        <v>41</v>
      </c>
      <c r="L120" s="133">
        <f t="shared" ca="1" si="3"/>
        <v>520731</v>
      </c>
      <c r="M120" s="151">
        <f t="shared" ca="1" si="4"/>
        <v>0.11170389916483066</v>
      </c>
      <c r="N120" s="156">
        <f t="shared" ca="1" si="5"/>
        <v>52323</v>
      </c>
    </row>
    <row r="121" spans="1:14" x14ac:dyDescent="0.25">
      <c r="A121" t="str">
        <f>CALCS!AD121</f>
        <v>061890</v>
      </c>
      <c r="B121" t="str">
        <f>CALCS!A121</f>
        <v>Lakewood</v>
      </c>
      <c r="C121" t="str">
        <f>CALCS!B121</f>
        <v>CA</v>
      </c>
      <c r="D121" t="str">
        <f>CALCS!C121</f>
        <v>52</v>
      </c>
      <c r="E121" t="str">
        <f>CALCS!D121</f>
        <v>MC</v>
      </c>
      <c r="F121" s="155">
        <f>CALCS!O121</f>
        <v>81138</v>
      </c>
      <c r="G121" s="133">
        <f ca="1">OFFSET(CDBG17old!$J$1,MATCH(A121,CDBG17old!$K$2:$K$1263,0),)</f>
        <v>510476</v>
      </c>
      <c r="H121" s="133">
        <f>CALCS!X121</f>
        <v>532483</v>
      </c>
      <c r="I121" s="133">
        <f ca="1">IFERROR(OFFSET('reallocations and reductions'!$H$2,MATCH(A121,'reallocations and reductions'!$F$3:$F$6,0),),0)</f>
        <v>0</v>
      </c>
      <c r="J121" s="133">
        <f ca="1">IFERROR(OFFSET('reallocations and reductions'!$I$13,MATCH(A121,'reallocations and reductions'!$F$14:$F$54,0),), 0)</f>
        <v>0</v>
      </c>
      <c r="K121" s="133">
        <f ca="1">ROUND(IF(OR(E121="State Balance", E121="Hawaii County"), H121/(SUMIF($E$2:$E$1259,"State Balance",$H$2:$H$1259)+SUMIF($E$2:$E$1259,"Hawaii County",$H$2:$H$1259))*('reallocations and reductions'!$I$6),H121/(SUM($H$2:$H$1259)-SUMIF($E$2:$E$1259,"State Balance",$H$2:$H$1259)-SUMIF($E$2:$E$1259,"Hawaii County",$H$2:$H$1259))*('reallocations and reductions'!$I$8+'reallocations and reductions'!$I$7)),0)</f>
        <v>42</v>
      </c>
      <c r="L121" s="133">
        <f t="shared" ca="1" si="3"/>
        <v>532525</v>
      </c>
      <c r="M121" s="151">
        <f t="shared" ca="1" si="4"/>
        <v>4.3193019848141737E-2</v>
      </c>
      <c r="N121" s="156">
        <f t="shared" ca="1" si="5"/>
        <v>22049</v>
      </c>
    </row>
    <row r="122" spans="1:14" x14ac:dyDescent="0.25">
      <c r="A122" t="str">
        <f>CALCS!AD122</f>
        <v>061896</v>
      </c>
      <c r="B122" t="str">
        <f>CALCS!A122</f>
        <v>La Mesa</v>
      </c>
      <c r="C122" t="str">
        <f>CALCS!B122</f>
        <v>CA</v>
      </c>
      <c r="D122" t="str">
        <f>CALCS!C122</f>
        <v>52</v>
      </c>
      <c r="E122" t="str">
        <f>CALCS!D122</f>
        <v>MC</v>
      </c>
      <c r="F122" s="155">
        <f>CALCS!O122</f>
        <v>59948</v>
      </c>
      <c r="G122" s="133">
        <f ca="1">OFFSET(CDBG17old!$J$1,MATCH(A122,CDBG17old!$K$2:$K$1263,0),)</f>
        <v>355856</v>
      </c>
      <c r="H122" s="133">
        <f>CALCS!X122</f>
        <v>395081</v>
      </c>
      <c r="I122" s="133">
        <f ca="1">IFERROR(OFFSET('reallocations and reductions'!$H$2,MATCH(A122,'reallocations and reductions'!$F$3:$F$6,0),),0)</f>
        <v>0</v>
      </c>
      <c r="J122" s="133">
        <f ca="1">IFERROR(OFFSET('reallocations and reductions'!$I$13,MATCH(A122,'reallocations and reductions'!$F$14:$F$54,0),), 0)</f>
        <v>0</v>
      </c>
      <c r="K122" s="133">
        <f ca="1">ROUND(IF(OR(E122="State Balance", E122="Hawaii County"), H122/(SUMIF($E$2:$E$1259,"State Balance",$H$2:$H$1259)+SUMIF($E$2:$E$1259,"Hawaii County",$H$2:$H$1259))*('reallocations and reductions'!$I$6),H122/(SUM($H$2:$H$1259)-SUMIF($E$2:$E$1259,"State Balance",$H$2:$H$1259)-SUMIF($E$2:$E$1259,"Hawaii County",$H$2:$H$1259))*('reallocations and reductions'!$I$8+'reallocations and reductions'!$I$7)),0)</f>
        <v>31</v>
      </c>
      <c r="L122" s="133">
        <f t="shared" ca="1" si="3"/>
        <v>395112</v>
      </c>
      <c r="M122" s="151">
        <f t="shared" ca="1" si="4"/>
        <v>0.11031428442965693</v>
      </c>
      <c r="N122" s="156">
        <f t="shared" ca="1" si="5"/>
        <v>39256</v>
      </c>
    </row>
    <row r="123" spans="1:14" x14ac:dyDescent="0.25">
      <c r="A123" t="str">
        <f>CALCS!AD123</f>
        <v>061914</v>
      </c>
      <c r="B123" t="str">
        <f>CALCS!A123</f>
        <v>Lancaster</v>
      </c>
      <c r="C123" t="str">
        <f>CALCS!B123</f>
        <v>CA</v>
      </c>
      <c r="D123" t="str">
        <f>CALCS!C123</f>
        <v>52</v>
      </c>
      <c r="E123" t="str">
        <f>CALCS!D123</f>
        <v>MC</v>
      </c>
      <c r="F123" s="155">
        <f>CALCS!O123</f>
        <v>160106</v>
      </c>
      <c r="G123" s="133">
        <f ca="1">OFFSET(CDBG17old!$J$1,MATCH(A123,CDBG17old!$K$2:$K$1263,0),)</f>
        <v>1309617</v>
      </c>
      <c r="H123" s="133">
        <f>CALCS!X123</f>
        <v>1443360</v>
      </c>
      <c r="I123" s="133">
        <f ca="1">IFERROR(OFFSET('reallocations and reductions'!$H$2,MATCH(A123,'reallocations and reductions'!$F$3:$F$6,0),),0)</f>
        <v>0</v>
      </c>
      <c r="J123" s="133">
        <f ca="1">IFERROR(OFFSET('reallocations and reductions'!$I$13,MATCH(A123,'reallocations and reductions'!$F$14:$F$54,0),), 0)</f>
        <v>0</v>
      </c>
      <c r="K123" s="133">
        <f ca="1">ROUND(IF(OR(E123="State Balance", E123="Hawaii County"), H123/(SUMIF($E$2:$E$1259,"State Balance",$H$2:$H$1259)+SUMIF($E$2:$E$1259,"Hawaii County",$H$2:$H$1259))*('reallocations and reductions'!$I$6),H123/(SUM($H$2:$H$1259)-SUMIF($E$2:$E$1259,"State Balance",$H$2:$H$1259)-SUMIF($E$2:$E$1259,"Hawaii County",$H$2:$H$1259))*('reallocations and reductions'!$I$8+'reallocations and reductions'!$I$7)),0)</f>
        <v>113</v>
      </c>
      <c r="L123" s="133">
        <f t="shared" ca="1" si="3"/>
        <v>1443473</v>
      </c>
      <c r="M123" s="151">
        <f t="shared" ca="1" si="4"/>
        <v>0.10221003545311338</v>
      </c>
      <c r="N123" s="156">
        <f t="shared" ca="1" si="5"/>
        <v>133856</v>
      </c>
    </row>
    <row r="124" spans="1:14" x14ac:dyDescent="0.25">
      <c r="A124" t="str">
        <f>CALCS!AD124</f>
        <v>062034</v>
      </c>
      <c r="B124" t="str">
        <f>CALCS!A124</f>
        <v>Livermore</v>
      </c>
      <c r="C124" t="str">
        <f>CALCS!B124</f>
        <v>CA</v>
      </c>
      <c r="D124" t="str">
        <f>CALCS!C124</f>
        <v>52</v>
      </c>
      <c r="E124" t="str">
        <f>CALCS!D124</f>
        <v>MC</v>
      </c>
      <c r="F124" s="155">
        <f>CALCS!O124</f>
        <v>89115</v>
      </c>
      <c r="G124" s="133">
        <f ca="1">OFFSET(CDBG17old!$J$1,MATCH(A124,CDBG17old!$K$2:$K$1263,0),)</f>
        <v>393044</v>
      </c>
      <c r="H124" s="133">
        <f>CALCS!X124</f>
        <v>459072</v>
      </c>
      <c r="I124" s="133">
        <f ca="1">IFERROR(OFFSET('reallocations and reductions'!$H$2,MATCH(A124,'reallocations and reductions'!$F$3:$F$6,0),),0)</f>
        <v>0</v>
      </c>
      <c r="J124" s="133">
        <f ca="1">IFERROR(OFFSET('reallocations and reductions'!$I$13,MATCH(A124,'reallocations and reductions'!$F$14:$F$54,0),), 0)</f>
        <v>0</v>
      </c>
      <c r="K124" s="133">
        <f ca="1">ROUND(IF(OR(E124="State Balance", E124="Hawaii County"), H124/(SUMIF($E$2:$E$1259,"State Balance",$H$2:$H$1259)+SUMIF($E$2:$E$1259,"Hawaii County",$H$2:$H$1259))*('reallocations and reductions'!$I$6),H124/(SUM($H$2:$H$1259)-SUMIF($E$2:$E$1259,"State Balance",$H$2:$H$1259)-SUMIF($E$2:$E$1259,"Hawaii County",$H$2:$H$1259))*('reallocations and reductions'!$I$8+'reallocations and reductions'!$I$7)),0)</f>
        <v>36</v>
      </c>
      <c r="L124" s="133">
        <f t="shared" ca="1" si="3"/>
        <v>459108</v>
      </c>
      <c r="M124" s="151">
        <f t="shared" ca="1" si="4"/>
        <v>0.1680829627217309</v>
      </c>
      <c r="N124" s="156">
        <f t="shared" ca="1" si="5"/>
        <v>66064</v>
      </c>
    </row>
    <row r="125" spans="1:14" x14ac:dyDescent="0.25">
      <c r="A125" t="str">
        <f>CALCS!AD125</f>
        <v>062046</v>
      </c>
      <c r="B125" t="str">
        <f>CALCS!A125</f>
        <v>Lodi</v>
      </c>
      <c r="C125" t="str">
        <f>CALCS!B125</f>
        <v>CA</v>
      </c>
      <c r="D125" t="str">
        <f>CALCS!C125</f>
        <v>51</v>
      </c>
      <c r="E125" t="str">
        <f>CALCS!D125</f>
        <v>PC</v>
      </c>
      <c r="F125" s="155">
        <f>CALCS!O125</f>
        <v>64641</v>
      </c>
      <c r="G125" s="133">
        <f ca="1">OFFSET(CDBG17old!$J$1,MATCH(A125,CDBG17old!$K$2:$K$1263,0),)</f>
        <v>633771</v>
      </c>
      <c r="H125" s="133">
        <f>CALCS!X125</f>
        <v>636465</v>
      </c>
      <c r="I125" s="133">
        <f ca="1">IFERROR(OFFSET('reallocations and reductions'!$H$2,MATCH(A125,'reallocations and reductions'!$F$3:$F$6,0),),0)</f>
        <v>0</v>
      </c>
      <c r="J125" s="133">
        <f ca="1">IFERROR(OFFSET('reallocations and reductions'!$I$13,MATCH(A125,'reallocations and reductions'!$F$14:$F$54,0),), 0)</f>
        <v>0</v>
      </c>
      <c r="K125" s="133">
        <f ca="1">ROUND(IF(OR(E125="State Balance", E125="Hawaii County"), H125/(SUMIF($E$2:$E$1259,"State Balance",$H$2:$H$1259)+SUMIF($E$2:$E$1259,"Hawaii County",$H$2:$H$1259))*('reallocations and reductions'!$I$6),H125/(SUM($H$2:$H$1259)-SUMIF($E$2:$E$1259,"State Balance",$H$2:$H$1259)-SUMIF($E$2:$E$1259,"Hawaii County",$H$2:$H$1259))*('reallocations and reductions'!$I$8+'reallocations and reductions'!$I$7)),0)</f>
        <v>50</v>
      </c>
      <c r="L125" s="133">
        <f t="shared" ca="1" si="3"/>
        <v>636515</v>
      </c>
      <c r="M125" s="151">
        <f t="shared" ca="1" si="4"/>
        <v>4.3296395701286428E-3</v>
      </c>
      <c r="N125" s="156">
        <f t="shared" ca="1" si="5"/>
        <v>2744</v>
      </c>
    </row>
    <row r="126" spans="1:14" x14ac:dyDescent="0.25">
      <c r="A126" t="str">
        <f>CALCS!AD126</f>
        <v>062064</v>
      </c>
      <c r="B126" t="str">
        <f>CALCS!A126</f>
        <v>Lompoc</v>
      </c>
      <c r="C126" t="str">
        <f>CALCS!B126</f>
        <v>CA</v>
      </c>
      <c r="D126" t="str">
        <f>CALCS!C126</f>
        <v>52</v>
      </c>
      <c r="E126" t="str">
        <f>CALCS!D126</f>
        <v>MC</v>
      </c>
      <c r="F126" s="155">
        <f>CALCS!O126</f>
        <v>43712</v>
      </c>
      <c r="G126" s="133">
        <f ca="1">OFFSET(CDBG17old!$J$1,MATCH(A126,CDBG17old!$K$2:$K$1263,0),)</f>
        <v>427887</v>
      </c>
      <c r="H126" s="133">
        <f>CALCS!X126</f>
        <v>474981</v>
      </c>
      <c r="I126" s="133">
        <f ca="1">IFERROR(OFFSET('reallocations and reductions'!$H$2,MATCH(A126,'reallocations and reductions'!$F$3:$F$6,0),),0)</f>
        <v>0</v>
      </c>
      <c r="J126" s="133">
        <f ca="1">IFERROR(OFFSET('reallocations and reductions'!$I$13,MATCH(A126,'reallocations and reductions'!$F$14:$F$54,0),), 0)</f>
        <v>0</v>
      </c>
      <c r="K126" s="133">
        <f ca="1">ROUND(IF(OR(E126="State Balance", E126="Hawaii County"), H126/(SUMIF($E$2:$E$1259,"State Balance",$H$2:$H$1259)+SUMIF($E$2:$E$1259,"Hawaii County",$H$2:$H$1259))*('reallocations and reductions'!$I$6),H126/(SUM($H$2:$H$1259)-SUMIF($E$2:$E$1259,"State Balance",$H$2:$H$1259)-SUMIF($E$2:$E$1259,"Hawaii County",$H$2:$H$1259))*('reallocations and reductions'!$I$8+'reallocations and reductions'!$I$7)),0)</f>
        <v>37</v>
      </c>
      <c r="L126" s="133">
        <f t="shared" ca="1" si="3"/>
        <v>475018</v>
      </c>
      <c r="M126" s="151">
        <f t="shared" ca="1" si="4"/>
        <v>0.11014824007272948</v>
      </c>
      <c r="N126" s="156">
        <f t="shared" ca="1" si="5"/>
        <v>47131</v>
      </c>
    </row>
    <row r="127" spans="1:14" x14ac:dyDescent="0.25">
      <c r="A127" t="str">
        <f>CALCS!AD127</f>
        <v>062088</v>
      </c>
      <c r="B127" t="str">
        <f>CALCS!A127</f>
        <v>Long Beach</v>
      </c>
      <c r="C127" t="str">
        <f>CALCS!B127</f>
        <v>CA</v>
      </c>
      <c r="D127" t="str">
        <f>CALCS!C127</f>
        <v>51</v>
      </c>
      <c r="E127" t="str">
        <f>CALCS!D127</f>
        <v>PC</v>
      </c>
      <c r="F127" s="155">
        <f>CALCS!O127</f>
        <v>470130</v>
      </c>
      <c r="G127" s="133">
        <f ca="1">OFFSET(CDBG17old!$J$1,MATCH(A127,CDBG17old!$K$2:$K$1263,0),)</f>
        <v>5516208</v>
      </c>
      <c r="H127" s="133">
        <f>CALCS!X127</f>
        <v>6099102</v>
      </c>
      <c r="I127" s="133">
        <f ca="1">IFERROR(OFFSET('reallocations and reductions'!$H$2,MATCH(A127,'reallocations and reductions'!$F$3:$F$6,0),),0)</f>
        <v>0</v>
      </c>
      <c r="J127" s="133">
        <f ca="1">IFERROR(OFFSET('reallocations and reductions'!$I$13,MATCH(A127,'reallocations and reductions'!$F$14:$F$54,0),), 0)</f>
        <v>0</v>
      </c>
      <c r="K127" s="133">
        <f ca="1">ROUND(IF(OR(E127="State Balance", E127="Hawaii County"), H127/(SUMIF($E$2:$E$1259,"State Balance",$H$2:$H$1259)+SUMIF($E$2:$E$1259,"Hawaii County",$H$2:$H$1259))*('reallocations and reductions'!$I$6),H127/(SUM($H$2:$H$1259)-SUMIF($E$2:$E$1259,"State Balance",$H$2:$H$1259)-SUMIF($E$2:$E$1259,"Hawaii County",$H$2:$H$1259))*('reallocations and reductions'!$I$8+'reallocations and reductions'!$I$7)),0)</f>
        <v>475</v>
      </c>
      <c r="L127" s="133">
        <f t="shared" ca="1" si="3"/>
        <v>6099577</v>
      </c>
      <c r="M127" s="151">
        <f t="shared" ca="1" si="4"/>
        <v>0.10575543924377036</v>
      </c>
      <c r="N127" s="156">
        <f t="shared" ca="1" si="5"/>
        <v>583369</v>
      </c>
    </row>
    <row r="128" spans="1:14" x14ac:dyDescent="0.25">
      <c r="A128" t="str">
        <f>CALCS!AD128</f>
        <v>062118</v>
      </c>
      <c r="B128" t="str">
        <f>CALCS!A128</f>
        <v>Los Angeles</v>
      </c>
      <c r="C128" t="str">
        <f>CALCS!B128</f>
        <v>CA</v>
      </c>
      <c r="D128" t="str">
        <f>CALCS!C128</f>
        <v>51</v>
      </c>
      <c r="E128" t="str">
        <f>CALCS!D128</f>
        <v>PC</v>
      </c>
      <c r="F128" s="155">
        <f>CALCS!O128</f>
        <v>3976322</v>
      </c>
      <c r="G128" s="133">
        <f ca="1">OFFSET(CDBG17old!$J$1,MATCH(A128,CDBG17old!$K$2:$K$1263,0),)</f>
        <v>49416902</v>
      </c>
      <c r="H128" s="133">
        <f>CALCS!X128</f>
        <v>53647756</v>
      </c>
      <c r="I128" s="133">
        <f ca="1">IFERROR(OFFSET('reallocations and reductions'!$H$2,MATCH(A128,'reallocations and reductions'!$F$3:$F$6,0),),0)</f>
        <v>0</v>
      </c>
      <c r="J128" s="133">
        <f ca="1">IFERROR(OFFSET('reallocations and reductions'!$I$13,MATCH(A128,'reallocations and reductions'!$F$14:$F$54,0),), 0)</f>
        <v>0</v>
      </c>
      <c r="K128" s="133">
        <f ca="1">ROUND(IF(OR(E128="State Balance", E128="Hawaii County"), H128/(SUMIF($E$2:$E$1259,"State Balance",$H$2:$H$1259)+SUMIF($E$2:$E$1259,"Hawaii County",$H$2:$H$1259))*('reallocations and reductions'!$I$6),H128/(SUM($H$2:$H$1259)-SUMIF($E$2:$E$1259,"State Balance",$H$2:$H$1259)-SUMIF($E$2:$E$1259,"Hawaii County",$H$2:$H$1259))*('reallocations and reductions'!$I$8+'reallocations and reductions'!$I$7)),0)</f>
        <v>4182</v>
      </c>
      <c r="L128" s="133">
        <f t="shared" ca="1" si="3"/>
        <v>53651938</v>
      </c>
      <c r="M128" s="151">
        <f t="shared" ca="1" si="4"/>
        <v>8.5700151741604516E-2</v>
      </c>
      <c r="N128" s="156">
        <f t="shared" ca="1" si="5"/>
        <v>4235036</v>
      </c>
    </row>
    <row r="129" spans="1:14" x14ac:dyDescent="0.25">
      <c r="A129" t="str">
        <f>CALCS!AD129</f>
        <v>062148</v>
      </c>
      <c r="B129" t="str">
        <f>CALCS!A129</f>
        <v>Lynwood</v>
      </c>
      <c r="C129" t="str">
        <f>CALCS!B129</f>
        <v>CA</v>
      </c>
      <c r="D129" t="str">
        <f>CALCS!C129</f>
        <v>52</v>
      </c>
      <c r="E129" t="str">
        <f>CALCS!D129</f>
        <v>MC</v>
      </c>
      <c r="F129" s="155">
        <f>CALCS!O129</f>
        <v>71187</v>
      </c>
      <c r="G129" s="133">
        <f ca="1">OFFSET(CDBG17old!$J$1,MATCH(A129,CDBG17old!$K$2:$K$1263,0),)</f>
        <v>1189997</v>
      </c>
      <c r="H129" s="133">
        <f>CALCS!X129</f>
        <v>1265028</v>
      </c>
      <c r="I129" s="133">
        <f ca="1">IFERROR(OFFSET('reallocations and reductions'!$H$2,MATCH(A129,'reallocations and reductions'!$F$3:$F$6,0),),0)</f>
        <v>0</v>
      </c>
      <c r="J129" s="133">
        <f ca="1">IFERROR(OFFSET('reallocations and reductions'!$I$13,MATCH(A129,'reallocations and reductions'!$F$14:$F$54,0),), 0)</f>
        <v>0</v>
      </c>
      <c r="K129" s="133">
        <f ca="1">ROUND(IF(OR(E129="State Balance", E129="Hawaii County"), H129/(SUMIF($E$2:$E$1259,"State Balance",$H$2:$H$1259)+SUMIF($E$2:$E$1259,"Hawaii County",$H$2:$H$1259))*('reallocations and reductions'!$I$6),H129/(SUM($H$2:$H$1259)-SUMIF($E$2:$E$1259,"State Balance",$H$2:$H$1259)-SUMIF($E$2:$E$1259,"Hawaii County",$H$2:$H$1259))*('reallocations and reductions'!$I$8+'reallocations and reductions'!$I$7)),0)</f>
        <v>99</v>
      </c>
      <c r="L129" s="133">
        <f t="shared" ca="1" si="3"/>
        <v>1265127</v>
      </c>
      <c r="M129" s="151">
        <f t="shared" ca="1" si="4"/>
        <v>6.3134612944402382E-2</v>
      </c>
      <c r="N129" s="156">
        <f t="shared" ca="1" si="5"/>
        <v>75130</v>
      </c>
    </row>
    <row r="130" spans="1:14" x14ac:dyDescent="0.25">
      <c r="A130" t="str">
        <f>CALCS!AD130</f>
        <v>062166</v>
      </c>
      <c r="B130" t="str">
        <f>CALCS!A130</f>
        <v>Madera</v>
      </c>
      <c r="C130" t="str">
        <f>CALCS!B130</f>
        <v>CA</v>
      </c>
      <c r="D130" t="str">
        <f>CALCS!C130</f>
        <v>51</v>
      </c>
      <c r="E130" t="str">
        <f>CALCS!D130</f>
        <v>PC</v>
      </c>
      <c r="F130" s="155">
        <f>CALCS!O130</f>
        <v>64444</v>
      </c>
      <c r="G130" s="133">
        <f ca="1">OFFSET(CDBG17old!$J$1,MATCH(A130,CDBG17old!$K$2:$K$1263,0),)</f>
        <v>795959</v>
      </c>
      <c r="H130" s="133">
        <f>CALCS!X130</f>
        <v>871999</v>
      </c>
      <c r="I130" s="133">
        <f ca="1">IFERROR(OFFSET('reallocations and reductions'!$H$2,MATCH(A130,'reallocations and reductions'!$F$3:$F$6,0),),0)</f>
        <v>0</v>
      </c>
      <c r="J130" s="133">
        <f ca="1">IFERROR(OFFSET('reallocations and reductions'!$I$13,MATCH(A130,'reallocations and reductions'!$F$14:$F$54,0),), 0)</f>
        <v>0</v>
      </c>
      <c r="K130" s="133">
        <f ca="1">ROUND(IF(OR(E130="State Balance", E130="Hawaii County"), H130/(SUMIF($E$2:$E$1259,"State Balance",$H$2:$H$1259)+SUMIF($E$2:$E$1259,"Hawaii County",$H$2:$H$1259))*('reallocations and reductions'!$I$6),H130/(SUM($H$2:$H$1259)-SUMIF($E$2:$E$1259,"State Balance",$H$2:$H$1259)-SUMIF($E$2:$E$1259,"Hawaii County",$H$2:$H$1259))*('reallocations and reductions'!$I$8+'reallocations and reductions'!$I$7)),0)</f>
        <v>68</v>
      </c>
      <c r="L130" s="133">
        <f t="shared" ca="1" si="3"/>
        <v>872067</v>
      </c>
      <c r="M130" s="151">
        <f t="shared" ca="1" si="4"/>
        <v>9.5617990373876041E-2</v>
      </c>
      <c r="N130" s="156">
        <f t="shared" ca="1" si="5"/>
        <v>76108</v>
      </c>
    </row>
    <row r="131" spans="1:14" x14ac:dyDescent="0.25">
      <c r="A131" t="str">
        <f>CALCS!AD131</f>
        <v>062240</v>
      </c>
      <c r="B131" t="str">
        <f>CALCS!A131</f>
        <v>Menifee</v>
      </c>
      <c r="C131" t="str">
        <f>CALCS!B131</f>
        <v>CA</v>
      </c>
      <c r="D131" t="str">
        <f>CALCS!C131</f>
        <v>52</v>
      </c>
      <c r="E131" t="str">
        <f>CALCS!D131</f>
        <v>MC</v>
      </c>
      <c r="F131" s="155">
        <f>CALCS!O131</f>
        <v>88531</v>
      </c>
      <c r="G131" s="133">
        <f ca="1">OFFSET(CDBG17old!$J$1,MATCH(A131,CDBG17old!$K$2:$K$1263,0),)</f>
        <v>474207</v>
      </c>
      <c r="H131" s="133">
        <f>CALCS!X131</f>
        <v>551050</v>
      </c>
      <c r="I131" s="133">
        <f ca="1">IFERROR(OFFSET('reallocations and reductions'!$H$2,MATCH(A131,'reallocations and reductions'!$F$3:$F$6,0),),0)</f>
        <v>0</v>
      </c>
      <c r="J131" s="133">
        <f ca="1">IFERROR(OFFSET('reallocations and reductions'!$I$13,MATCH(A131,'reallocations and reductions'!$F$14:$F$54,0),), 0)</f>
        <v>0</v>
      </c>
      <c r="K131" s="133">
        <f ca="1">ROUND(IF(OR(E131="State Balance", E131="Hawaii County"), H131/(SUMIF($E$2:$E$1259,"State Balance",$H$2:$H$1259)+SUMIF($E$2:$E$1259,"Hawaii County",$H$2:$H$1259))*('reallocations and reductions'!$I$6),H131/(SUM($H$2:$H$1259)-SUMIF($E$2:$E$1259,"State Balance",$H$2:$H$1259)-SUMIF($E$2:$E$1259,"Hawaii County",$H$2:$H$1259))*('reallocations and reductions'!$I$8+'reallocations and reductions'!$I$7)),0)</f>
        <v>43</v>
      </c>
      <c r="L131" s="133">
        <f t="shared" ref="L131:L194" ca="1" si="6">H131+I131+J131+K131</f>
        <v>551093</v>
      </c>
      <c r="M131" s="151">
        <f t="shared" ref="M131:M194" ca="1" si="7">(L131-G131)/G131</f>
        <v>0.16213594485108823</v>
      </c>
      <c r="N131" s="156">
        <f t="shared" ref="N131:N194" ca="1" si="8">L131-G131</f>
        <v>76886</v>
      </c>
    </row>
    <row r="132" spans="1:14" x14ac:dyDescent="0.25">
      <c r="A132" t="str">
        <f>CALCS!AD132</f>
        <v>062250</v>
      </c>
      <c r="B132" t="str">
        <f>CALCS!A132</f>
        <v>Merced</v>
      </c>
      <c r="C132" t="str">
        <f>CALCS!B132</f>
        <v>CA</v>
      </c>
      <c r="D132" t="str">
        <f>CALCS!C132</f>
        <v>51</v>
      </c>
      <c r="E132" t="str">
        <f>CALCS!D132</f>
        <v>PC</v>
      </c>
      <c r="F132" s="155">
        <f>CALCS!O132</f>
        <v>82594</v>
      </c>
      <c r="G132" s="133">
        <f ca="1">OFFSET(CDBG17old!$J$1,MATCH(A132,CDBG17old!$K$2:$K$1263,0),)</f>
        <v>977648</v>
      </c>
      <c r="H132" s="133">
        <f>CALCS!X132</f>
        <v>1128683</v>
      </c>
      <c r="I132" s="133">
        <f ca="1">IFERROR(OFFSET('reallocations and reductions'!$H$2,MATCH(A132,'reallocations and reductions'!$F$3:$F$6,0),),0)</f>
        <v>0</v>
      </c>
      <c r="J132" s="133">
        <f ca="1">IFERROR(OFFSET('reallocations and reductions'!$I$13,MATCH(A132,'reallocations and reductions'!$F$14:$F$54,0),), 0)</f>
        <v>0</v>
      </c>
      <c r="K132" s="133">
        <f ca="1">ROUND(IF(OR(E132="State Balance", E132="Hawaii County"), H132/(SUMIF($E$2:$E$1259,"State Balance",$H$2:$H$1259)+SUMIF($E$2:$E$1259,"Hawaii County",$H$2:$H$1259))*('reallocations and reductions'!$I$6),H132/(SUM($H$2:$H$1259)-SUMIF($E$2:$E$1259,"State Balance",$H$2:$H$1259)-SUMIF($E$2:$E$1259,"Hawaii County",$H$2:$H$1259))*('reallocations and reductions'!$I$8+'reallocations and reductions'!$I$7)),0)</f>
        <v>88</v>
      </c>
      <c r="L132" s="133">
        <f t="shared" ca="1" si="6"/>
        <v>1128771</v>
      </c>
      <c r="M132" s="151">
        <f t="shared" ca="1" si="7"/>
        <v>0.15457813037003093</v>
      </c>
      <c r="N132" s="156">
        <f t="shared" ca="1" si="8"/>
        <v>151123</v>
      </c>
    </row>
    <row r="133" spans="1:14" x14ac:dyDescent="0.25">
      <c r="A133" t="str">
        <f>CALCS!AD133</f>
        <v>062274</v>
      </c>
      <c r="B133" t="str">
        <f>CALCS!A133</f>
        <v>Milpitas City</v>
      </c>
      <c r="C133" t="str">
        <f>CALCS!B133</f>
        <v>CA</v>
      </c>
      <c r="D133" t="str">
        <f>CALCS!C133</f>
        <v>51</v>
      </c>
      <c r="E133" t="str">
        <f>CALCS!D133</f>
        <v>PC</v>
      </c>
      <c r="F133" s="155">
        <f>CALCS!O133</f>
        <v>77528</v>
      </c>
      <c r="G133" s="133">
        <f ca="1">OFFSET(CDBG17old!$J$1,MATCH(A133,CDBG17old!$K$2:$K$1263,0),)</f>
        <v>449688</v>
      </c>
      <c r="H133" s="133">
        <f>CALCS!X133</f>
        <v>521141</v>
      </c>
      <c r="I133" s="133">
        <f ca="1">IFERROR(OFFSET('reallocations and reductions'!$H$2,MATCH(A133,'reallocations and reductions'!$F$3:$F$6,0),),0)</f>
        <v>0</v>
      </c>
      <c r="J133" s="133">
        <f ca="1">IFERROR(OFFSET('reallocations and reductions'!$I$13,MATCH(A133,'reallocations and reductions'!$F$14:$F$54,0),), 0)</f>
        <v>0</v>
      </c>
      <c r="K133" s="133">
        <f ca="1">ROUND(IF(OR(E133="State Balance", E133="Hawaii County"), H133/(SUMIF($E$2:$E$1259,"State Balance",$H$2:$H$1259)+SUMIF($E$2:$E$1259,"Hawaii County",$H$2:$H$1259))*('reallocations and reductions'!$I$6),H133/(SUM($H$2:$H$1259)-SUMIF($E$2:$E$1259,"State Balance",$H$2:$H$1259)-SUMIF($E$2:$E$1259,"Hawaii County",$H$2:$H$1259))*('reallocations and reductions'!$I$8+'reallocations and reductions'!$I$7)),0)</f>
        <v>41</v>
      </c>
      <c r="L133" s="133">
        <f t="shared" ca="1" si="6"/>
        <v>521182</v>
      </c>
      <c r="M133" s="151">
        <f t="shared" ca="1" si="7"/>
        <v>0.15898578570030777</v>
      </c>
      <c r="N133" s="156">
        <f t="shared" ca="1" si="8"/>
        <v>71494</v>
      </c>
    </row>
    <row r="134" spans="1:14" x14ac:dyDescent="0.25">
      <c r="A134" t="str">
        <f>CALCS!AD134</f>
        <v>062286</v>
      </c>
      <c r="B134" t="str">
        <f>CALCS!A134</f>
        <v>Mission Viejo</v>
      </c>
      <c r="C134" t="str">
        <f>CALCS!B134</f>
        <v>CA</v>
      </c>
      <c r="D134" t="str">
        <f>CALCS!C134</f>
        <v>52</v>
      </c>
      <c r="E134" t="str">
        <f>CALCS!D134</f>
        <v>MC</v>
      </c>
      <c r="F134" s="155">
        <f>CALCS!O134</f>
        <v>96396</v>
      </c>
      <c r="G134" s="133">
        <f ca="1">OFFSET(CDBG17old!$J$1,MATCH(A134,CDBG17old!$K$2:$K$1263,0),)</f>
        <v>389544</v>
      </c>
      <c r="H134" s="133">
        <f>CALCS!X134</f>
        <v>413384</v>
      </c>
      <c r="I134" s="133">
        <f ca="1">IFERROR(OFFSET('reallocations and reductions'!$H$2,MATCH(A134,'reallocations and reductions'!$F$3:$F$6,0),),0)</f>
        <v>0</v>
      </c>
      <c r="J134" s="133">
        <f ca="1">IFERROR(OFFSET('reallocations and reductions'!$I$13,MATCH(A134,'reallocations and reductions'!$F$14:$F$54,0),), 0)</f>
        <v>0</v>
      </c>
      <c r="K134" s="133">
        <f ca="1">ROUND(IF(OR(E134="State Balance", E134="Hawaii County"), H134/(SUMIF($E$2:$E$1259,"State Balance",$H$2:$H$1259)+SUMIF($E$2:$E$1259,"Hawaii County",$H$2:$H$1259))*('reallocations and reductions'!$I$6),H134/(SUM($H$2:$H$1259)-SUMIF($E$2:$E$1259,"State Balance",$H$2:$H$1259)-SUMIF($E$2:$E$1259,"Hawaii County",$H$2:$H$1259))*('reallocations and reductions'!$I$8+'reallocations and reductions'!$I$7)),0)</f>
        <v>32</v>
      </c>
      <c r="L134" s="133">
        <f t="shared" ca="1" si="6"/>
        <v>413416</v>
      </c>
      <c r="M134" s="151">
        <f t="shared" ca="1" si="7"/>
        <v>6.1281909103977981E-2</v>
      </c>
      <c r="N134" s="156">
        <f t="shared" ca="1" si="8"/>
        <v>23872</v>
      </c>
    </row>
    <row r="135" spans="1:14" x14ac:dyDescent="0.25">
      <c r="A135" t="str">
        <f>CALCS!AD135</f>
        <v>062292</v>
      </c>
      <c r="B135" t="str">
        <f>CALCS!A135</f>
        <v>Modesto</v>
      </c>
      <c r="C135" t="str">
        <f>CALCS!B135</f>
        <v>CA</v>
      </c>
      <c r="D135" t="str">
        <f>CALCS!C135</f>
        <v>51</v>
      </c>
      <c r="E135" t="str">
        <f>CALCS!D135</f>
        <v>PC</v>
      </c>
      <c r="F135" s="155">
        <f>CALCS!O135</f>
        <v>212175</v>
      </c>
      <c r="G135" s="133">
        <f ca="1">OFFSET(CDBG17old!$J$1,MATCH(A135,CDBG17old!$K$2:$K$1263,0),)</f>
        <v>1827715</v>
      </c>
      <c r="H135" s="133">
        <f>CALCS!X135</f>
        <v>2003596</v>
      </c>
      <c r="I135" s="133">
        <f ca="1">IFERROR(OFFSET('reallocations and reductions'!$H$2,MATCH(A135,'reallocations and reductions'!$F$3:$F$6,0),),0)</f>
        <v>0</v>
      </c>
      <c r="J135" s="133">
        <f ca="1">IFERROR(OFFSET('reallocations and reductions'!$I$13,MATCH(A135,'reallocations and reductions'!$F$14:$F$54,0),), 0)</f>
        <v>0</v>
      </c>
      <c r="K135" s="133">
        <f ca="1">ROUND(IF(OR(E135="State Balance", E135="Hawaii County"), H135/(SUMIF($E$2:$E$1259,"State Balance",$H$2:$H$1259)+SUMIF($E$2:$E$1259,"Hawaii County",$H$2:$H$1259))*('reallocations and reductions'!$I$6),H135/(SUM($H$2:$H$1259)-SUMIF($E$2:$E$1259,"State Balance",$H$2:$H$1259)-SUMIF($E$2:$E$1259,"Hawaii County",$H$2:$H$1259))*('reallocations and reductions'!$I$8+'reallocations and reductions'!$I$7)),0)</f>
        <v>156</v>
      </c>
      <c r="L135" s="133">
        <f t="shared" ca="1" si="6"/>
        <v>2003752</v>
      </c>
      <c r="M135" s="151">
        <f t="shared" ca="1" si="7"/>
        <v>9.6315344569585515E-2</v>
      </c>
      <c r="N135" s="156">
        <f t="shared" ca="1" si="8"/>
        <v>176037</v>
      </c>
    </row>
    <row r="136" spans="1:14" x14ac:dyDescent="0.25">
      <c r="A136" t="str">
        <f>CALCS!AD136</f>
        <v>062328</v>
      </c>
      <c r="B136" t="str">
        <f>CALCS!A136</f>
        <v>Montebello</v>
      </c>
      <c r="C136" t="str">
        <f>CALCS!B136</f>
        <v>CA</v>
      </c>
      <c r="D136" t="str">
        <f>CALCS!C136</f>
        <v>52</v>
      </c>
      <c r="E136" t="str">
        <f>CALCS!D136</f>
        <v>MC</v>
      </c>
      <c r="F136" s="155">
        <f>CALCS!O136</f>
        <v>63335</v>
      </c>
      <c r="G136" s="133">
        <f ca="1">OFFSET(CDBG17old!$J$1,MATCH(A136,CDBG17old!$K$2:$K$1263,0),)</f>
        <v>597005</v>
      </c>
      <c r="H136" s="133">
        <f>CALCS!X136</f>
        <v>669439</v>
      </c>
      <c r="I136" s="133">
        <f ca="1">IFERROR(OFFSET('reallocations and reductions'!$H$2,MATCH(A136,'reallocations and reductions'!$F$3:$F$6,0),),0)</f>
        <v>0</v>
      </c>
      <c r="J136" s="133">
        <f ca="1">IFERROR(OFFSET('reallocations and reductions'!$I$13,MATCH(A136,'reallocations and reductions'!$F$14:$F$54,0),), 0)</f>
        <v>0</v>
      </c>
      <c r="K136" s="133">
        <f ca="1">ROUND(IF(OR(E136="State Balance", E136="Hawaii County"), H136/(SUMIF($E$2:$E$1259,"State Balance",$H$2:$H$1259)+SUMIF($E$2:$E$1259,"Hawaii County",$H$2:$H$1259))*('reallocations and reductions'!$I$6),H136/(SUM($H$2:$H$1259)-SUMIF($E$2:$E$1259,"State Balance",$H$2:$H$1259)-SUMIF($E$2:$E$1259,"Hawaii County",$H$2:$H$1259))*('reallocations and reductions'!$I$8+'reallocations and reductions'!$I$7)),0)</f>
        <v>52</v>
      </c>
      <c r="L136" s="133">
        <f t="shared" ca="1" si="6"/>
        <v>669491</v>
      </c>
      <c r="M136" s="151">
        <f t="shared" ca="1" si="7"/>
        <v>0.12141606854213952</v>
      </c>
      <c r="N136" s="156">
        <f t="shared" ca="1" si="8"/>
        <v>72486</v>
      </c>
    </row>
    <row r="137" spans="1:14" x14ac:dyDescent="0.25">
      <c r="A137" t="str">
        <f>CALCS!AD137</f>
        <v>062334</v>
      </c>
      <c r="B137" t="str">
        <f>CALCS!A137</f>
        <v>Monterey</v>
      </c>
      <c r="C137" t="str">
        <f>CALCS!B137</f>
        <v>CA</v>
      </c>
      <c r="D137" t="str">
        <f>CALCS!C137</f>
        <v>52</v>
      </c>
      <c r="E137" t="str">
        <f>CALCS!D137</f>
        <v>MC</v>
      </c>
      <c r="F137" s="155">
        <f>CALCS!O137</f>
        <v>28454</v>
      </c>
      <c r="G137" s="133">
        <f ca="1">OFFSET(CDBG17old!$J$1,MATCH(A137,CDBG17old!$K$2:$K$1263,0),)</f>
        <v>219420</v>
      </c>
      <c r="H137" s="133">
        <f>CALCS!X137</f>
        <v>239770</v>
      </c>
      <c r="I137" s="133">
        <f ca="1">IFERROR(OFFSET('reallocations and reductions'!$H$2,MATCH(A137,'reallocations and reductions'!$F$3:$F$6,0),),0)</f>
        <v>0</v>
      </c>
      <c r="J137" s="133">
        <f ca="1">IFERROR(OFFSET('reallocations and reductions'!$I$13,MATCH(A137,'reallocations and reductions'!$F$14:$F$54,0),), 0)</f>
        <v>0</v>
      </c>
      <c r="K137" s="133">
        <f ca="1">ROUND(IF(OR(E137="State Balance", E137="Hawaii County"), H137/(SUMIF($E$2:$E$1259,"State Balance",$H$2:$H$1259)+SUMIF($E$2:$E$1259,"Hawaii County",$H$2:$H$1259))*('reallocations and reductions'!$I$6),H137/(SUM($H$2:$H$1259)-SUMIF($E$2:$E$1259,"State Balance",$H$2:$H$1259)-SUMIF($E$2:$E$1259,"Hawaii County",$H$2:$H$1259))*('reallocations and reductions'!$I$8+'reallocations and reductions'!$I$7)),0)</f>
        <v>19</v>
      </c>
      <c r="L137" s="133">
        <f t="shared" ca="1" si="6"/>
        <v>239789</v>
      </c>
      <c r="M137" s="151">
        <f t="shared" ca="1" si="7"/>
        <v>9.2831100173183842E-2</v>
      </c>
      <c r="N137" s="156">
        <f t="shared" ca="1" si="8"/>
        <v>20369</v>
      </c>
    </row>
    <row r="138" spans="1:14" x14ac:dyDescent="0.25">
      <c r="A138" t="str">
        <f>CALCS!AD138</f>
        <v>062340</v>
      </c>
      <c r="B138" t="str">
        <f>CALCS!A138</f>
        <v>Monterey Park</v>
      </c>
      <c r="C138" t="str">
        <f>CALCS!B138</f>
        <v>CA</v>
      </c>
      <c r="D138" t="str">
        <f>CALCS!C138</f>
        <v>51</v>
      </c>
      <c r="E138" t="str">
        <f>CALCS!D138</f>
        <v>PC</v>
      </c>
      <c r="F138" s="155">
        <f>CALCS!O138</f>
        <v>61075</v>
      </c>
      <c r="G138" s="133">
        <f ca="1">OFFSET(CDBG17old!$J$1,MATCH(A138,CDBG17old!$K$2:$K$1263,0),)</f>
        <v>600988</v>
      </c>
      <c r="H138" s="133">
        <f>CALCS!X138</f>
        <v>697898</v>
      </c>
      <c r="I138" s="133">
        <f ca="1">IFERROR(OFFSET('reallocations and reductions'!$H$2,MATCH(A138,'reallocations and reductions'!$F$3:$F$6,0),),0)</f>
        <v>0</v>
      </c>
      <c r="J138" s="133">
        <f ca="1">IFERROR(OFFSET('reallocations and reductions'!$I$13,MATCH(A138,'reallocations and reductions'!$F$14:$F$54,0),), 0)</f>
        <v>0</v>
      </c>
      <c r="K138" s="133">
        <f ca="1">ROUND(IF(OR(E138="State Balance", E138="Hawaii County"), H138/(SUMIF($E$2:$E$1259,"State Balance",$H$2:$H$1259)+SUMIF($E$2:$E$1259,"Hawaii County",$H$2:$H$1259))*('reallocations and reductions'!$I$6),H138/(SUM($H$2:$H$1259)-SUMIF($E$2:$E$1259,"State Balance",$H$2:$H$1259)-SUMIF($E$2:$E$1259,"Hawaii County",$H$2:$H$1259))*('reallocations and reductions'!$I$8+'reallocations and reductions'!$I$7)),0)</f>
        <v>54</v>
      </c>
      <c r="L138" s="133">
        <f t="shared" ca="1" si="6"/>
        <v>697952</v>
      </c>
      <c r="M138" s="151">
        <f t="shared" ca="1" si="7"/>
        <v>0.16134099183344758</v>
      </c>
      <c r="N138" s="156">
        <f t="shared" ca="1" si="8"/>
        <v>96964</v>
      </c>
    </row>
    <row r="139" spans="1:14" x14ac:dyDescent="0.25">
      <c r="A139" t="str">
        <f>CALCS!AD139</f>
        <v>062367</v>
      </c>
      <c r="B139" t="str">
        <f>CALCS!A139</f>
        <v>Moreno Valley</v>
      </c>
      <c r="C139" t="str">
        <f>CALCS!B139</f>
        <v>CA</v>
      </c>
      <c r="D139" t="str">
        <f>CALCS!C139</f>
        <v>52</v>
      </c>
      <c r="E139" t="str">
        <f>CALCS!D139</f>
        <v>MC</v>
      </c>
      <c r="F139" s="155">
        <f>CALCS!O139</f>
        <v>205499</v>
      </c>
      <c r="G139" s="133">
        <f ca="1">OFFSET(CDBG17old!$J$1,MATCH(A139,CDBG17old!$K$2:$K$1263,0),)</f>
        <v>1940916</v>
      </c>
      <c r="H139" s="133">
        <f>CALCS!X139</f>
        <v>2100129</v>
      </c>
      <c r="I139" s="133">
        <f ca="1">IFERROR(OFFSET('reallocations and reductions'!$H$2,MATCH(A139,'reallocations and reductions'!$F$3:$F$6,0),),0)</f>
        <v>0</v>
      </c>
      <c r="J139" s="133">
        <f ca="1">IFERROR(OFFSET('reallocations and reductions'!$I$13,MATCH(A139,'reallocations and reductions'!$F$14:$F$54,0),), 0)</f>
        <v>0</v>
      </c>
      <c r="K139" s="133">
        <f ca="1">ROUND(IF(OR(E139="State Balance", E139="Hawaii County"), H139/(SUMIF($E$2:$E$1259,"State Balance",$H$2:$H$1259)+SUMIF($E$2:$E$1259,"Hawaii County",$H$2:$H$1259))*('reallocations and reductions'!$I$6),H139/(SUM($H$2:$H$1259)-SUMIF($E$2:$E$1259,"State Balance",$H$2:$H$1259)-SUMIF($E$2:$E$1259,"Hawaii County",$H$2:$H$1259))*('reallocations and reductions'!$I$8+'reallocations and reductions'!$I$7)),0)</f>
        <v>164</v>
      </c>
      <c r="L139" s="133">
        <f t="shared" ca="1" si="6"/>
        <v>2100293</v>
      </c>
      <c r="M139" s="151">
        <f t="shared" ca="1" si="7"/>
        <v>8.2114321279231045E-2</v>
      </c>
      <c r="N139" s="156">
        <f t="shared" ca="1" si="8"/>
        <v>159377</v>
      </c>
    </row>
    <row r="140" spans="1:14" x14ac:dyDescent="0.25">
      <c r="A140" t="str">
        <f>CALCS!AD140</f>
        <v>062382</v>
      </c>
      <c r="B140" t="str">
        <f>CALCS!A140</f>
        <v>Mountain View</v>
      </c>
      <c r="C140" t="str">
        <f>CALCS!B140</f>
        <v>CA</v>
      </c>
      <c r="D140" t="str">
        <f>CALCS!C140</f>
        <v>51</v>
      </c>
      <c r="E140" t="str">
        <f>CALCS!D140</f>
        <v>PC</v>
      </c>
      <c r="F140" s="155">
        <f>CALCS!O140</f>
        <v>80447</v>
      </c>
      <c r="G140" s="133">
        <f ca="1">OFFSET(CDBG17old!$J$1,MATCH(A140,CDBG17old!$K$2:$K$1263,0),)</f>
        <v>483532</v>
      </c>
      <c r="H140" s="133">
        <f>CALCS!X140</f>
        <v>536318</v>
      </c>
      <c r="I140" s="133">
        <f ca="1">IFERROR(OFFSET('reallocations and reductions'!$H$2,MATCH(A140,'reallocations and reductions'!$F$3:$F$6,0),),0)</f>
        <v>0</v>
      </c>
      <c r="J140" s="133">
        <f ca="1">IFERROR(OFFSET('reallocations and reductions'!$I$13,MATCH(A140,'reallocations and reductions'!$F$14:$F$54,0),), 0)</f>
        <v>0</v>
      </c>
      <c r="K140" s="133">
        <f ca="1">ROUND(IF(OR(E140="State Balance", E140="Hawaii County"), H140/(SUMIF($E$2:$E$1259,"State Balance",$H$2:$H$1259)+SUMIF($E$2:$E$1259,"Hawaii County",$H$2:$H$1259))*('reallocations and reductions'!$I$6),H140/(SUM($H$2:$H$1259)-SUMIF($E$2:$E$1259,"State Balance",$H$2:$H$1259)-SUMIF($E$2:$E$1259,"Hawaii County",$H$2:$H$1259))*('reallocations and reductions'!$I$8+'reallocations and reductions'!$I$7)),0)</f>
        <v>42</v>
      </c>
      <c r="L140" s="133">
        <f t="shared" ca="1" si="6"/>
        <v>536360</v>
      </c>
      <c r="M140" s="151">
        <f t="shared" ca="1" si="7"/>
        <v>0.10925440301779407</v>
      </c>
      <c r="N140" s="156">
        <f t="shared" ca="1" si="8"/>
        <v>52828</v>
      </c>
    </row>
    <row r="141" spans="1:14" x14ac:dyDescent="0.25">
      <c r="A141" t="str">
        <f>CALCS!AD141</f>
        <v>062406</v>
      </c>
      <c r="B141" t="str">
        <f>CALCS!A141</f>
        <v>Napa City</v>
      </c>
      <c r="C141" t="str">
        <f>CALCS!B141</f>
        <v>CA</v>
      </c>
      <c r="D141" t="str">
        <f>CALCS!C141</f>
        <v>51</v>
      </c>
      <c r="E141" t="str">
        <f>CALCS!D141</f>
        <v>PC</v>
      </c>
      <c r="F141" s="155">
        <f>CALCS!O141</f>
        <v>80416</v>
      </c>
      <c r="G141" s="133">
        <f ca="1">OFFSET(CDBG17old!$J$1,MATCH(A141,CDBG17old!$K$2:$K$1263,0),)</f>
        <v>599742</v>
      </c>
      <c r="H141" s="133">
        <f>CALCS!X141</f>
        <v>617128</v>
      </c>
      <c r="I141" s="133">
        <f ca="1">IFERROR(OFFSET('reallocations and reductions'!$H$2,MATCH(A141,'reallocations and reductions'!$F$3:$F$6,0),),0)</f>
        <v>0</v>
      </c>
      <c r="J141" s="133">
        <f ca="1">IFERROR(OFFSET('reallocations and reductions'!$I$13,MATCH(A141,'reallocations and reductions'!$F$14:$F$54,0),), 0)</f>
        <v>0</v>
      </c>
      <c r="K141" s="133">
        <f ca="1">ROUND(IF(OR(E141="State Balance", E141="Hawaii County"), H141/(SUMIF($E$2:$E$1259,"State Balance",$H$2:$H$1259)+SUMIF($E$2:$E$1259,"Hawaii County",$H$2:$H$1259))*('reallocations and reductions'!$I$6),H141/(SUM($H$2:$H$1259)-SUMIF($E$2:$E$1259,"State Balance",$H$2:$H$1259)-SUMIF($E$2:$E$1259,"Hawaii County",$H$2:$H$1259))*('reallocations and reductions'!$I$8+'reallocations and reductions'!$I$7)),0)</f>
        <v>48</v>
      </c>
      <c r="L141" s="133">
        <f t="shared" ca="1" si="6"/>
        <v>617176</v>
      </c>
      <c r="M141" s="151">
        <f t="shared" ca="1" si="7"/>
        <v>2.9069166408222203E-2</v>
      </c>
      <c r="N141" s="156">
        <f t="shared" ca="1" si="8"/>
        <v>17434</v>
      </c>
    </row>
    <row r="142" spans="1:14" x14ac:dyDescent="0.25">
      <c r="A142" t="str">
        <f>CALCS!AD142</f>
        <v>062412</v>
      </c>
      <c r="B142" t="str">
        <f>CALCS!A142</f>
        <v>National City</v>
      </c>
      <c r="C142" t="str">
        <f>CALCS!B142</f>
        <v>CA</v>
      </c>
      <c r="D142" t="str">
        <f>CALCS!C142</f>
        <v>52</v>
      </c>
      <c r="E142" t="str">
        <f>CALCS!D142</f>
        <v>MC</v>
      </c>
      <c r="F142" s="155">
        <f>CALCS!O142</f>
        <v>61147</v>
      </c>
      <c r="G142" s="133">
        <f ca="1">OFFSET(CDBG17old!$J$1,MATCH(A142,CDBG17old!$K$2:$K$1263,0),)</f>
        <v>741061</v>
      </c>
      <c r="H142" s="133">
        <f>CALCS!X142</f>
        <v>817475</v>
      </c>
      <c r="I142" s="133">
        <f ca="1">IFERROR(OFFSET('reallocations and reductions'!$H$2,MATCH(A142,'reallocations and reductions'!$F$3:$F$6,0),),0)</f>
        <v>0</v>
      </c>
      <c r="J142" s="133">
        <f ca="1">IFERROR(OFFSET('reallocations and reductions'!$I$13,MATCH(A142,'reallocations and reductions'!$F$14:$F$54,0),), 0)</f>
        <v>0</v>
      </c>
      <c r="K142" s="133">
        <f ca="1">ROUND(IF(OR(E142="State Balance", E142="Hawaii County"), H142/(SUMIF($E$2:$E$1259,"State Balance",$H$2:$H$1259)+SUMIF($E$2:$E$1259,"Hawaii County",$H$2:$H$1259))*('reallocations and reductions'!$I$6),H142/(SUM($H$2:$H$1259)-SUMIF($E$2:$E$1259,"State Balance",$H$2:$H$1259)-SUMIF($E$2:$E$1259,"Hawaii County",$H$2:$H$1259))*('reallocations and reductions'!$I$8+'reallocations and reductions'!$I$7)),0)</f>
        <v>64</v>
      </c>
      <c r="L142" s="133">
        <f t="shared" ca="1" si="6"/>
        <v>817539</v>
      </c>
      <c r="M142" s="151">
        <f t="shared" ca="1" si="7"/>
        <v>0.10320068118548946</v>
      </c>
      <c r="N142" s="156">
        <f t="shared" ca="1" si="8"/>
        <v>76478</v>
      </c>
    </row>
    <row r="143" spans="1:14" x14ac:dyDescent="0.25">
      <c r="A143" t="str">
        <f>CALCS!AD143</f>
        <v>062454</v>
      </c>
      <c r="B143" t="str">
        <f>CALCS!A143</f>
        <v>Newport Beach</v>
      </c>
      <c r="C143" t="str">
        <f>CALCS!B143</f>
        <v>CA</v>
      </c>
      <c r="D143" t="str">
        <f>CALCS!C143</f>
        <v>51</v>
      </c>
      <c r="E143" t="str">
        <f>CALCS!D143</f>
        <v>PC</v>
      </c>
      <c r="F143" s="155">
        <f>CALCS!O143</f>
        <v>86688</v>
      </c>
      <c r="G143" s="133">
        <f ca="1">OFFSET(CDBG17old!$J$1,MATCH(A143,CDBG17old!$K$2:$K$1263,0),)</f>
        <v>319676</v>
      </c>
      <c r="H143" s="133">
        <f>CALCS!X143</f>
        <v>358416</v>
      </c>
      <c r="I143" s="133">
        <f ca="1">IFERROR(OFFSET('reallocations and reductions'!$H$2,MATCH(A143,'reallocations and reductions'!$F$3:$F$6,0),),0)</f>
        <v>0</v>
      </c>
      <c r="J143" s="133">
        <f ca="1">IFERROR(OFFSET('reallocations and reductions'!$I$13,MATCH(A143,'reallocations and reductions'!$F$14:$F$54,0),), 0)</f>
        <v>0</v>
      </c>
      <c r="K143" s="133">
        <f ca="1">ROUND(IF(OR(E143="State Balance", E143="Hawaii County"), H143/(SUMIF($E$2:$E$1259,"State Balance",$H$2:$H$1259)+SUMIF($E$2:$E$1259,"Hawaii County",$H$2:$H$1259))*('reallocations and reductions'!$I$6),H143/(SUM($H$2:$H$1259)-SUMIF($E$2:$E$1259,"State Balance",$H$2:$H$1259)-SUMIF($E$2:$E$1259,"Hawaii County",$H$2:$H$1259))*('reallocations and reductions'!$I$8+'reallocations and reductions'!$I$7)),0)</f>
        <v>28</v>
      </c>
      <c r="L143" s="133">
        <f t="shared" ca="1" si="6"/>
        <v>358444</v>
      </c>
      <c r="M143" s="151">
        <f t="shared" ca="1" si="7"/>
        <v>0.12127278869855729</v>
      </c>
      <c r="N143" s="156">
        <f t="shared" ca="1" si="8"/>
        <v>38768</v>
      </c>
    </row>
    <row r="144" spans="1:14" x14ac:dyDescent="0.25">
      <c r="A144" t="str">
        <f>CALCS!AD144</f>
        <v>062490</v>
      </c>
      <c r="B144" t="str">
        <f>CALCS!A144</f>
        <v>Norwalk</v>
      </c>
      <c r="C144" t="str">
        <f>CALCS!B144</f>
        <v>CA</v>
      </c>
      <c r="D144" t="str">
        <f>CALCS!C144</f>
        <v>52</v>
      </c>
      <c r="E144" t="str">
        <f>CALCS!D144</f>
        <v>MC</v>
      </c>
      <c r="F144" s="155">
        <f>CALCS!O144</f>
        <v>106178</v>
      </c>
      <c r="G144" s="133">
        <f ca="1">OFFSET(CDBG17old!$J$1,MATCH(A144,CDBG17old!$K$2:$K$1263,0),)</f>
        <v>1117199</v>
      </c>
      <c r="H144" s="133">
        <f>CALCS!X144</f>
        <v>1219734</v>
      </c>
      <c r="I144" s="133">
        <f ca="1">IFERROR(OFFSET('reallocations and reductions'!$H$2,MATCH(A144,'reallocations and reductions'!$F$3:$F$6,0),),0)</f>
        <v>0</v>
      </c>
      <c r="J144" s="133">
        <f ca="1">IFERROR(OFFSET('reallocations and reductions'!$I$13,MATCH(A144,'reallocations and reductions'!$F$14:$F$54,0),), 0)</f>
        <v>0</v>
      </c>
      <c r="K144" s="133">
        <f ca="1">ROUND(IF(OR(E144="State Balance", E144="Hawaii County"), H144/(SUMIF($E$2:$E$1259,"State Balance",$H$2:$H$1259)+SUMIF($E$2:$E$1259,"Hawaii County",$H$2:$H$1259))*('reallocations and reductions'!$I$6),H144/(SUM($H$2:$H$1259)-SUMIF($E$2:$E$1259,"State Balance",$H$2:$H$1259)-SUMIF($E$2:$E$1259,"Hawaii County",$H$2:$H$1259))*('reallocations and reductions'!$I$8+'reallocations and reductions'!$I$7)),0)</f>
        <v>95</v>
      </c>
      <c r="L144" s="133">
        <f t="shared" ca="1" si="6"/>
        <v>1219829</v>
      </c>
      <c r="M144" s="151">
        <f t="shared" ca="1" si="7"/>
        <v>9.1863669766979739E-2</v>
      </c>
      <c r="N144" s="156">
        <f t="shared" ca="1" si="8"/>
        <v>102630</v>
      </c>
    </row>
    <row r="145" spans="1:14" x14ac:dyDescent="0.25">
      <c r="A145" t="str">
        <f>CALCS!AD145</f>
        <v>062508</v>
      </c>
      <c r="B145" t="str">
        <f>CALCS!A145</f>
        <v>Oakland</v>
      </c>
      <c r="C145" t="str">
        <f>CALCS!B145</f>
        <v>CA</v>
      </c>
      <c r="D145" t="str">
        <f>CALCS!C145</f>
        <v>51</v>
      </c>
      <c r="E145" t="str">
        <f>CALCS!D145</f>
        <v>PC</v>
      </c>
      <c r="F145" s="155">
        <f>CALCS!O145</f>
        <v>420005</v>
      </c>
      <c r="G145" s="133">
        <f ca="1">OFFSET(CDBG17old!$J$1,MATCH(A145,CDBG17old!$K$2:$K$1263,0),)</f>
        <v>6981948</v>
      </c>
      <c r="H145" s="133">
        <f>CALCS!X145</f>
        <v>7583672</v>
      </c>
      <c r="I145" s="133">
        <f ca="1">IFERROR(OFFSET('reallocations and reductions'!$H$2,MATCH(A145,'reallocations and reductions'!$F$3:$F$6,0),),0)</f>
        <v>0</v>
      </c>
      <c r="J145" s="133">
        <f ca="1">IFERROR(OFFSET('reallocations and reductions'!$I$13,MATCH(A145,'reallocations and reductions'!$F$14:$F$54,0),), 0)</f>
        <v>0</v>
      </c>
      <c r="K145" s="133">
        <f ca="1">ROUND(IF(OR(E145="State Balance", E145="Hawaii County"), H145/(SUMIF($E$2:$E$1259,"State Balance",$H$2:$H$1259)+SUMIF($E$2:$E$1259,"Hawaii County",$H$2:$H$1259))*('reallocations and reductions'!$I$6),H145/(SUM($H$2:$H$1259)-SUMIF($E$2:$E$1259,"State Balance",$H$2:$H$1259)-SUMIF($E$2:$E$1259,"Hawaii County",$H$2:$H$1259))*('reallocations and reductions'!$I$8+'reallocations and reductions'!$I$7)),0)</f>
        <v>591</v>
      </c>
      <c r="L145" s="133">
        <f t="shared" ca="1" si="6"/>
        <v>7584263</v>
      </c>
      <c r="M145" s="151">
        <f t="shared" ca="1" si="7"/>
        <v>8.6267471485035413E-2</v>
      </c>
      <c r="N145" s="156">
        <f t="shared" ca="1" si="8"/>
        <v>602315</v>
      </c>
    </row>
    <row r="146" spans="1:14" x14ac:dyDescent="0.25">
      <c r="A146" t="str">
        <f>CALCS!AD146</f>
        <v>062532</v>
      </c>
      <c r="B146" t="str">
        <f>CALCS!A146</f>
        <v>Oceanside</v>
      </c>
      <c r="C146" t="str">
        <f>CALCS!B146</f>
        <v>CA</v>
      </c>
      <c r="D146" t="str">
        <f>CALCS!C146</f>
        <v>52</v>
      </c>
      <c r="E146" t="str">
        <f>CALCS!D146</f>
        <v>MC</v>
      </c>
      <c r="F146" s="155">
        <f>CALCS!O146</f>
        <v>175464</v>
      </c>
      <c r="G146" s="133">
        <f ca="1">OFFSET(CDBG17old!$J$1,MATCH(A146,CDBG17old!$K$2:$K$1263,0),)</f>
        <v>1223477</v>
      </c>
      <c r="H146" s="133">
        <f>CALCS!X146</f>
        <v>1394704</v>
      </c>
      <c r="I146" s="133">
        <f ca="1">IFERROR(OFFSET('reallocations and reductions'!$H$2,MATCH(A146,'reallocations and reductions'!$F$3:$F$6,0),),0)</f>
        <v>0</v>
      </c>
      <c r="J146" s="133">
        <f ca="1">IFERROR(OFFSET('reallocations and reductions'!$I$13,MATCH(A146,'reallocations and reductions'!$F$14:$F$54,0),), 0)</f>
        <v>0</v>
      </c>
      <c r="K146" s="133">
        <f ca="1">ROUND(IF(OR(E146="State Balance", E146="Hawaii County"), H146/(SUMIF($E$2:$E$1259,"State Balance",$H$2:$H$1259)+SUMIF($E$2:$E$1259,"Hawaii County",$H$2:$H$1259))*('reallocations and reductions'!$I$6),H146/(SUM($H$2:$H$1259)-SUMIF($E$2:$E$1259,"State Balance",$H$2:$H$1259)-SUMIF($E$2:$E$1259,"Hawaii County",$H$2:$H$1259))*('reallocations and reductions'!$I$8+'reallocations and reductions'!$I$7)),0)</f>
        <v>109</v>
      </c>
      <c r="L146" s="133">
        <f t="shared" ca="1" si="6"/>
        <v>1394813</v>
      </c>
      <c r="M146" s="151">
        <f t="shared" ca="1" si="7"/>
        <v>0.14004022960791254</v>
      </c>
      <c r="N146" s="156">
        <f t="shared" ca="1" si="8"/>
        <v>171336</v>
      </c>
    </row>
    <row r="147" spans="1:14" x14ac:dyDescent="0.25">
      <c r="A147" t="str">
        <f>CALCS!AD147</f>
        <v>062556</v>
      </c>
      <c r="B147" t="str">
        <f>CALCS!A147</f>
        <v>Ontario</v>
      </c>
      <c r="C147" t="str">
        <f>CALCS!B147</f>
        <v>CA</v>
      </c>
      <c r="D147" t="str">
        <f>CALCS!C147</f>
        <v>51</v>
      </c>
      <c r="E147" t="str">
        <f>CALCS!D147</f>
        <v>PC</v>
      </c>
      <c r="F147" s="155">
        <f>CALCS!O147</f>
        <v>173212</v>
      </c>
      <c r="G147" s="133">
        <f ca="1">OFFSET(CDBG17old!$J$1,MATCH(A147,CDBG17old!$K$2:$K$1263,0),)</f>
        <v>1733990</v>
      </c>
      <c r="H147" s="133">
        <f>CALCS!X147</f>
        <v>1849162</v>
      </c>
      <c r="I147" s="133">
        <f ca="1">IFERROR(OFFSET('reallocations and reductions'!$H$2,MATCH(A147,'reallocations and reductions'!$F$3:$F$6,0),),0)</f>
        <v>0</v>
      </c>
      <c r="J147" s="133">
        <f ca="1">IFERROR(OFFSET('reallocations and reductions'!$I$13,MATCH(A147,'reallocations and reductions'!$F$14:$F$54,0),), 0)</f>
        <v>0</v>
      </c>
      <c r="K147" s="133">
        <f ca="1">ROUND(IF(OR(E147="State Balance", E147="Hawaii County"), H147/(SUMIF($E$2:$E$1259,"State Balance",$H$2:$H$1259)+SUMIF($E$2:$E$1259,"Hawaii County",$H$2:$H$1259))*('reallocations and reductions'!$I$6),H147/(SUM($H$2:$H$1259)-SUMIF($E$2:$E$1259,"State Balance",$H$2:$H$1259)-SUMIF($E$2:$E$1259,"Hawaii County",$H$2:$H$1259))*('reallocations and reductions'!$I$8+'reallocations and reductions'!$I$7)),0)</f>
        <v>144</v>
      </c>
      <c r="L147" s="133">
        <f t="shared" ca="1" si="6"/>
        <v>1849306</v>
      </c>
      <c r="M147" s="151">
        <f t="shared" ca="1" si="7"/>
        <v>6.6503267031528437E-2</v>
      </c>
      <c r="N147" s="156">
        <f t="shared" ca="1" si="8"/>
        <v>115316</v>
      </c>
    </row>
    <row r="148" spans="1:14" x14ac:dyDescent="0.25">
      <c r="A148" t="str">
        <f>CALCS!AD148</f>
        <v>062568</v>
      </c>
      <c r="B148" t="str">
        <f>CALCS!A148</f>
        <v>Orange</v>
      </c>
      <c r="C148" t="str">
        <f>CALCS!B148</f>
        <v>CA</v>
      </c>
      <c r="D148" t="str">
        <f>CALCS!C148</f>
        <v>51</v>
      </c>
      <c r="E148" t="str">
        <f>CALCS!D148</f>
        <v>PC</v>
      </c>
      <c r="F148" s="155">
        <f>CALCS!O148</f>
        <v>140504</v>
      </c>
      <c r="G148" s="133">
        <f ca="1">OFFSET(CDBG17old!$J$1,MATCH(A148,CDBG17old!$K$2:$K$1263,0),)</f>
        <v>1144944</v>
      </c>
      <c r="H148" s="133">
        <f>CALCS!X148</f>
        <v>1241852</v>
      </c>
      <c r="I148" s="133">
        <f ca="1">IFERROR(OFFSET('reallocations and reductions'!$H$2,MATCH(A148,'reallocations and reductions'!$F$3:$F$6,0),),0)</f>
        <v>0</v>
      </c>
      <c r="J148" s="133">
        <f ca="1">IFERROR(OFFSET('reallocations and reductions'!$I$13,MATCH(A148,'reallocations and reductions'!$F$14:$F$54,0),), 0)</f>
        <v>0</v>
      </c>
      <c r="K148" s="133">
        <f ca="1">ROUND(IF(OR(E148="State Balance", E148="Hawaii County"), H148/(SUMIF($E$2:$E$1259,"State Balance",$H$2:$H$1259)+SUMIF($E$2:$E$1259,"Hawaii County",$H$2:$H$1259))*('reallocations and reductions'!$I$6),H148/(SUM($H$2:$H$1259)-SUMIF($E$2:$E$1259,"State Balance",$H$2:$H$1259)-SUMIF($E$2:$E$1259,"Hawaii County",$H$2:$H$1259))*('reallocations and reductions'!$I$8+'reallocations and reductions'!$I$7)),0)</f>
        <v>97</v>
      </c>
      <c r="L148" s="133">
        <f t="shared" ca="1" si="6"/>
        <v>1241949</v>
      </c>
      <c r="M148" s="151">
        <f t="shared" ca="1" si="7"/>
        <v>8.4724667756676308E-2</v>
      </c>
      <c r="N148" s="156">
        <f t="shared" ca="1" si="8"/>
        <v>97005</v>
      </c>
    </row>
    <row r="149" spans="1:14" x14ac:dyDescent="0.25">
      <c r="A149" t="str">
        <f>CALCS!AD149</f>
        <v>062622</v>
      </c>
      <c r="B149" t="str">
        <f>CALCS!A149</f>
        <v>Oxnard</v>
      </c>
      <c r="C149" t="str">
        <f>CALCS!B149</f>
        <v>CA</v>
      </c>
      <c r="D149" t="str">
        <f>CALCS!C149</f>
        <v>51</v>
      </c>
      <c r="E149" t="str">
        <f>CALCS!D149</f>
        <v>PC</v>
      </c>
      <c r="F149" s="155">
        <f>CALCS!O149</f>
        <v>207906</v>
      </c>
      <c r="G149" s="133">
        <f ca="1">OFFSET(CDBG17old!$J$1,MATCH(A149,CDBG17old!$K$2:$K$1263,0),)</f>
        <v>2183330</v>
      </c>
      <c r="H149" s="133">
        <f>CALCS!X149</f>
        <v>2502524</v>
      </c>
      <c r="I149" s="133">
        <f ca="1">IFERROR(OFFSET('reallocations and reductions'!$H$2,MATCH(A149,'reallocations and reductions'!$F$3:$F$6,0),),0)</f>
        <v>0</v>
      </c>
      <c r="J149" s="133">
        <f ca="1">IFERROR(OFFSET('reallocations and reductions'!$I$13,MATCH(A149,'reallocations and reductions'!$F$14:$F$54,0),), 0)</f>
        <v>0</v>
      </c>
      <c r="K149" s="133">
        <f ca="1">ROUND(IF(OR(E149="State Balance", E149="Hawaii County"), H149/(SUMIF($E$2:$E$1259,"State Balance",$H$2:$H$1259)+SUMIF($E$2:$E$1259,"Hawaii County",$H$2:$H$1259))*('reallocations and reductions'!$I$6),H149/(SUM($H$2:$H$1259)-SUMIF($E$2:$E$1259,"State Balance",$H$2:$H$1259)-SUMIF($E$2:$E$1259,"Hawaii County",$H$2:$H$1259))*('reallocations and reductions'!$I$8+'reallocations and reductions'!$I$7)),0)</f>
        <v>195</v>
      </c>
      <c r="L149" s="133">
        <f t="shared" ca="1" si="6"/>
        <v>2502719</v>
      </c>
      <c r="M149" s="151">
        <f t="shared" ca="1" si="7"/>
        <v>0.14628526150421603</v>
      </c>
      <c r="N149" s="156">
        <f t="shared" ca="1" si="8"/>
        <v>319389</v>
      </c>
    </row>
    <row r="150" spans="1:14" x14ac:dyDescent="0.25">
      <c r="A150" t="str">
        <f>CALCS!AD150</f>
        <v>062658</v>
      </c>
      <c r="B150" t="str">
        <f>CALCS!A150</f>
        <v>Palmdale</v>
      </c>
      <c r="C150" t="str">
        <f>CALCS!B150</f>
        <v>CA</v>
      </c>
      <c r="D150" t="str">
        <f>CALCS!C150</f>
        <v>52</v>
      </c>
      <c r="E150" t="str">
        <f>CALCS!D150</f>
        <v>MC</v>
      </c>
      <c r="F150" s="155">
        <f>CALCS!O150</f>
        <v>157356</v>
      </c>
      <c r="G150" s="133">
        <f ca="1">OFFSET(CDBG17old!$J$1,MATCH(A150,CDBG17old!$K$2:$K$1263,0),)</f>
        <v>1468328</v>
      </c>
      <c r="H150" s="133">
        <f>CALCS!X150</f>
        <v>1601216</v>
      </c>
      <c r="I150" s="133">
        <f ca="1">IFERROR(OFFSET('reallocations and reductions'!$H$2,MATCH(A150,'reallocations and reductions'!$F$3:$F$6,0),),0)</f>
        <v>0</v>
      </c>
      <c r="J150" s="133">
        <f ca="1">IFERROR(OFFSET('reallocations and reductions'!$I$13,MATCH(A150,'reallocations and reductions'!$F$14:$F$54,0),), 0)</f>
        <v>0</v>
      </c>
      <c r="K150" s="133">
        <f ca="1">ROUND(IF(OR(E150="State Balance", E150="Hawaii County"), H150/(SUMIF($E$2:$E$1259,"State Balance",$H$2:$H$1259)+SUMIF($E$2:$E$1259,"Hawaii County",$H$2:$H$1259))*('reallocations and reductions'!$I$6),H150/(SUM($H$2:$H$1259)-SUMIF($E$2:$E$1259,"State Balance",$H$2:$H$1259)-SUMIF($E$2:$E$1259,"Hawaii County",$H$2:$H$1259))*('reallocations and reductions'!$I$8+'reallocations and reductions'!$I$7)),0)</f>
        <v>125</v>
      </c>
      <c r="L150" s="133">
        <f t="shared" ca="1" si="6"/>
        <v>1601341</v>
      </c>
      <c r="M150" s="151">
        <f t="shared" ca="1" si="7"/>
        <v>9.0588070240436747E-2</v>
      </c>
      <c r="N150" s="156">
        <f t="shared" ca="1" si="8"/>
        <v>133013</v>
      </c>
    </row>
    <row r="151" spans="1:14" x14ac:dyDescent="0.25">
      <c r="A151" t="str">
        <f>CALCS!AD151</f>
        <v>062670</v>
      </c>
      <c r="B151" t="str">
        <f>CALCS!A151</f>
        <v>Palm Desert</v>
      </c>
      <c r="C151" t="str">
        <f>CALCS!B151</f>
        <v>CA</v>
      </c>
      <c r="D151" t="str">
        <f>CALCS!C151</f>
        <v>52</v>
      </c>
      <c r="E151" t="str">
        <f>CALCS!D151</f>
        <v>MC</v>
      </c>
      <c r="F151" s="155">
        <f>CALCS!O151</f>
        <v>52231</v>
      </c>
      <c r="G151" s="133">
        <f ca="1">OFFSET(CDBG17old!$J$1,MATCH(A151,CDBG17old!$K$2:$K$1263,0),)</f>
        <v>322867</v>
      </c>
      <c r="H151" s="133">
        <f>CALCS!X151</f>
        <v>354091</v>
      </c>
      <c r="I151" s="133">
        <f ca="1">IFERROR(OFFSET('reallocations and reductions'!$H$2,MATCH(A151,'reallocations and reductions'!$F$3:$F$6,0),),0)</f>
        <v>0</v>
      </c>
      <c r="J151" s="133">
        <f ca="1">IFERROR(OFFSET('reallocations and reductions'!$I$13,MATCH(A151,'reallocations and reductions'!$F$14:$F$54,0),), 0)</f>
        <v>0</v>
      </c>
      <c r="K151" s="133">
        <f ca="1">ROUND(IF(OR(E151="State Balance", E151="Hawaii County"), H151/(SUMIF($E$2:$E$1259,"State Balance",$H$2:$H$1259)+SUMIF($E$2:$E$1259,"Hawaii County",$H$2:$H$1259))*('reallocations and reductions'!$I$6),H151/(SUM($H$2:$H$1259)-SUMIF($E$2:$E$1259,"State Balance",$H$2:$H$1259)-SUMIF($E$2:$E$1259,"Hawaii County",$H$2:$H$1259))*('reallocations and reductions'!$I$8+'reallocations and reductions'!$I$7)),0)</f>
        <v>28</v>
      </c>
      <c r="L151" s="133">
        <f t="shared" ca="1" si="6"/>
        <v>354119</v>
      </c>
      <c r="M151" s="151">
        <f t="shared" ca="1" si="7"/>
        <v>9.6795274834529391E-2</v>
      </c>
      <c r="N151" s="156">
        <f t="shared" ca="1" si="8"/>
        <v>31252</v>
      </c>
    </row>
    <row r="152" spans="1:14" x14ac:dyDescent="0.25">
      <c r="A152" t="str">
        <f>CALCS!AD152</f>
        <v>062676</v>
      </c>
      <c r="B152" t="str">
        <f>CALCS!A152</f>
        <v>Palm Springs</v>
      </c>
      <c r="C152" t="str">
        <f>CALCS!B152</f>
        <v>CA</v>
      </c>
      <c r="D152" t="str">
        <f>CALCS!C152</f>
        <v>52</v>
      </c>
      <c r="E152" t="str">
        <f>CALCS!D152</f>
        <v>MC</v>
      </c>
      <c r="F152" s="155">
        <f>CALCS!O152</f>
        <v>47689</v>
      </c>
      <c r="G152" s="133">
        <f ca="1">OFFSET(CDBG17old!$J$1,MATCH(A152,CDBG17old!$K$2:$K$1263,0),)</f>
        <v>362316</v>
      </c>
      <c r="H152" s="133">
        <f>CALCS!X152</f>
        <v>421079</v>
      </c>
      <c r="I152" s="133">
        <f ca="1">IFERROR(OFFSET('reallocations and reductions'!$H$2,MATCH(A152,'reallocations and reductions'!$F$3:$F$6,0),),0)</f>
        <v>0</v>
      </c>
      <c r="J152" s="133">
        <f ca="1">IFERROR(OFFSET('reallocations and reductions'!$I$13,MATCH(A152,'reallocations and reductions'!$F$14:$F$54,0),), 0)</f>
        <v>0</v>
      </c>
      <c r="K152" s="133">
        <f ca="1">ROUND(IF(OR(E152="State Balance", E152="Hawaii County"), H152/(SUMIF($E$2:$E$1259,"State Balance",$H$2:$H$1259)+SUMIF($E$2:$E$1259,"Hawaii County",$H$2:$H$1259))*('reallocations and reductions'!$I$6),H152/(SUM($H$2:$H$1259)-SUMIF($E$2:$E$1259,"State Balance",$H$2:$H$1259)-SUMIF($E$2:$E$1259,"Hawaii County",$H$2:$H$1259))*('reallocations and reductions'!$I$8+'reallocations and reductions'!$I$7)),0)</f>
        <v>33</v>
      </c>
      <c r="L152" s="133">
        <f t="shared" ca="1" si="6"/>
        <v>421112</v>
      </c>
      <c r="M152" s="151">
        <f t="shared" ca="1" si="7"/>
        <v>0.16227823226134092</v>
      </c>
      <c r="N152" s="156">
        <f t="shared" ca="1" si="8"/>
        <v>58796</v>
      </c>
    </row>
    <row r="153" spans="1:14" x14ac:dyDescent="0.25">
      <c r="A153" t="str">
        <f>CALCS!AD153</f>
        <v>062682</v>
      </c>
      <c r="B153" t="str">
        <f>CALCS!A153</f>
        <v>Palo Alto</v>
      </c>
      <c r="C153" t="str">
        <f>CALCS!B153</f>
        <v>CA</v>
      </c>
      <c r="D153" t="str">
        <f>CALCS!C153</f>
        <v>51</v>
      </c>
      <c r="E153" t="str">
        <f>CALCS!D153</f>
        <v>PC</v>
      </c>
      <c r="F153" s="155">
        <f>CALCS!O153</f>
        <v>67024</v>
      </c>
      <c r="G153" s="133">
        <f ca="1">OFFSET(CDBG17old!$J$1,MATCH(A153,CDBG17old!$K$2:$K$1263,0),)</f>
        <v>436309</v>
      </c>
      <c r="H153" s="133">
        <f>CALCS!X153</f>
        <v>484778</v>
      </c>
      <c r="I153" s="133">
        <f ca="1">IFERROR(OFFSET('reallocations and reductions'!$H$2,MATCH(A153,'reallocations and reductions'!$F$3:$F$6,0),),0)</f>
        <v>0</v>
      </c>
      <c r="J153" s="133">
        <f ca="1">IFERROR(OFFSET('reallocations and reductions'!$I$13,MATCH(A153,'reallocations and reductions'!$F$14:$F$54,0),), 0)</f>
        <v>0</v>
      </c>
      <c r="K153" s="133">
        <f ca="1">ROUND(IF(OR(E153="State Balance", E153="Hawaii County"), H153/(SUMIF($E$2:$E$1259,"State Balance",$H$2:$H$1259)+SUMIF($E$2:$E$1259,"Hawaii County",$H$2:$H$1259))*('reallocations and reductions'!$I$6),H153/(SUM($H$2:$H$1259)-SUMIF($E$2:$E$1259,"State Balance",$H$2:$H$1259)-SUMIF($E$2:$E$1259,"Hawaii County",$H$2:$H$1259))*('reallocations and reductions'!$I$8+'reallocations and reductions'!$I$7)),0)</f>
        <v>38</v>
      </c>
      <c r="L153" s="133">
        <f t="shared" ca="1" si="6"/>
        <v>484816</v>
      </c>
      <c r="M153" s="151">
        <f t="shared" ca="1" si="7"/>
        <v>0.11117579513601598</v>
      </c>
      <c r="N153" s="156">
        <f t="shared" ca="1" si="8"/>
        <v>48507</v>
      </c>
    </row>
    <row r="154" spans="1:14" x14ac:dyDescent="0.25">
      <c r="A154" t="str">
        <f>CALCS!AD154</f>
        <v>062700</v>
      </c>
      <c r="B154" t="str">
        <f>CALCS!A154</f>
        <v>Paradise</v>
      </c>
      <c r="C154" t="str">
        <f>CALCS!B154</f>
        <v>CA</v>
      </c>
      <c r="D154" t="str">
        <f>CALCS!C154</f>
        <v>52</v>
      </c>
      <c r="E154" t="str">
        <f>CALCS!D154</f>
        <v>MC</v>
      </c>
      <c r="F154" s="155">
        <f>CALCS!O154</f>
        <v>26551</v>
      </c>
      <c r="G154" s="133">
        <f ca="1">OFFSET(CDBG17old!$J$1,MATCH(A154,CDBG17old!$K$2:$K$1263,0),)</f>
        <v>176404</v>
      </c>
      <c r="H154" s="133">
        <f>CALCS!X154</f>
        <v>182222</v>
      </c>
      <c r="I154" s="133">
        <f ca="1">IFERROR(OFFSET('reallocations and reductions'!$H$2,MATCH(A154,'reallocations and reductions'!$F$3:$F$6,0),),0)</f>
        <v>0</v>
      </c>
      <c r="J154" s="133">
        <f ca="1">IFERROR(OFFSET('reallocations and reductions'!$I$13,MATCH(A154,'reallocations and reductions'!$F$14:$F$54,0),), 0)</f>
        <v>0</v>
      </c>
      <c r="K154" s="133">
        <f ca="1">ROUND(IF(OR(E154="State Balance", E154="Hawaii County"), H154/(SUMIF($E$2:$E$1259,"State Balance",$H$2:$H$1259)+SUMIF($E$2:$E$1259,"Hawaii County",$H$2:$H$1259))*('reallocations and reductions'!$I$6),H154/(SUM($H$2:$H$1259)-SUMIF($E$2:$E$1259,"State Balance",$H$2:$H$1259)-SUMIF($E$2:$E$1259,"Hawaii County",$H$2:$H$1259))*('reallocations and reductions'!$I$8+'reallocations and reductions'!$I$7)),0)</f>
        <v>14</v>
      </c>
      <c r="L154" s="133">
        <f t="shared" ca="1" si="6"/>
        <v>182236</v>
      </c>
      <c r="M154" s="151">
        <f t="shared" ca="1" si="7"/>
        <v>3.3060474819165096E-2</v>
      </c>
      <c r="N154" s="156">
        <f t="shared" ca="1" si="8"/>
        <v>5832</v>
      </c>
    </row>
    <row r="155" spans="1:14" x14ac:dyDescent="0.25">
      <c r="A155" t="str">
        <f>CALCS!AD155</f>
        <v>062706</v>
      </c>
      <c r="B155" t="str">
        <f>CALCS!A155</f>
        <v>Paramount City</v>
      </c>
      <c r="C155" t="str">
        <f>CALCS!B155</f>
        <v>CA</v>
      </c>
      <c r="D155" t="str">
        <f>CALCS!C155</f>
        <v>52</v>
      </c>
      <c r="E155" t="str">
        <f>CALCS!D155</f>
        <v>MC</v>
      </c>
      <c r="F155" s="155">
        <f>CALCS!O155</f>
        <v>54909</v>
      </c>
      <c r="G155" s="133">
        <f ca="1">OFFSET(CDBG17old!$J$1,MATCH(A155,CDBG17old!$K$2:$K$1263,0),)</f>
        <v>825885</v>
      </c>
      <c r="H155" s="133">
        <f>CALCS!X155</f>
        <v>872064</v>
      </c>
      <c r="I155" s="133">
        <f ca="1">IFERROR(OFFSET('reallocations and reductions'!$H$2,MATCH(A155,'reallocations and reductions'!$F$3:$F$6,0),),0)</f>
        <v>0</v>
      </c>
      <c r="J155" s="133">
        <f ca="1">IFERROR(OFFSET('reallocations and reductions'!$I$13,MATCH(A155,'reallocations and reductions'!$F$14:$F$54,0),), 0)</f>
        <v>0</v>
      </c>
      <c r="K155" s="133">
        <f ca="1">ROUND(IF(OR(E155="State Balance", E155="Hawaii County"), H155/(SUMIF($E$2:$E$1259,"State Balance",$H$2:$H$1259)+SUMIF($E$2:$E$1259,"Hawaii County",$H$2:$H$1259))*('reallocations and reductions'!$I$6),H155/(SUM($H$2:$H$1259)-SUMIF($E$2:$E$1259,"State Balance",$H$2:$H$1259)-SUMIF($E$2:$E$1259,"Hawaii County",$H$2:$H$1259))*('reallocations and reductions'!$I$8+'reallocations and reductions'!$I$7)),0)</f>
        <v>68</v>
      </c>
      <c r="L155" s="133">
        <f t="shared" ca="1" si="6"/>
        <v>872132</v>
      </c>
      <c r="M155" s="151">
        <f t="shared" ca="1" si="7"/>
        <v>5.5996900294835235E-2</v>
      </c>
      <c r="N155" s="156">
        <f t="shared" ca="1" si="8"/>
        <v>46247</v>
      </c>
    </row>
    <row r="156" spans="1:14" x14ac:dyDescent="0.25">
      <c r="A156" t="str">
        <f>CALCS!AD156</f>
        <v>062724</v>
      </c>
      <c r="B156" t="str">
        <f>CALCS!A156</f>
        <v>Pasadena</v>
      </c>
      <c r="C156" t="str">
        <f>CALCS!B156</f>
        <v>CA</v>
      </c>
      <c r="D156" t="str">
        <f>CALCS!C156</f>
        <v>51</v>
      </c>
      <c r="E156" t="str">
        <f>CALCS!D156</f>
        <v>PC</v>
      </c>
      <c r="F156" s="155">
        <f>CALCS!O156</f>
        <v>142059</v>
      </c>
      <c r="G156" s="133">
        <f ca="1">OFFSET(CDBG17old!$J$1,MATCH(A156,CDBG17old!$K$2:$K$1263,0),)</f>
        <v>1764254</v>
      </c>
      <c r="H156" s="133">
        <f>CALCS!X156</f>
        <v>1984837</v>
      </c>
      <c r="I156" s="133">
        <f ca="1">IFERROR(OFFSET('reallocations and reductions'!$H$2,MATCH(A156,'reallocations and reductions'!$F$3:$F$6,0),),0)</f>
        <v>0</v>
      </c>
      <c r="J156" s="133">
        <f ca="1">IFERROR(OFFSET('reallocations and reductions'!$I$13,MATCH(A156,'reallocations and reductions'!$F$14:$F$54,0),), 0)</f>
        <v>0</v>
      </c>
      <c r="K156" s="133">
        <f ca="1">ROUND(IF(OR(E156="State Balance", E156="Hawaii County"), H156/(SUMIF($E$2:$E$1259,"State Balance",$H$2:$H$1259)+SUMIF($E$2:$E$1259,"Hawaii County",$H$2:$H$1259))*('reallocations and reductions'!$I$6),H156/(SUM($H$2:$H$1259)-SUMIF($E$2:$E$1259,"State Balance",$H$2:$H$1259)-SUMIF($E$2:$E$1259,"Hawaii County",$H$2:$H$1259))*('reallocations and reductions'!$I$8+'reallocations and reductions'!$I$7)),0)</f>
        <v>155</v>
      </c>
      <c r="L156" s="133">
        <f t="shared" ca="1" si="6"/>
        <v>1984992</v>
      </c>
      <c r="M156" s="151">
        <f t="shared" ca="1" si="7"/>
        <v>0.12511690493545713</v>
      </c>
      <c r="N156" s="156">
        <f t="shared" ca="1" si="8"/>
        <v>220738</v>
      </c>
    </row>
    <row r="157" spans="1:14" x14ac:dyDescent="0.25">
      <c r="A157" t="str">
        <f>CALCS!AD157</f>
        <v>062754</v>
      </c>
      <c r="B157" t="str">
        <f>CALCS!A157</f>
        <v>Perris City</v>
      </c>
      <c r="C157" t="str">
        <f>CALCS!B157</f>
        <v>CA</v>
      </c>
      <c r="D157" t="str">
        <f>CALCS!C157</f>
        <v>52</v>
      </c>
      <c r="E157" t="str">
        <f>CALCS!D157</f>
        <v>MC</v>
      </c>
      <c r="F157" s="155">
        <f>CALCS!O157</f>
        <v>76331</v>
      </c>
      <c r="G157" s="133">
        <f ca="1">OFFSET(CDBG17old!$J$1,MATCH(A157,CDBG17old!$K$2:$K$1263,0),)</f>
        <v>879290</v>
      </c>
      <c r="H157" s="133">
        <f>CALCS!X157</f>
        <v>956363</v>
      </c>
      <c r="I157" s="133">
        <f ca="1">IFERROR(OFFSET('reallocations and reductions'!$H$2,MATCH(A157,'reallocations and reductions'!$F$3:$F$6,0),),0)</f>
        <v>0</v>
      </c>
      <c r="J157" s="133">
        <f ca="1">IFERROR(OFFSET('reallocations and reductions'!$I$13,MATCH(A157,'reallocations and reductions'!$F$14:$F$54,0),), 0)</f>
        <v>0</v>
      </c>
      <c r="K157" s="133">
        <f ca="1">ROUND(IF(OR(E157="State Balance", E157="Hawaii County"), H157/(SUMIF($E$2:$E$1259,"State Balance",$H$2:$H$1259)+SUMIF($E$2:$E$1259,"Hawaii County",$H$2:$H$1259))*('reallocations and reductions'!$I$6),H157/(SUM($H$2:$H$1259)-SUMIF($E$2:$E$1259,"State Balance",$H$2:$H$1259)-SUMIF($E$2:$E$1259,"Hawaii County",$H$2:$H$1259))*('reallocations and reductions'!$I$8+'reallocations and reductions'!$I$7)),0)</f>
        <v>75</v>
      </c>
      <c r="L157" s="133">
        <f t="shared" ca="1" si="6"/>
        <v>956438</v>
      </c>
      <c r="M157" s="151">
        <f t="shared" ca="1" si="7"/>
        <v>8.7738971215412437E-2</v>
      </c>
      <c r="N157" s="156">
        <f t="shared" ca="1" si="8"/>
        <v>77148</v>
      </c>
    </row>
    <row r="158" spans="1:14" x14ac:dyDescent="0.25">
      <c r="A158" t="str">
        <f>CALCS!AD158</f>
        <v>062760</v>
      </c>
      <c r="B158" t="str">
        <f>CALCS!A158</f>
        <v>Petaluma</v>
      </c>
      <c r="C158" t="str">
        <f>CALCS!B158</f>
        <v>CA</v>
      </c>
      <c r="D158" t="str">
        <f>CALCS!C158</f>
        <v>52</v>
      </c>
      <c r="E158" t="str">
        <f>CALCS!D158</f>
        <v>MC</v>
      </c>
      <c r="F158" s="155">
        <f>CALCS!O158</f>
        <v>60530</v>
      </c>
      <c r="G158" s="133">
        <f ca="1">OFFSET(CDBG17old!$J$1,MATCH(A158,CDBG17old!$K$2:$K$1263,0),)</f>
        <v>347465</v>
      </c>
      <c r="H158" s="133">
        <f>CALCS!X158</f>
        <v>342798</v>
      </c>
      <c r="I158" s="133">
        <f ca="1">IFERROR(OFFSET('reallocations and reductions'!$H$2,MATCH(A158,'reallocations and reductions'!$F$3:$F$6,0),),0)</f>
        <v>0</v>
      </c>
      <c r="J158" s="133">
        <f ca="1">IFERROR(OFFSET('reallocations and reductions'!$I$13,MATCH(A158,'reallocations and reductions'!$F$14:$F$54,0),), 0)</f>
        <v>0</v>
      </c>
      <c r="K158" s="133">
        <f ca="1">ROUND(IF(OR(E158="State Balance", E158="Hawaii County"), H158/(SUMIF($E$2:$E$1259,"State Balance",$H$2:$H$1259)+SUMIF($E$2:$E$1259,"Hawaii County",$H$2:$H$1259))*('reallocations and reductions'!$I$6),H158/(SUM($H$2:$H$1259)-SUMIF($E$2:$E$1259,"State Balance",$H$2:$H$1259)-SUMIF($E$2:$E$1259,"Hawaii County",$H$2:$H$1259))*('reallocations and reductions'!$I$8+'reallocations and reductions'!$I$7)),0)</f>
        <v>27</v>
      </c>
      <c r="L158" s="133">
        <f t="shared" ca="1" si="6"/>
        <v>342825</v>
      </c>
      <c r="M158" s="151">
        <f t="shared" ca="1" si="7"/>
        <v>-1.3353862979005079E-2</v>
      </c>
      <c r="N158" s="156">
        <f t="shared" ca="1" si="8"/>
        <v>-4640</v>
      </c>
    </row>
    <row r="159" spans="1:14" x14ac:dyDescent="0.25">
      <c r="A159" t="str">
        <f>CALCS!AD159</f>
        <v>062766</v>
      </c>
      <c r="B159" t="str">
        <f>CALCS!A159</f>
        <v>Pico Rivera</v>
      </c>
      <c r="C159" t="str">
        <f>CALCS!B159</f>
        <v>CA</v>
      </c>
      <c r="D159" t="str">
        <f>CALCS!C159</f>
        <v>52</v>
      </c>
      <c r="E159" t="str">
        <f>CALCS!D159</f>
        <v>MC</v>
      </c>
      <c r="F159" s="155">
        <f>CALCS!O159</f>
        <v>63635</v>
      </c>
      <c r="G159" s="133">
        <f ca="1">OFFSET(CDBG17old!$J$1,MATCH(A159,CDBG17old!$K$2:$K$1263,0),)</f>
        <v>638875</v>
      </c>
      <c r="H159" s="133">
        <f>CALCS!X159</f>
        <v>675409</v>
      </c>
      <c r="I159" s="133">
        <f ca="1">IFERROR(OFFSET('reallocations and reductions'!$H$2,MATCH(A159,'reallocations and reductions'!$F$3:$F$6,0),),0)</f>
        <v>0</v>
      </c>
      <c r="J159" s="133">
        <f ca="1">IFERROR(OFFSET('reallocations and reductions'!$I$13,MATCH(A159,'reallocations and reductions'!$F$14:$F$54,0),), 0)</f>
        <v>0</v>
      </c>
      <c r="K159" s="133">
        <f ca="1">ROUND(IF(OR(E159="State Balance", E159="Hawaii County"), H159/(SUMIF($E$2:$E$1259,"State Balance",$H$2:$H$1259)+SUMIF($E$2:$E$1259,"Hawaii County",$H$2:$H$1259))*('reallocations and reductions'!$I$6),H159/(SUM($H$2:$H$1259)-SUMIF($E$2:$E$1259,"State Balance",$H$2:$H$1259)-SUMIF($E$2:$E$1259,"Hawaii County",$H$2:$H$1259))*('reallocations and reductions'!$I$8+'reallocations and reductions'!$I$7)),0)</f>
        <v>53</v>
      </c>
      <c r="L159" s="133">
        <f t="shared" ca="1" si="6"/>
        <v>675462</v>
      </c>
      <c r="M159" s="151">
        <f t="shared" ca="1" si="7"/>
        <v>5.7267853648992367E-2</v>
      </c>
      <c r="N159" s="156">
        <f t="shared" ca="1" si="8"/>
        <v>36587</v>
      </c>
    </row>
    <row r="160" spans="1:14" x14ac:dyDescent="0.25">
      <c r="A160" t="str">
        <f>CALCS!AD160</f>
        <v>062790</v>
      </c>
      <c r="B160" t="str">
        <f>CALCS!A160</f>
        <v>Pittsburg</v>
      </c>
      <c r="C160" t="str">
        <f>CALCS!B160</f>
        <v>CA</v>
      </c>
      <c r="D160" t="str">
        <f>CALCS!C160</f>
        <v>52</v>
      </c>
      <c r="E160" t="str">
        <f>CALCS!D160</f>
        <v>MC</v>
      </c>
      <c r="F160" s="155">
        <f>CALCS!O160</f>
        <v>70679</v>
      </c>
      <c r="G160" s="133">
        <f ca="1">OFFSET(CDBG17old!$J$1,MATCH(A160,CDBG17old!$K$2:$K$1263,0),)</f>
        <v>598748</v>
      </c>
      <c r="H160" s="133">
        <f>CALCS!X160</f>
        <v>662843</v>
      </c>
      <c r="I160" s="133">
        <f ca="1">IFERROR(OFFSET('reallocations and reductions'!$H$2,MATCH(A160,'reallocations and reductions'!$F$3:$F$6,0),),0)</f>
        <v>0</v>
      </c>
      <c r="J160" s="133">
        <f ca="1">IFERROR(OFFSET('reallocations and reductions'!$I$13,MATCH(A160,'reallocations and reductions'!$F$14:$F$54,0),), 0)</f>
        <v>0</v>
      </c>
      <c r="K160" s="133">
        <f ca="1">ROUND(IF(OR(E160="State Balance", E160="Hawaii County"), H160/(SUMIF($E$2:$E$1259,"State Balance",$H$2:$H$1259)+SUMIF($E$2:$E$1259,"Hawaii County",$H$2:$H$1259))*('reallocations and reductions'!$I$6),H160/(SUM($H$2:$H$1259)-SUMIF($E$2:$E$1259,"State Balance",$H$2:$H$1259)-SUMIF($E$2:$E$1259,"Hawaii County",$H$2:$H$1259))*('reallocations and reductions'!$I$8+'reallocations and reductions'!$I$7)),0)</f>
        <v>52</v>
      </c>
      <c r="L160" s="133">
        <f t="shared" ca="1" si="6"/>
        <v>662895</v>
      </c>
      <c r="M160" s="151">
        <f t="shared" ca="1" si="7"/>
        <v>0.10713522216358135</v>
      </c>
      <c r="N160" s="156">
        <f t="shared" ca="1" si="8"/>
        <v>64147</v>
      </c>
    </row>
    <row r="161" spans="1:14" x14ac:dyDescent="0.25">
      <c r="A161" t="str">
        <f>CALCS!AD161</f>
        <v>062802</v>
      </c>
      <c r="B161" t="str">
        <f>CALCS!A161</f>
        <v>Placentia</v>
      </c>
      <c r="C161" t="str">
        <f>CALCS!B161</f>
        <v>CA</v>
      </c>
      <c r="D161" t="str">
        <f>CALCS!C161</f>
        <v>52</v>
      </c>
      <c r="E161" t="str">
        <f>CALCS!D161</f>
        <v>MC</v>
      </c>
      <c r="F161" s="155">
        <f>CALCS!O161</f>
        <v>52228</v>
      </c>
      <c r="G161" s="133">
        <f ca="1">OFFSET(CDBG17old!$J$1,MATCH(A161,CDBG17old!$K$2:$K$1263,0),)</f>
        <v>404792</v>
      </c>
      <c r="H161" s="133">
        <f>CALCS!X161</f>
        <v>428530</v>
      </c>
      <c r="I161" s="133">
        <f ca="1">IFERROR(OFFSET('reallocations and reductions'!$H$2,MATCH(A161,'reallocations and reductions'!$F$3:$F$6,0),),0)</f>
        <v>0</v>
      </c>
      <c r="J161" s="133">
        <f ca="1">IFERROR(OFFSET('reallocations and reductions'!$I$13,MATCH(A161,'reallocations and reductions'!$F$14:$F$54,0),), 0)</f>
        <v>0</v>
      </c>
      <c r="K161" s="133">
        <f ca="1">ROUND(IF(OR(E161="State Balance", E161="Hawaii County"), H161/(SUMIF($E$2:$E$1259,"State Balance",$H$2:$H$1259)+SUMIF($E$2:$E$1259,"Hawaii County",$H$2:$H$1259))*('reallocations and reductions'!$I$6),H161/(SUM($H$2:$H$1259)-SUMIF($E$2:$E$1259,"State Balance",$H$2:$H$1259)-SUMIF($E$2:$E$1259,"Hawaii County",$H$2:$H$1259))*('reallocations and reductions'!$I$8+'reallocations and reductions'!$I$7)),0)</f>
        <v>33</v>
      </c>
      <c r="L161" s="133">
        <f t="shared" ca="1" si="6"/>
        <v>428563</v>
      </c>
      <c r="M161" s="151">
        <f t="shared" ca="1" si="7"/>
        <v>5.8723986640052177E-2</v>
      </c>
      <c r="N161" s="156">
        <f t="shared" ca="1" si="8"/>
        <v>23771</v>
      </c>
    </row>
    <row r="162" spans="1:14" x14ac:dyDescent="0.25">
      <c r="A162" t="str">
        <f>CALCS!AD162</f>
        <v>062826</v>
      </c>
      <c r="B162" t="str">
        <f>CALCS!A162</f>
        <v>Pleasanton City</v>
      </c>
      <c r="C162" t="str">
        <f>CALCS!B162</f>
        <v>CA</v>
      </c>
      <c r="D162" t="str">
        <f>CALCS!C162</f>
        <v>51</v>
      </c>
      <c r="E162" t="str">
        <f>CALCS!D162</f>
        <v>PC</v>
      </c>
      <c r="F162" s="155">
        <f>CALCS!O162</f>
        <v>82270</v>
      </c>
      <c r="G162" s="133">
        <f ca="1">OFFSET(CDBG17old!$J$1,MATCH(A162,CDBG17old!$K$2:$K$1263,0),)</f>
        <v>284763</v>
      </c>
      <c r="H162" s="133">
        <f>CALCS!X162</f>
        <v>318768</v>
      </c>
      <c r="I162" s="133">
        <f ca="1">IFERROR(OFFSET('reallocations and reductions'!$H$2,MATCH(A162,'reallocations and reductions'!$F$3:$F$6,0),),0)</f>
        <v>0</v>
      </c>
      <c r="J162" s="133">
        <f ca="1">IFERROR(OFFSET('reallocations and reductions'!$I$13,MATCH(A162,'reallocations and reductions'!$F$14:$F$54,0),), 0)</f>
        <v>0</v>
      </c>
      <c r="K162" s="133">
        <f ca="1">ROUND(IF(OR(E162="State Balance", E162="Hawaii County"), H162/(SUMIF($E$2:$E$1259,"State Balance",$H$2:$H$1259)+SUMIF($E$2:$E$1259,"Hawaii County",$H$2:$H$1259))*('reallocations and reductions'!$I$6),H162/(SUM($H$2:$H$1259)-SUMIF($E$2:$E$1259,"State Balance",$H$2:$H$1259)-SUMIF($E$2:$E$1259,"Hawaii County",$H$2:$H$1259))*('reallocations and reductions'!$I$8+'reallocations and reductions'!$I$7)),0)</f>
        <v>25</v>
      </c>
      <c r="L162" s="133">
        <f t="shared" ca="1" si="6"/>
        <v>318793</v>
      </c>
      <c r="M162" s="151">
        <f t="shared" ca="1" si="7"/>
        <v>0.11950288485512514</v>
      </c>
      <c r="N162" s="156">
        <f t="shared" ca="1" si="8"/>
        <v>34030</v>
      </c>
    </row>
    <row r="163" spans="1:14" x14ac:dyDescent="0.25">
      <c r="A163" t="str">
        <f>CALCS!AD163</f>
        <v>062850</v>
      </c>
      <c r="B163" t="str">
        <f>CALCS!A163</f>
        <v>Pomona</v>
      </c>
      <c r="C163" t="str">
        <f>CALCS!B163</f>
        <v>CA</v>
      </c>
      <c r="D163" t="str">
        <f>CALCS!C163</f>
        <v>52</v>
      </c>
      <c r="E163" t="str">
        <f>CALCS!D163</f>
        <v>MC</v>
      </c>
      <c r="F163" s="155">
        <f>CALCS!O163</f>
        <v>152494</v>
      </c>
      <c r="G163" s="133">
        <f ca="1">OFFSET(CDBG17old!$J$1,MATCH(A163,CDBG17old!$K$2:$K$1263,0),)</f>
        <v>2013735</v>
      </c>
      <c r="H163" s="133">
        <f>CALCS!X163</f>
        <v>2167057</v>
      </c>
      <c r="I163" s="133">
        <f ca="1">IFERROR(OFFSET('reallocations and reductions'!$H$2,MATCH(A163,'reallocations and reductions'!$F$3:$F$6,0),),0)</f>
        <v>0</v>
      </c>
      <c r="J163" s="133">
        <f ca="1">IFERROR(OFFSET('reallocations and reductions'!$I$13,MATCH(A163,'reallocations and reductions'!$F$14:$F$54,0),), 0)</f>
        <v>0</v>
      </c>
      <c r="K163" s="133">
        <f ca="1">ROUND(IF(OR(E163="State Balance", E163="Hawaii County"), H163/(SUMIF($E$2:$E$1259,"State Balance",$H$2:$H$1259)+SUMIF($E$2:$E$1259,"Hawaii County",$H$2:$H$1259))*('reallocations and reductions'!$I$6),H163/(SUM($H$2:$H$1259)-SUMIF($E$2:$E$1259,"State Balance",$H$2:$H$1259)-SUMIF($E$2:$E$1259,"Hawaii County",$H$2:$H$1259))*('reallocations and reductions'!$I$8+'reallocations and reductions'!$I$7)),0)</f>
        <v>169</v>
      </c>
      <c r="L163" s="133">
        <f t="shared" ca="1" si="6"/>
        <v>2167226</v>
      </c>
      <c r="M163" s="151">
        <f t="shared" ca="1" si="7"/>
        <v>7.6222045105239764E-2</v>
      </c>
      <c r="N163" s="156">
        <f t="shared" ca="1" si="8"/>
        <v>153491</v>
      </c>
    </row>
    <row r="164" spans="1:14" x14ac:dyDescent="0.25">
      <c r="A164" t="str">
        <f>CALCS!AD164</f>
        <v>062862</v>
      </c>
      <c r="B164" t="str">
        <f>CALCS!A164</f>
        <v>Porterville</v>
      </c>
      <c r="C164" t="str">
        <f>CALCS!B164</f>
        <v>CA</v>
      </c>
      <c r="D164" t="str">
        <f>CALCS!C164</f>
        <v>51</v>
      </c>
      <c r="E164" t="str">
        <f>CALCS!D164</f>
        <v>PC</v>
      </c>
      <c r="F164" s="155">
        <f>CALCS!O164</f>
        <v>58978</v>
      </c>
      <c r="G164" s="133">
        <f ca="1">OFFSET(CDBG17old!$J$1,MATCH(A164,CDBG17old!$K$2:$K$1263,0),)</f>
        <v>646000</v>
      </c>
      <c r="H164" s="133">
        <f>CALCS!X164</f>
        <v>756382</v>
      </c>
      <c r="I164" s="133">
        <f ca="1">IFERROR(OFFSET('reallocations and reductions'!$H$2,MATCH(A164,'reallocations and reductions'!$F$3:$F$6,0),),0)</f>
        <v>0</v>
      </c>
      <c r="J164" s="133">
        <f ca="1">IFERROR(OFFSET('reallocations and reductions'!$I$13,MATCH(A164,'reallocations and reductions'!$F$14:$F$54,0),), 0)</f>
        <v>0</v>
      </c>
      <c r="K164" s="133">
        <f ca="1">ROUND(IF(OR(E164="State Balance", E164="Hawaii County"), H164/(SUMIF($E$2:$E$1259,"State Balance",$H$2:$H$1259)+SUMIF($E$2:$E$1259,"Hawaii County",$H$2:$H$1259))*('reallocations and reductions'!$I$6),H164/(SUM($H$2:$H$1259)-SUMIF($E$2:$E$1259,"State Balance",$H$2:$H$1259)-SUMIF($E$2:$E$1259,"Hawaii County",$H$2:$H$1259))*('reallocations and reductions'!$I$8+'reallocations and reductions'!$I$7)),0)</f>
        <v>59</v>
      </c>
      <c r="L164" s="133">
        <f t="shared" ca="1" si="6"/>
        <v>756441</v>
      </c>
      <c r="M164" s="151">
        <f t="shared" ca="1" si="7"/>
        <v>0.17096130030959752</v>
      </c>
      <c r="N164" s="156">
        <f t="shared" ca="1" si="8"/>
        <v>110441</v>
      </c>
    </row>
    <row r="165" spans="1:14" x14ac:dyDescent="0.25">
      <c r="A165" t="str">
        <f>CALCS!AD165</f>
        <v>062928</v>
      </c>
      <c r="B165" t="str">
        <f>CALCS!A165</f>
        <v>Rancho Cordova City</v>
      </c>
      <c r="C165" t="str">
        <f>CALCS!B165</f>
        <v>CA</v>
      </c>
      <c r="D165" t="str">
        <f>CALCS!C165</f>
        <v>51</v>
      </c>
      <c r="E165" t="str">
        <f>CALCS!D165</f>
        <v>PC</v>
      </c>
      <c r="F165" s="155">
        <f>CALCS!O165</f>
        <v>72326</v>
      </c>
      <c r="G165" s="133">
        <f ca="1">OFFSET(CDBG17old!$J$1,MATCH(A165,CDBG17old!$K$2:$K$1263,0),)</f>
        <v>537840</v>
      </c>
      <c r="H165" s="133">
        <f>CALCS!X165</f>
        <v>586039</v>
      </c>
      <c r="I165" s="133">
        <f ca="1">IFERROR(OFFSET('reallocations and reductions'!$H$2,MATCH(A165,'reallocations and reductions'!$F$3:$F$6,0),),0)</f>
        <v>0</v>
      </c>
      <c r="J165" s="133">
        <f ca="1">IFERROR(OFFSET('reallocations and reductions'!$I$13,MATCH(A165,'reallocations and reductions'!$F$14:$F$54,0),), 0)</f>
        <v>0</v>
      </c>
      <c r="K165" s="133">
        <f ca="1">ROUND(IF(OR(E165="State Balance", E165="Hawaii County"), H165/(SUMIF($E$2:$E$1259,"State Balance",$H$2:$H$1259)+SUMIF($E$2:$E$1259,"Hawaii County",$H$2:$H$1259))*('reallocations and reductions'!$I$6),H165/(SUM($H$2:$H$1259)-SUMIF($E$2:$E$1259,"State Balance",$H$2:$H$1259)-SUMIF($E$2:$E$1259,"Hawaii County",$H$2:$H$1259))*('reallocations and reductions'!$I$8+'reallocations and reductions'!$I$7)),0)</f>
        <v>46</v>
      </c>
      <c r="L165" s="133">
        <f t="shared" ca="1" si="6"/>
        <v>586085</v>
      </c>
      <c r="M165" s="151">
        <f t="shared" ca="1" si="7"/>
        <v>8.970139818533393E-2</v>
      </c>
      <c r="N165" s="156">
        <f t="shared" ca="1" si="8"/>
        <v>48245</v>
      </c>
    </row>
    <row r="166" spans="1:14" x14ac:dyDescent="0.25">
      <c r="A166" t="str">
        <f>CALCS!AD166</f>
        <v>062930</v>
      </c>
      <c r="B166" t="str">
        <f>CALCS!A166</f>
        <v>Rancho Cucamonga</v>
      </c>
      <c r="C166" t="str">
        <f>CALCS!B166</f>
        <v>CA</v>
      </c>
      <c r="D166" t="str">
        <f>CALCS!C166</f>
        <v>52</v>
      </c>
      <c r="E166" t="str">
        <f>CALCS!D166</f>
        <v>MC</v>
      </c>
      <c r="F166" s="155">
        <f>CALCS!O166</f>
        <v>176534</v>
      </c>
      <c r="G166" s="133">
        <f ca="1">OFFSET(CDBG17old!$J$1,MATCH(A166,CDBG17old!$K$2:$K$1263,0),)</f>
        <v>849028</v>
      </c>
      <c r="H166" s="133">
        <f>CALCS!X166</f>
        <v>960684</v>
      </c>
      <c r="I166" s="133">
        <f ca="1">IFERROR(OFFSET('reallocations and reductions'!$H$2,MATCH(A166,'reallocations and reductions'!$F$3:$F$6,0),),0)</f>
        <v>0</v>
      </c>
      <c r="J166" s="133">
        <f ca="1">IFERROR(OFFSET('reallocations and reductions'!$I$13,MATCH(A166,'reallocations and reductions'!$F$14:$F$54,0),), 0)</f>
        <v>0</v>
      </c>
      <c r="K166" s="133">
        <f ca="1">ROUND(IF(OR(E166="State Balance", E166="Hawaii County"), H166/(SUMIF($E$2:$E$1259,"State Balance",$H$2:$H$1259)+SUMIF($E$2:$E$1259,"Hawaii County",$H$2:$H$1259))*('reallocations and reductions'!$I$6),H166/(SUM($H$2:$H$1259)-SUMIF($E$2:$E$1259,"State Balance",$H$2:$H$1259)-SUMIF($E$2:$E$1259,"Hawaii County",$H$2:$H$1259))*('reallocations and reductions'!$I$8+'reallocations and reductions'!$I$7)),0)</f>
        <v>75</v>
      </c>
      <c r="L166" s="133">
        <f t="shared" ca="1" si="6"/>
        <v>960759</v>
      </c>
      <c r="M166" s="151">
        <f t="shared" ca="1" si="7"/>
        <v>0.13159872230362249</v>
      </c>
      <c r="N166" s="156">
        <f t="shared" ca="1" si="8"/>
        <v>111731</v>
      </c>
    </row>
    <row r="167" spans="1:14" x14ac:dyDescent="0.25">
      <c r="A167" t="str">
        <f>CALCS!AD167</f>
        <v>062949</v>
      </c>
      <c r="B167" t="str">
        <f>CALCS!A167</f>
        <v>Rancho Santa Margarita</v>
      </c>
      <c r="C167" t="str">
        <f>CALCS!B167</f>
        <v>CA</v>
      </c>
      <c r="D167" t="str">
        <f>CALCS!C167</f>
        <v>52</v>
      </c>
      <c r="E167" t="str">
        <f>CALCS!D167</f>
        <v>MC</v>
      </c>
      <c r="F167" s="155">
        <f>CALCS!O167</f>
        <v>48969</v>
      </c>
      <c r="G167" s="133">
        <f ca="1">OFFSET(CDBG17old!$J$1,MATCH(A167,CDBG17old!$K$2:$K$1263,0),)</f>
        <v>191106</v>
      </c>
      <c r="H167" s="133">
        <f>CALCS!X167</f>
        <v>209808</v>
      </c>
      <c r="I167" s="133">
        <f ca="1">IFERROR(OFFSET('reallocations and reductions'!$H$2,MATCH(A167,'reallocations and reductions'!$F$3:$F$6,0),),0)</f>
        <v>0</v>
      </c>
      <c r="J167" s="133">
        <f ca="1">IFERROR(OFFSET('reallocations and reductions'!$I$13,MATCH(A167,'reallocations and reductions'!$F$14:$F$54,0),), 0)</f>
        <v>0</v>
      </c>
      <c r="K167" s="133">
        <f ca="1">ROUND(IF(OR(E167="State Balance", E167="Hawaii County"), H167/(SUMIF($E$2:$E$1259,"State Balance",$H$2:$H$1259)+SUMIF($E$2:$E$1259,"Hawaii County",$H$2:$H$1259))*('reallocations and reductions'!$I$6),H167/(SUM($H$2:$H$1259)-SUMIF($E$2:$E$1259,"State Balance",$H$2:$H$1259)-SUMIF($E$2:$E$1259,"Hawaii County",$H$2:$H$1259))*('reallocations and reductions'!$I$8+'reallocations and reductions'!$I$7)),0)</f>
        <v>16</v>
      </c>
      <c r="L167" s="133">
        <f t="shared" ca="1" si="6"/>
        <v>209824</v>
      </c>
      <c r="M167" s="151">
        <f t="shared" ca="1" si="7"/>
        <v>9.7945642732305632E-2</v>
      </c>
      <c r="N167" s="156">
        <f t="shared" ca="1" si="8"/>
        <v>18718</v>
      </c>
    </row>
    <row r="168" spans="1:14" x14ac:dyDescent="0.25">
      <c r="A168" t="str">
        <f>CALCS!AD168</f>
        <v>062958</v>
      </c>
      <c r="B168" t="str">
        <f>CALCS!A168</f>
        <v>Redding</v>
      </c>
      <c r="C168" t="str">
        <f>CALCS!B168</f>
        <v>CA</v>
      </c>
      <c r="D168" t="str">
        <f>CALCS!C168</f>
        <v>51</v>
      </c>
      <c r="E168" t="str">
        <f>CALCS!D168</f>
        <v>PC</v>
      </c>
      <c r="F168" s="155">
        <f>CALCS!O168</f>
        <v>91808</v>
      </c>
      <c r="G168" s="133">
        <f ca="1">OFFSET(CDBG17old!$J$1,MATCH(A168,CDBG17old!$K$2:$K$1263,0),)</f>
        <v>634805</v>
      </c>
      <c r="H168" s="133">
        <f>CALCS!X168</f>
        <v>712126</v>
      </c>
      <c r="I168" s="133">
        <f ca="1">IFERROR(OFFSET('reallocations and reductions'!$H$2,MATCH(A168,'reallocations and reductions'!$F$3:$F$6,0),),0)</f>
        <v>0</v>
      </c>
      <c r="J168" s="133">
        <f ca="1">IFERROR(OFFSET('reallocations and reductions'!$I$13,MATCH(A168,'reallocations and reductions'!$F$14:$F$54,0),), 0)</f>
        <v>0</v>
      </c>
      <c r="K168" s="133">
        <f ca="1">ROUND(IF(OR(E168="State Balance", E168="Hawaii County"), H168/(SUMIF($E$2:$E$1259,"State Balance",$H$2:$H$1259)+SUMIF($E$2:$E$1259,"Hawaii County",$H$2:$H$1259))*('reallocations and reductions'!$I$6),H168/(SUM($H$2:$H$1259)-SUMIF($E$2:$E$1259,"State Balance",$H$2:$H$1259)-SUMIF($E$2:$E$1259,"Hawaii County",$H$2:$H$1259))*('reallocations and reductions'!$I$8+'reallocations and reductions'!$I$7)),0)</f>
        <v>56</v>
      </c>
      <c r="L168" s="133">
        <f t="shared" ca="1" si="6"/>
        <v>712182</v>
      </c>
      <c r="M168" s="151">
        <f t="shared" ca="1" si="7"/>
        <v>0.12189097439371145</v>
      </c>
      <c r="N168" s="156">
        <f t="shared" ca="1" si="8"/>
        <v>77377</v>
      </c>
    </row>
    <row r="169" spans="1:14" x14ac:dyDescent="0.25">
      <c r="A169" t="str">
        <f>CALCS!AD169</f>
        <v>062970</v>
      </c>
      <c r="B169" t="str">
        <f>CALCS!A169</f>
        <v>Redondo Beach</v>
      </c>
      <c r="C169" t="str">
        <f>CALCS!B169</f>
        <v>CA</v>
      </c>
      <c r="D169" t="str">
        <f>CALCS!C169</f>
        <v>52</v>
      </c>
      <c r="E169" t="str">
        <f>CALCS!D169</f>
        <v>MC</v>
      </c>
      <c r="F169" s="155">
        <f>CALCS!O169</f>
        <v>67867</v>
      </c>
      <c r="G169" s="133">
        <f ca="1">OFFSET(CDBG17old!$J$1,MATCH(A169,CDBG17old!$K$2:$K$1263,0),)</f>
        <v>246581</v>
      </c>
      <c r="H169" s="133">
        <f>CALCS!X169</f>
        <v>271723</v>
      </c>
      <c r="I169" s="133">
        <f ca="1">IFERROR(OFFSET('reallocations and reductions'!$H$2,MATCH(A169,'reallocations and reductions'!$F$3:$F$6,0),),0)</f>
        <v>0</v>
      </c>
      <c r="J169" s="133">
        <f ca="1">IFERROR(OFFSET('reallocations and reductions'!$I$13,MATCH(A169,'reallocations and reductions'!$F$14:$F$54,0),), 0)</f>
        <v>0</v>
      </c>
      <c r="K169" s="133">
        <f ca="1">ROUND(IF(OR(E169="State Balance", E169="Hawaii County"), H169/(SUMIF($E$2:$E$1259,"State Balance",$H$2:$H$1259)+SUMIF($E$2:$E$1259,"Hawaii County",$H$2:$H$1259))*('reallocations and reductions'!$I$6),H169/(SUM($H$2:$H$1259)-SUMIF($E$2:$E$1259,"State Balance",$H$2:$H$1259)-SUMIF($E$2:$E$1259,"Hawaii County",$H$2:$H$1259))*('reallocations and reductions'!$I$8+'reallocations and reductions'!$I$7)),0)</f>
        <v>21</v>
      </c>
      <c r="L169" s="133">
        <f t="shared" ca="1" si="6"/>
        <v>271744</v>
      </c>
      <c r="M169" s="151">
        <f t="shared" ca="1" si="7"/>
        <v>0.10204760301888628</v>
      </c>
      <c r="N169" s="156">
        <f t="shared" ca="1" si="8"/>
        <v>25163</v>
      </c>
    </row>
    <row r="170" spans="1:14" x14ac:dyDescent="0.25">
      <c r="A170" t="str">
        <f>CALCS!AD170</f>
        <v>062976</v>
      </c>
      <c r="B170" t="str">
        <f>CALCS!A170</f>
        <v>Redwood City</v>
      </c>
      <c r="C170" t="str">
        <f>CALCS!B170</f>
        <v>CA</v>
      </c>
      <c r="D170" t="str">
        <f>CALCS!C170</f>
        <v>51</v>
      </c>
      <c r="E170" t="str">
        <f>CALCS!D170</f>
        <v>PC</v>
      </c>
      <c r="F170" s="155">
        <f>CALCS!O170</f>
        <v>84950</v>
      </c>
      <c r="G170" s="133">
        <f ca="1">OFFSET(CDBG17old!$J$1,MATCH(A170,CDBG17old!$K$2:$K$1263,0),)</f>
        <v>655358</v>
      </c>
      <c r="H170" s="133">
        <f>CALCS!X170</f>
        <v>715516</v>
      </c>
      <c r="I170" s="133">
        <f ca="1">IFERROR(OFFSET('reallocations and reductions'!$H$2,MATCH(A170,'reallocations and reductions'!$F$3:$F$6,0),),0)</f>
        <v>0</v>
      </c>
      <c r="J170" s="133">
        <f ca="1">IFERROR(OFFSET('reallocations and reductions'!$I$13,MATCH(A170,'reallocations and reductions'!$F$14:$F$54,0),), 0)</f>
        <v>0</v>
      </c>
      <c r="K170" s="133">
        <f ca="1">ROUND(IF(OR(E170="State Balance", E170="Hawaii County"), H170/(SUMIF($E$2:$E$1259,"State Balance",$H$2:$H$1259)+SUMIF($E$2:$E$1259,"Hawaii County",$H$2:$H$1259))*('reallocations and reductions'!$I$6),H170/(SUM($H$2:$H$1259)-SUMIF($E$2:$E$1259,"State Balance",$H$2:$H$1259)-SUMIF($E$2:$E$1259,"Hawaii County",$H$2:$H$1259))*('reallocations and reductions'!$I$8+'reallocations and reductions'!$I$7)),0)</f>
        <v>56</v>
      </c>
      <c r="L170" s="133">
        <f t="shared" ca="1" si="6"/>
        <v>715572</v>
      </c>
      <c r="M170" s="151">
        <f t="shared" ca="1" si="7"/>
        <v>9.1879552855080732E-2</v>
      </c>
      <c r="N170" s="156">
        <f t="shared" ca="1" si="8"/>
        <v>60214</v>
      </c>
    </row>
    <row r="171" spans="1:14" x14ac:dyDescent="0.25">
      <c r="A171" t="str">
        <f>CALCS!AD171</f>
        <v>062988</v>
      </c>
      <c r="B171" t="str">
        <f>CALCS!A171</f>
        <v>Rialto</v>
      </c>
      <c r="C171" t="str">
        <f>CALCS!B171</f>
        <v>CA</v>
      </c>
      <c r="D171" t="str">
        <f>CALCS!C171</f>
        <v>52</v>
      </c>
      <c r="E171" t="str">
        <f>CALCS!D171</f>
        <v>MC</v>
      </c>
      <c r="F171" s="155">
        <f>CALCS!O171</f>
        <v>103314</v>
      </c>
      <c r="G171" s="133">
        <f ca="1">OFFSET(CDBG17old!$J$1,MATCH(A171,CDBG17old!$K$2:$K$1263,0),)</f>
        <v>1126668</v>
      </c>
      <c r="H171" s="133">
        <f>CALCS!X171</f>
        <v>1213853</v>
      </c>
      <c r="I171" s="133">
        <f ca="1">IFERROR(OFFSET('reallocations and reductions'!$H$2,MATCH(A171,'reallocations and reductions'!$F$3:$F$6,0),),0)</f>
        <v>0</v>
      </c>
      <c r="J171" s="133">
        <f ca="1">IFERROR(OFFSET('reallocations and reductions'!$I$13,MATCH(A171,'reallocations and reductions'!$F$14:$F$54,0),), 0)</f>
        <v>0</v>
      </c>
      <c r="K171" s="133">
        <f ca="1">ROUND(IF(OR(E171="State Balance", E171="Hawaii County"), H171/(SUMIF($E$2:$E$1259,"State Balance",$H$2:$H$1259)+SUMIF($E$2:$E$1259,"Hawaii County",$H$2:$H$1259))*('reallocations and reductions'!$I$6),H171/(SUM($H$2:$H$1259)-SUMIF($E$2:$E$1259,"State Balance",$H$2:$H$1259)-SUMIF($E$2:$E$1259,"Hawaii County",$H$2:$H$1259))*('reallocations and reductions'!$I$8+'reallocations and reductions'!$I$7)),0)</f>
        <v>95</v>
      </c>
      <c r="L171" s="133">
        <f t="shared" ca="1" si="6"/>
        <v>1213948</v>
      </c>
      <c r="M171" s="151">
        <f t="shared" ca="1" si="7"/>
        <v>7.7467363943948001E-2</v>
      </c>
      <c r="N171" s="156">
        <f t="shared" ca="1" si="8"/>
        <v>87280</v>
      </c>
    </row>
    <row r="172" spans="1:14" x14ac:dyDescent="0.25">
      <c r="A172" t="str">
        <f>CALCS!AD172</f>
        <v>063048</v>
      </c>
      <c r="B172" t="str">
        <f>CALCS!A172</f>
        <v>Riverside</v>
      </c>
      <c r="C172" t="str">
        <f>CALCS!B172</f>
        <v>CA</v>
      </c>
      <c r="D172" t="str">
        <f>CALCS!C172</f>
        <v>51</v>
      </c>
      <c r="E172" t="str">
        <f>CALCS!D172</f>
        <v>PC</v>
      </c>
      <c r="F172" s="155">
        <f>CALCS!O172</f>
        <v>324722</v>
      </c>
      <c r="G172" s="133">
        <f ca="1">OFFSET(CDBG17old!$J$1,MATCH(A172,CDBG17old!$K$2:$K$1263,0),)</f>
        <v>3057274</v>
      </c>
      <c r="H172" s="133">
        <f>CALCS!X172</f>
        <v>3281436</v>
      </c>
      <c r="I172" s="133">
        <f ca="1">IFERROR(OFFSET('reallocations and reductions'!$H$2,MATCH(A172,'reallocations and reductions'!$F$3:$F$6,0),),0)</f>
        <v>0</v>
      </c>
      <c r="J172" s="133">
        <f ca="1">IFERROR(OFFSET('reallocations and reductions'!$I$13,MATCH(A172,'reallocations and reductions'!$F$14:$F$54,0),), 0)</f>
        <v>0</v>
      </c>
      <c r="K172" s="133">
        <f ca="1">ROUND(IF(OR(E172="State Balance", E172="Hawaii County"), H172/(SUMIF($E$2:$E$1259,"State Balance",$H$2:$H$1259)+SUMIF($E$2:$E$1259,"Hawaii County",$H$2:$H$1259))*('reallocations and reductions'!$I$6),H172/(SUM($H$2:$H$1259)-SUMIF($E$2:$E$1259,"State Balance",$H$2:$H$1259)-SUMIF($E$2:$E$1259,"Hawaii County",$H$2:$H$1259))*('reallocations and reductions'!$I$8+'reallocations and reductions'!$I$7)),0)</f>
        <v>256</v>
      </c>
      <c r="L172" s="133">
        <f t="shared" ca="1" si="6"/>
        <v>3281692</v>
      </c>
      <c r="M172" s="151">
        <f t="shared" ca="1" si="7"/>
        <v>7.340460815746315E-2</v>
      </c>
      <c r="N172" s="156">
        <f t="shared" ca="1" si="8"/>
        <v>224418</v>
      </c>
    </row>
    <row r="173" spans="1:14" x14ac:dyDescent="0.25">
      <c r="A173" t="str">
        <f>CALCS!AD173</f>
        <v>063054</v>
      </c>
      <c r="B173" t="str">
        <f>CALCS!A173</f>
        <v>Rocklin City</v>
      </c>
      <c r="C173" t="str">
        <f>CALCS!B173</f>
        <v>CA</v>
      </c>
      <c r="D173" t="str">
        <f>CALCS!C173</f>
        <v>52</v>
      </c>
      <c r="E173" t="str">
        <f>CALCS!D173</f>
        <v>MC</v>
      </c>
      <c r="F173" s="155">
        <f>CALCS!O173</f>
        <v>62787</v>
      </c>
      <c r="G173" s="133">
        <f ca="1">OFFSET(CDBG17old!$J$1,MATCH(A173,CDBG17old!$K$2:$K$1263,0),)</f>
        <v>253758</v>
      </c>
      <c r="H173" s="133">
        <f>CALCS!X173</f>
        <v>290193</v>
      </c>
      <c r="I173" s="133">
        <f ca="1">IFERROR(OFFSET('reallocations and reductions'!$H$2,MATCH(A173,'reallocations and reductions'!$F$3:$F$6,0),),0)</f>
        <v>0</v>
      </c>
      <c r="J173" s="133">
        <f ca="1">IFERROR(OFFSET('reallocations and reductions'!$I$13,MATCH(A173,'reallocations and reductions'!$F$14:$F$54,0),), 0)</f>
        <v>0</v>
      </c>
      <c r="K173" s="133">
        <f ca="1">ROUND(IF(OR(E173="State Balance", E173="Hawaii County"), H173/(SUMIF($E$2:$E$1259,"State Balance",$H$2:$H$1259)+SUMIF($E$2:$E$1259,"Hawaii County",$H$2:$H$1259))*('reallocations and reductions'!$I$6),H173/(SUM($H$2:$H$1259)-SUMIF($E$2:$E$1259,"State Balance",$H$2:$H$1259)-SUMIF($E$2:$E$1259,"Hawaii County",$H$2:$H$1259))*('reallocations and reductions'!$I$8+'reallocations and reductions'!$I$7)),0)</f>
        <v>23</v>
      </c>
      <c r="L173" s="133">
        <f t="shared" ca="1" si="6"/>
        <v>290216</v>
      </c>
      <c r="M173" s="151">
        <f t="shared" ca="1" si="7"/>
        <v>0.14367231772003247</v>
      </c>
      <c r="N173" s="156">
        <f t="shared" ca="1" si="8"/>
        <v>36458</v>
      </c>
    </row>
    <row r="174" spans="1:14" x14ac:dyDescent="0.25">
      <c r="A174" t="str">
        <f>CALCS!AD174</f>
        <v>063102</v>
      </c>
      <c r="B174" t="str">
        <f>CALCS!A174</f>
        <v>Rosemead</v>
      </c>
      <c r="C174" t="str">
        <f>CALCS!B174</f>
        <v>CA</v>
      </c>
      <c r="D174" t="str">
        <f>CALCS!C174</f>
        <v>52</v>
      </c>
      <c r="E174" t="str">
        <f>CALCS!D174</f>
        <v>MC</v>
      </c>
      <c r="F174" s="155">
        <f>CALCS!O174</f>
        <v>54500</v>
      </c>
      <c r="G174" s="133">
        <f ca="1">OFFSET(CDBG17old!$J$1,MATCH(A174,CDBG17old!$K$2:$K$1263,0),)</f>
        <v>646913</v>
      </c>
      <c r="H174" s="133">
        <f>CALCS!X174</f>
        <v>708666</v>
      </c>
      <c r="I174" s="133">
        <f ca="1">IFERROR(OFFSET('reallocations and reductions'!$H$2,MATCH(A174,'reallocations and reductions'!$F$3:$F$6,0),),0)</f>
        <v>0</v>
      </c>
      <c r="J174" s="133">
        <f ca="1">IFERROR(OFFSET('reallocations and reductions'!$I$13,MATCH(A174,'reallocations and reductions'!$F$14:$F$54,0),), 0)</f>
        <v>0</v>
      </c>
      <c r="K174" s="133">
        <f ca="1">ROUND(IF(OR(E174="State Balance", E174="Hawaii County"), H174/(SUMIF($E$2:$E$1259,"State Balance",$H$2:$H$1259)+SUMIF($E$2:$E$1259,"Hawaii County",$H$2:$H$1259))*('reallocations and reductions'!$I$6),H174/(SUM($H$2:$H$1259)-SUMIF($E$2:$E$1259,"State Balance",$H$2:$H$1259)-SUMIF($E$2:$E$1259,"Hawaii County",$H$2:$H$1259))*('reallocations and reductions'!$I$8+'reallocations and reductions'!$I$7)),0)</f>
        <v>55</v>
      </c>
      <c r="L174" s="133">
        <f t="shared" ca="1" si="6"/>
        <v>708721</v>
      </c>
      <c r="M174" s="151">
        <f t="shared" ca="1" si="7"/>
        <v>9.5542986460312285E-2</v>
      </c>
      <c r="N174" s="156">
        <f t="shared" ca="1" si="8"/>
        <v>61808</v>
      </c>
    </row>
    <row r="175" spans="1:14" x14ac:dyDescent="0.25">
      <c r="A175" t="str">
        <f>CALCS!AD175</f>
        <v>063108</v>
      </c>
      <c r="B175" t="str">
        <f>CALCS!A175</f>
        <v>Roseville</v>
      </c>
      <c r="C175" t="str">
        <f>CALCS!B175</f>
        <v>CA</v>
      </c>
      <c r="D175" t="str">
        <f>CALCS!C175</f>
        <v>51</v>
      </c>
      <c r="E175" t="str">
        <f>CALCS!D175</f>
        <v>PC</v>
      </c>
      <c r="F175" s="155">
        <f>CALCS!O175</f>
        <v>132671</v>
      </c>
      <c r="G175" s="133">
        <f ca="1">OFFSET(CDBG17old!$J$1,MATCH(A175,CDBG17old!$K$2:$K$1263,0),)</f>
        <v>590613</v>
      </c>
      <c r="H175" s="133">
        <f>CALCS!X175</f>
        <v>661184</v>
      </c>
      <c r="I175" s="133">
        <f ca="1">IFERROR(OFFSET('reallocations and reductions'!$H$2,MATCH(A175,'reallocations and reductions'!$F$3:$F$6,0),),0)</f>
        <v>0</v>
      </c>
      <c r="J175" s="133">
        <f ca="1">IFERROR(OFFSET('reallocations and reductions'!$I$13,MATCH(A175,'reallocations and reductions'!$F$14:$F$54,0),), 0)</f>
        <v>0</v>
      </c>
      <c r="K175" s="133">
        <f ca="1">ROUND(IF(OR(E175="State Balance", E175="Hawaii County"), H175/(SUMIF($E$2:$E$1259,"State Balance",$H$2:$H$1259)+SUMIF($E$2:$E$1259,"Hawaii County",$H$2:$H$1259))*('reallocations and reductions'!$I$6),H175/(SUM($H$2:$H$1259)-SUMIF($E$2:$E$1259,"State Balance",$H$2:$H$1259)-SUMIF($E$2:$E$1259,"Hawaii County",$H$2:$H$1259))*('reallocations and reductions'!$I$8+'reallocations and reductions'!$I$7)),0)</f>
        <v>52</v>
      </c>
      <c r="L175" s="133">
        <f t="shared" ca="1" si="6"/>
        <v>661236</v>
      </c>
      <c r="M175" s="151">
        <f t="shared" ca="1" si="7"/>
        <v>0.11957576280914914</v>
      </c>
      <c r="N175" s="156">
        <f t="shared" ca="1" si="8"/>
        <v>70623</v>
      </c>
    </row>
    <row r="176" spans="1:14" x14ac:dyDescent="0.25">
      <c r="A176" t="str">
        <f>CALCS!AD176</f>
        <v>063144</v>
      </c>
      <c r="B176" t="str">
        <f>CALCS!A176</f>
        <v>Sacramento</v>
      </c>
      <c r="C176" t="str">
        <f>CALCS!B176</f>
        <v>CA</v>
      </c>
      <c r="D176" t="str">
        <f>CALCS!C176</f>
        <v>51</v>
      </c>
      <c r="E176" t="str">
        <f>CALCS!D176</f>
        <v>PC</v>
      </c>
      <c r="F176" s="155">
        <f>CALCS!O176</f>
        <v>495234</v>
      </c>
      <c r="G176" s="133">
        <f ca="1">OFFSET(CDBG17old!$J$1,MATCH(A176,CDBG17old!$K$2:$K$1263,0),)</f>
        <v>4442443</v>
      </c>
      <c r="H176" s="133">
        <f>CALCS!X176</f>
        <v>4863868</v>
      </c>
      <c r="I176" s="133">
        <f ca="1">IFERROR(OFFSET('reallocations and reductions'!$H$2,MATCH(A176,'reallocations and reductions'!$F$3:$F$6,0),),0)</f>
        <v>0</v>
      </c>
      <c r="J176" s="133">
        <f ca="1">IFERROR(OFFSET('reallocations and reductions'!$I$13,MATCH(A176,'reallocations and reductions'!$F$14:$F$54,0),), 0)</f>
        <v>0</v>
      </c>
      <c r="K176" s="133">
        <f ca="1">ROUND(IF(OR(E176="State Balance", E176="Hawaii County"), H176/(SUMIF($E$2:$E$1259,"State Balance",$H$2:$H$1259)+SUMIF($E$2:$E$1259,"Hawaii County",$H$2:$H$1259))*('reallocations and reductions'!$I$6),H176/(SUM($H$2:$H$1259)-SUMIF($E$2:$E$1259,"State Balance",$H$2:$H$1259)-SUMIF($E$2:$E$1259,"Hawaii County",$H$2:$H$1259))*('reallocations and reductions'!$I$8+'reallocations and reductions'!$I$7)),0)</f>
        <v>379</v>
      </c>
      <c r="L176" s="133">
        <f t="shared" ca="1" si="6"/>
        <v>4864247</v>
      </c>
      <c r="M176" s="151">
        <f t="shared" ca="1" si="7"/>
        <v>9.4948657754303209E-2</v>
      </c>
      <c r="N176" s="156">
        <f t="shared" ca="1" si="8"/>
        <v>421804</v>
      </c>
    </row>
    <row r="177" spans="1:14" x14ac:dyDescent="0.25">
      <c r="A177" t="str">
        <f>CALCS!AD177</f>
        <v>063162</v>
      </c>
      <c r="B177" t="str">
        <f>CALCS!A177</f>
        <v>Salinas</v>
      </c>
      <c r="C177" t="str">
        <f>CALCS!B177</f>
        <v>CA</v>
      </c>
      <c r="D177" t="str">
        <f>CALCS!C177</f>
        <v>51</v>
      </c>
      <c r="E177" t="str">
        <f>CALCS!D177</f>
        <v>PC</v>
      </c>
      <c r="F177" s="155">
        <f>CALCS!O177</f>
        <v>157218</v>
      </c>
      <c r="G177" s="133">
        <f ca="1">OFFSET(CDBG17old!$J$1,MATCH(A177,CDBG17old!$K$2:$K$1263,0),)</f>
        <v>1897639</v>
      </c>
      <c r="H177" s="133">
        <f>CALCS!X177</f>
        <v>2093571</v>
      </c>
      <c r="I177" s="133">
        <f ca="1">IFERROR(OFFSET('reallocations and reductions'!$H$2,MATCH(A177,'reallocations and reductions'!$F$3:$F$6,0),),0)</f>
        <v>0</v>
      </c>
      <c r="J177" s="133">
        <f ca="1">IFERROR(OFFSET('reallocations and reductions'!$I$13,MATCH(A177,'reallocations and reductions'!$F$14:$F$54,0),), 0)</f>
        <v>0</v>
      </c>
      <c r="K177" s="133">
        <f ca="1">ROUND(IF(OR(E177="State Balance", E177="Hawaii County"), H177/(SUMIF($E$2:$E$1259,"State Balance",$H$2:$H$1259)+SUMIF($E$2:$E$1259,"Hawaii County",$H$2:$H$1259))*('reallocations and reductions'!$I$6),H177/(SUM($H$2:$H$1259)-SUMIF($E$2:$E$1259,"State Balance",$H$2:$H$1259)-SUMIF($E$2:$E$1259,"Hawaii County",$H$2:$H$1259))*('reallocations and reductions'!$I$8+'reallocations and reductions'!$I$7)),0)</f>
        <v>163</v>
      </c>
      <c r="L177" s="133">
        <f t="shared" ca="1" si="6"/>
        <v>2093734</v>
      </c>
      <c r="M177" s="151">
        <f t="shared" ca="1" si="7"/>
        <v>0.10333630369106031</v>
      </c>
      <c r="N177" s="156">
        <f t="shared" ca="1" si="8"/>
        <v>196095</v>
      </c>
    </row>
    <row r="178" spans="1:14" x14ac:dyDescent="0.25">
      <c r="A178" t="str">
        <f>CALCS!AD178</f>
        <v>063180</v>
      </c>
      <c r="B178" t="str">
        <f>CALCS!A178</f>
        <v>San Bernardino</v>
      </c>
      <c r="C178" t="str">
        <f>CALCS!B178</f>
        <v>CA</v>
      </c>
      <c r="D178" t="str">
        <f>CALCS!C178</f>
        <v>51</v>
      </c>
      <c r="E178" t="str">
        <f>CALCS!D178</f>
        <v>PC</v>
      </c>
      <c r="F178" s="155">
        <f>CALCS!O178</f>
        <v>216239</v>
      </c>
      <c r="G178" s="133">
        <f ca="1">OFFSET(CDBG17old!$J$1,MATCH(A178,CDBG17old!$K$2:$K$1263,0),)</f>
        <v>3057089</v>
      </c>
      <c r="H178" s="133">
        <f>CALCS!X178</f>
        <v>3376598</v>
      </c>
      <c r="I178" s="133">
        <f ca="1">IFERROR(OFFSET('reallocations and reductions'!$H$2,MATCH(A178,'reallocations and reductions'!$F$3:$F$6,0),),0)</f>
        <v>0</v>
      </c>
      <c r="J178" s="133">
        <f ca="1">IFERROR(OFFSET('reallocations and reductions'!$I$13,MATCH(A178,'reallocations and reductions'!$F$14:$F$54,0),), 0)</f>
        <v>0</v>
      </c>
      <c r="K178" s="133">
        <f ca="1">ROUND(IF(OR(E178="State Balance", E178="Hawaii County"), H178/(SUMIF($E$2:$E$1259,"State Balance",$H$2:$H$1259)+SUMIF($E$2:$E$1259,"Hawaii County",$H$2:$H$1259))*('reallocations and reductions'!$I$6),H178/(SUM($H$2:$H$1259)-SUMIF($E$2:$E$1259,"State Balance",$H$2:$H$1259)-SUMIF($E$2:$E$1259,"Hawaii County",$H$2:$H$1259))*('reallocations and reductions'!$I$8+'reallocations and reductions'!$I$7)),0)</f>
        <v>263</v>
      </c>
      <c r="L178" s="133">
        <f t="shared" ca="1" si="6"/>
        <v>3376861</v>
      </c>
      <c r="M178" s="151">
        <f t="shared" ca="1" si="7"/>
        <v>0.10460016047946265</v>
      </c>
      <c r="N178" s="156">
        <f t="shared" ca="1" si="8"/>
        <v>319772</v>
      </c>
    </row>
    <row r="179" spans="1:14" x14ac:dyDescent="0.25">
      <c r="A179" t="str">
        <f>CALCS!AD179</f>
        <v>063198</v>
      </c>
      <c r="B179" t="str">
        <f>CALCS!A179</f>
        <v>San Clemente</v>
      </c>
      <c r="C179" t="str">
        <f>CALCS!B179</f>
        <v>CA</v>
      </c>
      <c r="D179" t="str">
        <f>CALCS!C179</f>
        <v>52</v>
      </c>
      <c r="E179" t="str">
        <f>CALCS!D179</f>
        <v>MC</v>
      </c>
      <c r="F179" s="155">
        <f>CALCS!O179</f>
        <v>65309</v>
      </c>
      <c r="G179" s="133">
        <f ca="1">OFFSET(CDBG17old!$J$1,MATCH(A179,CDBG17old!$K$2:$K$1263,0),)</f>
        <v>356291</v>
      </c>
      <c r="H179" s="133">
        <f>CALCS!X179</f>
        <v>350157</v>
      </c>
      <c r="I179" s="133">
        <f ca="1">IFERROR(OFFSET('reallocations and reductions'!$H$2,MATCH(A179,'reallocations and reductions'!$F$3:$F$6,0),),0)</f>
        <v>0</v>
      </c>
      <c r="J179" s="133">
        <f ca="1">IFERROR(OFFSET('reallocations and reductions'!$I$13,MATCH(A179,'reallocations and reductions'!$F$14:$F$54,0),), 0)</f>
        <v>0</v>
      </c>
      <c r="K179" s="133">
        <f ca="1">ROUND(IF(OR(E179="State Balance", E179="Hawaii County"), H179/(SUMIF($E$2:$E$1259,"State Balance",$H$2:$H$1259)+SUMIF($E$2:$E$1259,"Hawaii County",$H$2:$H$1259))*('reallocations and reductions'!$I$6),H179/(SUM($H$2:$H$1259)-SUMIF($E$2:$E$1259,"State Balance",$H$2:$H$1259)-SUMIF($E$2:$E$1259,"Hawaii County",$H$2:$H$1259))*('reallocations and reductions'!$I$8+'reallocations and reductions'!$I$7)),0)</f>
        <v>27</v>
      </c>
      <c r="L179" s="133">
        <f t="shared" ca="1" si="6"/>
        <v>350184</v>
      </c>
      <c r="M179" s="151">
        <f t="shared" ca="1" si="7"/>
        <v>-1.7140483481199356E-2</v>
      </c>
      <c r="N179" s="156">
        <f t="shared" ca="1" si="8"/>
        <v>-6107</v>
      </c>
    </row>
    <row r="180" spans="1:14" x14ac:dyDescent="0.25">
      <c r="A180" t="str">
        <f>CALCS!AD180</f>
        <v>063210</v>
      </c>
      <c r="B180" t="str">
        <f>CALCS!A180</f>
        <v>San Diego</v>
      </c>
      <c r="C180" t="str">
        <f>CALCS!B180</f>
        <v>CA</v>
      </c>
      <c r="D180" t="str">
        <f>CALCS!C180</f>
        <v>51</v>
      </c>
      <c r="E180" t="str">
        <f>CALCS!D180</f>
        <v>PC</v>
      </c>
      <c r="F180" s="155">
        <f>CALCS!O180</f>
        <v>1406630</v>
      </c>
      <c r="G180" s="133">
        <f ca="1">OFFSET(CDBG17old!$J$1,MATCH(A180,CDBG17old!$K$2:$K$1263,0),)</f>
        <v>10912952</v>
      </c>
      <c r="H180" s="133">
        <f>CALCS!X180</f>
        <v>11852669</v>
      </c>
      <c r="I180" s="133">
        <f ca="1">IFERROR(OFFSET('reallocations and reductions'!$H$2,MATCH(A180,'reallocations and reductions'!$F$3:$F$6,0),),0)</f>
        <v>0</v>
      </c>
      <c r="J180" s="133">
        <f ca="1">IFERROR(OFFSET('reallocations and reductions'!$I$13,MATCH(A180,'reallocations and reductions'!$F$14:$F$54,0),), 0)</f>
        <v>0</v>
      </c>
      <c r="K180" s="133">
        <f ca="1">ROUND(IF(OR(E180="State Balance", E180="Hawaii County"), H180/(SUMIF($E$2:$E$1259,"State Balance",$H$2:$H$1259)+SUMIF($E$2:$E$1259,"Hawaii County",$H$2:$H$1259))*('reallocations and reductions'!$I$6),H180/(SUM($H$2:$H$1259)-SUMIF($E$2:$E$1259,"State Balance",$H$2:$H$1259)-SUMIF($E$2:$E$1259,"Hawaii County",$H$2:$H$1259))*('reallocations and reductions'!$I$8+'reallocations and reductions'!$I$7)),0)</f>
        <v>924</v>
      </c>
      <c r="L180" s="133">
        <f t="shared" ca="1" si="6"/>
        <v>11853593</v>
      </c>
      <c r="M180" s="151">
        <f t="shared" ca="1" si="7"/>
        <v>8.6194917745445965E-2</v>
      </c>
      <c r="N180" s="156">
        <f t="shared" ca="1" si="8"/>
        <v>940641</v>
      </c>
    </row>
    <row r="181" spans="1:14" x14ac:dyDescent="0.25">
      <c r="A181" t="str">
        <f>CALCS!AD181</f>
        <v>063228</v>
      </c>
      <c r="B181" t="str">
        <f>CALCS!A181</f>
        <v>San Francisco</v>
      </c>
      <c r="C181" t="str">
        <f>CALCS!B181</f>
        <v>CA</v>
      </c>
      <c r="D181" t="str">
        <f>CALCS!C181</f>
        <v>51</v>
      </c>
      <c r="E181" t="str">
        <f>CALCS!D181</f>
        <v>PC</v>
      </c>
      <c r="F181" s="155">
        <f>CALCS!O181</f>
        <v>870887</v>
      </c>
      <c r="G181" s="133">
        <f ca="1">OFFSET(CDBG17old!$J$1,MATCH(A181,CDBG17old!$K$2:$K$1263,0),)</f>
        <v>16431172</v>
      </c>
      <c r="H181" s="133">
        <f>CALCS!X181</f>
        <v>18137803</v>
      </c>
      <c r="I181" s="133">
        <f ca="1">IFERROR(OFFSET('reallocations and reductions'!$H$2,MATCH(A181,'reallocations and reductions'!$F$3:$F$6,0),),0)</f>
        <v>0</v>
      </c>
      <c r="J181" s="133">
        <f ca="1">IFERROR(OFFSET('reallocations and reductions'!$I$13,MATCH(A181,'reallocations and reductions'!$F$14:$F$54,0),), 0)</f>
        <v>0</v>
      </c>
      <c r="K181" s="133">
        <f ca="1">ROUND(IF(OR(E181="State Balance", E181="Hawaii County"), H181/(SUMIF($E$2:$E$1259,"State Balance",$H$2:$H$1259)+SUMIF($E$2:$E$1259,"Hawaii County",$H$2:$H$1259))*('reallocations and reductions'!$I$6),H181/(SUM($H$2:$H$1259)-SUMIF($E$2:$E$1259,"State Balance",$H$2:$H$1259)-SUMIF($E$2:$E$1259,"Hawaii County",$H$2:$H$1259))*('reallocations and reductions'!$I$8+'reallocations and reductions'!$I$7)),0)</f>
        <v>1414</v>
      </c>
      <c r="L181" s="133">
        <f t="shared" ca="1" si="6"/>
        <v>18139217</v>
      </c>
      <c r="M181" s="151">
        <f t="shared" ca="1" si="7"/>
        <v>0.10395150145102248</v>
      </c>
      <c r="N181" s="156">
        <f t="shared" ca="1" si="8"/>
        <v>1708045</v>
      </c>
    </row>
    <row r="182" spans="1:14" x14ac:dyDescent="0.25">
      <c r="A182" t="str">
        <f>CALCS!AD182</f>
        <v>063258</v>
      </c>
      <c r="B182" t="str">
        <f>CALCS!A182</f>
        <v>San Jose</v>
      </c>
      <c r="C182" t="str">
        <f>CALCS!B182</f>
        <v>CA</v>
      </c>
      <c r="D182" t="str">
        <f>CALCS!C182</f>
        <v>51</v>
      </c>
      <c r="E182" t="str">
        <f>CALCS!D182</f>
        <v>PC</v>
      </c>
      <c r="F182" s="155">
        <f>CALCS!O182</f>
        <v>1025350</v>
      </c>
      <c r="G182" s="133">
        <f ca="1">OFFSET(CDBG17old!$J$1,MATCH(A182,CDBG17old!$K$2:$K$1263,0),)</f>
        <v>8196038</v>
      </c>
      <c r="H182" s="133">
        <f>CALCS!X182</f>
        <v>8926615</v>
      </c>
      <c r="I182" s="133">
        <f ca="1">IFERROR(OFFSET('reallocations and reductions'!$H$2,MATCH(A182,'reallocations and reductions'!$F$3:$F$6,0),),0)</f>
        <v>0</v>
      </c>
      <c r="J182" s="133">
        <f ca="1">IFERROR(OFFSET('reallocations and reductions'!$I$13,MATCH(A182,'reallocations and reductions'!$F$14:$F$54,0),), 0)</f>
        <v>0</v>
      </c>
      <c r="K182" s="133">
        <f ca="1">ROUND(IF(OR(E182="State Balance", E182="Hawaii County"), H182/(SUMIF($E$2:$E$1259,"State Balance",$H$2:$H$1259)+SUMIF($E$2:$E$1259,"Hawaii County",$H$2:$H$1259))*('reallocations and reductions'!$I$6),H182/(SUM($H$2:$H$1259)-SUMIF($E$2:$E$1259,"State Balance",$H$2:$H$1259)-SUMIF($E$2:$E$1259,"Hawaii County",$H$2:$H$1259))*('reallocations and reductions'!$I$8+'reallocations and reductions'!$I$7)),0)</f>
        <v>696</v>
      </c>
      <c r="L182" s="133">
        <f t="shared" ca="1" si="6"/>
        <v>8927311</v>
      </c>
      <c r="M182" s="151">
        <f t="shared" ca="1" si="7"/>
        <v>8.9222743964827878E-2</v>
      </c>
      <c r="N182" s="156">
        <f t="shared" ca="1" si="8"/>
        <v>731273</v>
      </c>
    </row>
    <row r="183" spans="1:14" x14ac:dyDescent="0.25">
      <c r="A183" t="str">
        <f>CALCS!AD183</f>
        <v>063276</v>
      </c>
      <c r="B183" t="str">
        <f>CALCS!A183</f>
        <v>San Leandro</v>
      </c>
      <c r="C183" t="str">
        <f>CALCS!B183</f>
        <v>CA</v>
      </c>
      <c r="D183" t="str">
        <f>CALCS!C183</f>
        <v>51</v>
      </c>
      <c r="E183" t="str">
        <f>CALCS!D183</f>
        <v>PC</v>
      </c>
      <c r="F183" s="155">
        <f>CALCS!O183</f>
        <v>90465</v>
      </c>
      <c r="G183" s="133">
        <f ca="1">OFFSET(CDBG17old!$J$1,MATCH(A183,CDBG17old!$K$2:$K$1263,0),)</f>
        <v>659582</v>
      </c>
      <c r="H183" s="133">
        <f>CALCS!X183</f>
        <v>714853</v>
      </c>
      <c r="I183" s="133">
        <f ca="1">IFERROR(OFFSET('reallocations and reductions'!$H$2,MATCH(A183,'reallocations and reductions'!$F$3:$F$6,0),),0)</f>
        <v>0</v>
      </c>
      <c r="J183" s="133">
        <f ca="1">IFERROR(OFFSET('reallocations and reductions'!$I$13,MATCH(A183,'reallocations and reductions'!$F$14:$F$54,0),), 0)</f>
        <v>0</v>
      </c>
      <c r="K183" s="133">
        <f ca="1">ROUND(IF(OR(E183="State Balance", E183="Hawaii County"), H183/(SUMIF($E$2:$E$1259,"State Balance",$H$2:$H$1259)+SUMIF($E$2:$E$1259,"Hawaii County",$H$2:$H$1259))*('reallocations and reductions'!$I$6),H183/(SUM($H$2:$H$1259)-SUMIF($E$2:$E$1259,"State Balance",$H$2:$H$1259)-SUMIF($E$2:$E$1259,"Hawaii County",$H$2:$H$1259))*('reallocations and reductions'!$I$8+'reallocations and reductions'!$I$7)),0)</f>
        <v>56</v>
      </c>
      <c r="L183" s="133">
        <f t="shared" ca="1" si="6"/>
        <v>714909</v>
      </c>
      <c r="M183" s="151">
        <f t="shared" ca="1" si="7"/>
        <v>8.3881913090411805E-2</v>
      </c>
      <c r="N183" s="156">
        <f t="shared" ca="1" si="8"/>
        <v>55327</v>
      </c>
    </row>
    <row r="184" spans="1:14" x14ac:dyDescent="0.25">
      <c r="A184" t="str">
        <f>CALCS!AD184</f>
        <v>063294</v>
      </c>
      <c r="B184" t="str">
        <f>CALCS!A184</f>
        <v>San Marcos City</v>
      </c>
      <c r="C184" t="str">
        <f>CALCS!B184</f>
        <v>CA</v>
      </c>
      <c r="D184" t="str">
        <f>CALCS!C184</f>
        <v>52</v>
      </c>
      <c r="E184" t="str">
        <f>CALCS!D184</f>
        <v>MC</v>
      </c>
      <c r="F184" s="155">
        <f>CALCS!O184</f>
        <v>95261</v>
      </c>
      <c r="G184" s="133">
        <f ca="1">OFFSET(CDBG17old!$J$1,MATCH(A184,CDBG17old!$K$2:$K$1263,0),)</f>
        <v>601567</v>
      </c>
      <c r="H184" s="133">
        <f>CALCS!X184</f>
        <v>698323</v>
      </c>
      <c r="I184" s="133">
        <f ca="1">IFERROR(OFFSET('reallocations and reductions'!$H$2,MATCH(A184,'reallocations and reductions'!$F$3:$F$6,0),),0)</f>
        <v>0</v>
      </c>
      <c r="J184" s="133">
        <f ca="1">IFERROR(OFFSET('reallocations and reductions'!$I$13,MATCH(A184,'reallocations and reductions'!$F$14:$F$54,0),), 0)</f>
        <v>0</v>
      </c>
      <c r="K184" s="133">
        <f ca="1">ROUND(IF(OR(E184="State Balance", E184="Hawaii County"), H184/(SUMIF($E$2:$E$1259,"State Balance",$H$2:$H$1259)+SUMIF($E$2:$E$1259,"Hawaii County",$H$2:$H$1259))*('reallocations and reductions'!$I$6),H184/(SUM($H$2:$H$1259)-SUMIF($E$2:$E$1259,"State Balance",$H$2:$H$1259)-SUMIF($E$2:$E$1259,"Hawaii County",$H$2:$H$1259))*('reallocations and reductions'!$I$8+'reallocations and reductions'!$I$7)),0)</f>
        <v>54</v>
      </c>
      <c r="L184" s="133">
        <f t="shared" ca="1" si="6"/>
        <v>698377</v>
      </c>
      <c r="M184" s="151">
        <f t="shared" ca="1" si="7"/>
        <v>0.16092970525311395</v>
      </c>
      <c r="N184" s="156">
        <f t="shared" ca="1" si="8"/>
        <v>96810</v>
      </c>
    </row>
    <row r="185" spans="1:14" x14ac:dyDescent="0.25">
      <c r="A185" t="str">
        <f>CALCS!AD185</f>
        <v>063312</v>
      </c>
      <c r="B185" t="str">
        <f>CALCS!A185</f>
        <v>San Mateo</v>
      </c>
      <c r="C185" t="str">
        <f>CALCS!B185</f>
        <v>CA</v>
      </c>
      <c r="D185" t="str">
        <f>CALCS!C185</f>
        <v>52</v>
      </c>
      <c r="E185" t="str">
        <f>CALCS!D185</f>
        <v>MC</v>
      </c>
      <c r="F185" s="155">
        <f>CALCS!O185</f>
        <v>103959</v>
      </c>
      <c r="G185" s="133">
        <f ca="1">OFFSET(CDBG17old!$J$1,MATCH(A185,CDBG17old!$K$2:$K$1263,0),)</f>
        <v>644380</v>
      </c>
      <c r="H185" s="133">
        <f>CALCS!X185</f>
        <v>729420</v>
      </c>
      <c r="I185" s="133">
        <f ca="1">IFERROR(OFFSET('reallocations and reductions'!$H$2,MATCH(A185,'reallocations and reductions'!$F$3:$F$6,0),),0)</f>
        <v>0</v>
      </c>
      <c r="J185" s="133">
        <f ca="1">IFERROR(OFFSET('reallocations and reductions'!$I$13,MATCH(A185,'reallocations and reductions'!$F$14:$F$54,0),), 0)</f>
        <v>0</v>
      </c>
      <c r="K185" s="133">
        <f ca="1">ROUND(IF(OR(E185="State Balance", E185="Hawaii County"), H185/(SUMIF($E$2:$E$1259,"State Balance",$H$2:$H$1259)+SUMIF($E$2:$E$1259,"Hawaii County",$H$2:$H$1259))*('reallocations and reductions'!$I$6),H185/(SUM($H$2:$H$1259)-SUMIF($E$2:$E$1259,"State Balance",$H$2:$H$1259)-SUMIF($E$2:$E$1259,"Hawaii County",$H$2:$H$1259))*('reallocations and reductions'!$I$8+'reallocations and reductions'!$I$7)),0)</f>
        <v>57</v>
      </c>
      <c r="L185" s="133">
        <f t="shared" ca="1" si="6"/>
        <v>729477</v>
      </c>
      <c r="M185" s="151">
        <f t="shared" ca="1" si="7"/>
        <v>0.13206027499301654</v>
      </c>
      <c r="N185" s="156">
        <f t="shared" ca="1" si="8"/>
        <v>85097</v>
      </c>
    </row>
    <row r="186" spans="1:14" x14ac:dyDescent="0.25">
      <c r="A186" t="str">
        <f>CALCS!AD186</f>
        <v>063342</v>
      </c>
      <c r="B186" t="str">
        <f>CALCS!A186</f>
        <v>Santa Ana</v>
      </c>
      <c r="C186" t="str">
        <f>CALCS!B186</f>
        <v>CA</v>
      </c>
      <c r="D186" t="str">
        <f>CALCS!C186</f>
        <v>51</v>
      </c>
      <c r="E186" t="str">
        <f>CALCS!D186</f>
        <v>PC</v>
      </c>
      <c r="F186" s="155">
        <f>CALCS!O186</f>
        <v>334217</v>
      </c>
      <c r="G186" s="133">
        <f ca="1">OFFSET(CDBG17old!$J$1,MATCH(A186,CDBG17old!$K$2:$K$1263,0),)</f>
        <v>5284239</v>
      </c>
      <c r="H186" s="133">
        <f>CALCS!X186</f>
        <v>5816506</v>
      </c>
      <c r="I186" s="133">
        <f ca="1">IFERROR(OFFSET('reallocations and reductions'!$H$2,MATCH(A186,'reallocations and reductions'!$F$3:$F$6,0),),0)</f>
        <v>0</v>
      </c>
      <c r="J186" s="133">
        <f ca="1">IFERROR(OFFSET('reallocations and reductions'!$I$13,MATCH(A186,'reallocations and reductions'!$F$14:$F$54,0),), 0)</f>
        <v>0</v>
      </c>
      <c r="K186" s="133">
        <f ca="1">ROUND(IF(OR(E186="State Balance", E186="Hawaii County"), H186/(SUMIF($E$2:$E$1259,"State Balance",$H$2:$H$1259)+SUMIF($E$2:$E$1259,"Hawaii County",$H$2:$H$1259))*('reallocations and reductions'!$I$6),H186/(SUM($H$2:$H$1259)-SUMIF($E$2:$E$1259,"State Balance",$H$2:$H$1259)-SUMIF($E$2:$E$1259,"Hawaii County",$H$2:$H$1259))*('reallocations and reductions'!$I$8+'reallocations and reductions'!$I$7)),0)</f>
        <v>453</v>
      </c>
      <c r="L186" s="133">
        <f t="shared" ca="1" si="6"/>
        <v>5816959</v>
      </c>
      <c r="M186" s="151">
        <f t="shared" ca="1" si="7"/>
        <v>0.10081300259129082</v>
      </c>
      <c r="N186" s="156">
        <f t="shared" ca="1" si="8"/>
        <v>532720</v>
      </c>
    </row>
    <row r="187" spans="1:14" x14ac:dyDescent="0.25">
      <c r="A187" t="str">
        <f>CALCS!AD187</f>
        <v>063348</v>
      </c>
      <c r="B187" t="str">
        <f>CALCS!A187</f>
        <v>Santa Barbara</v>
      </c>
      <c r="C187" t="str">
        <f>CALCS!B187</f>
        <v>CA</v>
      </c>
      <c r="D187" t="str">
        <f>CALCS!C187</f>
        <v>51</v>
      </c>
      <c r="E187" t="str">
        <f>CALCS!D187</f>
        <v>PC</v>
      </c>
      <c r="F187" s="155">
        <f>CALCS!O187</f>
        <v>91930</v>
      </c>
      <c r="G187" s="133">
        <f ca="1">OFFSET(CDBG17old!$J$1,MATCH(A187,CDBG17old!$K$2:$K$1263,0),)</f>
        <v>853991</v>
      </c>
      <c r="H187" s="133">
        <f>CALCS!X187</f>
        <v>906453</v>
      </c>
      <c r="I187" s="133">
        <f ca="1">IFERROR(OFFSET('reallocations and reductions'!$H$2,MATCH(A187,'reallocations and reductions'!$F$3:$F$6,0),),0)</f>
        <v>0</v>
      </c>
      <c r="J187" s="133">
        <f ca="1">IFERROR(OFFSET('reallocations and reductions'!$I$13,MATCH(A187,'reallocations and reductions'!$F$14:$F$54,0),), 0)</f>
        <v>0</v>
      </c>
      <c r="K187" s="133">
        <f ca="1">ROUND(IF(OR(E187="State Balance", E187="Hawaii County"), H187/(SUMIF($E$2:$E$1259,"State Balance",$H$2:$H$1259)+SUMIF($E$2:$E$1259,"Hawaii County",$H$2:$H$1259))*('reallocations and reductions'!$I$6),H187/(SUM($H$2:$H$1259)-SUMIF($E$2:$E$1259,"State Balance",$H$2:$H$1259)-SUMIF($E$2:$E$1259,"Hawaii County",$H$2:$H$1259))*('reallocations and reductions'!$I$8+'reallocations and reductions'!$I$7)),0)</f>
        <v>71</v>
      </c>
      <c r="L187" s="133">
        <f t="shared" ca="1" si="6"/>
        <v>906524</v>
      </c>
      <c r="M187" s="151">
        <f t="shared" ca="1" si="7"/>
        <v>6.1514699803627906E-2</v>
      </c>
      <c r="N187" s="156">
        <f t="shared" ca="1" si="8"/>
        <v>52533</v>
      </c>
    </row>
    <row r="188" spans="1:14" x14ac:dyDescent="0.25">
      <c r="A188" t="str">
        <f>CALCS!AD188</f>
        <v>063354</v>
      </c>
      <c r="B188" t="str">
        <f>CALCS!A188</f>
        <v>Santa Clara</v>
      </c>
      <c r="C188" t="str">
        <f>CALCS!B188</f>
        <v>CA</v>
      </c>
      <c r="D188" t="str">
        <f>CALCS!C188</f>
        <v>51</v>
      </c>
      <c r="E188" t="str">
        <f>CALCS!D188</f>
        <v>PC</v>
      </c>
      <c r="F188" s="155">
        <f>CALCS!O188</f>
        <v>125948</v>
      </c>
      <c r="G188" s="133">
        <f ca="1">OFFSET(CDBG17old!$J$1,MATCH(A188,CDBG17old!$K$2:$K$1263,0),)</f>
        <v>903714</v>
      </c>
      <c r="H188" s="133">
        <f>CALCS!X188</f>
        <v>968857</v>
      </c>
      <c r="I188" s="133">
        <f ca="1">IFERROR(OFFSET('reallocations and reductions'!$H$2,MATCH(A188,'reallocations and reductions'!$F$3:$F$6,0),),0)</f>
        <v>0</v>
      </c>
      <c r="J188" s="133">
        <f ca="1">IFERROR(OFFSET('reallocations and reductions'!$I$13,MATCH(A188,'reallocations and reductions'!$F$14:$F$54,0),), 0)</f>
        <v>0</v>
      </c>
      <c r="K188" s="133">
        <f ca="1">ROUND(IF(OR(E188="State Balance", E188="Hawaii County"), H188/(SUMIF($E$2:$E$1259,"State Balance",$H$2:$H$1259)+SUMIF($E$2:$E$1259,"Hawaii County",$H$2:$H$1259))*('reallocations and reductions'!$I$6),H188/(SUM($H$2:$H$1259)-SUMIF($E$2:$E$1259,"State Balance",$H$2:$H$1259)-SUMIF($E$2:$E$1259,"Hawaii County",$H$2:$H$1259))*('reallocations and reductions'!$I$8+'reallocations and reductions'!$I$7)),0)</f>
        <v>76</v>
      </c>
      <c r="L188" s="133">
        <f t="shared" ca="1" si="6"/>
        <v>968933</v>
      </c>
      <c r="M188" s="151">
        <f t="shared" ca="1" si="7"/>
        <v>7.2167743334727585E-2</v>
      </c>
      <c r="N188" s="156">
        <f t="shared" ca="1" si="8"/>
        <v>65219</v>
      </c>
    </row>
    <row r="189" spans="1:14" x14ac:dyDescent="0.25">
      <c r="A189" t="str">
        <f>CALCS!AD189</f>
        <v>063356</v>
      </c>
      <c r="B189" t="str">
        <f>CALCS!A189</f>
        <v>Santa Clarita</v>
      </c>
      <c r="C189" t="str">
        <f>CALCS!B189</f>
        <v>CA</v>
      </c>
      <c r="D189" t="str">
        <f>CALCS!C189</f>
        <v>52</v>
      </c>
      <c r="E189" t="str">
        <f>CALCS!D189</f>
        <v>MC</v>
      </c>
      <c r="F189" s="155">
        <f>CALCS!O189</f>
        <v>181972</v>
      </c>
      <c r="G189" s="133">
        <f ca="1">OFFSET(CDBG17old!$J$1,MATCH(A189,CDBG17old!$K$2:$K$1263,0),)</f>
        <v>1108713</v>
      </c>
      <c r="H189" s="133">
        <f>CALCS!X189</f>
        <v>1212166</v>
      </c>
      <c r="I189" s="133">
        <f ca="1">IFERROR(OFFSET('reallocations and reductions'!$H$2,MATCH(A189,'reallocations and reductions'!$F$3:$F$6,0),),0)</f>
        <v>0</v>
      </c>
      <c r="J189" s="133">
        <f ca="1">IFERROR(OFFSET('reallocations and reductions'!$I$13,MATCH(A189,'reallocations and reductions'!$F$14:$F$54,0),), 0)</f>
        <v>0</v>
      </c>
      <c r="K189" s="133">
        <f ca="1">ROUND(IF(OR(E189="State Balance", E189="Hawaii County"), H189/(SUMIF($E$2:$E$1259,"State Balance",$H$2:$H$1259)+SUMIF($E$2:$E$1259,"Hawaii County",$H$2:$H$1259))*('reallocations and reductions'!$I$6),H189/(SUM($H$2:$H$1259)-SUMIF($E$2:$E$1259,"State Balance",$H$2:$H$1259)-SUMIF($E$2:$E$1259,"Hawaii County",$H$2:$H$1259))*('reallocations and reductions'!$I$8+'reallocations and reductions'!$I$7)),0)</f>
        <v>94</v>
      </c>
      <c r="L189" s="133">
        <f t="shared" ca="1" si="6"/>
        <v>1212260</v>
      </c>
      <c r="M189" s="151">
        <f t="shared" ca="1" si="7"/>
        <v>9.3393871993924488E-2</v>
      </c>
      <c r="N189" s="156">
        <f t="shared" ca="1" si="8"/>
        <v>103547</v>
      </c>
    </row>
    <row r="190" spans="1:14" x14ac:dyDescent="0.25">
      <c r="A190" t="str">
        <f>CALCS!AD190</f>
        <v>063360</v>
      </c>
      <c r="B190" t="str">
        <f>CALCS!A190</f>
        <v>Santa Cruz</v>
      </c>
      <c r="C190" t="str">
        <f>CALCS!B190</f>
        <v>CA</v>
      </c>
      <c r="D190" t="str">
        <f>CALCS!C190</f>
        <v>51</v>
      </c>
      <c r="E190" t="str">
        <f>CALCS!D190</f>
        <v>PC</v>
      </c>
      <c r="F190" s="155">
        <f>CALCS!O190</f>
        <v>64465</v>
      </c>
      <c r="G190" s="133">
        <f ca="1">OFFSET(CDBG17old!$J$1,MATCH(A190,CDBG17old!$K$2:$K$1263,0),)</f>
        <v>498973</v>
      </c>
      <c r="H190" s="133">
        <f>CALCS!X190</f>
        <v>543053</v>
      </c>
      <c r="I190" s="133">
        <f ca="1">IFERROR(OFFSET('reallocations and reductions'!$H$2,MATCH(A190,'reallocations and reductions'!$F$3:$F$6,0),),0)</f>
        <v>0</v>
      </c>
      <c r="J190" s="133">
        <f ca="1">IFERROR(OFFSET('reallocations and reductions'!$I$13,MATCH(A190,'reallocations and reductions'!$F$14:$F$54,0),), 0)</f>
        <v>0</v>
      </c>
      <c r="K190" s="133">
        <f ca="1">ROUND(IF(OR(E190="State Balance", E190="Hawaii County"), H190/(SUMIF($E$2:$E$1259,"State Balance",$H$2:$H$1259)+SUMIF($E$2:$E$1259,"Hawaii County",$H$2:$H$1259))*('reallocations and reductions'!$I$6),H190/(SUM($H$2:$H$1259)-SUMIF($E$2:$E$1259,"State Balance",$H$2:$H$1259)-SUMIF($E$2:$E$1259,"Hawaii County",$H$2:$H$1259))*('reallocations and reductions'!$I$8+'reallocations and reductions'!$I$7)),0)</f>
        <v>42</v>
      </c>
      <c r="L190" s="133">
        <f t="shared" ca="1" si="6"/>
        <v>543095</v>
      </c>
      <c r="M190" s="151">
        <f t="shared" ca="1" si="7"/>
        <v>8.8425626236289342E-2</v>
      </c>
      <c r="N190" s="156">
        <f t="shared" ca="1" si="8"/>
        <v>44122</v>
      </c>
    </row>
    <row r="191" spans="1:14" x14ac:dyDescent="0.25">
      <c r="A191" t="str">
        <f>CALCS!AD191</f>
        <v>063372</v>
      </c>
      <c r="B191" t="str">
        <f>CALCS!A191</f>
        <v>Santa Maria</v>
      </c>
      <c r="C191" t="str">
        <f>CALCS!B191</f>
        <v>CA</v>
      </c>
      <c r="D191" t="str">
        <f>CALCS!C191</f>
        <v>51</v>
      </c>
      <c r="E191" t="str">
        <f>CALCS!D191</f>
        <v>PC</v>
      </c>
      <c r="F191" s="155">
        <f>CALCS!O191</f>
        <v>106290</v>
      </c>
      <c r="G191" s="133">
        <f ca="1">OFFSET(CDBG17old!$J$1,MATCH(A191,CDBG17old!$K$2:$K$1263,0),)</f>
        <v>1382399</v>
      </c>
      <c r="H191" s="133">
        <f>CALCS!X191</f>
        <v>1564696</v>
      </c>
      <c r="I191" s="133">
        <f ca="1">IFERROR(OFFSET('reallocations and reductions'!$H$2,MATCH(A191,'reallocations and reductions'!$F$3:$F$6,0),),0)</f>
        <v>0</v>
      </c>
      <c r="J191" s="133">
        <f ca="1">IFERROR(OFFSET('reallocations and reductions'!$I$13,MATCH(A191,'reallocations and reductions'!$F$14:$F$54,0),), 0)</f>
        <v>0</v>
      </c>
      <c r="K191" s="133">
        <f ca="1">ROUND(IF(OR(E191="State Balance", E191="Hawaii County"), H191/(SUMIF($E$2:$E$1259,"State Balance",$H$2:$H$1259)+SUMIF($E$2:$E$1259,"Hawaii County",$H$2:$H$1259))*('reallocations and reductions'!$I$6),H191/(SUM($H$2:$H$1259)-SUMIF($E$2:$E$1259,"State Balance",$H$2:$H$1259)-SUMIF($E$2:$E$1259,"Hawaii County",$H$2:$H$1259))*('reallocations and reductions'!$I$8+'reallocations and reductions'!$I$7)),0)</f>
        <v>122</v>
      </c>
      <c r="L191" s="133">
        <f t="shared" ca="1" si="6"/>
        <v>1564818</v>
      </c>
      <c r="M191" s="151">
        <f t="shared" ca="1" si="7"/>
        <v>0.13195828411334209</v>
      </c>
      <c r="N191" s="156">
        <f t="shared" ca="1" si="8"/>
        <v>182419</v>
      </c>
    </row>
    <row r="192" spans="1:14" x14ac:dyDescent="0.25">
      <c r="A192" t="str">
        <f>CALCS!AD192</f>
        <v>063384</v>
      </c>
      <c r="B192" t="str">
        <f>CALCS!A192</f>
        <v>Santa Monica</v>
      </c>
      <c r="C192" t="str">
        <f>CALCS!B192</f>
        <v>CA</v>
      </c>
      <c r="D192" t="str">
        <f>CALCS!C192</f>
        <v>51</v>
      </c>
      <c r="E192" t="str">
        <f>CALCS!D192</f>
        <v>PC</v>
      </c>
      <c r="F192" s="155">
        <f>CALCS!O192</f>
        <v>92478</v>
      </c>
      <c r="G192" s="133">
        <f ca="1">OFFSET(CDBG17old!$J$1,MATCH(A192,CDBG17old!$K$2:$K$1263,0),)</f>
        <v>1031923</v>
      </c>
      <c r="H192" s="133">
        <f>CALCS!X192</f>
        <v>1148690</v>
      </c>
      <c r="I192" s="133">
        <f ca="1">IFERROR(OFFSET('reallocations and reductions'!$H$2,MATCH(A192,'reallocations and reductions'!$F$3:$F$6,0),),0)</f>
        <v>0</v>
      </c>
      <c r="J192" s="133">
        <f ca="1">IFERROR(OFFSET('reallocations and reductions'!$I$13,MATCH(A192,'reallocations and reductions'!$F$14:$F$54,0),), 0)</f>
        <v>0</v>
      </c>
      <c r="K192" s="133">
        <f ca="1">ROUND(IF(OR(E192="State Balance", E192="Hawaii County"), H192/(SUMIF($E$2:$E$1259,"State Balance",$H$2:$H$1259)+SUMIF($E$2:$E$1259,"Hawaii County",$H$2:$H$1259))*('reallocations and reductions'!$I$6),H192/(SUM($H$2:$H$1259)-SUMIF($E$2:$E$1259,"State Balance",$H$2:$H$1259)-SUMIF($E$2:$E$1259,"Hawaii County",$H$2:$H$1259))*('reallocations and reductions'!$I$8+'reallocations and reductions'!$I$7)),0)</f>
        <v>90</v>
      </c>
      <c r="L192" s="133">
        <f t="shared" ca="1" si="6"/>
        <v>1148780</v>
      </c>
      <c r="M192" s="151">
        <f t="shared" ca="1" si="7"/>
        <v>0.11324197638777311</v>
      </c>
      <c r="N192" s="156">
        <f t="shared" ca="1" si="8"/>
        <v>116857</v>
      </c>
    </row>
    <row r="193" spans="1:14" x14ac:dyDescent="0.25">
      <c r="A193" t="str">
        <f>CALCS!AD193</f>
        <v>063396</v>
      </c>
      <c r="B193" t="str">
        <f>CALCS!A193</f>
        <v>Santa Rosa</v>
      </c>
      <c r="C193" t="str">
        <f>CALCS!B193</f>
        <v>CA</v>
      </c>
      <c r="D193" t="str">
        <f>CALCS!C193</f>
        <v>51</v>
      </c>
      <c r="E193" t="str">
        <f>CALCS!D193</f>
        <v>PC</v>
      </c>
      <c r="F193" s="155">
        <f>CALCS!O193</f>
        <v>175155</v>
      </c>
      <c r="G193" s="133">
        <f ca="1">OFFSET(CDBG17old!$J$1,MATCH(A193,CDBG17old!$K$2:$K$1263,0),)</f>
        <v>1308618</v>
      </c>
      <c r="H193" s="133">
        <f>CALCS!X193</f>
        <v>1426325</v>
      </c>
      <c r="I193" s="133">
        <f ca="1">IFERROR(OFFSET('reallocations and reductions'!$H$2,MATCH(A193,'reallocations and reductions'!$F$3:$F$6,0),),0)</f>
        <v>0</v>
      </c>
      <c r="J193" s="133">
        <f ca="1">IFERROR(OFFSET('reallocations and reductions'!$I$13,MATCH(A193,'reallocations and reductions'!$F$14:$F$54,0),), 0)</f>
        <v>0</v>
      </c>
      <c r="K193" s="133">
        <f ca="1">ROUND(IF(OR(E193="State Balance", E193="Hawaii County"), H193/(SUMIF($E$2:$E$1259,"State Balance",$H$2:$H$1259)+SUMIF($E$2:$E$1259,"Hawaii County",$H$2:$H$1259))*('reallocations and reductions'!$I$6),H193/(SUM($H$2:$H$1259)-SUMIF($E$2:$E$1259,"State Balance",$H$2:$H$1259)-SUMIF($E$2:$E$1259,"Hawaii County",$H$2:$H$1259))*('reallocations and reductions'!$I$8+'reallocations and reductions'!$I$7)),0)</f>
        <v>111</v>
      </c>
      <c r="L193" s="133">
        <f t="shared" ca="1" si="6"/>
        <v>1426436</v>
      </c>
      <c r="M193" s="151">
        <f t="shared" ca="1" si="7"/>
        <v>9.0032385310304455E-2</v>
      </c>
      <c r="N193" s="156">
        <f t="shared" ca="1" si="8"/>
        <v>117818</v>
      </c>
    </row>
    <row r="194" spans="1:14" x14ac:dyDescent="0.25">
      <c r="A194" t="str">
        <f>CALCS!AD194</f>
        <v>063408</v>
      </c>
      <c r="B194" t="str">
        <f>CALCS!A194</f>
        <v>Santee</v>
      </c>
      <c r="C194" t="str">
        <f>CALCS!B194</f>
        <v>CA</v>
      </c>
      <c r="D194" t="str">
        <f>CALCS!C194</f>
        <v>52</v>
      </c>
      <c r="E194" t="str">
        <f>CALCS!D194</f>
        <v>MC</v>
      </c>
      <c r="F194" s="155">
        <f>CALCS!O194</f>
        <v>57834</v>
      </c>
      <c r="G194" s="133">
        <f ca="1">OFFSET(CDBG17old!$J$1,MATCH(A194,CDBG17old!$K$2:$K$1263,0),)</f>
        <v>253260</v>
      </c>
      <c r="H194" s="133">
        <f>CALCS!X194</f>
        <v>279360</v>
      </c>
      <c r="I194" s="133">
        <f ca="1">IFERROR(OFFSET('reallocations and reductions'!$H$2,MATCH(A194,'reallocations and reductions'!$F$3:$F$6,0),),0)</f>
        <v>0</v>
      </c>
      <c r="J194" s="133">
        <f ca="1">IFERROR(OFFSET('reallocations and reductions'!$I$13,MATCH(A194,'reallocations and reductions'!$F$14:$F$54,0),), 0)</f>
        <v>0</v>
      </c>
      <c r="K194" s="133">
        <f ca="1">ROUND(IF(OR(E194="State Balance", E194="Hawaii County"), H194/(SUMIF($E$2:$E$1259,"State Balance",$H$2:$H$1259)+SUMIF($E$2:$E$1259,"Hawaii County",$H$2:$H$1259))*('reallocations and reductions'!$I$6),H194/(SUM($H$2:$H$1259)-SUMIF($E$2:$E$1259,"State Balance",$H$2:$H$1259)-SUMIF($E$2:$E$1259,"Hawaii County",$H$2:$H$1259))*('reallocations and reductions'!$I$8+'reallocations and reductions'!$I$7)),0)</f>
        <v>22</v>
      </c>
      <c r="L194" s="133">
        <f t="shared" ca="1" si="6"/>
        <v>279382</v>
      </c>
      <c r="M194" s="151">
        <f t="shared" ca="1" si="7"/>
        <v>0.1031430150833136</v>
      </c>
      <c r="N194" s="156">
        <f t="shared" ca="1" si="8"/>
        <v>26122</v>
      </c>
    </row>
    <row r="195" spans="1:14" x14ac:dyDescent="0.25">
      <c r="A195" t="str">
        <f>CALCS!AD195</f>
        <v>063444</v>
      </c>
      <c r="B195" t="str">
        <f>CALCS!A195</f>
        <v>Seaside</v>
      </c>
      <c r="C195" t="str">
        <f>CALCS!B195</f>
        <v>CA</v>
      </c>
      <c r="D195" t="str">
        <f>CALCS!C195</f>
        <v>52</v>
      </c>
      <c r="E195" t="str">
        <f>CALCS!D195</f>
        <v>MC</v>
      </c>
      <c r="F195" s="155">
        <f>CALCS!O195</f>
        <v>34312</v>
      </c>
      <c r="G195" s="133">
        <f ca="1">OFFSET(CDBG17old!$J$1,MATCH(A195,CDBG17old!$K$2:$K$1263,0),)</f>
        <v>363989</v>
      </c>
      <c r="H195" s="133">
        <f>CALCS!X195</f>
        <v>365593</v>
      </c>
      <c r="I195" s="133">
        <f ca="1">IFERROR(OFFSET('reallocations and reductions'!$H$2,MATCH(A195,'reallocations and reductions'!$F$3:$F$6,0),),0)</f>
        <v>0</v>
      </c>
      <c r="J195" s="133">
        <f ca="1">IFERROR(OFFSET('reallocations and reductions'!$I$13,MATCH(A195,'reallocations and reductions'!$F$14:$F$54,0),), 0)</f>
        <v>0</v>
      </c>
      <c r="K195" s="133">
        <f ca="1">ROUND(IF(OR(E195="State Balance", E195="Hawaii County"), H195/(SUMIF($E$2:$E$1259,"State Balance",$H$2:$H$1259)+SUMIF($E$2:$E$1259,"Hawaii County",$H$2:$H$1259))*('reallocations and reductions'!$I$6),H195/(SUM($H$2:$H$1259)-SUMIF($E$2:$E$1259,"State Balance",$H$2:$H$1259)-SUMIF($E$2:$E$1259,"Hawaii County",$H$2:$H$1259))*('reallocations and reductions'!$I$8+'reallocations and reductions'!$I$7)),0)</f>
        <v>28</v>
      </c>
      <c r="L195" s="133">
        <f t="shared" ref="L195:L258" ca="1" si="9">H195+I195+J195+K195</f>
        <v>365621</v>
      </c>
      <c r="M195" s="151">
        <f t="shared" ref="M195:M258" ca="1" si="10">(L195-G195)/G195</f>
        <v>4.4836519784938553E-3</v>
      </c>
      <c r="N195" s="156">
        <f t="shared" ref="N195:N258" ca="1" si="11">L195-G195</f>
        <v>1632</v>
      </c>
    </row>
    <row r="196" spans="1:14" x14ac:dyDescent="0.25">
      <c r="A196" t="str">
        <f>CALCS!AD196</f>
        <v>063480</v>
      </c>
      <c r="B196" t="str">
        <f>CALCS!A196</f>
        <v>Simi Valley</v>
      </c>
      <c r="C196" t="str">
        <f>CALCS!B196</f>
        <v>CA</v>
      </c>
      <c r="D196" t="str">
        <f>CALCS!C196</f>
        <v>52</v>
      </c>
      <c r="E196" t="str">
        <f>CALCS!D196</f>
        <v>MC</v>
      </c>
      <c r="F196" s="155">
        <f>CALCS!O196</f>
        <v>126327</v>
      </c>
      <c r="G196" s="133">
        <f ca="1">OFFSET(CDBG17old!$J$1,MATCH(A196,CDBG17old!$K$2:$K$1263,0),)</f>
        <v>547246</v>
      </c>
      <c r="H196" s="133">
        <f>CALCS!X196</f>
        <v>610346</v>
      </c>
      <c r="I196" s="133">
        <f ca="1">IFERROR(OFFSET('reallocations and reductions'!$H$2,MATCH(A196,'reallocations and reductions'!$F$3:$F$6,0),),0)</f>
        <v>0</v>
      </c>
      <c r="J196" s="133">
        <f ca="1">IFERROR(OFFSET('reallocations and reductions'!$I$13,MATCH(A196,'reallocations and reductions'!$F$14:$F$54,0),), 0)</f>
        <v>0</v>
      </c>
      <c r="K196" s="133">
        <f ca="1">ROUND(IF(OR(E196="State Balance", E196="Hawaii County"), H196/(SUMIF($E$2:$E$1259,"State Balance",$H$2:$H$1259)+SUMIF($E$2:$E$1259,"Hawaii County",$H$2:$H$1259))*('reallocations and reductions'!$I$6),H196/(SUM($H$2:$H$1259)-SUMIF($E$2:$E$1259,"State Balance",$H$2:$H$1259)-SUMIF($E$2:$E$1259,"Hawaii County",$H$2:$H$1259))*('reallocations and reductions'!$I$8+'reallocations and reductions'!$I$7)),0)</f>
        <v>48</v>
      </c>
      <c r="L196" s="133">
        <f t="shared" ca="1" si="9"/>
        <v>610394</v>
      </c>
      <c r="M196" s="151">
        <f t="shared" ca="1" si="10"/>
        <v>0.11539234640362835</v>
      </c>
      <c r="N196" s="156">
        <f t="shared" ca="1" si="11"/>
        <v>63148</v>
      </c>
    </row>
    <row r="197" spans="1:14" x14ac:dyDescent="0.25">
      <c r="A197" t="str">
        <f>CALCS!AD197</f>
        <v>063528</v>
      </c>
      <c r="B197" t="str">
        <f>CALCS!A197</f>
        <v>South Gate</v>
      </c>
      <c r="C197" t="str">
        <f>CALCS!B197</f>
        <v>CA</v>
      </c>
      <c r="D197" t="str">
        <f>CALCS!C197</f>
        <v>52</v>
      </c>
      <c r="E197" t="str">
        <f>CALCS!D197</f>
        <v>MC</v>
      </c>
      <c r="F197" s="155">
        <f>CALCS!O197</f>
        <v>95538</v>
      </c>
      <c r="G197" s="133">
        <f ca="1">OFFSET(CDBG17old!$J$1,MATCH(A197,CDBG17old!$K$2:$K$1263,0),)</f>
        <v>1359496</v>
      </c>
      <c r="H197" s="133">
        <f>CALCS!X197</f>
        <v>1456028</v>
      </c>
      <c r="I197" s="133">
        <f ca="1">IFERROR(OFFSET('reallocations and reductions'!$H$2,MATCH(A197,'reallocations and reductions'!$F$3:$F$6,0),),0)</f>
        <v>0</v>
      </c>
      <c r="J197" s="133">
        <f ca="1">IFERROR(OFFSET('reallocations and reductions'!$I$13,MATCH(A197,'reallocations and reductions'!$F$14:$F$54,0),), 0)</f>
        <v>0</v>
      </c>
      <c r="K197" s="133">
        <f ca="1">ROUND(IF(OR(E197="State Balance", E197="Hawaii County"), H197/(SUMIF($E$2:$E$1259,"State Balance",$H$2:$H$1259)+SUMIF($E$2:$E$1259,"Hawaii County",$H$2:$H$1259))*('reallocations and reductions'!$I$6),H197/(SUM($H$2:$H$1259)-SUMIF($E$2:$E$1259,"State Balance",$H$2:$H$1259)-SUMIF($E$2:$E$1259,"Hawaii County",$H$2:$H$1259))*('reallocations and reductions'!$I$8+'reallocations and reductions'!$I$7)),0)</f>
        <v>114</v>
      </c>
      <c r="L197" s="133">
        <f t="shared" ca="1" si="9"/>
        <v>1456142</v>
      </c>
      <c r="M197" s="151">
        <f t="shared" ca="1" si="10"/>
        <v>7.1089580256212592E-2</v>
      </c>
      <c r="N197" s="156">
        <f t="shared" ca="1" si="11"/>
        <v>96646</v>
      </c>
    </row>
    <row r="198" spans="1:14" x14ac:dyDescent="0.25">
      <c r="A198" t="str">
        <f>CALCS!AD198</f>
        <v>063564</v>
      </c>
      <c r="B198" t="str">
        <f>CALCS!A198</f>
        <v>South San Francisco</v>
      </c>
      <c r="C198" t="str">
        <f>CALCS!B198</f>
        <v>CA</v>
      </c>
      <c r="D198" t="str">
        <f>CALCS!C198</f>
        <v>51</v>
      </c>
      <c r="E198" t="str">
        <f>CALCS!D198</f>
        <v>PC</v>
      </c>
      <c r="F198" s="155">
        <f>CALCS!O198</f>
        <v>66980</v>
      </c>
      <c r="G198" s="133">
        <f ca="1">OFFSET(CDBG17old!$J$1,MATCH(A198,CDBG17old!$K$2:$K$1263,0),)</f>
        <v>410836</v>
      </c>
      <c r="H198" s="133">
        <f>CALCS!X198</f>
        <v>471472</v>
      </c>
      <c r="I198" s="133">
        <f ca="1">IFERROR(OFFSET('reallocations and reductions'!$H$2,MATCH(A198,'reallocations and reductions'!$F$3:$F$6,0),),0)</f>
        <v>0</v>
      </c>
      <c r="J198" s="133">
        <f ca="1">IFERROR(OFFSET('reallocations and reductions'!$I$13,MATCH(A198,'reallocations and reductions'!$F$14:$F$54,0),), 0)</f>
        <v>0</v>
      </c>
      <c r="K198" s="133">
        <f ca="1">ROUND(IF(OR(E198="State Balance", E198="Hawaii County"), H198/(SUMIF($E$2:$E$1259,"State Balance",$H$2:$H$1259)+SUMIF($E$2:$E$1259,"Hawaii County",$H$2:$H$1259))*('reallocations and reductions'!$I$6),H198/(SUM($H$2:$H$1259)-SUMIF($E$2:$E$1259,"State Balance",$H$2:$H$1259)-SUMIF($E$2:$E$1259,"Hawaii County",$H$2:$H$1259))*('reallocations and reductions'!$I$8+'reallocations and reductions'!$I$7)),0)</f>
        <v>37</v>
      </c>
      <c r="L198" s="133">
        <f t="shared" ca="1" si="9"/>
        <v>471509</v>
      </c>
      <c r="M198" s="151">
        <f t="shared" ca="1" si="10"/>
        <v>0.14768180003699774</v>
      </c>
      <c r="N198" s="156">
        <f t="shared" ca="1" si="11"/>
        <v>60673</v>
      </c>
    </row>
    <row r="199" spans="1:14" x14ac:dyDescent="0.25">
      <c r="A199" t="str">
        <f>CALCS!AD199</f>
        <v>063624</v>
      </c>
      <c r="B199" t="str">
        <f>CALCS!A199</f>
        <v>Stockton</v>
      </c>
      <c r="C199" t="str">
        <f>CALCS!B199</f>
        <v>CA</v>
      </c>
      <c r="D199" t="str">
        <f>CALCS!C199</f>
        <v>51</v>
      </c>
      <c r="E199" t="str">
        <f>CALCS!D199</f>
        <v>PC</v>
      </c>
      <c r="F199" s="155">
        <f>CALCS!O199</f>
        <v>307072</v>
      </c>
      <c r="G199" s="133">
        <f ca="1">OFFSET(CDBG17old!$J$1,MATCH(A199,CDBG17old!$K$2:$K$1263,0),)</f>
        <v>3225590</v>
      </c>
      <c r="H199" s="133">
        <f>CALCS!X199</f>
        <v>3451491</v>
      </c>
      <c r="I199" s="133">
        <f ca="1">IFERROR(OFFSET('reallocations and reductions'!$H$2,MATCH(A199,'reallocations and reductions'!$F$3:$F$6,0),),0)</f>
        <v>0</v>
      </c>
      <c r="J199" s="133">
        <f ca="1">IFERROR(OFFSET('reallocations and reductions'!$I$13,MATCH(A199,'reallocations and reductions'!$F$14:$F$54,0),), 0)</f>
        <v>0</v>
      </c>
      <c r="K199" s="133">
        <f ca="1">ROUND(IF(OR(E199="State Balance", E199="Hawaii County"), H199/(SUMIF($E$2:$E$1259,"State Balance",$H$2:$H$1259)+SUMIF($E$2:$E$1259,"Hawaii County",$H$2:$H$1259))*('reallocations and reductions'!$I$6),H199/(SUM($H$2:$H$1259)-SUMIF($E$2:$E$1259,"State Balance",$H$2:$H$1259)-SUMIF($E$2:$E$1259,"Hawaii County",$H$2:$H$1259))*('reallocations and reductions'!$I$8+'reallocations and reductions'!$I$7)),0)</f>
        <v>269</v>
      </c>
      <c r="L199" s="133">
        <f t="shared" ca="1" si="9"/>
        <v>3451760</v>
      </c>
      <c r="M199" s="151">
        <f t="shared" ca="1" si="10"/>
        <v>7.0117404877867301E-2</v>
      </c>
      <c r="N199" s="156">
        <f t="shared" ca="1" si="11"/>
        <v>226170</v>
      </c>
    </row>
    <row r="200" spans="1:14" x14ac:dyDescent="0.25">
      <c r="A200" t="str">
        <f>CALCS!AD200</f>
        <v>063660</v>
      </c>
      <c r="B200" t="str">
        <f>CALCS!A200</f>
        <v>Sunnyvale</v>
      </c>
      <c r="C200" t="str">
        <f>CALCS!B200</f>
        <v>CA</v>
      </c>
      <c r="D200" t="str">
        <f>CALCS!C200</f>
        <v>51</v>
      </c>
      <c r="E200" t="str">
        <f>CALCS!D200</f>
        <v>PC</v>
      </c>
      <c r="F200" s="155">
        <f>CALCS!O200</f>
        <v>152771</v>
      </c>
      <c r="G200" s="133">
        <f ca="1">OFFSET(CDBG17old!$J$1,MATCH(A200,CDBG17old!$K$2:$K$1263,0),)</f>
        <v>1004607</v>
      </c>
      <c r="H200" s="133">
        <f>CALCS!X200</f>
        <v>1107783</v>
      </c>
      <c r="I200" s="133">
        <f ca="1">IFERROR(OFFSET('reallocations and reductions'!$H$2,MATCH(A200,'reallocations and reductions'!$F$3:$F$6,0),),0)</f>
        <v>0</v>
      </c>
      <c r="J200" s="133">
        <f ca="1">IFERROR(OFFSET('reallocations and reductions'!$I$13,MATCH(A200,'reallocations and reductions'!$F$14:$F$54,0),), 0)</f>
        <v>0</v>
      </c>
      <c r="K200" s="133">
        <f ca="1">ROUND(IF(OR(E200="State Balance", E200="Hawaii County"), H200/(SUMIF($E$2:$E$1259,"State Balance",$H$2:$H$1259)+SUMIF($E$2:$E$1259,"Hawaii County",$H$2:$H$1259))*('reallocations and reductions'!$I$6),H200/(SUM($H$2:$H$1259)-SUMIF($E$2:$E$1259,"State Balance",$H$2:$H$1259)-SUMIF($E$2:$E$1259,"Hawaii County",$H$2:$H$1259))*('reallocations and reductions'!$I$8+'reallocations and reductions'!$I$7)),0)</f>
        <v>86</v>
      </c>
      <c r="L200" s="133">
        <f t="shared" ca="1" si="9"/>
        <v>1107869</v>
      </c>
      <c r="M200" s="151">
        <f t="shared" ca="1" si="10"/>
        <v>0.1027884535942911</v>
      </c>
      <c r="N200" s="156">
        <f t="shared" ca="1" si="11"/>
        <v>103262</v>
      </c>
    </row>
    <row r="201" spans="1:14" x14ac:dyDescent="0.25">
      <c r="A201" t="str">
        <f>CALCS!AD201</f>
        <v>063712</v>
      </c>
      <c r="B201" t="str">
        <f>CALCS!A201</f>
        <v>Temecula</v>
      </c>
      <c r="C201" t="str">
        <f>CALCS!B201</f>
        <v>CA</v>
      </c>
      <c r="D201" t="str">
        <f>CALCS!C201</f>
        <v>51</v>
      </c>
      <c r="E201" t="str">
        <f>CALCS!D201</f>
        <v>PC</v>
      </c>
      <c r="F201" s="155">
        <f>CALCS!O201</f>
        <v>113054</v>
      </c>
      <c r="G201" s="133">
        <f ca="1">OFFSET(CDBG17old!$J$1,MATCH(A201,CDBG17old!$K$2:$K$1263,0),)</f>
        <v>515274</v>
      </c>
      <c r="H201" s="133">
        <f>CALCS!X201</f>
        <v>546882</v>
      </c>
      <c r="I201" s="133">
        <f ca="1">IFERROR(OFFSET('reallocations and reductions'!$H$2,MATCH(A201,'reallocations and reductions'!$F$3:$F$6,0),),0)</f>
        <v>0</v>
      </c>
      <c r="J201" s="133">
        <f ca="1">IFERROR(OFFSET('reallocations and reductions'!$I$13,MATCH(A201,'reallocations and reductions'!$F$14:$F$54,0),), 0)</f>
        <v>0</v>
      </c>
      <c r="K201" s="133">
        <f ca="1">ROUND(IF(OR(E201="State Balance", E201="Hawaii County"), H201/(SUMIF($E$2:$E$1259,"State Balance",$H$2:$H$1259)+SUMIF($E$2:$E$1259,"Hawaii County",$H$2:$H$1259))*('reallocations and reductions'!$I$6),H201/(SUM($H$2:$H$1259)-SUMIF($E$2:$E$1259,"State Balance",$H$2:$H$1259)-SUMIF($E$2:$E$1259,"Hawaii County",$H$2:$H$1259))*('reallocations and reductions'!$I$8+'reallocations and reductions'!$I$7)),0)</f>
        <v>43</v>
      </c>
      <c r="L201" s="133">
        <f t="shared" ca="1" si="9"/>
        <v>546925</v>
      </c>
      <c r="M201" s="151">
        <f t="shared" ca="1" si="10"/>
        <v>6.1425571637614161E-2</v>
      </c>
      <c r="N201" s="156">
        <f t="shared" ca="1" si="11"/>
        <v>31651</v>
      </c>
    </row>
    <row r="202" spans="1:14" x14ac:dyDescent="0.25">
      <c r="A202" t="str">
        <f>CALCS!AD202</f>
        <v>063732</v>
      </c>
      <c r="B202" t="str">
        <f>CALCS!A202</f>
        <v>Thousand Oaks</v>
      </c>
      <c r="C202" t="str">
        <f>CALCS!B202</f>
        <v>CA</v>
      </c>
      <c r="D202" t="str">
        <f>CALCS!C202</f>
        <v>51</v>
      </c>
      <c r="E202" t="str">
        <f>CALCS!D202</f>
        <v>PC</v>
      </c>
      <c r="F202" s="155">
        <f>CALCS!O202</f>
        <v>128888</v>
      </c>
      <c r="G202" s="133">
        <f ca="1">OFFSET(CDBG17old!$J$1,MATCH(A202,CDBG17old!$K$2:$K$1263,0),)</f>
        <v>557958</v>
      </c>
      <c r="H202" s="133">
        <f>CALCS!X202</f>
        <v>580195</v>
      </c>
      <c r="I202" s="133">
        <f ca="1">IFERROR(OFFSET('reallocations and reductions'!$H$2,MATCH(A202,'reallocations and reductions'!$F$3:$F$6,0),),0)</f>
        <v>0</v>
      </c>
      <c r="J202" s="133">
        <f ca="1">IFERROR(OFFSET('reallocations and reductions'!$I$13,MATCH(A202,'reallocations and reductions'!$F$14:$F$54,0),), 0)</f>
        <v>0</v>
      </c>
      <c r="K202" s="133">
        <f ca="1">ROUND(IF(OR(E202="State Balance", E202="Hawaii County"), H202/(SUMIF($E$2:$E$1259,"State Balance",$H$2:$H$1259)+SUMIF($E$2:$E$1259,"Hawaii County",$H$2:$H$1259))*('reallocations and reductions'!$I$6),H202/(SUM($H$2:$H$1259)-SUMIF($E$2:$E$1259,"State Balance",$H$2:$H$1259)-SUMIF($E$2:$E$1259,"Hawaii County",$H$2:$H$1259))*('reallocations and reductions'!$I$8+'reallocations and reductions'!$I$7)),0)</f>
        <v>45</v>
      </c>
      <c r="L202" s="133">
        <f t="shared" ca="1" si="9"/>
        <v>580240</v>
      </c>
      <c r="M202" s="151">
        <f t="shared" ca="1" si="10"/>
        <v>3.9934905494678812E-2</v>
      </c>
      <c r="N202" s="156">
        <f t="shared" ca="1" si="11"/>
        <v>22282</v>
      </c>
    </row>
    <row r="203" spans="1:14" x14ac:dyDescent="0.25">
      <c r="A203" t="str">
        <f>CALCS!AD203</f>
        <v>063744</v>
      </c>
      <c r="B203" t="str">
        <f>CALCS!A203</f>
        <v>Torrance</v>
      </c>
      <c r="C203" t="str">
        <f>CALCS!B203</f>
        <v>CA</v>
      </c>
      <c r="D203" t="str">
        <f>CALCS!C203</f>
        <v>51</v>
      </c>
      <c r="E203" t="str">
        <f>CALCS!D203</f>
        <v>PC</v>
      </c>
      <c r="F203" s="155">
        <f>CALCS!O203</f>
        <v>147195</v>
      </c>
      <c r="G203" s="133">
        <f ca="1">OFFSET(CDBG17old!$J$1,MATCH(A203,CDBG17old!$K$2:$K$1263,0),)</f>
        <v>837528</v>
      </c>
      <c r="H203" s="133">
        <f>CALCS!X203</f>
        <v>950298</v>
      </c>
      <c r="I203" s="133">
        <f ca="1">IFERROR(OFFSET('reallocations and reductions'!$H$2,MATCH(A203,'reallocations and reductions'!$F$3:$F$6,0),),0)</f>
        <v>0</v>
      </c>
      <c r="J203" s="133">
        <f ca="1">IFERROR(OFFSET('reallocations and reductions'!$I$13,MATCH(A203,'reallocations and reductions'!$F$14:$F$54,0),), 0)</f>
        <v>0</v>
      </c>
      <c r="K203" s="133">
        <f ca="1">ROUND(IF(OR(E203="State Balance", E203="Hawaii County"), H203/(SUMIF($E$2:$E$1259,"State Balance",$H$2:$H$1259)+SUMIF($E$2:$E$1259,"Hawaii County",$H$2:$H$1259))*('reallocations and reductions'!$I$6),H203/(SUM($H$2:$H$1259)-SUMIF($E$2:$E$1259,"State Balance",$H$2:$H$1259)-SUMIF($E$2:$E$1259,"Hawaii County",$H$2:$H$1259))*('reallocations and reductions'!$I$8+'reallocations and reductions'!$I$7)),0)</f>
        <v>74</v>
      </c>
      <c r="L203" s="133">
        <f t="shared" ca="1" si="9"/>
        <v>950372</v>
      </c>
      <c r="M203" s="151">
        <f t="shared" ca="1" si="10"/>
        <v>0.1347345999178535</v>
      </c>
      <c r="N203" s="156">
        <f t="shared" ca="1" si="11"/>
        <v>112844</v>
      </c>
    </row>
    <row r="204" spans="1:14" x14ac:dyDescent="0.25">
      <c r="A204" t="str">
        <f>CALCS!AD204</f>
        <v>063768</v>
      </c>
      <c r="B204" t="str">
        <f>CALCS!A204</f>
        <v>Tulare</v>
      </c>
      <c r="C204" t="str">
        <f>CALCS!B204</f>
        <v>CA</v>
      </c>
      <c r="D204" t="str">
        <f>CALCS!C204</f>
        <v>52</v>
      </c>
      <c r="E204" t="str">
        <f>CALCS!D204</f>
        <v>MC</v>
      </c>
      <c r="F204" s="155">
        <f>CALCS!O204</f>
        <v>62779</v>
      </c>
      <c r="G204" s="133">
        <f ca="1">OFFSET(CDBG17old!$J$1,MATCH(A204,CDBG17old!$K$2:$K$1263,0),)</f>
        <v>600163</v>
      </c>
      <c r="H204" s="133">
        <f>CALCS!X204</f>
        <v>649612</v>
      </c>
      <c r="I204" s="133">
        <f ca="1">IFERROR(OFFSET('reallocations and reductions'!$H$2,MATCH(A204,'reallocations and reductions'!$F$3:$F$6,0),),0)</f>
        <v>0</v>
      </c>
      <c r="J204" s="133">
        <f ca="1">IFERROR(OFFSET('reallocations and reductions'!$I$13,MATCH(A204,'reallocations and reductions'!$F$14:$F$54,0),), 0)</f>
        <v>0</v>
      </c>
      <c r="K204" s="133">
        <f ca="1">ROUND(IF(OR(E204="State Balance", E204="Hawaii County"), H204/(SUMIF($E$2:$E$1259,"State Balance",$H$2:$H$1259)+SUMIF($E$2:$E$1259,"Hawaii County",$H$2:$H$1259))*('reallocations and reductions'!$I$6),H204/(SUM($H$2:$H$1259)-SUMIF($E$2:$E$1259,"State Balance",$H$2:$H$1259)-SUMIF($E$2:$E$1259,"Hawaii County",$H$2:$H$1259))*('reallocations and reductions'!$I$8+'reallocations and reductions'!$I$7)),0)</f>
        <v>51</v>
      </c>
      <c r="L204" s="133">
        <f t="shared" ca="1" si="9"/>
        <v>649663</v>
      </c>
      <c r="M204" s="151">
        <f t="shared" ca="1" si="10"/>
        <v>8.2477593587075515E-2</v>
      </c>
      <c r="N204" s="156">
        <f t="shared" ca="1" si="11"/>
        <v>49500</v>
      </c>
    </row>
    <row r="205" spans="1:14" x14ac:dyDescent="0.25">
      <c r="A205" t="str">
        <f>CALCS!AD205</f>
        <v>063798</v>
      </c>
      <c r="B205" t="str">
        <f>CALCS!A205</f>
        <v>Turlock</v>
      </c>
      <c r="C205" t="str">
        <f>CALCS!B205</f>
        <v>CA</v>
      </c>
      <c r="D205" t="str">
        <f>CALCS!C205</f>
        <v>52</v>
      </c>
      <c r="E205" t="str">
        <f>CALCS!D205</f>
        <v>MC</v>
      </c>
      <c r="F205" s="155">
        <f>CALCS!O205</f>
        <v>72796</v>
      </c>
      <c r="G205" s="133">
        <f ca="1">OFFSET(CDBG17old!$J$1,MATCH(A205,CDBG17old!$K$2:$K$1263,0),)</f>
        <v>583994</v>
      </c>
      <c r="H205" s="133">
        <f>CALCS!X205</f>
        <v>654047</v>
      </c>
      <c r="I205" s="133">
        <f ca="1">IFERROR(OFFSET('reallocations and reductions'!$H$2,MATCH(A205,'reallocations and reductions'!$F$3:$F$6,0),),0)</f>
        <v>0</v>
      </c>
      <c r="J205" s="133">
        <f ca="1">IFERROR(OFFSET('reallocations and reductions'!$I$13,MATCH(A205,'reallocations and reductions'!$F$14:$F$54,0),), 0)</f>
        <v>0</v>
      </c>
      <c r="K205" s="133">
        <f ca="1">ROUND(IF(OR(E205="State Balance", E205="Hawaii County"), H205/(SUMIF($E$2:$E$1259,"State Balance",$H$2:$H$1259)+SUMIF($E$2:$E$1259,"Hawaii County",$H$2:$H$1259))*('reallocations and reductions'!$I$6),H205/(SUM($H$2:$H$1259)-SUMIF($E$2:$E$1259,"State Balance",$H$2:$H$1259)-SUMIF($E$2:$E$1259,"Hawaii County",$H$2:$H$1259))*('reallocations and reductions'!$I$8+'reallocations and reductions'!$I$7)),0)</f>
        <v>51</v>
      </c>
      <c r="L205" s="133">
        <f t="shared" ca="1" si="9"/>
        <v>654098</v>
      </c>
      <c r="M205" s="151">
        <f t="shared" ca="1" si="10"/>
        <v>0.12004232920201235</v>
      </c>
      <c r="N205" s="156">
        <f t="shared" ca="1" si="11"/>
        <v>70104</v>
      </c>
    </row>
    <row r="206" spans="1:14" x14ac:dyDescent="0.25">
      <c r="A206" t="str">
        <f>CALCS!AD206</f>
        <v>063804</v>
      </c>
      <c r="B206" t="str">
        <f>CALCS!A206</f>
        <v>Tustin</v>
      </c>
      <c r="C206" t="str">
        <f>CALCS!B206</f>
        <v>CA</v>
      </c>
      <c r="D206" t="str">
        <f>CALCS!C206</f>
        <v>51</v>
      </c>
      <c r="E206" t="str">
        <f>CALCS!D206</f>
        <v>PC</v>
      </c>
      <c r="F206" s="155">
        <f>CALCS!O206</f>
        <v>80395</v>
      </c>
      <c r="G206" s="133">
        <f ca="1">OFFSET(CDBG17old!$J$1,MATCH(A206,CDBG17old!$K$2:$K$1263,0),)</f>
        <v>726651</v>
      </c>
      <c r="H206" s="133">
        <f>CALCS!X206</f>
        <v>830659</v>
      </c>
      <c r="I206" s="133">
        <f ca="1">IFERROR(OFFSET('reallocations and reductions'!$H$2,MATCH(A206,'reallocations and reductions'!$F$3:$F$6,0),),0)</f>
        <v>0</v>
      </c>
      <c r="J206" s="133">
        <f ca="1">IFERROR(OFFSET('reallocations and reductions'!$I$13,MATCH(A206,'reallocations and reductions'!$F$14:$F$54,0),), 0)</f>
        <v>0</v>
      </c>
      <c r="K206" s="133">
        <f ca="1">ROUND(IF(OR(E206="State Balance", E206="Hawaii County"), H206/(SUMIF($E$2:$E$1259,"State Balance",$H$2:$H$1259)+SUMIF($E$2:$E$1259,"Hawaii County",$H$2:$H$1259))*('reallocations and reductions'!$I$6),H206/(SUM($H$2:$H$1259)-SUMIF($E$2:$E$1259,"State Balance",$H$2:$H$1259)-SUMIF($E$2:$E$1259,"Hawaii County",$H$2:$H$1259))*('reallocations and reductions'!$I$8+'reallocations and reductions'!$I$7)),0)</f>
        <v>65</v>
      </c>
      <c r="L206" s="133">
        <f t="shared" ca="1" si="9"/>
        <v>830724</v>
      </c>
      <c r="M206" s="151">
        <f t="shared" ca="1" si="10"/>
        <v>0.14322281260192307</v>
      </c>
      <c r="N206" s="156">
        <f t="shared" ca="1" si="11"/>
        <v>104073</v>
      </c>
    </row>
    <row r="207" spans="1:14" x14ac:dyDescent="0.25">
      <c r="A207" t="str">
        <f>CALCS!AD207</f>
        <v>063846</v>
      </c>
      <c r="B207" t="str">
        <f>CALCS!A207</f>
        <v>Union City</v>
      </c>
      <c r="C207" t="str">
        <f>CALCS!B207</f>
        <v>CA</v>
      </c>
      <c r="D207" t="str">
        <f>CALCS!C207</f>
        <v>52</v>
      </c>
      <c r="E207" t="str">
        <f>CALCS!D207</f>
        <v>MC</v>
      </c>
      <c r="F207" s="155">
        <f>CALCS!O207</f>
        <v>75322</v>
      </c>
      <c r="G207" s="133">
        <f ca="1">OFFSET(CDBG17old!$J$1,MATCH(A207,CDBG17old!$K$2:$K$1263,0),)</f>
        <v>478601</v>
      </c>
      <c r="H207" s="133">
        <f>CALCS!X207</f>
        <v>515166</v>
      </c>
      <c r="I207" s="133">
        <f ca="1">IFERROR(OFFSET('reallocations and reductions'!$H$2,MATCH(A207,'reallocations and reductions'!$F$3:$F$6,0),),0)</f>
        <v>0</v>
      </c>
      <c r="J207" s="133">
        <f ca="1">IFERROR(OFFSET('reallocations and reductions'!$I$13,MATCH(A207,'reallocations and reductions'!$F$14:$F$54,0),), 0)</f>
        <v>0</v>
      </c>
      <c r="K207" s="133">
        <f ca="1">ROUND(IF(OR(E207="State Balance", E207="Hawaii County"), H207/(SUMIF($E$2:$E$1259,"State Balance",$H$2:$H$1259)+SUMIF($E$2:$E$1259,"Hawaii County",$H$2:$H$1259))*('reallocations and reductions'!$I$6),H207/(SUM($H$2:$H$1259)-SUMIF($E$2:$E$1259,"State Balance",$H$2:$H$1259)-SUMIF($E$2:$E$1259,"Hawaii County",$H$2:$H$1259))*('reallocations and reductions'!$I$8+'reallocations and reductions'!$I$7)),0)</f>
        <v>40</v>
      </c>
      <c r="L207" s="133">
        <f t="shared" ca="1" si="9"/>
        <v>515206</v>
      </c>
      <c r="M207" s="151">
        <f t="shared" ca="1" si="10"/>
        <v>7.6483333716394236E-2</v>
      </c>
      <c r="N207" s="156">
        <f t="shared" ca="1" si="11"/>
        <v>36605</v>
      </c>
    </row>
    <row r="208" spans="1:14" x14ac:dyDescent="0.25">
      <c r="A208" t="str">
        <f>CALCS!AD208</f>
        <v>063852</v>
      </c>
      <c r="B208" t="str">
        <f>CALCS!A208</f>
        <v>Upland</v>
      </c>
      <c r="C208" t="str">
        <f>CALCS!B208</f>
        <v>CA</v>
      </c>
      <c r="D208" t="str">
        <f>CALCS!C208</f>
        <v>52</v>
      </c>
      <c r="E208" t="str">
        <f>CALCS!D208</f>
        <v>MC</v>
      </c>
      <c r="F208" s="155">
        <f>CALCS!O208</f>
        <v>76684</v>
      </c>
      <c r="G208" s="133">
        <f ca="1">OFFSET(CDBG17old!$J$1,MATCH(A208,CDBG17old!$K$2:$K$1263,0),)</f>
        <v>523649</v>
      </c>
      <c r="H208" s="133">
        <f>CALCS!X208</f>
        <v>612711</v>
      </c>
      <c r="I208" s="133">
        <f ca="1">IFERROR(OFFSET('reallocations and reductions'!$H$2,MATCH(A208,'reallocations and reductions'!$F$3:$F$6,0),),0)</f>
        <v>0</v>
      </c>
      <c r="J208" s="133">
        <f ca="1">IFERROR(OFFSET('reallocations and reductions'!$I$13,MATCH(A208,'reallocations and reductions'!$F$14:$F$54,0),), 0)</f>
        <v>0</v>
      </c>
      <c r="K208" s="133">
        <f ca="1">ROUND(IF(OR(E208="State Balance", E208="Hawaii County"), H208/(SUMIF($E$2:$E$1259,"State Balance",$H$2:$H$1259)+SUMIF($E$2:$E$1259,"Hawaii County",$H$2:$H$1259))*('reallocations and reductions'!$I$6),H208/(SUM($H$2:$H$1259)-SUMIF($E$2:$E$1259,"State Balance",$H$2:$H$1259)-SUMIF($E$2:$E$1259,"Hawaii County",$H$2:$H$1259))*('reallocations and reductions'!$I$8+'reallocations and reductions'!$I$7)),0)</f>
        <v>48</v>
      </c>
      <c r="L208" s="133">
        <f t="shared" ca="1" si="9"/>
        <v>612759</v>
      </c>
      <c r="M208" s="151">
        <f t="shared" ca="1" si="10"/>
        <v>0.17017124065929659</v>
      </c>
      <c r="N208" s="156">
        <f t="shared" ca="1" si="11"/>
        <v>89110</v>
      </c>
    </row>
    <row r="209" spans="1:14" x14ac:dyDescent="0.25">
      <c r="A209" t="str">
        <f>CALCS!AD209</f>
        <v>063858</v>
      </c>
      <c r="B209" t="str">
        <f>CALCS!A209</f>
        <v>Vacaville</v>
      </c>
      <c r="C209" t="str">
        <f>CALCS!B209</f>
        <v>CA</v>
      </c>
      <c r="D209" t="str">
        <f>CALCS!C209</f>
        <v>52</v>
      </c>
      <c r="E209" t="str">
        <f>CALCS!D209</f>
        <v>MC</v>
      </c>
      <c r="F209" s="155">
        <f>CALCS!O209</f>
        <v>98303</v>
      </c>
      <c r="G209" s="133">
        <f ca="1">OFFSET(CDBG17old!$J$1,MATCH(A209,CDBG17old!$K$2:$K$1263,0),)</f>
        <v>453279</v>
      </c>
      <c r="H209" s="133">
        <f>CALCS!X209</f>
        <v>511604</v>
      </c>
      <c r="I209" s="133">
        <f ca="1">IFERROR(OFFSET('reallocations and reductions'!$H$2,MATCH(A209,'reallocations and reductions'!$F$3:$F$6,0),),0)</f>
        <v>0</v>
      </c>
      <c r="J209" s="133">
        <f ca="1">IFERROR(OFFSET('reallocations and reductions'!$I$13,MATCH(A209,'reallocations and reductions'!$F$14:$F$54,0),), 0)</f>
        <v>0</v>
      </c>
      <c r="K209" s="133">
        <f ca="1">ROUND(IF(OR(E209="State Balance", E209="Hawaii County"), H209/(SUMIF($E$2:$E$1259,"State Balance",$H$2:$H$1259)+SUMIF($E$2:$E$1259,"Hawaii County",$H$2:$H$1259))*('reallocations and reductions'!$I$6),H209/(SUM($H$2:$H$1259)-SUMIF($E$2:$E$1259,"State Balance",$H$2:$H$1259)-SUMIF($E$2:$E$1259,"Hawaii County",$H$2:$H$1259))*('reallocations and reductions'!$I$8+'reallocations and reductions'!$I$7)),0)</f>
        <v>40</v>
      </c>
      <c r="L209" s="133">
        <f t="shared" ca="1" si="9"/>
        <v>511644</v>
      </c>
      <c r="M209" s="151">
        <f t="shared" ca="1" si="10"/>
        <v>0.12876175600457995</v>
      </c>
      <c r="N209" s="156">
        <f t="shared" ca="1" si="11"/>
        <v>58365</v>
      </c>
    </row>
    <row r="210" spans="1:14" x14ac:dyDescent="0.25">
      <c r="A210" t="str">
        <f>CALCS!AD210</f>
        <v>063876</v>
      </c>
      <c r="B210" t="str">
        <f>CALCS!A210</f>
        <v>Vallejo</v>
      </c>
      <c r="C210" t="str">
        <f>CALCS!B210</f>
        <v>CA</v>
      </c>
      <c r="D210" t="str">
        <f>CALCS!C210</f>
        <v>51</v>
      </c>
      <c r="E210" t="str">
        <f>CALCS!D210</f>
        <v>PC</v>
      </c>
      <c r="F210" s="155">
        <f>CALCS!O210</f>
        <v>121299</v>
      </c>
      <c r="G210" s="133">
        <f ca="1">OFFSET(CDBG17old!$J$1,MATCH(A210,CDBG17old!$K$2:$K$1263,0),)</f>
        <v>952486</v>
      </c>
      <c r="H210" s="133">
        <f>CALCS!X210</f>
        <v>1021787</v>
      </c>
      <c r="I210" s="133">
        <f ca="1">IFERROR(OFFSET('reallocations and reductions'!$H$2,MATCH(A210,'reallocations and reductions'!$F$3:$F$6,0),),0)</f>
        <v>0</v>
      </c>
      <c r="J210" s="133">
        <f ca="1">IFERROR(OFFSET('reallocations and reductions'!$I$13,MATCH(A210,'reallocations and reductions'!$F$14:$F$54,0),), 0)</f>
        <v>0</v>
      </c>
      <c r="K210" s="133">
        <f ca="1">ROUND(IF(OR(E210="State Balance", E210="Hawaii County"), H210/(SUMIF($E$2:$E$1259,"State Balance",$H$2:$H$1259)+SUMIF($E$2:$E$1259,"Hawaii County",$H$2:$H$1259))*('reallocations and reductions'!$I$6),H210/(SUM($H$2:$H$1259)-SUMIF($E$2:$E$1259,"State Balance",$H$2:$H$1259)-SUMIF($E$2:$E$1259,"Hawaii County",$H$2:$H$1259))*('reallocations and reductions'!$I$8+'reallocations and reductions'!$I$7)),0)</f>
        <v>80</v>
      </c>
      <c r="L210" s="133">
        <f t="shared" ca="1" si="9"/>
        <v>1021867</v>
      </c>
      <c r="M210" s="151">
        <f t="shared" ca="1" si="10"/>
        <v>7.2842015525687517E-2</v>
      </c>
      <c r="N210" s="156">
        <f t="shared" ca="1" si="11"/>
        <v>69381</v>
      </c>
    </row>
    <row r="211" spans="1:14" x14ac:dyDescent="0.25">
      <c r="A211" t="str">
        <f>CALCS!AD211</f>
        <v>063888</v>
      </c>
      <c r="B211" t="str">
        <f>CALCS!A211</f>
        <v>San Buenaventura</v>
      </c>
      <c r="C211" t="str">
        <f>CALCS!B211</f>
        <v>CA</v>
      </c>
      <c r="D211" t="str">
        <f>CALCS!C211</f>
        <v>51</v>
      </c>
      <c r="E211" t="str">
        <f>CALCS!D211</f>
        <v>PC</v>
      </c>
      <c r="F211" s="155">
        <f>CALCS!O211</f>
        <v>109592</v>
      </c>
      <c r="G211" s="133">
        <f ca="1">OFFSET(CDBG17old!$J$1,MATCH(A211,CDBG17old!$K$2:$K$1263,0),)</f>
        <v>673678</v>
      </c>
      <c r="H211" s="133">
        <f>CALCS!X211</f>
        <v>765444</v>
      </c>
      <c r="I211" s="133">
        <f ca="1">IFERROR(OFFSET('reallocations and reductions'!$H$2,MATCH(A211,'reallocations and reductions'!$F$3:$F$6,0),),0)</f>
        <v>0</v>
      </c>
      <c r="J211" s="133">
        <f ca="1">IFERROR(OFFSET('reallocations and reductions'!$I$13,MATCH(A211,'reallocations and reductions'!$F$14:$F$54,0),), 0)</f>
        <v>0</v>
      </c>
      <c r="K211" s="133">
        <f ca="1">ROUND(IF(OR(E211="State Balance", E211="Hawaii County"), H211/(SUMIF($E$2:$E$1259,"State Balance",$H$2:$H$1259)+SUMIF($E$2:$E$1259,"Hawaii County",$H$2:$H$1259))*('reallocations and reductions'!$I$6),H211/(SUM($H$2:$H$1259)-SUMIF($E$2:$E$1259,"State Balance",$H$2:$H$1259)-SUMIF($E$2:$E$1259,"Hawaii County",$H$2:$H$1259))*('reallocations and reductions'!$I$8+'reallocations and reductions'!$I$7)),0)</f>
        <v>60</v>
      </c>
      <c r="L211" s="133">
        <f t="shared" ca="1" si="9"/>
        <v>765504</v>
      </c>
      <c r="M211" s="151">
        <f t="shared" ca="1" si="10"/>
        <v>0.13630547531610057</v>
      </c>
      <c r="N211" s="156">
        <f t="shared" ca="1" si="11"/>
        <v>91826</v>
      </c>
    </row>
    <row r="212" spans="1:14" x14ac:dyDescent="0.25">
      <c r="A212" t="str">
        <f>CALCS!AD212</f>
        <v>063900</v>
      </c>
      <c r="B212" t="str">
        <f>CALCS!A212</f>
        <v>Victorville</v>
      </c>
      <c r="C212" t="str">
        <f>CALCS!B212</f>
        <v>CA</v>
      </c>
      <c r="D212" t="str">
        <f>CALCS!C212</f>
        <v>51</v>
      </c>
      <c r="E212" t="str">
        <f>CALCS!D212</f>
        <v>PC</v>
      </c>
      <c r="F212" s="155">
        <f>CALCS!O212</f>
        <v>122265</v>
      </c>
      <c r="G212" s="133">
        <f ca="1">OFFSET(CDBG17old!$J$1,MATCH(A212,CDBG17old!$K$2:$K$1263,0),)</f>
        <v>1192603</v>
      </c>
      <c r="H212" s="133">
        <f>CALCS!X212</f>
        <v>1322736</v>
      </c>
      <c r="I212" s="133">
        <f ca="1">IFERROR(OFFSET('reallocations and reductions'!$H$2,MATCH(A212,'reallocations and reductions'!$F$3:$F$6,0),),0)</f>
        <v>0</v>
      </c>
      <c r="J212" s="133">
        <f ca="1">IFERROR(OFFSET('reallocations and reductions'!$I$13,MATCH(A212,'reallocations and reductions'!$F$14:$F$54,0),), 0)</f>
        <v>0</v>
      </c>
      <c r="K212" s="133">
        <f ca="1">ROUND(IF(OR(E212="State Balance", E212="Hawaii County"), H212/(SUMIF($E$2:$E$1259,"State Balance",$H$2:$H$1259)+SUMIF($E$2:$E$1259,"Hawaii County",$H$2:$H$1259))*('reallocations and reductions'!$I$6),H212/(SUM($H$2:$H$1259)-SUMIF($E$2:$E$1259,"State Balance",$H$2:$H$1259)-SUMIF($E$2:$E$1259,"Hawaii County",$H$2:$H$1259))*('reallocations and reductions'!$I$8+'reallocations and reductions'!$I$7)),0)</f>
        <v>103</v>
      </c>
      <c r="L212" s="133">
        <f t="shared" ca="1" si="9"/>
        <v>1322839</v>
      </c>
      <c r="M212" s="151">
        <f t="shared" ca="1" si="10"/>
        <v>0.10920314639490258</v>
      </c>
      <c r="N212" s="156">
        <f t="shared" ca="1" si="11"/>
        <v>130236</v>
      </c>
    </row>
    <row r="213" spans="1:14" x14ac:dyDescent="0.25">
      <c r="A213" t="str">
        <f>CALCS!AD213</f>
        <v>063918</v>
      </c>
      <c r="B213" t="str">
        <f>CALCS!A213</f>
        <v>Visalia</v>
      </c>
      <c r="C213" t="str">
        <f>CALCS!B213</f>
        <v>CA</v>
      </c>
      <c r="D213" t="str">
        <f>CALCS!C213</f>
        <v>51</v>
      </c>
      <c r="E213" t="str">
        <f>CALCS!D213</f>
        <v>PC</v>
      </c>
      <c r="F213" s="155">
        <f>CALCS!O213</f>
        <v>131074</v>
      </c>
      <c r="G213" s="133">
        <f ca="1">OFFSET(CDBG17old!$J$1,MATCH(A213,CDBG17old!$K$2:$K$1263,0),)</f>
        <v>1188919</v>
      </c>
      <c r="H213" s="133">
        <f>CALCS!X213</f>
        <v>1309251</v>
      </c>
      <c r="I213" s="133">
        <f ca="1">IFERROR(OFFSET('reallocations and reductions'!$H$2,MATCH(A213,'reallocations and reductions'!$F$3:$F$6,0),),0)</f>
        <v>0</v>
      </c>
      <c r="J213" s="133">
        <f ca="1">IFERROR(OFFSET('reallocations and reductions'!$I$13,MATCH(A213,'reallocations and reductions'!$F$14:$F$54,0),), 0)</f>
        <v>0</v>
      </c>
      <c r="K213" s="133">
        <f ca="1">ROUND(IF(OR(E213="State Balance", E213="Hawaii County"), H213/(SUMIF($E$2:$E$1259,"State Balance",$H$2:$H$1259)+SUMIF($E$2:$E$1259,"Hawaii County",$H$2:$H$1259))*('reallocations and reductions'!$I$6),H213/(SUM($H$2:$H$1259)-SUMIF($E$2:$E$1259,"State Balance",$H$2:$H$1259)-SUMIF($E$2:$E$1259,"Hawaii County",$H$2:$H$1259))*('reallocations and reductions'!$I$8+'reallocations and reductions'!$I$7)),0)</f>
        <v>102</v>
      </c>
      <c r="L213" s="133">
        <f t="shared" ca="1" si="9"/>
        <v>1309353</v>
      </c>
      <c r="M213" s="151">
        <f t="shared" ca="1" si="10"/>
        <v>0.10129706060715658</v>
      </c>
      <c r="N213" s="156">
        <f t="shared" ca="1" si="11"/>
        <v>120434</v>
      </c>
    </row>
    <row r="214" spans="1:14" x14ac:dyDescent="0.25">
      <c r="A214" t="str">
        <f>CALCS!AD214</f>
        <v>063924</v>
      </c>
      <c r="B214" t="str">
        <f>CALCS!A214</f>
        <v>Vista</v>
      </c>
      <c r="C214" t="str">
        <f>CALCS!B214</f>
        <v>CA</v>
      </c>
      <c r="D214" t="str">
        <f>CALCS!C214</f>
        <v>52</v>
      </c>
      <c r="E214" t="str">
        <f>CALCS!D214</f>
        <v>MC</v>
      </c>
      <c r="F214" s="155">
        <f>CALCS!O214</f>
        <v>101659</v>
      </c>
      <c r="G214" s="133">
        <f ca="1">OFFSET(CDBG17old!$J$1,MATCH(A214,CDBG17old!$K$2:$K$1263,0),)</f>
        <v>770635</v>
      </c>
      <c r="H214" s="133">
        <f>CALCS!X214</f>
        <v>953281</v>
      </c>
      <c r="I214" s="133">
        <f ca="1">IFERROR(OFFSET('reallocations and reductions'!$H$2,MATCH(A214,'reallocations and reductions'!$F$3:$F$6,0),),0)</f>
        <v>0</v>
      </c>
      <c r="J214" s="133">
        <f ca="1">IFERROR(OFFSET('reallocations and reductions'!$I$13,MATCH(A214,'reallocations and reductions'!$F$14:$F$54,0),), 0)</f>
        <v>0</v>
      </c>
      <c r="K214" s="133">
        <f ca="1">ROUND(IF(OR(E214="State Balance", E214="Hawaii County"), H214/(SUMIF($E$2:$E$1259,"State Balance",$H$2:$H$1259)+SUMIF($E$2:$E$1259,"Hawaii County",$H$2:$H$1259))*('reallocations and reductions'!$I$6),H214/(SUM($H$2:$H$1259)-SUMIF($E$2:$E$1259,"State Balance",$H$2:$H$1259)-SUMIF($E$2:$E$1259,"Hawaii County",$H$2:$H$1259))*('reallocations and reductions'!$I$8+'reallocations and reductions'!$I$7)),0)</f>
        <v>74</v>
      </c>
      <c r="L214" s="133">
        <f t="shared" ca="1" si="9"/>
        <v>953355</v>
      </c>
      <c r="M214" s="151">
        <f t="shared" ca="1" si="10"/>
        <v>0.23710316816651203</v>
      </c>
      <c r="N214" s="156">
        <f t="shared" ca="1" si="11"/>
        <v>182720</v>
      </c>
    </row>
    <row r="215" spans="1:14" x14ac:dyDescent="0.25">
      <c r="A215" t="str">
        <f>CALCS!AD215</f>
        <v>063942</v>
      </c>
      <c r="B215" t="str">
        <f>CALCS!A215</f>
        <v>Walnut Creek</v>
      </c>
      <c r="C215" t="str">
        <f>CALCS!B215</f>
        <v>CA</v>
      </c>
      <c r="D215" t="str">
        <f>CALCS!C215</f>
        <v>51</v>
      </c>
      <c r="E215" t="str">
        <f>CALCS!D215</f>
        <v>PC</v>
      </c>
      <c r="F215" s="155">
        <f>CALCS!O215</f>
        <v>69122</v>
      </c>
      <c r="G215" s="133">
        <f ca="1">OFFSET(CDBG17old!$J$1,MATCH(A215,CDBG17old!$K$2:$K$1263,0),)</f>
        <v>260940</v>
      </c>
      <c r="H215" s="133">
        <f>CALCS!X215</f>
        <v>287167</v>
      </c>
      <c r="I215" s="133">
        <f ca="1">IFERROR(OFFSET('reallocations and reductions'!$H$2,MATCH(A215,'reallocations and reductions'!$F$3:$F$6,0),),0)</f>
        <v>0</v>
      </c>
      <c r="J215" s="133">
        <f ca="1">IFERROR(OFFSET('reallocations and reductions'!$I$13,MATCH(A215,'reallocations and reductions'!$F$14:$F$54,0),), 0)</f>
        <v>0</v>
      </c>
      <c r="K215" s="133">
        <f ca="1">ROUND(IF(OR(E215="State Balance", E215="Hawaii County"), H215/(SUMIF($E$2:$E$1259,"State Balance",$H$2:$H$1259)+SUMIF($E$2:$E$1259,"Hawaii County",$H$2:$H$1259))*('reallocations and reductions'!$I$6),H215/(SUM($H$2:$H$1259)-SUMIF($E$2:$E$1259,"State Balance",$H$2:$H$1259)-SUMIF($E$2:$E$1259,"Hawaii County",$H$2:$H$1259))*('reallocations and reductions'!$I$8+'reallocations and reductions'!$I$7)),0)</f>
        <v>22</v>
      </c>
      <c r="L215" s="133">
        <f t="shared" ca="1" si="9"/>
        <v>287189</v>
      </c>
      <c r="M215" s="151">
        <f t="shared" ca="1" si="10"/>
        <v>0.10059400628496973</v>
      </c>
      <c r="N215" s="156">
        <f t="shared" ca="1" si="11"/>
        <v>26249</v>
      </c>
    </row>
    <row r="216" spans="1:14" x14ac:dyDescent="0.25">
      <c r="A216" t="str">
        <f>CALCS!AD216</f>
        <v>063966</v>
      </c>
      <c r="B216" t="str">
        <f>CALCS!A216</f>
        <v>Watsonville</v>
      </c>
      <c r="C216" t="str">
        <f>CALCS!B216</f>
        <v>CA</v>
      </c>
      <c r="D216" t="str">
        <f>CALCS!C216</f>
        <v>51</v>
      </c>
      <c r="E216" t="str">
        <f>CALCS!D216</f>
        <v>PC</v>
      </c>
      <c r="F216" s="155">
        <f>CALCS!O216</f>
        <v>53796</v>
      </c>
      <c r="G216" s="133">
        <f ca="1">OFFSET(CDBG17old!$J$1,MATCH(A216,CDBG17old!$K$2:$K$1263,0),)</f>
        <v>683245</v>
      </c>
      <c r="H216" s="133">
        <f>CALCS!X216</f>
        <v>768484</v>
      </c>
      <c r="I216" s="133">
        <f ca="1">IFERROR(OFFSET('reallocations and reductions'!$H$2,MATCH(A216,'reallocations and reductions'!$F$3:$F$6,0),),0)</f>
        <v>0</v>
      </c>
      <c r="J216" s="133">
        <f ca="1">IFERROR(OFFSET('reallocations and reductions'!$I$13,MATCH(A216,'reallocations and reductions'!$F$14:$F$54,0),), 0)</f>
        <v>0</v>
      </c>
      <c r="K216" s="133">
        <f ca="1">ROUND(IF(OR(E216="State Balance", E216="Hawaii County"), H216/(SUMIF($E$2:$E$1259,"State Balance",$H$2:$H$1259)+SUMIF($E$2:$E$1259,"Hawaii County",$H$2:$H$1259))*('reallocations and reductions'!$I$6),H216/(SUM($H$2:$H$1259)-SUMIF($E$2:$E$1259,"State Balance",$H$2:$H$1259)-SUMIF($E$2:$E$1259,"Hawaii County",$H$2:$H$1259))*('reallocations and reductions'!$I$8+'reallocations and reductions'!$I$7)),0)</f>
        <v>60</v>
      </c>
      <c r="L216" s="133">
        <f t="shared" ca="1" si="9"/>
        <v>768544</v>
      </c>
      <c r="M216" s="151">
        <f t="shared" ca="1" si="10"/>
        <v>0.12484394324144341</v>
      </c>
      <c r="N216" s="156">
        <f t="shared" ca="1" si="11"/>
        <v>85299</v>
      </c>
    </row>
    <row r="217" spans="1:14" x14ac:dyDescent="0.25">
      <c r="A217" t="str">
        <f>CALCS!AD217</f>
        <v>064002</v>
      </c>
      <c r="B217" t="str">
        <f>CALCS!A217</f>
        <v>West Covina</v>
      </c>
      <c r="C217" t="str">
        <f>CALCS!B217</f>
        <v>CA</v>
      </c>
      <c r="D217" t="str">
        <f>CALCS!C217</f>
        <v>52</v>
      </c>
      <c r="E217" t="str">
        <f>CALCS!D217</f>
        <v>MC</v>
      </c>
      <c r="F217" s="155">
        <f>CALCS!O217</f>
        <v>107847</v>
      </c>
      <c r="G217" s="133">
        <f ca="1">OFFSET(CDBG17old!$J$1,MATCH(A217,CDBG17old!$K$2:$K$1263,0),)</f>
        <v>732715</v>
      </c>
      <c r="H217" s="133">
        <f>CALCS!X217</f>
        <v>766301</v>
      </c>
      <c r="I217" s="133">
        <f ca="1">IFERROR(OFFSET('reallocations and reductions'!$H$2,MATCH(A217,'reallocations and reductions'!$F$3:$F$6,0),),0)</f>
        <v>0</v>
      </c>
      <c r="J217" s="133">
        <f ca="1">IFERROR(OFFSET('reallocations and reductions'!$I$13,MATCH(A217,'reallocations and reductions'!$F$14:$F$54,0),), 0)</f>
        <v>0</v>
      </c>
      <c r="K217" s="133">
        <f ca="1">ROUND(IF(OR(E217="State Balance", E217="Hawaii County"), H217/(SUMIF($E$2:$E$1259,"State Balance",$H$2:$H$1259)+SUMIF($E$2:$E$1259,"Hawaii County",$H$2:$H$1259))*('reallocations and reductions'!$I$6),H217/(SUM($H$2:$H$1259)-SUMIF($E$2:$E$1259,"State Balance",$H$2:$H$1259)-SUMIF($E$2:$E$1259,"Hawaii County",$H$2:$H$1259))*('reallocations and reductions'!$I$8+'reallocations and reductions'!$I$7)),0)</f>
        <v>60</v>
      </c>
      <c r="L217" s="133">
        <f t="shared" ca="1" si="9"/>
        <v>766361</v>
      </c>
      <c r="M217" s="151">
        <f t="shared" ca="1" si="10"/>
        <v>4.5919627686071662E-2</v>
      </c>
      <c r="N217" s="156">
        <f t="shared" ca="1" si="11"/>
        <v>33646</v>
      </c>
    </row>
    <row r="218" spans="1:14" x14ac:dyDescent="0.25">
      <c r="A218" t="str">
        <f>CALCS!AD218</f>
        <v>064014</v>
      </c>
      <c r="B218" t="str">
        <f>CALCS!A218</f>
        <v>Westminster</v>
      </c>
      <c r="C218" t="str">
        <f>CALCS!B218</f>
        <v>CA</v>
      </c>
      <c r="D218" t="str">
        <f>CALCS!C218</f>
        <v>52</v>
      </c>
      <c r="E218" t="str">
        <f>CALCS!D218</f>
        <v>MC</v>
      </c>
      <c r="F218" s="155">
        <f>CALCS!O218</f>
        <v>91565</v>
      </c>
      <c r="G218" s="133">
        <f ca="1">OFFSET(CDBG17old!$J$1,MATCH(A218,CDBG17old!$K$2:$K$1263,0),)</f>
        <v>962303</v>
      </c>
      <c r="H218" s="133">
        <f>CALCS!X218</f>
        <v>1027729</v>
      </c>
      <c r="I218" s="133">
        <f ca="1">IFERROR(OFFSET('reallocations and reductions'!$H$2,MATCH(A218,'reallocations and reductions'!$F$3:$F$6,0),),0)</f>
        <v>0</v>
      </c>
      <c r="J218" s="133">
        <f ca="1">IFERROR(OFFSET('reallocations and reductions'!$I$13,MATCH(A218,'reallocations and reductions'!$F$14:$F$54,0),), 0)</f>
        <v>0</v>
      </c>
      <c r="K218" s="133">
        <f ca="1">ROUND(IF(OR(E218="State Balance", E218="Hawaii County"), H218/(SUMIF($E$2:$E$1259,"State Balance",$H$2:$H$1259)+SUMIF($E$2:$E$1259,"Hawaii County",$H$2:$H$1259))*('reallocations and reductions'!$I$6),H218/(SUM($H$2:$H$1259)-SUMIF($E$2:$E$1259,"State Balance",$H$2:$H$1259)-SUMIF($E$2:$E$1259,"Hawaii County",$H$2:$H$1259))*('reallocations and reductions'!$I$8+'reallocations and reductions'!$I$7)),0)</f>
        <v>80</v>
      </c>
      <c r="L218" s="133">
        <f t="shared" ca="1" si="9"/>
        <v>1027809</v>
      </c>
      <c r="M218" s="151">
        <f t="shared" ca="1" si="10"/>
        <v>6.8072114500318512E-2</v>
      </c>
      <c r="N218" s="156">
        <f t="shared" ca="1" si="11"/>
        <v>65506</v>
      </c>
    </row>
    <row r="219" spans="1:14" x14ac:dyDescent="0.25">
      <c r="A219" t="str">
        <f>CALCS!AD219</f>
        <v>064050</v>
      </c>
      <c r="B219" t="str">
        <f>CALCS!A219</f>
        <v>West Sacramento</v>
      </c>
      <c r="C219" t="str">
        <f>CALCS!B219</f>
        <v>CA</v>
      </c>
      <c r="D219" t="str">
        <f>CALCS!C219</f>
        <v>52</v>
      </c>
      <c r="E219" t="str">
        <f>CALCS!D219</f>
        <v>MC</v>
      </c>
      <c r="F219" s="155">
        <f>CALCS!O219</f>
        <v>52981</v>
      </c>
      <c r="G219" s="133">
        <f ca="1">OFFSET(CDBG17old!$J$1,MATCH(A219,CDBG17old!$K$2:$K$1263,0),)</f>
        <v>446077</v>
      </c>
      <c r="H219" s="133">
        <f>CALCS!X219</f>
        <v>446463</v>
      </c>
      <c r="I219" s="133">
        <f ca="1">IFERROR(OFFSET('reallocations and reductions'!$H$2,MATCH(A219,'reallocations and reductions'!$F$3:$F$6,0),),0)</f>
        <v>0</v>
      </c>
      <c r="J219" s="133">
        <f ca="1">IFERROR(OFFSET('reallocations and reductions'!$I$13,MATCH(A219,'reallocations and reductions'!$F$14:$F$54,0),), 0)</f>
        <v>0</v>
      </c>
      <c r="K219" s="133">
        <f ca="1">ROUND(IF(OR(E219="State Balance", E219="Hawaii County"), H219/(SUMIF($E$2:$E$1259,"State Balance",$H$2:$H$1259)+SUMIF($E$2:$E$1259,"Hawaii County",$H$2:$H$1259))*('reallocations and reductions'!$I$6),H219/(SUM($H$2:$H$1259)-SUMIF($E$2:$E$1259,"State Balance",$H$2:$H$1259)-SUMIF($E$2:$E$1259,"Hawaii County",$H$2:$H$1259))*('reallocations and reductions'!$I$8+'reallocations and reductions'!$I$7)),0)</f>
        <v>35</v>
      </c>
      <c r="L219" s="133">
        <f t="shared" ca="1" si="9"/>
        <v>446498</v>
      </c>
      <c r="M219" s="151">
        <f t="shared" ca="1" si="10"/>
        <v>9.4378324818360953E-4</v>
      </c>
      <c r="N219" s="156">
        <f t="shared" ca="1" si="11"/>
        <v>421</v>
      </c>
    </row>
    <row r="220" spans="1:14" x14ac:dyDescent="0.25">
      <c r="A220" t="str">
        <f>CALCS!AD220</f>
        <v>064074</v>
      </c>
      <c r="B220" t="str">
        <f>CALCS!A220</f>
        <v>Whittier</v>
      </c>
      <c r="C220" t="str">
        <f>CALCS!B220</f>
        <v>CA</v>
      </c>
      <c r="D220" t="str">
        <f>CALCS!C220</f>
        <v>52</v>
      </c>
      <c r="E220" t="str">
        <f>CALCS!D220</f>
        <v>MC</v>
      </c>
      <c r="F220" s="155">
        <f>CALCS!O220</f>
        <v>86883</v>
      </c>
      <c r="G220" s="133">
        <f ca="1">OFFSET(CDBG17old!$J$1,MATCH(A220,CDBG17old!$K$2:$K$1263,0),)</f>
        <v>722211</v>
      </c>
      <c r="H220" s="133">
        <f>CALCS!X220</f>
        <v>783085</v>
      </c>
      <c r="I220" s="133">
        <f ca="1">IFERROR(OFFSET('reallocations and reductions'!$H$2,MATCH(A220,'reallocations and reductions'!$F$3:$F$6,0),),0)</f>
        <v>0</v>
      </c>
      <c r="J220" s="133">
        <f ca="1">IFERROR(OFFSET('reallocations and reductions'!$I$13,MATCH(A220,'reallocations and reductions'!$F$14:$F$54,0),), 0)</f>
        <v>0</v>
      </c>
      <c r="K220" s="133">
        <f ca="1">ROUND(IF(OR(E220="State Balance", E220="Hawaii County"), H220/(SUMIF($E$2:$E$1259,"State Balance",$H$2:$H$1259)+SUMIF($E$2:$E$1259,"Hawaii County",$H$2:$H$1259))*('reallocations and reductions'!$I$6),H220/(SUM($H$2:$H$1259)-SUMIF($E$2:$E$1259,"State Balance",$H$2:$H$1259)-SUMIF($E$2:$E$1259,"Hawaii County",$H$2:$H$1259))*('reallocations and reductions'!$I$8+'reallocations and reductions'!$I$7)),0)</f>
        <v>61</v>
      </c>
      <c r="L220" s="133">
        <f t="shared" ca="1" si="9"/>
        <v>783146</v>
      </c>
      <c r="M220" s="151">
        <f t="shared" ca="1" si="10"/>
        <v>8.4372849485815082E-2</v>
      </c>
      <c r="N220" s="156">
        <f t="shared" ca="1" si="11"/>
        <v>60935</v>
      </c>
    </row>
    <row r="221" spans="1:14" x14ac:dyDescent="0.25">
      <c r="A221" t="str">
        <f>CALCS!AD221</f>
        <v>064134</v>
      </c>
      <c r="B221" t="str">
        <f>CALCS!A221</f>
        <v>Woodland</v>
      </c>
      <c r="C221" t="str">
        <f>CALCS!B221</f>
        <v>CA</v>
      </c>
      <c r="D221" t="str">
        <f>CALCS!C221</f>
        <v>52</v>
      </c>
      <c r="E221" t="str">
        <f>CALCS!D221</f>
        <v>MC</v>
      </c>
      <c r="F221" s="155">
        <f>CALCS!O221</f>
        <v>59068</v>
      </c>
      <c r="G221" s="133">
        <f ca="1">OFFSET(CDBG17old!$J$1,MATCH(A221,CDBG17old!$K$2:$K$1263,0),)</f>
        <v>469279</v>
      </c>
      <c r="H221" s="133">
        <f>CALCS!X221</f>
        <v>504289</v>
      </c>
      <c r="I221" s="133">
        <f ca="1">IFERROR(OFFSET('reallocations and reductions'!$H$2,MATCH(A221,'reallocations and reductions'!$F$3:$F$6,0),),0)</f>
        <v>0</v>
      </c>
      <c r="J221" s="133">
        <f ca="1">IFERROR(OFFSET('reallocations and reductions'!$I$13,MATCH(A221,'reallocations and reductions'!$F$14:$F$54,0),), 0)</f>
        <v>0</v>
      </c>
      <c r="K221" s="133">
        <f ca="1">ROUND(IF(OR(E221="State Balance", E221="Hawaii County"), H221/(SUMIF($E$2:$E$1259,"State Balance",$H$2:$H$1259)+SUMIF($E$2:$E$1259,"Hawaii County",$H$2:$H$1259))*('reallocations and reductions'!$I$6),H221/(SUM($H$2:$H$1259)-SUMIF($E$2:$E$1259,"State Balance",$H$2:$H$1259)-SUMIF($E$2:$E$1259,"Hawaii County",$H$2:$H$1259))*('reallocations and reductions'!$I$8+'reallocations and reductions'!$I$7)),0)</f>
        <v>39</v>
      </c>
      <c r="L221" s="133">
        <f t="shared" ca="1" si="9"/>
        <v>504328</v>
      </c>
      <c r="M221" s="151">
        <f t="shared" ca="1" si="10"/>
        <v>7.4686913328744733E-2</v>
      </c>
      <c r="N221" s="156">
        <f t="shared" ca="1" si="11"/>
        <v>35049</v>
      </c>
    </row>
    <row r="222" spans="1:14" x14ac:dyDescent="0.25">
      <c r="A222" t="str">
        <f>CALCS!AD222</f>
        <v>064158</v>
      </c>
      <c r="B222" t="str">
        <f>CALCS!A222</f>
        <v>Yorba Linda</v>
      </c>
      <c r="C222" t="str">
        <f>CALCS!B222</f>
        <v>CA</v>
      </c>
      <c r="D222" t="str">
        <f>CALCS!C222</f>
        <v>52</v>
      </c>
      <c r="E222" t="str">
        <f>CALCS!D222</f>
        <v>MC</v>
      </c>
      <c r="F222" s="155">
        <f>CALCS!O222</f>
        <v>68235</v>
      </c>
      <c r="G222" s="133">
        <f ca="1">OFFSET(CDBG17old!$J$1,MATCH(A222,CDBG17old!$K$2:$K$1263,0),)</f>
        <v>200780</v>
      </c>
      <c r="H222" s="133">
        <f>CALCS!X222</f>
        <v>222232</v>
      </c>
      <c r="I222" s="133">
        <f ca="1">IFERROR(OFFSET('reallocations and reductions'!$H$2,MATCH(A222,'reallocations and reductions'!$F$3:$F$6,0),),0)</f>
        <v>0</v>
      </c>
      <c r="J222" s="133">
        <f ca="1">IFERROR(OFFSET('reallocations and reductions'!$I$13,MATCH(A222,'reallocations and reductions'!$F$14:$F$54,0),), 0)</f>
        <v>0</v>
      </c>
      <c r="K222" s="133">
        <f ca="1">ROUND(IF(OR(E222="State Balance", E222="Hawaii County"), H222/(SUMIF($E$2:$E$1259,"State Balance",$H$2:$H$1259)+SUMIF($E$2:$E$1259,"Hawaii County",$H$2:$H$1259))*('reallocations and reductions'!$I$6),H222/(SUM($H$2:$H$1259)-SUMIF($E$2:$E$1259,"State Balance",$H$2:$H$1259)-SUMIF($E$2:$E$1259,"Hawaii County",$H$2:$H$1259))*('reallocations and reductions'!$I$8+'reallocations and reductions'!$I$7)),0)</f>
        <v>17</v>
      </c>
      <c r="L222" s="133">
        <f t="shared" ca="1" si="9"/>
        <v>222249</v>
      </c>
      <c r="M222" s="151">
        <f t="shared" ca="1" si="10"/>
        <v>0.1069279808745891</v>
      </c>
      <c r="N222" s="156">
        <f t="shared" ca="1" si="11"/>
        <v>21469</v>
      </c>
    </row>
    <row r="223" spans="1:14" x14ac:dyDescent="0.25">
      <c r="A223" t="str">
        <f>CALCS!AD223</f>
        <v>064176</v>
      </c>
      <c r="B223" t="str">
        <f>CALCS!A223</f>
        <v>Yuba City</v>
      </c>
      <c r="C223" t="str">
        <f>CALCS!B223</f>
        <v>CA</v>
      </c>
      <c r="D223" t="str">
        <f>CALCS!C223</f>
        <v>51</v>
      </c>
      <c r="E223" t="str">
        <f>CALCS!D223</f>
        <v>PC</v>
      </c>
      <c r="F223" s="155">
        <f>CALCS!O223</f>
        <v>66845</v>
      </c>
      <c r="G223" s="133">
        <f ca="1">OFFSET(CDBG17old!$J$1,MATCH(A223,CDBG17old!$K$2:$K$1263,0),)</f>
        <v>586416</v>
      </c>
      <c r="H223" s="133">
        <f>CALCS!X223</f>
        <v>649950</v>
      </c>
      <c r="I223" s="133">
        <f ca="1">IFERROR(OFFSET('reallocations and reductions'!$H$2,MATCH(A223,'reallocations and reductions'!$F$3:$F$6,0),),0)</f>
        <v>0</v>
      </c>
      <c r="J223" s="133">
        <f ca="1">IFERROR(OFFSET('reallocations and reductions'!$I$13,MATCH(A223,'reallocations and reductions'!$F$14:$F$54,0),), 0)</f>
        <v>0</v>
      </c>
      <c r="K223" s="133">
        <f ca="1">ROUND(IF(OR(E223="State Balance", E223="Hawaii County"), H223/(SUMIF($E$2:$E$1259,"State Balance",$H$2:$H$1259)+SUMIF($E$2:$E$1259,"Hawaii County",$H$2:$H$1259))*('reallocations and reductions'!$I$6),H223/(SUM($H$2:$H$1259)-SUMIF($E$2:$E$1259,"State Balance",$H$2:$H$1259)-SUMIF($E$2:$E$1259,"Hawaii County",$H$2:$H$1259))*('reallocations and reductions'!$I$8+'reallocations and reductions'!$I$7)),0)</f>
        <v>51</v>
      </c>
      <c r="L223" s="133">
        <f t="shared" ca="1" si="9"/>
        <v>650001</v>
      </c>
      <c r="M223" s="151">
        <f t="shared" ca="1" si="10"/>
        <v>0.10842985184578866</v>
      </c>
      <c r="N223" s="156">
        <f t="shared" ca="1" si="11"/>
        <v>63585</v>
      </c>
    </row>
    <row r="224" spans="1:14" x14ac:dyDescent="0.25">
      <c r="A224" t="str">
        <f>CALCS!AD224</f>
        <v>069001</v>
      </c>
      <c r="B224" t="str">
        <f>CALCS!A224</f>
        <v>Alameda County</v>
      </c>
      <c r="C224" t="str">
        <f>CALCS!B224</f>
        <v>CA</v>
      </c>
      <c r="D224" t="str">
        <f>CALCS!C224</f>
        <v>66</v>
      </c>
      <c r="E224" t="str">
        <f>CALCS!D224</f>
        <v>UC</v>
      </c>
      <c r="F224" s="155">
        <f>CALCS!O224</f>
        <v>298308</v>
      </c>
      <c r="G224" s="133">
        <f ca="1">OFFSET(CDBG17old!$J$1,MATCH(A224,CDBG17old!$K$2:$K$1263,0),)</f>
        <v>1760088</v>
      </c>
      <c r="H224" s="133">
        <f>CALCS!X224</f>
        <v>2002063</v>
      </c>
      <c r="I224" s="133">
        <f ca="1">IFERROR(OFFSET('reallocations and reductions'!$H$2,MATCH(A224,'reallocations and reductions'!$F$3:$F$6,0),),0)</f>
        <v>0</v>
      </c>
      <c r="J224" s="133">
        <f ca="1">IFERROR(OFFSET('reallocations and reductions'!$I$13,MATCH(A224,'reallocations and reductions'!$F$14:$F$54,0),), 0)</f>
        <v>0</v>
      </c>
      <c r="K224" s="133">
        <f ca="1">ROUND(IF(OR(E224="State Balance", E224="Hawaii County"), H224/(SUMIF($E$2:$E$1259,"State Balance",$H$2:$H$1259)+SUMIF($E$2:$E$1259,"Hawaii County",$H$2:$H$1259))*('reallocations and reductions'!$I$6),H224/(SUM($H$2:$H$1259)-SUMIF($E$2:$E$1259,"State Balance",$H$2:$H$1259)-SUMIF($E$2:$E$1259,"Hawaii County",$H$2:$H$1259))*('reallocations and reductions'!$I$8+'reallocations and reductions'!$I$7)),0)</f>
        <v>156</v>
      </c>
      <c r="L224" s="133">
        <f t="shared" ca="1" si="9"/>
        <v>2002219</v>
      </c>
      <c r="M224" s="151">
        <f t="shared" ca="1" si="10"/>
        <v>0.1375675534405098</v>
      </c>
      <c r="N224" s="156">
        <f t="shared" ca="1" si="11"/>
        <v>242131</v>
      </c>
    </row>
    <row r="225" spans="1:14" x14ac:dyDescent="0.25">
      <c r="A225" t="str">
        <f>CALCS!AD225</f>
        <v>069013</v>
      </c>
      <c r="B225" t="str">
        <f>CALCS!A225</f>
        <v>Contra Costa County</v>
      </c>
      <c r="C225" t="str">
        <f>CALCS!B225</f>
        <v>CA</v>
      </c>
      <c r="D225" t="str">
        <f>CALCS!C225</f>
        <v>66</v>
      </c>
      <c r="E225" t="str">
        <f>CALCS!D225</f>
        <v>UC</v>
      </c>
      <c r="F225" s="155">
        <f>CALCS!O225</f>
        <v>755702</v>
      </c>
      <c r="G225" s="133">
        <f ca="1">OFFSET(CDBG17old!$J$1,MATCH(A225,CDBG17old!$K$2:$K$1263,0),)</f>
        <v>4090208</v>
      </c>
      <c r="H225" s="133">
        <f>CALCS!X225</f>
        <v>4650826</v>
      </c>
      <c r="I225" s="133">
        <f ca="1">IFERROR(OFFSET('reallocations and reductions'!$H$2,MATCH(A225,'reallocations and reductions'!$F$3:$F$6,0),),0)</f>
        <v>0</v>
      </c>
      <c r="J225" s="133">
        <f ca="1">IFERROR(OFFSET('reallocations and reductions'!$I$13,MATCH(A225,'reallocations and reductions'!$F$14:$F$54,0),), 0)</f>
        <v>0</v>
      </c>
      <c r="K225" s="133">
        <f ca="1">ROUND(IF(OR(E225="State Balance", E225="Hawaii County"), H225/(SUMIF($E$2:$E$1259,"State Balance",$H$2:$H$1259)+SUMIF($E$2:$E$1259,"Hawaii County",$H$2:$H$1259))*('reallocations and reductions'!$I$6),H225/(SUM($H$2:$H$1259)-SUMIF($E$2:$E$1259,"State Balance",$H$2:$H$1259)-SUMIF($E$2:$E$1259,"Hawaii County",$H$2:$H$1259))*('reallocations and reductions'!$I$8+'reallocations and reductions'!$I$7)),0)</f>
        <v>363</v>
      </c>
      <c r="L225" s="133">
        <f t="shared" ca="1" si="9"/>
        <v>4651189</v>
      </c>
      <c r="M225" s="151">
        <f t="shared" ca="1" si="10"/>
        <v>0.13715219372706719</v>
      </c>
      <c r="N225" s="156">
        <f t="shared" ca="1" si="11"/>
        <v>560981</v>
      </c>
    </row>
    <row r="226" spans="1:14" x14ac:dyDescent="0.25">
      <c r="A226" t="str">
        <f>CALCS!AD226</f>
        <v>069019</v>
      </c>
      <c r="B226" t="str">
        <f>CALCS!A226</f>
        <v>Fresno County</v>
      </c>
      <c r="C226" t="str">
        <f>CALCS!B226</f>
        <v>CA</v>
      </c>
      <c r="D226" t="str">
        <f>CALCS!C226</f>
        <v>66</v>
      </c>
      <c r="E226" t="str">
        <f>CALCS!D226</f>
        <v>UC</v>
      </c>
      <c r="F226" s="155">
        <f>CALCS!O226</f>
        <v>253937</v>
      </c>
      <c r="G226" s="133">
        <f ca="1">OFFSET(CDBG17old!$J$1,MATCH(A226,CDBG17old!$K$2:$K$1263,0),)</f>
        <v>3097273</v>
      </c>
      <c r="H226" s="133">
        <f>CALCS!X226</f>
        <v>2821933</v>
      </c>
      <c r="I226" s="133">
        <f ca="1">IFERROR(OFFSET('reallocations and reductions'!$H$2,MATCH(A226,'reallocations and reductions'!$F$3:$F$6,0),),0)</f>
        <v>0</v>
      </c>
      <c r="J226" s="133">
        <f ca="1">IFERROR(OFFSET('reallocations and reductions'!$I$13,MATCH(A226,'reallocations and reductions'!$F$14:$F$54,0),), 0)</f>
        <v>0</v>
      </c>
      <c r="K226" s="133">
        <f ca="1">ROUND(IF(OR(E226="State Balance", E226="Hawaii County"), H226/(SUMIF($E$2:$E$1259,"State Balance",$H$2:$H$1259)+SUMIF($E$2:$E$1259,"Hawaii County",$H$2:$H$1259))*('reallocations and reductions'!$I$6),H226/(SUM($H$2:$H$1259)-SUMIF($E$2:$E$1259,"State Balance",$H$2:$H$1259)-SUMIF($E$2:$E$1259,"Hawaii County",$H$2:$H$1259))*('reallocations and reductions'!$I$8+'reallocations and reductions'!$I$7)),0)</f>
        <v>220</v>
      </c>
      <c r="L226" s="133">
        <f t="shared" ca="1" si="9"/>
        <v>2822153</v>
      </c>
      <c r="M226" s="151">
        <f t="shared" ca="1" si="10"/>
        <v>-8.8826525785747651E-2</v>
      </c>
      <c r="N226" s="156">
        <f t="shared" ca="1" si="11"/>
        <v>-275120</v>
      </c>
    </row>
    <row r="227" spans="1:14" x14ac:dyDescent="0.25">
      <c r="A227" t="str">
        <f>CALCS!AD227</f>
        <v>069029</v>
      </c>
      <c r="B227" t="str">
        <f>CALCS!A227</f>
        <v>Kern County</v>
      </c>
      <c r="C227" t="str">
        <f>CALCS!B227</f>
        <v>CA</v>
      </c>
      <c r="D227" t="str">
        <f>CALCS!C227</f>
        <v>66</v>
      </c>
      <c r="E227" t="str">
        <f>CALCS!D227</f>
        <v>UC</v>
      </c>
      <c r="F227" s="155">
        <f>CALCS!O227</f>
        <v>409515</v>
      </c>
      <c r="G227" s="133">
        <f ca="1">OFFSET(CDBG17old!$J$1,MATCH(A227,CDBG17old!$K$2:$K$1263,0),)</f>
        <v>4071674</v>
      </c>
      <c r="H227" s="133">
        <f>CALCS!X227</f>
        <v>4823827</v>
      </c>
      <c r="I227" s="133">
        <f ca="1">IFERROR(OFFSET('reallocations and reductions'!$H$2,MATCH(A227,'reallocations and reductions'!$F$3:$F$6,0),),0)</f>
        <v>0</v>
      </c>
      <c r="J227" s="133">
        <f ca="1">IFERROR(OFFSET('reallocations and reductions'!$I$13,MATCH(A227,'reallocations and reductions'!$F$14:$F$54,0),), 0)</f>
        <v>0</v>
      </c>
      <c r="K227" s="133">
        <f ca="1">ROUND(IF(OR(E227="State Balance", E227="Hawaii County"), H227/(SUMIF($E$2:$E$1259,"State Balance",$H$2:$H$1259)+SUMIF($E$2:$E$1259,"Hawaii County",$H$2:$H$1259))*('reallocations and reductions'!$I$6),H227/(SUM($H$2:$H$1259)-SUMIF($E$2:$E$1259,"State Balance",$H$2:$H$1259)-SUMIF($E$2:$E$1259,"Hawaii County",$H$2:$H$1259))*('reallocations and reductions'!$I$8+'reallocations and reductions'!$I$7)),0)</f>
        <v>376</v>
      </c>
      <c r="L227" s="133">
        <f t="shared" ca="1" si="9"/>
        <v>4824203</v>
      </c>
      <c r="M227" s="151">
        <f t="shared" ca="1" si="10"/>
        <v>0.18482054309848972</v>
      </c>
      <c r="N227" s="156">
        <f t="shared" ca="1" si="11"/>
        <v>752529</v>
      </c>
    </row>
    <row r="228" spans="1:14" x14ac:dyDescent="0.25">
      <c r="A228" t="str">
        <f>CALCS!AD228</f>
        <v>069037</v>
      </c>
      <c r="B228" t="str">
        <f>CALCS!A228</f>
        <v>Los Angeles County</v>
      </c>
      <c r="C228" t="str">
        <f>CALCS!B228</f>
        <v>CA</v>
      </c>
      <c r="D228" t="str">
        <f>CALCS!C228</f>
        <v>66</v>
      </c>
      <c r="E228" t="str">
        <f>CALCS!D228</f>
        <v>UC</v>
      </c>
      <c r="F228" s="155">
        <f>CALCS!O228</f>
        <v>2323597</v>
      </c>
      <c r="G228" s="133">
        <f ca="1">OFFSET(CDBG17old!$J$1,MATCH(A228,CDBG17old!$K$2:$K$1263,0),)</f>
        <v>20779423</v>
      </c>
      <c r="H228" s="133">
        <f>CALCS!X228</f>
        <v>22238434</v>
      </c>
      <c r="I228" s="133">
        <f ca="1">IFERROR(OFFSET('reallocations and reductions'!$H$2,MATCH(A228,'reallocations and reductions'!$F$3:$F$6,0),),0)</f>
        <v>0</v>
      </c>
      <c r="J228" s="133">
        <f ca="1">IFERROR(OFFSET('reallocations and reductions'!$I$13,MATCH(A228,'reallocations and reductions'!$F$14:$F$54,0),), 0)</f>
        <v>0</v>
      </c>
      <c r="K228" s="133">
        <f ca="1">ROUND(IF(OR(E228="State Balance", E228="Hawaii County"), H228/(SUMIF($E$2:$E$1259,"State Balance",$H$2:$H$1259)+SUMIF($E$2:$E$1259,"Hawaii County",$H$2:$H$1259))*('reallocations and reductions'!$I$6),H228/(SUM($H$2:$H$1259)-SUMIF($E$2:$E$1259,"State Balance",$H$2:$H$1259)-SUMIF($E$2:$E$1259,"Hawaii County",$H$2:$H$1259))*('reallocations and reductions'!$I$8+'reallocations and reductions'!$I$7)),0)</f>
        <v>1734</v>
      </c>
      <c r="L228" s="133">
        <f t="shared" ca="1" si="9"/>
        <v>22240168</v>
      </c>
      <c r="M228" s="151">
        <f t="shared" ca="1" si="10"/>
        <v>7.0297668996872537E-2</v>
      </c>
      <c r="N228" s="156">
        <f t="shared" ca="1" si="11"/>
        <v>1460745</v>
      </c>
    </row>
    <row r="229" spans="1:14" x14ac:dyDescent="0.25">
      <c r="A229" t="str">
        <f>CALCS!AD229</f>
        <v>069041</v>
      </c>
      <c r="B229" t="str">
        <f>CALCS!A229</f>
        <v>Marin County</v>
      </c>
      <c r="C229" t="str">
        <f>CALCS!B229</f>
        <v>CA</v>
      </c>
      <c r="D229" t="str">
        <f>CALCS!C229</f>
        <v>66</v>
      </c>
      <c r="E229" t="str">
        <f>CALCS!D229</f>
        <v>UC</v>
      </c>
      <c r="F229" s="155">
        <f>CALCS!O229</f>
        <v>260651</v>
      </c>
      <c r="G229" s="133">
        <f ca="1">OFFSET(CDBG17old!$J$1,MATCH(A229,CDBG17old!$K$2:$K$1263,0),)</f>
        <v>1367509</v>
      </c>
      <c r="H229" s="133">
        <f>CALCS!X229</f>
        <v>1493169</v>
      </c>
      <c r="I229" s="133">
        <f ca="1">IFERROR(OFFSET('reallocations and reductions'!$H$2,MATCH(A229,'reallocations and reductions'!$F$3:$F$6,0),),0)</f>
        <v>0</v>
      </c>
      <c r="J229" s="133">
        <f ca="1">IFERROR(OFFSET('reallocations and reductions'!$I$13,MATCH(A229,'reallocations and reductions'!$F$14:$F$54,0),), 0)</f>
        <v>0</v>
      </c>
      <c r="K229" s="133">
        <f ca="1">ROUND(IF(OR(E229="State Balance", E229="Hawaii County"), H229/(SUMIF($E$2:$E$1259,"State Balance",$H$2:$H$1259)+SUMIF($E$2:$E$1259,"Hawaii County",$H$2:$H$1259))*('reallocations and reductions'!$I$6),H229/(SUM($H$2:$H$1259)-SUMIF($E$2:$E$1259,"State Balance",$H$2:$H$1259)-SUMIF($E$2:$E$1259,"Hawaii County",$H$2:$H$1259))*('reallocations and reductions'!$I$8+'reallocations and reductions'!$I$7)),0)</f>
        <v>116</v>
      </c>
      <c r="L229" s="133">
        <f t="shared" ca="1" si="9"/>
        <v>1493285</v>
      </c>
      <c r="M229" s="151">
        <f t="shared" ca="1" si="10"/>
        <v>9.1974531794671924E-2</v>
      </c>
      <c r="N229" s="156">
        <f t="shared" ca="1" si="11"/>
        <v>125776</v>
      </c>
    </row>
    <row r="230" spans="1:14" x14ac:dyDescent="0.25">
      <c r="A230" t="str">
        <f>CALCS!AD230</f>
        <v>069053</v>
      </c>
      <c r="B230" t="str">
        <f>CALCS!A230</f>
        <v>Monterey County</v>
      </c>
      <c r="C230" t="str">
        <f>CALCS!B230</f>
        <v>CA</v>
      </c>
      <c r="D230" t="str">
        <f>CALCS!C230</f>
        <v>66</v>
      </c>
      <c r="E230" t="str">
        <f>CALCS!D230</f>
        <v>UC</v>
      </c>
      <c r="F230" s="155">
        <f>CALCS!O230</f>
        <v>132870</v>
      </c>
      <c r="G230" s="133">
        <f ca="1">OFFSET(CDBG17old!$J$1,MATCH(A230,CDBG17old!$K$2:$K$1263,0),)</f>
        <v>1222025</v>
      </c>
      <c r="H230" s="133">
        <f>CALCS!X230</f>
        <v>1394218</v>
      </c>
      <c r="I230" s="133">
        <f ca="1">IFERROR(OFFSET('reallocations and reductions'!$H$2,MATCH(A230,'reallocations and reductions'!$F$3:$F$6,0),),0)</f>
        <v>0</v>
      </c>
      <c r="J230" s="133">
        <f ca="1">IFERROR(OFFSET('reallocations and reductions'!$I$13,MATCH(A230,'reallocations and reductions'!$F$14:$F$54,0),), 0)</f>
        <v>0</v>
      </c>
      <c r="K230" s="133">
        <f ca="1">ROUND(IF(OR(E230="State Balance", E230="Hawaii County"), H230/(SUMIF($E$2:$E$1259,"State Balance",$H$2:$H$1259)+SUMIF($E$2:$E$1259,"Hawaii County",$H$2:$H$1259))*('reallocations and reductions'!$I$6),H230/(SUM($H$2:$H$1259)-SUMIF($E$2:$E$1259,"State Balance",$H$2:$H$1259)-SUMIF($E$2:$E$1259,"Hawaii County",$H$2:$H$1259))*('reallocations and reductions'!$I$8+'reallocations and reductions'!$I$7)),0)</f>
        <v>109</v>
      </c>
      <c r="L230" s="133">
        <f t="shared" ca="1" si="9"/>
        <v>1394327</v>
      </c>
      <c r="M230" s="151">
        <f t="shared" ca="1" si="10"/>
        <v>0.14099711544362839</v>
      </c>
      <c r="N230" s="156">
        <f t="shared" ca="1" si="11"/>
        <v>172302</v>
      </c>
    </row>
    <row r="231" spans="1:14" x14ac:dyDescent="0.25">
      <c r="A231" t="str">
        <f>CALCS!AD231</f>
        <v>069059</v>
      </c>
      <c r="B231" t="str">
        <f>CALCS!A231</f>
        <v>Orange County</v>
      </c>
      <c r="C231" t="str">
        <f>CALCS!B231</f>
        <v>CA</v>
      </c>
      <c r="D231" t="str">
        <f>CALCS!C231</f>
        <v>66</v>
      </c>
      <c r="E231" t="str">
        <f>CALCS!D231</f>
        <v>UC</v>
      </c>
      <c r="F231" s="155">
        <f>CALCS!O231</f>
        <v>424191</v>
      </c>
      <c r="G231" s="133">
        <f ca="1">OFFSET(CDBG17old!$J$1,MATCH(A231,CDBG17old!$K$2:$K$1263,0),)</f>
        <v>2397690</v>
      </c>
      <c r="H231" s="133">
        <f>CALCS!X231</f>
        <v>2602247</v>
      </c>
      <c r="I231" s="133">
        <f ca="1">IFERROR(OFFSET('reallocations and reductions'!$H$2,MATCH(A231,'reallocations and reductions'!$F$3:$F$6,0),),0)</f>
        <v>0</v>
      </c>
      <c r="J231" s="133">
        <f ca="1">IFERROR(OFFSET('reallocations and reductions'!$I$13,MATCH(A231,'reallocations and reductions'!$F$14:$F$54,0),), 0)</f>
        <v>0</v>
      </c>
      <c r="K231" s="133">
        <f ca="1">ROUND(IF(OR(E231="State Balance", E231="Hawaii County"), H231/(SUMIF($E$2:$E$1259,"State Balance",$H$2:$H$1259)+SUMIF($E$2:$E$1259,"Hawaii County",$H$2:$H$1259))*('reallocations and reductions'!$I$6),H231/(SUM($H$2:$H$1259)-SUMIF($E$2:$E$1259,"State Balance",$H$2:$H$1259)-SUMIF($E$2:$E$1259,"Hawaii County",$H$2:$H$1259))*('reallocations and reductions'!$I$8+'reallocations and reductions'!$I$7)),0)</f>
        <v>203</v>
      </c>
      <c r="L231" s="133">
        <f t="shared" ca="1" si="9"/>
        <v>2602450</v>
      </c>
      <c r="M231" s="151">
        <f t="shared" ca="1" si="10"/>
        <v>8.5398863072373821E-2</v>
      </c>
      <c r="N231" s="156">
        <f t="shared" ca="1" si="11"/>
        <v>204760</v>
      </c>
    </row>
    <row r="232" spans="1:14" x14ac:dyDescent="0.25">
      <c r="A232" t="str">
        <f>CALCS!AD232</f>
        <v>069065</v>
      </c>
      <c r="B232" t="str">
        <f>CALCS!A232</f>
        <v>Riverside County</v>
      </c>
      <c r="C232" t="str">
        <f>CALCS!B232</f>
        <v>CA</v>
      </c>
      <c r="D232" t="str">
        <f>CALCS!C232</f>
        <v>66</v>
      </c>
      <c r="E232" t="str">
        <f>CALCS!D232</f>
        <v>UC</v>
      </c>
      <c r="F232" s="155">
        <f>CALCS!O232</f>
        <v>889693</v>
      </c>
      <c r="G232" s="133">
        <f ca="1">OFFSET(CDBG17old!$J$1,MATCH(A232,CDBG17old!$K$2:$K$1263,0),)</f>
        <v>7531717</v>
      </c>
      <c r="H232" s="133">
        <f>CALCS!X232</f>
        <v>7227799</v>
      </c>
      <c r="I232" s="133">
        <f ca="1">IFERROR(OFFSET('reallocations and reductions'!$H$2,MATCH(A232,'reallocations and reductions'!$F$3:$F$6,0),),0)</f>
        <v>0</v>
      </c>
      <c r="J232" s="133">
        <f ca="1">IFERROR(OFFSET('reallocations and reductions'!$I$13,MATCH(A232,'reallocations and reductions'!$F$14:$F$54,0),), 0)</f>
        <v>0</v>
      </c>
      <c r="K232" s="133">
        <f ca="1">ROUND(IF(OR(E232="State Balance", E232="Hawaii County"), H232/(SUMIF($E$2:$E$1259,"State Balance",$H$2:$H$1259)+SUMIF($E$2:$E$1259,"Hawaii County",$H$2:$H$1259))*('reallocations and reductions'!$I$6),H232/(SUM($H$2:$H$1259)-SUMIF($E$2:$E$1259,"State Balance",$H$2:$H$1259)-SUMIF($E$2:$E$1259,"Hawaii County",$H$2:$H$1259))*('reallocations and reductions'!$I$8+'reallocations and reductions'!$I$7)),0)</f>
        <v>563</v>
      </c>
      <c r="L232" s="133">
        <f t="shared" ca="1" si="9"/>
        <v>7228362</v>
      </c>
      <c r="M232" s="151">
        <f t="shared" ca="1" si="10"/>
        <v>-4.0277004566156696E-2</v>
      </c>
      <c r="N232" s="156">
        <f t="shared" ca="1" si="11"/>
        <v>-303355</v>
      </c>
    </row>
    <row r="233" spans="1:14" x14ac:dyDescent="0.25">
      <c r="A233" t="str">
        <f>CALCS!AD233</f>
        <v>069067</v>
      </c>
      <c r="B233" t="str">
        <f>CALCS!A233</f>
        <v>Sacramento County</v>
      </c>
      <c r="C233" t="str">
        <f>CALCS!B233</f>
        <v>CA</v>
      </c>
      <c r="D233" t="str">
        <f>CALCS!C233</f>
        <v>66</v>
      </c>
      <c r="E233" t="str">
        <f>CALCS!D233</f>
        <v>UC</v>
      </c>
      <c r="F233" s="155">
        <f>CALCS!O233</f>
        <v>689725</v>
      </c>
      <c r="G233" s="133">
        <f ca="1">OFFSET(CDBG17old!$J$1,MATCH(A233,CDBG17old!$K$2:$K$1263,0),)</f>
        <v>5128032</v>
      </c>
      <c r="H233" s="133">
        <f>CALCS!X233</f>
        <v>5713542</v>
      </c>
      <c r="I233" s="133">
        <f ca="1">IFERROR(OFFSET('reallocations and reductions'!$H$2,MATCH(A233,'reallocations and reductions'!$F$3:$F$6,0),),0)</f>
        <v>0</v>
      </c>
      <c r="J233" s="133">
        <f ca="1">IFERROR(OFFSET('reallocations and reductions'!$I$13,MATCH(A233,'reallocations and reductions'!$F$14:$F$54,0),), 0)</f>
        <v>0</v>
      </c>
      <c r="K233" s="133">
        <f ca="1">ROUND(IF(OR(E233="State Balance", E233="Hawaii County"), H233/(SUMIF($E$2:$E$1259,"State Balance",$H$2:$H$1259)+SUMIF($E$2:$E$1259,"Hawaii County",$H$2:$H$1259))*('reallocations and reductions'!$I$6),H233/(SUM($H$2:$H$1259)-SUMIF($E$2:$E$1259,"State Balance",$H$2:$H$1259)-SUMIF($E$2:$E$1259,"Hawaii County",$H$2:$H$1259))*('reallocations and reductions'!$I$8+'reallocations and reductions'!$I$7)),0)</f>
        <v>445</v>
      </c>
      <c r="L233" s="133">
        <f t="shared" ca="1" si="9"/>
        <v>5713987</v>
      </c>
      <c r="M233" s="151">
        <f t="shared" ca="1" si="10"/>
        <v>0.11426508258918822</v>
      </c>
      <c r="N233" s="156">
        <f t="shared" ca="1" si="11"/>
        <v>585955</v>
      </c>
    </row>
    <row r="234" spans="1:14" x14ac:dyDescent="0.25">
      <c r="A234" t="str">
        <f>CALCS!AD234</f>
        <v>069071</v>
      </c>
      <c r="B234" t="str">
        <f>CALCS!A234</f>
        <v>San Bernardino County</v>
      </c>
      <c r="C234" t="str">
        <f>CALCS!B234</f>
        <v>CA</v>
      </c>
      <c r="D234" t="str">
        <f>CALCS!C234</f>
        <v>66</v>
      </c>
      <c r="E234" t="str">
        <f>CALCS!D234</f>
        <v>UC</v>
      </c>
      <c r="F234" s="155">
        <f>CALCS!O234</f>
        <v>728745</v>
      </c>
      <c r="G234" s="133">
        <f ca="1">OFFSET(CDBG17old!$J$1,MATCH(A234,CDBG17old!$K$2:$K$1263,0),)</f>
        <v>6519559</v>
      </c>
      <c r="H234" s="133">
        <f>CALCS!X234</f>
        <v>7198846</v>
      </c>
      <c r="I234" s="133">
        <f ca="1">IFERROR(OFFSET('reallocations and reductions'!$H$2,MATCH(A234,'reallocations and reductions'!$F$3:$F$6,0),),0)</f>
        <v>0</v>
      </c>
      <c r="J234" s="133">
        <f ca="1">IFERROR(OFFSET('reallocations and reductions'!$I$13,MATCH(A234,'reallocations and reductions'!$F$14:$F$54,0),), 0)</f>
        <v>0</v>
      </c>
      <c r="K234" s="133">
        <f ca="1">ROUND(IF(OR(E234="State Balance", E234="Hawaii County"), H234/(SUMIF($E$2:$E$1259,"State Balance",$H$2:$H$1259)+SUMIF($E$2:$E$1259,"Hawaii County",$H$2:$H$1259))*('reallocations and reductions'!$I$6),H234/(SUM($H$2:$H$1259)-SUMIF($E$2:$E$1259,"State Balance",$H$2:$H$1259)-SUMIF($E$2:$E$1259,"Hawaii County",$H$2:$H$1259))*('reallocations and reductions'!$I$8+'reallocations and reductions'!$I$7)),0)</f>
        <v>561</v>
      </c>
      <c r="L234" s="133">
        <f t="shared" ca="1" si="9"/>
        <v>7199407</v>
      </c>
      <c r="M234" s="151">
        <f t="shared" ca="1" si="10"/>
        <v>0.10427821881817466</v>
      </c>
      <c r="N234" s="156">
        <f t="shared" ca="1" si="11"/>
        <v>679848</v>
      </c>
    </row>
    <row r="235" spans="1:14" x14ac:dyDescent="0.25">
      <c r="A235" t="str">
        <f>CALCS!AD235</f>
        <v>069073</v>
      </c>
      <c r="B235" t="str">
        <f>CALCS!A235</f>
        <v>San Diego County</v>
      </c>
      <c r="C235" t="str">
        <f>CALCS!B235</f>
        <v>CA</v>
      </c>
      <c r="D235" t="str">
        <f>CALCS!C235</f>
        <v>66</v>
      </c>
      <c r="E235" t="str">
        <f>CALCS!D235</f>
        <v>UC</v>
      </c>
      <c r="F235" s="155">
        <f>CALCS!O235</f>
        <v>655911</v>
      </c>
      <c r="G235" s="133">
        <f ca="1">OFFSET(CDBG17old!$J$1,MATCH(A235,CDBG17old!$K$2:$K$1263,0),)</f>
        <v>3731709</v>
      </c>
      <c r="H235" s="133">
        <f>CALCS!X235</f>
        <v>4143962</v>
      </c>
      <c r="I235" s="133">
        <f ca="1">IFERROR(OFFSET('reallocations and reductions'!$H$2,MATCH(A235,'reallocations and reductions'!$F$3:$F$6,0),),0)</f>
        <v>0</v>
      </c>
      <c r="J235" s="133">
        <f ca="1">IFERROR(OFFSET('reallocations and reductions'!$I$13,MATCH(A235,'reallocations and reductions'!$F$14:$F$54,0),), 0)</f>
        <v>0</v>
      </c>
      <c r="K235" s="133">
        <f ca="1">ROUND(IF(OR(E235="State Balance", E235="Hawaii County"), H235/(SUMIF($E$2:$E$1259,"State Balance",$H$2:$H$1259)+SUMIF($E$2:$E$1259,"Hawaii County",$H$2:$H$1259))*('reallocations and reductions'!$I$6),H235/(SUM($H$2:$H$1259)-SUMIF($E$2:$E$1259,"State Balance",$H$2:$H$1259)-SUMIF($E$2:$E$1259,"Hawaii County",$H$2:$H$1259))*('reallocations and reductions'!$I$8+'reallocations and reductions'!$I$7)),0)</f>
        <v>323</v>
      </c>
      <c r="L235" s="133">
        <f t="shared" ca="1" si="9"/>
        <v>4144285</v>
      </c>
      <c r="M235" s="151">
        <f t="shared" ca="1" si="10"/>
        <v>0.11055953183916538</v>
      </c>
      <c r="N235" s="156">
        <f t="shared" ca="1" si="11"/>
        <v>412576</v>
      </c>
    </row>
    <row r="236" spans="1:14" x14ac:dyDescent="0.25">
      <c r="A236" t="str">
        <f>CALCS!AD236</f>
        <v>069077</v>
      </c>
      <c r="B236" t="str">
        <f>CALCS!A236</f>
        <v>San Joaquin County</v>
      </c>
      <c r="C236" t="str">
        <f>CALCS!B236</f>
        <v>CA</v>
      </c>
      <c r="D236" t="str">
        <f>CALCS!C236</f>
        <v>66</v>
      </c>
      <c r="E236" t="str">
        <f>CALCS!D236</f>
        <v>UC</v>
      </c>
      <c r="F236" s="155">
        <f>CALCS!O236</f>
        <v>361996</v>
      </c>
      <c r="G236" s="133">
        <f ca="1">OFFSET(CDBG17old!$J$1,MATCH(A236,CDBG17old!$K$2:$K$1263,0),)</f>
        <v>2469366</v>
      </c>
      <c r="H236" s="133">
        <f>CALCS!X236</f>
        <v>2684555</v>
      </c>
      <c r="I236" s="133">
        <f ca="1">IFERROR(OFFSET('reallocations and reductions'!$H$2,MATCH(A236,'reallocations and reductions'!$F$3:$F$6,0),),0)</f>
        <v>0</v>
      </c>
      <c r="J236" s="133">
        <f ca="1">IFERROR(OFFSET('reallocations and reductions'!$I$13,MATCH(A236,'reallocations and reductions'!$F$14:$F$54,0),), 0)</f>
        <v>0</v>
      </c>
      <c r="K236" s="133">
        <f ca="1">ROUND(IF(OR(E236="State Balance", E236="Hawaii County"), H236/(SUMIF($E$2:$E$1259,"State Balance",$H$2:$H$1259)+SUMIF($E$2:$E$1259,"Hawaii County",$H$2:$H$1259))*('reallocations and reductions'!$I$6),H236/(SUM($H$2:$H$1259)-SUMIF($E$2:$E$1259,"State Balance",$H$2:$H$1259)-SUMIF($E$2:$E$1259,"Hawaii County",$H$2:$H$1259))*('reallocations and reductions'!$I$8+'reallocations and reductions'!$I$7)),0)</f>
        <v>209</v>
      </c>
      <c r="L236" s="133">
        <f t="shared" ca="1" si="9"/>
        <v>2684764</v>
      </c>
      <c r="M236" s="151">
        <f t="shared" ca="1" si="10"/>
        <v>8.7228057728178002E-2</v>
      </c>
      <c r="N236" s="156">
        <f t="shared" ca="1" si="11"/>
        <v>215398</v>
      </c>
    </row>
    <row r="237" spans="1:14" x14ac:dyDescent="0.25">
      <c r="A237" t="str">
        <f>CALCS!AD237</f>
        <v>069079</v>
      </c>
      <c r="B237" t="str">
        <f>CALCS!A237</f>
        <v>San Luis Obispo County</v>
      </c>
      <c r="C237" t="str">
        <f>CALCS!B237</f>
        <v>CA</v>
      </c>
      <c r="D237" t="str">
        <f>CALCS!C237</f>
        <v>66</v>
      </c>
      <c r="E237" t="str">
        <f>CALCS!D237</f>
        <v>UC</v>
      </c>
      <c r="F237" s="155">
        <f>CALCS!O237</f>
        <v>269246</v>
      </c>
      <c r="G237" s="133">
        <f ca="1">OFFSET(CDBG17old!$J$1,MATCH(A237,CDBG17old!$K$2:$K$1263,0),)</f>
        <v>1644434</v>
      </c>
      <c r="H237" s="133">
        <f>CALCS!X237</f>
        <v>1912831</v>
      </c>
      <c r="I237" s="133">
        <f ca="1">IFERROR(OFFSET('reallocations and reductions'!$H$2,MATCH(A237,'reallocations and reductions'!$F$3:$F$6,0),),0)</f>
        <v>0</v>
      </c>
      <c r="J237" s="133">
        <f ca="1">IFERROR(OFFSET('reallocations and reductions'!$I$13,MATCH(A237,'reallocations and reductions'!$F$14:$F$54,0),), 0)</f>
        <v>0</v>
      </c>
      <c r="K237" s="133">
        <f ca="1">ROUND(IF(OR(E237="State Balance", E237="Hawaii County"), H237/(SUMIF($E$2:$E$1259,"State Balance",$H$2:$H$1259)+SUMIF($E$2:$E$1259,"Hawaii County",$H$2:$H$1259))*('reallocations and reductions'!$I$6),H237/(SUM($H$2:$H$1259)-SUMIF($E$2:$E$1259,"State Balance",$H$2:$H$1259)-SUMIF($E$2:$E$1259,"Hawaii County",$H$2:$H$1259))*('reallocations and reductions'!$I$8+'reallocations and reductions'!$I$7)),0)</f>
        <v>149</v>
      </c>
      <c r="L237" s="133">
        <f t="shared" ca="1" si="9"/>
        <v>1912980</v>
      </c>
      <c r="M237" s="151">
        <f t="shared" ca="1" si="10"/>
        <v>0.16330603721402015</v>
      </c>
      <c r="N237" s="156">
        <f t="shared" ca="1" si="11"/>
        <v>268546</v>
      </c>
    </row>
    <row r="238" spans="1:14" x14ac:dyDescent="0.25">
      <c r="A238" t="str">
        <f>CALCS!AD238</f>
        <v>069081</v>
      </c>
      <c r="B238" t="str">
        <f>CALCS!A238</f>
        <v>San Mateo County</v>
      </c>
      <c r="C238" t="str">
        <f>CALCS!B238</f>
        <v>CA</v>
      </c>
      <c r="D238" t="str">
        <f>CALCS!C238</f>
        <v>66</v>
      </c>
      <c r="E238" t="str">
        <f>CALCS!D238</f>
        <v>UC</v>
      </c>
      <c r="F238" s="155">
        <f>CALCS!O238</f>
        <v>402436</v>
      </c>
      <c r="G238" s="133">
        <f ca="1">OFFSET(CDBG17old!$J$1,MATCH(A238,CDBG17old!$K$2:$K$1263,0),)</f>
        <v>2279680</v>
      </c>
      <c r="H238" s="133">
        <f>CALCS!X238</f>
        <v>2606395</v>
      </c>
      <c r="I238" s="133">
        <f ca="1">IFERROR(OFFSET('reallocations and reductions'!$H$2,MATCH(A238,'reallocations and reductions'!$F$3:$F$6,0),),0)</f>
        <v>0</v>
      </c>
      <c r="J238" s="133">
        <f ca="1">IFERROR(OFFSET('reallocations and reductions'!$I$13,MATCH(A238,'reallocations and reductions'!$F$14:$F$54,0),), 0)</f>
        <v>0</v>
      </c>
      <c r="K238" s="133">
        <f ca="1">ROUND(IF(OR(E238="State Balance", E238="Hawaii County"), H238/(SUMIF($E$2:$E$1259,"State Balance",$H$2:$H$1259)+SUMIF($E$2:$E$1259,"Hawaii County",$H$2:$H$1259))*('reallocations and reductions'!$I$6),H238/(SUM($H$2:$H$1259)-SUMIF($E$2:$E$1259,"State Balance",$H$2:$H$1259)-SUMIF($E$2:$E$1259,"Hawaii County",$H$2:$H$1259))*('reallocations and reductions'!$I$8+'reallocations and reductions'!$I$7)),0)</f>
        <v>203</v>
      </c>
      <c r="L238" s="133">
        <f t="shared" ca="1" si="9"/>
        <v>2606598</v>
      </c>
      <c r="M238" s="151">
        <f t="shared" ca="1" si="10"/>
        <v>0.14340521476698484</v>
      </c>
      <c r="N238" s="156">
        <f t="shared" ca="1" si="11"/>
        <v>326918</v>
      </c>
    </row>
    <row r="239" spans="1:14" x14ac:dyDescent="0.25">
      <c r="A239" t="str">
        <f>CALCS!AD239</f>
        <v>069083</v>
      </c>
      <c r="B239" t="str">
        <f>CALCS!A239</f>
        <v>Santa Barbara County</v>
      </c>
      <c r="C239" t="str">
        <f>CALCS!B239</f>
        <v>CA</v>
      </c>
      <c r="D239" t="str">
        <f>CALCS!C239</f>
        <v>66</v>
      </c>
      <c r="E239" t="str">
        <f>CALCS!D239</f>
        <v>UC</v>
      </c>
      <c r="F239" s="155">
        <f>CALCS!O239</f>
        <v>165853</v>
      </c>
      <c r="G239" s="133">
        <f ca="1">OFFSET(CDBG17old!$J$1,MATCH(A239,CDBG17old!$K$2:$K$1263,0),)</f>
        <v>1073897</v>
      </c>
      <c r="H239" s="133">
        <f>CALCS!X239</f>
        <v>1190186</v>
      </c>
      <c r="I239" s="133">
        <f ca="1">IFERROR(OFFSET('reallocations and reductions'!$H$2,MATCH(A239,'reallocations and reductions'!$F$3:$F$6,0),),0)</f>
        <v>0</v>
      </c>
      <c r="J239" s="133">
        <f ca="1">IFERROR(OFFSET('reallocations and reductions'!$I$13,MATCH(A239,'reallocations and reductions'!$F$14:$F$54,0),), 0)</f>
        <v>0</v>
      </c>
      <c r="K239" s="133">
        <f ca="1">ROUND(IF(OR(E239="State Balance", E239="Hawaii County"), H239/(SUMIF($E$2:$E$1259,"State Balance",$H$2:$H$1259)+SUMIF($E$2:$E$1259,"Hawaii County",$H$2:$H$1259))*('reallocations and reductions'!$I$6),H239/(SUM($H$2:$H$1259)-SUMIF($E$2:$E$1259,"State Balance",$H$2:$H$1259)-SUMIF($E$2:$E$1259,"Hawaii County",$H$2:$H$1259))*('reallocations and reductions'!$I$8+'reallocations and reductions'!$I$7)),0)</f>
        <v>93</v>
      </c>
      <c r="L239" s="133">
        <f t="shared" ca="1" si="9"/>
        <v>1190279</v>
      </c>
      <c r="M239" s="151">
        <f t="shared" ca="1" si="10"/>
        <v>0.10837352185544796</v>
      </c>
      <c r="N239" s="156">
        <f t="shared" ca="1" si="11"/>
        <v>116382</v>
      </c>
    </row>
    <row r="240" spans="1:14" x14ac:dyDescent="0.25">
      <c r="A240" t="str">
        <f>CALCS!AD240</f>
        <v>069085</v>
      </c>
      <c r="B240" t="str">
        <f>CALCS!A240</f>
        <v>Santa Clara County</v>
      </c>
      <c r="C240" t="str">
        <f>CALCS!B240</f>
        <v>CA</v>
      </c>
      <c r="D240" t="str">
        <f>CALCS!C240</f>
        <v>66</v>
      </c>
      <c r="E240" t="str">
        <f>CALCS!D240</f>
        <v>UC</v>
      </c>
      <c r="F240" s="155">
        <f>CALCS!O240</f>
        <v>274622</v>
      </c>
      <c r="G240" s="133">
        <f ca="1">OFFSET(CDBG17old!$J$1,MATCH(A240,CDBG17old!$K$2:$K$1263,0),)</f>
        <v>1388546</v>
      </c>
      <c r="H240" s="133">
        <f>CALCS!X240</f>
        <v>1525265</v>
      </c>
      <c r="I240" s="133">
        <f ca="1">IFERROR(OFFSET('reallocations and reductions'!$H$2,MATCH(A240,'reallocations and reductions'!$F$3:$F$6,0),),0)</f>
        <v>0</v>
      </c>
      <c r="J240" s="133">
        <f ca="1">IFERROR(OFFSET('reallocations and reductions'!$I$13,MATCH(A240,'reallocations and reductions'!$F$14:$F$54,0),), 0)</f>
        <v>0</v>
      </c>
      <c r="K240" s="133">
        <f ca="1">ROUND(IF(OR(E240="State Balance", E240="Hawaii County"), H240/(SUMIF($E$2:$E$1259,"State Balance",$H$2:$H$1259)+SUMIF($E$2:$E$1259,"Hawaii County",$H$2:$H$1259))*('reallocations and reductions'!$I$6),H240/(SUM($H$2:$H$1259)-SUMIF($E$2:$E$1259,"State Balance",$H$2:$H$1259)-SUMIF($E$2:$E$1259,"Hawaii County",$H$2:$H$1259))*('reallocations and reductions'!$I$8+'reallocations and reductions'!$I$7)),0)</f>
        <v>119</v>
      </c>
      <c r="L240" s="133">
        <f t="shared" ca="1" si="9"/>
        <v>1525384</v>
      </c>
      <c r="M240" s="151">
        <f t="shared" ca="1" si="10"/>
        <v>9.8547689453572299E-2</v>
      </c>
      <c r="N240" s="156">
        <f t="shared" ca="1" si="11"/>
        <v>136838</v>
      </c>
    </row>
    <row r="241" spans="1:14" x14ac:dyDescent="0.25">
      <c r="A241" t="str">
        <f>CALCS!AD241</f>
        <v>069097</v>
      </c>
      <c r="B241" t="str">
        <f>CALCS!A241</f>
        <v>Sonoma County</v>
      </c>
      <c r="C241" t="str">
        <f>CALCS!B241</f>
        <v>CA</v>
      </c>
      <c r="D241" t="str">
        <f>CALCS!C241</f>
        <v>66</v>
      </c>
      <c r="E241" t="str">
        <f>CALCS!D241</f>
        <v>UC</v>
      </c>
      <c r="F241" s="155">
        <f>CALCS!O241</f>
        <v>267310</v>
      </c>
      <c r="G241" s="133">
        <f ca="1">OFFSET(CDBG17old!$J$1,MATCH(A241,CDBG17old!$K$2:$K$1263,0),)</f>
        <v>1695117</v>
      </c>
      <c r="H241" s="133">
        <f>CALCS!X241</f>
        <v>1859073</v>
      </c>
      <c r="I241" s="133">
        <f ca="1">IFERROR(OFFSET('reallocations and reductions'!$H$2,MATCH(A241,'reallocations and reductions'!$F$3:$F$6,0),),0)</f>
        <v>0</v>
      </c>
      <c r="J241" s="133">
        <f ca="1">IFERROR(OFFSET('reallocations and reductions'!$I$13,MATCH(A241,'reallocations and reductions'!$F$14:$F$54,0),), 0)</f>
        <v>0</v>
      </c>
      <c r="K241" s="133">
        <f ca="1">ROUND(IF(OR(E241="State Balance", E241="Hawaii County"), H241/(SUMIF($E$2:$E$1259,"State Balance",$H$2:$H$1259)+SUMIF($E$2:$E$1259,"Hawaii County",$H$2:$H$1259))*('reallocations and reductions'!$I$6),H241/(SUM($H$2:$H$1259)-SUMIF($E$2:$E$1259,"State Balance",$H$2:$H$1259)-SUMIF($E$2:$E$1259,"Hawaii County",$H$2:$H$1259))*('reallocations and reductions'!$I$8+'reallocations and reductions'!$I$7)),0)</f>
        <v>145</v>
      </c>
      <c r="L241" s="133">
        <f t="shared" ca="1" si="9"/>
        <v>1859218</v>
      </c>
      <c r="M241" s="151">
        <f t="shared" ca="1" si="10"/>
        <v>9.6808066935792636E-2</v>
      </c>
      <c r="N241" s="156">
        <f t="shared" ca="1" si="11"/>
        <v>164101</v>
      </c>
    </row>
    <row r="242" spans="1:14" x14ac:dyDescent="0.25">
      <c r="A242" t="str">
        <f>CALCS!AD242</f>
        <v>069099</v>
      </c>
      <c r="B242" t="str">
        <f>CALCS!A242</f>
        <v>Stanislaus County</v>
      </c>
      <c r="C242" t="str">
        <f>CALCS!B242</f>
        <v>CA</v>
      </c>
      <c r="D242" t="str">
        <f>CALCS!C242</f>
        <v>66</v>
      </c>
      <c r="E242" t="str">
        <f>CALCS!D242</f>
        <v>UC</v>
      </c>
      <c r="F242" s="155">
        <f>CALCS!O242</f>
        <v>232200</v>
      </c>
      <c r="G242" s="133">
        <f ca="1">OFFSET(CDBG17old!$J$1,MATCH(A242,CDBG17old!$K$2:$K$1263,0),)</f>
        <v>2176833</v>
      </c>
      <c r="H242" s="133">
        <f>CALCS!X242</f>
        <v>2390348</v>
      </c>
      <c r="I242" s="133">
        <f ca="1">IFERROR(OFFSET('reallocations and reductions'!$H$2,MATCH(A242,'reallocations and reductions'!$F$3:$F$6,0),),0)</f>
        <v>0</v>
      </c>
      <c r="J242" s="133">
        <f ca="1">IFERROR(OFFSET('reallocations and reductions'!$I$13,MATCH(A242,'reallocations and reductions'!$F$14:$F$54,0),), 0)</f>
        <v>0</v>
      </c>
      <c r="K242" s="133">
        <f ca="1">ROUND(IF(OR(E242="State Balance", E242="Hawaii County"), H242/(SUMIF($E$2:$E$1259,"State Balance",$H$2:$H$1259)+SUMIF($E$2:$E$1259,"Hawaii County",$H$2:$H$1259))*('reallocations and reductions'!$I$6),H242/(SUM($H$2:$H$1259)-SUMIF($E$2:$E$1259,"State Balance",$H$2:$H$1259)-SUMIF($E$2:$E$1259,"Hawaii County",$H$2:$H$1259))*('reallocations and reductions'!$I$8+'reallocations and reductions'!$I$7)),0)</f>
        <v>186</v>
      </c>
      <c r="L242" s="133">
        <f t="shared" ca="1" si="9"/>
        <v>2390534</v>
      </c>
      <c r="M242" s="151">
        <f t="shared" ca="1" si="10"/>
        <v>9.8170599214547002E-2</v>
      </c>
      <c r="N242" s="156">
        <f t="shared" ca="1" si="11"/>
        <v>213701</v>
      </c>
    </row>
    <row r="243" spans="1:14" x14ac:dyDescent="0.25">
      <c r="A243" t="str">
        <f>CALCS!AD243</f>
        <v>069111</v>
      </c>
      <c r="B243" t="str">
        <f>CALCS!A243</f>
        <v>Ventura County</v>
      </c>
      <c r="C243" t="str">
        <f>CALCS!B243</f>
        <v>CA</v>
      </c>
      <c r="D243" t="str">
        <f>CALCS!C243</f>
        <v>66</v>
      </c>
      <c r="E243" t="str">
        <f>CALCS!D243</f>
        <v>UC</v>
      </c>
      <c r="F243" s="155">
        <f>CALCS!O243</f>
        <v>209662</v>
      </c>
      <c r="G243" s="133">
        <f ca="1">OFFSET(CDBG17old!$J$1,MATCH(A243,CDBG17old!$K$2:$K$1263,0),)</f>
        <v>1620399</v>
      </c>
      <c r="H243" s="133">
        <f>CALCS!X243</f>
        <v>1738913</v>
      </c>
      <c r="I243" s="133">
        <f ca="1">IFERROR(OFFSET('reallocations and reductions'!$H$2,MATCH(A243,'reallocations and reductions'!$F$3:$F$6,0),),0)</f>
        <v>0</v>
      </c>
      <c r="J243" s="133">
        <f ca="1">IFERROR(OFFSET('reallocations and reductions'!$I$13,MATCH(A243,'reallocations and reductions'!$F$14:$F$54,0),), 0)</f>
        <v>0</v>
      </c>
      <c r="K243" s="133">
        <f ca="1">ROUND(IF(OR(E243="State Balance", E243="Hawaii County"), H243/(SUMIF($E$2:$E$1259,"State Balance",$H$2:$H$1259)+SUMIF($E$2:$E$1259,"Hawaii County",$H$2:$H$1259))*('reallocations and reductions'!$I$6),H243/(SUM($H$2:$H$1259)-SUMIF($E$2:$E$1259,"State Balance",$H$2:$H$1259)-SUMIF($E$2:$E$1259,"Hawaii County",$H$2:$H$1259))*('reallocations and reductions'!$I$8+'reallocations and reductions'!$I$7)),0)</f>
        <v>136</v>
      </c>
      <c r="L243" s="133">
        <f t="shared" ca="1" si="9"/>
        <v>1739049</v>
      </c>
      <c r="M243" s="151">
        <f t="shared" ca="1" si="10"/>
        <v>7.3222706259384263E-2</v>
      </c>
      <c r="N243" s="156">
        <f t="shared" ca="1" si="11"/>
        <v>118650</v>
      </c>
    </row>
    <row r="244" spans="1:14" x14ac:dyDescent="0.25">
      <c r="A244" t="str">
        <f>CALCS!AD244</f>
        <v>089999</v>
      </c>
      <c r="B244" t="str">
        <f>CALCS!A244</f>
        <v>Colorado</v>
      </c>
      <c r="C244" t="str">
        <f>CALCS!B244</f>
        <v>CO</v>
      </c>
      <c r="D244" t="str">
        <f>CALCS!C244</f>
        <v>22</v>
      </c>
      <c r="E244" t="str">
        <f>CALCS!D244</f>
        <v>State Balance</v>
      </c>
      <c r="F244" s="155">
        <f>CALCS!O244</f>
        <v>1672741</v>
      </c>
      <c r="G244" s="133">
        <f ca="1">OFFSET(CDBG17old!$J$1,MATCH(A244,CDBG17old!$K$2:$K$1263,0),)</f>
        <v>9128333</v>
      </c>
      <c r="H244" s="133">
        <f>CALCS!X244</f>
        <v>10040804</v>
      </c>
      <c r="I244" s="133">
        <f ca="1">IFERROR(OFFSET('reallocations and reductions'!$H$2,MATCH(A244,'reallocations and reductions'!$F$3:$F$6,0),),0)</f>
        <v>0</v>
      </c>
      <c r="J244" s="133">
        <f ca="1">IFERROR(OFFSET('reallocations and reductions'!$I$13,MATCH(A244,'reallocations and reductions'!$F$14:$F$54,0),), 0)</f>
        <v>0</v>
      </c>
      <c r="K244" s="133">
        <f ca="1">ROUND(IF(OR(E244="State Balance", E244="Hawaii County"), H244/(SUMIF($E$2:$E$1259,"State Balance",$H$2:$H$1259)+SUMIF($E$2:$E$1259,"Hawaii County",$H$2:$H$1259))*('reallocations and reductions'!$I$6),H244/(SUM($H$2:$H$1259)-SUMIF($E$2:$E$1259,"State Balance",$H$2:$H$1259)-SUMIF($E$2:$E$1259,"Hawaii County",$H$2:$H$1259))*('reallocations and reductions'!$I$8+'reallocations and reductions'!$I$7)),0)</f>
        <v>14490</v>
      </c>
      <c r="L244" s="133">
        <f t="shared" ca="1" si="9"/>
        <v>10055294</v>
      </c>
      <c r="M244" s="151">
        <f t="shared" ca="1" si="10"/>
        <v>0.10154767579140682</v>
      </c>
      <c r="N244" s="156">
        <f t="shared" ca="1" si="11"/>
        <v>926961</v>
      </c>
    </row>
    <row r="245" spans="1:14" x14ac:dyDescent="0.25">
      <c r="A245" t="str">
        <f>CALCS!AD245</f>
        <v>080054</v>
      </c>
      <c r="B245" t="str">
        <f>CALCS!A245</f>
        <v>Arvada</v>
      </c>
      <c r="C245" t="str">
        <f>CALCS!B245</f>
        <v>CO</v>
      </c>
      <c r="D245" t="str">
        <f>CALCS!C245</f>
        <v>52</v>
      </c>
      <c r="E245" t="str">
        <f>CALCS!D245</f>
        <v>MC</v>
      </c>
      <c r="F245" s="155">
        <f>CALCS!O245</f>
        <v>117453</v>
      </c>
      <c r="G245" s="133">
        <f ca="1">OFFSET(CDBG17old!$J$1,MATCH(A245,CDBG17old!$K$2:$K$1263,0),)</f>
        <v>465568</v>
      </c>
      <c r="H245" s="133">
        <f>CALCS!X245</f>
        <v>497946</v>
      </c>
      <c r="I245" s="133">
        <f ca="1">IFERROR(OFFSET('reallocations and reductions'!$H$2,MATCH(A245,'reallocations and reductions'!$F$3:$F$6,0),),0)</f>
        <v>0</v>
      </c>
      <c r="J245" s="133">
        <f ca="1">IFERROR(OFFSET('reallocations and reductions'!$I$13,MATCH(A245,'reallocations and reductions'!$F$14:$F$54,0),), 0)</f>
        <v>0</v>
      </c>
      <c r="K245" s="133">
        <f ca="1">ROUND(IF(OR(E245="State Balance", E245="Hawaii County"), H245/(SUMIF($E$2:$E$1259,"State Balance",$H$2:$H$1259)+SUMIF($E$2:$E$1259,"Hawaii County",$H$2:$H$1259))*('reallocations and reductions'!$I$6),H245/(SUM($H$2:$H$1259)-SUMIF($E$2:$E$1259,"State Balance",$H$2:$H$1259)-SUMIF($E$2:$E$1259,"Hawaii County",$H$2:$H$1259))*('reallocations and reductions'!$I$8+'reallocations and reductions'!$I$7)),0)</f>
        <v>39</v>
      </c>
      <c r="L245" s="133">
        <f t="shared" ca="1" si="9"/>
        <v>497985</v>
      </c>
      <c r="M245" s="151">
        <f t="shared" ca="1" si="10"/>
        <v>6.9628926386693241E-2</v>
      </c>
      <c r="N245" s="156">
        <f t="shared" ca="1" si="11"/>
        <v>32417</v>
      </c>
    </row>
    <row r="246" spans="1:14" x14ac:dyDescent="0.25">
      <c r="A246" t="str">
        <f>CALCS!AD246</f>
        <v>080072</v>
      </c>
      <c r="B246" t="str">
        <f>CALCS!A246</f>
        <v>Aurora</v>
      </c>
      <c r="C246" t="str">
        <f>CALCS!B246</f>
        <v>CO</v>
      </c>
      <c r="D246" t="str">
        <f>CALCS!C246</f>
        <v>51</v>
      </c>
      <c r="E246" t="str">
        <f>CALCS!D246</f>
        <v>PC</v>
      </c>
      <c r="F246" s="155">
        <f>CALCS!O246</f>
        <v>361710</v>
      </c>
      <c r="G246" s="133">
        <f ca="1">OFFSET(CDBG17old!$J$1,MATCH(A246,CDBG17old!$K$2:$K$1263,0),)</f>
        <v>2793736</v>
      </c>
      <c r="H246" s="133">
        <f>CALCS!X246</f>
        <v>2904013</v>
      </c>
      <c r="I246" s="133">
        <f ca="1">IFERROR(OFFSET('reallocations and reductions'!$H$2,MATCH(A246,'reallocations and reductions'!$F$3:$F$6,0),),0)</f>
        <v>0</v>
      </c>
      <c r="J246" s="133">
        <f ca="1">IFERROR(OFFSET('reallocations and reductions'!$I$13,MATCH(A246,'reallocations and reductions'!$F$14:$F$54,0),), 0)</f>
        <v>0</v>
      </c>
      <c r="K246" s="133">
        <f ca="1">ROUND(IF(OR(E246="State Balance", E246="Hawaii County"), H246/(SUMIF($E$2:$E$1259,"State Balance",$H$2:$H$1259)+SUMIF($E$2:$E$1259,"Hawaii County",$H$2:$H$1259))*('reallocations and reductions'!$I$6),H246/(SUM($H$2:$H$1259)-SUMIF($E$2:$E$1259,"State Balance",$H$2:$H$1259)-SUMIF($E$2:$E$1259,"Hawaii County",$H$2:$H$1259))*('reallocations and reductions'!$I$8+'reallocations and reductions'!$I$7)),0)</f>
        <v>226</v>
      </c>
      <c r="L246" s="133">
        <f t="shared" ca="1" si="9"/>
        <v>2904239</v>
      </c>
      <c r="M246" s="151">
        <f t="shared" ca="1" si="10"/>
        <v>3.955384474409894E-2</v>
      </c>
      <c r="N246" s="156">
        <f t="shared" ca="1" si="11"/>
        <v>110503</v>
      </c>
    </row>
    <row r="247" spans="1:14" x14ac:dyDescent="0.25">
      <c r="A247" t="str">
        <f>CALCS!AD247</f>
        <v>080144</v>
      </c>
      <c r="B247" t="str">
        <f>CALCS!A247</f>
        <v>Boulder</v>
      </c>
      <c r="C247" t="str">
        <f>CALCS!B247</f>
        <v>CO</v>
      </c>
      <c r="D247" t="str">
        <f>CALCS!C247</f>
        <v>51</v>
      </c>
      <c r="E247" t="str">
        <f>CALCS!D247</f>
        <v>PC</v>
      </c>
      <c r="F247" s="155">
        <f>CALCS!O247</f>
        <v>108090</v>
      </c>
      <c r="G247" s="133">
        <f ca="1">OFFSET(CDBG17old!$J$1,MATCH(A247,CDBG17old!$K$2:$K$1263,0),)</f>
        <v>729130</v>
      </c>
      <c r="H247" s="133">
        <f>CALCS!X247</f>
        <v>813382</v>
      </c>
      <c r="I247" s="133">
        <f ca="1">IFERROR(OFFSET('reallocations and reductions'!$H$2,MATCH(A247,'reallocations and reductions'!$F$3:$F$6,0),),0)</f>
        <v>0</v>
      </c>
      <c r="J247" s="133">
        <f ca="1">IFERROR(OFFSET('reallocations and reductions'!$I$13,MATCH(A247,'reallocations and reductions'!$F$14:$F$54,0),), 0)</f>
        <v>0</v>
      </c>
      <c r="K247" s="133">
        <f ca="1">ROUND(IF(OR(E247="State Balance", E247="Hawaii County"), H247/(SUMIF($E$2:$E$1259,"State Balance",$H$2:$H$1259)+SUMIF($E$2:$E$1259,"Hawaii County",$H$2:$H$1259))*('reallocations and reductions'!$I$6),H247/(SUM($H$2:$H$1259)-SUMIF($E$2:$E$1259,"State Balance",$H$2:$H$1259)-SUMIF($E$2:$E$1259,"Hawaii County",$H$2:$H$1259))*('reallocations and reductions'!$I$8+'reallocations and reductions'!$I$7)),0)</f>
        <v>63</v>
      </c>
      <c r="L247" s="133">
        <f t="shared" ca="1" si="9"/>
        <v>813445</v>
      </c>
      <c r="M247" s="151">
        <f t="shared" ca="1" si="10"/>
        <v>0.11563781493012221</v>
      </c>
      <c r="N247" s="156">
        <f t="shared" ca="1" si="11"/>
        <v>84315</v>
      </c>
    </row>
    <row r="248" spans="1:14" x14ac:dyDescent="0.25">
      <c r="A248" t="str">
        <f>CALCS!AD248</f>
        <v>080180</v>
      </c>
      <c r="B248" t="str">
        <f>CALCS!A248</f>
        <v>Broomfield City/County</v>
      </c>
      <c r="C248" t="str">
        <f>CALCS!B248</f>
        <v>CO</v>
      </c>
      <c r="D248" t="str">
        <f>CALCS!C248</f>
        <v>51</v>
      </c>
      <c r="E248" t="str">
        <f>CALCS!D248</f>
        <v>PC</v>
      </c>
      <c r="F248" s="155">
        <f>CALCS!O248</f>
        <v>66529</v>
      </c>
      <c r="G248" s="133">
        <f ca="1">OFFSET(CDBG17old!$J$1,MATCH(A248,CDBG17old!$K$2:$K$1263,0),)</f>
        <v>249213</v>
      </c>
      <c r="H248" s="133">
        <f>CALCS!X248</f>
        <v>279124</v>
      </c>
      <c r="I248" s="133">
        <f ca="1">IFERROR(OFFSET('reallocations and reductions'!$H$2,MATCH(A248,'reallocations and reductions'!$F$3:$F$6,0),),0)</f>
        <v>0</v>
      </c>
      <c r="J248" s="133">
        <f ca="1">IFERROR(OFFSET('reallocations and reductions'!$I$13,MATCH(A248,'reallocations and reductions'!$F$14:$F$54,0),), 0)</f>
        <v>0</v>
      </c>
      <c r="K248" s="133">
        <f ca="1">ROUND(IF(OR(E248="State Balance", E248="Hawaii County"), H248/(SUMIF($E$2:$E$1259,"State Balance",$H$2:$H$1259)+SUMIF($E$2:$E$1259,"Hawaii County",$H$2:$H$1259))*('reallocations and reductions'!$I$6),H248/(SUM($H$2:$H$1259)-SUMIF($E$2:$E$1259,"State Balance",$H$2:$H$1259)-SUMIF($E$2:$E$1259,"Hawaii County",$H$2:$H$1259))*('reallocations and reductions'!$I$8+'reallocations and reductions'!$I$7)),0)</f>
        <v>22</v>
      </c>
      <c r="L248" s="133">
        <f t="shared" ca="1" si="9"/>
        <v>279146</v>
      </c>
      <c r="M248" s="151">
        <f t="shared" ca="1" si="10"/>
        <v>0.12011010661562599</v>
      </c>
      <c r="N248" s="156">
        <f t="shared" ca="1" si="11"/>
        <v>29933</v>
      </c>
    </row>
    <row r="249" spans="1:14" x14ac:dyDescent="0.25">
      <c r="A249" t="str">
        <f>CALCS!AD249</f>
        <v>080238</v>
      </c>
      <c r="B249" t="str">
        <f>CALCS!A249</f>
        <v>Centennial</v>
      </c>
      <c r="C249" t="str">
        <f>CALCS!B249</f>
        <v>CO</v>
      </c>
      <c r="D249" t="str">
        <f>CALCS!C249</f>
        <v>52</v>
      </c>
      <c r="E249" t="str">
        <f>CALCS!D249</f>
        <v>MC</v>
      </c>
      <c r="F249" s="155">
        <f>CALCS!O249</f>
        <v>109932</v>
      </c>
      <c r="G249" s="133">
        <f ca="1">OFFSET(CDBG17old!$J$1,MATCH(A249,CDBG17old!$K$2:$K$1263,0),)</f>
        <v>346672</v>
      </c>
      <c r="H249" s="133">
        <f>CALCS!X249</f>
        <v>372076</v>
      </c>
      <c r="I249" s="133">
        <f ca="1">IFERROR(OFFSET('reallocations and reductions'!$H$2,MATCH(A249,'reallocations and reductions'!$F$3:$F$6,0),),0)</f>
        <v>0</v>
      </c>
      <c r="J249" s="133">
        <f ca="1">IFERROR(OFFSET('reallocations and reductions'!$I$13,MATCH(A249,'reallocations and reductions'!$F$14:$F$54,0),), 0)</f>
        <v>0</v>
      </c>
      <c r="K249" s="133">
        <f ca="1">ROUND(IF(OR(E249="State Balance", E249="Hawaii County"), H249/(SUMIF($E$2:$E$1259,"State Balance",$H$2:$H$1259)+SUMIF($E$2:$E$1259,"Hawaii County",$H$2:$H$1259))*('reallocations and reductions'!$I$6),H249/(SUM($H$2:$H$1259)-SUMIF($E$2:$E$1259,"State Balance",$H$2:$H$1259)-SUMIF($E$2:$E$1259,"Hawaii County",$H$2:$H$1259))*('reallocations and reductions'!$I$8+'reallocations and reductions'!$I$7)),0)</f>
        <v>29</v>
      </c>
      <c r="L249" s="133">
        <f t="shared" ca="1" si="9"/>
        <v>372105</v>
      </c>
      <c r="M249" s="151">
        <f t="shared" ca="1" si="10"/>
        <v>7.336329441085522E-2</v>
      </c>
      <c r="N249" s="156">
        <f t="shared" ca="1" si="11"/>
        <v>25433</v>
      </c>
    </row>
    <row r="250" spans="1:14" x14ac:dyDescent="0.25">
      <c r="A250" t="str">
        <f>CALCS!AD250</f>
        <v>080288</v>
      </c>
      <c r="B250" t="str">
        <f>CALCS!A250</f>
        <v>Colorado Springs</v>
      </c>
      <c r="C250" t="str">
        <f>CALCS!B250</f>
        <v>CO</v>
      </c>
      <c r="D250" t="str">
        <f>CALCS!C250</f>
        <v>51</v>
      </c>
      <c r="E250" t="str">
        <f>CALCS!D250</f>
        <v>PC</v>
      </c>
      <c r="F250" s="155">
        <f>CALCS!O250</f>
        <v>465101</v>
      </c>
      <c r="G250" s="133">
        <f ca="1">OFFSET(CDBG17old!$J$1,MATCH(A250,CDBG17old!$K$2:$K$1263,0),)</f>
        <v>2707608</v>
      </c>
      <c r="H250" s="133">
        <f>CALCS!X250</f>
        <v>2997147</v>
      </c>
      <c r="I250" s="133">
        <f ca="1">IFERROR(OFFSET('reallocations and reductions'!$H$2,MATCH(A250,'reallocations and reductions'!$F$3:$F$6,0),),0)</f>
        <v>0</v>
      </c>
      <c r="J250" s="133">
        <f ca="1">IFERROR(OFFSET('reallocations and reductions'!$I$13,MATCH(A250,'reallocations and reductions'!$F$14:$F$54,0),), 0)</f>
        <v>0</v>
      </c>
      <c r="K250" s="133">
        <f ca="1">ROUND(IF(OR(E250="State Balance", E250="Hawaii County"), H250/(SUMIF($E$2:$E$1259,"State Balance",$H$2:$H$1259)+SUMIF($E$2:$E$1259,"Hawaii County",$H$2:$H$1259))*('reallocations and reductions'!$I$6),H250/(SUM($H$2:$H$1259)-SUMIF($E$2:$E$1259,"State Balance",$H$2:$H$1259)-SUMIF($E$2:$E$1259,"Hawaii County",$H$2:$H$1259))*('reallocations and reductions'!$I$8+'reallocations and reductions'!$I$7)),0)</f>
        <v>234</v>
      </c>
      <c r="L250" s="133">
        <f t="shared" ca="1" si="9"/>
        <v>2997381</v>
      </c>
      <c r="M250" s="151">
        <f t="shared" ca="1" si="10"/>
        <v>0.10702176976874053</v>
      </c>
      <c r="N250" s="156">
        <f t="shared" ca="1" si="11"/>
        <v>289773</v>
      </c>
    </row>
    <row r="251" spans="1:14" x14ac:dyDescent="0.25">
      <c r="A251" t="str">
        <f>CALCS!AD251</f>
        <v>080300</v>
      </c>
      <c r="B251" t="str">
        <f>CALCS!A251</f>
        <v>Commerce City</v>
      </c>
      <c r="C251" t="str">
        <f>CALCS!B251</f>
        <v>CO</v>
      </c>
      <c r="D251" t="str">
        <f>CALCS!C251</f>
        <v>52</v>
      </c>
      <c r="E251" t="str">
        <f>CALCS!D251</f>
        <v>MC</v>
      </c>
      <c r="F251" s="155">
        <f>CALCS!O251</f>
        <v>54869</v>
      </c>
      <c r="G251" s="133">
        <f ca="1">OFFSET(CDBG17old!$J$1,MATCH(A251,CDBG17old!$K$2:$K$1263,0),)</f>
        <v>415877</v>
      </c>
      <c r="H251" s="133">
        <f>CALCS!X251</f>
        <v>462408</v>
      </c>
      <c r="I251" s="133">
        <f ca="1">IFERROR(OFFSET('reallocations and reductions'!$H$2,MATCH(A251,'reallocations and reductions'!$F$3:$F$6,0),),0)</f>
        <v>0</v>
      </c>
      <c r="J251" s="133">
        <f ca="1">IFERROR(OFFSET('reallocations and reductions'!$I$13,MATCH(A251,'reallocations and reductions'!$F$14:$F$54,0),), 0)</f>
        <v>0</v>
      </c>
      <c r="K251" s="133">
        <f ca="1">ROUND(IF(OR(E251="State Balance", E251="Hawaii County"), H251/(SUMIF($E$2:$E$1259,"State Balance",$H$2:$H$1259)+SUMIF($E$2:$E$1259,"Hawaii County",$H$2:$H$1259))*('reallocations and reductions'!$I$6),H251/(SUM($H$2:$H$1259)-SUMIF($E$2:$E$1259,"State Balance",$H$2:$H$1259)-SUMIF($E$2:$E$1259,"Hawaii County",$H$2:$H$1259))*('reallocations and reductions'!$I$8+'reallocations and reductions'!$I$7)),0)</f>
        <v>36</v>
      </c>
      <c r="L251" s="133">
        <f t="shared" ca="1" si="9"/>
        <v>462444</v>
      </c>
      <c r="M251" s="151">
        <f t="shared" ca="1" si="10"/>
        <v>0.11197301125092275</v>
      </c>
      <c r="N251" s="156">
        <f t="shared" ca="1" si="11"/>
        <v>46567</v>
      </c>
    </row>
    <row r="252" spans="1:14" x14ac:dyDescent="0.25">
      <c r="A252" t="str">
        <f>CALCS!AD252</f>
        <v>080390</v>
      </c>
      <c r="B252" t="str">
        <f>CALCS!A252</f>
        <v>Denver</v>
      </c>
      <c r="C252" t="str">
        <f>CALCS!B252</f>
        <v>CO</v>
      </c>
      <c r="D252" t="str">
        <f>CALCS!C252</f>
        <v>51</v>
      </c>
      <c r="E252" t="str">
        <f>CALCS!D252</f>
        <v>PC</v>
      </c>
      <c r="F252" s="155">
        <f>CALCS!O252</f>
        <v>693060</v>
      </c>
      <c r="G252" s="133">
        <f ca="1">OFFSET(CDBG17old!$J$1,MATCH(A252,CDBG17old!$K$2:$K$1263,0),)</f>
        <v>6602257</v>
      </c>
      <c r="H252" s="133">
        <f>CALCS!X252</f>
        <v>6858834</v>
      </c>
      <c r="I252" s="133">
        <f ca="1">IFERROR(OFFSET('reallocations and reductions'!$H$2,MATCH(A252,'reallocations and reductions'!$F$3:$F$6,0),),0)</f>
        <v>0</v>
      </c>
      <c r="J252" s="133">
        <f ca="1">IFERROR(OFFSET('reallocations and reductions'!$I$13,MATCH(A252,'reallocations and reductions'!$F$14:$F$54,0),), 0)</f>
        <v>0</v>
      </c>
      <c r="K252" s="133">
        <f ca="1">ROUND(IF(OR(E252="State Balance", E252="Hawaii County"), H252/(SUMIF($E$2:$E$1259,"State Balance",$H$2:$H$1259)+SUMIF($E$2:$E$1259,"Hawaii County",$H$2:$H$1259))*('reallocations and reductions'!$I$6),H252/(SUM($H$2:$H$1259)-SUMIF($E$2:$E$1259,"State Balance",$H$2:$H$1259)-SUMIF($E$2:$E$1259,"Hawaii County",$H$2:$H$1259))*('reallocations and reductions'!$I$8+'reallocations and reductions'!$I$7)),0)</f>
        <v>535</v>
      </c>
      <c r="L252" s="133">
        <f t="shared" ca="1" si="9"/>
        <v>6859369</v>
      </c>
      <c r="M252" s="151">
        <f t="shared" ca="1" si="10"/>
        <v>3.8943046294623189E-2</v>
      </c>
      <c r="N252" s="156">
        <f t="shared" ca="1" si="11"/>
        <v>257112</v>
      </c>
    </row>
    <row r="253" spans="1:14" x14ac:dyDescent="0.25">
      <c r="A253" t="str">
        <f>CALCS!AD253</f>
        <v>080552</v>
      </c>
      <c r="B253" t="str">
        <f>CALCS!A253</f>
        <v>Fort Collins</v>
      </c>
      <c r="C253" t="str">
        <f>CALCS!B253</f>
        <v>CO</v>
      </c>
      <c r="D253" t="str">
        <f>CALCS!C253</f>
        <v>51</v>
      </c>
      <c r="E253" t="str">
        <f>CALCS!D253</f>
        <v>PC</v>
      </c>
      <c r="F253" s="155">
        <f>CALCS!O253</f>
        <v>164207</v>
      </c>
      <c r="G253" s="133">
        <f ca="1">OFFSET(CDBG17old!$J$1,MATCH(A253,CDBG17old!$K$2:$K$1263,0),)</f>
        <v>965793</v>
      </c>
      <c r="H253" s="133">
        <f>CALCS!X253</f>
        <v>1073130</v>
      </c>
      <c r="I253" s="133">
        <f ca="1">IFERROR(OFFSET('reallocations and reductions'!$H$2,MATCH(A253,'reallocations and reductions'!$F$3:$F$6,0),),0)</f>
        <v>0</v>
      </c>
      <c r="J253" s="133">
        <f ca="1">IFERROR(OFFSET('reallocations and reductions'!$I$13,MATCH(A253,'reallocations and reductions'!$F$14:$F$54,0),), 0)</f>
        <v>0</v>
      </c>
      <c r="K253" s="133">
        <f ca="1">ROUND(IF(OR(E253="State Balance", E253="Hawaii County"), H253/(SUMIF($E$2:$E$1259,"State Balance",$H$2:$H$1259)+SUMIF($E$2:$E$1259,"Hawaii County",$H$2:$H$1259))*('reallocations and reductions'!$I$6),H253/(SUM($H$2:$H$1259)-SUMIF($E$2:$E$1259,"State Balance",$H$2:$H$1259)-SUMIF($E$2:$E$1259,"Hawaii County",$H$2:$H$1259))*('reallocations and reductions'!$I$8+'reallocations and reductions'!$I$7)),0)</f>
        <v>84</v>
      </c>
      <c r="L253" s="133">
        <f t="shared" ca="1" si="9"/>
        <v>1073214</v>
      </c>
      <c r="M253" s="151">
        <f t="shared" ca="1" si="10"/>
        <v>0.11122569743205843</v>
      </c>
      <c r="N253" s="156">
        <f t="shared" ca="1" si="11"/>
        <v>107421</v>
      </c>
    </row>
    <row r="254" spans="1:14" x14ac:dyDescent="0.25">
      <c r="A254" t="str">
        <f>CALCS!AD254</f>
        <v>080672</v>
      </c>
      <c r="B254" t="str">
        <f>CALCS!A254</f>
        <v>Grand Junction</v>
      </c>
      <c r="C254" t="str">
        <f>CALCS!B254</f>
        <v>CO</v>
      </c>
      <c r="D254" t="str">
        <f>CALCS!C254</f>
        <v>51</v>
      </c>
      <c r="E254" t="str">
        <f>CALCS!D254</f>
        <v>PC</v>
      </c>
      <c r="F254" s="155">
        <f>CALCS!O254</f>
        <v>61881</v>
      </c>
      <c r="G254" s="133">
        <f ca="1">OFFSET(CDBG17old!$J$1,MATCH(A254,CDBG17old!$K$2:$K$1263,0),)</f>
        <v>400521</v>
      </c>
      <c r="H254" s="133">
        <f>CALCS!X254</f>
        <v>457153</v>
      </c>
      <c r="I254" s="133">
        <f ca="1">IFERROR(OFFSET('reallocations and reductions'!$H$2,MATCH(A254,'reallocations and reductions'!$F$3:$F$6,0),),0)</f>
        <v>0</v>
      </c>
      <c r="J254" s="133">
        <f ca="1">IFERROR(OFFSET('reallocations and reductions'!$I$13,MATCH(A254,'reallocations and reductions'!$F$14:$F$54,0),), 0)</f>
        <v>0</v>
      </c>
      <c r="K254" s="133">
        <f ca="1">ROUND(IF(OR(E254="State Balance", E254="Hawaii County"), H254/(SUMIF($E$2:$E$1259,"State Balance",$H$2:$H$1259)+SUMIF($E$2:$E$1259,"Hawaii County",$H$2:$H$1259))*('reallocations and reductions'!$I$6),H254/(SUM($H$2:$H$1259)-SUMIF($E$2:$E$1259,"State Balance",$H$2:$H$1259)-SUMIF($E$2:$E$1259,"Hawaii County",$H$2:$H$1259))*('reallocations and reductions'!$I$8+'reallocations and reductions'!$I$7)),0)</f>
        <v>36</v>
      </c>
      <c r="L254" s="133">
        <f t="shared" ca="1" si="9"/>
        <v>457189</v>
      </c>
      <c r="M254" s="151">
        <f t="shared" ca="1" si="10"/>
        <v>0.14148571485639955</v>
      </c>
      <c r="N254" s="156">
        <f t="shared" ca="1" si="11"/>
        <v>56668</v>
      </c>
    </row>
    <row r="255" spans="1:14" x14ac:dyDescent="0.25">
      <c r="A255" t="str">
        <f>CALCS!AD255</f>
        <v>080690</v>
      </c>
      <c r="B255" t="str">
        <f>CALCS!A255</f>
        <v>Greeley</v>
      </c>
      <c r="C255" t="str">
        <f>CALCS!B255</f>
        <v>CO</v>
      </c>
      <c r="D255" t="str">
        <f>CALCS!C255</f>
        <v>51</v>
      </c>
      <c r="E255" t="str">
        <f>CALCS!D255</f>
        <v>PC</v>
      </c>
      <c r="F255" s="155">
        <f>CALCS!O255</f>
        <v>103990</v>
      </c>
      <c r="G255" s="133">
        <f ca="1">OFFSET(CDBG17old!$J$1,MATCH(A255,CDBG17old!$K$2:$K$1263,0),)</f>
        <v>798743</v>
      </c>
      <c r="H255" s="133">
        <f>CALCS!X255</f>
        <v>860796</v>
      </c>
      <c r="I255" s="133">
        <f ca="1">IFERROR(OFFSET('reallocations and reductions'!$H$2,MATCH(A255,'reallocations and reductions'!$F$3:$F$6,0),),0)</f>
        <v>0</v>
      </c>
      <c r="J255" s="133">
        <f ca="1">IFERROR(OFFSET('reallocations and reductions'!$I$13,MATCH(A255,'reallocations and reductions'!$F$14:$F$54,0),), 0)</f>
        <v>0</v>
      </c>
      <c r="K255" s="133">
        <f ca="1">ROUND(IF(OR(E255="State Balance", E255="Hawaii County"), H255/(SUMIF($E$2:$E$1259,"State Balance",$H$2:$H$1259)+SUMIF($E$2:$E$1259,"Hawaii County",$H$2:$H$1259))*('reallocations and reductions'!$I$6),H255/(SUM($H$2:$H$1259)-SUMIF($E$2:$E$1259,"State Balance",$H$2:$H$1259)-SUMIF($E$2:$E$1259,"Hawaii County",$H$2:$H$1259))*('reallocations and reductions'!$I$8+'reallocations and reductions'!$I$7)),0)</f>
        <v>67</v>
      </c>
      <c r="L255" s="133">
        <f t="shared" ca="1" si="9"/>
        <v>860863</v>
      </c>
      <c r="M255" s="151">
        <f t="shared" ca="1" si="10"/>
        <v>7.777219956857212E-2</v>
      </c>
      <c r="N255" s="156">
        <f t="shared" ca="1" si="11"/>
        <v>62120</v>
      </c>
    </row>
    <row r="256" spans="1:14" x14ac:dyDescent="0.25">
      <c r="A256" t="str">
        <f>CALCS!AD256</f>
        <v>080906</v>
      </c>
      <c r="B256" t="str">
        <f>CALCS!A256</f>
        <v>Lakewood</v>
      </c>
      <c r="C256" t="str">
        <f>CALCS!B256</f>
        <v>CO</v>
      </c>
      <c r="D256" t="str">
        <f>CALCS!C256</f>
        <v>51</v>
      </c>
      <c r="E256" t="str">
        <f>CALCS!D256</f>
        <v>PC</v>
      </c>
      <c r="F256" s="155">
        <f>CALCS!O256</f>
        <v>154393</v>
      </c>
      <c r="G256" s="133">
        <f ca="1">OFFSET(CDBG17old!$J$1,MATCH(A256,CDBG17old!$K$2:$K$1263,0),)</f>
        <v>884096</v>
      </c>
      <c r="H256" s="133">
        <f>CALCS!X256</f>
        <v>895552</v>
      </c>
      <c r="I256" s="133">
        <f ca="1">IFERROR(OFFSET('reallocations and reductions'!$H$2,MATCH(A256,'reallocations and reductions'!$F$3:$F$6,0),),0)</f>
        <v>0</v>
      </c>
      <c r="J256" s="133">
        <f ca="1">IFERROR(OFFSET('reallocations and reductions'!$I$13,MATCH(A256,'reallocations and reductions'!$F$14:$F$54,0),), 0)</f>
        <v>0</v>
      </c>
      <c r="K256" s="133">
        <f ca="1">ROUND(IF(OR(E256="State Balance", E256="Hawaii County"), H256/(SUMIF($E$2:$E$1259,"State Balance",$H$2:$H$1259)+SUMIF($E$2:$E$1259,"Hawaii County",$H$2:$H$1259))*('reallocations and reductions'!$I$6),H256/(SUM($H$2:$H$1259)-SUMIF($E$2:$E$1259,"State Balance",$H$2:$H$1259)-SUMIF($E$2:$E$1259,"Hawaii County",$H$2:$H$1259))*('reallocations and reductions'!$I$8+'reallocations and reductions'!$I$7)),0)</f>
        <v>70</v>
      </c>
      <c r="L256" s="133">
        <f t="shared" ca="1" si="9"/>
        <v>895622</v>
      </c>
      <c r="M256" s="151">
        <f t="shared" ca="1" si="10"/>
        <v>1.3037045750687709E-2</v>
      </c>
      <c r="N256" s="156">
        <f t="shared" ca="1" si="11"/>
        <v>11526</v>
      </c>
    </row>
    <row r="257" spans="1:14" x14ac:dyDescent="0.25">
      <c r="A257" t="str">
        <f>CALCS!AD257</f>
        <v>080978</v>
      </c>
      <c r="B257" t="str">
        <f>CALCS!A257</f>
        <v>Longmont</v>
      </c>
      <c r="C257" t="str">
        <f>CALCS!B257</f>
        <v>CO</v>
      </c>
      <c r="D257" t="str">
        <f>CALCS!C257</f>
        <v>52</v>
      </c>
      <c r="E257" t="str">
        <f>CALCS!D257</f>
        <v>MC</v>
      </c>
      <c r="F257" s="155">
        <f>CALCS!O257</f>
        <v>92858</v>
      </c>
      <c r="G257" s="133">
        <f ca="1">OFFSET(CDBG17old!$J$1,MATCH(A257,CDBG17old!$K$2:$K$1263,0),)</f>
        <v>617129</v>
      </c>
      <c r="H257" s="133">
        <f>CALCS!X257</f>
        <v>651289</v>
      </c>
      <c r="I257" s="133">
        <f ca="1">IFERROR(OFFSET('reallocations and reductions'!$H$2,MATCH(A257,'reallocations and reductions'!$F$3:$F$6,0),),0)</f>
        <v>0</v>
      </c>
      <c r="J257" s="133">
        <f ca="1">IFERROR(OFFSET('reallocations and reductions'!$I$13,MATCH(A257,'reallocations and reductions'!$F$14:$F$54,0),), 0)</f>
        <v>0</v>
      </c>
      <c r="K257" s="133">
        <f ca="1">ROUND(IF(OR(E257="State Balance", E257="Hawaii County"), H257/(SUMIF($E$2:$E$1259,"State Balance",$H$2:$H$1259)+SUMIF($E$2:$E$1259,"Hawaii County",$H$2:$H$1259))*('reallocations and reductions'!$I$6),H257/(SUM($H$2:$H$1259)-SUMIF($E$2:$E$1259,"State Balance",$H$2:$H$1259)-SUMIF($E$2:$E$1259,"Hawaii County",$H$2:$H$1259))*('reallocations and reductions'!$I$8+'reallocations and reductions'!$I$7)),0)</f>
        <v>51</v>
      </c>
      <c r="L257" s="133">
        <f t="shared" ca="1" si="9"/>
        <v>651340</v>
      </c>
      <c r="M257" s="151">
        <f t="shared" ca="1" si="10"/>
        <v>5.5435735478319766E-2</v>
      </c>
      <c r="N257" s="156">
        <f t="shared" ca="1" si="11"/>
        <v>34211</v>
      </c>
    </row>
    <row r="258" spans="1:14" x14ac:dyDescent="0.25">
      <c r="A258" t="str">
        <f>CALCS!AD258</f>
        <v>080990</v>
      </c>
      <c r="B258" t="str">
        <f>CALCS!A258</f>
        <v>Loveland</v>
      </c>
      <c r="C258" t="str">
        <f>CALCS!B258</f>
        <v>CO</v>
      </c>
      <c r="D258" t="str">
        <f>CALCS!C258</f>
        <v>52</v>
      </c>
      <c r="E258" t="str">
        <f>CALCS!D258</f>
        <v>MC</v>
      </c>
      <c r="F258" s="155">
        <f>CALCS!O258</f>
        <v>76897</v>
      </c>
      <c r="G258" s="133">
        <f ca="1">OFFSET(CDBG17old!$J$1,MATCH(A258,CDBG17old!$K$2:$K$1263,0),)</f>
        <v>316186</v>
      </c>
      <c r="H258" s="133">
        <f>CALCS!X258</f>
        <v>369664</v>
      </c>
      <c r="I258" s="133">
        <f ca="1">IFERROR(OFFSET('reallocations and reductions'!$H$2,MATCH(A258,'reallocations and reductions'!$F$3:$F$6,0),),0)</f>
        <v>0</v>
      </c>
      <c r="J258" s="133">
        <f ca="1">IFERROR(OFFSET('reallocations and reductions'!$I$13,MATCH(A258,'reallocations and reductions'!$F$14:$F$54,0),), 0)</f>
        <v>0</v>
      </c>
      <c r="K258" s="133">
        <f ca="1">ROUND(IF(OR(E258="State Balance", E258="Hawaii County"), H258/(SUMIF($E$2:$E$1259,"State Balance",$H$2:$H$1259)+SUMIF($E$2:$E$1259,"Hawaii County",$H$2:$H$1259))*('reallocations and reductions'!$I$6),H258/(SUM($H$2:$H$1259)-SUMIF($E$2:$E$1259,"State Balance",$H$2:$H$1259)-SUMIF($E$2:$E$1259,"Hawaii County",$H$2:$H$1259))*('reallocations and reductions'!$I$8+'reallocations and reductions'!$I$7)),0)</f>
        <v>29</v>
      </c>
      <c r="L258" s="133">
        <f t="shared" ca="1" si="9"/>
        <v>369693</v>
      </c>
      <c r="M258" s="151">
        <f t="shared" ca="1" si="10"/>
        <v>0.16922634145724352</v>
      </c>
      <c r="N258" s="156">
        <f t="shared" ca="1" si="11"/>
        <v>53507</v>
      </c>
    </row>
    <row r="259" spans="1:14" x14ac:dyDescent="0.25">
      <c r="A259" t="str">
        <f>CALCS!AD259</f>
        <v>081278</v>
      </c>
      <c r="B259" t="str">
        <f>CALCS!A259</f>
        <v>Pueblo</v>
      </c>
      <c r="C259" t="str">
        <f>CALCS!B259</f>
        <v>CO</v>
      </c>
      <c r="D259" t="str">
        <f>CALCS!C259</f>
        <v>51</v>
      </c>
      <c r="E259" t="str">
        <f>CALCS!D259</f>
        <v>PC</v>
      </c>
      <c r="F259" s="155">
        <f>CALCS!O259</f>
        <v>110291</v>
      </c>
      <c r="G259" s="133">
        <f ca="1">OFFSET(CDBG17old!$J$1,MATCH(A259,CDBG17old!$K$2:$K$1263,0),)</f>
        <v>1326342</v>
      </c>
      <c r="H259" s="133">
        <f>CALCS!X259</f>
        <v>1460954</v>
      </c>
      <c r="I259" s="133">
        <f ca="1">IFERROR(OFFSET('reallocations and reductions'!$H$2,MATCH(A259,'reallocations and reductions'!$F$3:$F$6,0),),0)</f>
        <v>0</v>
      </c>
      <c r="J259" s="133">
        <f ca="1">IFERROR(OFFSET('reallocations and reductions'!$I$13,MATCH(A259,'reallocations and reductions'!$F$14:$F$54,0),), 0)</f>
        <v>0</v>
      </c>
      <c r="K259" s="133">
        <f ca="1">ROUND(IF(OR(E259="State Balance", E259="Hawaii County"), H259/(SUMIF($E$2:$E$1259,"State Balance",$H$2:$H$1259)+SUMIF($E$2:$E$1259,"Hawaii County",$H$2:$H$1259))*('reallocations and reductions'!$I$6),H259/(SUM($H$2:$H$1259)-SUMIF($E$2:$E$1259,"State Balance",$H$2:$H$1259)-SUMIF($E$2:$E$1259,"Hawaii County",$H$2:$H$1259))*('reallocations and reductions'!$I$8+'reallocations and reductions'!$I$7)),0)</f>
        <v>114</v>
      </c>
      <c r="L259" s="133">
        <f t="shared" ref="L259:L322" ca="1" si="12">H259+I259+J259+K259</f>
        <v>1461068</v>
      </c>
      <c r="M259" s="151">
        <f t="shared" ref="M259:M322" ca="1" si="13">(L259-G259)/G259</f>
        <v>0.10157711962676293</v>
      </c>
      <c r="N259" s="156">
        <f t="shared" ref="N259:N322" ca="1" si="14">L259-G259</f>
        <v>134726</v>
      </c>
    </row>
    <row r="260" spans="1:14" x14ac:dyDescent="0.25">
      <c r="A260" t="str">
        <f>CALCS!AD260</f>
        <v>081524</v>
      </c>
      <c r="B260" t="str">
        <f>CALCS!A260</f>
        <v>Thornton</v>
      </c>
      <c r="C260" t="str">
        <f>CALCS!B260</f>
        <v>CO</v>
      </c>
      <c r="D260" t="str">
        <f>CALCS!C260</f>
        <v>52</v>
      </c>
      <c r="E260" t="str">
        <f>CALCS!D260</f>
        <v>MC</v>
      </c>
      <c r="F260" s="155">
        <f>CALCS!O260</f>
        <v>136703</v>
      </c>
      <c r="G260" s="133">
        <f ca="1">OFFSET(CDBG17old!$J$1,MATCH(A260,CDBG17old!$K$2:$K$1263,0),)</f>
        <v>697556</v>
      </c>
      <c r="H260" s="133">
        <f>CALCS!X260</f>
        <v>731538</v>
      </c>
      <c r="I260" s="133">
        <f ca="1">IFERROR(OFFSET('reallocations and reductions'!$H$2,MATCH(A260,'reallocations and reductions'!$F$3:$F$6,0),),0)</f>
        <v>0</v>
      </c>
      <c r="J260" s="133">
        <f ca="1">IFERROR(OFFSET('reallocations and reductions'!$I$13,MATCH(A260,'reallocations and reductions'!$F$14:$F$54,0),), 0)</f>
        <v>0</v>
      </c>
      <c r="K260" s="133">
        <f ca="1">ROUND(IF(OR(E260="State Balance", E260="Hawaii County"), H260/(SUMIF($E$2:$E$1259,"State Balance",$H$2:$H$1259)+SUMIF($E$2:$E$1259,"Hawaii County",$H$2:$H$1259))*('reallocations and reductions'!$I$6),H260/(SUM($H$2:$H$1259)-SUMIF($E$2:$E$1259,"State Balance",$H$2:$H$1259)-SUMIF($E$2:$E$1259,"Hawaii County",$H$2:$H$1259))*('reallocations and reductions'!$I$8+'reallocations and reductions'!$I$7)),0)</f>
        <v>57</v>
      </c>
      <c r="L260" s="133">
        <f t="shared" ca="1" si="12"/>
        <v>731595</v>
      </c>
      <c r="M260" s="151">
        <f t="shared" ca="1" si="13"/>
        <v>4.8797515898365146E-2</v>
      </c>
      <c r="N260" s="156">
        <f t="shared" ca="1" si="14"/>
        <v>34039</v>
      </c>
    </row>
    <row r="261" spans="1:14" x14ac:dyDescent="0.25">
      <c r="A261" t="str">
        <f>CALCS!AD261</f>
        <v>081614</v>
      </c>
      <c r="B261" t="str">
        <f>CALCS!A261</f>
        <v>Westminster</v>
      </c>
      <c r="C261" t="str">
        <f>CALCS!B261</f>
        <v>CO</v>
      </c>
      <c r="D261" t="str">
        <f>CALCS!C261</f>
        <v>52</v>
      </c>
      <c r="E261" t="str">
        <f>CALCS!D261</f>
        <v>MC</v>
      </c>
      <c r="F261" s="155">
        <f>CALCS!O261</f>
        <v>113875</v>
      </c>
      <c r="G261" s="133">
        <f ca="1">OFFSET(CDBG17old!$J$1,MATCH(A261,CDBG17old!$K$2:$K$1263,0),)</f>
        <v>609636</v>
      </c>
      <c r="H261" s="133">
        <f>CALCS!X261</f>
        <v>579474</v>
      </c>
      <c r="I261" s="133">
        <f ca="1">IFERROR(OFFSET('reallocations and reductions'!$H$2,MATCH(A261,'reallocations and reductions'!$F$3:$F$6,0),),0)</f>
        <v>0</v>
      </c>
      <c r="J261" s="133">
        <f ca="1">IFERROR(OFFSET('reallocations and reductions'!$I$13,MATCH(A261,'reallocations and reductions'!$F$14:$F$54,0),), 0)</f>
        <v>0</v>
      </c>
      <c r="K261" s="133">
        <f ca="1">ROUND(IF(OR(E261="State Balance", E261="Hawaii County"), H261/(SUMIF($E$2:$E$1259,"State Balance",$H$2:$H$1259)+SUMIF($E$2:$E$1259,"Hawaii County",$H$2:$H$1259))*('reallocations and reductions'!$I$6),H261/(SUM($H$2:$H$1259)-SUMIF($E$2:$E$1259,"State Balance",$H$2:$H$1259)-SUMIF($E$2:$E$1259,"Hawaii County",$H$2:$H$1259))*('reallocations and reductions'!$I$8+'reallocations and reductions'!$I$7)),0)</f>
        <v>45</v>
      </c>
      <c r="L261" s="133">
        <f t="shared" ca="1" si="12"/>
        <v>579519</v>
      </c>
      <c r="M261" s="151">
        <f t="shared" ca="1" si="13"/>
        <v>-4.9401610141133395E-2</v>
      </c>
      <c r="N261" s="156">
        <f t="shared" ca="1" si="14"/>
        <v>-30117</v>
      </c>
    </row>
    <row r="262" spans="1:14" x14ac:dyDescent="0.25">
      <c r="A262" t="str">
        <f>CALCS!AD262</f>
        <v>089001</v>
      </c>
      <c r="B262" t="str">
        <f>CALCS!A262</f>
        <v>Adams County</v>
      </c>
      <c r="C262" t="str">
        <f>CALCS!B262</f>
        <v>CO</v>
      </c>
      <c r="D262" t="str">
        <f>CALCS!C262</f>
        <v>66</v>
      </c>
      <c r="E262" t="str">
        <f>CALCS!D262</f>
        <v>UC</v>
      </c>
      <c r="F262" s="155">
        <f>CALCS!O262</f>
        <v>190314</v>
      </c>
      <c r="G262" s="133">
        <f ca="1">OFFSET(CDBG17old!$J$1,MATCH(A262,CDBG17old!$K$2:$K$1263,0),)</f>
        <v>1183423</v>
      </c>
      <c r="H262" s="133">
        <f>CALCS!X262</f>
        <v>1309316</v>
      </c>
      <c r="I262" s="133">
        <f ca="1">IFERROR(OFFSET('reallocations and reductions'!$H$2,MATCH(A262,'reallocations and reductions'!$F$3:$F$6,0),),0)</f>
        <v>0</v>
      </c>
      <c r="J262" s="133">
        <f ca="1">IFERROR(OFFSET('reallocations and reductions'!$I$13,MATCH(A262,'reallocations and reductions'!$F$14:$F$54,0),), 0)</f>
        <v>0</v>
      </c>
      <c r="K262" s="133">
        <f ca="1">ROUND(IF(OR(E262="State Balance", E262="Hawaii County"), H262/(SUMIF($E$2:$E$1259,"State Balance",$H$2:$H$1259)+SUMIF($E$2:$E$1259,"Hawaii County",$H$2:$H$1259))*('reallocations and reductions'!$I$6),H262/(SUM($H$2:$H$1259)-SUMIF($E$2:$E$1259,"State Balance",$H$2:$H$1259)-SUMIF($E$2:$E$1259,"Hawaii County",$H$2:$H$1259))*('reallocations and reductions'!$I$8+'reallocations and reductions'!$I$7)),0)</f>
        <v>102</v>
      </c>
      <c r="L262" s="133">
        <f t="shared" ca="1" si="12"/>
        <v>1309418</v>
      </c>
      <c r="M262" s="151">
        <f t="shared" ca="1" si="13"/>
        <v>0.10646658041968088</v>
      </c>
      <c r="N262" s="156">
        <f t="shared" ca="1" si="14"/>
        <v>125995</v>
      </c>
    </row>
    <row r="263" spans="1:14" x14ac:dyDescent="0.25">
      <c r="A263" t="str">
        <f>CALCS!AD263</f>
        <v>089005</v>
      </c>
      <c r="B263" t="str">
        <f>CALCS!A263</f>
        <v>Arapahoe County</v>
      </c>
      <c r="C263" t="str">
        <f>CALCS!B263</f>
        <v>CO</v>
      </c>
      <c r="D263" t="str">
        <f>CALCS!C263</f>
        <v>66</v>
      </c>
      <c r="E263" t="str">
        <f>CALCS!D263</f>
        <v>UC</v>
      </c>
      <c r="F263" s="155">
        <f>CALCS!O263</f>
        <v>203593</v>
      </c>
      <c r="G263" s="133">
        <f ca="1">OFFSET(CDBG17old!$J$1,MATCH(A263,CDBG17old!$K$2:$K$1263,0),)</f>
        <v>1105612</v>
      </c>
      <c r="H263" s="133">
        <f>CALCS!X263</f>
        <v>1158379</v>
      </c>
      <c r="I263" s="133">
        <f ca="1">IFERROR(OFFSET('reallocations and reductions'!$H$2,MATCH(A263,'reallocations and reductions'!$F$3:$F$6,0),),0)</f>
        <v>0</v>
      </c>
      <c r="J263" s="133">
        <f ca="1">IFERROR(OFFSET('reallocations and reductions'!$I$13,MATCH(A263,'reallocations and reductions'!$F$14:$F$54,0),), 0)</f>
        <v>0</v>
      </c>
      <c r="K263" s="133">
        <f ca="1">ROUND(IF(OR(E263="State Balance", E263="Hawaii County"), H263/(SUMIF($E$2:$E$1259,"State Balance",$H$2:$H$1259)+SUMIF($E$2:$E$1259,"Hawaii County",$H$2:$H$1259))*('reallocations and reductions'!$I$6),H263/(SUM($H$2:$H$1259)-SUMIF($E$2:$E$1259,"State Balance",$H$2:$H$1259)-SUMIF($E$2:$E$1259,"Hawaii County",$H$2:$H$1259))*('reallocations and reductions'!$I$8+'reallocations and reductions'!$I$7)),0)</f>
        <v>90</v>
      </c>
      <c r="L263" s="133">
        <f t="shared" ca="1" si="12"/>
        <v>1158469</v>
      </c>
      <c r="M263" s="151">
        <f t="shared" ca="1" si="13"/>
        <v>4.7807910912689079E-2</v>
      </c>
      <c r="N263" s="156">
        <f t="shared" ca="1" si="14"/>
        <v>52857</v>
      </c>
    </row>
    <row r="264" spans="1:14" x14ac:dyDescent="0.25">
      <c r="A264" t="str">
        <f>CALCS!AD264</f>
        <v>089041</v>
      </c>
      <c r="B264" t="str">
        <f>CALCS!A264</f>
        <v>El Paso County</v>
      </c>
      <c r="C264" t="str">
        <f>CALCS!B264</f>
        <v>CO</v>
      </c>
      <c r="D264" t="str">
        <f>CALCS!C264</f>
        <v>66</v>
      </c>
      <c r="E264" t="str">
        <f>CALCS!D264</f>
        <v>UC</v>
      </c>
      <c r="F264" s="155">
        <f>CALCS!O264</f>
        <v>223211</v>
      </c>
      <c r="G264" s="133">
        <f ca="1">OFFSET(CDBG17old!$J$1,MATCH(A264,CDBG17old!$K$2:$K$1263,0),)</f>
        <v>937983</v>
      </c>
      <c r="H264" s="133">
        <f>CALCS!X264</f>
        <v>967278</v>
      </c>
      <c r="I264" s="133">
        <f ca="1">IFERROR(OFFSET('reallocations and reductions'!$H$2,MATCH(A264,'reallocations and reductions'!$F$3:$F$6,0),),0)</f>
        <v>0</v>
      </c>
      <c r="J264" s="133">
        <f ca="1">IFERROR(OFFSET('reallocations and reductions'!$I$13,MATCH(A264,'reallocations and reductions'!$F$14:$F$54,0),), 0)</f>
        <v>0</v>
      </c>
      <c r="K264" s="133">
        <f ca="1">ROUND(IF(OR(E264="State Balance", E264="Hawaii County"), H264/(SUMIF($E$2:$E$1259,"State Balance",$H$2:$H$1259)+SUMIF($E$2:$E$1259,"Hawaii County",$H$2:$H$1259))*('reallocations and reductions'!$I$6),H264/(SUM($H$2:$H$1259)-SUMIF($E$2:$E$1259,"State Balance",$H$2:$H$1259)-SUMIF($E$2:$E$1259,"Hawaii County",$H$2:$H$1259))*('reallocations and reductions'!$I$8+'reallocations and reductions'!$I$7)),0)</f>
        <v>75</v>
      </c>
      <c r="L264" s="133">
        <f t="shared" ca="1" si="12"/>
        <v>967353</v>
      </c>
      <c r="M264" s="151">
        <f t="shared" ca="1" si="13"/>
        <v>3.1311868125541722E-2</v>
      </c>
      <c r="N264" s="156">
        <f t="shared" ca="1" si="14"/>
        <v>29370</v>
      </c>
    </row>
    <row r="265" spans="1:14" x14ac:dyDescent="0.25">
      <c r="A265" t="str">
        <f>CALCS!AD265</f>
        <v>089059</v>
      </c>
      <c r="B265" t="str">
        <f>CALCS!A265</f>
        <v>Jefferson County</v>
      </c>
      <c r="C265" t="str">
        <f>CALCS!B265</f>
        <v>CO</v>
      </c>
      <c r="D265" t="str">
        <f>CALCS!C265</f>
        <v>66</v>
      </c>
      <c r="E265" t="str">
        <f>CALCS!D265</f>
        <v>UC</v>
      </c>
      <c r="F265" s="155">
        <f>CALCS!O265</f>
        <v>255636</v>
      </c>
      <c r="G265" s="133">
        <f ca="1">OFFSET(CDBG17old!$J$1,MATCH(A265,CDBG17old!$K$2:$K$1263,0),)</f>
        <v>967146</v>
      </c>
      <c r="H265" s="133">
        <f>CALCS!X265</f>
        <v>1052093</v>
      </c>
      <c r="I265" s="133">
        <f ca="1">IFERROR(OFFSET('reallocations and reductions'!$H$2,MATCH(A265,'reallocations and reductions'!$F$3:$F$6,0),),0)</f>
        <v>0</v>
      </c>
      <c r="J265" s="133">
        <f ca="1">IFERROR(OFFSET('reallocations and reductions'!$I$13,MATCH(A265,'reallocations and reductions'!$F$14:$F$54,0),), 0)</f>
        <v>0</v>
      </c>
      <c r="K265" s="133">
        <f ca="1">ROUND(IF(OR(E265="State Balance", E265="Hawaii County"), H265/(SUMIF($E$2:$E$1259,"State Balance",$H$2:$H$1259)+SUMIF($E$2:$E$1259,"Hawaii County",$H$2:$H$1259))*('reallocations and reductions'!$I$6),H265/(SUM($H$2:$H$1259)-SUMIF($E$2:$E$1259,"State Balance",$H$2:$H$1259)-SUMIF($E$2:$E$1259,"Hawaii County",$H$2:$H$1259))*('reallocations and reductions'!$I$8+'reallocations and reductions'!$I$7)),0)</f>
        <v>82</v>
      </c>
      <c r="L265" s="133">
        <f t="shared" ca="1" si="12"/>
        <v>1052175</v>
      </c>
      <c r="M265" s="151">
        <f t="shared" ca="1" si="13"/>
        <v>8.7917439559280608E-2</v>
      </c>
      <c r="N265" s="156">
        <f t="shared" ca="1" si="14"/>
        <v>85029</v>
      </c>
    </row>
    <row r="266" spans="1:14" x14ac:dyDescent="0.25">
      <c r="A266" t="str">
        <f>CALCS!AD266</f>
        <v>099999</v>
      </c>
      <c r="B266" t="str">
        <f>CALCS!A266</f>
        <v>Connecticut</v>
      </c>
      <c r="C266" t="str">
        <f>CALCS!B266</f>
        <v>CT</v>
      </c>
      <c r="D266" t="str">
        <f>CALCS!C266</f>
        <v>22</v>
      </c>
      <c r="E266" t="str">
        <f>CALCS!D266</f>
        <v>State Balance</v>
      </c>
      <c r="F266" s="155">
        <f>CALCS!O266</f>
        <v>1944485</v>
      </c>
      <c r="G266" s="133">
        <f ca="1">OFFSET(CDBG17old!$J$1,MATCH(A266,CDBG17old!$K$2:$K$1263,0),)</f>
        <v>12105315</v>
      </c>
      <c r="H266" s="133">
        <f>CALCS!X266</f>
        <v>13228307</v>
      </c>
      <c r="I266" s="133">
        <f ca="1">IFERROR(OFFSET('reallocations and reductions'!$H$2,MATCH(A266,'reallocations and reductions'!$F$3:$F$6,0),),0)</f>
        <v>0</v>
      </c>
      <c r="J266" s="133">
        <f ca="1">IFERROR(OFFSET('reallocations and reductions'!$I$13,MATCH(A266,'reallocations and reductions'!$F$14:$F$54,0),), 0)</f>
        <v>0</v>
      </c>
      <c r="K266" s="133">
        <f ca="1">ROUND(IF(OR(E266="State Balance", E266="Hawaii County"), H266/(SUMIF($E$2:$E$1259,"State Balance",$H$2:$H$1259)+SUMIF($E$2:$E$1259,"Hawaii County",$H$2:$H$1259))*('reallocations and reductions'!$I$6),H266/(SUM($H$2:$H$1259)-SUMIF($E$2:$E$1259,"State Balance",$H$2:$H$1259)-SUMIF($E$2:$E$1259,"Hawaii County",$H$2:$H$1259))*('reallocations and reductions'!$I$8+'reallocations and reductions'!$I$7)),0)</f>
        <v>19090</v>
      </c>
      <c r="L266" s="133">
        <f t="shared" ca="1" si="12"/>
        <v>13247397</v>
      </c>
      <c r="M266" s="151">
        <f t="shared" ca="1" si="13"/>
        <v>9.4345500302966095E-2</v>
      </c>
      <c r="N266" s="156">
        <f t="shared" ca="1" si="14"/>
        <v>1142082</v>
      </c>
    </row>
    <row r="267" spans="1:14" x14ac:dyDescent="0.25">
      <c r="A267" t="str">
        <f>CALCS!AD267</f>
        <v>090102</v>
      </c>
      <c r="B267" t="str">
        <f>CALCS!A267</f>
        <v>Bridgeport</v>
      </c>
      <c r="C267" t="str">
        <f>CALCS!B267</f>
        <v>CT</v>
      </c>
      <c r="D267" t="str">
        <f>CALCS!C267</f>
        <v>51</v>
      </c>
      <c r="E267" t="str">
        <f>CALCS!D267</f>
        <v>PC</v>
      </c>
      <c r="F267" s="155">
        <f>CALCS!O267</f>
        <v>145936</v>
      </c>
      <c r="G267" s="133">
        <f ca="1">OFFSET(CDBG17old!$J$1,MATCH(A267,CDBG17old!$K$2:$K$1263,0),)</f>
        <v>2867870</v>
      </c>
      <c r="H267" s="133">
        <f>CALCS!X267</f>
        <v>3208653</v>
      </c>
      <c r="I267" s="133">
        <f ca="1">IFERROR(OFFSET('reallocations and reductions'!$H$2,MATCH(A267,'reallocations and reductions'!$F$3:$F$6,0),),0)</f>
        <v>0</v>
      </c>
      <c r="J267" s="133">
        <f ca="1">IFERROR(OFFSET('reallocations and reductions'!$I$13,MATCH(A267,'reallocations and reductions'!$F$14:$F$54,0),), 0)</f>
        <v>0</v>
      </c>
      <c r="K267" s="133">
        <f ca="1">ROUND(IF(OR(E267="State Balance", E267="Hawaii County"), H267/(SUMIF($E$2:$E$1259,"State Balance",$H$2:$H$1259)+SUMIF($E$2:$E$1259,"Hawaii County",$H$2:$H$1259))*('reallocations and reductions'!$I$6),H267/(SUM($H$2:$H$1259)-SUMIF($E$2:$E$1259,"State Balance",$H$2:$H$1259)-SUMIF($E$2:$E$1259,"Hawaii County",$H$2:$H$1259))*('reallocations and reductions'!$I$8+'reallocations and reductions'!$I$7)),0)</f>
        <v>250</v>
      </c>
      <c r="L267" s="133">
        <f t="shared" ca="1" si="12"/>
        <v>3208903</v>
      </c>
      <c r="M267" s="151">
        <f t="shared" ca="1" si="13"/>
        <v>0.11891508331967628</v>
      </c>
      <c r="N267" s="156">
        <f t="shared" ca="1" si="14"/>
        <v>341033</v>
      </c>
    </row>
    <row r="268" spans="1:14" x14ac:dyDescent="0.25">
      <c r="A268" t="str">
        <f>CALCS!AD268</f>
        <v>090114</v>
      </c>
      <c r="B268" t="str">
        <f>CALCS!A268</f>
        <v>Bristol</v>
      </c>
      <c r="C268" t="str">
        <f>CALCS!B268</f>
        <v>CT</v>
      </c>
      <c r="D268" t="str">
        <f>CALCS!C268</f>
        <v>52</v>
      </c>
      <c r="E268" t="str">
        <f>CALCS!D268</f>
        <v>MC</v>
      </c>
      <c r="F268" s="155">
        <f>CALCS!O268</f>
        <v>60147</v>
      </c>
      <c r="G268" s="133">
        <f ca="1">OFFSET(CDBG17old!$J$1,MATCH(A268,CDBG17old!$K$2:$K$1263,0),)</f>
        <v>546586</v>
      </c>
      <c r="H268" s="133">
        <f>CALCS!X268</f>
        <v>627522</v>
      </c>
      <c r="I268" s="133">
        <f ca="1">IFERROR(OFFSET('reallocations and reductions'!$H$2,MATCH(A268,'reallocations and reductions'!$F$3:$F$6,0),),0)</f>
        <v>0</v>
      </c>
      <c r="J268" s="133">
        <f ca="1">IFERROR(OFFSET('reallocations and reductions'!$I$13,MATCH(A268,'reallocations and reductions'!$F$14:$F$54,0),), 0)</f>
        <v>0</v>
      </c>
      <c r="K268" s="133">
        <f ca="1">ROUND(IF(OR(E268="State Balance", E268="Hawaii County"), H268/(SUMIF($E$2:$E$1259,"State Balance",$H$2:$H$1259)+SUMIF($E$2:$E$1259,"Hawaii County",$H$2:$H$1259))*('reallocations and reductions'!$I$6),H268/(SUM($H$2:$H$1259)-SUMIF($E$2:$E$1259,"State Balance",$H$2:$H$1259)-SUMIF($E$2:$E$1259,"Hawaii County",$H$2:$H$1259))*('reallocations and reductions'!$I$8+'reallocations and reductions'!$I$7)),0)</f>
        <v>49</v>
      </c>
      <c r="L268" s="133">
        <f t="shared" ca="1" si="12"/>
        <v>627571</v>
      </c>
      <c r="M268" s="151">
        <f t="shared" ca="1" si="13"/>
        <v>0.14816515607790906</v>
      </c>
      <c r="N268" s="156">
        <f t="shared" ca="1" si="14"/>
        <v>80985</v>
      </c>
    </row>
    <row r="269" spans="1:14" x14ac:dyDescent="0.25">
      <c r="A269" t="str">
        <f>CALCS!AD269</f>
        <v>090258</v>
      </c>
      <c r="B269" t="str">
        <f>CALCS!A269</f>
        <v>Danbury</v>
      </c>
      <c r="C269" t="str">
        <f>CALCS!B269</f>
        <v>CT</v>
      </c>
      <c r="D269" t="str">
        <f>CALCS!C269</f>
        <v>51</v>
      </c>
      <c r="E269" t="str">
        <f>CALCS!D269</f>
        <v>PC</v>
      </c>
      <c r="F269" s="155">
        <f>CALCS!O269</f>
        <v>84992</v>
      </c>
      <c r="G269" s="133">
        <f ca="1">OFFSET(CDBG17old!$J$1,MATCH(A269,CDBG17old!$K$2:$K$1263,0),)</f>
        <v>561138</v>
      </c>
      <c r="H269" s="133">
        <f>CALCS!X269</f>
        <v>637736</v>
      </c>
      <c r="I269" s="133">
        <f ca="1">IFERROR(OFFSET('reallocations and reductions'!$H$2,MATCH(A269,'reallocations and reductions'!$F$3:$F$6,0),),0)</f>
        <v>0</v>
      </c>
      <c r="J269" s="133">
        <f ca="1">IFERROR(OFFSET('reallocations and reductions'!$I$13,MATCH(A269,'reallocations and reductions'!$F$14:$F$54,0),), 0)</f>
        <v>0</v>
      </c>
      <c r="K269" s="133">
        <f ca="1">ROUND(IF(OR(E269="State Balance", E269="Hawaii County"), H269/(SUMIF($E$2:$E$1259,"State Balance",$H$2:$H$1259)+SUMIF($E$2:$E$1259,"Hawaii County",$H$2:$H$1259))*('reallocations and reductions'!$I$6),H269/(SUM($H$2:$H$1259)-SUMIF($E$2:$E$1259,"State Balance",$H$2:$H$1259)-SUMIF($E$2:$E$1259,"Hawaii County",$H$2:$H$1259))*('reallocations and reductions'!$I$8+'reallocations and reductions'!$I$7)),0)</f>
        <v>50</v>
      </c>
      <c r="L269" s="133">
        <f t="shared" ca="1" si="12"/>
        <v>637786</v>
      </c>
      <c r="M269" s="151">
        <f t="shared" ca="1" si="13"/>
        <v>0.13659385035410185</v>
      </c>
      <c r="N269" s="156">
        <f t="shared" ca="1" si="14"/>
        <v>76648</v>
      </c>
    </row>
    <row r="270" spans="1:14" x14ac:dyDescent="0.25">
      <c r="A270" t="str">
        <f>CALCS!AD270</f>
        <v>090336</v>
      </c>
      <c r="B270" t="str">
        <f>CALCS!A270</f>
        <v>East Hartford</v>
      </c>
      <c r="C270" t="str">
        <f>CALCS!B270</f>
        <v>CT</v>
      </c>
      <c r="D270" t="str">
        <f>CALCS!C270</f>
        <v>51</v>
      </c>
      <c r="E270" t="str">
        <f>CALCS!D270</f>
        <v>PC</v>
      </c>
      <c r="F270" s="155">
        <f>CALCS!O270</f>
        <v>50237</v>
      </c>
      <c r="G270" s="133">
        <f ca="1">OFFSET(CDBG17old!$J$1,MATCH(A270,CDBG17old!$K$2:$K$1263,0),)</f>
        <v>495027</v>
      </c>
      <c r="H270" s="133">
        <f>CALCS!X270</f>
        <v>555775</v>
      </c>
      <c r="I270" s="133">
        <f ca="1">IFERROR(OFFSET('reallocations and reductions'!$H$2,MATCH(A270,'reallocations and reductions'!$F$3:$F$6,0),),0)</f>
        <v>0</v>
      </c>
      <c r="J270" s="133">
        <f ca="1">IFERROR(OFFSET('reallocations and reductions'!$I$13,MATCH(A270,'reallocations and reductions'!$F$14:$F$54,0),), 0)</f>
        <v>0</v>
      </c>
      <c r="K270" s="133">
        <f ca="1">ROUND(IF(OR(E270="State Balance", E270="Hawaii County"), H270/(SUMIF($E$2:$E$1259,"State Balance",$H$2:$H$1259)+SUMIF($E$2:$E$1259,"Hawaii County",$H$2:$H$1259))*('reallocations and reductions'!$I$6),H270/(SUM($H$2:$H$1259)-SUMIF($E$2:$E$1259,"State Balance",$H$2:$H$1259)-SUMIF($E$2:$E$1259,"Hawaii County",$H$2:$H$1259))*('reallocations and reductions'!$I$8+'reallocations and reductions'!$I$7)),0)</f>
        <v>43</v>
      </c>
      <c r="L270" s="133">
        <f t="shared" ca="1" si="12"/>
        <v>555818</v>
      </c>
      <c r="M270" s="151">
        <f t="shared" ca="1" si="13"/>
        <v>0.12280340264268413</v>
      </c>
      <c r="N270" s="156">
        <f t="shared" ca="1" si="14"/>
        <v>60791</v>
      </c>
    </row>
    <row r="271" spans="1:14" x14ac:dyDescent="0.25">
      <c r="A271" t="str">
        <f>CALCS!AD271</f>
        <v>090390</v>
      </c>
      <c r="B271" t="str">
        <f>CALCS!A271</f>
        <v>Fairfield</v>
      </c>
      <c r="C271" t="str">
        <f>CALCS!B271</f>
        <v>CT</v>
      </c>
      <c r="D271" t="str">
        <f>CALCS!C271</f>
        <v>52</v>
      </c>
      <c r="E271" t="str">
        <f>CALCS!D271</f>
        <v>MC</v>
      </c>
      <c r="F271" s="155">
        <f>CALCS!O271</f>
        <v>61160</v>
      </c>
      <c r="G271" s="133">
        <f ca="1">OFFSET(CDBG17old!$J$1,MATCH(A271,CDBG17old!$K$2:$K$1263,0),)</f>
        <v>460120</v>
      </c>
      <c r="H271" s="133">
        <f>CALCS!X271</f>
        <v>508103</v>
      </c>
      <c r="I271" s="133">
        <f ca="1">IFERROR(OFFSET('reallocations and reductions'!$H$2,MATCH(A271,'reallocations and reductions'!$F$3:$F$6,0),),0)</f>
        <v>0</v>
      </c>
      <c r="J271" s="133">
        <f ca="1">IFERROR(OFFSET('reallocations and reductions'!$I$13,MATCH(A271,'reallocations and reductions'!$F$14:$F$54,0),), 0)</f>
        <v>0</v>
      </c>
      <c r="K271" s="133">
        <f ca="1">ROUND(IF(OR(E271="State Balance", E271="Hawaii County"), H271/(SUMIF($E$2:$E$1259,"State Balance",$H$2:$H$1259)+SUMIF($E$2:$E$1259,"Hawaii County",$H$2:$H$1259))*('reallocations and reductions'!$I$6),H271/(SUM($H$2:$H$1259)-SUMIF($E$2:$E$1259,"State Balance",$H$2:$H$1259)-SUMIF($E$2:$E$1259,"Hawaii County",$H$2:$H$1259))*('reallocations and reductions'!$I$8+'reallocations and reductions'!$I$7)),0)</f>
        <v>40</v>
      </c>
      <c r="L271" s="133">
        <f t="shared" ca="1" si="12"/>
        <v>508143</v>
      </c>
      <c r="M271" s="151">
        <f t="shared" ca="1" si="13"/>
        <v>0.10437059897418065</v>
      </c>
      <c r="N271" s="156">
        <f t="shared" ca="1" si="14"/>
        <v>48023</v>
      </c>
    </row>
    <row r="272" spans="1:14" x14ac:dyDescent="0.25">
      <c r="A272" t="str">
        <f>CALCS!AD272</f>
        <v>090438</v>
      </c>
      <c r="B272" t="str">
        <f>CALCS!A272</f>
        <v>Greenwich</v>
      </c>
      <c r="C272" t="str">
        <f>CALCS!B272</f>
        <v>CT</v>
      </c>
      <c r="D272" t="str">
        <f>CALCS!C272</f>
        <v>52</v>
      </c>
      <c r="E272" t="str">
        <f>CALCS!D272</f>
        <v>MC</v>
      </c>
      <c r="F272" s="155">
        <f>CALCS!O272</f>
        <v>62359</v>
      </c>
      <c r="G272" s="133">
        <f ca="1">OFFSET(CDBG17old!$J$1,MATCH(A272,CDBG17old!$K$2:$K$1263,0),)</f>
        <v>719137</v>
      </c>
      <c r="H272" s="133">
        <f>CALCS!X272</f>
        <v>803167</v>
      </c>
      <c r="I272" s="133">
        <f ca="1">IFERROR(OFFSET('reallocations and reductions'!$H$2,MATCH(A272,'reallocations and reductions'!$F$3:$F$6,0),),0)</f>
        <v>0</v>
      </c>
      <c r="J272" s="133">
        <f ca="1">IFERROR(OFFSET('reallocations and reductions'!$I$13,MATCH(A272,'reallocations and reductions'!$F$14:$F$54,0),), 0)</f>
        <v>0</v>
      </c>
      <c r="K272" s="133">
        <f ca="1">ROUND(IF(OR(E272="State Balance", E272="Hawaii County"), H272/(SUMIF($E$2:$E$1259,"State Balance",$H$2:$H$1259)+SUMIF($E$2:$E$1259,"Hawaii County",$H$2:$H$1259))*('reallocations and reductions'!$I$6),H272/(SUM($H$2:$H$1259)-SUMIF($E$2:$E$1259,"State Balance",$H$2:$H$1259)-SUMIF($E$2:$E$1259,"Hawaii County",$H$2:$H$1259))*('reallocations and reductions'!$I$8+'reallocations and reductions'!$I$7)),0)</f>
        <v>63</v>
      </c>
      <c r="L272" s="133">
        <f t="shared" ca="1" si="12"/>
        <v>803230</v>
      </c>
      <c r="M272" s="151">
        <f t="shared" ca="1" si="13"/>
        <v>0.1169359941151686</v>
      </c>
      <c r="N272" s="156">
        <f t="shared" ca="1" si="14"/>
        <v>84093</v>
      </c>
    </row>
    <row r="273" spans="1:14" x14ac:dyDescent="0.25">
      <c r="A273" t="str">
        <f>CALCS!AD273</f>
        <v>090480</v>
      </c>
      <c r="B273" t="str">
        <f>CALCS!A273</f>
        <v>Hamden Town</v>
      </c>
      <c r="C273" t="str">
        <f>CALCS!B273</f>
        <v>CT</v>
      </c>
      <c r="D273" t="str">
        <f>CALCS!C273</f>
        <v>52</v>
      </c>
      <c r="E273" t="str">
        <f>CALCS!D273</f>
        <v>MC</v>
      </c>
      <c r="F273" s="155">
        <f>CALCS!O273</f>
        <v>61125</v>
      </c>
      <c r="G273" s="133">
        <f ca="1">OFFSET(CDBG17old!$J$1,MATCH(A273,CDBG17old!$K$2:$K$1263,0),)</f>
        <v>421200</v>
      </c>
      <c r="H273" s="133">
        <f>CALCS!X273</f>
        <v>470135</v>
      </c>
      <c r="I273" s="133">
        <f ca="1">IFERROR(OFFSET('reallocations and reductions'!$H$2,MATCH(A273,'reallocations and reductions'!$F$3:$F$6,0),),0)</f>
        <v>0</v>
      </c>
      <c r="J273" s="133">
        <f ca="1">IFERROR(OFFSET('reallocations and reductions'!$I$13,MATCH(A273,'reallocations and reductions'!$F$14:$F$54,0),), 0)</f>
        <v>0</v>
      </c>
      <c r="K273" s="133">
        <f ca="1">ROUND(IF(OR(E273="State Balance", E273="Hawaii County"), H273/(SUMIF($E$2:$E$1259,"State Balance",$H$2:$H$1259)+SUMIF($E$2:$E$1259,"Hawaii County",$H$2:$H$1259))*('reallocations and reductions'!$I$6),H273/(SUM($H$2:$H$1259)-SUMIF($E$2:$E$1259,"State Balance",$H$2:$H$1259)-SUMIF($E$2:$E$1259,"Hawaii County",$H$2:$H$1259))*('reallocations and reductions'!$I$8+'reallocations and reductions'!$I$7)),0)</f>
        <v>37</v>
      </c>
      <c r="L273" s="133">
        <f t="shared" ca="1" si="12"/>
        <v>470172</v>
      </c>
      <c r="M273" s="151">
        <f t="shared" ca="1" si="13"/>
        <v>0.11626780626780626</v>
      </c>
      <c r="N273" s="156">
        <f t="shared" ca="1" si="14"/>
        <v>48972</v>
      </c>
    </row>
    <row r="274" spans="1:14" x14ac:dyDescent="0.25">
      <c r="A274" t="str">
        <f>CALCS!AD274</f>
        <v>090492</v>
      </c>
      <c r="B274" t="str">
        <f>CALCS!A274</f>
        <v>Hartford</v>
      </c>
      <c r="C274" t="str">
        <f>CALCS!B274</f>
        <v>CT</v>
      </c>
      <c r="D274" t="str">
        <f>CALCS!C274</f>
        <v>51</v>
      </c>
      <c r="E274" t="str">
        <f>CALCS!D274</f>
        <v>PC</v>
      </c>
      <c r="F274" s="155">
        <f>CALCS!O274</f>
        <v>123243</v>
      </c>
      <c r="G274" s="133">
        <f ca="1">OFFSET(CDBG17old!$J$1,MATCH(A274,CDBG17old!$K$2:$K$1263,0),)</f>
        <v>3106455</v>
      </c>
      <c r="H274" s="133">
        <f>CALCS!X274</f>
        <v>3351291</v>
      </c>
      <c r="I274" s="133">
        <f ca="1">IFERROR(OFFSET('reallocations and reductions'!$H$2,MATCH(A274,'reallocations and reductions'!$F$3:$F$6,0),),0)</f>
        <v>0</v>
      </c>
      <c r="J274" s="133">
        <f ca="1">IFERROR(OFFSET('reallocations and reductions'!$I$13,MATCH(A274,'reallocations and reductions'!$F$14:$F$54,0),), 0)</f>
        <v>0</v>
      </c>
      <c r="K274" s="133">
        <f ca="1">ROUND(IF(OR(E274="State Balance", E274="Hawaii County"), H274/(SUMIF($E$2:$E$1259,"State Balance",$H$2:$H$1259)+SUMIF($E$2:$E$1259,"Hawaii County",$H$2:$H$1259))*('reallocations and reductions'!$I$6),H274/(SUM($H$2:$H$1259)-SUMIF($E$2:$E$1259,"State Balance",$H$2:$H$1259)-SUMIF($E$2:$E$1259,"Hawaii County",$H$2:$H$1259))*('reallocations and reductions'!$I$8+'reallocations and reductions'!$I$7)),0)</f>
        <v>261</v>
      </c>
      <c r="L274" s="133">
        <f t="shared" ca="1" si="12"/>
        <v>3351552</v>
      </c>
      <c r="M274" s="151">
        <f t="shared" ca="1" si="13"/>
        <v>7.889925976716225E-2</v>
      </c>
      <c r="N274" s="156">
        <f t="shared" ca="1" si="14"/>
        <v>245097</v>
      </c>
    </row>
    <row r="275" spans="1:14" x14ac:dyDescent="0.25">
      <c r="A275" t="str">
        <f>CALCS!AD275</f>
        <v>090594</v>
      </c>
      <c r="B275" t="str">
        <f>CALCS!A275</f>
        <v>Manchester</v>
      </c>
      <c r="C275" t="str">
        <f>CALCS!B275</f>
        <v>CT</v>
      </c>
      <c r="D275" t="str">
        <f>CALCS!C275</f>
        <v>52</v>
      </c>
      <c r="E275" t="str">
        <f>CALCS!D275</f>
        <v>MC</v>
      </c>
      <c r="F275" s="155">
        <f>CALCS!O275</f>
        <v>57873</v>
      </c>
      <c r="G275" s="133">
        <f ca="1">OFFSET(CDBG17old!$J$1,MATCH(A275,CDBG17old!$K$2:$K$1263,0),)</f>
        <v>529074</v>
      </c>
      <c r="H275" s="133">
        <f>CALCS!X275</f>
        <v>565227</v>
      </c>
      <c r="I275" s="133">
        <f ca="1">IFERROR(OFFSET('reallocations and reductions'!$H$2,MATCH(A275,'reallocations and reductions'!$F$3:$F$6,0),),0)</f>
        <v>0</v>
      </c>
      <c r="J275" s="133">
        <f ca="1">IFERROR(OFFSET('reallocations and reductions'!$I$13,MATCH(A275,'reallocations and reductions'!$F$14:$F$54,0),), 0)</f>
        <v>0</v>
      </c>
      <c r="K275" s="133">
        <f ca="1">ROUND(IF(OR(E275="State Balance", E275="Hawaii County"), H275/(SUMIF($E$2:$E$1259,"State Balance",$H$2:$H$1259)+SUMIF($E$2:$E$1259,"Hawaii County",$H$2:$H$1259))*('reallocations and reductions'!$I$6),H275/(SUM($H$2:$H$1259)-SUMIF($E$2:$E$1259,"State Balance",$H$2:$H$1259)-SUMIF($E$2:$E$1259,"Hawaii County",$H$2:$H$1259))*('reallocations and reductions'!$I$8+'reallocations and reductions'!$I$7)),0)</f>
        <v>44</v>
      </c>
      <c r="L275" s="133">
        <f t="shared" ca="1" si="12"/>
        <v>565271</v>
      </c>
      <c r="M275" s="151">
        <f t="shared" ca="1" si="13"/>
        <v>6.8415760366224765E-2</v>
      </c>
      <c r="N275" s="156">
        <f t="shared" ca="1" si="14"/>
        <v>36197</v>
      </c>
    </row>
    <row r="276" spans="1:14" x14ac:dyDescent="0.25">
      <c r="A276" t="str">
        <f>CALCS!AD276</f>
        <v>090612</v>
      </c>
      <c r="B276" t="str">
        <f>CALCS!A276</f>
        <v>Meriden</v>
      </c>
      <c r="C276" t="str">
        <f>CALCS!B276</f>
        <v>CT</v>
      </c>
      <c r="D276" t="str">
        <f>CALCS!C276</f>
        <v>52</v>
      </c>
      <c r="E276" t="str">
        <f>CALCS!D276</f>
        <v>MC</v>
      </c>
      <c r="F276" s="155">
        <f>CALCS!O276</f>
        <v>59622</v>
      </c>
      <c r="G276" s="133">
        <f ca="1">OFFSET(CDBG17old!$J$1,MATCH(A276,CDBG17old!$K$2:$K$1263,0),)</f>
        <v>934701</v>
      </c>
      <c r="H276" s="133">
        <f>CALCS!X276</f>
        <v>1053030</v>
      </c>
      <c r="I276" s="133">
        <f ca="1">IFERROR(OFFSET('reallocations and reductions'!$H$2,MATCH(A276,'reallocations and reductions'!$F$3:$F$6,0),),0)</f>
        <v>0</v>
      </c>
      <c r="J276" s="133">
        <f ca="1">IFERROR(OFFSET('reallocations and reductions'!$I$13,MATCH(A276,'reallocations and reductions'!$F$14:$F$54,0),), 0)</f>
        <v>0</v>
      </c>
      <c r="K276" s="133">
        <f ca="1">ROUND(IF(OR(E276="State Balance", E276="Hawaii County"), H276/(SUMIF($E$2:$E$1259,"State Balance",$H$2:$H$1259)+SUMIF($E$2:$E$1259,"Hawaii County",$H$2:$H$1259))*('reallocations and reductions'!$I$6),H276/(SUM($H$2:$H$1259)-SUMIF($E$2:$E$1259,"State Balance",$H$2:$H$1259)-SUMIF($E$2:$E$1259,"Hawaii County",$H$2:$H$1259))*('reallocations and reductions'!$I$8+'reallocations and reductions'!$I$7)),0)</f>
        <v>82</v>
      </c>
      <c r="L276" s="133">
        <f t="shared" ca="1" si="12"/>
        <v>1053112</v>
      </c>
      <c r="M276" s="151">
        <f t="shared" ca="1" si="13"/>
        <v>0.12668329230417</v>
      </c>
      <c r="N276" s="156">
        <f t="shared" ca="1" si="14"/>
        <v>118411</v>
      </c>
    </row>
    <row r="277" spans="1:14" x14ac:dyDescent="0.25">
      <c r="A277" t="str">
        <f>CALCS!AD277</f>
        <v>090630</v>
      </c>
      <c r="B277" t="str">
        <f>CALCS!A277</f>
        <v>Middletown</v>
      </c>
      <c r="C277" t="str">
        <f>CALCS!B277</f>
        <v>CT</v>
      </c>
      <c r="D277" t="str">
        <f>CALCS!C277</f>
        <v>51</v>
      </c>
      <c r="E277" t="str">
        <f>CALCS!D277</f>
        <v>PC</v>
      </c>
      <c r="F277" s="155">
        <f>CALCS!O277</f>
        <v>46544</v>
      </c>
      <c r="G277" s="133">
        <f ca="1">OFFSET(CDBG17old!$J$1,MATCH(A277,CDBG17old!$K$2:$K$1263,0),)</f>
        <v>410497</v>
      </c>
      <c r="H277" s="133">
        <f>CALCS!X277</f>
        <v>455380</v>
      </c>
      <c r="I277" s="133">
        <f ca="1">IFERROR(OFFSET('reallocations and reductions'!$H$2,MATCH(A277,'reallocations and reductions'!$F$3:$F$6,0),),0)</f>
        <v>0</v>
      </c>
      <c r="J277" s="133">
        <f ca="1">IFERROR(OFFSET('reallocations and reductions'!$I$13,MATCH(A277,'reallocations and reductions'!$F$14:$F$54,0),), 0)</f>
        <v>0</v>
      </c>
      <c r="K277" s="133">
        <f ca="1">ROUND(IF(OR(E277="State Balance", E277="Hawaii County"), H277/(SUMIF($E$2:$E$1259,"State Balance",$H$2:$H$1259)+SUMIF($E$2:$E$1259,"Hawaii County",$H$2:$H$1259))*('reallocations and reductions'!$I$6),H277/(SUM($H$2:$H$1259)-SUMIF($E$2:$E$1259,"State Balance",$H$2:$H$1259)-SUMIF($E$2:$E$1259,"Hawaii County",$H$2:$H$1259))*('reallocations and reductions'!$I$8+'reallocations and reductions'!$I$7)),0)</f>
        <v>35</v>
      </c>
      <c r="L277" s="133">
        <f t="shared" ca="1" si="12"/>
        <v>455415</v>
      </c>
      <c r="M277" s="151">
        <f t="shared" ca="1" si="13"/>
        <v>0.10942345498261863</v>
      </c>
      <c r="N277" s="156">
        <f t="shared" ca="1" si="14"/>
        <v>44918</v>
      </c>
    </row>
    <row r="278" spans="1:14" x14ac:dyDescent="0.25">
      <c r="A278" t="str">
        <f>CALCS!AD278</f>
        <v>090636</v>
      </c>
      <c r="B278" t="str">
        <f>CALCS!A278</f>
        <v>Milford Town</v>
      </c>
      <c r="C278" t="str">
        <f>CALCS!B278</f>
        <v>CT</v>
      </c>
      <c r="D278" t="str">
        <f>CALCS!C278</f>
        <v>51</v>
      </c>
      <c r="E278" t="str">
        <f>CALCS!D278</f>
        <v>PC</v>
      </c>
      <c r="F278" s="155">
        <f>CALCS!O278</f>
        <v>54054</v>
      </c>
      <c r="G278" s="133">
        <f ca="1">OFFSET(CDBG17old!$J$1,MATCH(A278,CDBG17old!$K$2:$K$1263,0),)</f>
        <v>458463</v>
      </c>
      <c r="H278" s="133">
        <f>CALCS!X278</f>
        <v>519193</v>
      </c>
      <c r="I278" s="133">
        <f ca="1">IFERROR(OFFSET('reallocations and reductions'!$H$2,MATCH(A278,'reallocations and reductions'!$F$3:$F$6,0),),0)</f>
        <v>0</v>
      </c>
      <c r="J278" s="133">
        <f ca="1">IFERROR(OFFSET('reallocations and reductions'!$I$13,MATCH(A278,'reallocations and reductions'!$F$14:$F$54,0),), 0)</f>
        <v>0</v>
      </c>
      <c r="K278" s="133">
        <f ca="1">ROUND(IF(OR(E278="State Balance", E278="Hawaii County"), H278/(SUMIF($E$2:$E$1259,"State Balance",$H$2:$H$1259)+SUMIF($E$2:$E$1259,"Hawaii County",$H$2:$H$1259))*('reallocations and reductions'!$I$6),H278/(SUM($H$2:$H$1259)-SUMIF($E$2:$E$1259,"State Balance",$H$2:$H$1259)-SUMIF($E$2:$E$1259,"Hawaii County",$H$2:$H$1259))*('reallocations and reductions'!$I$8+'reallocations and reductions'!$I$7)),0)</f>
        <v>40</v>
      </c>
      <c r="L278" s="133">
        <f t="shared" ca="1" si="12"/>
        <v>519233</v>
      </c>
      <c r="M278" s="151">
        <f t="shared" ca="1" si="13"/>
        <v>0.13255159085902243</v>
      </c>
      <c r="N278" s="156">
        <f t="shared" ca="1" si="14"/>
        <v>60770</v>
      </c>
    </row>
    <row r="279" spans="1:14" x14ac:dyDescent="0.25">
      <c r="A279" t="str">
        <f>CALCS!AD279</f>
        <v>090696</v>
      </c>
      <c r="B279" t="str">
        <f>CALCS!A279</f>
        <v>New Britain</v>
      </c>
      <c r="C279" t="str">
        <f>CALCS!B279</f>
        <v>CT</v>
      </c>
      <c r="D279" t="str">
        <f>CALCS!C279</f>
        <v>52</v>
      </c>
      <c r="E279" t="str">
        <f>CALCS!D279</f>
        <v>MC</v>
      </c>
      <c r="F279" s="155">
        <f>CALCS!O279</f>
        <v>72558</v>
      </c>
      <c r="G279" s="133">
        <f ca="1">OFFSET(CDBG17old!$J$1,MATCH(A279,CDBG17old!$K$2:$K$1263,0),)</f>
        <v>1422837</v>
      </c>
      <c r="H279" s="133">
        <f>CALCS!X279</f>
        <v>1573400</v>
      </c>
      <c r="I279" s="133">
        <f ca="1">IFERROR(OFFSET('reallocations and reductions'!$H$2,MATCH(A279,'reallocations and reductions'!$F$3:$F$6,0),),0)</f>
        <v>0</v>
      </c>
      <c r="J279" s="133">
        <f ca="1">IFERROR(OFFSET('reallocations and reductions'!$I$13,MATCH(A279,'reallocations and reductions'!$F$14:$F$54,0),), 0)</f>
        <v>0</v>
      </c>
      <c r="K279" s="133">
        <f ca="1">ROUND(IF(OR(E279="State Balance", E279="Hawaii County"), H279/(SUMIF($E$2:$E$1259,"State Balance",$H$2:$H$1259)+SUMIF($E$2:$E$1259,"Hawaii County",$H$2:$H$1259))*('reallocations and reductions'!$I$6),H279/(SUM($H$2:$H$1259)-SUMIF($E$2:$E$1259,"State Balance",$H$2:$H$1259)-SUMIF($E$2:$E$1259,"Hawaii County",$H$2:$H$1259))*('reallocations and reductions'!$I$8+'reallocations and reductions'!$I$7)),0)</f>
        <v>123</v>
      </c>
      <c r="L279" s="133">
        <f t="shared" ca="1" si="12"/>
        <v>1573523</v>
      </c>
      <c r="M279" s="151">
        <f t="shared" ca="1" si="13"/>
        <v>0.10590531452302689</v>
      </c>
      <c r="N279" s="156">
        <f t="shared" ca="1" si="14"/>
        <v>150686</v>
      </c>
    </row>
    <row r="280" spans="1:14" x14ac:dyDescent="0.25">
      <c r="A280" t="str">
        <f>CALCS!AD280</f>
        <v>090726</v>
      </c>
      <c r="B280" t="str">
        <f>CALCS!A280</f>
        <v>New Haven</v>
      </c>
      <c r="C280" t="str">
        <f>CALCS!B280</f>
        <v>CT</v>
      </c>
      <c r="D280" t="str">
        <f>CALCS!C280</f>
        <v>51</v>
      </c>
      <c r="E280" t="str">
        <f>CALCS!D280</f>
        <v>PC</v>
      </c>
      <c r="F280" s="155">
        <f>CALCS!O280</f>
        <v>129934</v>
      </c>
      <c r="G280" s="133">
        <f ca="1">OFFSET(CDBG17old!$J$1,MATCH(A280,CDBG17old!$K$2:$K$1263,0),)</f>
        <v>3413470</v>
      </c>
      <c r="H280" s="133">
        <f>CALCS!X280</f>
        <v>3761407</v>
      </c>
      <c r="I280" s="133">
        <f ca="1">IFERROR(OFFSET('reallocations and reductions'!$H$2,MATCH(A280,'reallocations and reductions'!$F$3:$F$6,0),),0)</f>
        <v>0</v>
      </c>
      <c r="J280" s="133">
        <f ca="1">IFERROR(OFFSET('reallocations and reductions'!$I$13,MATCH(A280,'reallocations and reductions'!$F$14:$F$54,0),), 0)</f>
        <v>0</v>
      </c>
      <c r="K280" s="133">
        <f ca="1">ROUND(IF(OR(E280="State Balance", E280="Hawaii County"), H280/(SUMIF($E$2:$E$1259,"State Balance",$H$2:$H$1259)+SUMIF($E$2:$E$1259,"Hawaii County",$H$2:$H$1259))*('reallocations and reductions'!$I$6),H280/(SUM($H$2:$H$1259)-SUMIF($E$2:$E$1259,"State Balance",$H$2:$H$1259)-SUMIF($E$2:$E$1259,"Hawaii County",$H$2:$H$1259))*('reallocations and reductions'!$I$8+'reallocations and reductions'!$I$7)),0)</f>
        <v>293</v>
      </c>
      <c r="L280" s="133">
        <f t="shared" ca="1" si="12"/>
        <v>3761700</v>
      </c>
      <c r="M280" s="151">
        <f t="shared" ca="1" si="13"/>
        <v>0.10201642317055665</v>
      </c>
      <c r="N280" s="156">
        <f t="shared" ca="1" si="14"/>
        <v>348230</v>
      </c>
    </row>
    <row r="281" spans="1:14" x14ac:dyDescent="0.25">
      <c r="A281" t="str">
        <f>CALCS!AD281</f>
        <v>090738</v>
      </c>
      <c r="B281" t="str">
        <f>CALCS!A281</f>
        <v>New London</v>
      </c>
      <c r="C281" t="str">
        <f>CALCS!B281</f>
        <v>CT</v>
      </c>
      <c r="D281" t="str">
        <f>CALCS!C281</f>
        <v>51</v>
      </c>
      <c r="E281" t="str">
        <f>CALCS!D281</f>
        <v>PC</v>
      </c>
      <c r="F281" s="155">
        <f>CALCS!O281</f>
        <v>26984</v>
      </c>
      <c r="G281" s="133">
        <f ca="1">OFFSET(CDBG17old!$J$1,MATCH(A281,CDBG17old!$K$2:$K$1263,0),)</f>
        <v>738322</v>
      </c>
      <c r="H281" s="133">
        <f>CALCS!X281</f>
        <v>850535</v>
      </c>
      <c r="I281" s="133">
        <f ca="1">IFERROR(OFFSET('reallocations and reductions'!$H$2,MATCH(A281,'reallocations and reductions'!$F$3:$F$6,0),),0)</f>
        <v>0</v>
      </c>
      <c r="J281" s="133">
        <f ca="1">IFERROR(OFFSET('reallocations and reductions'!$I$13,MATCH(A281,'reallocations and reductions'!$F$14:$F$54,0),), 0)</f>
        <v>0</v>
      </c>
      <c r="K281" s="133">
        <f ca="1">ROUND(IF(OR(E281="State Balance", E281="Hawaii County"), H281/(SUMIF($E$2:$E$1259,"State Balance",$H$2:$H$1259)+SUMIF($E$2:$E$1259,"Hawaii County",$H$2:$H$1259))*('reallocations and reductions'!$I$6),H281/(SUM($H$2:$H$1259)-SUMIF($E$2:$E$1259,"State Balance",$H$2:$H$1259)-SUMIF($E$2:$E$1259,"Hawaii County",$H$2:$H$1259))*('reallocations and reductions'!$I$8+'reallocations and reductions'!$I$7)),0)</f>
        <v>66</v>
      </c>
      <c r="L281" s="133">
        <f t="shared" ca="1" si="12"/>
        <v>850601</v>
      </c>
      <c r="M281" s="151">
        <f t="shared" ca="1" si="13"/>
        <v>0.15207321466785495</v>
      </c>
      <c r="N281" s="156">
        <f t="shared" ca="1" si="14"/>
        <v>112279</v>
      </c>
    </row>
    <row r="282" spans="1:14" x14ac:dyDescent="0.25">
      <c r="A282" t="str">
        <f>CALCS!AD282</f>
        <v>090810</v>
      </c>
      <c r="B282" t="str">
        <f>CALCS!A282</f>
        <v>Norwalk</v>
      </c>
      <c r="C282" t="str">
        <f>CALCS!B282</f>
        <v>CT</v>
      </c>
      <c r="D282" t="str">
        <f>CALCS!C282</f>
        <v>51</v>
      </c>
      <c r="E282" t="str">
        <f>CALCS!D282</f>
        <v>PC</v>
      </c>
      <c r="F282" s="155">
        <f>CALCS!O282</f>
        <v>88438</v>
      </c>
      <c r="G282" s="133">
        <f ca="1">OFFSET(CDBG17old!$J$1,MATCH(A282,CDBG17old!$K$2:$K$1263,0),)</f>
        <v>808753</v>
      </c>
      <c r="H282" s="133">
        <f>CALCS!X282</f>
        <v>864518</v>
      </c>
      <c r="I282" s="133">
        <f ca="1">IFERROR(OFFSET('reallocations and reductions'!$H$2,MATCH(A282,'reallocations and reductions'!$F$3:$F$6,0),),0)</f>
        <v>0</v>
      </c>
      <c r="J282" s="133">
        <f ca="1">IFERROR(OFFSET('reallocations and reductions'!$I$13,MATCH(A282,'reallocations and reductions'!$F$14:$F$54,0),), 0)</f>
        <v>0</v>
      </c>
      <c r="K282" s="133">
        <f ca="1">ROUND(IF(OR(E282="State Balance", E282="Hawaii County"), H282/(SUMIF($E$2:$E$1259,"State Balance",$H$2:$H$1259)+SUMIF($E$2:$E$1259,"Hawaii County",$H$2:$H$1259))*('reallocations and reductions'!$I$6),H282/(SUM($H$2:$H$1259)-SUMIF($E$2:$E$1259,"State Balance",$H$2:$H$1259)-SUMIF($E$2:$E$1259,"Hawaii County",$H$2:$H$1259))*('reallocations and reductions'!$I$8+'reallocations and reductions'!$I$7)),0)</f>
        <v>67</v>
      </c>
      <c r="L282" s="133">
        <f t="shared" ca="1" si="12"/>
        <v>864585</v>
      </c>
      <c r="M282" s="151">
        <f t="shared" ca="1" si="13"/>
        <v>6.9034674369059523E-2</v>
      </c>
      <c r="N282" s="156">
        <f t="shared" ca="1" si="14"/>
        <v>55832</v>
      </c>
    </row>
    <row r="283" spans="1:14" x14ac:dyDescent="0.25">
      <c r="A283" t="str">
        <f>CALCS!AD283</f>
        <v>090816</v>
      </c>
      <c r="B283" t="str">
        <f>CALCS!A283</f>
        <v>Norwich</v>
      </c>
      <c r="C283" t="str">
        <f>CALCS!B283</f>
        <v>CT</v>
      </c>
      <c r="D283" t="str">
        <f>CALCS!C283</f>
        <v>51</v>
      </c>
      <c r="E283" t="str">
        <f>CALCS!D283</f>
        <v>PC</v>
      </c>
      <c r="F283" s="155">
        <f>CALCS!O283</f>
        <v>39556</v>
      </c>
      <c r="G283" s="133">
        <f ca="1">OFFSET(CDBG17old!$J$1,MATCH(A283,CDBG17old!$K$2:$K$1263,0),)</f>
        <v>753993</v>
      </c>
      <c r="H283" s="133">
        <f>CALCS!X283</f>
        <v>836003</v>
      </c>
      <c r="I283" s="133">
        <f ca="1">IFERROR(OFFSET('reallocations and reductions'!$H$2,MATCH(A283,'reallocations and reductions'!$F$3:$F$6,0),),0)</f>
        <v>0</v>
      </c>
      <c r="J283" s="133">
        <f ca="1">IFERROR(OFFSET('reallocations and reductions'!$I$13,MATCH(A283,'reallocations and reductions'!$F$14:$F$54,0),), 0)</f>
        <v>0</v>
      </c>
      <c r="K283" s="133">
        <f ca="1">ROUND(IF(OR(E283="State Balance", E283="Hawaii County"), H283/(SUMIF($E$2:$E$1259,"State Balance",$H$2:$H$1259)+SUMIF($E$2:$E$1259,"Hawaii County",$H$2:$H$1259))*('reallocations and reductions'!$I$6),H283/(SUM($H$2:$H$1259)-SUMIF($E$2:$E$1259,"State Balance",$H$2:$H$1259)-SUMIF($E$2:$E$1259,"Hawaii County",$H$2:$H$1259))*('reallocations and reductions'!$I$8+'reallocations and reductions'!$I$7)),0)</f>
        <v>65</v>
      </c>
      <c r="L283" s="133">
        <f t="shared" ca="1" si="12"/>
        <v>836068</v>
      </c>
      <c r="M283" s="151">
        <f t="shared" ca="1" si="13"/>
        <v>0.108853795724894</v>
      </c>
      <c r="N283" s="156">
        <f t="shared" ca="1" si="14"/>
        <v>82075</v>
      </c>
    </row>
    <row r="284" spans="1:14" x14ac:dyDescent="0.25">
      <c r="A284" t="str">
        <f>CALCS!AD284</f>
        <v>091074</v>
      </c>
      <c r="B284" t="str">
        <f>CALCS!A284</f>
        <v>Stamford</v>
      </c>
      <c r="C284" t="str">
        <f>CALCS!B284</f>
        <v>CT</v>
      </c>
      <c r="D284" t="str">
        <f>CALCS!C284</f>
        <v>51</v>
      </c>
      <c r="E284" t="str">
        <f>CALCS!D284</f>
        <v>PC</v>
      </c>
      <c r="F284" s="155">
        <f>CALCS!O284</f>
        <v>129113</v>
      </c>
      <c r="G284" s="133">
        <f ca="1">OFFSET(CDBG17old!$J$1,MATCH(A284,CDBG17old!$K$2:$K$1263,0),)</f>
        <v>843125</v>
      </c>
      <c r="H284" s="133">
        <f>CALCS!X284</f>
        <v>908219</v>
      </c>
      <c r="I284" s="133">
        <f ca="1">IFERROR(OFFSET('reallocations and reductions'!$H$2,MATCH(A284,'reallocations and reductions'!$F$3:$F$6,0),),0)</f>
        <v>0</v>
      </c>
      <c r="J284" s="133">
        <f ca="1">IFERROR(OFFSET('reallocations and reductions'!$I$13,MATCH(A284,'reallocations and reductions'!$F$14:$F$54,0),), 0)</f>
        <v>0</v>
      </c>
      <c r="K284" s="133">
        <f ca="1">ROUND(IF(OR(E284="State Balance", E284="Hawaii County"), H284/(SUMIF($E$2:$E$1259,"State Balance",$H$2:$H$1259)+SUMIF($E$2:$E$1259,"Hawaii County",$H$2:$H$1259))*('reallocations and reductions'!$I$6),H284/(SUM($H$2:$H$1259)-SUMIF($E$2:$E$1259,"State Balance",$H$2:$H$1259)-SUMIF($E$2:$E$1259,"Hawaii County",$H$2:$H$1259))*('reallocations and reductions'!$I$8+'reallocations and reductions'!$I$7)),0)</f>
        <v>71</v>
      </c>
      <c r="L284" s="133">
        <f t="shared" ca="1" si="12"/>
        <v>908290</v>
      </c>
      <c r="M284" s="151">
        <f t="shared" ca="1" si="13"/>
        <v>7.728984432913269E-2</v>
      </c>
      <c r="N284" s="156">
        <f t="shared" ca="1" si="14"/>
        <v>65165</v>
      </c>
    </row>
    <row r="285" spans="1:14" x14ac:dyDescent="0.25">
      <c r="A285" t="str">
        <f>CALCS!AD285</f>
        <v>091104</v>
      </c>
      <c r="B285" t="str">
        <f>CALCS!A285</f>
        <v>Stratford</v>
      </c>
      <c r="C285" t="str">
        <f>CALCS!B285</f>
        <v>CT</v>
      </c>
      <c r="D285" t="str">
        <f>CALCS!C285</f>
        <v>51</v>
      </c>
      <c r="E285" t="str">
        <f>CALCS!D285</f>
        <v>PC</v>
      </c>
      <c r="F285" s="155">
        <f>CALCS!O285</f>
        <v>52148</v>
      </c>
      <c r="G285" s="133">
        <f ca="1">OFFSET(CDBG17old!$J$1,MATCH(A285,CDBG17old!$K$2:$K$1263,0),)</f>
        <v>539756</v>
      </c>
      <c r="H285" s="133">
        <f>CALCS!X285</f>
        <v>592741</v>
      </c>
      <c r="I285" s="133">
        <f ca="1">IFERROR(OFFSET('reallocations and reductions'!$H$2,MATCH(A285,'reallocations and reductions'!$F$3:$F$6,0),),0)</f>
        <v>0</v>
      </c>
      <c r="J285" s="133">
        <f ca="1">IFERROR(OFFSET('reallocations and reductions'!$I$13,MATCH(A285,'reallocations and reductions'!$F$14:$F$54,0),), 0)</f>
        <v>0</v>
      </c>
      <c r="K285" s="133">
        <f ca="1">ROUND(IF(OR(E285="State Balance", E285="Hawaii County"), H285/(SUMIF($E$2:$E$1259,"State Balance",$H$2:$H$1259)+SUMIF($E$2:$E$1259,"Hawaii County",$H$2:$H$1259))*('reallocations and reductions'!$I$6),H285/(SUM($H$2:$H$1259)-SUMIF($E$2:$E$1259,"State Balance",$H$2:$H$1259)-SUMIF($E$2:$E$1259,"Hawaii County",$H$2:$H$1259))*('reallocations and reductions'!$I$8+'reallocations and reductions'!$I$7)),0)</f>
        <v>46</v>
      </c>
      <c r="L285" s="133">
        <f t="shared" ca="1" si="12"/>
        <v>592787</v>
      </c>
      <c r="M285" s="151">
        <f t="shared" ca="1" si="13"/>
        <v>9.8249949977397194E-2</v>
      </c>
      <c r="N285" s="156">
        <f t="shared" ca="1" si="14"/>
        <v>53031</v>
      </c>
    </row>
    <row r="286" spans="1:14" x14ac:dyDescent="0.25">
      <c r="A286" t="str">
        <f>CALCS!AD286</f>
        <v>091194</v>
      </c>
      <c r="B286" t="str">
        <f>CALCS!A286</f>
        <v>Waterbury</v>
      </c>
      <c r="C286" t="str">
        <f>CALCS!B286</f>
        <v>CT</v>
      </c>
      <c r="D286" t="str">
        <f>CALCS!C286</f>
        <v>52</v>
      </c>
      <c r="E286" t="str">
        <f>CALCS!D286</f>
        <v>MC</v>
      </c>
      <c r="F286" s="155">
        <f>CALCS!O286</f>
        <v>108272</v>
      </c>
      <c r="G286" s="133">
        <f ca="1">OFFSET(CDBG17old!$J$1,MATCH(A286,CDBG17old!$K$2:$K$1263,0),)</f>
        <v>1953407</v>
      </c>
      <c r="H286" s="133">
        <f>CALCS!X286</f>
        <v>2146051</v>
      </c>
      <c r="I286" s="133">
        <f ca="1">IFERROR(OFFSET('reallocations and reductions'!$H$2,MATCH(A286,'reallocations and reductions'!$F$3:$F$6,0),),0)</f>
        <v>0</v>
      </c>
      <c r="J286" s="133">
        <f ca="1">IFERROR(OFFSET('reallocations and reductions'!$I$13,MATCH(A286,'reallocations and reductions'!$F$14:$F$54,0),), 0)</f>
        <v>0</v>
      </c>
      <c r="K286" s="133">
        <f ca="1">ROUND(IF(OR(E286="State Balance", E286="Hawaii County"), H286/(SUMIF($E$2:$E$1259,"State Balance",$H$2:$H$1259)+SUMIF($E$2:$E$1259,"Hawaii County",$H$2:$H$1259))*('reallocations and reductions'!$I$6),H286/(SUM($H$2:$H$1259)-SUMIF($E$2:$E$1259,"State Balance",$H$2:$H$1259)-SUMIF($E$2:$E$1259,"Hawaii County",$H$2:$H$1259))*('reallocations and reductions'!$I$8+'reallocations and reductions'!$I$7)),0)</f>
        <v>167</v>
      </c>
      <c r="L286" s="133">
        <f t="shared" ca="1" si="12"/>
        <v>2146218</v>
      </c>
      <c r="M286" s="151">
        <f t="shared" ca="1" si="13"/>
        <v>9.8704980580083923E-2</v>
      </c>
      <c r="N286" s="156">
        <f t="shared" ca="1" si="14"/>
        <v>192811</v>
      </c>
    </row>
    <row r="287" spans="1:14" x14ac:dyDescent="0.25">
      <c r="A287" t="str">
        <f>CALCS!AD287</f>
        <v>091230</v>
      </c>
      <c r="B287" t="str">
        <f>CALCS!A287</f>
        <v>West Hartford</v>
      </c>
      <c r="C287" t="str">
        <f>CALCS!B287</f>
        <v>CT</v>
      </c>
      <c r="D287" t="str">
        <f>CALCS!C287</f>
        <v>52</v>
      </c>
      <c r="E287" t="str">
        <f>CALCS!D287</f>
        <v>MC</v>
      </c>
      <c r="F287" s="155">
        <f>CALCS!O287</f>
        <v>62903</v>
      </c>
      <c r="G287" s="133">
        <f ca="1">OFFSET(CDBG17old!$J$1,MATCH(A287,CDBG17old!$K$2:$K$1263,0),)</f>
        <v>879164</v>
      </c>
      <c r="H287" s="133">
        <f>CALCS!X287</f>
        <v>966986</v>
      </c>
      <c r="I287" s="133">
        <f ca="1">IFERROR(OFFSET('reallocations and reductions'!$H$2,MATCH(A287,'reallocations and reductions'!$F$3:$F$6,0),),0)</f>
        <v>0</v>
      </c>
      <c r="J287" s="133">
        <f ca="1">IFERROR(OFFSET('reallocations and reductions'!$I$13,MATCH(A287,'reallocations and reductions'!$F$14:$F$54,0),), 0)</f>
        <v>0</v>
      </c>
      <c r="K287" s="133">
        <f ca="1">ROUND(IF(OR(E287="State Balance", E287="Hawaii County"), H287/(SUMIF($E$2:$E$1259,"State Balance",$H$2:$H$1259)+SUMIF($E$2:$E$1259,"Hawaii County",$H$2:$H$1259))*('reallocations and reductions'!$I$6),H287/(SUM($H$2:$H$1259)-SUMIF($E$2:$E$1259,"State Balance",$H$2:$H$1259)-SUMIF($E$2:$E$1259,"Hawaii County",$H$2:$H$1259))*('reallocations and reductions'!$I$8+'reallocations and reductions'!$I$7)),0)</f>
        <v>75</v>
      </c>
      <c r="L287" s="133">
        <f t="shared" ca="1" si="12"/>
        <v>967061</v>
      </c>
      <c r="M287" s="151">
        <f t="shared" ca="1" si="13"/>
        <v>9.9977933582357792E-2</v>
      </c>
      <c r="N287" s="156">
        <f t="shared" ca="1" si="14"/>
        <v>87897</v>
      </c>
    </row>
    <row r="288" spans="1:14" x14ac:dyDescent="0.25">
      <c r="A288" t="str">
        <f>CALCS!AD288</f>
        <v>091236</v>
      </c>
      <c r="B288" t="str">
        <f>CALCS!A288</f>
        <v>West Haven</v>
      </c>
      <c r="C288" t="str">
        <f>CALCS!B288</f>
        <v>CT</v>
      </c>
      <c r="D288" t="str">
        <f>CALCS!C288</f>
        <v>52</v>
      </c>
      <c r="E288" t="str">
        <f>CALCS!D288</f>
        <v>MC</v>
      </c>
      <c r="F288" s="155">
        <f>CALCS!O288</f>
        <v>54516</v>
      </c>
      <c r="G288" s="133">
        <f ca="1">OFFSET(CDBG17old!$J$1,MATCH(A288,CDBG17old!$K$2:$K$1263,0),)</f>
        <v>608177</v>
      </c>
      <c r="H288" s="133">
        <f>CALCS!X288</f>
        <v>723609</v>
      </c>
      <c r="I288" s="133">
        <f ca="1">IFERROR(OFFSET('reallocations and reductions'!$H$2,MATCH(A288,'reallocations and reductions'!$F$3:$F$6,0),),0)</f>
        <v>0</v>
      </c>
      <c r="J288" s="133">
        <f ca="1">IFERROR(OFFSET('reallocations and reductions'!$I$13,MATCH(A288,'reallocations and reductions'!$F$14:$F$54,0),), 0)</f>
        <v>0</v>
      </c>
      <c r="K288" s="133">
        <f ca="1">ROUND(IF(OR(E288="State Balance", E288="Hawaii County"), H288/(SUMIF($E$2:$E$1259,"State Balance",$H$2:$H$1259)+SUMIF($E$2:$E$1259,"Hawaii County",$H$2:$H$1259))*('reallocations and reductions'!$I$6),H288/(SUM($H$2:$H$1259)-SUMIF($E$2:$E$1259,"State Balance",$H$2:$H$1259)-SUMIF($E$2:$E$1259,"Hawaii County",$H$2:$H$1259))*('reallocations and reductions'!$I$8+'reallocations and reductions'!$I$7)),0)</f>
        <v>56</v>
      </c>
      <c r="L288" s="133">
        <f t="shared" ca="1" si="12"/>
        <v>723665</v>
      </c>
      <c r="M288" s="151">
        <f t="shared" ca="1" si="13"/>
        <v>0.18989208733641685</v>
      </c>
      <c r="N288" s="156">
        <f t="shared" ca="1" si="14"/>
        <v>115488</v>
      </c>
    </row>
    <row r="289" spans="1:14" x14ac:dyDescent="0.25">
      <c r="A289" t="str">
        <f>CALCS!AD290</f>
        <v>110006</v>
      </c>
      <c r="B289" t="str">
        <f>CALCS!A290</f>
        <v>District Of Columbia</v>
      </c>
      <c r="C289" t="str">
        <f>CALCS!B290</f>
        <v>DC</v>
      </c>
      <c r="D289" t="str">
        <f>CALCS!C290</f>
        <v>51</v>
      </c>
      <c r="E289" t="str">
        <f>CALCS!D290</f>
        <v>PC</v>
      </c>
      <c r="F289" s="155">
        <f>CALCS!O290</f>
        <v>681170</v>
      </c>
      <c r="G289" s="133">
        <f ca="1">OFFSET(CDBG17old!$J$1,MATCH(A289,CDBG17old!$K$2:$K$1263,0),)</f>
        <v>13793763</v>
      </c>
      <c r="H289" s="133">
        <f>CALCS!X290</f>
        <v>15221820</v>
      </c>
      <c r="I289" s="133">
        <f ca="1">IFERROR(OFFSET('reallocations and reductions'!$H$2,MATCH(A289,'reallocations and reductions'!$F$3:$F$6,0),),0)</f>
        <v>0</v>
      </c>
      <c r="J289" s="133">
        <f ca="1">IFERROR(OFFSET('reallocations and reductions'!$I$13,MATCH(A289,'reallocations and reductions'!$F$14:$F$54,0),), 0)</f>
        <v>0</v>
      </c>
      <c r="K289" s="133">
        <f ca="1">ROUND(IF(OR(E289="State Balance", E289="Hawaii County"), H289/(SUMIF($E$2:$E$1259,"State Balance",$H$2:$H$1259)+SUMIF($E$2:$E$1259,"Hawaii County",$H$2:$H$1259))*('reallocations and reductions'!$I$6),H289/(SUM($H$2:$H$1259)-SUMIF($E$2:$E$1259,"State Balance",$H$2:$H$1259)-SUMIF($E$2:$E$1259,"Hawaii County",$H$2:$H$1259))*('reallocations and reductions'!$I$8+'reallocations and reductions'!$I$7)),0)</f>
        <v>1187</v>
      </c>
      <c r="L289" s="133">
        <f t="shared" ca="1" si="12"/>
        <v>15223007</v>
      </c>
      <c r="M289" s="151">
        <f t="shared" ca="1" si="13"/>
        <v>0.10361523537848229</v>
      </c>
      <c r="N289" s="156">
        <f t="shared" ca="1" si="14"/>
        <v>1429244</v>
      </c>
    </row>
    <row r="290" spans="1:14" x14ac:dyDescent="0.25">
      <c r="A290" t="str">
        <f>CALCS!AD291</f>
        <v>109999</v>
      </c>
      <c r="B290" t="str">
        <f>CALCS!A291</f>
        <v>Delaware</v>
      </c>
      <c r="C290" t="str">
        <f>CALCS!B291</f>
        <v>DE</v>
      </c>
      <c r="D290" t="str">
        <f>CALCS!C291</f>
        <v>22</v>
      </c>
      <c r="E290" t="str">
        <f>CALCS!D291</f>
        <v>State Balance</v>
      </c>
      <c r="F290" s="155">
        <f>CALCS!O291</f>
        <v>357326</v>
      </c>
      <c r="G290" s="133">
        <f ca="1">OFFSET(CDBG17old!$J$1,MATCH(A290,CDBG17old!$K$2:$K$1263,0),)</f>
        <v>2015390</v>
      </c>
      <c r="H290" s="133">
        <f>CALCS!X291</f>
        <v>2251687</v>
      </c>
      <c r="I290" s="133">
        <f ca="1">IFERROR(OFFSET('reallocations and reductions'!$H$2,MATCH(A290,'reallocations and reductions'!$F$3:$F$6,0),),0)</f>
        <v>0</v>
      </c>
      <c r="J290" s="133">
        <f ca="1">IFERROR(OFFSET('reallocations and reductions'!$I$13,MATCH(A290,'reallocations and reductions'!$F$14:$F$54,0),), 0)</f>
        <v>0</v>
      </c>
      <c r="K290" s="133">
        <f ca="1">ROUND(IF(OR(E290="State Balance", E290="Hawaii County"), H290/(SUMIF($E$2:$E$1259,"State Balance",$H$2:$H$1259)+SUMIF($E$2:$E$1259,"Hawaii County",$H$2:$H$1259))*('reallocations and reductions'!$I$6),H290/(SUM($H$2:$H$1259)-SUMIF($E$2:$E$1259,"State Balance",$H$2:$H$1259)-SUMIF($E$2:$E$1259,"Hawaii County",$H$2:$H$1259))*('reallocations and reductions'!$I$8+'reallocations and reductions'!$I$7)),0)</f>
        <v>3249</v>
      </c>
      <c r="L290" s="133">
        <f t="shared" ca="1" si="12"/>
        <v>2254936</v>
      </c>
      <c r="M290" s="151">
        <f t="shared" ca="1" si="13"/>
        <v>0.11885838472950645</v>
      </c>
      <c r="N290" s="156">
        <f t="shared" ca="1" si="14"/>
        <v>239546</v>
      </c>
    </row>
    <row r="291" spans="1:14" x14ac:dyDescent="0.25">
      <c r="A291" t="str">
        <f>CALCS!AD292</f>
        <v>100090</v>
      </c>
      <c r="B291" t="str">
        <f>CALCS!A292</f>
        <v>Dover</v>
      </c>
      <c r="C291" t="str">
        <f>CALCS!B292</f>
        <v>DE</v>
      </c>
      <c r="D291" t="str">
        <f>CALCS!C292</f>
        <v>51</v>
      </c>
      <c r="E291" t="str">
        <f>CALCS!D292</f>
        <v>PC</v>
      </c>
      <c r="F291" s="155">
        <f>CALCS!O292</f>
        <v>37786</v>
      </c>
      <c r="G291" s="133">
        <f ca="1">OFFSET(CDBG17old!$J$1,MATCH(A291,CDBG17old!$K$2:$K$1263,0),)</f>
        <v>230289</v>
      </c>
      <c r="H291" s="133">
        <f>CALCS!X292</f>
        <v>270878</v>
      </c>
      <c r="I291" s="133">
        <f ca="1">IFERROR(OFFSET('reallocations and reductions'!$H$2,MATCH(A291,'reallocations and reductions'!$F$3:$F$6,0),),0)</f>
        <v>0</v>
      </c>
      <c r="J291" s="133">
        <f ca="1">IFERROR(OFFSET('reallocations and reductions'!$I$13,MATCH(A291,'reallocations and reductions'!$F$14:$F$54,0),), 0)</f>
        <v>0</v>
      </c>
      <c r="K291" s="133">
        <f ca="1">ROUND(IF(OR(E291="State Balance", E291="Hawaii County"), H291/(SUMIF($E$2:$E$1259,"State Balance",$H$2:$H$1259)+SUMIF($E$2:$E$1259,"Hawaii County",$H$2:$H$1259))*('reallocations and reductions'!$I$6),H291/(SUM($H$2:$H$1259)-SUMIF($E$2:$E$1259,"State Balance",$H$2:$H$1259)-SUMIF($E$2:$E$1259,"Hawaii County",$H$2:$H$1259))*('reallocations and reductions'!$I$8+'reallocations and reductions'!$I$7)),0)</f>
        <v>21</v>
      </c>
      <c r="L291" s="133">
        <f t="shared" ca="1" si="12"/>
        <v>270899</v>
      </c>
      <c r="M291" s="151">
        <f t="shared" ca="1" si="13"/>
        <v>0.17634363777688036</v>
      </c>
      <c r="N291" s="156">
        <f t="shared" ca="1" si="14"/>
        <v>40610</v>
      </c>
    </row>
    <row r="292" spans="1:14" x14ac:dyDescent="0.25">
      <c r="A292" t="str">
        <f>CALCS!AD293</f>
        <v>100336</v>
      </c>
      <c r="B292" t="str">
        <f>CALCS!A293</f>
        <v>Wilmington</v>
      </c>
      <c r="C292" t="str">
        <f>CALCS!B293</f>
        <v>DE</v>
      </c>
      <c r="D292" t="str">
        <f>CALCS!C293</f>
        <v>51</v>
      </c>
      <c r="E292" t="str">
        <f>CALCS!D293</f>
        <v>PC</v>
      </c>
      <c r="F292" s="155">
        <f>CALCS!O293</f>
        <v>71442</v>
      </c>
      <c r="G292" s="133">
        <f ca="1">OFFSET(CDBG17old!$J$1,MATCH(A292,CDBG17old!$K$2:$K$1263,0),)</f>
        <v>2032335</v>
      </c>
      <c r="H292" s="133">
        <f>CALCS!X293</f>
        <v>2182841</v>
      </c>
      <c r="I292" s="133">
        <f ca="1">IFERROR(OFFSET('reallocations and reductions'!$H$2,MATCH(A292,'reallocations and reductions'!$F$3:$F$6,0),),0)</f>
        <v>0</v>
      </c>
      <c r="J292" s="133">
        <f ca="1">IFERROR(OFFSET('reallocations and reductions'!$I$13,MATCH(A292,'reallocations and reductions'!$F$14:$F$54,0),), 0)</f>
        <v>0</v>
      </c>
      <c r="K292" s="133">
        <f ca="1">ROUND(IF(OR(E292="State Balance", E292="Hawaii County"), H292/(SUMIF($E$2:$E$1259,"State Balance",$H$2:$H$1259)+SUMIF($E$2:$E$1259,"Hawaii County",$H$2:$H$1259))*('reallocations and reductions'!$I$6),H292/(SUM($H$2:$H$1259)-SUMIF($E$2:$E$1259,"State Balance",$H$2:$H$1259)-SUMIF($E$2:$E$1259,"Hawaii County",$H$2:$H$1259))*('reallocations and reductions'!$I$8+'reallocations and reductions'!$I$7)),0)</f>
        <v>170</v>
      </c>
      <c r="L292" s="133">
        <f t="shared" ca="1" si="12"/>
        <v>2183011</v>
      </c>
      <c r="M292" s="151">
        <f t="shared" ca="1" si="13"/>
        <v>7.4139352026117739E-2</v>
      </c>
      <c r="N292" s="156">
        <f t="shared" ca="1" si="14"/>
        <v>150676</v>
      </c>
    </row>
    <row r="293" spans="1:14" x14ac:dyDescent="0.25">
      <c r="A293" t="str">
        <f>CALCS!AD294</f>
        <v>109003</v>
      </c>
      <c r="B293" t="str">
        <f>CALCS!A294</f>
        <v>New Castle County</v>
      </c>
      <c r="C293" t="str">
        <f>CALCS!B294</f>
        <v>DE</v>
      </c>
      <c r="D293" t="str">
        <f>CALCS!C294</f>
        <v>66</v>
      </c>
      <c r="E293" t="str">
        <f>CALCS!D294</f>
        <v>UC</v>
      </c>
      <c r="F293" s="155">
        <f>CALCS!O294</f>
        <v>485511</v>
      </c>
      <c r="G293" s="133">
        <f ca="1">OFFSET(CDBG17old!$J$1,MATCH(A293,CDBG17old!$K$2:$K$1263,0),)</f>
        <v>2079650</v>
      </c>
      <c r="H293" s="133">
        <f>CALCS!X294</f>
        <v>2317976</v>
      </c>
      <c r="I293" s="133">
        <f ca="1">IFERROR(OFFSET('reallocations and reductions'!$H$2,MATCH(A293,'reallocations and reductions'!$F$3:$F$6,0),),0)</f>
        <v>0</v>
      </c>
      <c r="J293" s="133">
        <f ca="1">IFERROR(OFFSET('reallocations and reductions'!$I$13,MATCH(A293,'reallocations and reductions'!$F$14:$F$54,0),), 0)</f>
        <v>0</v>
      </c>
      <c r="K293" s="133">
        <f ca="1">ROUND(IF(OR(E293="State Balance", E293="Hawaii County"), H293/(SUMIF($E$2:$E$1259,"State Balance",$H$2:$H$1259)+SUMIF($E$2:$E$1259,"Hawaii County",$H$2:$H$1259))*('reallocations and reductions'!$I$6),H293/(SUM($H$2:$H$1259)-SUMIF($E$2:$E$1259,"State Balance",$H$2:$H$1259)-SUMIF($E$2:$E$1259,"Hawaii County",$H$2:$H$1259))*('reallocations and reductions'!$I$8+'reallocations and reductions'!$I$7)),0)</f>
        <v>181</v>
      </c>
      <c r="L293" s="133">
        <f t="shared" ca="1" si="12"/>
        <v>2318157</v>
      </c>
      <c r="M293" s="151">
        <f t="shared" ca="1" si="13"/>
        <v>0.11468612506912221</v>
      </c>
      <c r="N293" s="156">
        <f t="shared" ca="1" si="14"/>
        <v>238507</v>
      </c>
    </row>
    <row r="294" spans="1:14" x14ac:dyDescent="0.25">
      <c r="A294" t="str">
        <f>CALCS!AD295</f>
        <v>129999</v>
      </c>
      <c r="B294" t="str">
        <f>CALCS!A295</f>
        <v>Florida</v>
      </c>
      <c r="C294" t="str">
        <f>CALCS!B295</f>
        <v>FL</v>
      </c>
      <c r="D294" t="str">
        <f>CALCS!C295</f>
        <v>22</v>
      </c>
      <c r="E294" t="str">
        <f>CALCS!D295</f>
        <v>State Balance</v>
      </c>
      <c r="F294" s="155">
        <f>CALCS!O295</f>
        <v>3562213</v>
      </c>
      <c r="G294" s="133">
        <f ca="1">OFFSET(CDBG17old!$J$1,MATCH(A294,CDBG17old!$K$2:$K$1263,0),)</f>
        <v>24176468</v>
      </c>
      <c r="H294" s="133">
        <f>CALCS!X295</f>
        <v>27045041</v>
      </c>
      <c r="I294" s="133">
        <f ca="1">IFERROR(OFFSET('reallocations and reductions'!$H$2,MATCH(A294,'reallocations and reductions'!$F$3:$F$6,0),),0)</f>
        <v>0</v>
      </c>
      <c r="J294" s="133">
        <f ca="1">IFERROR(OFFSET('reallocations and reductions'!$I$13,MATCH(A294,'reallocations and reductions'!$F$14:$F$54,0),), 0)</f>
        <v>0</v>
      </c>
      <c r="K294" s="133">
        <f ca="1">ROUND(IF(OR(E294="State Balance", E294="Hawaii County"), H294/(SUMIF($E$2:$E$1259,"State Balance",$H$2:$H$1259)+SUMIF($E$2:$E$1259,"Hawaii County",$H$2:$H$1259))*('reallocations and reductions'!$I$6),H294/(SUM($H$2:$H$1259)-SUMIF($E$2:$E$1259,"State Balance",$H$2:$H$1259)-SUMIF($E$2:$E$1259,"Hawaii County",$H$2:$H$1259))*('reallocations and reductions'!$I$8+'reallocations and reductions'!$I$7)),0)</f>
        <v>39029</v>
      </c>
      <c r="L294" s="133">
        <f t="shared" ca="1" si="12"/>
        <v>27084070</v>
      </c>
      <c r="M294" s="151">
        <f t="shared" ca="1" si="13"/>
        <v>0.12026578903088739</v>
      </c>
      <c r="N294" s="156">
        <f t="shared" ca="1" si="14"/>
        <v>2907602</v>
      </c>
    </row>
    <row r="295" spans="1:14" x14ac:dyDescent="0.25">
      <c r="A295" t="str">
        <f>CALCS!AD296</f>
        <v>120234</v>
      </c>
      <c r="B295" t="str">
        <f>CALCS!A296</f>
        <v>Boca Raton</v>
      </c>
      <c r="C295" t="str">
        <f>CALCS!B296</f>
        <v>FL</v>
      </c>
      <c r="D295" t="str">
        <f>CALCS!C296</f>
        <v>51</v>
      </c>
      <c r="E295" t="str">
        <f>CALCS!D296</f>
        <v>PC</v>
      </c>
      <c r="F295" s="155">
        <f>CALCS!O296</f>
        <v>96114</v>
      </c>
      <c r="G295" s="133">
        <f ca="1">OFFSET(CDBG17old!$J$1,MATCH(A295,CDBG17old!$K$2:$K$1263,0),)</f>
        <v>393416</v>
      </c>
      <c r="H295" s="133">
        <f>CALCS!X296</f>
        <v>451648</v>
      </c>
      <c r="I295" s="133">
        <f ca="1">IFERROR(OFFSET('reallocations and reductions'!$H$2,MATCH(A295,'reallocations and reductions'!$F$3:$F$6,0),),0)</f>
        <v>0</v>
      </c>
      <c r="J295" s="133">
        <f ca="1">IFERROR(OFFSET('reallocations and reductions'!$I$13,MATCH(A295,'reallocations and reductions'!$F$14:$F$54,0),), 0)</f>
        <v>0</v>
      </c>
      <c r="K295" s="133">
        <f ca="1">ROUND(IF(OR(E295="State Balance", E295="Hawaii County"), H295/(SUMIF($E$2:$E$1259,"State Balance",$H$2:$H$1259)+SUMIF($E$2:$E$1259,"Hawaii County",$H$2:$H$1259))*('reallocations and reductions'!$I$6),H295/(SUM($H$2:$H$1259)-SUMIF($E$2:$E$1259,"State Balance",$H$2:$H$1259)-SUMIF($E$2:$E$1259,"Hawaii County",$H$2:$H$1259))*('reallocations and reductions'!$I$8+'reallocations and reductions'!$I$7)),0)</f>
        <v>35</v>
      </c>
      <c r="L295" s="133">
        <f t="shared" ca="1" si="12"/>
        <v>451683</v>
      </c>
      <c r="M295" s="151">
        <f t="shared" ca="1" si="13"/>
        <v>0.14810531345954409</v>
      </c>
      <c r="N295" s="156">
        <f t="shared" ca="1" si="14"/>
        <v>58267</v>
      </c>
    </row>
    <row r="296" spans="1:14" x14ac:dyDescent="0.25">
      <c r="A296" t="str">
        <f>CALCS!AD297</f>
        <v>120264</v>
      </c>
      <c r="B296" t="str">
        <f>CALCS!A297</f>
        <v>Boynton Beach</v>
      </c>
      <c r="C296" t="str">
        <f>CALCS!B297</f>
        <v>FL</v>
      </c>
      <c r="D296" t="str">
        <f>CALCS!C297</f>
        <v>52</v>
      </c>
      <c r="E296" t="str">
        <f>CALCS!D297</f>
        <v>MC</v>
      </c>
      <c r="F296" s="155">
        <f>CALCS!O297</f>
        <v>75569</v>
      </c>
      <c r="G296" s="133">
        <f ca="1">OFFSET(CDBG17old!$J$1,MATCH(A296,CDBG17old!$K$2:$K$1263,0),)</f>
        <v>514937</v>
      </c>
      <c r="H296" s="133">
        <f>CALCS!X297</f>
        <v>544357</v>
      </c>
      <c r="I296" s="133">
        <f ca="1">IFERROR(OFFSET('reallocations and reductions'!$H$2,MATCH(A296,'reallocations and reductions'!$F$3:$F$6,0),),0)</f>
        <v>0</v>
      </c>
      <c r="J296" s="133">
        <f ca="1">IFERROR(OFFSET('reallocations and reductions'!$I$13,MATCH(A296,'reallocations and reductions'!$F$14:$F$54,0),), 0)</f>
        <v>0</v>
      </c>
      <c r="K296" s="133">
        <f ca="1">ROUND(IF(OR(E296="State Balance", E296="Hawaii County"), H296/(SUMIF($E$2:$E$1259,"State Balance",$H$2:$H$1259)+SUMIF($E$2:$E$1259,"Hawaii County",$H$2:$H$1259))*('reallocations and reductions'!$I$6),H296/(SUM($H$2:$H$1259)-SUMIF($E$2:$E$1259,"State Balance",$H$2:$H$1259)-SUMIF($E$2:$E$1259,"Hawaii County",$H$2:$H$1259))*('reallocations and reductions'!$I$8+'reallocations and reductions'!$I$7)),0)</f>
        <v>42</v>
      </c>
      <c r="L296" s="133">
        <f t="shared" ca="1" si="12"/>
        <v>544399</v>
      </c>
      <c r="M296" s="151">
        <f t="shared" ca="1" si="13"/>
        <v>5.7214766078180435E-2</v>
      </c>
      <c r="N296" s="156">
        <f t="shared" ca="1" si="14"/>
        <v>29462</v>
      </c>
    </row>
    <row r="297" spans="1:14" x14ac:dyDescent="0.25">
      <c r="A297" t="str">
        <f>CALCS!AD298</f>
        <v>120270</v>
      </c>
      <c r="B297" t="str">
        <f>CALCS!A298</f>
        <v>Bradenton</v>
      </c>
      <c r="C297" t="str">
        <f>CALCS!B298</f>
        <v>FL</v>
      </c>
      <c r="D297" t="str">
        <f>CALCS!C298</f>
        <v>51</v>
      </c>
      <c r="E297" t="str">
        <f>CALCS!D298</f>
        <v>PC</v>
      </c>
      <c r="F297" s="155">
        <f>CALCS!O298</f>
        <v>55687</v>
      </c>
      <c r="G297" s="133">
        <f ca="1">OFFSET(CDBG17old!$J$1,MATCH(A297,CDBG17old!$K$2:$K$1263,0),)</f>
        <v>396059</v>
      </c>
      <c r="H297" s="133">
        <f>CALCS!X298</f>
        <v>421533</v>
      </c>
      <c r="I297" s="133">
        <f ca="1">IFERROR(OFFSET('reallocations and reductions'!$H$2,MATCH(A297,'reallocations and reductions'!$F$3:$F$6,0),),0)</f>
        <v>0</v>
      </c>
      <c r="J297" s="133">
        <f ca="1">IFERROR(OFFSET('reallocations and reductions'!$I$13,MATCH(A297,'reallocations and reductions'!$F$14:$F$54,0),), 0)</f>
        <v>0</v>
      </c>
      <c r="K297" s="133">
        <f ca="1">ROUND(IF(OR(E297="State Balance", E297="Hawaii County"), H297/(SUMIF($E$2:$E$1259,"State Balance",$H$2:$H$1259)+SUMIF($E$2:$E$1259,"Hawaii County",$H$2:$H$1259))*('reallocations and reductions'!$I$6),H297/(SUM($H$2:$H$1259)-SUMIF($E$2:$E$1259,"State Balance",$H$2:$H$1259)-SUMIF($E$2:$E$1259,"Hawaii County",$H$2:$H$1259))*('reallocations and reductions'!$I$8+'reallocations and reductions'!$I$7)),0)</f>
        <v>33</v>
      </c>
      <c r="L297" s="133">
        <f t="shared" ca="1" si="12"/>
        <v>421566</v>
      </c>
      <c r="M297" s="151">
        <f t="shared" ca="1" si="13"/>
        <v>6.4402020911025884E-2</v>
      </c>
      <c r="N297" s="156">
        <f t="shared" ca="1" si="14"/>
        <v>25507</v>
      </c>
    </row>
    <row r="298" spans="1:14" x14ac:dyDescent="0.25">
      <c r="A298" t="str">
        <f>CALCS!AD299</f>
        <v>120402</v>
      </c>
      <c r="B298" t="str">
        <f>CALCS!A299</f>
        <v>Cape Coral</v>
      </c>
      <c r="C298" t="str">
        <f>CALCS!B299</f>
        <v>FL</v>
      </c>
      <c r="D298" t="str">
        <f>CALCS!C299</f>
        <v>51</v>
      </c>
      <c r="E298" t="str">
        <f>CALCS!D299</f>
        <v>PC</v>
      </c>
      <c r="F298" s="155">
        <f>CALCS!O299</f>
        <v>179804</v>
      </c>
      <c r="G298" s="133">
        <f ca="1">OFFSET(CDBG17old!$J$1,MATCH(A298,CDBG17old!$K$2:$K$1263,0),)</f>
        <v>924203</v>
      </c>
      <c r="H298" s="133">
        <f>CALCS!X299</f>
        <v>1063872</v>
      </c>
      <c r="I298" s="133">
        <f ca="1">IFERROR(OFFSET('reallocations and reductions'!$H$2,MATCH(A298,'reallocations and reductions'!$F$3:$F$6,0),),0)</f>
        <v>0</v>
      </c>
      <c r="J298" s="133">
        <f ca="1">IFERROR(OFFSET('reallocations and reductions'!$I$13,MATCH(A298,'reallocations and reductions'!$F$14:$F$54,0),), 0)</f>
        <v>0</v>
      </c>
      <c r="K298" s="133">
        <f ca="1">ROUND(IF(OR(E298="State Balance", E298="Hawaii County"), H298/(SUMIF($E$2:$E$1259,"State Balance",$H$2:$H$1259)+SUMIF($E$2:$E$1259,"Hawaii County",$H$2:$H$1259))*('reallocations and reductions'!$I$6),H298/(SUM($H$2:$H$1259)-SUMIF($E$2:$E$1259,"State Balance",$H$2:$H$1259)-SUMIF($E$2:$E$1259,"Hawaii County",$H$2:$H$1259))*('reallocations and reductions'!$I$8+'reallocations and reductions'!$I$7)),0)</f>
        <v>83</v>
      </c>
      <c r="L298" s="133">
        <f t="shared" ca="1" si="12"/>
        <v>1063955</v>
      </c>
      <c r="M298" s="151">
        <f t="shared" ca="1" si="13"/>
        <v>0.15121353209197547</v>
      </c>
      <c r="N298" s="156">
        <f t="shared" ca="1" si="14"/>
        <v>139752</v>
      </c>
    </row>
    <row r="299" spans="1:14" x14ac:dyDescent="0.25">
      <c r="A299" t="str">
        <f>CALCS!AD300</f>
        <v>120492</v>
      </c>
      <c r="B299" t="str">
        <f>CALCS!A300</f>
        <v>Clearwater</v>
      </c>
      <c r="C299" t="str">
        <f>CALCS!B300</f>
        <v>FL</v>
      </c>
      <c r="D299" t="str">
        <f>CALCS!C300</f>
        <v>51</v>
      </c>
      <c r="E299" t="str">
        <f>CALCS!D300</f>
        <v>PC</v>
      </c>
      <c r="F299" s="155">
        <f>CALCS!O300</f>
        <v>114361</v>
      </c>
      <c r="G299" s="133">
        <f ca="1">OFFSET(CDBG17old!$J$1,MATCH(A299,CDBG17old!$K$2:$K$1263,0),)</f>
        <v>656940</v>
      </c>
      <c r="H299" s="133">
        <f>CALCS!X300</f>
        <v>740885</v>
      </c>
      <c r="I299" s="133">
        <f ca="1">IFERROR(OFFSET('reallocations and reductions'!$H$2,MATCH(A299,'reallocations and reductions'!$F$3:$F$6,0),),0)</f>
        <v>0</v>
      </c>
      <c r="J299" s="133">
        <f ca="1">IFERROR(OFFSET('reallocations and reductions'!$I$13,MATCH(A299,'reallocations and reductions'!$F$14:$F$54,0),), 0)</f>
        <v>0</v>
      </c>
      <c r="K299" s="133">
        <f ca="1">ROUND(IF(OR(E299="State Balance", E299="Hawaii County"), H299/(SUMIF($E$2:$E$1259,"State Balance",$H$2:$H$1259)+SUMIF($E$2:$E$1259,"Hawaii County",$H$2:$H$1259))*('reallocations and reductions'!$I$6),H299/(SUM($H$2:$H$1259)-SUMIF($E$2:$E$1259,"State Balance",$H$2:$H$1259)-SUMIF($E$2:$E$1259,"Hawaii County",$H$2:$H$1259))*('reallocations and reductions'!$I$8+'reallocations and reductions'!$I$7)),0)</f>
        <v>58</v>
      </c>
      <c r="L299" s="133">
        <f t="shared" ca="1" si="12"/>
        <v>740943</v>
      </c>
      <c r="M299" s="151">
        <f t="shared" ca="1" si="13"/>
        <v>0.12787012512558224</v>
      </c>
      <c r="N299" s="156">
        <f t="shared" ca="1" si="14"/>
        <v>84003</v>
      </c>
    </row>
    <row r="300" spans="1:14" x14ac:dyDescent="0.25">
      <c r="A300" t="str">
        <f>CALCS!AD301</f>
        <v>120516</v>
      </c>
      <c r="B300" t="str">
        <f>CALCS!A301</f>
        <v>Cocoa</v>
      </c>
      <c r="C300" t="str">
        <f>CALCS!B301</f>
        <v>FL</v>
      </c>
      <c r="D300" t="str">
        <f>CALCS!C301</f>
        <v>52</v>
      </c>
      <c r="E300" t="str">
        <f>CALCS!D301</f>
        <v>MC</v>
      </c>
      <c r="F300" s="155">
        <f>CALCS!O301</f>
        <v>18102</v>
      </c>
      <c r="G300" s="133">
        <f ca="1">OFFSET(CDBG17old!$J$1,MATCH(A300,CDBG17old!$K$2:$K$1263,0),)</f>
        <v>165277</v>
      </c>
      <c r="H300" s="133">
        <f>CALCS!X301</f>
        <v>178875</v>
      </c>
      <c r="I300" s="133">
        <f ca="1">IFERROR(OFFSET('reallocations and reductions'!$H$2,MATCH(A300,'reallocations and reductions'!$F$3:$F$6,0),),0)</f>
        <v>0</v>
      </c>
      <c r="J300" s="133">
        <f ca="1">IFERROR(OFFSET('reallocations and reductions'!$I$13,MATCH(A300,'reallocations and reductions'!$F$14:$F$54,0),), 0)</f>
        <v>0</v>
      </c>
      <c r="K300" s="133">
        <f ca="1">ROUND(IF(OR(E300="State Balance", E300="Hawaii County"), H300/(SUMIF($E$2:$E$1259,"State Balance",$H$2:$H$1259)+SUMIF($E$2:$E$1259,"Hawaii County",$H$2:$H$1259))*('reallocations and reductions'!$I$6),H300/(SUM($H$2:$H$1259)-SUMIF($E$2:$E$1259,"State Balance",$H$2:$H$1259)-SUMIF($E$2:$E$1259,"Hawaii County",$H$2:$H$1259))*('reallocations and reductions'!$I$8+'reallocations and reductions'!$I$7)),0)</f>
        <v>14</v>
      </c>
      <c r="L300" s="133">
        <f t="shared" ca="1" si="12"/>
        <v>178889</v>
      </c>
      <c r="M300" s="151">
        <f t="shared" ca="1" si="13"/>
        <v>8.2358706898116502E-2</v>
      </c>
      <c r="N300" s="156">
        <f t="shared" ca="1" si="14"/>
        <v>13612</v>
      </c>
    </row>
    <row r="301" spans="1:14" x14ac:dyDescent="0.25">
      <c r="A301" t="str">
        <f>CALCS!AD302</f>
        <v>120534</v>
      </c>
      <c r="B301" t="str">
        <f>CALCS!A302</f>
        <v>Coconut Creek</v>
      </c>
      <c r="C301" t="str">
        <f>CALCS!B302</f>
        <v>FL</v>
      </c>
      <c r="D301" t="str">
        <f>CALCS!C302</f>
        <v>52</v>
      </c>
      <c r="E301" t="str">
        <f>CALCS!D302</f>
        <v>MC</v>
      </c>
      <c r="F301" s="155">
        <f>CALCS!O302</f>
        <v>59405</v>
      </c>
      <c r="G301" s="133">
        <f ca="1">OFFSET(CDBG17old!$J$1,MATCH(A301,CDBG17old!$K$2:$K$1263,0),)</f>
        <v>270429</v>
      </c>
      <c r="H301" s="133">
        <f>CALCS!X302</f>
        <v>304790</v>
      </c>
      <c r="I301" s="133">
        <f ca="1">IFERROR(OFFSET('reallocations and reductions'!$H$2,MATCH(A301,'reallocations and reductions'!$F$3:$F$6,0),),0)</f>
        <v>0</v>
      </c>
      <c r="J301" s="133">
        <f ca="1">IFERROR(OFFSET('reallocations and reductions'!$I$13,MATCH(A301,'reallocations and reductions'!$F$14:$F$54,0),), 0)</f>
        <v>0</v>
      </c>
      <c r="K301" s="133">
        <f ca="1">ROUND(IF(OR(E301="State Balance", E301="Hawaii County"), H301/(SUMIF($E$2:$E$1259,"State Balance",$H$2:$H$1259)+SUMIF($E$2:$E$1259,"Hawaii County",$H$2:$H$1259))*('reallocations and reductions'!$I$6),H301/(SUM($H$2:$H$1259)-SUMIF($E$2:$E$1259,"State Balance",$H$2:$H$1259)-SUMIF($E$2:$E$1259,"Hawaii County",$H$2:$H$1259))*('reallocations and reductions'!$I$8+'reallocations and reductions'!$I$7)),0)</f>
        <v>24</v>
      </c>
      <c r="L301" s="133">
        <f t="shared" ca="1" si="12"/>
        <v>304814</v>
      </c>
      <c r="M301" s="151">
        <f t="shared" ca="1" si="13"/>
        <v>0.12714982490783164</v>
      </c>
      <c r="N301" s="156">
        <f t="shared" ca="1" si="14"/>
        <v>34385</v>
      </c>
    </row>
    <row r="302" spans="1:14" x14ac:dyDescent="0.25">
      <c r="A302" t="str">
        <f>CALCS!AD303</f>
        <v>120588</v>
      </c>
      <c r="B302" t="str">
        <f>CALCS!A303</f>
        <v>Coral Springs</v>
      </c>
      <c r="C302" t="str">
        <f>CALCS!B303</f>
        <v>FL</v>
      </c>
      <c r="D302" t="str">
        <f>CALCS!C303</f>
        <v>52</v>
      </c>
      <c r="E302" t="str">
        <f>CALCS!D303</f>
        <v>MC</v>
      </c>
      <c r="F302" s="155">
        <f>CALCS!O303</f>
        <v>130059</v>
      </c>
      <c r="G302" s="133">
        <f ca="1">OFFSET(CDBG17old!$J$1,MATCH(A302,CDBG17old!$K$2:$K$1263,0),)</f>
        <v>676049</v>
      </c>
      <c r="H302" s="133">
        <f>CALCS!X303</f>
        <v>770131</v>
      </c>
      <c r="I302" s="133">
        <f ca="1">IFERROR(OFFSET('reallocations and reductions'!$H$2,MATCH(A302,'reallocations and reductions'!$F$3:$F$6,0),),0)</f>
        <v>0</v>
      </c>
      <c r="J302" s="133">
        <f ca="1">IFERROR(OFFSET('reallocations and reductions'!$I$13,MATCH(A302,'reallocations and reductions'!$F$14:$F$54,0),), 0)</f>
        <v>0</v>
      </c>
      <c r="K302" s="133">
        <f ca="1">ROUND(IF(OR(E302="State Balance", E302="Hawaii County"), H302/(SUMIF($E$2:$E$1259,"State Balance",$H$2:$H$1259)+SUMIF($E$2:$E$1259,"Hawaii County",$H$2:$H$1259))*('reallocations and reductions'!$I$6),H302/(SUM($H$2:$H$1259)-SUMIF($E$2:$E$1259,"State Balance",$H$2:$H$1259)-SUMIF($E$2:$E$1259,"Hawaii County",$H$2:$H$1259))*('reallocations and reductions'!$I$8+'reallocations and reductions'!$I$7)),0)</f>
        <v>60</v>
      </c>
      <c r="L302" s="133">
        <f t="shared" ca="1" si="12"/>
        <v>770191</v>
      </c>
      <c r="M302" s="151">
        <f t="shared" ca="1" si="13"/>
        <v>0.13925321981099004</v>
      </c>
      <c r="N302" s="156">
        <f t="shared" ca="1" si="14"/>
        <v>94142</v>
      </c>
    </row>
    <row r="303" spans="1:14" x14ac:dyDescent="0.25">
      <c r="A303" t="str">
        <f>CALCS!AD304</f>
        <v>120684</v>
      </c>
      <c r="B303" t="str">
        <f>CALCS!A304</f>
        <v>Davie</v>
      </c>
      <c r="C303" t="str">
        <f>CALCS!B304</f>
        <v>FL</v>
      </c>
      <c r="D303" t="str">
        <f>CALCS!C304</f>
        <v>52</v>
      </c>
      <c r="E303" t="str">
        <f>CALCS!D304</f>
        <v>MC</v>
      </c>
      <c r="F303" s="155">
        <f>CALCS!O304</f>
        <v>101871</v>
      </c>
      <c r="G303" s="133">
        <f ca="1">OFFSET(CDBG17old!$J$1,MATCH(A303,CDBG17old!$K$2:$K$1263,0),)</f>
        <v>588865</v>
      </c>
      <c r="H303" s="133">
        <f>CALCS!X304</f>
        <v>622045</v>
      </c>
      <c r="I303" s="133">
        <f ca="1">IFERROR(OFFSET('reallocations and reductions'!$H$2,MATCH(A303,'reallocations and reductions'!$F$3:$F$6,0),),0)</f>
        <v>0</v>
      </c>
      <c r="J303" s="133">
        <f ca="1">IFERROR(OFFSET('reallocations and reductions'!$I$13,MATCH(A303,'reallocations and reductions'!$F$14:$F$54,0),), 0)</f>
        <v>0</v>
      </c>
      <c r="K303" s="133">
        <f ca="1">ROUND(IF(OR(E303="State Balance", E303="Hawaii County"), H303/(SUMIF($E$2:$E$1259,"State Balance",$H$2:$H$1259)+SUMIF($E$2:$E$1259,"Hawaii County",$H$2:$H$1259))*('reallocations and reductions'!$I$6),H303/(SUM($H$2:$H$1259)-SUMIF($E$2:$E$1259,"State Balance",$H$2:$H$1259)-SUMIF($E$2:$E$1259,"Hawaii County",$H$2:$H$1259))*('reallocations and reductions'!$I$8+'reallocations and reductions'!$I$7)),0)</f>
        <v>48</v>
      </c>
      <c r="L303" s="133">
        <f t="shared" ca="1" si="12"/>
        <v>622093</v>
      </c>
      <c r="M303" s="151">
        <f t="shared" ca="1" si="13"/>
        <v>5.64271946880864E-2</v>
      </c>
      <c r="N303" s="156">
        <f t="shared" ca="1" si="14"/>
        <v>33228</v>
      </c>
    </row>
    <row r="304" spans="1:14" x14ac:dyDescent="0.25">
      <c r="A304" t="str">
        <f>CALCS!AD305</f>
        <v>120690</v>
      </c>
      <c r="B304" t="str">
        <f>CALCS!A305</f>
        <v>Daytona Beach</v>
      </c>
      <c r="C304" t="str">
        <f>CALCS!B305</f>
        <v>FL</v>
      </c>
      <c r="D304" t="str">
        <f>CALCS!C305</f>
        <v>51</v>
      </c>
      <c r="E304" t="str">
        <f>CALCS!D305</f>
        <v>PC</v>
      </c>
      <c r="F304" s="155">
        <f>CALCS!O305</f>
        <v>66645</v>
      </c>
      <c r="G304" s="133">
        <f ca="1">OFFSET(CDBG17old!$J$1,MATCH(A304,CDBG17old!$K$2:$K$1263,0),)</f>
        <v>590600</v>
      </c>
      <c r="H304" s="133">
        <f>CALCS!X305</f>
        <v>658374</v>
      </c>
      <c r="I304" s="133">
        <f ca="1">IFERROR(OFFSET('reallocations and reductions'!$H$2,MATCH(A304,'reallocations and reductions'!$F$3:$F$6,0),),0)</f>
        <v>0</v>
      </c>
      <c r="J304" s="133">
        <f ca="1">IFERROR(OFFSET('reallocations and reductions'!$I$13,MATCH(A304,'reallocations and reductions'!$F$14:$F$54,0),), 0)</f>
        <v>0</v>
      </c>
      <c r="K304" s="133">
        <f ca="1">ROUND(IF(OR(E304="State Balance", E304="Hawaii County"), H304/(SUMIF($E$2:$E$1259,"State Balance",$H$2:$H$1259)+SUMIF($E$2:$E$1259,"Hawaii County",$H$2:$H$1259))*('reallocations and reductions'!$I$6),H304/(SUM($H$2:$H$1259)-SUMIF($E$2:$E$1259,"State Balance",$H$2:$H$1259)-SUMIF($E$2:$E$1259,"Hawaii County",$H$2:$H$1259))*('reallocations and reductions'!$I$8+'reallocations and reductions'!$I$7)),0)</f>
        <v>51</v>
      </c>
      <c r="L304" s="133">
        <f t="shared" ca="1" si="12"/>
        <v>658425</v>
      </c>
      <c r="M304" s="151">
        <f t="shared" ca="1" si="13"/>
        <v>0.11484083982390789</v>
      </c>
      <c r="N304" s="156">
        <f t="shared" ca="1" si="14"/>
        <v>67825</v>
      </c>
    </row>
    <row r="305" spans="1:14" x14ac:dyDescent="0.25">
      <c r="A305" t="str">
        <f>CALCS!AD306</f>
        <v>120708</v>
      </c>
      <c r="B305" t="str">
        <f>CALCS!A306</f>
        <v>Deerfield Beach</v>
      </c>
      <c r="C305" t="str">
        <f>CALCS!B306</f>
        <v>FL</v>
      </c>
      <c r="D305" t="str">
        <f>CALCS!C306</f>
        <v>51</v>
      </c>
      <c r="E305" t="str">
        <f>CALCS!D306</f>
        <v>PC</v>
      </c>
      <c r="F305" s="155">
        <f>CALCS!O306</f>
        <v>79764</v>
      </c>
      <c r="G305" s="133">
        <f ca="1">OFFSET(CDBG17old!$J$1,MATCH(A305,CDBG17old!$K$2:$K$1263,0),)</f>
        <v>637867</v>
      </c>
      <c r="H305" s="133">
        <f>CALCS!X306</f>
        <v>640001</v>
      </c>
      <c r="I305" s="133">
        <f ca="1">IFERROR(OFFSET('reallocations and reductions'!$H$2,MATCH(A305,'reallocations and reductions'!$F$3:$F$6,0),),0)</f>
        <v>0</v>
      </c>
      <c r="J305" s="133">
        <f ca="1">IFERROR(OFFSET('reallocations and reductions'!$I$13,MATCH(A305,'reallocations and reductions'!$F$14:$F$54,0),), 0)</f>
        <v>0</v>
      </c>
      <c r="K305" s="133">
        <f ca="1">ROUND(IF(OR(E305="State Balance", E305="Hawaii County"), H305/(SUMIF($E$2:$E$1259,"State Balance",$H$2:$H$1259)+SUMIF($E$2:$E$1259,"Hawaii County",$H$2:$H$1259))*('reallocations and reductions'!$I$6),H305/(SUM($H$2:$H$1259)-SUMIF($E$2:$E$1259,"State Balance",$H$2:$H$1259)-SUMIF($E$2:$E$1259,"Hawaii County",$H$2:$H$1259))*('reallocations and reductions'!$I$8+'reallocations and reductions'!$I$7)),0)</f>
        <v>50</v>
      </c>
      <c r="L305" s="133">
        <f t="shared" ca="1" si="12"/>
        <v>640051</v>
      </c>
      <c r="M305" s="151">
        <f t="shared" ca="1" si="13"/>
        <v>3.4239112542269784E-3</v>
      </c>
      <c r="N305" s="156">
        <f t="shared" ca="1" si="14"/>
        <v>2184</v>
      </c>
    </row>
    <row r="306" spans="1:14" x14ac:dyDescent="0.25">
      <c r="A306" t="str">
        <f>CALCS!AD307</f>
        <v>120732</v>
      </c>
      <c r="B306" t="str">
        <f>CALCS!A307</f>
        <v>Delray Beach</v>
      </c>
      <c r="C306" t="str">
        <f>CALCS!B307</f>
        <v>FL</v>
      </c>
      <c r="D306" t="str">
        <f>CALCS!C307</f>
        <v>51</v>
      </c>
      <c r="E306" t="str">
        <f>CALCS!D307</f>
        <v>PC</v>
      </c>
      <c r="F306" s="155">
        <f>CALCS!O307</f>
        <v>67371</v>
      </c>
      <c r="G306" s="133">
        <f ca="1">OFFSET(CDBG17old!$J$1,MATCH(A306,CDBG17old!$K$2:$K$1263,0),)</f>
        <v>461097</v>
      </c>
      <c r="H306" s="133">
        <f>CALCS!X307</f>
        <v>511122</v>
      </c>
      <c r="I306" s="133">
        <f ca="1">IFERROR(OFFSET('reallocations and reductions'!$H$2,MATCH(A306,'reallocations and reductions'!$F$3:$F$6,0),),0)</f>
        <v>0</v>
      </c>
      <c r="J306" s="133">
        <f ca="1">IFERROR(OFFSET('reallocations and reductions'!$I$13,MATCH(A306,'reallocations and reductions'!$F$14:$F$54,0),), 0)</f>
        <v>0</v>
      </c>
      <c r="K306" s="133">
        <f ca="1">ROUND(IF(OR(E306="State Balance", E306="Hawaii County"), H306/(SUMIF($E$2:$E$1259,"State Balance",$H$2:$H$1259)+SUMIF($E$2:$E$1259,"Hawaii County",$H$2:$H$1259))*('reallocations and reductions'!$I$6),H306/(SUM($H$2:$H$1259)-SUMIF($E$2:$E$1259,"State Balance",$H$2:$H$1259)-SUMIF($E$2:$E$1259,"Hawaii County",$H$2:$H$1259))*('reallocations and reductions'!$I$8+'reallocations and reductions'!$I$7)),0)</f>
        <v>40</v>
      </c>
      <c r="L306" s="133">
        <f t="shared" ca="1" si="12"/>
        <v>511162</v>
      </c>
      <c r="M306" s="151">
        <f t="shared" ca="1" si="13"/>
        <v>0.10857802154427376</v>
      </c>
      <c r="N306" s="156">
        <f t="shared" ca="1" si="14"/>
        <v>50065</v>
      </c>
    </row>
    <row r="307" spans="1:14" x14ac:dyDescent="0.25">
      <c r="A307" t="str">
        <f>CALCS!AD308</f>
        <v>120738</v>
      </c>
      <c r="B307" t="str">
        <f>CALCS!A308</f>
        <v>Deltona</v>
      </c>
      <c r="C307" t="str">
        <f>CALCS!B308</f>
        <v>FL</v>
      </c>
      <c r="D307" t="str">
        <f>CALCS!C308</f>
        <v>51</v>
      </c>
      <c r="E307" t="str">
        <f>CALCS!D308</f>
        <v>PC</v>
      </c>
      <c r="F307" s="155">
        <f>CALCS!O308</f>
        <v>90124</v>
      </c>
      <c r="G307" s="133">
        <f ca="1">OFFSET(CDBG17old!$J$1,MATCH(A307,CDBG17old!$K$2:$K$1263,0),)</f>
        <v>507294</v>
      </c>
      <c r="H307" s="133">
        <f>CALCS!X308</f>
        <v>585827</v>
      </c>
      <c r="I307" s="133">
        <f ca="1">IFERROR(OFFSET('reallocations and reductions'!$H$2,MATCH(A307,'reallocations and reductions'!$F$3:$F$6,0),),0)</f>
        <v>0</v>
      </c>
      <c r="J307" s="133">
        <f ca="1">IFERROR(OFFSET('reallocations and reductions'!$I$13,MATCH(A307,'reallocations and reductions'!$F$14:$F$54,0),), 0)</f>
        <v>0</v>
      </c>
      <c r="K307" s="133">
        <f ca="1">ROUND(IF(OR(E307="State Balance", E307="Hawaii County"), H307/(SUMIF($E$2:$E$1259,"State Balance",$H$2:$H$1259)+SUMIF($E$2:$E$1259,"Hawaii County",$H$2:$H$1259))*('reallocations and reductions'!$I$6),H307/(SUM($H$2:$H$1259)-SUMIF($E$2:$E$1259,"State Balance",$H$2:$H$1259)-SUMIF($E$2:$E$1259,"Hawaii County",$H$2:$H$1259))*('reallocations and reductions'!$I$8+'reallocations and reductions'!$I$7)),0)</f>
        <v>46</v>
      </c>
      <c r="L307" s="133">
        <f t="shared" ca="1" si="12"/>
        <v>585873</v>
      </c>
      <c r="M307" s="151">
        <f t="shared" ca="1" si="13"/>
        <v>0.15489834297271404</v>
      </c>
      <c r="N307" s="156">
        <f t="shared" ca="1" si="14"/>
        <v>78579</v>
      </c>
    </row>
    <row r="308" spans="1:14" x14ac:dyDescent="0.25">
      <c r="A308" t="str">
        <f>CALCS!AD309</f>
        <v>120954</v>
      </c>
      <c r="B308" t="str">
        <f>CALCS!A309</f>
        <v>Ft Lauderdale</v>
      </c>
      <c r="C308" t="str">
        <f>CALCS!B309</f>
        <v>FL</v>
      </c>
      <c r="D308" t="str">
        <f>CALCS!C309</f>
        <v>51</v>
      </c>
      <c r="E308" t="str">
        <f>CALCS!D309</f>
        <v>PC</v>
      </c>
      <c r="F308" s="155">
        <f>CALCS!O309</f>
        <v>178752</v>
      </c>
      <c r="G308" s="133">
        <f ca="1">OFFSET(CDBG17old!$J$1,MATCH(A308,CDBG17old!$K$2:$K$1263,0),)</f>
        <v>1459510</v>
      </c>
      <c r="H308" s="133">
        <f>CALCS!X309</f>
        <v>1580329</v>
      </c>
      <c r="I308" s="133">
        <f ca="1">IFERROR(OFFSET('reallocations and reductions'!$H$2,MATCH(A308,'reallocations and reductions'!$F$3:$F$6,0),),0)</f>
        <v>0</v>
      </c>
      <c r="J308" s="133">
        <f ca="1">IFERROR(OFFSET('reallocations and reductions'!$I$13,MATCH(A308,'reallocations and reductions'!$F$14:$F$54,0),), 0)</f>
        <v>0</v>
      </c>
      <c r="K308" s="133">
        <f ca="1">ROUND(IF(OR(E308="State Balance", E308="Hawaii County"), H308/(SUMIF($E$2:$E$1259,"State Balance",$H$2:$H$1259)+SUMIF($E$2:$E$1259,"Hawaii County",$H$2:$H$1259))*('reallocations and reductions'!$I$6),H308/(SUM($H$2:$H$1259)-SUMIF($E$2:$E$1259,"State Balance",$H$2:$H$1259)-SUMIF($E$2:$E$1259,"Hawaii County",$H$2:$H$1259))*('reallocations and reductions'!$I$8+'reallocations and reductions'!$I$7)),0)</f>
        <v>123</v>
      </c>
      <c r="L308" s="133">
        <f t="shared" ca="1" si="12"/>
        <v>1580452</v>
      </c>
      <c r="M308" s="151">
        <f t="shared" ca="1" si="13"/>
        <v>8.2864797089434131E-2</v>
      </c>
      <c r="N308" s="156">
        <f t="shared" ca="1" si="14"/>
        <v>120942</v>
      </c>
    </row>
    <row r="309" spans="1:14" x14ac:dyDescent="0.25">
      <c r="A309" t="str">
        <f>CALCS!AD310</f>
        <v>120966</v>
      </c>
      <c r="B309" t="str">
        <f>CALCS!A310</f>
        <v>Ft Myers</v>
      </c>
      <c r="C309" t="str">
        <f>CALCS!B310</f>
        <v>FL</v>
      </c>
      <c r="D309" t="str">
        <f>CALCS!C310</f>
        <v>51</v>
      </c>
      <c r="E309" t="str">
        <f>CALCS!D310</f>
        <v>PC</v>
      </c>
      <c r="F309" s="155">
        <f>CALCS!O310</f>
        <v>77146</v>
      </c>
      <c r="G309" s="133">
        <f ca="1">OFFSET(CDBG17old!$J$1,MATCH(A309,CDBG17old!$K$2:$K$1263,0),)</f>
        <v>606129</v>
      </c>
      <c r="H309" s="133">
        <f>CALCS!X310</f>
        <v>618128</v>
      </c>
      <c r="I309" s="133">
        <f ca="1">IFERROR(OFFSET('reallocations and reductions'!$H$2,MATCH(A309,'reallocations and reductions'!$F$3:$F$6,0),),0)</f>
        <v>0</v>
      </c>
      <c r="J309" s="133">
        <f ca="1">IFERROR(OFFSET('reallocations and reductions'!$I$13,MATCH(A309,'reallocations and reductions'!$F$14:$F$54,0),), 0)</f>
        <v>0</v>
      </c>
      <c r="K309" s="133">
        <f ca="1">ROUND(IF(OR(E309="State Balance", E309="Hawaii County"), H309/(SUMIF($E$2:$E$1259,"State Balance",$H$2:$H$1259)+SUMIF($E$2:$E$1259,"Hawaii County",$H$2:$H$1259))*('reallocations and reductions'!$I$6),H309/(SUM($H$2:$H$1259)-SUMIF($E$2:$E$1259,"State Balance",$H$2:$H$1259)-SUMIF($E$2:$E$1259,"Hawaii County",$H$2:$H$1259))*('reallocations and reductions'!$I$8+'reallocations and reductions'!$I$7)),0)</f>
        <v>48</v>
      </c>
      <c r="L309" s="133">
        <f t="shared" ca="1" si="12"/>
        <v>618176</v>
      </c>
      <c r="M309" s="151">
        <f t="shared" ca="1" si="13"/>
        <v>1.987530707159697E-2</v>
      </c>
      <c r="N309" s="156">
        <f t="shared" ca="1" si="14"/>
        <v>12047</v>
      </c>
    </row>
    <row r="310" spans="1:14" x14ac:dyDescent="0.25">
      <c r="A310" t="str">
        <f>CALCS!AD311</f>
        <v>120996</v>
      </c>
      <c r="B310" t="str">
        <f>CALCS!A311</f>
        <v>Fort Pierce</v>
      </c>
      <c r="C310" t="str">
        <f>CALCS!B311</f>
        <v>FL</v>
      </c>
      <c r="D310" t="str">
        <f>CALCS!C311</f>
        <v>52</v>
      </c>
      <c r="E310" t="str">
        <f>CALCS!D311</f>
        <v>MC</v>
      </c>
      <c r="F310" s="155">
        <f>CALCS!O311</f>
        <v>45295</v>
      </c>
      <c r="G310" s="133">
        <f ca="1">OFFSET(CDBG17old!$J$1,MATCH(A310,CDBG17old!$K$2:$K$1263,0),)</f>
        <v>477456</v>
      </c>
      <c r="H310" s="133">
        <f>CALCS!X311</f>
        <v>549337</v>
      </c>
      <c r="I310" s="133">
        <f ca="1">IFERROR(OFFSET('reallocations and reductions'!$H$2,MATCH(A310,'reallocations and reductions'!$F$3:$F$6,0),),0)</f>
        <v>0</v>
      </c>
      <c r="J310" s="133">
        <f ca="1">IFERROR(OFFSET('reallocations and reductions'!$I$13,MATCH(A310,'reallocations and reductions'!$F$14:$F$54,0),), 0)</f>
        <v>0</v>
      </c>
      <c r="K310" s="133">
        <f ca="1">ROUND(IF(OR(E310="State Balance", E310="Hawaii County"), H310/(SUMIF($E$2:$E$1259,"State Balance",$H$2:$H$1259)+SUMIF($E$2:$E$1259,"Hawaii County",$H$2:$H$1259))*('reallocations and reductions'!$I$6),H310/(SUM($H$2:$H$1259)-SUMIF($E$2:$E$1259,"State Balance",$H$2:$H$1259)-SUMIF($E$2:$E$1259,"Hawaii County",$H$2:$H$1259))*('reallocations and reductions'!$I$8+'reallocations and reductions'!$I$7)),0)</f>
        <v>43</v>
      </c>
      <c r="L310" s="133">
        <f t="shared" ca="1" si="12"/>
        <v>549380</v>
      </c>
      <c r="M310" s="151">
        <f t="shared" ca="1" si="13"/>
        <v>0.15064005897925672</v>
      </c>
      <c r="N310" s="156">
        <f t="shared" ca="1" si="14"/>
        <v>71924</v>
      </c>
    </row>
    <row r="311" spans="1:14" x14ac:dyDescent="0.25">
      <c r="A311" t="str">
        <f>CALCS!AD312</f>
        <v>121008</v>
      </c>
      <c r="B311" t="str">
        <f>CALCS!A312</f>
        <v>Fort Walton Beach</v>
      </c>
      <c r="C311" t="str">
        <f>CALCS!B312</f>
        <v>FL</v>
      </c>
      <c r="D311" t="str">
        <f>CALCS!C312</f>
        <v>51</v>
      </c>
      <c r="E311" t="str">
        <f>CALCS!D312</f>
        <v>PC</v>
      </c>
      <c r="F311" s="155">
        <f>CALCS!O312</f>
        <v>21971</v>
      </c>
      <c r="G311" s="133">
        <f ca="1">OFFSET(CDBG17old!$J$1,MATCH(A311,CDBG17old!$K$2:$K$1263,0),)</f>
        <v>119807</v>
      </c>
      <c r="H311" s="133">
        <f>CALCS!X312</f>
        <v>138102</v>
      </c>
      <c r="I311" s="133">
        <f ca="1">IFERROR(OFFSET('reallocations and reductions'!$H$2,MATCH(A311,'reallocations and reductions'!$F$3:$F$6,0),),0)</f>
        <v>0</v>
      </c>
      <c r="J311" s="133">
        <f ca="1">IFERROR(OFFSET('reallocations and reductions'!$I$13,MATCH(A311,'reallocations and reductions'!$F$14:$F$54,0),), 0)</f>
        <v>0</v>
      </c>
      <c r="K311" s="133">
        <f ca="1">ROUND(IF(OR(E311="State Balance", E311="Hawaii County"), H311/(SUMIF($E$2:$E$1259,"State Balance",$H$2:$H$1259)+SUMIF($E$2:$E$1259,"Hawaii County",$H$2:$H$1259))*('reallocations and reductions'!$I$6),H311/(SUM($H$2:$H$1259)-SUMIF($E$2:$E$1259,"State Balance",$H$2:$H$1259)-SUMIF($E$2:$E$1259,"Hawaii County",$H$2:$H$1259))*('reallocations and reductions'!$I$8+'reallocations and reductions'!$I$7)),0)</f>
        <v>11</v>
      </c>
      <c r="L311" s="133">
        <f t="shared" ca="1" si="12"/>
        <v>138113</v>
      </c>
      <c r="M311" s="151">
        <f t="shared" ca="1" si="13"/>
        <v>0.15279574649227506</v>
      </c>
      <c r="N311" s="156">
        <f t="shared" ca="1" si="14"/>
        <v>18306</v>
      </c>
    </row>
    <row r="312" spans="1:14" x14ac:dyDescent="0.25">
      <c r="A312" t="str">
        <f>CALCS!AD313</f>
        <v>121038</v>
      </c>
      <c r="B312" t="str">
        <f>CALCS!A313</f>
        <v>Gainesville</v>
      </c>
      <c r="C312" t="str">
        <f>CALCS!B313</f>
        <v>FL</v>
      </c>
      <c r="D312" t="str">
        <f>CALCS!C313</f>
        <v>51</v>
      </c>
      <c r="E312" t="str">
        <f>CALCS!D313</f>
        <v>PC</v>
      </c>
      <c r="F312" s="155">
        <f>CALCS!O313</f>
        <v>131591</v>
      </c>
      <c r="G312" s="133">
        <f ca="1">OFFSET(CDBG17old!$J$1,MATCH(A312,CDBG17old!$K$2:$K$1263,0),)</f>
        <v>1244102</v>
      </c>
      <c r="H312" s="133">
        <f>CALCS!X313</f>
        <v>1347180</v>
      </c>
      <c r="I312" s="133">
        <f ca="1">IFERROR(OFFSET('reallocations and reductions'!$H$2,MATCH(A312,'reallocations and reductions'!$F$3:$F$6,0),),0)</f>
        <v>0</v>
      </c>
      <c r="J312" s="133">
        <f ca="1">IFERROR(OFFSET('reallocations and reductions'!$I$13,MATCH(A312,'reallocations and reductions'!$F$14:$F$54,0),), 0)</f>
        <v>0</v>
      </c>
      <c r="K312" s="133">
        <f ca="1">ROUND(IF(OR(E312="State Balance", E312="Hawaii County"), H312/(SUMIF($E$2:$E$1259,"State Balance",$H$2:$H$1259)+SUMIF($E$2:$E$1259,"Hawaii County",$H$2:$H$1259))*('reallocations and reductions'!$I$6),H312/(SUM($H$2:$H$1259)-SUMIF($E$2:$E$1259,"State Balance",$H$2:$H$1259)-SUMIF($E$2:$E$1259,"Hawaii County",$H$2:$H$1259))*('reallocations and reductions'!$I$8+'reallocations and reductions'!$I$7)),0)</f>
        <v>105</v>
      </c>
      <c r="L312" s="133">
        <f t="shared" ca="1" si="12"/>
        <v>1347285</v>
      </c>
      <c r="M312" s="151">
        <f t="shared" ca="1" si="13"/>
        <v>8.2937733401280606E-2</v>
      </c>
      <c r="N312" s="156">
        <f t="shared" ca="1" si="14"/>
        <v>103183</v>
      </c>
    </row>
    <row r="313" spans="1:14" x14ac:dyDescent="0.25">
      <c r="A313" t="str">
        <f>CALCS!AD314</f>
        <v>121236</v>
      </c>
      <c r="B313" t="str">
        <f>CALCS!A314</f>
        <v>Hialeah</v>
      </c>
      <c r="C313" t="str">
        <f>CALCS!B314</f>
        <v>FL</v>
      </c>
      <c r="D313" t="str">
        <f>CALCS!C314</f>
        <v>52</v>
      </c>
      <c r="E313" t="str">
        <f>CALCS!D314</f>
        <v>MC</v>
      </c>
      <c r="F313" s="155">
        <f>CALCS!O314</f>
        <v>236387</v>
      </c>
      <c r="G313" s="133">
        <f ca="1">OFFSET(CDBG17old!$J$1,MATCH(A313,CDBG17old!$K$2:$K$1263,0),)</f>
        <v>2300287</v>
      </c>
      <c r="H313" s="133">
        <f>CALCS!X314</f>
        <v>2709294</v>
      </c>
      <c r="I313" s="133">
        <f ca="1">IFERROR(OFFSET('reallocations and reductions'!$H$2,MATCH(A313,'reallocations and reductions'!$F$3:$F$6,0),),0)</f>
        <v>0</v>
      </c>
      <c r="J313" s="133">
        <f ca="1">IFERROR(OFFSET('reallocations and reductions'!$I$13,MATCH(A313,'reallocations and reductions'!$F$14:$F$54,0),), 0)</f>
        <v>0</v>
      </c>
      <c r="K313" s="133">
        <f ca="1">ROUND(IF(OR(E313="State Balance", E313="Hawaii County"), H313/(SUMIF($E$2:$E$1259,"State Balance",$H$2:$H$1259)+SUMIF($E$2:$E$1259,"Hawaii County",$H$2:$H$1259))*('reallocations and reductions'!$I$6),H313/(SUM($H$2:$H$1259)-SUMIF($E$2:$E$1259,"State Balance",$H$2:$H$1259)-SUMIF($E$2:$E$1259,"Hawaii County",$H$2:$H$1259))*('reallocations and reductions'!$I$8+'reallocations and reductions'!$I$7)),0)</f>
        <v>211</v>
      </c>
      <c r="L313" s="133">
        <f t="shared" ca="1" si="12"/>
        <v>2709505</v>
      </c>
      <c r="M313" s="151">
        <f t="shared" ca="1" si="13"/>
        <v>0.17789867090497838</v>
      </c>
      <c r="N313" s="156">
        <f t="shared" ca="1" si="14"/>
        <v>409218</v>
      </c>
    </row>
    <row r="314" spans="1:14" x14ac:dyDescent="0.25">
      <c r="A314" t="str">
        <f>CALCS!AD315</f>
        <v>121320</v>
      </c>
      <c r="B314" t="str">
        <f>CALCS!A315</f>
        <v>Hollywood</v>
      </c>
      <c r="C314" t="str">
        <f>CALCS!B315</f>
        <v>FL</v>
      </c>
      <c r="D314" t="str">
        <f>CALCS!C315</f>
        <v>52</v>
      </c>
      <c r="E314" t="str">
        <f>CALCS!D315</f>
        <v>MC</v>
      </c>
      <c r="F314" s="155">
        <f>CALCS!O315</f>
        <v>151998</v>
      </c>
      <c r="G314" s="133">
        <f ca="1">OFFSET(CDBG17old!$J$1,MATCH(A314,CDBG17old!$K$2:$K$1263,0),)</f>
        <v>1092581</v>
      </c>
      <c r="H314" s="133">
        <f>CALCS!X315</f>
        <v>1213244</v>
      </c>
      <c r="I314" s="133">
        <f ca="1">IFERROR(OFFSET('reallocations and reductions'!$H$2,MATCH(A314,'reallocations and reductions'!$F$3:$F$6,0),),0)</f>
        <v>0</v>
      </c>
      <c r="J314" s="133">
        <f ca="1">IFERROR(OFFSET('reallocations and reductions'!$I$13,MATCH(A314,'reallocations and reductions'!$F$14:$F$54,0),), 0)</f>
        <v>0</v>
      </c>
      <c r="K314" s="133">
        <f ca="1">ROUND(IF(OR(E314="State Balance", E314="Hawaii County"), H314/(SUMIF($E$2:$E$1259,"State Balance",$H$2:$H$1259)+SUMIF($E$2:$E$1259,"Hawaii County",$H$2:$H$1259))*('reallocations and reductions'!$I$6),H314/(SUM($H$2:$H$1259)-SUMIF($E$2:$E$1259,"State Balance",$H$2:$H$1259)-SUMIF($E$2:$E$1259,"Hawaii County",$H$2:$H$1259))*('reallocations and reductions'!$I$8+'reallocations and reductions'!$I$7)),0)</f>
        <v>95</v>
      </c>
      <c r="L314" s="133">
        <f t="shared" ca="1" si="12"/>
        <v>1213339</v>
      </c>
      <c r="M314" s="151">
        <f t="shared" ca="1" si="13"/>
        <v>0.11052544388013337</v>
      </c>
      <c r="N314" s="156">
        <f t="shared" ca="1" si="14"/>
        <v>120758</v>
      </c>
    </row>
    <row r="315" spans="1:14" x14ac:dyDescent="0.25">
      <c r="A315" t="str">
        <f>CALCS!AD316</f>
        <v>121344</v>
      </c>
      <c r="B315" t="str">
        <f>CALCS!A316</f>
        <v>Homestead City</v>
      </c>
      <c r="C315" t="str">
        <f>CALCS!B316</f>
        <v>FL</v>
      </c>
      <c r="D315" t="str">
        <f>CALCS!C316</f>
        <v>52</v>
      </c>
      <c r="E315" t="str">
        <f>CALCS!D316</f>
        <v>MC</v>
      </c>
      <c r="F315" s="155">
        <f>CALCS!O316</f>
        <v>67996</v>
      </c>
      <c r="G315" s="133">
        <f ca="1">OFFSET(CDBG17old!$J$1,MATCH(A315,CDBG17old!$K$2:$K$1263,0),)</f>
        <v>778090</v>
      </c>
      <c r="H315" s="133">
        <f>CALCS!X316</f>
        <v>830758</v>
      </c>
      <c r="I315" s="133">
        <f ca="1">IFERROR(OFFSET('reallocations and reductions'!$H$2,MATCH(A315,'reallocations and reductions'!$F$3:$F$6,0),),0)</f>
        <v>0</v>
      </c>
      <c r="J315" s="133">
        <f ca="1">IFERROR(OFFSET('reallocations and reductions'!$I$13,MATCH(A315,'reallocations and reductions'!$F$14:$F$54,0),), 0)</f>
        <v>0</v>
      </c>
      <c r="K315" s="133">
        <f ca="1">ROUND(IF(OR(E315="State Balance", E315="Hawaii County"), H315/(SUMIF($E$2:$E$1259,"State Balance",$H$2:$H$1259)+SUMIF($E$2:$E$1259,"Hawaii County",$H$2:$H$1259))*('reallocations and reductions'!$I$6),H315/(SUM($H$2:$H$1259)-SUMIF($E$2:$E$1259,"State Balance",$H$2:$H$1259)-SUMIF($E$2:$E$1259,"Hawaii County",$H$2:$H$1259))*('reallocations and reductions'!$I$8+'reallocations and reductions'!$I$7)),0)</f>
        <v>65</v>
      </c>
      <c r="L315" s="133">
        <f t="shared" ca="1" si="12"/>
        <v>830823</v>
      </c>
      <c r="M315" s="151">
        <f t="shared" ca="1" si="13"/>
        <v>6.7772365664640344E-2</v>
      </c>
      <c r="N315" s="156">
        <f t="shared" ca="1" si="14"/>
        <v>52733</v>
      </c>
    </row>
    <row r="316" spans="1:14" x14ac:dyDescent="0.25">
      <c r="A316" t="str">
        <f>CALCS!AD317</f>
        <v>121512</v>
      </c>
      <c r="B316" t="str">
        <f>CALCS!A317</f>
        <v>Jupiter</v>
      </c>
      <c r="C316" t="str">
        <f>CALCS!B317</f>
        <v>FL</v>
      </c>
      <c r="D316" t="str">
        <f>CALCS!C317</f>
        <v>51</v>
      </c>
      <c r="E316" t="str">
        <f>CALCS!D317</f>
        <v>PC</v>
      </c>
      <c r="F316" s="155">
        <f>CALCS!O317</f>
        <v>63813</v>
      </c>
      <c r="G316" s="133">
        <f ca="1">OFFSET(CDBG17old!$J$1,MATCH(A316,CDBG17old!$K$2:$K$1263,0),)</f>
        <v>256076</v>
      </c>
      <c r="H316" s="133">
        <f>CALCS!X317</f>
        <v>310914</v>
      </c>
      <c r="I316" s="133">
        <f ca="1">IFERROR(OFFSET('reallocations and reductions'!$H$2,MATCH(A316,'reallocations and reductions'!$F$3:$F$6,0),),0)</f>
        <v>0</v>
      </c>
      <c r="J316" s="133">
        <f ca="1">IFERROR(OFFSET('reallocations and reductions'!$I$13,MATCH(A316,'reallocations and reductions'!$F$14:$F$54,0),), 0)</f>
        <v>0</v>
      </c>
      <c r="K316" s="133">
        <f ca="1">ROUND(IF(OR(E316="State Balance", E316="Hawaii County"), H316/(SUMIF($E$2:$E$1259,"State Balance",$H$2:$H$1259)+SUMIF($E$2:$E$1259,"Hawaii County",$H$2:$H$1259))*('reallocations and reductions'!$I$6),H316/(SUM($H$2:$H$1259)-SUMIF($E$2:$E$1259,"State Balance",$H$2:$H$1259)-SUMIF($E$2:$E$1259,"Hawaii County",$H$2:$H$1259))*('reallocations and reductions'!$I$8+'reallocations and reductions'!$I$7)),0)</f>
        <v>24</v>
      </c>
      <c r="L316" s="133">
        <f t="shared" ca="1" si="12"/>
        <v>310938</v>
      </c>
      <c r="M316" s="151">
        <f t="shared" ca="1" si="13"/>
        <v>0.21424108467798622</v>
      </c>
      <c r="N316" s="156">
        <f t="shared" ca="1" si="14"/>
        <v>54862</v>
      </c>
    </row>
    <row r="317" spans="1:14" x14ac:dyDescent="0.25">
      <c r="A317" t="str">
        <f>CALCS!AD318</f>
        <v>121572</v>
      </c>
      <c r="B317" t="str">
        <f>CALCS!A318</f>
        <v>Kissimmee</v>
      </c>
      <c r="C317" t="str">
        <f>CALCS!B318</f>
        <v>FL</v>
      </c>
      <c r="D317" t="str">
        <f>CALCS!C318</f>
        <v>51</v>
      </c>
      <c r="E317" t="str">
        <f>CALCS!D318</f>
        <v>PC</v>
      </c>
      <c r="F317" s="155">
        <f>CALCS!O318</f>
        <v>69369</v>
      </c>
      <c r="G317" s="133">
        <f ca="1">OFFSET(CDBG17old!$J$1,MATCH(A317,CDBG17old!$K$2:$K$1263,0),)</f>
        <v>576285</v>
      </c>
      <c r="H317" s="133">
        <f>CALCS!X318</f>
        <v>669951</v>
      </c>
      <c r="I317" s="133">
        <f ca="1">IFERROR(OFFSET('reallocations and reductions'!$H$2,MATCH(A317,'reallocations and reductions'!$F$3:$F$6,0),),0)</f>
        <v>0</v>
      </c>
      <c r="J317" s="133">
        <f ca="1">IFERROR(OFFSET('reallocations and reductions'!$I$13,MATCH(A317,'reallocations and reductions'!$F$14:$F$54,0),), 0)</f>
        <v>0</v>
      </c>
      <c r="K317" s="133">
        <f ca="1">ROUND(IF(OR(E317="State Balance", E317="Hawaii County"), H317/(SUMIF($E$2:$E$1259,"State Balance",$H$2:$H$1259)+SUMIF($E$2:$E$1259,"Hawaii County",$H$2:$H$1259))*('reallocations and reductions'!$I$6),H317/(SUM($H$2:$H$1259)-SUMIF($E$2:$E$1259,"State Balance",$H$2:$H$1259)-SUMIF($E$2:$E$1259,"Hawaii County",$H$2:$H$1259))*('reallocations and reductions'!$I$8+'reallocations and reductions'!$I$7)),0)</f>
        <v>52</v>
      </c>
      <c r="L317" s="133">
        <f t="shared" ca="1" si="12"/>
        <v>670003</v>
      </c>
      <c r="M317" s="151">
        <f t="shared" ca="1" si="13"/>
        <v>0.16262439591521557</v>
      </c>
      <c r="N317" s="156">
        <f t="shared" ca="1" si="14"/>
        <v>93718</v>
      </c>
    </row>
    <row r="318" spans="1:14" x14ac:dyDescent="0.25">
      <c r="A318" t="str">
        <f>CALCS!AD319</f>
        <v>121662</v>
      </c>
      <c r="B318" t="str">
        <f>CALCS!A319</f>
        <v>Lakeland</v>
      </c>
      <c r="C318" t="str">
        <f>CALCS!B319</f>
        <v>FL</v>
      </c>
      <c r="D318" t="str">
        <f>CALCS!C319</f>
        <v>51</v>
      </c>
      <c r="E318" t="str">
        <f>CALCS!D319</f>
        <v>PC</v>
      </c>
      <c r="F318" s="155">
        <f>CALCS!O319</f>
        <v>106420</v>
      </c>
      <c r="G318" s="133">
        <f ca="1">OFFSET(CDBG17old!$J$1,MATCH(A318,CDBG17old!$K$2:$K$1263,0),)</f>
        <v>932054</v>
      </c>
      <c r="H318" s="133">
        <f>CALCS!X319</f>
        <v>977546</v>
      </c>
      <c r="I318" s="133">
        <f ca="1">IFERROR(OFFSET('reallocations and reductions'!$H$2,MATCH(A318,'reallocations and reductions'!$F$3:$F$6,0),),0)</f>
        <v>0</v>
      </c>
      <c r="J318" s="133">
        <f ca="1">IFERROR(OFFSET('reallocations and reductions'!$I$13,MATCH(A318,'reallocations and reductions'!$F$14:$F$54,0),), 0)</f>
        <v>0</v>
      </c>
      <c r="K318" s="133">
        <f ca="1">ROUND(IF(OR(E318="State Balance", E318="Hawaii County"), H318/(SUMIF($E$2:$E$1259,"State Balance",$H$2:$H$1259)+SUMIF($E$2:$E$1259,"Hawaii County",$H$2:$H$1259))*('reallocations and reductions'!$I$6),H318/(SUM($H$2:$H$1259)-SUMIF($E$2:$E$1259,"State Balance",$H$2:$H$1259)-SUMIF($E$2:$E$1259,"Hawaii County",$H$2:$H$1259))*('reallocations and reductions'!$I$8+'reallocations and reductions'!$I$7)),0)</f>
        <v>76</v>
      </c>
      <c r="L318" s="133">
        <f t="shared" ca="1" si="12"/>
        <v>977622</v>
      </c>
      <c r="M318" s="151">
        <f t="shared" ca="1" si="13"/>
        <v>4.8889871187720882E-2</v>
      </c>
      <c r="N318" s="156">
        <f t="shared" ca="1" si="14"/>
        <v>45568</v>
      </c>
    </row>
    <row r="319" spans="1:14" x14ac:dyDescent="0.25">
      <c r="A319" t="str">
        <f>CALCS!AD320</f>
        <v>121710</v>
      </c>
      <c r="B319" t="str">
        <f>CALCS!A320</f>
        <v>Largo</v>
      </c>
      <c r="C319" t="str">
        <f>CALCS!B320</f>
        <v>FL</v>
      </c>
      <c r="D319" t="str">
        <f>CALCS!C320</f>
        <v>51</v>
      </c>
      <c r="E319" t="str">
        <f>CALCS!D320</f>
        <v>PC</v>
      </c>
      <c r="F319" s="155">
        <f>CALCS!O320</f>
        <v>83065</v>
      </c>
      <c r="G319" s="133">
        <f ca="1">OFFSET(CDBG17old!$J$1,MATCH(A319,CDBG17old!$K$2:$K$1263,0),)</f>
        <v>478990</v>
      </c>
      <c r="H319" s="133">
        <f>CALCS!X320</f>
        <v>533340</v>
      </c>
      <c r="I319" s="133">
        <f ca="1">IFERROR(OFFSET('reallocations and reductions'!$H$2,MATCH(A319,'reallocations and reductions'!$F$3:$F$6,0),),0)</f>
        <v>0</v>
      </c>
      <c r="J319" s="133">
        <f ca="1">IFERROR(OFFSET('reallocations and reductions'!$I$13,MATCH(A319,'reallocations and reductions'!$F$14:$F$54,0),), 0)</f>
        <v>0</v>
      </c>
      <c r="K319" s="133">
        <f ca="1">ROUND(IF(OR(E319="State Balance", E319="Hawaii County"), H319/(SUMIF($E$2:$E$1259,"State Balance",$H$2:$H$1259)+SUMIF($E$2:$E$1259,"Hawaii County",$H$2:$H$1259))*('reallocations and reductions'!$I$6),H319/(SUM($H$2:$H$1259)-SUMIF($E$2:$E$1259,"State Balance",$H$2:$H$1259)-SUMIF($E$2:$E$1259,"Hawaii County",$H$2:$H$1259))*('reallocations and reductions'!$I$8+'reallocations and reductions'!$I$7)),0)</f>
        <v>42</v>
      </c>
      <c r="L319" s="133">
        <f t="shared" ca="1" si="12"/>
        <v>533382</v>
      </c>
      <c r="M319" s="151">
        <f t="shared" ca="1" si="13"/>
        <v>0.11355560658886407</v>
      </c>
      <c r="N319" s="156">
        <f t="shared" ca="1" si="14"/>
        <v>54392</v>
      </c>
    </row>
    <row r="320" spans="1:14" x14ac:dyDescent="0.25">
      <c r="A320" t="str">
        <f>CALCS!AD321</f>
        <v>121728</v>
      </c>
      <c r="B320" t="str">
        <f>CALCS!A321</f>
        <v>Lauderhill</v>
      </c>
      <c r="C320" t="str">
        <f>CALCS!B321</f>
        <v>FL</v>
      </c>
      <c r="D320" t="str">
        <f>CALCS!C321</f>
        <v>52</v>
      </c>
      <c r="E320" t="str">
        <f>CALCS!D321</f>
        <v>MC</v>
      </c>
      <c r="F320" s="155">
        <f>CALCS!O321</f>
        <v>71626</v>
      </c>
      <c r="G320" s="133">
        <f ca="1">OFFSET(CDBG17old!$J$1,MATCH(A320,CDBG17old!$K$2:$K$1263,0),)</f>
        <v>681534</v>
      </c>
      <c r="H320" s="133">
        <f>CALCS!X321</f>
        <v>710960</v>
      </c>
      <c r="I320" s="133">
        <f ca="1">IFERROR(OFFSET('reallocations and reductions'!$H$2,MATCH(A320,'reallocations and reductions'!$F$3:$F$6,0),),0)</f>
        <v>0</v>
      </c>
      <c r="J320" s="133">
        <f ca="1">IFERROR(OFFSET('reallocations and reductions'!$I$13,MATCH(A320,'reallocations and reductions'!$F$14:$F$54,0),), 0)</f>
        <v>0</v>
      </c>
      <c r="K320" s="133">
        <f ca="1">ROUND(IF(OR(E320="State Balance", E320="Hawaii County"), H320/(SUMIF($E$2:$E$1259,"State Balance",$H$2:$H$1259)+SUMIF($E$2:$E$1259,"Hawaii County",$H$2:$H$1259))*('reallocations and reductions'!$I$6),H320/(SUM($H$2:$H$1259)-SUMIF($E$2:$E$1259,"State Balance",$H$2:$H$1259)-SUMIF($E$2:$E$1259,"Hawaii County",$H$2:$H$1259))*('reallocations and reductions'!$I$8+'reallocations and reductions'!$I$7)),0)</f>
        <v>55</v>
      </c>
      <c r="L320" s="133">
        <f t="shared" ca="1" si="12"/>
        <v>711015</v>
      </c>
      <c r="M320" s="151">
        <f t="shared" ca="1" si="13"/>
        <v>4.3256829446513309E-2</v>
      </c>
      <c r="N320" s="156">
        <f t="shared" ca="1" si="14"/>
        <v>29481</v>
      </c>
    </row>
    <row r="321" spans="1:14" x14ac:dyDescent="0.25">
      <c r="A321" t="str">
        <f>CALCS!AD322</f>
        <v>121874</v>
      </c>
      <c r="B321" t="str">
        <f>CALCS!A322</f>
        <v>Marco Island City</v>
      </c>
      <c r="C321" t="str">
        <f>CALCS!B322</f>
        <v>FL</v>
      </c>
      <c r="D321" t="str">
        <f>CALCS!C322</f>
        <v>51</v>
      </c>
      <c r="E321" t="str">
        <f>CALCS!D322</f>
        <v>PC</v>
      </c>
      <c r="F321" s="155">
        <f>CALCS!O322</f>
        <v>17847</v>
      </c>
      <c r="G321" s="133">
        <f ca="1">OFFSET(CDBG17old!$J$1,MATCH(A321,CDBG17old!$K$2:$K$1263,0),)</f>
        <v>64328</v>
      </c>
      <c r="H321" s="133">
        <f>CALCS!X322</f>
        <v>75419</v>
      </c>
      <c r="I321" s="133">
        <f ca="1">IFERROR(OFFSET('reallocations and reductions'!$H$2,MATCH(A321,'reallocations and reductions'!$F$3:$F$6,0),),0)</f>
        <v>0</v>
      </c>
      <c r="J321" s="133">
        <f ca="1">IFERROR(OFFSET('reallocations and reductions'!$I$13,MATCH(A321,'reallocations and reductions'!$F$14:$F$54,0),), 0)</f>
        <v>0</v>
      </c>
      <c r="K321" s="133">
        <f ca="1">ROUND(IF(OR(E321="State Balance", E321="Hawaii County"), H321/(SUMIF($E$2:$E$1259,"State Balance",$H$2:$H$1259)+SUMIF($E$2:$E$1259,"Hawaii County",$H$2:$H$1259))*('reallocations and reductions'!$I$6),H321/(SUM($H$2:$H$1259)-SUMIF($E$2:$E$1259,"State Balance",$H$2:$H$1259)-SUMIF($E$2:$E$1259,"Hawaii County",$H$2:$H$1259))*('reallocations and reductions'!$I$8+'reallocations and reductions'!$I$7)),0)</f>
        <v>6</v>
      </c>
      <c r="L321" s="133">
        <f t="shared" ca="1" si="12"/>
        <v>75425</v>
      </c>
      <c r="M321" s="151">
        <f t="shared" ca="1" si="13"/>
        <v>0.17250652903867678</v>
      </c>
      <c r="N321" s="156">
        <f t="shared" ca="1" si="14"/>
        <v>11097</v>
      </c>
    </row>
    <row r="322" spans="1:14" x14ac:dyDescent="0.25">
      <c r="A322" t="str">
        <f>CALCS!AD323</f>
        <v>121878</v>
      </c>
      <c r="B322" t="str">
        <f>CALCS!A323</f>
        <v>Margate</v>
      </c>
      <c r="C322" t="str">
        <f>CALCS!B323</f>
        <v>FL</v>
      </c>
      <c r="D322" t="str">
        <f>CALCS!C323</f>
        <v>52</v>
      </c>
      <c r="E322" t="str">
        <f>CALCS!D323</f>
        <v>MC</v>
      </c>
      <c r="F322" s="155">
        <f>CALCS!O323</f>
        <v>57870</v>
      </c>
      <c r="G322" s="133">
        <f ca="1">OFFSET(CDBG17old!$J$1,MATCH(A322,CDBG17old!$K$2:$K$1263,0),)</f>
        <v>326970</v>
      </c>
      <c r="H322" s="133">
        <f>CALCS!X323</f>
        <v>352900</v>
      </c>
      <c r="I322" s="133">
        <f ca="1">IFERROR(OFFSET('reallocations and reductions'!$H$2,MATCH(A322,'reallocations and reductions'!$F$3:$F$6,0),),0)</f>
        <v>0</v>
      </c>
      <c r="J322" s="133">
        <f ca="1">IFERROR(OFFSET('reallocations and reductions'!$I$13,MATCH(A322,'reallocations and reductions'!$F$14:$F$54,0),), 0)</f>
        <v>0</v>
      </c>
      <c r="K322" s="133">
        <f ca="1">ROUND(IF(OR(E322="State Balance", E322="Hawaii County"), H322/(SUMIF($E$2:$E$1259,"State Balance",$H$2:$H$1259)+SUMIF($E$2:$E$1259,"Hawaii County",$H$2:$H$1259))*('reallocations and reductions'!$I$6),H322/(SUM($H$2:$H$1259)-SUMIF($E$2:$E$1259,"State Balance",$H$2:$H$1259)-SUMIF($E$2:$E$1259,"Hawaii County",$H$2:$H$1259))*('reallocations and reductions'!$I$8+'reallocations and reductions'!$I$7)),0)</f>
        <v>28</v>
      </c>
      <c r="L322" s="133">
        <f t="shared" ca="1" si="12"/>
        <v>352928</v>
      </c>
      <c r="M322" s="151">
        <f t="shared" ca="1" si="13"/>
        <v>7.9389546441569564E-2</v>
      </c>
      <c r="N322" s="156">
        <f t="shared" ca="1" si="14"/>
        <v>25958</v>
      </c>
    </row>
    <row r="323" spans="1:14" x14ac:dyDescent="0.25">
      <c r="A323" t="str">
        <f>CALCS!AD324</f>
        <v>121926</v>
      </c>
      <c r="B323" t="str">
        <f>CALCS!A324</f>
        <v>Melbourne</v>
      </c>
      <c r="C323" t="str">
        <f>CALCS!B324</f>
        <v>FL</v>
      </c>
      <c r="D323" t="str">
        <f>CALCS!C324</f>
        <v>51</v>
      </c>
      <c r="E323" t="str">
        <f>CALCS!D324</f>
        <v>PC</v>
      </c>
      <c r="F323" s="155">
        <f>CALCS!O324</f>
        <v>81185</v>
      </c>
      <c r="G323" s="133">
        <f ca="1">OFFSET(CDBG17old!$J$1,MATCH(A323,CDBG17old!$K$2:$K$1263,0),)</f>
        <v>461297</v>
      </c>
      <c r="H323" s="133">
        <f>CALCS!X324</f>
        <v>512031</v>
      </c>
      <c r="I323" s="133">
        <f ca="1">IFERROR(OFFSET('reallocations and reductions'!$H$2,MATCH(A323,'reallocations and reductions'!$F$3:$F$6,0),),0)</f>
        <v>0</v>
      </c>
      <c r="J323" s="133">
        <f ca="1">IFERROR(OFFSET('reallocations and reductions'!$I$13,MATCH(A323,'reallocations and reductions'!$F$14:$F$54,0),), 0)</f>
        <v>0</v>
      </c>
      <c r="K323" s="133">
        <f ca="1">ROUND(IF(OR(E323="State Balance", E323="Hawaii County"), H323/(SUMIF($E$2:$E$1259,"State Balance",$H$2:$H$1259)+SUMIF($E$2:$E$1259,"Hawaii County",$H$2:$H$1259))*('reallocations and reductions'!$I$6),H323/(SUM($H$2:$H$1259)-SUMIF($E$2:$E$1259,"State Balance",$H$2:$H$1259)-SUMIF($E$2:$E$1259,"Hawaii County",$H$2:$H$1259))*('reallocations and reductions'!$I$8+'reallocations and reductions'!$I$7)),0)</f>
        <v>40</v>
      </c>
      <c r="L323" s="133">
        <f t="shared" ref="L323:L386" ca="1" si="15">H323+I323+J323+K323</f>
        <v>512071</v>
      </c>
      <c r="M323" s="151">
        <f t="shared" ref="M323:M386" ca="1" si="16">(L323-G323)/G323</f>
        <v>0.11006791719868111</v>
      </c>
      <c r="N323" s="156">
        <f t="shared" ref="N323:N386" ca="1" si="17">L323-G323</f>
        <v>50774</v>
      </c>
    </row>
    <row r="324" spans="1:14" x14ac:dyDescent="0.25">
      <c r="A324" t="str">
        <f>CALCS!AD325</f>
        <v>121968</v>
      </c>
      <c r="B324" t="str">
        <f>CALCS!A325</f>
        <v>Miami</v>
      </c>
      <c r="C324" t="str">
        <f>CALCS!B325</f>
        <v>FL</v>
      </c>
      <c r="D324" t="str">
        <f>CALCS!C325</f>
        <v>51</v>
      </c>
      <c r="E324" t="str">
        <f>CALCS!D325</f>
        <v>PC</v>
      </c>
      <c r="F324" s="155">
        <f>CALCS!O325</f>
        <v>453579</v>
      </c>
      <c r="G324" s="133">
        <f ca="1">OFFSET(CDBG17old!$J$1,MATCH(A324,CDBG17old!$K$2:$K$1263,0),)</f>
        <v>4751867</v>
      </c>
      <c r="H324" s="133">
        <f>CALCS!X325</f>
        <v>5258634</v>
      </c>
      <c r="I324" s="133">
        <f ca="1">IFERROR(OFFSET('reallocations and reductions'!$H$2,MATCH(A324,'reallocations and reductions'!$F$3:$F$6,0),),0)</f>
        <v>0</v>
      </c>
      <c r="J324" s="133">
        <f ca="1">IFERROR(OFFSET('reallocations and reductions'!$I$13,MATCH(A324,'reallocations and reductions'!$F$14:$F$54,0),), 0)</f>
        <v>0</v>
      </c>
      <c r="K324" s="133">
        <f ca="1">ROUND(IF(OR(E324="State Balance", E324="Hawaii County"), H324/(SUMIF($E$2:$E$1259,"State Balance",$H$2:$H$1259)+SUMIF($E$2:$E$1259,"Hawaii County",$H$2:$H$1259))*('reallocations and reductions'!$I$6),H324/(SUM($H$2:$H$1259)-SUMIF($E$2:$E$1259,"State Balance",$H$2:$H$1259)-SUMIF($E$2:$E$1259,"Hawaii County",$H$2:$H$1259))*('reallocations and reductions'!$I$8+'reallocations and reductions'!$I$7)),0)</f>
        <v>410</v>
      </c>
      <c r="L324" s="133">
        <f t="shared" ca="1" si="15"/>
        <v>5259044</v>
      </c>
      <c r="M324" s="151">
        <f t="shared" ca="1" si="16"/>
        <v>0.1067321539091898</v>
      </c>
      <c r="N324" s="156">
        <f t="shared" ca="1" si="17"/>
        <v>507177</v>
      </c>
    </row>
    <row r="325" spans="1:14" x14ac:dyDescent="0.25">
      <c r="A325" t="str">
        <f>CALCS!AD326</f>
        <v>121974</v>
      </c>
      <c r="B325" t="str">
        <f>CALCS!A326</f>
        <v>Miami Beach</v>
      </c>
      <c r="C325" t="str">
        <f>CALCS!B326</f>
        <v>FL</v>
      </c>
      <c r="D325" t="str">
        <f>CALCS!C326</f>
        <v>51</v>
      </c>
      <c r="E325" t="str">
        <f>CALCS!D326</f>
        <v>PC</v>
      </c>
      <c r="F325" s="155">
        <f>CALCS!O326</f>
        <v>91917</v>
      </c>
      <c r="G325" s="133">
        <f ca="1">OFFSET(CDBG17old!$J$1,MATCH(A325,CDBG17old!$K$2:$K$1263,0),)</f>
        <v>828433</v>
      </c>
      <c r="H325" s="133">
        <f>CALCS!X326</f>
        <v>919998</v>
      </c>
      <c r="I325" s="133">
        <f ca="1">IFERROR(OFFSET('reallocations and reductions'!$H$2,MATCH(A325,'reallocations and reductions'!$F$3:$F$6,0),),0)</f>
        <v>0</v>
      </c>
      <c r="J325" s="133">
        <f ca="1">IFERROR(OFFSET('reallocations and reductions'!$I$13,MATCH(A325,'reallocations and reductions'!$F$14:$F$54,0),), 0)</f>
        <v>0</v>
      </c>
      <c r="K325" s="133">
        <f ca="1">ROUND(IF(OR(E325="State Balance", E325="Hawaii County"), H325/(SUMIF($E$2:$E$1259,"State Balance",$H$2:$H$1259)+SUMIF($E$2:$E$1259,"Hawaii County",$H$2:$H$1259))*('reallocations and reductions'!$I$6),H325/(SUM($H$2:$H$1259)-SUMIF($E$2:$E$1259,"State Balance",$H$2:$H$1259)-SUMIF($E$2:$E$1259,"Hawaii County",$H$2:$H$1259))*('reallocations and reductions'!$I$8+'reallocations and reductions'!$I$7)),0)</f>
        <v>72</v>
      </c>
      <c r="L325" s="133">
        <f t="shared" ca="1" si="15"/>
        <v>920070</v>
      </c>
      <c r="M325" s="151">
        <f t="shared" ca="1" si="16"/>
        <v>0.11061485962051246</v>
      </c>
      <c r="N325" s="156">
        <f t="shared" ca="1" si="17"/>
        <v>91637</v>
      </c>
    </row>
    <row r="326" spans="1:14" x14ac:dyDescent="0.25">
      <c r="A326" t="str">
        <f>CALCS!AD327</f>
        <v>121976</v>
      </c>
      <c r="B326" t="str">
        <f>CALCS!A327</f>
        <v>Miami Gardens City</v>
      </c>
      <c r="C326" t="str">
        <f>CALCS!B327</f>
        <v>FL</v>
      </c>
      <c r="D326" t="str">
        <f>CALCS!C327</f>
        <v>52</v>
      </c>
      <c r="E326" t="str">
        <f>CALCS!D327</f>
        <v>MC</v>
      </c>
      <c r="F326" s="155">
        <f>CALCS!O327</f>
        <v>113058</v>
      </c>
      <c r="G326" s="133">
        <f ca="1">OFFSET(CDBG17old!$J$1,MATCH(A326,CDBG17old!$K$2:$K$1263,0),)</f>
        <v>993095</v>
      </c>
      <c r="H326" s="133">
        <f>CALCS!X327</f>
        <v>1095909</v>
      </c>
      <c r="I326" s="133">
        <f ca="1">IFERROR(OFFSET('reallocations and reductions'!$H$2,MATCH(A326,'reallocations and reductions'!$F$3:$F$6,0),),0)</f>
        <v>0</v>
      </c>
      <c r="J326" s="133">
        <f ca="1">IFERROR(OFFSET('reallocations and reductions'!$I$13,MATCH(A326,'reallocations and reductions'!$F$14:$F$54,0),), 0)</f>
        <v>0</v>
      </c>
      <c r="K326" s="133">
        <f ca="1">ROUND(IF(OR(E326="State Balance", E326="Hawaii County"), H326/(SUMIF($E$2:$E$1259,"State Balance",$H$2:$H$1259)+SUMIF($E$2:$E$1259,"Hawaii County",$H$2:$H$1259))*('reallocations and reductions'!$I$6),H326/(SUM($H$2:$H$1259)-SUMIF($E$2:$E$1259,"State Balance",$H$2:$H$1259)-SUMIF($E$2:$E$1259,"Hawaii County",$H$2:$H$1259))*('reallocations and reductions'!$I$8+'reallocations and reductions'!$I$7)),0)</f>
        <v>85</v>
      </c>
      <c r="L326" s="133">
        <f t="shared" ca="1" si="15"/>
        <v>1095994</v>
      </c>
      <c r="M326" s="151">
        <f t="shared" ca="1" si="16"/>
        <v>0.10361445783132531</v>
      </c>
      <c r="N326" s="156">
        <f t="shared" ca="1" si="17"/>
        <v>102899</v>
      </c>
    </row>
    <row r="327" spans="1:14" x14ac:dyDescent="0.25">
      <c r="A327" t="str">
        <f>CALCS!AD328</f>
        <v>122022</v>
      </c>
      <c r="B327" t="str">
        <f>CALCS!A328</f>
        <v>Miramar</v>
      </c>
      <c r="C327" t="str">
        <f>CALCS!B328</f>
        <v>FL</v>
      </c>
      <c r="D327" t="str">
        <f>CALCS!C328</f>
        <v>52</v>
      </c>
      <c r="E327" t="str">
        <f>CALCS!D328</f>
        <v>MC</v>
      </c>
      <c r="F327" s="155">
        <f>CALCS!O328</f>
        <v>138449</v>
      </c>
      <c r="G327" s="133">
        <f ca="1">OFFSET(CDBG17old!$J$1,MATCH(A327,CDBG17old!$K$2:$K$1263,0),)</f>
        <v>724900</v>
      </c>
      <c r="H327" s="133">
        <f>CALCS!X328</f>
        <v>809832</v>
      </c>
      <c r="I327" s="133">
        <f ca="1">IFERROR(OFFSET('reallocations and reductions'!$H$2,MATCH(A327,'reallocations and reductions'!$F$3:$F$6,0),),0)</f>
        <v>0</v>
      </c>
      <c r="J327" s="133">
        <f ca="1">IFERROR(OFFSET('reallocations and reductions'!$I$13,MATCH(A327,'reallocations and reductions'!$F$14:$F$54,0),), 0)</f>
        <v>0</v>
      </c>
      <c r="K327" s="133">
        <f ca="1">ROUND(IF(OR(E327="State Balance", E327="Hawaii County"), H327/(SUMIF($E$2:$E$1259,"State Balance",$H$2:$H$1259)+SUMIF($E$2:$E$1259,"Hawaii County",$H$2:$H$1259))*('reallocations and reductions'!$I$6),H327/(SUM($H$2:$H$1259)-SUMIF($E$2:$E$1259,"State Balance",$H$2:$H$1259)-SUMIF($E$2:$E$1259,"Hawaii County",$H$2:$H$1259))*('reallocations and reductions'!$I$8+'reallocations and reductions'!$I$7)),0)</f>
        <v>63</v>
      </c>
      <c r="L327" s="133">
        <f t="shared" ca="1" si="15"/>
        <v>809895</v>
      </c>
      <c r="M327" s="151">
        <f t="shared" ca="1" si="16"/>
        <v>0.11725065526279486</v>
      </c>
      <c r="N327" s="156">
        <f t="shared" ca="1" si="17"/>
        <v>84995</v>
      </c>
    </row>
    <row r="328" spans="1:14" x14ac:dyDescent="0.25">
      <c r="A328" t="str">
        <f>CALCS!AD329</f>
        <v>122064</v>
      </c>
      <c r="B328" t="str">
        <f>CALCS!A329</f>
        <v>Naples</v>
      </c>
      <c r="C328" t="str">
        <f>CALCS!B329</f>
        <v>FL</v>
      </c>
      <c r="D328" t="str">
        <f>CALCS!C329</f>
        <v>51</v>
      </c>
      <c r="E328" t="str">
        <f>CALCS!D329</f>
        <v>PC</v>
      </c>
      <c r="F328" s="155">
        <f>CALCS!O329</f>
        <v>21845</v>
      </c>
      <c r="G328" s="133">
        <f ca="1">OFFSET(CDBG17old!$J$1,MATCH(A328,CDBG17old!$K$2:$K$1263,0),)</f>
        <v>85740</v>
      </c>
      <c r="H328" s="133">
        <f>CALCS!X329</f>
        <v>93666</v>
      </c>
      <c r="I328" s="133">
        <f ca="1">IFERROR(OFFSET('reallocations and reductions'!$H$2,MATCH(A328,'reallocations and reductions'!$F$3:$F$6,0),),0)</f>
        <v>0</v>
      </c>
      <c r="J328" s="133">
        <f ca="1">IFERROR(OFFSET('reallocations and reductions'!$I$13,MATCH(A328,'reallocations and reductions'!$F$14:$F$54,0),), 0)</f>
        <v>2454</v>
      </c>
      <c r="K328" s="133">
        <f ca="1">ROUND(IF(OR(E328="State Balance", E328="Hawaii County"), H328/(SUMIF($E$2:$E$1259,"State Balance",$H$2:$H$1259)+SUMIF($E$2:$E$1259,"Hawaii County",$H$2:$H$1259))*('reallocations and reductions'!$I$6),H328/(SUM($H$2:$H$1259)-SUMIF($E$2:$E$1259,"State Balance",$H$2:$H$1259)-SUMIF($E$2:$E$1259,"Hawaii County",$H$2:$H$1259))*('reallocations and reductions'!$I$8+'reallocations and reductions'!$I$7)),0)</f>
        <v>7</v>
      </c>
      <c r="L328" s="133">
        <f t="shared" ca="1" si="15"/>
        <v>96127</v>
      </c>
      <c r="M328" s="151">
        <f t="shared" ca="1" si="16"/>
        <v>0.12114532306974574</v>
      </c>
      <c r="N328" s="156">
        <f t="shared" ca="1" si="17"/>
        <v>10387</v>
      </c>
    </row>
    <row r="329" spans="1:14" x14ac:dyDescent="0.25">
      <c r="A329" t="str">
        <f>CALCS!AD330</f>
        <v>122142</v>
      </c>
      <c r="B329" t="str">
        <f>CALCS!A330</f>
        <v>North Miami</v>
      </c>
      <c r="C329" t="str">
        <f>CALCS!B330</f>
        <v>FL</v>
      </c>
      <c r="D329" t="str">
        <f>CALCS!C330</f>
        <v>52</v>
      </c>
      <c r="E329" t="str">
        <f>CALCS!D330</f>
        <v>MC</v>
      </c>
      <c r="F329" s="155">
        <f>CALCS!O330</f>
        <v>62139</v>
      </c>
      <c r="G329" s="133">
        <f ca="1">OFFSET(CDBG17old!$J$1,MATCH(A329,CDBG17old!$K$2:$K$1263,0),)</f>
        <v>698978</v>
      </c>
      <c r="H329" s="133">
        <f>CALCS!X330</f>
        <v>756619</v>
      </c>
      <c r="I329" s="133">
        <f ca="1">IFERROR(OFFSET('reallocations and reductions'!$H$2,MATCH(A329,'reallocations and reductions'!$F$3:$F$6,0),),0)</f>
        <v>0</v>
      </c>
      <c r="J329" s="133">
        <f ca="1">IFERROR(OFFSET('reallocations and reductions'!$I$13,MATCH(A329,'reallocations and reductions'!$F$14:$F$54,0),), 0)</f>
        <v>0</v>
      </c>
      <c r="K329" s="133">
        <f ca="1">ROUND(IF(OR(E329="State Balance", E329="Hawaii County"), H329/(SUMIF($E$2:$E$1259,"State Balance",$H$2:$H$1259)+SUMIF($E$2:$E$1259,"Hawaii County",$H$2:$H$1259))*('reallocations and reductions'!$I$6),H329/(SUM($H$2:$H$1259)-SUMIF($E$2:$E$1259,"State Balance",$H$2:$H$1259)-SUMIF($E$2:$E$1259,"Hawaii County",$H$2:$H$1259))*('reallocations and reductions'!$I$8+'reallocations and reductions'!$I$7)),0)</f>
        <v>59</v>
      </c>
      <c r="L329" s="133">
        <f t="shared" ca="1" si="15"/>
        <v>756678</v>
      </c>
      <c r="M329" s="151">
        <f t="shared" ca="1" si="16"/>
        <v>8.2549093104504007E-2</v>
      </c>
      <c r="N329" s="156">
        <f t="shared" ca="1" si="17"/>
        <v>57700</v>
      </c>
    </row>
    <row r="330" spans="1:14" x14ac:dyDescent="0.25">
      <c r="A330" t="str">
        <f>CALCS!AD331</f>
        <v>122214</v>
      </c>
      <c r="B330" t="str">
        <f>CALCS!A331</f>
        <v>Ocala</v>
      </c>
      <c r="C330" t="str">
        <f>CALCS!B331</f>
        <v>FL</v>
      </c>
      <c r="D330" t="str">
        <f>CALCS!C331</f>
        <v>51</v>
      </c>
      <c r="E330" t="str">
        <f>CALCS!D331</f>
        <v>PC</v>
      </c>
      <c r="F330" s="155">
        <f>CALCS!O331</f>
        <v>59253</v>
      </c>
      <c r="G330" s="133">
        <f ca="1">OFFSET(CDBG17old!$J$1,MATCH(A330,CDBG17old!$K$2:$K$1263,0),)</f>
        <v>412718</v>
      </c>
      <c r="H330" s="133">
        <f>CALCS!X331</f>
        <v>465371</v>
      </c>
      <c r="I330" s="133">
        <f ca="1">IFERROR(OFFSET('reallocations and reductions'!$H$2,MATCH(A330,'reallocations and reductions'!$F$3:$F$6,0),),0)</f>
        <v>0</v>
      </c>
      <c r="J330" s="133">
        <f ca="1">IFERROR(OFFSET('reallocations and reductions'!$I$13,MATCH(A330,'reallocations and reductions'!$F$14:$F$54,0),), 0)</f>
        <v>0</v>
      </c>
      <c r="K330" s="133">
        <f ca="1">ROUND(IF(OR(E330="State Balance", E330="Hawaii County"), H330/(SUMIF($E$2:$E$1259,"State Balance",$H$2:$H$1259)+SUMIF($E$2:$E$1259,"Hawaii County",$H$2:$H$1259))*('reallocations and reductions'!$I$6),H330/(SUM($H$2:$H$1259)-SUMIF($E$2:$E$1259,"State Balance",$H$2:$H$1259)-SUMIF($E$2:$E$1259,"Hawaii County",$H$2:$H$1259))*('reallocations and reductions'!$I$8+'reallocations and reductions'!$I$7)),0)</f>
        <v>36</v>
      </c>
      <c r="L330" s="133">
        <f t="shared" ca="1" si="15"/>
        <v>465407</v>
      </c>
      <c r="M330" s="151">
        <f t="shared" ca="1" si="16"/>
        <v>0.12766344089668974</v>
      </c>
      <c r="N330" s="156">
        <f t="shared" ca="1" si="17"/>
        <v>52689</v>
      </c>
    </row>
    <row r="331" spans="1:14" x14ac:dyDescent="0.25">
      <c r="A331" t="str">
        <f>CALCS!AD332</f>
        <v>122292</v>
      </c>
      <c r="B331" t="str">
        <f>CALCS!A332</f>
        <v>Orlando</v>
      </c>
      <c r="C331" t="str">
        <f>CALCS!B332</f>
        <v>FL</v>
      </c>
      <c r="D331" t="str">
        <f>CALCS!C332</f>
        <v>51</v>
      </c>
      <c r="E331" t="str">
        <f>CALCS!D332</f>
        <v>PC</v>
      </c>
      <c r="F331" s="155">
        <f>CALCS!O332</f>
        <v>277173</v>
      </c>
      <c r="G331" s="133">
        <f ca="1">OFFSET(CDBG17old!$J$1,MATCH(A331,CDBG17old!$K$2:$K$1263,0),)</f>
        <v>1866085</v>
      </c>
      <c r="H331" s="133">
        <f>CALCS!X332</f>
        <v>2122647</v>
      </c>
      <c r="I331" s="133">
        <f ca="1">IFERROR(OFFSET('reallocations and reductions'!$H$2,MATCH(A331,'reallocations and reductions'!$F$3:$F$6,0),),0)</f>
        <v>0</v>
      </c>
      <c r="J331" s="133">
        <f ca="1">IFERROR(OFFSET('reallocations and reductions'!$I$13,MATCH(A331,'reallocations and reductions'!$F$14:$F$54,0),), 0)</f>
        <v>0</v>
      </c>
      <c r="K331" s="133">
        <f ca="1">ROUND(IF(OR(E331="State Balance", E331="Hawaii County"), H331/(SUMIF($E$2:$E$1259,"State Balance",$H$2:$H$1259)+SUMIF($E$2:$E$1259,"Hawaii County",$H$2:$H$1259))*('reallocations and reductions'!$I$6),H331/(SUM($H$2:$H$1259)-SUMIF($E$2:$E$1259,"State Balance",$H$2:$H$1259)-SUMIF($E$2:$E$1259,"Hawaii County",$H$2:$H$1259))*('reallocations and reductions'!$I$8+'reallocations and reductions'!$I$7)),0)</f>
        <v>165</v>
      </c>
      <c r="L331" s="133">
        <f t="shared" ca="1" si="15"/>
        <v>2122812</v>
      </c>
      <c r="M331" s="151">
        <f t="shared" ca="1" si="16"/>
        <v>0.13757519084071734</v>
      </c>
      <c r="N331" s="156">
        <f t="shared" ca="1" si="17"/>
        <v>256727</v>
      </c>
    </row>
    <row r="332" spans="1:14" x14ac:dyDescent="0.25">
      <c r="A332" t="str">
        <f>CALCS!AD333</f>
        <v>122358</v>
      </c>
      <c r="B332" t="str">
        <f>CALCS!A333</f>
        <v>Palm Bay</v>
      </c>
      <c r="C332" t="str">
        <f>CALCS!B333</f>
        <v>FL</v>
      </c>
      <c r="D332" t="str">
        <f>CALCS!C333</f>
        <v>51</v>
      </c>
      <c r="E332" t="str">
        <f>CALCS!D333</f>
        <v>PC</v>
      </c>
      <c r="F332" s="155">
        <f>CALCS!O333</f>
        <v>110104</v>
      </c>
      <c r="G332" s="133">
        <f ca="1">OFFSET(CDBG17old!$J$1,MATCH(A332,CDBG17old!$K$2:$K$1263,0),)</f>
        <v>703841</v>
      </c>
      <c r="H332" s="133">
        <f>CALCS!X333</f>
        <v>783598</v>
      </c>
      <c r="I332" s="133">
        <f ca="1">IFERROR(OFFSET('reallocations and reductions'!$H$2,MATCH(A332,'reallocations and reductions'!$F$3:$F$6,0),),0)</f>
        <v>0</v>
      </c>
      <c r="J332" s="133">
        <f ca="1">IFERROR(OFFSET('reallocations and reductions'!$I$13,MATCH(A332,'reallocations and reductions'!$F$14:$F$54,0),), 0)</f>
        <v>0</v>
      </c>
      <c r="K332" s="133">
        <f ca="1">ROUND(IF(OR(E332="State Balance", E332="Hawaii County"), H332/(SUMIF($E$2:$E$1259,"State Balance",$H$2:$H$1259)+SUMIF($E$2:$E$1259,"Hawaii County",$H$2:$H$1259))*('reallocations and reductions'!$I$6),H332/(SUM($H$2:$H$1259)-SUMIF($E$2:$E$1259,"State Balance",$H$2:$H$1259)-SUMIF($E$2:$E$1259,"Hawaii County",$H$2:$H$1259))*('reallocations and reductions'!$I$8+'reallocations and reductions'!$I$7)),0)</f>
        <v>61</v>
      </c>
      <c r="L332" s="133">
        <f t="shared" ca="1" si="15"/>
        <v>783659</v>
      </c>
      <c r="M332" s="151">
        <f t="shared" ca="1" si="16"/>
        <v>0.11340345333676213</v>
      </c>
      <c r="N332" s="156">
        <f t="shared" ca="1" si="17"/>
        <v>79818</v>
      </c>
    </row>
    <row r="333" spans="1:14" x14ac:dyDescent="0.25">
      <c r="A333" t="str">
        <f>CALCS!AD334</f>
        <v>122370</v>
      </c>
      <c r="B333" t="str">
        <f>CALCS!A334</f>
        <v>Palm Beach Gardens</v>
      </c>
      <c r="C333" t="str">
        <f>CALCS!B334</f>
        <v>FL</v>
      </c>
      <c r="D333" t="str">
        <f>CALCS!C334</f>
        <v>52</v>
      </c>
      <c r="E333" t="str">
        <f>CALCS!D334</f>
        <v>MC</v>
      </c>
      <c r="F333" s="155">
        <f>CALCS!O334</f>
        <v>53778</v>
      </c>
      <c r="G333" s="133">
        <f ca="1">OFFSET(CDBG17old!$J$1,MATCH(A333,CDBG17old!$K$2:$K$1263,0),)</f>
        <v>187726</v>
      </c>
      <c r="H333" s="133">
        <f>CALCS!X334</f>
        <v>221926</v>
      </c>
      <c r="I333" s="133">
        <f ca="1">IFERROR(OFFSET('reallocations and reductions'!$H$2,MATCH(A333,'reallocations and reductions'!$F$3:$F$6,0),),0)</f>
        <v>0</v>
      </c>
      <c r="J333" s="133">
        <f ca="1">IFERROR(OFFSET('reallocations and reductions'!$I$13,MATCH(A333,'reallocations and reductions'!$F$14:$F$54,0),), 0)</f>
        <v>0</v>
      </c>
      <c r="K333" s="133">
        <f ca="1">ROUND(IF(OR(E333="State Balance", E333="Hawaii County"), H333/(SUMIF($E$2:$E$1259,"State Balance",$H$2:$H$1259)+SUMIF($E$2:$E$1259,"Hawaii County",$H$2:$H$1259))*('reallocations and reductions'!$I$6),H333/(SUM($H$2:$H$1259)-SUMIF($E$2:$E$1259,"State Balance",$H$2:$H$1259)-SUMIF($E$2:$E$1259,"Hawaii County",$H$2:$H$1259))*('reallocations and reductions'!$I$8+'reallocations and reductions'!$I$7)),0)</f>
        <v>17</v>
      </c>
      <c r="L333" s="133">
        <f t="shared" ca="1" si="15"/>
        <v>221943</v>
      </c>
      <c r="M333" s="151">
        <f t="shared" ca="1" si="16"/>
        <v>0.18227096939156004</v>
      </c>
      <c r="N333" s="156">
        <f t="shared" ca="1" si="17"/>
        <v>34217</v>
      </c>
    </row>
    <row r="334" spans="1:14" x14ac:dyDescent="0.25">
      <c r="A334" t="str">
        <f>CALCS!AD335</f>
        <v>122374</v>
      </c>
      <c r="B334" t="str">
        <f>CALCS!A335</f>
        <v>Palm Coast</v>
      </c>
      <c r="C334" t="str">
        <f>CALCS!B335</f>
        <v>FL</v>
      </c>
      <c r="D334" t="str">
        <f>CALCS!C335</f>
        <v>52</v>
      </c>
      <c r="E334" t="str">
        <f>CALCS!D335</f>
        <v>MC</v>
      </c>
      <c r="F334" s="155">
        <f>CALCS!O335</f>
        <v>85109</v>
      </c>
      <c r="G334" s="133">
        <f ca="1">OFFSET(CDBG17old!$J$1,MATCH(A334,CDBG17old!$K$2:$K$1263,0),)</f>
        <v>485286</v>
      </c>
      <c r="H334" s="133">
        <f>CALCS!X335</f>
        <v>506634</v>
      </c>
      <c r="I334" s="133">
        <f ca="1">IFERROR(OFFSET('reallocations and reductions'!$H$2,MATCH(A334,'reallocations and reductions'!$F$3:$F$6,0),),0)</f>
        <v>0</v>
      </c>
      <c r="J334" s="133">
        <f ca="1">IFERROR(OFFSET('reallocations and reductions'!$I$13,MATCH(A334,'reallocations and reductions'!$F$14:$F$54,0),), 0)</f>
        <v>0</v>
      </c>
      <c r="K334" s="133">
        <f ca="1">ROUND(IF(OR(E334="State Balance", E334="Hawaii County"), H334/(SUMIF($E$2:$E$1259,"State Balance",$H$2:$H$1259)+SUMIF($E$2:$E$1259,"Hawaii County",$H$2:$H$1259))*('reallocations and reductions'!$I$6),H334/(SUM($H$2:$H$1259)-SUMIF($E$2:$E$1259,"State Balance",$H$2:$H$1259)-SUMIF($E$2:$E$1259,"Hawaii County",$H$2:$H$1259))*('reallocations and reductions'!$I$8+'reallocations and reductions'!$I$7)),0)</f>
        <v>39</v>
      </c>
      <c r="L334" s="133">
        <f t="shared" ca="1" si="15"/>
        <v>506673</v>
      </c>
      <c r="M334" s="151">
        <f t="shared" ca="1" si="16"/>
        <v>4.4070919004463346E-2</v>
      </c>
      <c r="N334" s="156">
        <f t="shared" ca="1" si="17"/>
        <v>21387</v>
      </c>
    </row>
    <row r="335" spans="1:14" x14ac:dyDescent="0.25">
      <c r="A335" t="str">
        <f>CALCS!AD336</f>
        <v>122406</v>
      </c>
      <c r="B335" t="str">
        <f>CALCS!A336</f>
        <v>Panama City</v>
      </c>
      <c r="C335" t="str">
        <f>CALCS!B336</f>
        <v>FL</v>
      </c>
      <c r="D335" t="str">
        <f>CALCS!C336</f>
        <v>51</v>
      </c>
      <c r="E335" t="str">
        <f>CALCS!D336</f>
        <v>PC</v>
      </c>
      <c r="F335" s="155">
        <f>CALCS!O336</f>
        <v>37635</v>
      </c>
      <c r="G335" s="133">
        <f ca="1">OFFSET(CDBG17old!$J$1,MATCH(A335,CDBG17old!$K$2:$K$1263,0),)</f>
        <v>299555</v>
      </c>
      <c r="H335" s="133">
        <f>CALCS!X336</f>
        <v>344134</v>
      </c>
      <c r="I335" s="133">
        <f ca="1">IFERROR(OFFSET('reallocations and reductions'!$H$2,MATCH(A335,'reallocations and reductions'!$F$3:$F$6,0),),0)</f>
        <v>0</v>
      </c>
      <c r="J335" s="133">
        <f ca="1">IFERROR(OFFSET('reallocations and reductions'!$I$13,MATCH(A335,'reallocations and reductions'!$F$14:$F$54,0),), 0)</f>
        <v>0</v>
      </c>
      <c r="K335" s="133">
        <f ca="1">ROUND(IF(OR(E335="State Balance", E335="Hawaii County"), H335/(SUMIF($E$2:$E$1259,"State Balance",$H$2:$H$1259)+SUMIF($E$2:$E$1259,"Hawaii County",$H$2:$H$1259))*('reallocations and reductions'!$I$6),H335/(SUM($H$2:$H$1259)-SUMIF($E$2:$E$1259,"State Balance",$H$2:$H$1259)-SUMIF($E$2:$E$1259,"Hawaii County",$H$2:$H$1259))*('reallocations and reductions'!$I$8+'reallocations and reductions'!$I$7)),0)</f>
        <v>27</v>
      </c>
      <c r="L335" s="133">
        <f t="shared" ca="1" si="15"/>
        <v>344161</v>
      </c>
      <c r="M335" s="151">
        <f t="shared" ca="1" si="16"/>
        <v>0.1489075461935204</v>
      </c>
      <c r="N335" s="156">
        <f t="shared" ca="1" si="17"/>
        <v>44606</v>
      </c>
    </row>
    <row r="336" spans="1:14" x14ac:dyDescent="0.25">
      <c r="A336" t="str">
        <f>CALCS!AD337</f>
        <v>122448</v>
      </c>
      <c r="B336" t="str">
        <f>CALCS!A337</f>
        <v>Pembroke Pines</v>
      </c>
      <c r="C336" t="str">
        <f>CALCS!B337</f>
        <v>FL</v>
      </c>
      <c r="D336" t="str">
        <f>CALCS!C337</f>
        <v>52</v>
      </c>
      <c r="E336" t="str">
        <f>CALCS!D337</f>
        <v>MC</v>
      </c>
      <c r="F336" s="155">
        <f>CALCS!O337</f>
        <v>168587</v>
      </c>
      <c r="G336" s="133">
        <f ca="1">OFFSET(CDBG17old!$J$1,MATCH(A336,CDBG17old!$K$2:$K$1263,0),)</f>
        <v>761981</v>
      </c>
      <c r="H336" s="133">
        <f>CALCS!X337</f>
        <v>822189</v>
      </c>
      <c r="I336" s="133">
        <f ca="1">IFERROR(OFFSET('reallocations and reductions'!$H$2,MATCH(A336,'reallocations and reductions'!$F$3:$F$6,0),),0)</f>
        <v>0</v>
      </c>
      <c r="J336" s="133">
        <f ca="1">IFERROR(OFFSET('reallocations and reductions'!$I$13,MATCH(A336,'reallocations and reductions'!$F$14:$F$54,0),), 0)</f>
        <v>0</v>
      </c>
      <c r="K336" s="133">
        <f ca="1">ROUND(IF(OR(E336="State Balance", E336="Hawaii County"), H336/(SUMIF($E$2:$E$1259,"State Balance",$H$2:$H$1259)+SUMIF($E$2:$E$1259,"Hawaii County",$H$2:$H$1259))*('reallocations and reductions'!$I$6),H336/(SUM($H$2:$H$1259)-SUMIF($E$2:$E$1259,"State Balance",$H$2:$H$1259)-SUMIF($E$2:$E$1259,"Hawaii County",$H$2:$H$1259))*('reallocations and reductions'!$I$8+'reallocations and reductions'!$I$7)),0)</f>
        <v>64</v>
      </c>
      <c r="L336" s="133">
        <f t="shared" ca="1" si="15"/>
        <v>822253</v>
      </c>
      <c r="M336" s="151">
        <f t="shared" ca="1" si="16"/>
        <v>7.9099085147792403E-2</v>
      </c>
      <c r="N336" s="156">
        <f t="shared" ca="1" si="17"/>
        <v>60272</v>
      </c>
    </row>
    <row r="337" spans="1:14" x14ac:dyDescent="0.25">
      <c r="A337" t="str">
        <f>CALCS!AD338</f>
        <v>122466</v>
      </c>
      <c r="B337" t="str">
        <f>CALCS!A338</f>
        <v>Pensacola</v>
      </c>
      <c r="C337" t="str">
        <f>CALCS!B338</f>
        <v>FL</v>
      </c>
      <c r="D337" t="str">
        <f>CALCS!C338</f>
        <v>51</v>
      </c>
      <c r="E337" t="str">
        <f>CALCS!D338</f>
        <v>PC</v>
      </c>
      <c r="F337" s="155">
        <f>CALCS!O338</f>
        <v>53779</v>
      </c>
      <c r="G337" s="133">
        <f ca="1">OFFSET(CDBG17old!$J$1,MATCH(A337,CDBG17old!$K$2:$K$1263,0),)</f>
        <v>667881</v>
      </c>
      <c r="H337" s="133">
        <f>CALCS!X338</f>
        <v>711361</v>
      </c>
      <c r="I337" s="133">
        <f ca="1">IFERROR(OFFSET('reallocations and reductions'!$H$2,MATCH(A337,'reallocations and reductions'!$F$3:$F$6,0),),0)</f>
        <v>0</v>
      </c>
      <c r="J337" s="133">
        <f ca="1">IFERROR(OFFSET('reallocations and reductions'!$I$13,MATCH(A337,'reallocations and reductions'!$F$14:$F$54,0),), 0)</f>
        <v>0</v>
      </c>
      <c r="K337" s="133">
        <f ca="1">ROUND(IF(OR(E337="State Balance", E337="Hawaii County"), H337/(SUMIF($E$2:$E$1259,"State Balance",$H$2:$H$1259)+SUMIF($E$2:$E$1259,"Hawaii County",$H$2:$H$1259))*('reallocations and reductions'!$I$6),H337/(SUM($H$2:$H$1259)-SUMIF($E$2:$E$1259,"State Balance",$H$2:$H$1259)-SUMIF($E$2:$E$1259,"Hawaii County",$H$2:$H$1259))*('reallocations and reductions'!$I$8+'reallocations and reductions'!$I$7)),0)</f>
        <v>55</v>
      </c>
      <c r="L337" s="133">
        <f t="shared" ca="1" si="15"/>
        <v>711416</v>
      </c>
      <c r="M337" s="151">
        <f t="shared" ca="1" si="16"/>
        <v>6.5183767767012388E-2</v>
      </c>
      <c r="N337" s="156">
        <f t="shared" ca="1" si="17"/>
        <v>43535</v>
      </c>
    </row>
    <row r="338" spans="1:14" x14ac:dyDescent="0.25">
      <c r="A338" t="str">
        <f>CALCS!AD339</f>
        <v>122502</v>
      </c>
      <c r="B338" t="str">
        <f>CALCS!A339</f>
        <v>Pinellas Park</v>
      </c>
      <c r="C338" t="str">
        <f>CALCS!B339</f>
        <v>FL</v>
      </c>
      <c r="D338" t="str">
        <f>CALCS!C339</f>
        <v>52</v>
      </c>
      <c r="E338" t="str">
        <f>CALCS!D339</f>
        <v>MC</v>
      </c>
      <c r="F338" s="155">
        <f>CALCS!O339</f>
        <v>52137</v>
      </c>
      <c r="G338" s="133">
        <v>0</v>
      </c>
      <c r="H338" s="133">
        <f>CALCS!X339</f>
        <v>320183</v>
      </c>
      <c r="I338" s="133">
        <f ca="1">IFERROR(OFFSET('reallocations and reductions'!$H$2,MATCH(A338,'reallocations and reductions'!$F$3:$F$6,0),),0)</f>
        <v>0</v>
      </c>
      <c r="J338" s="133">
        <f ca="1">IFERROR(OFFSET('reallocations and reductions'!$I$13,MATCH(A338,'reallocations and reductions'!$F$14:$F$54,0),), 0)</f>
        <v>0</v>
      </c>
      <c r="K338" s="133">
        <f ca="1">ROUND(IF(OR(E338="State Balance", E338="Hawaii County"), H338/(SUMIF($E$2:$E$1259,"State Balance",$H$2:$H$1259)+SUMIF($E$2:$E$1259,"Hawaii County",$H$2:$H$1259))*('reallocations and reductions'!$I$6),H338/(SUM($H$2:$H$1259)-SUMIF($E$2:$E$1259,"State Balance",$H$2:$H$1259)-SUMIF($E$2:$E$1259,"Hawaii County",$H$2:$H$1259))*('reallocations and reductions'!$I$8+'reallocations and reductions'!$I$7)),0)</f>
        <v>25</v>
      </c>
      <c r="L338" s="133">
        <f t="shared" ca="1" si="15"/>
        <v>320208</v>
      </c>
      <c r="M338" s="151">
        <v>0</v>
      </c>
      <c r="N338" s="156">
        <f t="shared" ca="1" si="17"/>
        <v>320208</v>
      </c>
    </row>
    <row r="339" spans="1:14" x14ac:dyDescent="0.25">
      <c r="A339" t="str">
        <f>CALCS!AD340</f>
        <v>122514</v>
      </c>
      <c r="B339" t="str">
        <f>CALCS!A340</f>
        <v>Plantation</v>
      </c>
      <c r="C339" t="str">
        <f>CALCS!B340</f>
        <v>FL</v>
      </c>
      <c r="D339" t="str">
        <f>CALCS!C340</f>
        <v>52</v>
      </c>
      <c r="E339" t="str">
        <f>CALCS!D340</f>
        <v>MC</v>
      </c>
      <c r="F339" s="155">
        <f>CALCS!O340</f>
        <v>92706</v>
      </c>
      <c r="G339" s="133">
        <f ca="1">OFFSET(CDBG17old!$J$1,MATCH(A339,CDBG17old!$K$2:$K$1263,0),)</f>
        <v>478382</v>
      </c>
      <c r="H339" s="133">
        <f>CALCS!X340</f>
        <v>535265</v>
      </c>
      <c r="I339" s="133">
        <f ca="1">IFERROR(OFFSET('reallocations and reductions'!$H$2,MATCH(A339,'reallocations and reductions'!$F$3:$F$6,0),),0)</f>
        <v>0</v>
      </c>
      <c r="J339" s="133">
        <f ca="1">IFERROR(OFFSET('reallocations and reductions'!$I$13,MATCH(A339,'reallocations and reductions'!$F$14:$F$54,0),), 0)</f>
        <v>0</v>
      </c>
      <c r="K339" s="133">
        <f ca="1">ROUND(IF(OR(E339="State Balance", E339="Hawaii County"), H339/(SUMIF($E$2:$E$1259,"State Balance",$H$2:$H$1259)+SUMIF($E$2:$E$1259,"Hawaii County",$H$2:$H$1259))*('reallocations and reductions'!$I$6),H339/(SUM($H$2:$H$1259)-SUMIF($E$2:$E$1259,"State Balance",$H$2:$H$1259)-SUMIF($E$2:$E$1259,"Hawaii County",$H$2:$H$1259))*('reallocations and reductions'!$I$8+'reallocations and reductions'!$I$7)),0)</f>
        <v>42</v>
      </c>
      <c r="L339" s="133">
        <f t="shared" ca="1" si="15"/>
        <v>535307</v>
      </c>
      <c r="M339" s="151">
        <f t="shared" ca="1" si="16"/>
        <v>0.11899486184680862</v>
      </c>
      <c r="N339" s="156">
        <f t="shared" ca="1" si="17"/>
        <v>56925</v>
      </c>
    </row>
    <row r="340" spans="1:14" x14ac:dyDescent="0.25">
      <c r="A340" t="str">
        <f>CALCS!AD341</f>
        <v>122538</v>
      </c>
      <c r="B340" t="str">
        <f>CALCS!A341</f>
        <v>Pompano Beach</v>
      </c>
      <c r="C340" t="str">
        <f>CALCS!B341</f>
        <v>FL</v>
      </c>
      <c r="D340" t="str">
        <f>CALCS!C341</f>
        <v>51</v>
      </c>
      <c r="E340" t="str">
        <f>CALCS!D341</f>
        <v>PC</v>
      </c>
      <c r="F340" s="155">
        <f>CALCS!O341</f>
        <v>109393</v>
      </c>
      <c r="G340" s="133">
        <f ca="1">OFFSET(CDBG17old!$J$1,MATCH(A340,CDBG17old!$K$2:$K$1263,0),)</f>
        <v>913486</v>
      </c>
      <c r="H340" s="133">
        <f>CALCS!X341</f>
        <v>1038227</v>
      </c>
      <c r="I340" s="133">
        <f ca="1">IFERROR(OFFSET('reallocations and reductions'!$H$2,MATCH(A340,'reallocations and reductions'!$F$3:$F$6,0),),0)</f>
        <v>0</v>
      </c>
      <c r="J340" s="133">
        <f ca="1">IFERROR(OFFSET('reallocations and reductions'!$I$13,MATCH(A340,'reallocations and reductions'!$F$14:$F$54,0),), 0)</f>
        <v>0</v>
      </c>
      <c r="K340" s="133">
        <f ca="1">ROUND(IF(OR(E340="State Balance", E340="Hawaii County"), H340/(SUMIF($E$2:$E$1259,"State Balance",$H$2:$H$1259)+SUMIF($E$2:$E$1259,"Hawaii County",$H$2:$H$1259))*('reallocations and reductions'!$I$6),H340/(SUM($H$2:$H$1259)-SUMIF($E$2:$E$1259,"State Balance",$H$2:$H$1259)-SUMIF($E$2:$E$1259,"Hawaii County",$H$2:$H$1259))*('reallocations and reductions'!$I$8+'reallocations and reductions'!$I$7)),0)</f>
        <v>81</v>
      </c>
      <c r="L340" s="133">
        <f t="shared" ca="1" si="15"/>
        <v>1038308</v>
      </c>
      <c r="M340" s="151">
        <f t="shared" ca="1" si="16"/>
        <v>0.13664358293394754</v>
      </c>
      <c r="N340" s="156">
        <f t="shared" ca="1" si="17"/>
        <v>124822</v>
      </c>
    </row>
    <row r="341" spans="1:14" x14ac:dyDescent="0.25">
      <c r="A341" t="str">
        <f>CALCS!AD342</f>
        <v>122568</v>
      </c>
      <c r="B341" t="str">
        <f>CALCS!A342</f>
        <v>Port Orange</v>
      </c>
      <c r="C341" t="str">
        <f>CALCS!B342</f>
        <v>FL</v>
      </c>
      <c r="D341" t="str">
        <f>CALCS!C342</f>
        <v>52</v>
      </c>
      <c r="E341" t="str">
        <f>CALCS!D342</f>
        <v>MC</v>
      </c>
      <c r="F341" s="155">
        <f>CALCS!O342</f>
        <v>61105</v>
      </c>
      <c r="G341" s="133">
        <f ca="1">OFFSET(CDBG17old!$J$1,MATCH(A341,CDBG17old!$K$2:$K$1263,0),)</f>
        <v>266593</v>
      </c>
      <c r="H341" s="133">
        <f>CALCS!X342</f>
        <v>327945</v>
      </c>
      <c r="I341" s="133">
        <f ca="1">IFERROR(OFFSET('reallocations and reductions'!$H$2,MATCH(A341,'reallocations and reductions'!$F$3:$F$6,0),),0)</f>
        <v>0</v>
      </c>
      <c r="J341" s="133">
        <f ca="1">IFERROR(OFFSET('reallocations and reductions'!$I$13,MATCH(A341,'reallocations and reductions'!$F$14:$F$54,0),), 0)</f>
        <v>0</v>
      </c>
      <c r="K341" s="133">
        <f ca="1">ROUND(IF(OR(E341="State Balance", E341="Hawaii County"), H341/(SUMIF($E$2:$E$1259,"State Balance",$H$2:$H$1259)+SUMIF($E$2:$E$1259,"Hawaii County",$H$2:$H$1259))*('reallocations and reductions'!$I$6),H341/(SUM($H$2:$H$1259)-SUMIF($E$2:$E$1259,"State Balance",$H$2:$H$1259)-SUMIF($E$2:$E$1259,"Hawaii County",$H$2:$H$1259))*('reallocations and reductions'!$I$8+'reallocations and reductions'!$I$7)),0)</f>
        <v>26</v>
      </c>
      <c r="L341" s="133">
        <f t="shared" ca="1" si="15"/>
        <v>327971</v>
      </c>
      <c r="M341" s="151">
        <f t="shared" ca="1" si="16"/>
        <v>0.23023110134174565</v>
      </c>
      <c r="N341" s="156">
        <f t="shared" ca="1" si="17"/>
        <v>61378</v>
      </c>
    </row>
    <row r="342" spans="1:14" x14ac:dyDescent="0.25">
      <c r="A342" t="str">
        <f>CALCS!AD343</f>
        <v>122586</v>
      </c>
      <c r="B342" t="str">
        <f>CALCS!A343</f>
        <v>Port St Lucie</v>
      </c>
      <c r="C342" t="str">
        <f>CALCS!B343</f>
        <v>FL</v>
      </c>
      <c r="D342" t="str">
        <f>CALCS!C343</f>
        <v>51</v>
      </c>
      <c r="E342" t="str">
        <f>CALCS!D343</f>
        <v>PC</v>
      </c>
      <c r="F342" s="155">
        <f>CALCS!O343</f>
        <v>185132</v>
      </c>
      <c r="G342" s="133">
        <f ca="1">OFFSET(CDBG17old!$J$1,MATCH(A342,CDBG17old!$K$2:$K$1263,0),)</f>
        <v>1011694</v>
      </c>
      <c r="H342" s="133">
        <f>CALCS!X343</f>
        <v>1168534</v>
      </c>
      <c r="I342" s="133">
        <f ca="1">IFERROR(OFFSET('reallocations and reductions'!$H$2,MATCH(A342,'reallocations and reductions'!$F$3:$F$6,0),),0)</f>
        <v>0</v>
      </c>
      <c r="J342" s="133">
        <f ca="1">IFERROR(OFFSET('reallocations and reductions'!$I$13,MATCH(A342,'reallocations and reductions'!$F$14:$F$54,0),), 0)</f>
        <v>0</v>
      </c>
      <c r="K342" s="133">
        <f ca="1">ROUND(IF(OR(E342="State Balance", E342="Hawaii County"), H342/(SUMIF($E$2:$E$1259,"State Balance",$H$2:$H$1259)+SUMIF($E$2:$E$1259,"Hawaii County",$H$2:$H$1259))*('reallocations and reductions'!$I$6),H342/(SUM($H$2:$H$1259)-SUMIF($E$2:$E$1259,"State Balance",$H$2:$H$1259)-SUMIF($E$2:$E$1259,"Hawaii County",$H$2:$H$1259))*('reallocations and reductions'!$I$8+'reallocations and reductions'!$I$7)),0)</f>
        <v>91</v>
      </c>
      <c r="L342" s="133">
        <f t="shared" ca="1" si="15"/>
        <v>1168625</v>
      </c>
      <c r="M342" s="151">
        <f t="shared" ca="1" si="16"/>
        <v>0.15511706108764112</v>
      </c>
      <c r="N342" s="156">
        <f t="shared" ca="1" si="17"/>
        <v>156931</v>
      </c>
    </row>
    <row r="343" spans="1:14" x14ac:dyDescent="0.25">
      <c r="A343" t="str">
        <f>CALCS!AD344</f>
        <v>122724</v>
      </c>
      <c r="B343" t="str">
        <f>CALCS!A344</f>
        <v>St Petersburg</v>
      </c>
      <c r="C343" t="str">
        <f>CALCS!B344</f>
        <v>FL</v>
      </c>
      <c r="D343" t="str">
        <f>CALCS!C344</f>
        <v>51</v>
      </c>
      <c r="E343" t="str">
        <f>CALCS!D344</f>
        <v>PC</v>
      </c>
      <c r="F343" s="155">
        <f>CALCS!O344</f>
        <v>260999</v>
      </c>
      <c r="G343" s="133">
        <f ca="1">OFFSET(CDBG17old!$J$1,MATCH(A343,CDBG17old!$K$2:$K$1263,0),)</f>
        <v>1630521</v>
      </c>
      <c r="H343" s="133">
        <f>CALCS!X344</f>
        <v>1774042</v>
      </c>
      <c r="I343" s="133">
        <f ca="1">IFERROR(OFFSET('reallocations and reductions'!$H$2,MATCH(A343,'reallocations and reductions'!$F$3:$F$6,0),),0)</f>
        <v>0</v>
      </c>
      <c r="J343" s="133">
        <f ca="1">IFERROR(OFFSET('reallocations and reductions'!$I$13,MATCH(A343,'reallocations and reductions'!$F$14:$F$54,0),), 0)</f>
        <v>0</v>
      </c>
      <c r="K343" s="133">
        <f ca="1">ROUND(IF(OR(E343="State Balance", E343="Hawaii County"), H343/(SUMIF($E$2:$E$1259,"State Balance",$H$2:$H$1259)+SUMIF($E$2:$E$1259,"Hawaii County",$H$2:$H$1259))*('reallocations and reductions'!$I$6),H343/(SUM($H$2:$H$1259)-SUMIF($E$2:$E$1259,"State Balance",$H$2:$H$1259)-SUMIF($E$2:$E$1259,"Hawaii County",$H$2:$H$1259))*('reallocations and reductions'!$I$8+'reallocations and reductions'!$I$7)),0)</f>
        <v>138</v>
      </c>
      <c r="L343" s="133">
        <f t="shared" ca="1" si="15"/>
        <v>1774180</v>
      </c>
      <c r="M343" s="151">
        <f t="shared" ca="1" si="16"/>
        <v>8.8106194277779923E-2</v>
      </c>
      <c r="N343" s="156">
        <f t="shared" ca="1" si="17"/>
        <v>143659</v>
      </c>
    </row>
    <row r="344" spans="1:14" x14ac:dyDescent="0.25">
      <c r="A344" t="str">
        <f>CALCS!AD345</f>
        <v>122754</v>
      </c>
      <c r="B344" t="str">
        <f>CALCS!A345</f>
        <v>Sanford</v>
      </c>
      <c r="C344" t="str">
        <f>CALCS!B345</f>
        <v>FL</v>
      </c>
      <c r="D344" t="str">
        <f>CALCS!C345</f>
        <v>51</v>
      </c>
      <c r="E344" t="str">
        <f>CALCS!D345</f>
        <v>PC</v>
      </c>
      <c r="F344" s="155">
        <f>CALCS!O345</f>
        <v>58605</v>
      </c>
      <c r="G344" s="133">
        <f ca="1">OFFSET(CDBG17old!$J$1,MATCH(A344,CDBG17old!$K$2:$K$1263,0),)</f>
        <v>401643</v>
      </c>
      <c r="H344" s="133">
        <f>CALCS!X345</f>
        <v>448218</v>
      </c>
      <c r="I344" s="133">
        <f ca="1">IFERROR(OFFSET('reallocations and reductions'!$H$2,MATCH(A344,'reallocations and reductions'!$F$3:$F$6,0),),0)</f>
        <v>0</v>
      </c>
      <c r="J344" s="133">
        <f ca="1">IFERROR(OFFSET('reallocations and reductions'!$I$13,MATCH(A344,'reallocations and reductions'!$F$14:$F$54,0),), 0)</f>
        <v>0</v>
      </c>
      <c r="K344" s="133">
        <f ca="1">ROUND(IF(OR(E344="State Balance", E344="Hawaii County"), H344/(SUMIF($E$2:$E$1259,"State Balance",$H$2:$H$1259)+SUMIF($E$2:$E$1259,"Hawaii County",$H$2:$H$1259))*('reallocations and reductions'!$I$6),H344/(SUM($H$2:$H$1259)-SUMIF($E$2:$E$1259,"State Balance",$H$2:$H$1259)-SUMIF($E$2:$E$1259,"Hawaii County",$H$2:$H$1259))*('reallocations and reductions'!$I$8+'reallocations and reductions'!$I$7)),0)</f>
        <v>35</v>
      </c>
      <c r="L344" s="133">
        <f t="shared" ca="1" si="15"/>
        <v>448253</v>
      </c>
      <c r="M344" s="151">
        <f t="shared" ca="1" si="16"/>
        <v>0.11604833147845225</v>
      </c>
      <c r="N344" s="156">
        <f t="shared" ca="1" si="17"/>
        <v>46610</v>
      </c>
    </row>
    <row r="345" spans="1:14" x14ac:dyDescent="0.25">
      <c r="A345" t="str">
        <f>CALCS!AD346</f>
        <v>122766</v>
      </c>
      <c r="B345" t="str">
        <f>CALCS!A346</f>
        <v>Sarasota</v>
      </c>
      <c r="C345" t="str">
        <f>CALCS!B346</f>
        <v>FL</v>
      </c>
      <c r="D345" t="str">
        <f>CALCS!C346</f>
        <v>51</v>
      </c>
      <c r="E345" t="str">
        <f>CALCS!D346</f>
        <v>PC</v>
      </c>
      <c r="F345" s="155">
        <f>CALCS!O346</f>
        <v>56610</v>
      </c>
      <c r="G345" s="133">
        <f ca="1">OFFSET(CDBG17old!$J$1,MATCH(A345,CDBG17old!$K$2:$K$1263,0),)</f>
        <v>395813</v>
      </c>
      <c r="H345" s="133">
        <f>CALCS!X346</f>
        <v>410979</v>
      </c>
      <c r="I345" s="133">
        <f ca="1">IFERROR(OFFSET('reallocations and reductions'!$H$2,MATCH(A345,'reallocations and reductions'!$F$3:$F$6,0),),0)</f>
        <v>0</v>
      </c>
      <c r="J345" s="133">
        <f ca="1">IFERROR(OFFSET('reallocations and reductions'!$I$13,MATCH(A345,'reallocations and reductions'!$F$14:$F$54,0),), 0)</f>
        <v>0</v>
      </c>
      <c r="K345" s="133">
        <f ca="1">ROUND(IF(OR(E345="State Balance", E345="Hawaii County"), H345/(SUMIF($E$2:$E$1259,"State Balance",$H$2:$H$1259)+SUMIF($E$2:$E$1259,"Hawaii County",$H$2:$H$1259))*('reallocations and reductions'!$I$6),H345/(SUM($H$2:$H$1259)-SUMIF($E$2:$E$1259,"State Balance",$H$2:$H$1259)-SUMIF($E$2:$E$1259,"Hawaii County",$H$2:$H$1259))*('reallocations and reductions'!$I$8+'reallocations and reductions'!$I$7)),0)</f>
        <v>32</v>
      </c>
      <c r="L345" s="133">
        <f t="shared" ca="1" si="15"/>
        <v>411011</v>
      </c>
      <c r="M345" s="151">
        <f t="shared" ca="1" si="16"/>
        <v>3.8396919757562285E-2</v>
      </c>
      <c r="N345" s="156">
        <f t="shared" ca="1" si="17"/>
        <v>15198</v>
      </c>
    </row>
    <row r="346" spans="1:14" x14ac:dyDescent="0.25">
      <c r="A346" t="str">
        <f>CALCS!AD347</f>
        <v>122808</v>
      </c>
      <c r="B346" t="str">
        <f>CALCS!A347</f>
        <v>Sebastian City</v>
      </c>
      <c r="C346" t="str">
        <f>CALCS!B347</f>
        <v>FL</v>
      </c>
      <c r="D346" t="str">
        <f>CALCS!C347</f>
        <v>51</v>
      </c>
      <c r="E346" t="str">
        <f>CALCS!D347</f>
        <v>PC</v>
      </c>
      <c r="F346" s="155">
        <f>CALCS!O347</f>
        <v>24772</v>
      </c>
      <c r="G346" s="133">
        <f ca="1">OFFSET(CDBG17old!$J$1,MATCH(A346,CDBG17old!$K$2:$K$1263,0),)</f>
        <v>99581</v>
      </c>
      <c r="H346" s="133">
        <f>CALCS!X347</f>
        <v>108088</v>
      </c>
      <c r="I346" s="133">
        <f ca="1">IFERROR(OFFSET('reallocations and reductions'!$H$2,MATCH(A346,'reallocations and reductions'!$F$3:$F$6,0),),0)</f>
        <v>0</v>
      </c>
      <c r="J346" s="133">
        <f ca="1">IFERROR(OFFSET('reallocations and reductions'!$I$13,MATCH(A346,'reallocations and reductions'!$F$14:$F$54,0),), 0)</f>
        <v>0</v>
      </c>
      <c r="K346" s="133">
        <f ca="1">ROUND(IF(OR(E346="State Balance", E346="Hawaii County"), H346/(SUMIF($E$2:$E$1259,"State Balance",$H$2:$H$1259)+SUMIF($E$2:$E$1259,"Hawaii County",$H$2:$H$1259))*('reallocations and reductions'!$I$6),H346/(SUM($H$2:$H$1259)-SUMIF($E$2:$E$1259,"State Balance",$H$2:$H$1259)-SUMIF($E$2:$E$1259,"Hawaii County",$H$2:$H$1259))*('reallocations and reductions'!$I$8+'reallocations and reductions'!$I$7)),0)</f>
        <v>8</v>
      </c>
      <c r="L346" s="133">
        <f t="shared" ca="1" si="15"/>
        <v>108096</v>
      </c>
      <c r="M346" s="151">
        <f t="shared" ca="1" si="16"/>
        <v>8.5508279691909106E-2</v>
      </c>
      <c r="N346" s="156">
        <f t="shared" ca="1" si="17"/>
        <v>8515</v>
      </c>
    </row>
    <row r="347" spans="1:14" x14ac:dyDescent="0.25">
      <c r="A347" t="str">
        <f>CALCS!AD348</f>
        <v>122958</v>
      </c>
      <c r="B347" t="str">
        <f>CALCS!A348</f>
        <v>Sunrise</v>
      </c>
      <c r="C347" t="str">
        <f>CALCS!B348</f>
        <v>FL</v>
      </c>
      <c r="D347" t="str">
        <f>CALCS!C348</f>
        <v>52</v>
      </c>
      <c r="E347" t="str">
        <f>CALCS!D348</f>
        <v>MC</v>
      </c>
      <c r="F347" s="155">
        <f>CALCS!O348</f>
        <v>93734</v>
      </c>
      <c r="G347" s="133">
        <f ca="1">OFFSET(CDBG17old!$J$1,MATCH(A347,CDBG17old!$K$2:$K$1263,0),)</f>
        <v>542357</v>
      </c>
      <c r="H347" s="133">
        <f>CALCS!X348</f>
        <v>621342</v>
      </c>
      <c r="I347" s="133">
        <f ca="1">IFERROR(OFFSET('reallocations and reductions'!$H$2,MATCH(A347,'reallocations and reductions'!$F$3:$F$6,0),),0)</f>
        <v>0</v>
      </c>
      <c r="J347" s="133">
        <f ca="1">IFERROR(OFFSET('reallocations and reductions'!$I$13,MATCH(A347,'reallocations and reductions'!$F$14:$F$54,0),), 0)</f>
        <v>0</v>
      </c>
      <c r="K347" s="133">
        <f ca="1">ROUND(IF(OR(E347="State Balance", E347="Hawaii County"), H347/(SUMIF($E$2:$E$1259,"State Balance",$H$2:$H$1259)+SUMIF($E$2:$E$1259,"Hawaii County",$H$2:$H$1259))*('reallocations and reductions'!$I$6),H347/(SUM($H$2:$H$1259)-SUMIF($E$2:$E$1259,"State Balance",$H$2:$H$1259)-SUMIF($E$2:$E$1259,"Hawaii County",$H$2:$H$1259))*('reallocations and reductions'!$I$8+'reallocations and reductions'!$I$7)),0)</f>
        <v>48</v>
      </c>
      <c r="L347" s="133">
        <f t="shared" ca="1" si="15"/>
        <v>621390</v>
      </c>
      <c r="M347" s="151">
        <f t="shared" ca="1" si="16"/>
        <v>0.14572136065359165</v>
      </c>
      <c r="N347" s="156">
        <f t="shared" ca="1" si="17"/>
        <v>79033</v>
      </c>
    </row>
    <row r="348" spans="1:14" x14ac:dyDescent="0.25">
      <c r="A348" t="str">
        <f>CALCS!AD349</f>
        <v>123000</v>
      </c>
      <c r="B348" t="str">
        <f>CALCS!A349</f>
        <v>Tallahassee</v>
      </c>
      <c r="C348" t="str">
        <f>CALCS!B349</f>
        <v>FL</v>
      </c>
      <c r="D348" t="str">
        <f>CALCS!C349</f>
        <v>51</v>
      </c>
      <c r="E348" t="str">
        <f>CALCS!D349</f>
        <v>PC</v>
      </c>
      <c r="F348" s="155">
        <f>CALCS!O349</f>
        <v>190894</v>
      </c>
      <c r="G348" s="133">
        <f ca="1">OFFSET(CDBG17old!$J$1,MATCH(A348,CDBG17old!$K$2:$K$1263,0),)</f>
        <v>1788243</v>
      </c>
      <c r="H348" s="133">
        <f>CALCS!X349</f>
        <v>1887745</v>
      </c>
      <c r="I348" s="133">
        <f ca="1">IFERROR(OFFSET('reallocations and reductions'!$H$2,MATCH(A348,'reallocations and reductions'!$F$3:$F$6,0),),0)</f>
        <v>0</v>
      </c>
      <c r="J348" s="133">
        <f ca="1">IFERROR(OFFSET('reallocations and reductions'!$I$13,MATCH(A348,'reallocations and reductions'!$F$14:$F$54,0),), 0)</f>
        <v>0</v>
      </c>
      <c r="K348" s="133">
        <f ca="1">ROUND(IF(OR(E348="State Balance", E348="Hawaii County"), H348/(SUMIF($E$2:$E$1259,"State Balance",$H$2:$H$1259)+SUMIF($E$2:$E$1259,"Hawaii County",$H$2:$H$1259))*('reallocations and reductions'!$I$6),H348/(SUM($H$2:$H$1259)-SUMIF($E$2:$E$1259,"State Balance",$H$2:$H$1259)-SUMIF($E$2:$E$1259,"Hawaii County",$H$2:$H$1259))*('reallocations and reductions'!$I$8+'reallocations and reductions'!$I$7)),0)</f>
        <v>147</v>
      </c>
      <c r="L348" s="133">
        <f t="shared" ca="1" si="15"/>
        <v>1887892</v>
      </c>
      <c r="M348" s="151">
        <f t="shared" ca="1" si="16"/>
        <v>5.5724529608112541E-2</v>
      </c>
      <c r="N348" s="156">
        <f t="shared" ca="1" si="17"/>
        <v>99649</v>
      </c>
    </row>
    <row r="349" spans="1:14" x14ac:dyDescent="0.25">
      <c r="A349" t="str">
        <f>CALCS!AD350</f>
        <v>123006</v>
      </c>
      <c r="B349" t="str">
        <f>CALCS!A350</f>
        <v>Tamarac</v>
      </c>
      <c r="C349" t="str">
        <f>CALCS!B350</f>
        <v>FL</v>
      </c>
      <c r="D349" t="str">
        <f>CALCS!C350</f>
        <v>52</v>
      </c>
      <c r="E349" t="str">
        <f>CALCS!D350</f>
        <v>MC</v>
      </c>
      <c r="F349" s="155">
        <f>CALCS!O350</f>
        <v>65199</v>
      </c>
      <c r="G349" s="133">
        <f ca="1">OFFSET(CDBG17old!$J$1,MATCH(A349,CDBG17old!$K$2:$K$1263,0),)</f>
        <v>338151</v>
      </c>
      <c r="H349" s="133">
        <f>CALCS!X350</f>
        <v>388353</v>
      </c>
      <c r="I349" s="133">
        <f ca="1">IFERROR(OFFSET('reallocations and reductions'!$H$2,MATCH(A349,'reallocations and reductions'!$F$3:$F$6,0),),0)</f>
        <v>0</v>
      </c>
      <c r="J349" s="133">
        <f ca="1">IFERROR(OFFSET('reallocations and reductions'!$I$13,MATCH(A349,'reallocations and reductions'!$F$14:$F$54,0),), 0)</f>
        <v>0</v>
      </c>
      <c r="K349" s="133">
        <f ca="1">ROUND(IF(OR(E349="State Balance", E349="Hawaii County"), H349/(SUMIF($E$2:$E$1259,"State Balance",$H$2:$H$1259)+SUMIF($E$2:$E$1259,"Hawaii County",$H$2:$H$1259))*('reallocations and reductions'!$I$6),H349/(SUM($H$2:$H$1259)-SUMIF($E$2:$E$1259,"State Balance",$H$2:$H$1259)-SUMIF($E$2:$E$1259,"Hawaii County",$H$2:$H$1259))*('reallocations and reductions'!$I$8+'reallocations and reductions'!$I$7)),0)</f>
        <v>30</v>
      </c>
      <c r="L349" s="133">
        <f t="shared" ca="1" si="15"/>
        <v>388383</v>
      </c>
      <c r="M349" s="151">
        <f t="shared" ca="1" si="16"/>
        <v>0.1485490209994943</v>
      </c>
      <c r="N349" s="156">
        <f t="shared" ca="1" si="17"/>
        <v>50232</v>
      </c>
    </row>
    <row r="350" spans="1:14" x14ac:dyDescent="0.25">
      <c r="A350" t="str">
        <f>CALCS!AD351</f>
        <v>123012</v>
      </c>
      <c r="B350" t="str">
        <f>CALCS!A351</f>
        <v>Tampa</v>
      </c>
      <c r="C350" t="str">
        <f>CALCS!B351</f>
        <v>FL</v>
      </c>
      <c r="D350" t="str">
        <f>CALCS!C351</f>
        <v>51</v>
      </c>
      <c r="E350" t="str">
        <f>CALCS!D351</f>
        <v>PC</v>
      </c>
      <c r="F350" s="155">
        <f>CALCS!O351</f>
        <v>377165</v>
      </c>
      <c r="G350" s="133">
        <f ca="1">OFFSET(CDBG17old!$J$1,MATCH(A350,CDBG17old!$K$2:$K$1263,0),)</f>
        <v>2798447</v>
      </c>
      <c r="H350" s="133">
        <f>CALCS!X351</f>
        <v>3159213</v>
      </c>
      <c r="I350" s="133">
        <f ca="1">IFERROR(OFFSET('reallocations and reductions'!$H$2,MATCH(A350,'reallocations and reductions'!$F$3:$F$6,0),),0)</f>
        <v>0</v>
      </c>
      <c r="J350" s="133">
        <f ca="1">IFERROR(OFFSET('reallocations and reductions'!$I$13,MATCH(A350,'reallocations and reductions'!$F$14:$F$54,0),), 0)</f>
        <v>0</v>
      </c>
      <c r="K350" s="133">
        <f ca="1">ROUND(IF(OR(E350="State Balance", E350="Hawaii County"), H350/(SUMIF($E$2:$E$1259,"State Balance",$H$2:$H$1259)+SUMIF($E$2:$E$1259,"Hawaii County",$H$2:$H$1259))*('reallocations and reductions'!$I$6),H350/(SUM($H$2:$H$1259)-SUMIF($E$2:$E$1259,"State Balance",$H$2:$H$1259)-SUMIF($E$2:$E$1259,"Hawaii County",$H$2:$H$1259))*('reallocations and reductions'!$I$8+'reallocations and reductions'!$I$7)),0)</f>
        <v>246</v>
      </c>
      <c r="L350" s="133">
        <f t="shared" ca="1" si="15"/>
        <v>3159459</v>
      </c>
      <c r="M350" s="151">
        <f t="shared" ca="1" si="16"/>
        <v>0.12900440851658079</v>
      </c>
      <c r="N350" s="156">
        <f t="shared" ca="1" si="17"/>
        <v>361012</v>
      </c>
    </row>
    <row r="351" spans="1:14" x14ac:dyDescent="0.25">
      <c r="A351" t="str">
        <f>CALCS!AD352</f>
        <v>123048</v>
      </c>
      <c r="B351" t="str">
        <f>CALCS!A352</f>
        <v>Titusville</v>
      </c>
      <c r="C351" t="str">
        <f>CALCS!B352</f>
        <v>FL</v>
      </c>
      <c r="D351" t="str">
        <f>CALCS!C352</f>
        <v>51</v>
      </c>
      <c r="E351" t="str">
        <f>CALCS!D352</f>
        <v>PC</v>
      </c>
      <c r="F351" s="155">
        <f>CALCS!O352</f>
        <v>46019</v>
      </c>
      <c r="G351" s="133">
        <f ca="1">OFFSET(CDBG17old!$J$1,MATCH(A351,CDBG17old!$K$2:$K$1263,0),)</f>
        <v>276989</v>
      </c>
      <c r="H351" s="133">
        <f>CALCS!X352</f>
        <v>310002</v>
      </c>
      <c r="I351" s="133">
        <f ca="1">IFERROR(OFFSET('reallocations and reductions'!$H$2,MATCH(A351,'reallocations and reductions'!$F$3:$F$6,0),),0)</f>
        <v>0</v>
      </c>
      <c r="J351" s="133">
        <f ca="1">IFERROR(OFFSET('reallocations and reductions'!$I$13,MATCH(A351,'reallocations and reductions'!$F$14:$F$54,0),), 0)</f>
        <v>0</v>
      </c>
      <c r="K351" s="133">
        <f ca="1">ROUND(IF(OR(E351="State Balance", E351="Hawaii County"), H351/(SUMIF($E$2:$E$1259,"State Balance",$H$2:$H$1259)+SUMIF($E$2:$E$1259,"Hawaii County",$H$2:$H$1259))*('reallocations and reductions'!$I$6),H351/(SUM($H$2:$H$1259)-SUMIF($E$2:$E$1259,"State Balance",$H$2:$H$1259)-SUMIF($E$2:$E$1259,"Hawaii County",$H$2:$H$1259))*('reallocations and reductions'!$I$8+'reallocations and reductions'!$I$7)),0)</f>
        <v>24</v>
      </c>
      <c r="L351" s="133">
        <f t="shared" ca="1" si="15"/>
        <v>310026</v>
      </c>
      <c r="M351" s="151">
        <f t="shared" ca="1" si="16"/>
        <v>0.11927188444306452</v>
      </c>
      <c r="N351" s="156">
        <f t="shared" ca="1" si="17"/>
        <v>33037</v>
      </c>
    </row>
    <row r="352" spans="1:14" x14ac:dyDescent="0.25">
      <c r="A352" t="str">
        <f>CALCS!AD353</f>
        <v>123213</v>
      </c>
      <c r="B352" t="str">
        <f>CALCS!A353</f>
        <v>Wellington</v>
      </c>
      <c r="C352" t="str">
        <f>CALCS!B353</f>
        <v>FL</v>
      </c>
      <c r="D352" t="str">
        <f>CALCS!C353</f>
        <v>52</v>
      </c>
      <c r="E352" t="str">
        <f>CALCS!D353</f>
        <v>MC</v>
      </c>
      <c r="F352" s="155">
        <f>CALCS!O353</f>
        <v>63900</v>
      </c>
      <c r="G352" s="133">
        <f ca="1">OFFSET(CDBG17old!$J$1,MATCH(A352,CDBG17old!$K$2:$K$1263,0),)</f>
        <v>220807</v>
      </c>
      <c r="H352" s="133">
        <f>CALCS!X353</f>
        <v>268917</v>
      </c>
      <c r="I352" s="133">
        <f ca="1">IFERROR(OFFSET('reallocations and reductions'!$H$2,MATCH(A352,'reallocations and reductions'!$F$3:$F$6,0),),0)</f>
        <v>0</v>
      </c>
      <c r="J352" s="133">
        <f ca="1">IFERROR(OFFSET('reallocations and reductions'!$I$13,MATCH(A352,'reallocations and reductions'!$F$14:$F$54,0),), 0)</f>
        <v>0</v>
      </c>
      <c r="K352" s="133">
        <f ca="1">ROUND(IF(OR(E352="State Balance", E352="Hawaii County"), H352/(SUMIF($E$2:$E$1259,"State Balance",$H$2:$H$1259)+SUMIF($E$2:$E$1259,"Hawaii County",$H$2:$H$1259))*('reallocations and reductions'!$I$6),H352/(SUM($H$2:$H$1259)-SUMIF($E$2:$E$1259,"State Balance",$H$2:$H$1259)-SUMIF($E$2:$E$1259,"Hawaii County",$H$2:$H$1259))*('reallocations and reductions'!$I$8+'reallocations and reductions'!$I$7)),0)</f>
        <v>21</v>
      </c>
      <c r="L352" s="133">
        <f t="shared" ca="1" si="15"/>
        <v>268938</v>
      </c>
      <c r="M352" s="151">
        <f t="shared" ca="1" si="16"/>
        <v>0.21797769092465366</v>
      </c>
      <c r="N352" s="156">
        <f t="shared" ca="1" si="17"/>
        <v>48131</v>
      </c>
    </row>
    <row r="353" spans="1:14" x14ac:dyDescent="0.25">
      <c r="A353" t="str">
        <f>CALCS!AD354</f>
        <v>123249</v>
      </c>
      <c r="B353" t="str">
        <f>CALCS!A354</f>
        <v>Weston City</v>
      </c>
      <c r="C353" t="str">
        <f>CALCS!B354</f>
        <v>FL</v>
      </c>
      <c r="D353" t="str">
        <f>CALCS!C354</f>
        <v>52</v>
      </c>
      <c r="E353" t="str">
        <f>CALCS!D354</f>
        <v>MC</v>
      </c>
      <c r="F353" s="155">
        <f>CALCS!O354</f>
        <v>70015</v>
      </c>
      <c r="G353" s="133">
        <f ca="1">OFFSET(CDBG17old!$J$1,MATCH(A353,CDBG17old!$K$2:$K$1263,0),)</f>
        <v>293802</v>
      </c>
      <c r="H353" s="133">
        <f>CALCS!X354</f>
        <v>314718</v>
      </c>
      <c r="I353" s="133">
        <f ca="1">IFERROR(OFFSET('reallocations and reductions'!$H$2,MATCH(A353,'reallocations and reductions'!$F$3:$F$6,0),),0)</f>
        <v>0</v>
      </c>
      <c r="J353" s="133">
        <f ca="1">IFERROR(OFFSET('reallocations and reductions'!$I$13,MATCH(A353,'reallocations and reductions'!$F$14:$F$54,0),), 0)</f>
        <v>0</v>
      </c>
      <c r="K353" s="133">
        <f ca="1">ROUND(IF(OR(E353="State Balance", E353="Hawaii County"), H353/(SUMIF($E$2:$E$1259,"State Balance",$H$2:$H$1259)+SUMIF($E$2:$E$1259,"Hawaii County",$H$2:$H$1259))*('reallocations and reductions'!$I$6),H353/(SUM($H$2:$H$1259)-SUMIF($E$2:$E$1259,"State Balance",$H$2:$H$1259)-SUMIF($E$2:$E$1259,"Hawaii County",$H$2:$H$1259))*('reallocations and reductions'!$I$8+'reallocations and reductions'!$I$7)),0)</f>
        <v>25</v>
      </c>
      <c r="L353" s="133">
        <f t="shared" ca="1" si="15"/>
        <v>314743</v>
      </c>
      <c r="M353" s="151">
        <f t="shared" ca="1" si="16"/>
        <v>7.1275893288677408E-2</v>
      </c>
      <c r="N353" s="156">
        <f t="shared" ca="1" si="17"/>
        <v>20941</v>
      </c>
    </row>
    <row r="354" spans="1:14" x14ac:dyDescent="0.25">
      <c r="A354" t="str">
        <f>CALCS!AD355</f>
        <v>123252</v>
      </c>
      <c r="B354" t="str">
        <f>CALCS!A355</f>
        <v>West Palm Beach</v>
      </c>
      <c r="C354" t="str">
        <f>CALCS!B355</f>
        <v>FL</v>
      </c>
      <c r="D354" t="str">
        <f>CALCS!C355</f>
        <v>51</v>
      </c>
      <c r="E354" t="str">
        <f>CALCS!D355</f>
        <v>PC</v>
      </c>
      <c r="F354" s="155">
        <f>CALCS!O355</f>
        <v>108161</v>
      </c>
      <c r="G354" s="133">
        <f ca="1">OFFSET(CDBG17old!$J$1,MATCH(A354,CDBG17old!$K$2:$K$1263,0),)</f>
        <v>816429</v>
      </c>
      <c r="H354" s="133">
        <f>CALCS!X355</f>
        <v>927080</v>
      </c>
      <c r="I354" s="133">
        <f ca="1">IFERROR(OFFSET('reallocations and reductions'!$H$2,MATCH(A354,'reallocations and reductions'!$F$3:$F$6,0),),0)</f>
        <v>0</v>
      </c>
      <c r="J354" s="133">
        <f ca="1">IFERROR(OFFSET('reallocations and reductions'!$I$13,MATCH(A354,'reallocations and reductions'!$F$14:$F$54,0),), 0)</f>
        <v>0</v>
      </c>
      <c r="K354" s="133">
        <f ca="1">ROUND(IF(OR(E354="State Balance", E354="Hawaii County"), H354/(SUMIF($E$2:$E$1259,"State Balance",$H$2:$H$1259)+SUMIF($E$2:$E$1259,"Hawaii County",$H$2:$H$1259))*('reallocations and reductions'!$I$6),H354/(SUM($H$2:$H$1259)-SUMIF($E$2:$E$1259,"State Balance",$H$2:$H$1259)-SUMIF($E$2:$E$1259,"Hawaii County",$H$2:$H$1259))*('reallocations and reductions'!$I$8+'reallocations and reductions'!$I$7)),0)</f>
        <v>72</v>
      </c>
      <c r="L354" s="133">
        <f t="shared" ca="1" si="15"/>
        <v>927152</v>
      </c>
      <c r="M354" s="151">
        <f t="shared" ca="1" si="16"/>
        <v>0.13561865146877439</v>
      </c>
      <c r="N354" s="156">
        <f t="shared" ca="1" si="17"/>
        <v>110723</v>
      </c>
    </row>
    <row r="355" spans="1:14" x14ac:dyDescent="0.25">
      <c r="A355" t="str">
        <f>CALCS!AD356</f>
        <v>129009</v>
      </c>
      <c r="B355" t="str">
        <f>CALCS!A356</f>
        <v>Brevard County</v>
      </c>
      <c r="C355" t="str">
        <f>CALCS!B356</f>
        <v>FL</v>
      </c>
      <c r="D355" t="str">
        <f>CALCS!C356</f>
        <v>66</v>
      </c>
      <c r="E355" t="str">
        <f>CALCS!D356</f>
        <v>UC</v>
      </c>
      <c r="F355" s="155">
        <f>CALCS!O356</f>
        <v>281642</v>
      </c>
      <c r="G355" s="133">
        <f ca="1">OFFSET(CDBG17old!$J$1,MATCH(A355,CDBG17old!$K$2:$K$1263,0),)</f>
        <v>1237685</v>
      </c>
      <c r="H355" s="133">
        <f>CALCS!X356</f>
        <v>1384208</v>
      </c>
      <c r="I355" s="133">
        <f ca="1">IFERROR(OFFSET('reallocations and reductions'!$H$2,MATCH(A355,'reallocations and reductions'!$F$3:$F$6,0),),0)</f>
        <v>0</v>
      </c>
      <c r="J355" s="133">
        <f ca="1">IFERROR(OFFSET('reallocations and reductions'!$I$13,MATCH(A355,'reallocations and reductions'!$F$14:$F$54,0),), 0)</f>
        <v>0</v>
      </c>
      <c r="K355" s="133">
        <f ca="1">ROUND(IF(OR(E355="State Balance", E355="Hawaii County"), H355/(SUMIF($E$2:$E$1259,"State Balance",$H$2:$H$1259)+SUMIF($E$2:$E$1259,"Hawaii County",$H$2:$H$1259))*('reallocations and reductions'!$I$6),H355/(SUM($H$2:$H$1259)-SUMIF($E$2:$E$1259,"State Balance",$H$2:$H$1259)-SUMIF($E$2:$E$1259,"Hawaii County",$H$2:$H$1259))*('reallocations and reductions'!$I$8+'reallocations and reductions'!$I$7)),0)</f>
        <v>108</v>
      </c>
      <c r="L355" s="133">
        <f t="shared" ca="1" si="15"/>
        <v>1384316</v>
      </c>
      <c r="M355" s="151">
        <f t="shared" ca="1" si="16"/>
        <v>0.11847198600613242</v>
      </c>
      <c r="N355" s="156">
        <f t="shared" ca="1" si="17"/>
        <v>146631</v>
      </c>
    </row>
    <row r="356" spans="1:14" x14ac:dyDescent="0.25">
      <c r="A356" t="str">
        <f>CALCS!AD357</f>
        <v>129011</v>
      </c>
      <c r="B356" t="str">
        <f>CALCS!A357</f>
        <v>Broward County</v>
      </c>
      <c r="C356" t="str">
        <f>CALCS!B357</f>
        <v>FL</v>
      </c>
      <c r="D356" t="str">
        <f>CALCS!C357</f>
        <v>66</v>
      </c>
      <c r="E356" t="str">
        <f>CALCS!D357</f>
        <v>UC</v>
      </c>
      <c r="F356" s="155">
        <f>CALCS!O357</f>
        <v>338997</v>
      </c>
      <c r="G356" s="133">
        <f ca="1">OFFSET(CDBG17old!$J$1,MATCH(A356,CDBG17old!$K$2:$K$1263,0),)</f>
        <v>2415551</v>
      </c>
      <c r="H356" s="133">
        <f>CALCS!X357</f>
        <v>2728645</v>
      </c>
      <c r="I356" s="133">
        <f ca="1">IFERROR(OFFSET('reallocations and reductions'!$H$2,MATCH(A356,'reallocations and reductions'!$F$3:$F$6,0),),0)</f>
        <v>0</v>
      </c>
      <c r="J356" s="133">
        <f ca="1">IFERROR(OFFSET('reallocations and reductions'!$I$13,MATCH(A356,'reallocations and reductions'!$F$14:$F$54,0),), 0)</f>
        <v>0</v>
      </c>
      <c r="K356" s="133">
        <f ca="1">ROUND(IF(OR(E356="State Balance", E356="Hawaii County"), H356/(SUMIF($E$2:$E$1259,"State Balance",$H$2:$H$1259)+SUMIF($E$2:$E$1259,"Hawaii County",$H$2:$H$1259))*('reallocations and reductions'!$I$6),H356/(SUM($H$2:$H$1259)-SUMIF($E$2:$E$1259,"State Balance",$H$2:$H$1259)-SUMIF($E$2:$E$1259,"Hawaii County",$H$2:$H$1259))*('reallocations and reductions'!$I$8+'reallocations and reductions'!$I$7)),0)</f>
        <v>213</v>
      </c>
      <c r="L356" s="133">
        <f t="shared" ca="1" si="15"/>
        <v>2728858</v>
      </c>
      <c r="M356" s="151">
        <f t="shared" ca="1" si="16"/>
        <v>0.12970415445585706</v>
      </c>
      <c r="N356" s="156">
        <f t="shared" ca="1" si="17"/>
        <v>313307</v>
      </c>
    </row>
    <row r="357" spans="1:14" x14ac:dyDescent="0.25">
      <c r="A357" t="str">
        <f>CALCS!AD358</f>
        <v>129021</v>
      </c>
      <c r="B357" t="str">
        <f>CALCS!A358</f>
        <v>Collier County</v>
      </c>
      <c r="C357" t="str">
        <f>CALCS!B358</f>
        <v>FL</v>
      </c>
      <c r="D357" t="str">
        <f>CALCS!C358</f>
        <v>66</v>
      </c>
      <c r="E357" t="str">
        <f>CALCS!D358</f>
        <v>UC</v>
      </c>
      <c r="F357" s="155">
        <f>CALCS!O358</f>
        <v>324930</v>
      </c>
      <c r="G357" s="133">
        <f ca="1">OFFSET(CDBG17old!$J$1,MATCH(A357,CDBG17old!$K$2:$K$1263,0),)</f>
        <v>2198372</v>
      </c>
      <c r="H357" s="133">
        <f>CALCS!X358</f>
        <v>2360999</v>
      </c>
      <c r="I357" s="133">
        <f ca="1">IFERROR(OFFSET('reallocations and reductions'!$H$2,MATCH(A357,'reallocations and reductions'!$F$3:$F$6,0),),0)</f>
        <v>0</v>
      </c>
      <c r="J357" s="133">
        <f ca="1">IFERROR(OFFSET('reallocations and reductions'!$I$13,MATCH(A357,'reallocations and reductions'!$F$14:$F$54,0),), 0)</f>
        <v>61869</v>
      </c>
      <c r="K357" s="133">
        <f ca="1">ROUND(IF(OR(E357="State Balance", E357="Hawaii County"), H357/(SUMIF($E$2:$E$1259,"State Balance",$H$2:$H$1259)+SUMIF($E$2:$E$1259,"Hawaii County",$H$2:$H$1259))*('reallocations and reductions'!$I$6),H357/(SUM($H$2:$H$1259)-SUMIF($E$2:$E$1259,"State Balance",$H$2:$H$1259)-SUMIF($E$2:$E$1259,"Hawaii County",$H$2:$H$1259))*('reallocations and reductions'!$I$8+'reallocations and reductions'!$I$7)),0)</f>
        <v>184</v>
      </c>
      <c r="L357" s="133">
        <f t="shared" ca="1" si="15"/>
        <v>2423052</v>
      </c>
      <c r="M357" s="151">
        <f t="shared" ca="1" si="16"/>
        <v>0.10220290287540053</v>
      </c>
      <c r="N357" s="156">
        <f t="shared" ca="1" si="17"/>
        <v>224680</v>
      </c>
    </row>
    <row r="358" spans="1:14" x14ac:dyDescent="0.25">
      <c r="A358" t="str">
        <f>CALCS!AD359</f>
        <v>129031</v>
      </c>
      <c r="B358" t="str">
        <f>CALCS!A359</f>
        <v>Jacksonville-Duval County</v>
      </c>
      <c r="C358" t="str">
        <f>CALCS!B359</f>
        <v>FL</v>
      </c>
      <c r="D358" t="str">
        <f>CALCS!C359</f>
        <v>66</v>
      </c>
      <c r="E358" t="str">
        <f>CALCS!D359</f>
        <v>UC</v>
      </c>
      <c r="F358" s="155">
        <f>CALCS!O359</f>
        <v>924795</v>
      </c>
      <c r="G358" s="133">
        <f ca="1">OFFSET(CDBG17old!$J$1,MATCH(A358,CDBG17old!$K$2:$K$1263,0),)</f>
        <v>5661592</v>
      </c>
      <c r="H358" s="133">
        <f>CALCS!X359</f>
        <v>6322978</v>
      </c>
      <c r="I358" s="133">
        <f ca="1">IFERROR(OFFSET('reallocations and reductions'!$H$2,MATCH(A358,'reallocations and reductions'!$F$3:$F$6,0),),0)</f>
        <v>0</v>
      </c>
      <c r="J358" s="133">
        <f ca="1">IFERROR(OFFSET('reallocations and reductions'!$I$13,MATCH(A358,'reallocations and reductions'!$F$14:$F$54,0),), 0)</f>
        <v>0</v>
      </c>
      <c r="K358" s="133">
        <f ca="1">ROUND(IF(OR(E358="State Balance", E358="Hawaii County"), H358/(SUMIF($E$2:$E$1259,"State Balance",$H$2:$H$1259)+SUMIF($E$2:$E$1259,"Hawaii County",$H$2:$H$1259))*('reallocations and reductions'!$I$6),H358/(SUM($H$2:$H$1259)-SUMIF($E$2:$E$1259,"State Balance",$H$2:$H$1259)-SUMIF($E$2:$E$1259,"Hawaii County",$H$2:$H$1259))*('reallocations and reductions'!$I$8+'reallocations and reductions'!$I$7)),0)</f>
        <v>493</v>
      </c>
      <c r="L358" s="133">
        <f t="shared" ca="1" si="15"/>
        <v>6323471</v>
      </c>
      <c r="M358" s="151">
        <f t="shared" ca="1" si="16"/>
        <v>0.11690687001112054</v>
      </c>
      <c r="N358" s="156">
        <f t="shared" ca="1" si="17"/>
        <v>661879</v>
      </c>
    </row>
    <row r="359" spans="1:14" x14ac:dyDescent="0.25">
      <c r="A359" t="str">
        <f>CALCS!AD360</f>
        <v>129033</v>
      </c>
      <c r="B359" t="str">
        <f>CALCS!A360</f>
        <v>Escambia County</v>
      </c>
      <c r="C359" t="str">
        <f>CALCS!B360</f>
        <v>FL</v>
      </c>
      <c r="D359" t="str">
        <f>CALCS!C360</f>
        <v>66</v>
      </c>
      <c r="E359" t="str">
        <f>CALCS!D360</f>
        <v>UC</v>
      </c>
      <c r="F359" s="155">
        <f>CALCS!O360</f>
        <v>259622</v>
      </c>
      <c r="G359" s="133">
        <f ca="1">OFFSET(CDBG17old!$J$1,MATCH(A359,CDBG17old!$K$2:$K$1263,0),)</f>
        <v>1478299</v>
      </c>
      <c r="H359" s="133">
        <f>CALCS!X360</f>
        <v>1552229</v>
      </c>
      <c r="I359" s="133">
        <f ca="1">IFERROR(OFFSET('reallocations and reductions'!$H$2,MATCH(A359,'reallocations and reductions'!$F$3:$F$6,0),),0)</f>
        <v>0</v>
      </c>
      <c r="J359" s="133">
        <f ca="1">IFERROR(OFFSET('reallocations and reductions'!$I$13,MATCH(A359,'reallocations and reductions'!$F$14:$F$54,0),), 0)</f>
        <v>0</v>
      </c>
      <c r="K359" s="133">
        <f ca="1">ROUND(IF(OR(E359="State Balance", E359="Hawaii County"), H359/(SUMIF($E$2:$E$1259,"State Balance",$H$2:$H$1259)+SUMIF($E$2:$E$1259,"Hawaii County",$H$2:$H$1259))*('reallocations and reductions'!$I$6),H359/(SUM($H$2:$H$1259)-SUMIF($E$2:$E$1259,"State Balance",$H$2:$H$1259)-SUMIF($E$2:$E$1259,"Hawaii County",$H$2:$H$1259))*('reallocations and reductions'!$I$8+'reallocations and reductions'!$I$7)),0)</f>
        <v>121</v>
      </c>
      <c r="L359" s="133">
        <f t="shared" ca="1" si="15"/>
        <v>1552350</v>
      </c>
      <c r="M359" s="151">
        <f t="shared" ca="1" si="16"/>
        <v>5.0092031449659374E-2</v>
      </c>
      <c r="N359" s="156">
        <f t="shared" ca="1" si="17"/>
        <v>74051</v>
      </c>
    </row>
    <row r="360" spans="1:14" x14ac:dyDescent="0.25">
      <c r="A360" t="str">
        <f>CALCS!AD361</f>
        <v>129057</v>
      </c>
      <c r="B360" t="str">
        <f>CALCS!A361</f>
        <v>Hillsborough County</v>
      </c>
      <c r="C360" t="str">
        <f>CALCS!B361</f>
        <v>FL</v>
      </c>
      <c r="D360" t="str">
        <f>CALCS!C361</f>
        <v>66</v>
      </c>
      <c r="E360" t="str">
        <f>CALCS!D361</f>
        <v>UC</v>
      </c>
      <c r="F360" s="155">
        <f>CALCS!O361</f>
        <v>999073</v>
      </c>
      <c r="G360" s="133">
        <f ca="1">OFFSET(CDBG17old!$J$1,MATCH(A360,CDBG17old!$K$2:$K$1263,0),)</f>
        <v>6073689</v>
      </c>
      <c r="H360" s="133">
        <f>CALCS!X361</f>
        <v>6962215</v>
      </c>
      <c r="I360" s="133">
        <f ca="1">IFERROR(OFFSET('reallocations and reductions'!$H$2,MATCH(A360,'reallocations and reductions'!$F$3:$F$6,0),),0)</f>
        <v>0</v>
      </c>
      <c r="J360" s="133">
        <f ca="1">IFERROR(OFFSET('reallocations and reductions'!$I$13,MATCH(A360,'reallocations and reductions'!$F$14:$F$54,0),), 0)</f>
        <v>0</v>
      </c>
      <c r="K360" s="133">
        <f ca="1">ROUND(IF(OR(E360="State Balance", E360="Hawaii County"), H360/(SUMIF($E$2:$E$1259,"State Balance",$H$2:$H$1259)+SUMIF($E$2:$E$1259,"Hawaii County",$H$2:$H$1259))*('reallocations and reductions'!$I$6),H360/(SUM($H$2:$H$1259)-SUMIF($E$2:$E$1259,"State Balance",$H$2:$H$1259)-SUMIF($E$2:$E$1259,"Hawaii County",$H$2:$H$1259))*('reallocations and reductions'!$I$8+'reallocations and reductions'!$I$7)),0)</f>
        <v>543</v>
      </c>
      <c r="L360" s="133">
        <f t="shared" ca="1" si="15"/>
        <v>6962758</v>
      </c>
      <c r="M360" s="151">
        <f t="shared" ca="1" si="16"/>
        <v>0.14638039583521645</v>
      </c>
      <c r="N360" s="156">
        <f t="shared" ca="1" si="17"/>
        <v>889069</v>
      </c>
    </row>
    <row r="361" spans="1:14" x14ac:dyDescent="0.25">
      <c r="A361" t="str">
        <f>CALCS!AD362</f>
        <v>129069</v>
      </c>
      <c r="B361" t="str">
        <f>CALCS!A362</f>
        <v>Lake County</v>
      </c>
      <c r="C361" t="str">
        <f>CALCS!B362</f>
        <v>FL</v>
      </c>
      <c r="D361" t="str">
        <f>CALCS!C362</f>
        <v>66</v>
      </c>
      <c r="E361" t="str">
        <f>CALCS!D362</f>
        <v>UC</v>
      </c>
      <c r="F361" s="155">
        <f>CALCS!O362</f>
        <v>219701</v>
      </c>
      <c r="G361" s="133">
        <f ca="1">OFFSET(CDBG17old!$J$1,MATCH(A361,CDBG17old!$K$2:$K$1263,0),)</f>
        <v>1172323</v>
      </c>
      <c r="H361" s="133">
        <f>CALCS!X362</f>
        <v>1284595</v>
      </c>
      <c r="I361" s="133">
        <f ca="1">IFERROR(OFFSET('reallocations and reductions'!$H$2,MATCH(A361,'reallocations and reductions'!$F$3:$F$6,0),),0)</f>
        <v>0</v>
      </c>
      <c r="J361" s="133">
        <f ca="1">IFERROR(OFFSET('reallocations and reductions'!$I$13,MATCH(A361,'reallocations and reductions'!$F$14:$F$54,0),), 0)</f>
        <v>0</v>
      </c>
      <c r="K361" s="133">
        <f ca="1">ROUND(IF(OR(E361="State Balance", E361="Hawaii County"), H361/(SUMIF($E$2:$E$1259,"State Balance",$H$2:$H$1259)+SUMIF($E$2:$E$1259,"Hawaii County",$H$2:$H$1259))*('reallocations and reductions'!$I$6),H361/(SUM($H$2:$H$1259)-SUMIF($E$2:$E$1259,"State Balance",$H$2:$H$1259)-SUMIF($E$2:$E$1259,"Hawaii County",$H$2:$H$1259))*('reallocations and reductions'!$I$8+'reallocations and reductions'!$I$7)),0)</f>
        <v>100</v>
      </c>
      <c r="L361" s="133">
        <f t="shared" ca="1" si="15"/>
        <v>1284695</v>
      </c>
      <c r="M361" s="151">
        <f t="shared" ca="1" si="16"/>
        <v>9.5854128938867536E-2</v>
      </c>
      <c r="N361" s="156">
        <f t="shared" ca="1" si="17"/>
        <v>112372</v>
      </c>
    </row>
    <row r="362" spans="1:14" x14ac:dyDescent="0.25">
      <c r="A362" t="str">
        <f>CALCS!AD363</f>
        <v>129071</v>
      </c>
      <c r="B362" t="str">
        <f>CALCS!A363</f>
        <v>Lee County</v>
      </c>
      <c r="C362" t="str">
        <f>CALCS!B363</f>
        <v>FL</v>
      </c>
      <c r="D362" t="str">
        <f>CALCS!C363</f>
        <v>66</v>
      </c>
      <c r="E362" t="str">
        <f>CALCS!D363</f>
        <v>UC</v>
      </c>
      <c r="F362" s="155">
        <f>CALCS!O363</f>
        <v>433246</v>
      </c>
      <c r="G362" s="133">
        <f ca="1">OFFSET(CDBG17old!$J$1,MATCH(A362,CDBG17old!$K$2:$K$1263,0),)</f>
        <v>2649950</v>
      </c>
      <c r="H362" s="133">
        <f>CALCS!X363</f>
        <v>3008490</v>
      </c>
      <c r="I362" s="133">
        <f ca="1">IFERROR(OFFSET('reallocations and reductions'!$H$2,MATCH(A362,'reallocations and reductions'!$F$3:$F$6,0),),0)</f>
        <v>0</v>
      </c>
      <c r="J362" s="133">
        <f ca="1">IFERROR(OFFSET('reallocations and reductions'!$I$13,MATCH(A362,'reallocations and reductions'!$F$14:$F$54,0),), 0)</f>
        <v>0</v>
      </c>
      <c r="K362" s="133">
        <f ca="1">ROUND(IF(OR(E362="State Balance", E362="Hawaii County"), H362/(SUMIF($E$2:$E$1259,"State Balance",$H$2:$H$1259)+SUMIF($E$2:$E$1259,"Hawaii County",$H$2:$H$1259))*('reallocations and reductions'!$I$6),H362/(SUM($H$2:$H$1259)-SUMIF($E$2:$E$1259,"State Balance",$H$2:$H$1259)-SUMIF($E$2:$E$1259,"Hawaii County",$H$2:$H$1259))*('reallocations and reductions'!$I$8+'reallocations and reductions'!$I$7)),0)</f>
        <v>235</v>
      </c>
      <c r="L362" s="133">
        <f t="shared" ca="1" si="15"/>
        <v>3008725</v>
      </c>
      <c r="M362" s="151">
        <f t="shared" ca="1" si="16"/>
        <v>0.13538934696881072</v>
      </c>
      <c r="N362" s="156">
        <f t="shared" ca="1" si="17"/>
        <v>358775</v>
      </c>
    </row>
    <row r="363" spans="1:14" x14ac:dyDescent="0.25">
      <c r="A363" t="str">
        <f>CALCS!AD364</f>
        <v>129081</v>
      </c>
      <c r="B363" t="str">
        <f>CALCS!A364</f>
        <v>Manatee County</v>
      </c>
      <c r="C363" t="str">
        <f>CALCS!B364</f>
        <v>FL</v>
      </c>
      <c r="D363" t="str">
        <f>CALCS!C364</f>
        <v>66</v>
      </c>
      <c r="E363" t="str">
        <f>CALCS!D364</f>
        <v>UC</v>
      </c>
      <c r="F363" s="155">
        <f>CALCS!O364</f>
        <v>311482</v>
      </c>
      <c r="G363" s="133">
        <f ca="1">OFFSET(CDBG17old!$J$1,MATCH(A363,CDBG17old!$K$2:$K$1263,0),)</f>
        <v>1654878</v>
      </c>
      <c r="H363" s="133">
        <f>CALCS!X364</f>
        <v>1890894</v>
      </c>
      <c r="I363" s="133">
        <f ca="1">IFERROR(OFFSET('reallocations and reductions'!$H$2,MATCH(A363,'reallocations and reductions'!$F$3:$F$6,0),),0)</f>
        <v>0</v>
      </c>
      <c r="J363" s="133">
        <f ca="1">IFERROR(OFFSET('reallocations and reductions'!$I$13,MATCH(A363,'reallocations and reductions'!$F$14:$F$54,0),), 0)</f>
        <v>0</v>
      </c>
      <c r="K363" s="133">
        <f ca="1">ROUND(IF(OR(E363="State Balance", E363="Hawaii County"), H363/(SUMIF($E$2:$E$1259,"State Balance",$H$2:$H$1259)+SUMIF($E$2:$E$1259,"Hawaii County",$H$2:$H$1259))*('reallocations and reductions'!$I$6),H363/(SUM($H$2:$H$1259)-SUMIF($E$2:$E$1259,"State Balance",$H$2:$H$1259)-SUMIF($E$2:$E$1259,"Hawaii County",$H$2:$H$1259))*('reallocations and reductions'!$I$8+'reallocations and reductions'!$I$7)),0)</f>
        <v>147</v>
      </c>
      <c r="L363" s="133">
        <f t="shared" ca="1" si="15"/>
        <v>1891041</v>
      </c>
      <c r="M363" s="151">
        <f t="shared" ca="1" si="16"/>
        <v>0.14270719654258501</v>
      </c>
      <c r="N363" s="156">
        <f t="shared" ca="1" si="17"/>
        <v>236163</v>
      </c>
    </row>
    <row r="364" spans="1:14" x14ac:dyDescent="0.25">
      <c r="A364" t="str">
        <f>CALCS!AD365</f>
        <v>129083</v>
      </c>
      <c r="B364" t="str">
        <f>CALCS!A365</f>
        <v>Marion County</v>
      </c>
      <c r="C364" t="str">
        <f>CALCS!B365</f>
        <v>FL</v>
      </c>
      <c r="D364" t="str">
        <f>CALCS!C365</f>
        <v>66</v>
      </c>
      <c r="E364" t="str">
        <f>CALCS!D365</f>
        <v>UC</v>
      </c>
      <c r="F364" s="155">
        <f>CALCS!O365</f>
        <v>282099</v>
      </c>
      <c r="G364" s="133">
        <f ca="1">OFFSET(CDBG17old!$J$1,MATCH(A364,CDBG17old!$K$2:$K$1263,0),)</f>
        <v>1774181</v>
      </c>
      <c r="H364" s="133">
        <f>CALCS!X365</f>
        <v>1878421</v>
      </c>
      <c r="I364" s="133">
        <f ca="1">IFERROR(OFFSET('reallocations and reductions'!$H$2,MATCH(A364,'reallocations and reductions'!$F$3:$F$6,0),),0)</f>
        <v>0</v>
      </c>
      <c r="J364" s="133">
        <f ca="1">IFERROR(OFFSET('reallocations and reductions'!$I$13,MATCH(A364,'reallocations and reductions'!$F$14:$F$54,0),), 0)</f>
        <v>0</v>
      </c>
      <c r="K364" s="133">
        <f ca="1">ROUND(IF(OR(E364="State Balance", E364="Hawaii County"), H364/(SUMIF($E$2:$E$1259,"State Balance",$H$2:$H$1259)+SUMIF($E$2:$E$1259,"Hawaii County",$H$2:$H$1259))*('reallocations and reductions'!$I$6),H364/(SUM($H$2:$H$1259)-SUMIF($E$2:$E$1259,"State Balance",$H$2:$H$1259)-SUMIF($E$2:$E$1259,"Hawaii County",$H$2:$H$1259))*('reallocations and reductions'!$I$8+'reallocations and reductions'!$I$7)),0)</f>
        <v>146</v>
      </c>
      <c r="L364" s="133">
        <f t="shared" ca="1" si="15"/>
        <v>1878567</v>
      </c>
      <c r="M364" s="151">
        <f t="shared" ca="1" si="16"/>
        <v>5.8836161586670134E-2</v>
      </c>
      <c r="N364" s="156">
        <f t="shared" ca="1" si="17"/>
        <v>104386</v>
      </c>
    </row>
    <row r="365" spans="1:14" x14ac:dyDescent="0.25">
      <c r="A365" t="str">
        <f>CALCS!AD366</f>
        <v>129086</v>
      </c>
      <c r="B365" t="str">
        <f>CALCS!A366</f>
        <v>Miami-Dade County</v>
      </c>
      <c r="C365" t="str">
        <f>CALCS!B366</f>
        <v>FL</v>
      </c>
      <c r="D365" t="str">
        <f>CALCS!C366</f>
        <v>66</v>
      </c>
      <c r="E365" t="str">
        <f>CALCS!D366</f>
        <v>UC</v>
      </c>
      <c r="F365" s="155">
        <f>CALCS!O366</f>
        <v>1615981</v>
      </c>
      <c r="G365" s="133">
        <f ca="1">OFFSET(CDBG17old!$J$1,MATCH(A365,CDBG17old!$K$2:$K$1263,0),)</f>
        <v>11553854</v>
      </c>
      <c r="H365" s="133">
        <f>CALCS!X366</f>
        <v>12756981</v>
      </c>
      <c r="I365" s="133">
        <f ca="1">IFERROR(OFFSET('reallocations and reductions'!$H$2,MATCH(A365,'reallocations and reductions'!$F$3:$F$6,0),),0)</f>
        <v>0</v>
      </c>
      <c r="J365" s="133">
        <f ca="1">IFERROR(OFFSET('reallocations and reductions'!$I$13,MATCH(A365,'reallocations and reductions'!$F$14:$F$54,0),), 0)</f>
        <v>0</v>
      </c>
      <c r="K365" s="133">
        <f ca="1">ROUND(IF(OR(E365="State Balance", E365="Hawaii County"), H365/(SUMIF($E$2:$E$1259,"State Balance",$H$2:$H$1259)+SUMIF($E$2:$E$1259,"Hawaii County",$H$2:$H$1259))*('reallocations and reductions'!$I$6),H365/(SUM($H$2:$H$1259)-SUMIF($E$2:$E$1259,"State Balance",$H$2:$H$1259)-SUMIF($E$2:$E$1259,"Hawaii County",$H$2:$H$1259))*('reallocations and reductions'!$I$8+'reallocations and reductions'!$I$7)),0)</f>
        <v>994</v>
      </c>
      <c r="L365" s="133">
        <f t="shared" ca="1" si="15"/>
        <v>12757975</v>
      </c>
      <c r="M365" s="151">
        <f t="shared" ca="1" si="16"/>
        <v>0.10421812496505495</v>
      </c>
      <c r="N365" s="156">
        <f t="shared" ca="1" si="17"/>
        <v>1204121</v>
      </c>
    </row>
    <row r="366" spans="1:14" x14ac:dyDescent="0.25">
      <c r="A366" t="str">
        <f>CALCS!AD367</f>
        <v>129095</v>
      </c>
      <c r="B366" t="str">
        <f>CALCS!A367</f>
        <v>Orange County</v>
      </c>
      <c r="C366" t="str">
        <f>CALCS!B367</f>
        <v>FL</v>
      </c>
      <c r="D366" t="str">
        <f>CALCS!C367</f>
        <v>66</v>
      </c>
      <c r="E366" t="str">
        <f>CALCS!D367</f>
        <v>UC</v>
      </c>
      <c r="F366" s="155">
        <f>CALCS!O367</f>
        <v>927519</v>
      </c>
      <c r="G366" s="133">
        <f ca="1">OFFSET(CDBG17old!$J$1,MATCH(A366,CDBG17old!$K$2:$K$1263,0),)</f>
        <v>5764672</v>
      </c>
      <c r="H366" s="133">
        <f>CALCS!X367</f>
        <v>6507751</v>
      </c>
      <c r="I366" s="133">
        <f ca="1">IFERROR(OFFSET('reallocations and reductions'!$H$2,MATCH(A366,'reallocations and reductions'!$F$3:$F$6,0),),0)</f>
        <v>0</v>
      </c>
      <c r="J366" s="133">
        <f ca="1">IFERROR(OFFSET('reallocations and reductions'!$I$13,MATCH(A366,'reallocations and reductions'!$F$14:$F$54,0),), 0)</f>
        <v>0</v>
      </c>
      <c r="K366" s="133">
        <f ca="1">ROUND(IF(OR(E366="State Balance", E366="Hawaii County"), H366/(SUMIF($E$2:$E$1259,"State Balance",$H$2:$H$1259)+SUMIF($E$2:$E$1259,"Hawaii County",$H$2:$H$1259))*('reallocations and reductions'!$I$6),H366/(SUM($H$2:$H$1259)-SUMIF($E$2:$E$1259,"State Balance",$H$2:$H$1259)-SUMIF($E$2:$E$1259,"Hawaii County",$H$2:$H$1259))*('reallocations and reductions'!$I$8+'reallocations and reductions'!$I$7)),0)</f>
        <v>507</v>
      </c>
      <c r="L366" s="133">
        <f t="shared" ca="1" si="15"/>
        <v>6508258</v>
      </c>
      <c r="M366" s="151">
        <f t="shared" ca="1" si="16"/>
        <v>0.12899016630954893</v>
      </c>
      <c r="N366" s="156">
        <f t="shared" ca="1" si="17"/>
        <v>743586</v>
      </c>
    </row>
    <row r="367" spans="1:14" x14ac:dyDescent="0.25">
      <c r="A367" t="str">
        <f>CALCS!AD368</f>
        <v>129097</v>
      </c>
      <c r="B367" t="str">
        <f>CALCS!A368</f>
        <v>Osceola County</v>
      </c>
      <c r="C367" t="str">
        <f>CALCS!B368</f>
        <v>FL</v>
      </c>
      <c r="D367" t="str">
        <f>CALCS!C368</f>
        <v>66</v>
      </c>
      <c r="E367" t="str">
        <f>CALCS!D368</f>
        <v>UC</v>
      </c>
      <c r="F367" s="155">
        <f>CALCS!O368</f>
        <v>266646</v>
      </c>
      <c r="G367" s="133">
        <f ca="1">OFFSET(CDBG17old!$J$1,MATCH(A367,CDBG17old!$K$2:$K$1263,0),)</f>
        <v>1486387</v>
      </c>
      <c r="H367" s="133">
        <f>CALCS!X368</f>
        <v>1804420</v>
      </c>
      <c r="I367" s="133">
        <f ca="1">IFERROR(OFFSET('reallocations and reductions'!$H$2,MATCH(A367,'reallocations and reductions'!$F$3:$F$6,0),),0)</f>
        <v>0</v>
      </c>
      <c r="J367" s="133">
        <f ca="1">IFERROR(OFFSET('reallocations and reductions'!$I$13,MATCH(A367,'reallocations and reductions'!$F$14:$F$54,0),), 0)</f>
        <v>0</v>
      </c>
      <c r="K367" s="133">
        <f ca="1">ROUND(IF(OR(E367="State Balance", E367="Hawaii County"), H367/(SUMIF($E$2:$E$1259,"State Balance",$H$2:$H$1259)+SUMIF($E$2:$E$1259,"Hawaii County",$H$2:$H$1259))*('reallocations and reductions'!$I$6),H367/(SUM($H$2:$H$1259)-SUMIF($E$2:$E$1259,"State Balance",$H$2:$H$1259)-SUMIF($E$2:$E$1259,"Hawaii County",$H$2:$H$1259))*('reallocations and reductions'!$I$8+'reallocations and reductions'!$I$7)),0)</f>
        <v>141</v>
      </c>
      <c r="L367" s="133">
        <f t="shared" ca="1" si="15"/>
        <v>1804561</v>
      </c>
      <c r="M367" s="151">
        <f t="shared" ca="1" si="16"/>
        <v>0.21405865363461871</v>
      </c>
      <c r="N367" s="156">
        <f t="shared" ca="1" si="17"/>
        <v>318174</v>
      </c>
    </row>
    <row r="368" spans="1:14" x14ac:dyDescent="0.25">
      <c r="A368" t="str">
        <f>CALCS!AD369</f>
        <v>129099</v>
      </c>
      <c r="B368" t="str">
        <f>CALCS!A369</f>
        <v>Palm Beach County</v>
      </c>
      <c r="C368" t="str">
        <f>CALCS!B369</f>
        <v>FL</v>
      </c>
      <c r="D368" t="str">
        <f>CALCS!C369</f>
        <v>66</v>
      </c>
      <c r="E368" t="str">
        <f>CALCS!D369</f>
        <v>UC</v>
      </c>
      <c r="F368" s="155">
        <f>CALCS!O369</f>
        <v>909421</v>
      </c>
      <c r="G368" s="133">
        <f ca="1">OFFSET(CDBG17old!$J$1,MATCH(A368,CDBG17old!$K$2:$K$1263,0),)</f>
        <v>5821645</v>
      </c>
      <c r="H368" s="133">
        <f>CALCS!X369</f>
        <v>6441863</v>
      </c>
      <c r="I368" s="133">
        <f ca="1">IFERROR(OFFSET('reallocations and reductions'!$H$2,MATCH(A368,'reallocations and reductions'!$F$3:$F$6,0),),0)</f>
        <v>0</v>
      </c>
      <c r="J368" s="133">
        <f ca="1">IFERROR(OFFSET('reallocations and reductions'!$I$13,MATCH(A368,'reallocations and reductions'!$F$14:$F$54,0),), 0)</f>
        <v>0</v>
      </c>
      <c r="K368" s="133">
        <f ca="1">ROUND(IF(OR(E368="State Balance", E368="Hawaii County"), H368/(SUMIF($E$2:$E$1259,"State Balance",$H$2:$H$1259)+SUMIF($E$2:$E$1259,"Hawaii County",$H$2:$H$1259))*('reallocations and reductions'!$I$6),H368/(SUM($H$2:$H$1259)-SUMIF($E$2:$E$1259,"State Balance",$H$2:$H$1259)-SUMIF($E$2:$E$1259,"Hawaii County",$H$2:$H$1259))*('reallocations and reductions'!$I$8+'reallocations and reductions'!$I$7)),0)</f>
        <v>502</v>
      </c>
      <c r="L368" s="133">
        <f t="shared" ca="1" si="15"/>
        <v>6442365</v>
      </c>
      <c r="M368" s="151">
        <f t="shared" ca="1" si="16"/>
        <v>0.10662278445353504</v>
      </c>
      <c r="N368" s="156">
        <f t="shared" ca="1" si="17"/>
        <v>620720</v>
      </c>
    </row>
    <row r="369" spans="1:14" x14ac:dyDescent="0.25">
      <c r="A369" t="str">
        <f>CALCS!AD370</f>
        <v>129101</v>
      </c>
      <c r="B369" t="str">
        <f>CALCS!A370</f>
        <v>Pasco County</v>
      </c>
      <c r="C369" t="str">
        <f>CALCS!B370</f>
        <v>FL</v>
      </c>
      <c r="D369" t="str">
        <f>CALCS!C370</f>
        <v>66</v>
      </c>
      <c r="E369" t="str">
        <f>CALCS!D370</f>
        <v>UC</v>
      </c>
      <c r="F369" s="155">
        <f>CALCS!O370</f>
        <v>490362</v>
      </c>
      <c r="G369" s="133">
        <f ca="1">OFFSET(CDBG17old!$J$1,MATCH(A369,CDBG17old!$K$2:$K$1263,0),)</f>
        <v>2592947</v>
      </c>
      <c r="H369" s="133">
        <f>CALCS!X370</f>
        <v>2905114</v>
      </c>
      <c r="I369" s="133">
        <f ca="1">IFERROR(OFFSET('reallocations and reductions'!$H$2,MATCH(A369,'reallocations and reductions'!$F$3:$F$6,0),),0)</f>
        <v>0</v>
      </c>
      <c r="J369" s="133">
        <f ca="1">IFERROR(OFFSET('reallocations and reductions'!$I$13,MATCH(A369,'reallocations and reductions'!$F$14:$F$54,0),), 0)</f>
        <v>0</v>
      </c>
      <c r="K369" s="133">
        <f ca="1">ROUND(IF(OR(E369="State Balance", E369="Hawaii County"), H369/(SUMIF($E$2:$E$1259,"State Balance",$H$2:$H$1259)+SUMIF($E$2:$E$1259,"Hawaii County",$H$2:$H$1259))*('reallocations and reductions'!$I$6),H369/(SUM($H$2:$H$1259)-SUMIF($E$2:$E$1259,"State Balance",$H$2:$H$1259)-SUMIF($E$2:$E$1259,"Hawaii County",$H$2:$H$1259))*('reallocations and reductions'!$I$8+'reallocations and reductions'!$I$7)),0)</f>
        <v>226</v>
      </c>
      <c r="L369" s="133">
        <f t="shared" ca="1" si="15"/>
        <v>2905340</v>
      </c>
      <c r="M369" s="151">
        <f t="shared" ca="1" si="16"/>
        <v>0.12047797351816292</v>
      </c>
      <c r="N369" s="156">
        <f t="shared" ca="1" si="17"/>
        <v>312393</v>
      </c>
    </row>
    <row r="370" spans="1:14" x14ac:dyDescent="0.25">
      <c r="A370" t="str">
        <f>CALCS!AD371</f>
        <v>129103</v>
      </c>
      <c r="B370" t="str">
        <f>CALCS!A371</f>
        <v>Pinellas County</v>
      </c>
      <c r="C370" t="str">
        <f>CALCS!B371</f>
        <v>FL</v>
      </c>
      <c r="D370" t="str">
        <f>CALCS!C371</f>
        <v>66</v>
      </c>
      <c r="E370" t="str">
        <f>CALCS!D371</f>
        <v>UC</v>
      </c>
      <c r="F370" s="155">
        <f>CALCS!O371</f>
        <v>450055</v>
      </c>
      <c r="G370" s="133">
        <f ca="1">OFFSET(CDBG17old!$J$1,MATCH(A370,CDBG17old!$K$2:$K$1263,0),)</f>
        <v>2489866</v>
      </c>
      <c r="H370" s="133">
        <f>CALCS!X371</f>
        <v>2430907</v>
      </c>
      <c r="I370" s="133">
        <f ca="1">IFERROR(OFFSET('reallocations and reductions'!$H$2,MATCH(A370,'reallocations and reductions'!$F$3:$F$6,0),),0)</f>
        <v>0</v>
      </c>
      <c r="J370" s="133">
        <f ca="1">IFERROR(OFFSET('reallocations and reductions'!$I$13,MATCH(A370,'reallocations and reductions'!$F$14:$F$54,0),), 0)</f>
        <v>0</v>
      </c>
      <c r="K370" s="133">
        <f ca="1">ROUND(IF(OR(E370="State Balance", E370="Hawaii County"), H370/(SUMIF($E$2:$E$1259,"State Balance",$H$2:$H$1259)+SUMIF($E$2:$E$1259,"Hawaii County",$H$2:$H$1259))*('reallocations and reductions'!$I$6),H370/(SUM($H$2:$H$1259)-SUMIF($E$2:$E$1259,"State Balance",$H$2:$H$1259)-SUMIF($E$2:$E$1259,"Hawaii County",$H$2:$H$1259))*('reallocations and reductions'!$I$8+'reallocations and reductions'!$I$7)),0)</f>
        <v>189</v>
      </c>
      <c r="L370" s="133">
        <f t="shared" ca="1" si="15"/>
        <v>2431096</v>
      </c>
      <c r="M370" s="151">
        <f t="shared" ca="1" si="16"/>
        <v>-2.3603679876748388E-2</v>
      </c>
      <c r="N370" s="156">
        <f t="shared" ca="1" si="17"/>
        <v>-58770</v>
      </c>
    </row>
    <row r="371" spans="1:14" x14ac:dyDescent="0.25">
      <c r="A371" t="str">
        <f>CALCS!AD372</f>
        <v>129105</v>
      </c>
      <c r="B371" t="str">
        <f>CALCS!A372</f>
        <v>Polk County</v>
      </c>
      <c r="C371" t="str">
        <f>CALCS!B372</f>
        <v>FL</v>
      </c>
      <c r="D371" t="str">
        <f>CALCS!C372</f>
        <v>66</v>
      </c>
      <c r="E371" t="str">
        <f>CALCS!D372</f>
        <v>UC</v>
      </c>
      <c r="F371" s="155">
        <f>CALCS!O372</f>
        <v>499578</v>
      </c>
      <c r="G371" s="133">
        <f ca="1">OFFSET(CDBG17old!$J$1,MATCH(A371,CDBG17old!$K$2:$K$1263,0),)</f>
        <v>3152627</v>
      </c>
      <c r="H371" s="133">
        <f>CALCS!X372</f>
        <v>3495945</v>
      </c>
      <c r="I371" s="133">
        <f ca="1">IFERROR(OFFSET('reallocations and reductions'!$H$2,MATCH(A371,'reallocations and reductions'!$F$3:$F$6,0),),0)</f>
        <v>0</v>
      </c>
      <c r="J371" s="133">
        <f ca="1">IFERROR(OFFSET('reallocations and reductions'!$I$13,MATCH(A371,'reallocations and reductions'!$F$14:$F$54,0),), 0)</f>
        <v>0</v>
      </c>
      <c r="K371" s="133">
        <f ca="1">ROUND(IF(OR(E371="State Balance", E371="Hawaii County"), H371/(SUMIF($E$2:$E$1259,"State Balance",$H$2:$H$1259)+SUMIF($E$2:$E$1259,"Hawaii County",$H$2:$H$1259))*('reallocations and reductions'!$I$6),H371/(SUM($H$2:$H$1259)-SUMIF($E$2:$E$1259,"State Balance",$H$2:$H$1259)-SUMIF($E$2:$E$1259,"Hawaii County",$H$2:$H$1259))*('reallocations and reductions'!$I$8+'reallocations and reductions'!$I$7)),0)</f>
        <v>273</v>
      </c>
      <c r="L371" s="133">
        <f t="shared" ca="1" si="15"/>
        <v>3496218</v>
      </c>
      <c r="M371" s="151">
        <f t="shared" ca="1" si="16"/>
        <v>0.10898561739146433</v>
      </c>
      <c r="N371" s="156">
        <f t="shared" ca="1" si="17"/>
        <v>343591</v>
      </c>
    </row>
    <row r="372" spans="1:14" x14ac:dyDescent="0.25">
      <c r="A372" t="str">
        <f>CALCS!AD373</f>
        <v>129109</v>
      </c>
      <c r="B372" t="str">
        <f>CALCS!A373</f>
        <v>St. Johns County</v>
      </c>
      <c r="C372" t="str">
        <f>CALCS!B373</f>
        <v>FL</v>
      </c>
      <c r="D372" t="str">
        <f>CALCS!C373</f>
        <v>66</v>
      </c>
      <c r="E372" t="str">
        <f>CALCS!D373</f>
        <v>UC</v>
      </c>
      <c r="F372" s="155">
        <f>CALCS!O373</f>
        <v>220807</v>
      </c>
      <c r="G372" s="133">
        <f ca="1">OFFSET(CDBG17old!$J$1,MATCH(A372,CDBG17old!$K$2:$K$1263,0),)</f>
        <v>826849</v>
      </c>
      <c r="H372" s="133">
        <f>CALCS!X373</f>
        <v>918901</v>
      </c>
      <c r="I372" s="133">
        <f ca="1">IFERROR(OFFSET('reallocations and reductions'!$H$2,MATCH(A372,'reallocations and reductions'!$F$3:$F$6,0),),0)</f>
        <v>0</v>
      </c>
      <c r="J372" s="133">
        <f ca="1">IFERROR(OFFSET('reallocations and reductions'!$I$13,MATCH(A372,'reallocations and reductions'!$F$14:$F$54,0),), 0)</f>
        <v>0</v>
      </c>
      <c r="K372" s="133">
        <f ca="1">ROUND(IF(OR(E372="State Balance", E372="Hawaii County"), H372/(SUMIF($E$2:$E$1259,"State Balance",$H$2:$H$1259)+SUMIF($E$2:$E$1259,"Hawaii County",$H$2:$H$1259))*('reallocations and reductions'!$I$6),H372/(SUM($H$2:$H$1259)-SUMIF($E$2:$E$1259,"State Balance",$H$2:$H$1259)-SUMIF($E$2:$E$1259,"Hawaii County",$H$2:$H$1259))*('reallocations and reductions'!$I$8+'reallocations and reductions'!$I$7)),0)</f>
        <v>72</v>
      </c>
      <c r="L372" s="133">
        <f t="shared" ca="1" si="15"/>
        <v>918973</v>
      </c>
      <c r="M372" s="151">
        <f t="shared" ca="1" si="16"/>
        <v>0.11141574822004985</v>
      </c>
      <c r="N372" s="156">
        <f t="shared" ca="1" si="17"/>
        <v>92124</v>
      </c>
    </row>
    <row r="373" spans="1:14" x14ac:dyDescent="0.25">
      <c r="A373" t="str">
        <f>CALCS!AD374</f>
        <v>129115</v>
      </c>
      <c r="B373" t="str">
        <f>CALCS!A374</f>
        <v>Sarasota County</v>
      </c>
      <c r="C373" t="str">
        <f>CALCS!B374</f>
        <v>FL</v>
      </c>
      <c r="D373" t="str">
        <f>CALCS!C374</f>
        <v>66</v>
      </c>
      <c r="E373" t="str">
        <f>CALCS!D374</f>
        <v>UC</v>
      </c>
      <c r="F373" s="155">
        <f>CALCS!O374</f>
        <v>351232</v>
      </c>
      <c r="G373" s="133">
        <f ca="1">OFFSET(CDBG17old!$J$1,MATCH(A373,CDBG17old!$K$2:$K$1263,0),)</f>
        <v>1527081</v>
      </c>
      <c r="H373" s="133">
        <f>CALCS!X374</f>
        <v>1655504</v>
      </c>
      <c r="I373" s="133">
        <f ca="1">IFERROR(OFFSET('reallocations and reductions'!$H$2,MATCH(A373,'reallocations and reductions'!$F$3:$F$6,0),),0)</f>
        <v>0</v>
      </c>
      <c r="J373" s="133">
        <f ca="1">IFERROR(OFFSET('reallocations and reductions'!$I$13,MATCH(A373,'reallocations and reductions'!$F$14:$F$54,0),), 0)</f>
        <v>0</v>
      </c>
      <c r="K373" s="133">
        <f ca="1">ROUND(IF(OR(E373="State Balance", E373="Hawaii County"), H373/(SUMIF($E$2:$E$1259,"State Balance",$H$2:$H$1259)+SUMIF($E$2:$E$1259,"Hawaii County",$H$2:$H$1259))*('reallocations and reductions'!$I$6),H373/(SUM($H$2:$H$1259)-SUMIF($E$2:$E$1259,"State Balance",$H$2:$H$1259)-SUMIF($E$2:$E$1259,"Hawaii County",$H$2:$H$1259))*('reallocations and reductions'!$I$8+'reallocations and reductions'!$I$7)),0)</f>
        <v>129</v>
      </c>
      <c r="L373" s="133">
        <f t="shared" ca="1" si="15"/>
        <v>1655633</v>
      </c>
      <c r="M373" s="151">
        <f t="shared" ca="1" si="16"/>
        <v>8.4181520168216353E-2</v>
      </c>
      <c r="N373" s="156">
        <f t="shared" ca="1" si="17"/>
        <v>128552</v>
      </c>
    </row>
    <row r="374" spans="1:14" x14ac:dyDescent="0.25">
      <c r="A374" t="str">
        <f>CALCS!AD375</f>
        <v>129117</v>
      </c>
      <c r="B374" t="str">
        <f>CALCS!A375</f>
        <v>Seminole County</v>
      </c>
      <c r="C374" t="str">
        <f>CALCS!B375</f>
        <v>FL</v>
      </c>
      <c r="D374" t="str">
        <f>CALCS!C375</f>
        <v>66</v>
      </c>
      <c r="E374" t="str">
        <f>CALCS!D375</f>
        <v>UC</v>
      </c>
      <c r="F374" s="155">
        <f>CALCS!O375</f>
        <v>396874</v>
      </c>
      <c r="G374" s="133">
        <f ca="1">OFFSET(CDBG17old!$J$1,MATCH(A374,CDBG17old!$K$2:$K$1263,0),)</f>
        <v>1663577</v>
      </c>
      <c r="H374" s="133">
        <f>CALCS!X375</f>
        <v>1906363</v>
      </c>
      <c r="I374" s="133">
        <f ca="1">IFERROR(OFFSET('reallocations and reductions'!$H$2,MATCH(A374,'reallocations and reductions'!$F$3:$F$6,0),),0)</f>
        <v>0</v>
      </c>
      <c r="J374" s="133">
        <f ca="1">IFERROR(OFFSET('reallocations and reductions'!$I$13,MATCH(A374,'reallocations and reductions'!$F$14:$F$54,0),), 0)</f>
        <v>0</v>
      </c>
      <c r="K374" s="133">
        <f ca="1">ROUND(IF(OR(E374="State Balance", E374="Hawaii County"), H374/(SUMIF($E$2:$E$1259,"State Balance",$H$2:$H$1259)+SUMIF($E$2:$E$1259,"Hawaii County",$H$2:$H$1259))*('reallocations and reductions'!$I$6),H374/(SUM($H$2:$H$1259)-SUMIF($E$2:$E$1259,"State Balance",$H$2:$H$1259)-SUMIF($E$2:$E$1259,"Hawaii County",$H$2:$H$1259))*('reallocations and reductions'!$I$8+'reallocations and reductions'!$I$7)),0)</f>
        <v>149</v>
      </c>
      <c r="L374" s="133">
        <f t="shared" ca="1" si="15"/>
        <v>1906512</v>
      </c>
      <c r="M374" s="151">
        <f t="shared" ca="1" si="16"/>
        <v>0.14603171359065437</v>
      </c>
      <c r="N374" s="156">
        <f t="shared" ca="1" si="17"/>
        <v>242935</v>
      </c>
    </row>
    <row r="375" spans="1:14" x14ac:dyDescent="0.25">
      <c r="A375" t="str">
        <f>CALCS!AD376</f>
        <v>129127</v>
      </c>
      <c r="B375" t="str">
        <f>CALCS!A376</f>
        <v>Volusia County</v>
      </c>
      <c r="C375" t="str">
        <f>CALCS!B376</f>
        <v>FL</v>
      </c>
      <c r="D375" t="str">
        <f>CALCS!C376</f>
        <v>66</v>
      </c>
      <c r="E375" t="str">
        <f>CALCS!D376</f>
        <v>UC</v>
      </c>
      <c r="F375" s="155">
        <f>CALCS!O376</f>
        <v>304328</v>
      </c>
      <c r="G375" s="133">
        <f ca="1">OFFSET(CDBG17old!$J$1,MATCH(A375,CDBG17old!$K$2:$K$1263,0),)</f>
        <v>1731679</v>
      </c>
      <c r="H375" s="133">
        <f>CALCS!X376</f>
        <v>1856222</v>
      </c>
      <c r="I375" s="133">
        <f ca="1">IFERROR(OFFSET('reallocations and reductions'!$H$2,MATCH(A375,'reallocations and reductions'!$F$3:$F$6,0),),0)</f>
        <v>0</v>
      </c>
      <c r="J375" s="133">
        <f ca="1">IFERROR(OFFSET('reallocations and reductions'!$I$13,MATCH(A375,'reallocations and reductions'!$F$14:$F$54,0),), 0)</f>
        <v>0</v>
      </c>
      <c r="K375" s="133">
        <f ca="1">ROUND(IF(OR(E375="State Balance", E375="Hawaii County"), H375/(SUMIF($E$2:$E$1259,"State Balance",$H$2:$H$1259)+SUMIF($E$2:$E$1259,"Hawaii County",$H$2:$H$1259))*('reallocations and reductions'!$I$6),H375/(SUM($H$2:$H$1259)-SUMIF($E$2:$E$1259,"State Balance",$H$2:$H$1259)-SUMIF($E$2:$E$1259,"Hawaii County",$H$2:$H$1259))*('reallocations and reductions'!$I$8+'reallocations and reductions'!$I$7)),0)</f>
        <v>145</v>
      </c>
      <c r="L375" s="133">
        <f t="shared" ca="1" si="15"/>
        <v>1856367</v>
      </c>
      <c r="M375" s="151">
        <f t="shared" ca="1" si="16"/>
        <v>7.200410699673554E-2</v>
      </c>
      <c r="N375" s="156">
        <f t="shared" ca="1" si="17"/>
        <v>124688</v>
      </c>
    </row>
    <row r="376" spans="1:14" x14ac:dyDescent="0.25">
      <c r="A376" t="str">
        <f>CALCS!AD377</f>
        <v>139999</v>
      </c>
      <c r="B376" t="str">
        <f>CALCS!A377</f>
        <v>Georgia</v>
      </c>
      <c r="C376" t="str">
        <f>CALCS!B377</f>
        <v>GA</v>
      </c>
      <c r="D376" t="str">
        <f>CALCS!C377</f>
        <v>22</v>
      </c>
      <c r="E376" t="str">
        <f>CALCS!D377</f>
        <v>State Balance</v>
      </c>
      <c r="F376" s="155">
        <f>CALCS!O377</f>
        <v>5090049</v>
      </c>
      <c r="G376" s="133">
        <f ca="1">OFFSET(CDBG17old!$J$1,MATCH(A376,CDBG17old!$K$2:$K$1263,0),)</f>
        <v>36909599</v>
      </c>
      <c r="H376" s="133">
        <f>CALCS!X377</f>
        <v>40878574</v>
      </c>
      <c r="I376" s="133">
        <f ca="1">IFERROR(OFFSET('reallocations and reductions'!$H$2,MATCH(A376,'reallocations and reductions'!$F$3:$F$6,0),),0)</f>
        <v>0</v>
      </c>
      <c r="J376" s="133">
        <f ca="1">IFERROR(OFFSET('reallocations and reductions'!$I$13,MATCH(A376,'reallocations and reductions'!$F$14:$F$54,0),), 0)</f>
        <v>0</v>
      </c>
      <c r="K376" s="133">
        <f ca="1">ROUND(IF(OR(E376="State Balance", E376="Hawaii County"), H376/(SUMIF($E$2:$E$1259,"State Balance",$H$2:$H$1259)+SUMIF($E$2:$E$1259,"Hawaii County",$H$2:$H$1259))*('reallocations and reductions'!$I$6),H376/(SUM($H$2:$H$1259)-SUMIF($E$2:$E$1259,"State Balance",$H$2:$H$1259)-SUMIF($E$2:$E$1259,"Hawaii County",$H$2:$H$1259))*('reallocations and reductions'!$I$8+'reallocations and reductions'!$I$7)),0)</f>
        <v>58993</v>
      </c>
      <c r="L376" s="133">
        <f t="shared" ca="1" si="15"/>
        <v>40937567</v>
      </c>
      <c r="M376" s="151">
        <f t="shared" ca="1" si="16"/>
        <v>0.10913063563762912</v>
      </c>
      <c r="N376" s="156">
        <f t="shared" ca="1" si="17"/>
        <v>4027968</v>
      </c>
    </row>
    <row r="377" spans="1:14" x14ac:dyDescent="0.25">
      <c r="A377" t="str">
        <f>CALCS!AD378</f>
        <v>130054</v>
      </c>
      <c r="B377" t="str">
        <f>CALCS!A378</f>
        <v>Albany</v>
      </c>
      <c r="C377" t="str">
        <f>CALCS!B378</f>
        <v>GA</v>
      </c>
      <c r="D377" t="str">
        <f>CALCS!C378</f>
        <v>51</v>
      </c>
      <c r="E377" t="str">
        <f>CALCS!D378</f>
        <v>PC</v>
      </c>
      <c r="F377" s="155">
        <f>CALCS!O378</f>
        <v>73801</v>
      </c>
      <c r="G377" s="133">
        <f ca="1">OFFSET(CDBG17old!$J$1,MATCH(A377,CDBG17old!$K$2:$K$1263,0),)</f>
        <v>853775</v>
      </c>
      <c r="H377" s="133">
        <f>CALCS!X378</f>
        <v>889060</v>
      </c>
      <c r="I377" s="133">
        <f ca="1">IFERROR(OFFSET('reallocations and reductions'!$H$2,MATCH(A377,'reallocations and reductions'!$F$3:$F$6,0),),0)</f>
        <v>0</v>
      </c>
      <c r="J377" s="133">
        <f ca="1">IFERROR(OFFSET('reallocations and reductions'!$I$13,MATCH(A377,'reallocations and reductions'!$F$14:$F$54,0),), 0)</f>
        <v>0</v>
      </c>
      <c r="K377" s="133">
        <f ca="1">ROUND(IF(OR(E377="State Balance", E377="Hawaii County"), H377/(SUMIF($E$2:$E$1259,"State Balance",$H$2:$H$1259)+SUMIF($E$2:$E$1259,"Hawaii County",$H$2:$H$1259))*('reallocations and reductions'!$I$6),H377/(SUM($H$2:$H$1259)-SUMIF($E$2:$E$1259,"State Balance",$H$2:$H$1259)-SUMIF($E$2:$E$1259,"Hawaii County",$H$2:$H$1259))*('reallocations and reductions'!$I$8+'reallocations and reductions'!$I$7)),0)</f>
        <v>69</v>
      </c>
      <c r="L377" s="133">
        <f t="shared" ca="1" si="15"/>
        <v>889129</v>
      </c>
      <c r="M377" s="151">
        <f t="shared" ca="1" si="16"/>
        <v>4.14090363386138E-2</v>
      </c>
      <c r="N377" s="156">
        <f t="shared" ca="1" si="17"/>
        <v>35354</v>
      </c>
    </row>
    <row r="378" spans="1:14" x14ac:dyDescent="0.25">
      <c r="A378" t="str">
        <f>CALCS!AD379</f>
        <v>130168</v>
      </c>
      <c r="B378" t="str">
        <f>CALCS!A379</f>
        <v>Athens-Clarke County</v>
      </c>
      <c r="C378" t="str">
        <f>CALCS!B379</f>
        <v>GA</v>
      </c>
      <c r="D378" t="str">
        <f>CALCS!C379</f>
        <v>51</v>
      </c>
      <c r="E378" t="str">
        <f>CALCS!D379</f>
        <v>PC</v>
      </c>
      <c r="F378" s="155">
        <f>CALCS!O379</f>
        <v>124707</v>
      </c>
      <c r="G378" s="133">
        <f ca="1">OFFSET(CDBG17old!$J$1,MATCH(A378,CDBG17old!$K$2:$K$1263,0),)</f>
        <v>1187911</v>
      </c>
      <c r="H378" s="133">
        <f>CALCS!X379</f>
        <v>1347444</v>
      </c>
      <c r="I378" s="133">
        <f ca="1">IFERROR(OFFSET('reallocations and reductions'!$H$2,MATCH(A378,'reallocations and reductions'!$F$3:$F$6,0),),0)</f>
        <v>0</v>
      </c>
      <c r="J378" s="133">
        <f ca="1">IFERROR(OFFSET('reallocations and reductions'!$I$13,MATCH(A378,'reallocations and reductions'!$F$14:$F$54,0),), 0)</f>
        <v>0</v>
      </c>
      <c r="K378" s="133">
        <f ca="1">ROUND(IF(OR(E378="State Balance", E378="Hawaii County"), H378/(SUMIF($E$2:$E$1259,"State Balance",$H$2:$H$1259)+SUMIF($E$2:$E$1259,"Hawaii County",$H$2:$H$1259))*('reallocations and reductions'!$I$6),H378/(SUM($H$2:$H$1259)-SUMIF($E$2:$E$1259,"State Balance",$H$2:$H$1259)-SUMIF($E$2:$E$1259,"Hawaii County",$H$2:$H$1259))*('reallocations and reductions'!$I$8+'reallocations and reductions'!$I$7)),0)</f>
        <v>105</v>
      </c>
      <c r="L378" s="133">
        <f t="shared" ca="1" si="15"/>
        <v>1347549</v>
      </c>
      <c r="M378" s="151">
        <f t="shared" ca="1" si="16"/>
        <v>0.1343854884751467</v>
      </c>
      <c r="N378" s="156">
        <f t="shared" ca="1" si="17"/>
        <v>159638</v>
      </c>
    </row>
    <row r="379" spans="1:14" x14ac:dyDescent="0.25">
      <c r="A379" t="str">
        <f>CALCS!AD380</f>
        <v>130174</v>
      </c>
      <c r="B379" t="str">
        <f>CALCS!A380</f>
        <v>Atlanta</v>
      </c>
      <c r="C379" t="str">
        <f>CALCS!B380</f>
        <v>GA</v>
      </c>
      <c r="D379" t="str">
        <f>CALCS!C380</f>
        <v>51</v>
      </c>
      <c r="E379" t="str">
        <f>CALCS!D380</f>
        <v>PC</v>
      </c>
      <c r="F379" s="155">
        <f>CALCS!O380</f>
        <v>472522</v>
      </c>
      <c r="G379" s="133">
        <f ca="1">OFFSET(CDBG17old!$J$1,MATCH(A379,CDBG17old!$K$2:$K$1263,0),)</f>
        <v>6613822</v>
      </c>
      <c r="H379" s="133">
        <f>CALCS!X380</f>
        <v>7184527</v>
      </c>
      <c r="I379" s="133">
        <f ca="1">IFERROR(OFFSET('reallocations and reductions'!$H$2,MATCH(A379,'reallocations and reductions'!$F$3:$F$6,0),),0)</f>
        <v>0</v>
      </c>
      <c r="J379" s="133">
        <f ca="1">IFERROR(OFFSET('reallocations and reductions'!$I$13,MATCH(A379,'reallocations and reductions'!$F$14:$F$54,0),), 0)</f>
        <v>0</v>
      </c>
      <c r="K379" s="133">
        <f ca="1">ROUND(IF(OR(E379="State Balance", E379="Hawaii County"), H379/(SUMIF($E$2:$E$1259,"State Balance",$H$2:$H$1259)+SUMIF($E$2:$E$1259,"Hawaii County",$H$2:$H$1259))*('reallocations and reductions'!$I$6),H379/(SUM($H$2:$H$1259)-SUMIF($E$2:$E$1259,"State Balance",$H$2:$H$1259)-SUMIF($E$2:$E$1259,"Hawaii County",$H$2:$H$1259))*('reallocations and reductions'!$I$8+'reallocations and reductions'!$I$7)),0)</f>
        <v>560</v>
      </c>
      <c r="L379" s="133">
        <f t="shared" ca="1" si="15"/>
        <v>7185087</v>
      </c>
      <c r="M379" s="151">
        <f t="shared" ca="1" si="16"/>
        <v>8.6374414067992761E-2</v>
      </c>
      <c r="N379" s="156">
        <f t="shared" ca="1" si="17"/>
        <v>571265</v>
      </c>
    </row>
    <row r="380" spans="1:14" x14ac:dyDescent="0.25">
      <c r="A380" t="str">
        <f>CALCS!AD381</f>
        <v>130192</v>
      </c>
      <c r="B380" t="str">
        <f>CALCS!A381</f>
        <v>Augusta-Richmond County</v>
      </c>
      <c r="C380" t="str">
        <f>CALCS!B381</f>
        <v>GA</v>
      </c>
      <c r="D380" t="str">
        <f>CALCS!C381</f>
        <v>51</v>
      </c>
      <c r="E380" t="str">
        <f>CALCS!D381</f>
        <v>PC</v>
      </c>
      <c r="F380" s="155">
        <f>CALCS!O381</f>
        <v>201647</v>
      </c>
      <c r="G380" s="133">
        <f ca="1">OFFSET(CDBG17old!$J$1,MATCH(A380,CDBG17old!$K$2:$K$1263,0),)</f>
        <v>1649350</v>
      </c>
      <c r="H380" s="133">
        <f>CALCS!X381</f>
        <v>1772905</v>
      </c>
      <c r="I380" s="133">
        <f ca="1">IFERROR(OFFSET('reallocations and reductions'!$H$2,MATCH(A380,'reallocations and reductions'!$F$3:$F$6,0),),0)</f>
        <v>0</v>
      </c>
      <c r="J380" s="133">
        <f ca="1">IFERROR(OFFSET('reallocations and reductions'!$I$13,MATCH(A380,'reallocations and reductions'!$F$14:$F$54,0),), 0)</f>
        <v>0</v>
      </c>
      <c r="K380" s="133">
        <f ca="1">ROUND(IF(OR(E380="State Balance", E380="Hawaii County"), H380/(SUMIF($E$2:$E$1259,"State Balance",$H$2:$H$1259)+SUMIF($E$2:$E$1259,"Hawaii County",$H$2:$H$1259))*('reallocations and reductions'!$I$6),H380/(SUM($H$2:$H$1259)-SUMIF($E$2:$E$1259,"State Balance",$H$2:$H$1259)-SUMIF($E$2:$E$1259,"Hawaii County",$H$2:$H$1259))*('reallocations and reductions'!$I$8+'reallocations and reductions'!$I$7)),0)</f>
        <v>138</v>
      </c>
      <c r="L380" s="133">
        <f t="shared" ca="1" si="15"/>
        <v>1773043</v>
      </c>
      <c r="M380" s="151">
        <f t="shared" ca="1" si="16"/>
        <v>7.4994998029526777E-2</v>
      </c>
      <c r="N380" s="156">
        <f t="shared" ca="1" si="17"/>
        <v>123693</v>
      </c>
    </row>
    <row r="381" spans="1:14" x14ac:dyDescent="0.25">
      <c r="A381" t="str">
        <f>CALCS!AD382</f>
        <v>130444</v>
      </c>
      <c r="B381" t="str">
        <f>CALCS!A382</f>
        <v>Brunswick</v>
      </c>
      <c r="C381" t="str">
        <f>CALCS!B382</f>
        <v>GA</v>
      </c>
      <c r="D381" t="str">
        <f>CALCS!C382</f>
        <v>51</v>
      </c>
      <c r="E381" t="str">
        <f>CALCS!D382</f>
        <v>PC</v>
      </c>
      <c r="F381" s="155">
        <f>CALCS!O382</f>
        <v>16346</v>
      </c>
      <c r="G381" s="133">
        <f ca="1">OFFSET(CDBG17old!$J$1,MATCH(A381,CDBG17old!$K$2:$K$1263,0),)</f>
        <v>330283</v>
      </c>
      <c r="H381" s="133">
        <f>CALCS!X382</f>
        <v>356407</v>
      </c>
      <c r="I381" s="133">
        <f ca="1">IFERROR(OFFSET('reallocations and reductions'!$H$2,MATCH(A381,'reallocations and reductions'!$F$3:$F$6,0),),0)</f>
        <v>0</v>
      </c>
      <c r="J381" s="133">
        <f ca="1">IFERROR(OFFSET('reallocations and reductions'!$I$13,MATCH(A381,'reallocations and reductions'!$F$14:$F$54,0),), 0)</f>
        <v>0</v>
      </c>
      <c r="K381" s="133">
        <f ca="1">ROUND(IF(OR(E381="State Balance", E381="Hawaii County"), H381/(SUMIF($E$2:$E$1259,"State Balance",$H$2:$H$1259)+SUMIF($E$2:$E$1259,"Hawaii County",$H$2:$H$1259))*('reallocations and reductions'!$I$6),H381/(SUM($H$2:$H$1259)-SUMIF($E$2:$E$1259,"State Balance",$H$2:$H$1259)-SUMIF($E$2:$E$1259,"Hawaii County",$H$2:$H$1259))*('reallocations and reductions'!$I$8+'reallocations and reductions'!$I$7)),0)</f>
        <v>28</v>
      </c>
      <c r="L381" s="133">
        <f t="shared" ca="1" si="15"/>
        <v>356435</v>
      </c>
      <c r="M381" s="151">
        <f t="shared" ca="1" si="16"/>
        <v>7.918058150131857E-2</v>
      </c>
      <c r="N381" s="156">
        <f t="shared" ca="1" si="17"/>
        <v>26152</v>
      </c>
    </row>
    <row r="382" spans="1:14" x14ac:dyDescent="0.25">
      <c r="A382" t="str">
        <f>CALCS!AD383</f>
        <v>130750</v>
      </c>
      <c r="B382" t="str">
        <f>CALCS!A383</f>
        <v>Columbus-Muscogee County</v>
      </c>
      <c r="C382" t="str">
        <f>CALCS!B383</f>
        <v>GA</v>
      </c>
      <c r="D382" t="str">
        <f>CALCS!C383</f>
        <v>51</v>
      </c>
      <c r="E382" t="str">
        <f>CALCS!D383</f>
        <v>PC</v>
      </c>
      <c r="F382" s="155">
        <f>CALCS!O383</f>
        <v>197485</v>
      </c>
      <c r="G382" s="133">
        <f ca="1">OFFSET(CDBG17old!$J$1,MATCH(A382,CDBG17old!$K$2:$K$1263,0),)</f>
        <v>1371525</v>
      </c>
      <c r="H382" s="133">
        <f>CALCS!X383</f>
        <v>1521127</v>
      </c>
      <c r="I382" s="133">
        <f ca="1">IFERROR(OFFSET('reallocations and reductions'!$H$2,MATCH(A382,'reallocations and reductions'!$F$3:$F$6,0),),0)</f>
        <v>0</v>
      </c>
      <c r="J382" s="133">
        <f ca="1">IFERROR(OFFSET('reallocations and reductions'!$I$13,MATCH(A382,'reallocations and reductions'!$F$14:$F$54,0),), 0)</f>
        <v>0</v>
      </c>
      <c r="K382" s="133">
        <f ca="1">ROUND(IF(OR(E382="State Balance", E382="Hawaii County"), H382/(SUMIF($E$2:$E$1259,"State Balance",$H$2:$H$1259)+SUMIF($E$2:$E$1259,"Hawaii County",$H$2:$H$1259))*('reallocations and reductions'!$I$6),H382/(SUM($H$2:$H$1259)-SUMIF($E$2:$E$1259,"State Balance",$H$2:$H$1259)-SUMIF($E$2:$E$1259,"Hawaii County",$H$2:$H$1259))*('reallocations and reductions'!$I$8+'reallocations and reductions'!$I$7)),0)</f>
        <v>119</v>
      </c>
      <c r="L382" s="133">
        <f t="shared" ca="1" si="15"/>
        <v>1521246</v>
      </c>
      <c r="M382" s="151">
        <f t="shared" ca="1" si="16"/>
        <v>0.10916388691420134</v>
      </c>
      <c r="N382" s="156">
        <f t="shared" ca="1" si="17"/>
        <v>149721</v>
      </c>
    </row>
    <row r="383" spans="1:14" x14ac:dyDescent="0.25">
      <c r="A383" t="str">
        <f>CALCS!AD384</f>
        <v>130882</v>
      </c>
      <c r="B383" t="str">
        <f>CALCS!A384</f>
        <v>Dalton</v>
      </c>
      <c r="C383" t="str">
        <f>CALCS!B384</f>
        <v>GA</v>
      </c>
      <c r="D383" t="str">
        <f>CALCS!C384</f>
        <v>51</v>
      </c>
      <c r="E383" t="str">
        <f>CALCS!D384</f>
        <v>PC</v>
      </c>
      <c r="F383" s="155">
        <f>CALCS!O384</f>
        <v>34077</v>
      </c>
      <c r="G383" s="133">
        <f ca="1">OFFSET(CDBG17old!$J$1,MATCH(A383,CDBG17old!$K$2:$K$1263,0),)</f>
        <v>380390</v>
      </c>
      <c r="H383" s="133">
        <f>CALCS!X384</f>
        <v>399807</v>
      </c>
      <c r="I383" s="133">
        <f ca="1">IFERROR(OFFSET('reallocations and reductions'!$H$2,MATCH(A383,'reallocations and reductions'!$F$3:$F$6,0),),0)</f>
        <v>0</v>
      </c>
      <c r="J383" s="133">
        <f ca="1">IFERROR(OFFSET('reallocations and reductions'!$I$13,MATCH(A383,'reallocations and reductions'!$F$14:$F$54,0),), 0)</f>
        <v>0</v>
      </c>
      <c r="K383" s="133">
        <f ca="1">ROUND(IF(OR(E383="State Balance", E383="Hawaii County"), H383/(SUMIF($E$2:$E$1259,"State Balance",$H$2:$H$1259)+SUMIF($E$2:$E$1259,"Hawaii County",$H$2:$H$1259))*('reallocations and reductions'!$I$6),H383/(SUM($H$2:$H$1259)-SUMIF($E$2:$E$1259,"State Balance",$H$2:$H$1259)-SUMIF($E$2:$E$1259,"Hawaii County",$H$2:$H$1259))*('reallocations and reductions'!$I$8+'reallocations and reductions'!$I$7)),0)</f>
        <v>31</v>
      </c>
      <c r="L383" s="133">
        <f t="shared" ca="1" si="15"/>
        <v>399838</v>
      </c>
      <c r="M383" s="151">
        <f t="shared" ca="1" si="16"/>
        <v>5.1126475459396935E-2</v>
      </c>
      <c r="N383" s="156">
        <f t="shared" ca="1" si="17"/>
        <v>19448</v>
      </c>
    </row>
    <row r="384" spans="1:14" x14ac:dyDescent="0.25">
      <c r="A384" t="str">
        <f>CALCS!AD385</f>
        <v>131314</v>
      </c>
      <c r="B384" t="str">
        <f>CALCS!A385</f>
        <v>Gainesville</v>
      </c>
      <c r="C384" t="str">
        <f>CALCS!B385</f>
        <v>GA</v>
      </c>
      <c r="D384" t="str">
        <f>CALCS!C385</f>
        <v>51</v>
      </c>
      <c r="E384" t="str">
        <f>CALCS!D385</f>
        <v>PC</v>
      </c>
      <c r="F384" s="155">
        <f>CALCS!O385</f>
        <v>40000</v>
      </c>
      <c r="G384" s="133">
        <f ca="1">OFFSET(CDBG17old!$J$1,MATCH(A384,CDBG17old!$K$2:$K$1263,0),)</f>
        <v>412753</v>
      </c>
      <c r="H384" s="133">
        <f>CALCS!X385</f>
        <v>470301</v>
      </c>
      <c r="I384" s="133">
        <f ca="1">IFERROR(OFFSET('reallocations and reductions'!$H$2,MATCH(A384,'reallocations and reductions'!$F$3:$F$6,0),),0)</f>
        <v>0</v>
      </c>
      <c r="J384" s="133">
        <f ca="1">IFERROR(OFFSET('reallocations and reductions'!$I$13,MATCH(A384,'reallocations and reductions'!$F$14:$F$54,0),), 0)</f>
        <v>0</v>
      </c>
      <c r="K384" s="133">
        <f ca="1">ROUND(IF(OR(E384="State Balance", E384="Hawaii County"), H384/(SUMIF($E$2:$E$1259,"State Balance",$H$2:$H$1259)+SUMIF($E$2:$E$1259,"Hawaii County",$H$2:$H$1259))*('reallocations and reductions'!$I$6),H384/(SUM($H$2:$H$1259)-SUMIF($E$2:$E$1259,"State Balance",$H$2:$H$1259)-SUMIF($E$2:$E$1259,"Hawaii County",$H$2:$H$1259))*('reallocations and reductions'!$I$8+'reallocations and reductions'!$I$7)),0)</f>
        <v>37</v>
      </c>
      <c r="L384" s="133">
        <f t="shared" ca="1" si="15"/>
        <v>470338</v>
      </c>
      <c r="M384" s="151">
        <f t="shared" ca="1" si="16"/>
        <v>0.13951443114889533</v>
      </c>
      <c r="N384" s="156">
        <f t="shared" ca="1" si="17"/>
        <v>57585</v>
      </c>
    </row>
    <row r="385" spans="1:14" x14ac:dyDescent="0.25">
      <c r="A385" t="str">
        <f>CALCS!AD386</f>
        <v>131566</v>
      </c>
      <c r="B385" t="str">
        <f>CALCS!A386</f>
        <v>Hinesville</v>
      </c>
      <c r="C385" t="str">
        <f>CALCS!B386</f>
        <v>GA</v>
      </c>
      <c r="D385" t="str">
        <f>CALCS!C386</f>
        <v>51</v>
      </c>
      <c r="E385" t="str">
        <f>CALCS!D386</f>
        <v>PC</v>
      </c>
      <c r="F385" s="155">
        <f>CALCS!O386</f>
        <v>33577</v>
      </c>
      <c r="G385" s="133">
        <f ca="1">OFFSET(CDBG17old!$J$1,MATCH(A385,CDBG17old!$K$2:$K$1263,0),)</f>
        <v>191204</v>
      </c>
      <c r="H385" s="133">
        <f>CALCS!X386</f>
        <v>229085</v>
      </c>
      <c r="I385" s="133">
        <f ca="1">IFERROR(OFFSET('reallocations and reductions'!$H$2,MATCH(A385,'reallocations and reductions'!$F$3:$F$6,0),),0)</f>
        <v>0</v>
      </c>
      <c r="J385" s="133">
        <f ca="1">IFERROR(OFFSET('reallocations and reductions'!$I$13,MATCH(A385,'reallocations and reductions'!$F$14:$F$54,0),), 0)</f>
        <v>0</v>
      </c>
      <c r="K385" s="133">
        <f ca="1">ROUND(IF(OR(E385="State Balance", E385="Hawaii County"), H385/(SUMIF($E$2:$E$1259,"State Balance",$H$2:$H$1259)+SUMIF($E$2:$E$1259,"Hawaii County",$H$2:$H$1259))*('reallocations and reductions'!$I$6),H385/(SUM($H$2:$H$1259)-SUMIF($E$2:$E$1259,"State Balance",$H$2:$H$1259)-SUMIF($E$2:$E$1259,"Hawaii County",$H$2:$H$1259))*('reallocations and reductions'!$I$8+'reallocations and reductions'!$I$7)),0)</f>
        <v>18</v>
      </c>
      <c r="L385" s="133">
        <f t="shared" ca="1" si="15"/>
        <v>229103</v>
      </c>
      <c r="M385" s="151">
        <f t="shared" ca="1" si="16"/>
        <v>0.19821238049413192</v>
      </c>
      <c r="N385" s="156">
        <f t="shared" ca="1" si="17"/>
        <v>37899</v>
      </c>
    </row>
    <row r="386" spans="1:14" x14ac:dyDescent="0.25">
      <c r="A386" t="str">
        <f>CALCS!AD387</f>
        <v>131968</v>
      </c>
      <c r="B386" t="str">
        <f>CALCS!A387</f>
        <v>Macon-Bibb</v>
      </c>
      <c r="C386" t="str">
        <f>CALCS!B387</f>
        <v>GA</v>
      </c>
      <c r="D386" t="str">
        <f>CALCS!C387</f>
        <v>51</v>
      </c>
      <c r="E386" t="str">
        <f>CALCS!D387</f>
        <v>PC</v>
      </c>
      <c r="F386" s="155">
        <f>CALCS!O387</f>
        <v>152760</v>
      </c>
      <c r="G386" s="133">
        <f ca="1">OFFSET(CDBG17old!$J$1,MATCH(A386,CDBG17old!$K$2:$K$1263,0),)</f>
        <v>1588500</v>
      </c>
      <c r="H386" s="133">
        <f>CALCS!X387</f>
        <v>1835126</v>
      </c>
      <c r="I386" s="133">
        <f ca="1">IFERROR(OFFSET('reallocations and reductions'!$H$2,MATCH(A386,'reallocations and reductions'!$F$3:$F$6,0),),0)</f>
        <v>0</v>
      </c>
      <c r="J386" s="133">
        <f ca="1">IFERROR(OFFSET('reallocations and reductions'!$I$13,MATCH(A386,'reallocations and reductions'!$F$14:$F$54,0),), 0)</f>
        <v>0</v>
      </c>
      <c r="K386" s="133">
        <f ca="1">ROUND(IF(OR(E386="State Balance", E386="Hawaii County"), H386/(SUMIF($E$2:$E$1259,"State Balance",$H$2:$H$1259)+SUMIF($E$2:$E$1259,"Hawaii County",$H$2:$H$1259))*('reallocations and reductions'!$I$6),H386/(SUM($H$2:$H$1259)-SUMIF($E$2:$E$1259,"State Balance",$H$2:$H$1259)-SUMIF($E$2:$E$1259,"Hawaii County",$H$2:$H$1259))*('reallocations and reductions'!$I$8+'reallocations and reductions'!$I$7)),0)</f>
        <v>143</v>
      </c>
      <c r="L386" s="133">
        <f t="shared" ca="1" si="15"/>
        <v>1835269</v>
      </c>
      <c r="M386" s="151">
        <f t="shared" ca="1" si="16"/>
        <v>0.15534718287692792</v>
      </c>
      <c r="N386" s="156">
        <f t="shared" ca="1" si="17"/>
        <v>246769</v>
      </c>
    </row>
    <row r="387" spans="1:14" x14ac:dyDescent="0.25">
      <c r="A387" t="str">
        <f>CALCS!AD388</f>
        <v>131998</v>
      </c>
      <c r="B387" t="str">
        <f>CALCS!A388</f>
        <v>Marietta</v>
      </c>
      <c r="C387" t="str">
        <f>CALCS!B388</f>
        <v>GA</v>
      </c>
      <c r="D387" t="str">
        <f>CALCS!C388</f>
        <v>51</v>
      </c>
      <c r="E387" t="str">
        <f>CALCS!D388</f>
        <v>PC</v>
      </c>
      <c r="F387" s="155">
        <f>CALCS!O388</f>
        <v>60941</v>
      </c>
      <c r="G387" s="133">
        <f ca="1">OFFSET(CDBG17old!$J$1,MATCH(A387,CDBG17old!$K$2:$K$1263,0),)</f>
        <v>468637</v>
      </c>
      <c r="H387" s="133">
        <f>CALCS!X388</f>
        <v>519852</v>
      </c>
      <c r="I387" s="133">
        <f ca="1">IFERROR(OFFSET('reallocations and reductions'!$H$2,MATCH(A387,'reallocations and reductions'!$F$3:$F$6,0),),0)</f>
        <v>0</v>
      </c>
      <c r="J387" s="133">
        <f ca="1">IFERROR(OFFSET('reallocations and reductions'!$I$13,MATCH(A387,'reallocations and reductions'!$F$14:$F$54,0),), 0)</f>
        <v>0</v>
      </c>
      <c r="K387" s="133">
        <f ca="1">ROUND(IF(OR(E387="State Balance", E387="Hawaii County"), H387/(SUMIF($E$2:$E$1259,"State Balance",$H$2:$H$1259)+SUMIF($E$2:$E$1259,"Hawaii County",$H$2:$H$1259))*('reallocations and reductions'!$I$6),H387/(SUM($H$2:$H$1259)-SUMIF($E$2:$E$1259,"State Balance",$H$2:$H$1259)-SUMIF($E$2:$E$1259,"Hawaii County",$H$2:$H$1259))*('reallocations and reductions'!$I$8+'reallocations and reductions'!$I$7)),0)</f>
        <v>41</v>
      </c>
      <c r="L387" s="133">
        <f t="shared" ref="L387:L450" ca="1" si="18">H387+I387+J387+K387</f>
        <v>519893</v>
      </c>
      <c r="M387" s="151">
        <f t="shared" ref="M387:M450" ca="1" si="19">(L387-G387)/G387</f>
        <v>0.10937249939718802</v>
      </c>
      <c r="N387" s="156">
        <f t="shared" ref="N387:N450" ca="1" si="20">L387-G387</f>
        <v>51256</v>
      </c>
    </row>
    <row r="388" spans="1:14" x14ac:dyDescent="0.25">
      <c r="A388" t="str">
        <f>CALCS!AD389</f>
        <v>132814</v>
      </c>
      <c r="B388" t="str">
        <f>CALCS!A389</f>
        <v>Rome</v>
      </c>
      <c r="C388" t="str">
        <f>CALCS!B389</f>
        <v>GA</v>
      </c>
      <c r="D388" t="str">
        <f>CALCS!C389</f>
        <v>51</v>
      </c>
      <c r="E388" t="str">
        <f>CALCS!D389</f>
        <v>PC</v>
      </c>
      <c r="F388" s="155">
        <f>CALCS!O389</f>
        <v>36407</v>
      </c>
      <c r="G388" s="133">
        <f ca="1">OFFSET(CDBG17old!$J$1,MATCH(A388,CDBG17old!$K$2:$K$1263,0),)</f>
        <v>395117</v>
      </c>
      <c r="H388" s="133">
        <f>CALCS!X389</f>
        <v>421303</v>
      </c>
      <c r="I388" s="133">
        <f ca="1">IFERROR(OFFSET('reallocations and reductions'!$H$2,MATCH(A388,'reallocations and reductions'!$F$3:$F$6,0),),0)</f>
        <v>0</v>
      </c>
      <c r="J388" s="133">
        <f ca="1">IFERROR(OFFSET('reallocations and reductions'!$I$13,MATCH(A388,'reallocations and reductions'!$F$14:$F$54,0),), 0)</f>
        <v>0</v>
      </c>
      <c r="K388" s="133">
        <f ca="1">ROUND(IF(OR(E388="State Balance", E388="Hawaii County"), H388/(SUMIF($E$2:$E$1259,"State Balance",$H$2:$H$1259)+SUMIF($E$2:$E$1259,"Hawaii County",$H$2:$H$1259))*('reallocations and reductions'!$I$6),H388/(SUM($H$2:$H$1259)-SUMIF($E$2:$E$1259,"State Balance",$H$2:$H$1259)-SUMIF($E$2:$E$1259,"Hawaii County",$H$2:$H$1259))*('reallocations and reductions'!$I$8+'reallocations and reductions'!$I$7)),0)</f>
        <v>33</v>
      </c>
      <c r="L388" s="133">
        <f t="shared" ca="1" si="18"/>
        <v>421336</v>
      </c>
      <c r="M388" s="151">
        <f t="shared" ca="1" si="19"/>
        <v>6.6357559912633479E-2</v>
      </c>
      <c r="N388" s="156">
        <f t="shared" ca="1" si="20"/>
        <v>26219</v>
      </c>
    </row>
    <row r="389" spans="1:14" x14ac:dyDescent="0.25">
      <c r="A389" t="str">
        <f>CALCS!AD390</f>
        <v>132832</v>
      </c>
      <c r="B389" t="str">
        <f>CALCS!A390</f>
        <v>Roswell</v>
      </c>
      <c r="C389" t="str">
        <f>CALCS!B390</f>
        <v>GA</v>
      </c>
      <c r="D389" t="str">
        <f>CALCS!C390</f>
        <v>51</v>
      </c>
      <c r="E389" t="str">
        <f>CALCS!D390</f>
        <v>PC</v>
      </c>
      <c r="F389" s="155">
        <f>CALCS!O390</f>
        <v>94598</v>
      </c>
      <c r="G389" s="133">
        <f ca="1">OFFSET(CDBG17old!$J$1,MATCH(A389,CDBG17old!$K$2:$K$1263,0),)</f>
        <v>410061</v>
      </c>
      <c r="H389" s="133">
        <f>CALCS!X390</f>
        <v>466449</v>
      </c>
      <c r="I389" s="133">
        <f ca="1">IFERROR(OFFSET('reallocations and reductions'!$H$2,MATCH(A389,'reallocations and reductions'!$F$3:$F$6,0),),0)</f>
        <v>0</v>
      </c>
      <c r="J389" s="133">
        <f ca="1">IFERROR(OFFSET('reallocations and reductions'!$I$13,MATCH(A389,'reallocations and reductions'!$F$14:$F$54,0),), 0)</f>
        <v>0</v>
      </c>
      <c r="K389" s="133">
        <f ca="1">ROUND(IF(OR(E389="State Balance", E389="Hawaii County"), H389/(SUMIF($E$2:$E$1259,"State Balance",$H$2:$H$1259)+SUMIF($E$2:$E$1259,"Hawaii County",$H$2:$H$1259))*('reallocations and reductions'!$I$6),H389/(SUM($H$2:$H$1259)-SUMIF($E$2:$E$1259,"State Balance",$H$2:$H$1259)-SUMIF($E$2:$E$1259,"Hawaii County",$H$2:$H$1259))*('reallocations and reductions'!$I$8+'reallocations and reductions'!$I$7)),0)</f>
        <v>36</v>
      </c>
      <c r="L389" s="133">
        <f t="shared" ca="1" si="18"/>
        <v>466485</v>
      </c>
      <c r="M389" s="151">
        <f t="shared" ca="1" si="19"/>
        <v>0.13759904014280802</v>
      </c>
      <c r="N389" s="156">
        <f t="shared" ca="1" si="20"/>
        <v>56424</v>
      </c>
    </row>
    <row r="390" spans="1:14" x14ac:dyDescent="0.25">
      <c r="A390" t="str">
        <f>CALCS!AD391</f>
        <v>132890</v>
      </c>
      <c r="B390" t="str">
        <f>CALCS!A391</f>
        <v>Sandy Springs City</v>
      </c>
      <c r="C390" t="str">
        <f>CALCS!B391</f>
        <v>GA</v>
      </c>
      <c r="D390" t="str">
        <f>CALCS!C391</f>
        <v>51</v>
      </c>
      <c r="E390" t="str">
        <f>CALCS!D391</f>
        <v>PC</v>
      </c>
      <c r="F390" s="155">
        <f>CALCS!O391</f>
        <v>105703</v>
      </c>
      <c r="G390" s="133">
        <f ca="1">OFFSET(CDBG17old!$J$1,MATCH(A390,CDBG17old!$K$2:$K$1263,0),)</f>
        <v>574431</v>
      </c>
      <c r="H390" s="133">
        <f>CALCS!X391</f>
        <v>625139</v>
      </c>
      <c r="I390" s="133">
        <f ca="1">IFERROR(OFFSET('reallocations and reductions'!$H$2,MATCH(A390,'reallocations and reductions'!$F$3:$F$6,0),),0)</f>
        <v>0</v>
      </c>
      <c r="J390" s="133">
        <f ca="1">IFERROR(OFFSET('reallocations and reductions'!$I$13,MATCH(A390,'reallocations and reductions'!$F$14:$F$54,0),), 0)</f>
        <v>0</v>
      </c>
      <c r="K390" s="133">
        <f ca="1">ROUND(IF(OR(E390="State Balance", E390="Hawaii County"), H390/(SUMIF($E$2:$E$1259,"State Balance",$H$2:$H$1259)+SUMIF($E$2:$E$1259,"Hawaii County",$H$2:$H$1259))*('reallocations and reductions'!$I$6),H390/(SUM($H$2:$H$1259)-SUMIF($E$2:$E$1259,"State Balance",$H$2:$H$1259)-SUMIF($E$2:$E$1259,"Hawaii County",$H$2:$H$1259))*('reallocations and reductions'!$I$8+'reallocations and reductions'!$I$7)),0)</f>
        <v>49</v>
      </c>
      <c r="L390" s="133">
        <f t="shared" ca="1" si="18"/>
        <v>625188</v>
      </c>
      <c r="M390" s="151">
        <f t="shared" ca="1" si="19"/>
        <v>8.8360481937778429E-2</v>
      </c>
      <c r="N390" s="156">
        <f t="shared" ca="1" si="20"/>
        <v>50757</v>
      </c>
    </row>
    <row r="391" spans="1:14" x14ac:dyDescent="0.25">
      <c r="A391" t="str">
        <f>CALCS!AD392</f>
        <v>132916</v>
      </c>
      <c r="B391" t="str">
        <f>CALCS!A392</f>
        <v>Savannah</v>
      </c>
      <c r="C391" t="str">
        <f>CALCS!B392</f>
        <v>GA</v>
      </c>
      <c r="D391" t="str">
        <f>CALCS!C392</f>
        <v>51</v>
      </c>
      <c r="E391" t="str">
        <f>CALCS!D392</f>
        <v>PC</v>
      </c>
      <c r="F391" s="155">
        <f>CALCS!O392</f>
        <v>146763</v>
      </c>
      <c r="G391" s="133">
        <f ca="1">OFFSET(CDBG17old!$J$1,MATCH(A391,CDBG17old!$K$2:$K$1263,0),)</f>
        <v>2038318</v>
      </c>
      <c r="H391" s="133">
        <f>CALCS!X392</f>
        <v>2265805</v>
      </c>
      <c r="I391" s="133">
        <f ca="1">IFERROR(OFFSET('reallocations and reductions'!$H$2,MATCH(A391,'reallocations and reductions'!$F$3:$F$6,0),),0)</f>
        <v>0</v>
      </c>
      <c r="J391" s="133">
        <f ca="1">IFERROR(OFFSET('reallocations and reductions'!$I$13,MATCH(A391,'reallocations and reductions'!$F$14:$F$54,0),), 0)</f>
        <v>0</v>
      </c>
      <c r="K391" s="133">
        <f ca="1">ROUND(IF(OR(E391="State Balance", E391="Hawaii County"), H391/(SUMIF($E$2:$E$1259,"State Balance",$H$2:$H$1259)+SUMIF($E$2:$E$1259,"Hawaii County",$H$2:$H$1259))*('reallocations and reductions'!$I$6),H391/(SUM($H$2:$H$1259)-SUMIF($E$2:$E$1259,"State Balance",$H$2:$H$1259)-SUMIF($E$2:$E$1259,"Hawaii County",$H$2:$H$1259))*('reallocations and reductions'!$I$8+'reallocations and reductions'!$I$7)),0)</f>
        <v>177</v>
      </c>
      <c r="L391" s="133">
        <f t="shared" ca="1" si="18"/>
        <v>2265982</v>
      </c>
      <c r="M391" s="151">
        <f t="shared" ca="1" si="19"/>
        <v>0.11169209122423489</v>
      </c>
      <c r="N391" s="156">
        <f t="shared" ca="1" si="20"/>
        <v>227664</v>
      </c>
    </row>
    <row r="392" spans="1:14" x14ac:dyDescent="0.25">
      <c r="A392" t="str">
        <f>CALCS!AD393</f>
        <v>133000</v>
      </c>
      <c r="B392" t="str">
        <f>CALCS!A393</f>
        <v>Smyrna City</v>
      </c>
      <c r="C392" t="str">
        <f>CALCS!B393</f>
        <v>GA</v>
      </c>
      <c r="D392" t="str">
        <f>CALCS!C393</f>
        <v>52</v>
      </c>
      <c r="E392" t="str">
        <f>CALCS!D393</f>
        <v>MC</v>
      </c>
      <c r="F392" s="155">
        <f>CALCS!O393</f>
        <v>56664</v>
      </c>
      <c r="G392" s="133">
        <f ca="1">OFFSET(CDBG17old!$J$1,MATCH(A392,CDBG17old!$K$2:$K$1263,0),)</f>
        <v>292919</v>
      </c>
      <c r="H392" s="133">
        <f>CALCS!X393</f>
        <v>336487</v>
      </c>
      <c r="I392" s="133">
        <f ca="1">IFERROR(OFFSET('reallocations and reductions'!$H$2,MATCH(A392,'reallocations and reductions'!$F$3:$F$6,0),),0)</f>
        <v>0</v>
      </c>
      <c r="J392" s="133">
        <f ca="1">IFERROR(OFFSET('reallocations and reductions'!$I$13,MATCH(A392,'reallocations and reductions'!$F$14:$F$54,0),), 0)</f>
        <v>0</v>
      </c>
      <c r="K392" s="133">
        <f ca="1">ROUND(IF(OR(E392="State Balance", E392="Hawaii County"), H392/(SUMIF($E$2:$E$1259,"State Balance",$H$2:$H$1259)+SUMIF($E$2:$E$1259,"Hawaii County",$H$2:$H$1259))*('reallocations and reductions'!$I$6),H392/(SUM($H$2:$H$1259)-SUMIF($E$2:$E$1259,"State Balance",$H$2:$H$1259)-SUMIF($E$2:$E$1259,"Hawaii County",$H$2:$H$1259))*('reallocations and reductions'!$I$8+'reallocations and reductions'!$I$7)),0)</f>
        <v>26</v>
      </c>
      <c r="L392" s="133">
        <f t="shared" ca="1" si="18"/>
        <v>336513</v>
      </c>
      <c r="M392" s="151">
        <f t="shared" ca="1" si="19"/>
        <v>0.14882612599387543</v>
      </c>
      <c r="N392" s="156">
        <f t="shared" ca="1" si="20"/>
        <v>43594</v>
      </c>
    </row>
    <row r="393" spans="1:14" x14ac:dyDescent="0.25">
      <c r="A393" t="str">
        <f>CALCS!AD394</f>
        <v>133354</v>
      </c>
      <c r="B393" t="str">
        <f>CALCS!A394</f>
        <v>Valdosta</v>
      </c>
      <c r="C393" t="str">
        <f>CALCS!B394</f>
        <v>GA</v>
      </c>
      <c r="D393" t="str">
        <f>CALCS!C394</f>
        <v>51</v>
      </c>
      <c r="E393" t="str">
        <f>CALCS!D394</f>
        <v>PC</v>
      </c>
      <c r="F393" s="155">
        <f>CALCS!O394</f>
        <v>56474</v>
      </c>
      <c r="G393" s="133">
        <f ca="1">OFFSET(CDBG17old!$J$1,MATCH(A393,CDBG17old!$K$2:$K$1263,0),)</f>
        <v>578619</v>
      </c>
      <c r="H393" s="133">
        <f>CALCS!X394</f>
        <v>672560</v>
      </c>
      <c r="I393" s="133">
        <f ca="1">IFERROR(OFFSET('reallocations and reductions'!$H$2,MATCH(A393,'reallocations and reductions'!$F$3:$F$6,0),),0)</f>
        <v>0</v>
      </c>
      <c r="J393" s="133">
        <f ca="1">IFERROR(OFFSET('reallocations and reductions'!$I$13,MATCH(A393,'reallocations and reductions'!$F$14:$F$54,0),), 0)</f>
        <v>0</v>
      </c>
      <c r="K393" s="133">
        <f ca="1">ROUND(IF(OR(E393="State Balance", E393="Hawaii County"), H393/(SUMIF($E$2:$E$1259,"State Balance",$H$2:$H$1259)+SUMIF($E$2:$E$1259,"Hawaii County",$H$2:$H$1259))*('reallocations and reductions'!$I$6),H393/(SUM($H$2:$H$1259)-SUMIF($E$2:$E$1259,"State Balance",$H$2:$H$1259)-SUMIF($E$2:$E$1259,"Hawaii County",$H$2:$H$1259))*('reallocations and reductions'!$I$8+'reallocations and reductions'!$I$7)),0)</f>
        <v>52</v>
      </c>
      <c r="L393" s="133">
        <f t="shared" ca="1" si="18"/>
        <v>672612</v>
      </c>
      <c r="M393" s="151">
        <f t="shared" ca="1" si="19"/>
        <v>0.16244368055663572</v>
      </c>
      <c r="N393" s="156">
        <f t="shared" ca="1" si="20"/>
        <v>93993</v>
      </c>
    </row>
    <row r="394" spans="1:14" x14ac:dyDescent="0.25">
      <c r="A394" t="str">
        <f>CALCS!AD395</f>
        <v>133432</v>
      </c>
      <c r="B394" t="str">
        <f>CALCS!A395</f>
        <v>Warner Robins</v>
      </c>
      <c r="C394" t="str">
        <f>CALCS!B395</f>
        <v>GA</v>
      </c>
      <c r="D394" t="str">
        <f>CALCS!C395</f>
        <v>51</v>
      </c>
      <c r="E394" t="str">
        <f>CALCS!D395</f>
        <v>PC</v>
      </c>
      <c r="F394" s="155">
        <f>CALCS!O395</f>
        <v>74388</v>
      </c>
      <c r="G394" s="133">
        <f ca="1">OFFSET(CDBG17old!$J$1,MATCH(A394,CDBG17old!$K$2:$K$1263,0),)</f>
        <v>576664</v>
      </c>
      <c r="H394" s="133">
        <f>CALCS!X395</f>
        <v>625087</v>
      </c>
      <c r="I394" s="133">
        <f ca="1">IFERROR(OFFSET('reallocations and reductions'!$H$2,MATCH(A394,'reallocations and reductions'!$F$3:$F$6,0),),0)</f>
        <v>0</v>
      </c>
      <c r="J394" s="133">
        <f ca="1">IFERROR(OFFSET('reallocations and reductions'!$I$13,MATCH(A394,'reallocations and reductions'!$F$14:$F$54,0),), 0)</f>
        <v>0</v>
      </c>
      <c r="K394" s="133">
        <f ca="1">ROUND(IF(OR(E394="State Balance", E394="Hawaii County"), H394/(SUMIF($E$2:$E$1259,"State Balance",$H$2:$H$1259)+SUMIF($E$2:$E$1259,"Hawaii County",$H$2:$H$1259))*('reallocations and reductions'!$I$6),H394/(SUM($H$2:$H$1259)-SUMIF($E$2:$E$1259,"State Balance",$H$2:$H$1259)-SUMIF($E$2:$E$1259,"Hawaii County",$H$2:$H$1259))*('reallocations and reductions'!$I$8+'reallocations and reductions'!$I$7)),0)</f>
        <v>49</v>
      </c>
      <c r="L394" s="133">
        <f t="shared" ca="1" si="18"/>
        <v>625136</v>
      </c>
      <c r="M394" s="151">
        <f t="shared" ca="1" si="19"/>
        <v>8.4055880027190874E-2</v>
      </c>
      <c r="N394" s="156">
        <f t="shared" ca="1" si="20"/>
        <v>48472</v>
      </c>
    </row>
    <row r="395" spans="1:14" x14ac:dyDescent="0.25">
      <c r="A395" t="str">
        <f>CALCS!AD396</f>
        <v>139057</v>
      </c>
      <c r="B395" t="str">
        <f>CALCS!A396</f>
        <v>Cherokee County</v>
      </c>
      <c r="C395" t="str">
        <f>CALCS!B396</f>
        <v>GA</v>
      </c>
      <c r="D395" t="str">
        <f>CALCS!C396</f>
        <v>66</v>
      </c>
      <c r="E395" t="str">
        <f>CALCS!D396</f>
        <v>UC</v>
      </c>
      <c r="F395" s="155">
        <f>CALCS!O396</f>
        <v>242400</v>
      </c>
      <c r="G395" s="133">
        <f ca="1">OFFSET(CDBG17old!$J$1,MATCH(A395,CDBG17old!$K$2:$K$1263,0),)</f>
        <v>1113082</v>
      </c>
      <c r="H395" s="133">
        <f>CALCS!X396</f>
        <v>1288879</v>
      </c>
      <c r="I395" s="133">
        <f ca="1">IFERROR(OFFSET('reallocations and reductions'!$H$2,MATCH(A395,'reallocations and reductions'!$F$3:$F$6,0),),0)</f>
        <v>0</v>
      </c>
      <c r="J395" s="133">
        <f ca="1">IFERROR(OFFSET('reallocations and reductions'!$I$13,MATCH(A395,'reallocations and reductions'!$F$14:$F$54,0),), 0)</f>
        <v>0</v>
      </c>
      <c r="K395" s="133">
        <f ca="1">ROUND(IF(OR(E395="State Balance", E395="Hawaii County"), H395/(SUMIF($E$2:$E$1259,"State Balance",$H$2:$H$1259)+SUMIF($E$2:$E$1259,"Hawaii County",$H$2:$H$1259))*('reallocations and reductions'!$I$6),H395/(SUM($H$2:$H$1259)-SUMIF($E$2:$E$1259,"State Balance",$H$2:$H$1259)-SUMIF($E$2:$E$1259,"Hawaii County",$H$2:$H$1259))*('reallocations and reductions'!$I$8+'reallocations and reductions'!$I$7)),0)</f>
        <v>100</v>
      </c>
      <c r="L395" s="133">
        <f t="shared" ca="1" si="18"/>
        <v>1288979</v>
      </c>
      <c r="M395" s="151">
        <f t="shared" ca="1" si="19"/>
        <v>0.15802699172208337</v>
      </c>
      <c r="N395" s="156">
        <f t="shared" ca="1" si="20"/>
        <v>175897</v>
      </c>
    </row>
    <row r="396" spans="1:14" x14ac:dyDescent="0.25">
      <c r="A396" t="str">
        <f>CALCS!AD397</f>
        <v>139063</v>
      </c>
      <c r="B396" t="str">
        <f>CALCS!A397</f>
        <v>Clayton County</v>
      </c>
      <c r="C396" t="str">
        <f>CALCS!B397</f>
        <v>GA</v>
      </c>
      <c r="D396" t="str">
        <f>CALCS!C397</f>
        <v>66</v>
      </c>
      <c r="E396" t="str">
        <f>CALCS!D397</f>
        <v>UC</v>
      </c>
      <c r="F396" s="155">
        <f>CALCS!O397</f>
        <v>278103</v>
      </c>
      <c r="G396" s="133">
        <f ca="1">OFFSET(CDBG17old!$J$1,MATCH(A396,CDBG17old!$K$2:$K$1263,0),)</f>
        <v>2354802</v>
      </c>
      <c r="H396" s="133">
        <f>CALCS!X397</f>
        <v>2632253</v>
      </c>
      <c r="I396" s="133">
        <f ca="1">IFERROR(OFFSET('reallocations and reductions'!$H$2,MATCH(A396,'reallocations and reductions'!$F$3:$F$6,0),),0)</f>
        <v>0</v>
      </c>
      <c r="J396" s="133">
        <f ca="1">IFERROR(OFFSET('reallocations and reductions'!$I$13,MATCH(A396,'reallocations and reductions'!$F$14:$F$54,0),), 0)</f>
        <v>0</v>
      </c>
      <c r="K396" s="133">
        <f ca="1">ROUND(IF(OR(E396="State Balance", E396="Hawaii County"), H396/(SUMIF($E$2:$E$1259,"State Balance",$H$2:$H$1259)+SUMIF($E$2:$E$1259,"Hawaii County",$H$2:$H$1259))*('reallocations and reductions'!$I$6),H396/(SUM($H$2:$H$1259)-SUMIF($E$2:$E$1259,"State Balance",$H$2:$H$1259)-SUMIF($E$2:$E$1259,"Hawaii County",$H$2:$H$1259))*('reallocations and reductions'!$I$8+'reallocations and reductions'!$I$7)),0)</f>
        <v>205</v>
      </c>
      <c r="L396" s="133">
        <f t="shared" ca="1" si="18"/>
        <v>2632458</v>
      </c>
      <c r="M396" s="151">
        <f t="shared" ca="1" si="19"/>
        <v>0.11791055044118359</v>
      </c>
      <c r="N396" s="156">
        <f t="shared" ca="1" si="20"/>
        <v>277656</v>
      </c>
    </row>
    <row r="397" spans="1:14" x14ac:dyDescent="0.25">
      <c r="A397" t="str">
        <f>CALCS!AD398</f>
        <v>139067</v>
      </c>
      <c r="B397" t="str">
        <f>CALCS!A398</f>
        <v>Cobb County</v>
      </c>
      <c r="C397" t="str">
        <f>CALCS!B398</f>
        <v>GA</v>
      </c>
      <c r="D397" t="str">
        <f>CALCS!C398</f>
        <v>66</v>
      </c>
      <c r="E397" t="str">
        <f>CALCS!D398</f>
        <v>UC</v>
      </c>
      <c r="F397" s="155">
        <f>CALCS!O398</f>
        <v>630588</v>
      </c>
      <c r="G397" s="133">
        <f ca="1">OFFSET(CDBG17old!$J$1,MATCH(A397,CDBG17old!$K$2:$K$1263,0),)</f>
        <v>3159660</v>
      </c>
      <c r="H397" s="133">
        <f>CALCS!X398</f>
        <v>3373310</v>
      </c>
      <c r="I397" s="133">
        <f ca="1">IFERROR(OFFSET('reallocations and reductions'!$H$2,MATCH(A397,'reallocations and reductions'!$F$3:$F$6,0),),0)</f>
        <v>0</v>
      </c>
      <c r="J397" s="133">
        <f ca="1">IFERROR(OFFSET('reallocations and reductions'!$I$13,MATCH(A397,'reallocations and reductions'!$F$14:$F$54,0),), 0)</f>
        <v>0</v>
      </c>
      <c r="K397" s="133">
        <f ca="1">ROUND(IF(OR(E397="State Balance", E397="Hawaii County"), H397/(SUMIF($E$2:$E$1259,"State Balance",$H$2:$H$1259)+SUMIF($E$2:$E$1259,"Hawaii County",$H$2:$H$1259))*('reallocations and reductions'!$I$6),H397/(SUM($H$2:$H$1259)-SUMIF($E$2:$E$1259,"State Balance",$H$2:$H$1259)-SUMIF($E$2:$E$1259,"Hawaii County",$H$2:$H$1259))*('reallocations and reductions'!$I$8+'reallocations and reductions'!$I$7)),0)</f>
        <v>263</v>
      </c>
      <c r="L397" s="133">
        <f t="shared" ca="1" si="18"/>
        <v>3373573</v>
      </c>
      <c r="M397" s="151">
        <f t="shared" ca="1" si="19"/>
        <v>6.7701271655811066E-2</v>
      </c>
      <c r="N397" s="156">
        <f t="shared" ca="1" si="20"/>
        <v>213913</v>
      </c>
    </row>
    <row r="398" spans="1:14" x14ac:dyDescent="0.25">
      <c r="A398" t="str">
        <f>CALCS!AD399</f>
        <v>139089</v>
      </c>
      <c r="B398" t="str">
        <f>CALCS!A399</f>
        <v>De Kalb County</v>
      </c>
      <c r="C398" t="str">
        <f>CALCS!B399</f>
        <v>GA</v>
      </c>
      <c r="D398" t="str">
        <f>CALCS!C399</f>
        <v>66</v>
      </c>
      <c r="E398" t="str">
        <f>CALCS!D399</f>
        <v>UC</v>
      </c>
      <c r="F398" s="155">
        <f>CALCS!O399</f>
        <v>654859</v>
      </c>
      <c r="G398" s="133">
        <f ca="1">OFFSET(CDBG17old!$J$1,MATCH(A398,CDBG17old!$K$2:$K$1263,0),)</f>
        <v>4746548</v>
      </c>
      <c r="H398" s="133">
        <f>CALCS!X399</f>
        <v>5249097</v>
      </c>
      <c r="I398" s="133">
        <f ca="1">IFERROR(OFFSET('reallocations and reductions'!$H$2,MATCH(A398,'reallocations and reductions'!$F$3:$F$6,0),),0)</f>
        <v>0</v>
      </c>
      <c r="J398" s="133">
        <f ca="1">IFERROR(OFFSET('reallocations and reductions'!$I$13,MATCH(A398,'reallocations and reductions'!$F$14:$F$54,0),), 0)</f>
        <v>0</v>
      </c>
      <c r="K398" s="133">
        <f ca="1">ROUND(IF(OR(E398="State Balance", E398="Hawaii County"), H398/(SUMIF($E$2:$E$1259,"State Balance",$H$2:$H$1259)+SUMIF($E$2:$E$1259,"Hawaii County",$H$2:$H$1259))*('reallocations and reductions'!$I$6),H398/(SUM($H$2:$H$1259)-SUMIF($E$2:$E$1259,"State Balance",$H$2:$H$1259)-SUMIF($E$2:$E$1259,"Hawaii County",$H$2:$H$1259))*('reallocations and reductions'!$I$8+'reallocations and reductions'!$I$7)),0)</f>
        <v>409</v>
      </c>
      <c r="L398" s="133">
        <f t="shared" ca="1" si="18"/>
        <v>5249506</v>
      </c>
      <c r="M398" s="151">
        <f t="shared" ca="1" si="19"/>
        <v>0.1059629018815358</v>
      </c>
      <c r="N398" s="156">
        <f t="shared" ca="1" si="20"/>
        <v>502958</v>
      </c>
    </row>
    <row r="399" spans="1:14" x14ac:dyDescent="0.25">
      <c r="A399" t="str">
        <f>CALCS!AD400</f>
        <v>139121</v>
      </c>
      <c r="B399" t="str">
        <f>CALCS!A400</f>
        <v>Fulton County</v>
      </c>
      <c r="C399" t="str">
        <f>CALCS!B400</f>
        <v>GA</v>
      </c>
      <c r="D399" t="str">
        <f>CALCS!C400</f>
        <v>66</v>
      </c>
      <c r="E399" t="str">
        <f>CALCS!D400</f>
        <v>UC</v>
      </c>
      <c r="F399" s="155">
        <f>CALCS!O400</f>
        <v>300999</v>
      </c>
      <c r="G399" s="133">
        <f ca="1">OFFSET(CDBG17old!$J$1,MATCH(A399,CDBG17old!$K$2:$K$1263,0),)</f>
        <v>2031813</v>
      </c>
      <c r="H399" s="133">
        <f>CALCS!X400</f>
        <v>1916081</v>
      </c>
      <c r="I399" s="133">
        <f ca="1">IFERROR(OFFSET('reallocations and reductions'!$H$2,MATCH(A399,'reallocations and reductions'!$F$3:$F$6,0),),0)</f>
        <v>0</v>
      </c>
      <c r="J399" s="133">
        <f ca="1">IFERROR(OFFSET('reallocations and reductions'!$I$13,MATCH(A399,'reallocations and reductions'!$F$14:$F$54,0),), 0)</f>
        <v>0</v>
      </c>
      <c r="K399" s="133">
        <f ca="1">ROUND(IF(OR(E399="State Balance", E399="Hawaii County"), H399/(SUMIF($E$2:$E$1259,"State Balance",$H$2:$H$1259)+SUMIF($E$2:$E$1259,"Hawaii County",$H$2:$H$1259))*('reallocations and reductions'!$I$6),H399/(SUM($H$2:$H$1259)-SUMIF($E$2:$E$1259,"State Balance",$H$2:$H$1259)-SUMIF($E$2:$E$1259,"Hawaii County",$H$2:$H$1259))*('reallocations and reductions'!$I$8+'reallocations and reductions'!$I$7)),0)</f>
        <v>149</v>
      </c>
      <c r="L399" s="133">
        <f t="shared" ca="1" si="18"/>
        <v>1916230</v>
      </c>
      <c r="M399" s="151">
        <f t="shared" ca="1" si="19"/>
        <v>-5.6886632775752496E-2</v>
      </c>
      <c r="N399" s="156">
        <f t="shared" ca="1" si="20"/>
        <v>-115583</v>
      </c>
    </row>
    <row r="400" spans="1:14" x14ac:dyDescent="0.25">
      <c r="A400" t="str">
        <f>CALCS!AD401</f>
        <v>139135</v>
      </c>
      <c r="B400" t="str">
        <f>CALCS!A401</f>
        <v>Gwinnett County</v>
      </c>
      <c r="C400" t="str">
        <f>CALCS!B401</f>
        <v>GA</v>
      </c>
      <c r="D400" t="str">
        <f>CALCS!C401</f>
        <v>66</v>
      </c>
      <c r="E400" t="str">
        <f>CALCS!D401</f>
        <v>UC</v>
      </c>
      <c r="F400" s="155">
        <f>CALCS!O401</f>
        <v>912745</v>
      </c>
      <c r="G400" s="133">
        <f ca="1">OFFSET(CDBG17old!$J$1,MATCH(A400,CDBG17old!$K$2:$K$1263,0),)</f>
        <v>5086113</v>
      </c>
      <c r="H400" s="133">
        <f>CALCS!X401</f>
        <v>5689650</v>
      </c>
      <c r="I400" s="133">
        <f ca="1">IFERROR(OFFSET('reallocations and reductions'!$H$2,MATCH(A400,'reallocations and reductions'!$F$3:$F$6,0),),0)</f>
        <v>0</v>
      </c>
      <c r="J400" s="133">
        <f ca="1">IFERROR(OFFSET('reallocations and reductions'!$I$13,MATCH(A400,'reallocations and reductions'!$F$14:$F$54,0),), 0)</f>
        <v>0</v>
      </c>
      <c r="K400" s="133">
        <f ca="1">ROUND(IF(OR(E400="State Balance", E400="Hawaii County"), H400/(SUMIF($E$2:$E$1259,"State Balance",$H$2:$H$1259)+SUMIF($E$2:$E$1259,"Hawaii County",$H$2:$H$1259))*('reallocations and reductions'!$I$6),H400/(SUM($H$2:$H$1259)-SUMIF($E$2:$E$1259,"State Balance",$H$2:$H$1259)-SUMIF($E$2:$E$1259,"Hawaii County",$H$2:$H$1259))*('reallocations and reductions'!$I$8+'reallocations and reductions'!$I$7)),0)</f>
        <v>444</v>
      </c>
      <c r="L400" s="133">
        <f t="shared" ca="1" si="18"/>
        <v>5690094</v>
      </c>
      <c r="M400" s="151">
        <f t="shared" ca="1" si="19"/>
        <v>0.1187509990438671</v>
      </c>
      <c r="N400" s="156">
        <f t="shared" ca="1" si="20"/>
        <v>603981</v>
      </c>
    </row>
    <row r="401" spans="1:14" x14ac:dyDescent="0.25">
      <c r="A401" t="str">
        <f>CALCS!AD402</f>
        <v>139151</v>
      </c>
      <c r="B401" t="str">
        <f>CALCS!A402</f>
        <v>Henry County</v>
      </c>
      <c r="C401" t="str">
        <f>CALCS!B402</f>
        <v>GA</v>
      </c>
      <c r="D401" t="str">
        <f>CALCS!C402</f>
        <v>66</v>
      </c>
      <c r="E401" t="str">
        <f>CALCS!D402</f>
        <v>UC</v>
      </c>
      <c r="F401" s="155">
        <f>CALCS!O402</f>
        <v>221768</v>
      </c>
      <c r="G401" s="133">
        <f ca="1">OFFSET(CDBG17old!$J$1,MATCH(A401,CDBG17old!$K$2:$K$1263,0),)</f>
        <v>1066118</v>
      </c>
      <c r="H401" s="133">
        <f>CALCS!X402</f>
        <v>1195445</v>
      </c>
      <c r="I401" s="133">
        <f ca="1">IFERROR(OFFSET('reallocations and reductions'!$H$2,MATCH(A401,'reallocations and reductions'!$F$3:$F$6,0),),0)</f>
        <v>0</v>
      </c>
      <c r="J401" s="133">
        <f ca="1">IFERROR(OFFSET('reallocations and reductions'!$I$13,MATCH(A401,'reallocations and reductions'!$F$14:$F$54,0),), 0)</f>
        <v>0</v>
      </c>
      <c r="K401" s="133">
        <f ca="1">ROUND(IF(OR(E401="State Balance", E401="Hawaii County"), H401/(SUMIF($E$2:$E$1259,"State Balance",$H$2:$H$1259)+SUMIF($E$2:$E$1259,"Hawaii County",$H$2:$H$1259))*('reallocations and reductions'!$I$6),H401/(SUM($H$2:$H$1259)-SUMIF($E$2:$E$1259,"State Balance",$H$2:$H$1259)-SUMIF($E$2:$E$1259,"Hawaii County",$H$2:$H$1259))*('reallocations and reductions'!$I$8+'reallocations and reductions'!$I$7)),0)</f>
        <v>93</v>
      </c>
      <c r="L401" s="133">
        <f t="shared" ca="1" si="18"/>
        <v>1195538</v>
      </c>
      <c r="M401" s="151">
        <f t="shared" ca="1" si="19"/>
        <v>0.1213936918802609</v>
      </c>
      <c r="N401" s="156">
        <f t="shared" ca="1" si="20"/>
        <v>129420</v>
      </c>
    </row>
    <row r="402" spans="1:14" x14ac:dyDescent="0.25">
      <c r="A402" t="str">
        <f>CALCS!AD404</f>
        <v>150144</v>
      </c>
      <c r="B402" t="str">
        <f>CALCS!A404</f>
        <v>Honolulu</v>
      </c>
      <c r="C402" t="str">
        <f>CALCS!B404</f>
        <v>HI</v>
      </c>
      <c r="D402" t="str">
        <f>CALCS!C404</f>
        <v>51</v>
      </c>
      <c r="E402" t="str">
        <f>CALCS!D404</f>
        <v>PC</v>
      </c>
      <c r="F402">
        <f>CALCS!O404</f>
        <v>992605</v>
      </c>
      <c r="G402" s="133">
        <f ca="1">OFFSET(CDBG17old!$J$1,MATCH(A402,CDBG17old!$K$2:$K$1263,0),)</f>
        <v>7209223</v>
      </c>
      <c r="H402" s="133">
        <f>CALCS!X404</f>
        <v>8034622</v>
      </c>
      <c r="I402" s="133">
        <f ca="1">IFERROR(OFFSET('reallocations and reductions'!$H$2,MATCH(A402,'reallocations and reductions'!$F$3:$F$6,0),),0)</f>
        <v>0</v>
      </c>
      <c r="J402" s="133">
        <f ca="1">IFERROR(OFFSET('reallocations and reductions'!$I$13,MATCH(A402,'reallocations and reductions'!$F$14:$F$54,0),), 0)</f>
        <v>0</v>
      </c>
      <c r="K402" s="133">
        <f ca="1">ROUND(IF(OR(E402="State Balance", E402="Hawaii County"), H402/(SUMIF($E$2:$E$1259,"State Balance",$H$2:$H$1259)+SUMIF($E$2:$E$1259,"Hawaii County",$H$2:$H$1259))*('reallocations and reductions'!$I$6),H402/(SUM($H$2:$H$1259)-SUMIF($E$2:$E$1259,"State Balance",$H$2:$H$1259)-SUMIF($E$2:$E$1259,"Hawaii County",$H$2:$H$1259))*('reallocations and reductions'!$I$8+'reallocations and reductions'!$I$7)),0)</f>
        <v>626</v>
      </c>
      <c r="L402" s="133">
        <f t="shared" ca="1" si="18"/>
        <v>8035248</v>
      </c>
      <c r="M402" s="151">
        <f t="shared" ca="1" si="19"/>
        <v>0.11457892202807432</v>
      </c>
      <c r="N402" s="156">
        <f t="shared" ca="1" si="20"/>
        <v>826025</v>
      </c>
    </row>
    <row r="403" spans="1:14" x14ac:dyDescent="0.25">
      <c r="A403" t="str">
        <f>CALCS!AD405</f>
        <v>199999</v>
      </c>
      <c r="B403" t="str">
        <f>CALCS!A405</f>
        <v>Iowa</v>
      </c>
      <c r="C403" t="str">
        <f>CALCS!B405</f>
        <v>IA</v>
      </c>
      <c r="D403" t="str">
        <f>CALCS!C405</f>
        <v>22</v>
      </c>
      <c r="E403" t="str">
        <f>CALCS!D405</f>
        <v>State Balance</v>
      </c>
      <c r="F403">
        <f>CALCS!O405</f>
        <v>2166078</v>
      </c>
      <c r="G403" s="133">
        <f ca="1">OFFSET(CDBG17old!$J$1,MATCH(A403,CDBG17old!$K$2:$K$1263,0),)</f>
        <v>21527996</v>
      </c>
      <c r="H403" s="133">
        <f>CALCS!X405</f>
        <v>23758027</v>
      </c>
      <c r="I403" s="133">
        <f ca="1">IFERROR(OFFSET('reallocations and reductions'!$H$2,MATCH(A403,'reallocations and reductions'!$F$3:$F$6,0),),0)</f>
        <v>0</v>
      </c>
      <c r="J403" s="133">
        <f ca="1">IFERROR(OFFSET('reallocations and reductions'!$I$13,MATCH(A403,'reallocations and reductions'!$F$14:$F$54,0),), 0)</f>
        <v>0</v>
      </c>
      <c r="K403" s="133">
        <f ca="1">ROUND(IF(OR(E403="State Balance", E403="Hawaii County"), H403/(SUMIF($E$2:$E$1259,"State Balance",$H$2:$H$1259)+SUMIF($E$2:$E$1259,"Hawaii County",$H$2:$H$1259))*('reallocations and reductions'!$I$6),H403/(SUM($H$2:$H$1259)-SUMIF($E$2:$E$1259,"State Balance",$H$2:$H$1259)-SUMIF($E$2:$E$1259,"Hawaii County",$H$2:$H$1259))*('reallocations and reductions'!$I$8+'reallocations and reductions'!$I$7)),0)</f>
        <v>34286</v>
      </c>
      <c r="L403" s="133">
        <f t="shared" ca="1" si="18"/>
        <v>23792313</v>
      </c>
      <c r="M403" s="151">
        <f t="shared" ca="1" si="19"/>
        <v>0.10518011058716287</v>
      </c>
      <c r="N403" s="156">
        <f t="shared" ca="1" si="20"/>
        <v>2264317</v>
      </c>
    </row>
    <row r="404" spans="1:14" x14ac:dyDescent="0.25">
      <c r="A404" t="str">
        <f>CALCS!AD406</f>
        <v>190138</v>
      </c>
      <c r="B404" t="str">
        <f>CALCS!A406</f>
        <v>Ames</v>
      </c>
      <c r="C404" t="str">
        <f>CALCS!B406</f>
        <v>IA</v>
      </c>
      <c r="D404" t="str">
        <f>CALCS!C406</f>
        <v>51</v>
      </c>
      <c r="E404" t="str">
        <f>CALCS!D406</f>
        <v>PC</v>
      </c>
      <c r="F404">
        <f>CALCS!O406</f>
        <v>66191</v>
      </c>
      <c r="G404" s="133">
        <f ca="1">OFFSET(CDBG17old!$J$1,MATCH(A404,CDBG17old!$K$2:$K$1263,0),)</f>
        <v>510515</v>
      </c>
      <c r="H404" s="133">
        <f>CALCS!X406</f>
        <v>572049</v>
      </c>
      <c r="I404" s="133">
        <f ca="1">IFERROR(OFFSET('reallocations and reductions'!$H$2,MATCH(A404,'reallocations and reductions'!$F$3:$F$6,0),),0)</f>
        <v>0</v>
      </c>
      <c r="J404" s="133">
        <f ca="1">IFERROR(OFFSET('reallocations and reductions'!$I$13,MATCH(A404,'reallocations and reductions'!$F$14:$F$54,0),), 0)</f>
        <v>0</v>
      </c>
      <c r="K404" s="133">
        <f ca="1">ROUND(IF(OR(E404="State Balance", E404="Hawaii County"), H404/(SUMIF($E$2:$E$1259,"State Balance",$H$2:$H$1259)+SUMIF($E$2:$E$1259,"Hawaii County",$H$2:$H$1259))*('reallocations and reductions'!$I$6),H404/(SUM($H$2:$H$1259)-SUMIF($E$2:$E$1259,"State Balance",$H$2:$H$1259)-SUMIF($E$2:$E$1259,"Hawaii County",$H$2:$H$1259))*('reallocations and reductions'!$I$8+'reallocations and reductions'!$I$7)),0)</f>
        <v>45</v>
      </c>
      <c r="L404" s="133">
        <f t="shared" ca="1" si="18"/>
        <v>572094</v>
      </c>
      <c r="M404" s="151">
        <f t="shared" ca="1" si="19"/>
        <v>0.12062133335945074</v>
      </c>
      <c r="N404" s="156">
        <f t="shared" ca="1" si="20"/>
        <v>61579</v>
      </c>
    </row>
    <row r="405" spans="1:14" x14ac:dyDescent="0.25">
      <c r="A405" t="str">
        <f>CALCS!AD407</f>
        <v>190798</v>
      </c>
      <c r="B405" t="str">
        <f>CALCS!A407</f>
        <v>Cedar Falls</v>
      </c>
      <c r="C405" t="str">
        <f>CALCS!B407</f>
        <v>IA</v>
      </c>
      <c r="D405" t="str">
        <f>CALCS!C407</f>
        <v>51</v>
      </c>
      <c r="E405" t="str">
        <f>CALCS!D407</f>
        <v>PC</v>
      </c>
      <c r="F405">
        <f>CALCS!O407</f>
        <v>41390</v>
      </c>
      <c r="G405" s="133">
        <f ca="1">OFFSET(CDBG17old!$J$1,MATCH(A405,CDBG17old!$K$2:$K$1263,0),)</f>
        <v>232573</v>
      </c>
      <c r="H405" s="133">
        <f>CALCS!X407</f>
        <v>248007</v>
      </c>
      <c r="I405" s="133">
        <f ca="1">IFERROR(OFFSET('reallocations and reductions'!$H$2,MATCH(A405,'reallocations and reductions'!$F$3:$F$6,0),),0)</f>
        <v>0</v>
      </c>
      <c r="J405" s="133">
        <f ca="1">IFERROR(OFFSET('reallocations and reductions'!$I$13,MATCH(A405,'reallocations and reductions'!$F$14:$F$54,0),), 0)</f>
        <v>0</v>
      </c>
      <c r="K405" s="133">
        <f ca="1">ROUND(IF(OR(E405="State Balance", E405="Hawaii County"), H405/(SUMIF($E$2:$E$1259,"State Balance",$H$2:$H$1259)+SUMIF($E$2:$E$1259,"Hawaii County",$H$2:$H$1259))*('reallocations and reductions'!$I$6),H405/(SUM($H$2:$H$1259)-SUMIF($E$2:$E$1259,"State Balance",$H$2:$H$1259)-SUMIF($E$2:$E$1259,"Hawaii County",$H$2:$H$1259))*('reallocations and reductions'!$I$8+'reallocations and reductions'!$I$7)),0)</f>
        <v>19</v>
      </c>
      <c r="L405" s="133">
        <f t="shared" ca="1" si="18"/>
        <v>248026</v>
      </c>
      <c r="M405" s="151">
        <f t="shared" ca="1" si="19"/>
        <v>6.6443654250493395E-2</v>
      </c>
      <c r="N405" s="156">
        <f t="shared" ca="1" si="20"/>
        <v>15453</v>
      </c>
    </row>
    <row r="406" spans="1:14" x14ac:dyDescent="0.25">
      <c r="A406" t="str">
        <f>CALCS!AD408</f>
        <v>190804</v>
      </c>
      <c r="B406" t="str">
        <f>CALCS!A408</f>
        <v>Cedar Rapids</v>
      </c>
      <c r="C406" t="str">
        <f>CALCS!B408</f>
        <v>IA</v>
      </c>
      <c r="D406" t="str">
        <f>CALCS!C408</f>
        <v>51</v>
      </c>
      <c r="E406" t="str">
        <f>CALCS!D408</f>
        <v>PC</v>
      </c>
      <c r="F406">
        <f>CALCS!O408</f>
        <v>131127</v>
      </c>
      <c r="G406" s="133">
        <f ca="1">OFFSET(CDBG17old!$J$1,MATCH(A406,CDBG17old!$K$2:$K$1263,0),)</f>
        <v>966876</v>
      </c>
      <c r="H406" s="133">
        <f>CALCS!X408</f>
        <v>1068312</v>
      </c>
      <c r="I406" s="133">
        <f ca="1">IFERROR(OFFSET('reallocations and reductions'!$H$2,MATCH(A406,'reallocations and reductions'!$F$3:$F$6,0),),0)</f>
        <v>0</v>
      </c>
      <c r="J406" s="133">
        <f ca="1">IFERROR(OFFSET('reallocations and reductions'!$I$13,MATCH(A406,'reallocations and reductions'!$F$14:$F$54,0),), 0)</f>
        <v>0</v>
      </c>
      <c r="K406" s="133">
        <f ca="1">ROUND(IF(OR(E406="State Balance", E406="Hawaii County"), H406/(SUMIF($E$2:$E$1259,"State Balance",$H$2:$H$1259)+SUMIF($E$2:$E$1259,"Hawaii County",$H$2:$H$1259))*('reallocations and reductions'!$I$6),H406/(SUM($H$2:$H$1259)-SUMIF($E$2:$E$1259,"State Balance",$H$2:$H$1259)-SUMIF($E$2:$E$1259,"Hawaii County",$H$2:$H$1259))*('reallocations and reductions'!$I$8+'reallocations and reductions'!$I$7)),0)</f>
        <v>83</v>
      </c>
      <c r="L406" s="133">
        <f t="shared" ca="1" si="18"/>
        <v>1068395</v>
      </c>
      <c r="M406" s="151">
        <f t="shared" ca="1" si="19"/>
        <v>0.10499691790881147</v>
      </c>
      <c r="N406" s="156">
        <f t="shared" ca="1" si="20"/>
        <v>101519</v>
      </c>
    </row>
    <row r="407" spans="1:14" x14ac:dyDescent="0.25">
      <c r="A407" t="str">
        <f>CALCS!AD409</f>
        <v>191134</v>
      </c>
      <c r="B407" t="str">
        <f>CALCS!A409</f>
        <v>Council Bluffs</v>
      </c>
      <c r="C407" t="str">
        <f>CALCS!B409</f>
        <v>IA</v>
      </c>
      <c r="D407" t="str">
        <f>CALCS!C409</f>
        <v>51</v>
      </c>
      <c r="E407" t="str">
        <f>CALCS!D409</f>
        <v>PC</v>
      </c>
      <c r="F407">
        <f>CALCS!O409</f>
        <v>62524</v>
      </c>
      <c r="G407" s="133">
        <f ca="1">OFFSET(CDBG17old!$J$1,MATCH(A407,CDBG17old!$K$2:$K$1263,0),)</f>
        <v>846357</v>
      </c>
      <c r="H407" s="133">
        <f>CALCS!X409</f>
        <v>972018</v>
      </c>
      <c r="I407" s="133">
        <f ca="1">IFERROR(OFFSET('reallocations and reductions'!$H$2,MATCH(A407,'reallocations and reductions'!$F$3:$F$6,0),),0)</f>
        <v>0</v>
      </c>
      <c r="J407" s="133">
        <f ca="1">IFERROR(OFFSET('reallocations and reductions'!$I$13,MATCH(A407,'reallocations and reductions'!$F$14:$F$54,0),), 0)</f>
        <v>0</v>
      </c>
      <c r="K407" s="133">
        <f ca="1">ROUND(IF(OR(E407="State Balance", E407="Hawaii County"), H407/(SUMIF($E$2:$E$1259,"State Balance",$H$2:$H$1259)+SUMIF($E$2:$E$1259,"Hawaii County",$H$2:$H$1259))*('reallocations and reductions'!$I$6),H407/(SUM($H$2:$H$1259)-SUMIF($E$2:$E$1259,"State Balance",$H$2:$H$1259)-SUMIF($E$2:$E$1259,"Hawaii County",$H$2:$H$1259))*('reallocations and reductions'!$I$8+'reallocations and reductions'!$I$7)),0)</f>
        <v>76</v>
      </c>
      <c r="L407" s="133">
        <f t="shared" ca="1" si="18"/>
        <v>972094</v>
      </c>
      <c r="M407" s="151">
        <f t="shared" ca="1" si="19"/>
        <v>0.14856260419657427</v>
      </c>
      <c r="N407" s="156">
        <f t="shared" ca="1" si="20"/>
        <v>125737</v>
      </c>
    </row>
    <row r="408" spans="1:14" x14ac:dyDescent="0.25">
      <c r="A408" t="str">
        <f>CALCS!AD410</f>
        <v>191254</v>
      </c>
      <c r="B408" t="str">
        <f>CALCS!A410</f>
        <v>Davenport</v>
      </c>
      <c r="C408" t="str">
        <f>CALCS!B410</f>
        <v>IA</v>
      </c>
      <c r="D408" t="str">
        <f>CALCS!C410</f>
        <v>51</v>
      </c>
      <c r="E408" t="str">
        <f>CALCS!D410</f>
        <v>PC</v>
      </c>
      <c r="F408">
        <f>CALCS!O410</f>
        <v>102612</v>
      </c>
      <c r="G408" s="133">
        <f ca="1">OFFSET(CDBG17old!$J$1,MATCH(A408,CDBG17old!$K$2:$K$1263,0),)</f>
        <v>1230185</v>
      </c>
      <c r="H408" s="133">
        <f>CALCS!X410</f>
        <v>1401694</v>
      </c>
      <c r="I408" s="133">
        <f ca="1">IFERROR(OFFSET('reallocations and reductions'!$H$2,MATCH(A408,'reallocations and reductions'!$F$3:$F$6,0),),0)</f>
        <v>0</v>
      </c>
      <c r="J408" s="133">
        <f ca="1">IFERROR(OFFSET('reallocations and reductions'!$I$13,MATCH(A408,'reallocations and reductions'!$F$14:$F$54,0),), 0)</f>
        <v>0</v>
      </c>
      <c r="K408" s="133">
        <f ca="1">ROUND(IF(OR(E408="State Balance", E408="Hawaii County"), H408/(SUMIF($E$2:$E$1259,"State Balance",$H$2:$H$1259)+SUMIF($E$2:$E$1259,"Hawaii County",$H$2:$H$1259))*('reallocations and reductions'!$I$6),H408/(SUM($H$2:$H$1259)-SUMIF($E$2:$E$1259,"State Balance",$H$2:$H$1259)-SUMIF($E$2:$E$1259,"Hawaii County",$H$2:$H$1259))*('reallocations and reductions'!$I$8+'reallocations and reductions'!$I$7)),0)</f>
        <v>109</v>
      </c>
      <c r="L408" s="133">
        <f t="shared" ca="1" si="18"/>
        <v>1401803</v>
      </c>
      <c r="M408" s="151">
        <f t="shared" ca="1" si="19"/>
        <v>0.13950584668159666</v>
      </c>
      <c r="N408" s="156">
        <f t="shared" ca="1" si="20"/>
        <v>171618</v>
      </c>
    </row>
    <row r="409" spans="1:14" x14ac:dyDescent="0.25">
      <c r="A409" t="str">
        <f>CALCS!AD411</f>
        <v>191362</v>
      </c>
      <c r="B409" t="str">
        <f>CALCS!A411</f>
        <v>Des Moines</v>
      </c>
      <c r="C409" t="str">
        <f>CALCS!B411</f>
        <v>IA</v>
      </c>
      <c r="D409" t="str">
        <f>CALCS!C411</f>
        <v>51</v>
      </c>
      <c r="E409" t="str">
        <f>CALCS!D411</f>
        <v>PC</v>
      </c>
      <c r="F409">
        <f>CALCS!O411</f>
        <v>215472</v>
      </c>
      <c r="G409" s="133">
        <f ca="1">OFFSET(CDBG17old!$J$1,MATCH(A409,CDBG17old!$K$2:$K$1263,0),)</f>
        <v>3403924</v>
      </c>
      <c r="H409" s="133">
        <f>CALCS!X411</f>
        <v>3691874</v>
      </c>
      <c r="I409" s="133">
        <f ca="1">IFERROR(OFFSET('reallocations and reductions'!$H$2,MATCH(A409,'reallocations and reductions'!$F$3:$F$6,0),),0)</f>
        <v>0</v>
      </c>
      <c r="J409" s="133">
        <f ca="1">IFERROR(OFFSET('reallocations and reductions'!$I$13,MATCH(A409,'reallocations and reductions'!$F$14:$F$54,0),), 0)</f>
        <v>0</v>
      </c>
      <c r="K409" s="133">
        <f ca="1">ROUND(IF(OR(E409="State Balance", E409="Hawaii County"), H409/(SUMIF($E$2:$E$1259,"State Balance",$H$2:$H$1259)+SUMIF($E$2:$E$1259,"Hawaii County",$H$2:$H$1259))*('reallocations and reductions'!$I$6),H409/(SUM($H$2:$H$1259)-SUMIF($E$2:$E$1259,"State Balance",$H$2:$H$1259)-SUMIF($E$2:$E$1259,"Hawaii County",$H$2:$H$1259))*('reallocations and reductions'!$I$8+'reallocations and reductions'!$I$7)),0)</f>
        <v>288</v>
      </c>
      <c r="L409" s="133">
        <f t="shared" ca="1" si="18"/>
        <v>3692162</v>
      </c>
      <c r="M409" s="151">
        <f t="shared" ca="1" si="19"/>
        <v>8.4678153801318712E-2</v>
      </c>
      <c r="N409" s="156">
        <f t="shared" ca="1" si="20"/>
        <v>288238</v>
      </c>
    </row>
    <row r="410" spans="1:14" x14ac:dyDescent="0.25">
      <c r="A410" t="str">
        <f>CALCS!AD412</f>
        <v>191464</v>
      </c>
      <c r="B410" t="str">
        <f>CALCS!A412</f>
        <v>Dubuque</v>
      </c>
      <c r="C410" t="str">
        <f>CALCS!B412</f>
        <v>IA</v>
      </c>
      <c r="D410" t="str">
        <f>CALCS!C412</f>
        <v>51</v>
      </c>
      <c r="E410" t="str">
        <f>CALCS!D412</f>
        <v>PC</v>
      </c>
      <c r="F410">
        <f>CALCS!O412</f>
        <v>58531</v>
      </c>
      <c r="G410" s="133">
        <f ca="1">OFFSET(CDBG17old!$J$1,MATCH(A410,CDBG17old!$K$2:$K$1263,0),)</f>
        <v>968235</v>
      </c>
      <c r="H410" s="133">
        <f>CALCS!X412</f>
        <v>1073692</v>
      </c>
      <c r="I410" s="133">
        <f ca="1">IFERROR(OFFSET('reallocations and reductions'!$H$2,MATCH(A410,'reallocations and reductions'!$F$3:$F$6,0),),0)</f>
        <v>0</v>
      </c>
      <c r="J410" s="133">
        <f ca="1">IFERROR(OFFSET('reallocations and reductions'!$I$13,MATCH(A410,'reallocations and reductions'!$F$14:$F$54,0),), 0)</f>
        <v>0</v>
      </c>
      <c r="K410" s="133">
        <f ca="1">ROUND(IF(OR(E410="State Balance", E410="Hawaii County"), H410/(SUMIF($E$2:$E$1259,"State Balance",$H$2:$H$1259)+SUMIF($E$2:$E$1259,"Hawaii County",$H$2:$H$1259))*('reallocations and reductions'!$I$6),H410/(SUM($H$2:$H$1259)-SUMIF($E$2:$E$1259,"State Balance",$H$2:$H$1259)-SUMIF($E$2:$E$1259,"Hawaii County",$H$2:$H$1259))*('reallocations and reductions'!$I$8+'reallocations and reductions'!$I$7)),0)</f>
        <v>84</v>
      </c>
      <c r="L410" s="133">
        <f t="shared" ca="1" si="18"/>
        <v>1073776</v>
      </c>
      <c r="M410" s="151">
        <f t="shared" ca="1" si="19"/>
        <v>0.10900349605209479</v>
      </c>
      <c r="N410" s="156">
        <f t="shared" ca="1" si="20"/>
        <v>105541</v>
      </c>
    </row>
    <row r="411" spans="1:14" x14ac:dyDescent="0.25">
      <c r="A411" t="str">
        <f>CALCS!AD413</f>
        <v>192466</v>
      </c>
      <c r="B411" t="str">
        <f>CALCS!A413</f>
        <v>Iowa City</v>
      </c>
      <c r="C411" t="str">
        <f>CALCS!B413</f>
        <v>IA</v>
      </c>
      <c r="D411" t="str">
        <f>CALCS!C413</f>
        <v>51</v>
      </c>
      <c r="E411" t="str">
        <f>CALCS!D413</f>
        <v>PC</v>
      </c>
      <c r="F411">
        <f>CALCS!O413</f>
        <v>74398</v>
      </c>
      <c r="G411" s="133">
        <f ca="1">OFFSET(CDBG17old!$J$1,MATCH(A411,CDBG17old!$K$2:$K$1263,0),)</f>
        <v>567507</v>
      </c>
      <c r="H411" s="133">
        <f>CALCS!X413</f>
        <v>658135</v>
      </c>
      <c r="I411" s="133">
        <f ca="1">IFERROR(OFFSET('reallocations and reductions'!$H$2,MATCH(A411,'reallocations and reductions'!$F$3:$F$6,0),),0)</f>
        <v>0</v>
      </c>
      <c r="J411" s="133">
        <f ca="1">IFERROR(OFFSET('reallocations and reductions'!$I$13,MATCH(A411,'reallocations and reductions'!$F$14:$F$54,0),), 0)</f>
        <v>0</v>
      </c>
      <c r="K411" s="133">
        <f ca="1">ROUND(IF(OR(E411="State Balance", E411="Hawaii County"), H411/(SUMIF($E$2:$E$1259,"State Balance",$H$2:$H$1259)+SUMIF($E$2:$E$1259,"Hawaii County",$H$2:$H$1259))*('reallocations and reductions'!$I$6),H411/(SUM($H$2:$H$1259)-SUMIF($E$2:$E$1259,"State Balance",$H$2:$H$1259)-SUMIF($E$2:$E$1259,"Hawaii County",$H$2:$H$1259))*('reallocations and reductions'!$I$8+'reallocations and reductions'!$I$7)),0)</f>
        <v>51</v>
      </c>
      <c r="L411" s="133">
        <f t="shared" ca="1" si="18"/>
        <v>658186</v>
      </c>
      <c r="M411" s="151">
        <f t="shared" ca="1" si="19"/>
        <v>0.15978481322697341</v>
      </c>
      <c r="N411" s="156">
        <f t="shared" ca="1" si="20"/>
        <v>90679</v>
      </c>
    </row>
    <row r="412" spans="1:14" x14ac:dyDescent="0.25">
      <c r="A412" t="str">
        <f>CALCS!AD414</f>
        <v>194812</v>
      </c>
      <c r="B412" t="str">
        <f>CALCS!A414</f>
        <v>Sioux City</v>
      </c>
      <c r="C412" t="str">
        <f>CALCS!B414</f>
        <v>IA</v>
      </c>
      <c r="D412" t="str">
        <f>CALCS!C414</f>
        <v>51</v>
      </c>
      <c r="E412" t="str">
        <f>CALCS!D414</f>
        <v>PC</v>
      </c>
      <c r="F412">
        <f>CALCS!O414</f>
        <v>82872</v>
      </c>
      <c r="G412" s="133">
        <f ca="1">OFFSET(CDBG17old!$J$1,MATCH(A412,CDBG17old!$K$2:$K$1263,0),)</f>
        <v>1498813</v>
      </c>
      <c r="H412" s="133">
        <f>CALCS!X414</f>
        <v>1660037</v>
      </c>
      <c r="I412" s="133">
        <f ca="1">IFERROR(OFFSET('reallocations and reductions'!$H$2,MATCH(A412,'reallocations and reductions'!$F$3:$F$6,0),),0)</f>
        <v>0</v>
      </c>
      <c r="J412" s="133">
        <f ca="1">IFERROR(OFFSET('reallocations and reductions'!$I$13,MATCH(A412,'reallocations and reductions'!$F$14:$F$54,0),), 0)</f>
        <v>0</v>
      </c>
      <c r="K412" s="133">
        <f ca="1">ROUND(IF(OR(E412="State Balance", E412="Hawaii County"), H412/(SUMIF($E$2:$E$1259,"State Balance",$H$2:$H$1259)+SUMIF($E$2:$E$1259,"Hawaii County",$H$2:$H$1259))*('reallocations and reductions'!$I$6),H412/(SUM($H$2:$H$1259)-SUMIF($E$2:$E$1259,"State Balance",$H$2:$H$1259)-SUMIF($E$2:$E$1259,"Hawaii County",$H$2:$H$1259))*('reallocations and reductions'!$I$8+'reallocations and reductions'!$I$7)),0)</f>
        <v>129</v>
      </c>
      <c r="L412" s="133">
        <f t="shared" ca="1" si="18"/>
        <v>1660166</v>
      </c>
      <c r="M412" s="151">
        <f t="shared" ca="1" si="19"/>
        <v>0.1076538567519764</v>
      </c>
      <c r="N412" s="156">
        <f t="shared" ca="1" si="20"/>
        <v>161353</v>
      </c>
    </row>
    <row r="413" spans="1:14" x14ac:dyDescent="0.25">
      <c r="A413" t="str">
        <f>CALCS!AD415</f>
        <v>195394</v>
      </c>
      <c r="B413" t="str">
        <f>CALCS!A415</f>
        <v>Waterloo</v>
      </c>
      <c r="C413" t="str">
        <f>CALCS!B415</f>
        <v>IA</v>
      </c>
      <c r="D413" t="str">
        <f>CALCS!C415</f>
        <v>51</v>
      </c>
      <c r="E413" t="str">
        <f>CALCS!D415</f>
        <v>PC</v>
      </c>
      <c r="F413">
        <f>CALCS!O415</f>
        <v>67934</v>
      </c>
      <c r="G413" s="133">
        <f ca="1">OFFSET(CDBG17old!$J$1,MATCH(A413,CDBG17old!$K$2:$K$1263,0),)</f>
        <v>1130373</v>
      </c>
      <c r="H413" s="133">
        <f>CALCS!X415</f>
        <v>1233153</v>
      </c>
      <c r="I413" s="133">
        <f ca="1">IFERROR(OFFSET('reallocations and reductions'!$H$2,MATCH(A413,'reallocations and reductions'!$F$3:$F$6,0),),0)</f>
        <v>0</v>
      </c>
      <c r="J413" s="133">
        <f ca="1">IFERROR(OFFSET('reallocations and reductions'!$I$13,MATCH(A413,'reallocations and reductions'!$F$14:$F$54,0),), 0)</f>
        <v>0</v>
      </c>
      <c r="K413" s="133">
        <f ca="1">ROUND(IF(OR(E413="State Balance", E413="Hawaii County"), H413/(SUMIF($E$2:$E$1259,"State Balance",$H$2:$H$1259)+SUMIF($E$2:$E$1259,"Hawaii County",$H$2:$H$1259))*('reallocations and reductions'!$I$6),H413/(SUM($H$2:$H$1259)-SUMIF($E$2:$E$1259,"State Balance",$H$2:$H$1259)-SUMIF($E$2:$E$1259,"Hawaii County",$H$2:$H$1259))*('reallocations and reductions'!$I$8+'reallocations and reductions'!$I$7)),0)</f>
        <v>96</v>
      </c>
      <c r="L413" s="133">
        <f t="shared" ca="1" si="18"/>
        <v>1233249</v>
      </c>
      <c r="M413" s="151">
        <f t="shared" ca="1" si="19"/>
        <v>9.1010666390651584E-2</v>
      </c>
      <c r="N413" s="156">
        <f t="shared" ca="1" si="20"/>
        <v>102876</v>
      </c>
    </row>
    <row r="414" spans="1:14" x14ac:dyDescent="0.25">
      <c r="A414" t="str">
        <f>CALCS!AD416</f>
        <v>195508</v>
      </c>
      <c r="B414" t="str">
        <f>CALCS!A416</f>
        <v>West Des Moines</v>
      </c>
      <c r="C414" t="str">
        <f>CALCS!B416</f>
        <v>IA</v>
      </c>
      <c r="D414" t="str">
        <f>CALCS!C416</f>
        <v>51</v>
      </c>
      <c r="E414" t="str">
        <f>CALCS!D416</f>
        <v>PC</v>
      </c>
      <c r="F414">
        <f>CALCS!O416</f>
        <v>64560</v>
      </c>
      <c r="G414" s="133">
        <f ca="1">OFFSET(CDBG17old!$J$1,MATCH(A414,CDBG17old!$K$2:$K$1263,0),)</f>
        <v>269925</v>
      </c>
      <c r="H414" s="133">
        <f>CALCS!X416</f>
        <v>309985</v>
      </c>
      <c r="I414" s="133">
        <f ca="1">IFERROR(OFFSET('reallocations and reductions'!$H$2,MATCH(A414,'reallocations and reductions'!$F$3:$F$6,0),),0)</f>
        <v>0</v>
      </c>
      <c r="J414" s="133">
        <f ca="1">IFERROR(OFFSET('reallocations and reductions'!$I$13,MATCH(A414,'reallocations and reductions'!$F$14:$F$54,0),), 0)</f>
        <v>0</v>
      </c>
      <c r="K414" s="133">
        <f ca="1">ROUND(IF(OR(E414="State Balance", E414="Hawaii County"), H414/(SUMIF($E$2:$E$1259,"State Balance",$H$2:$H$1259)+SUMIF($E$2:$E$1259,"Hawaii County",$H$2:$H$1259))*('reallocations and reductions'!$I$6),H414/(SUM($H$2:$H$1259)-SUMIF($E$2:$E$1259,"State Balance",$H$2:$H$1259)-SUMIF($E$2:$E$1259,"Hawaii County",$H$2:$H$1259))*('reallocations and reductions'!$I$8+'reallocations and reductions'!$I$7)),0)</f>
        <v>24</v>
      </c>
      <c r="L414" s="133">
        <f t="shared" ca="1" si="18"/>
        <v>310009</v>
      </c>
      <c r="M414" s="151">
        <f t="shared" ca="1" si="19"/>
        <v>0.14850050940075948</v>
      </c>
      <c r="N414" s="156">
        <f t="shared" ca="1" si="20"/>
        <v>40084</v>
      </c>
    </row>
    <row r="415" spans="1:14" x14ac:dyDescent="0.25">
      <c r="A415" t="str">
        <f>CALCS!AD417</f>
        <v>169999</v>
      </c>
      <c r="B415" t="str">
        <f>CALCS!A417</f>
        <v>Idaho</v>
      </c>
      <c r="C415" t="str">
        <f>CALCS!B417</f>
        <v>ID</v>
      </c>
      <c r="D415" t="str">
        <f>CALCS!C417</f>
        <v>22</v>
      </c>
      <c r="E415" t="str">
        <f>CALCS!D417</f>
        <v>State Balance</v>
      </c>
      <c r="F415">
        <f>CALCS!O417</f>
        <v>1013280</v>
      </c>
      <c r="G415" s="133">
        <f ca="1">OFFSET(CDBG17old!$J$1,MATCH(A415,CDBG17old!$K$2:$K$1263,0),)</f>
        <v>7461397</v>
      </c>
      <c r="H415" s="133">
        <f>CALCS!X417</f>
        <v>8201725</v>
      </c>
      <c r="I415" s="133">
        <f ca="1">IFERROR(OFFSET('reallocations and reductions'!$H$2,MATCH(A415,'reallocations and reductions'!$F$3:$F$6,0),),0)</f>
        <v>0</v>
      </c>
      <c r="J415" s="133">
        <f ca="1">IFERROR(OFFSET('reallocations and reductions'!$I$13,MATCH(A415,'reallocations and reductions'!$F$14:$F$54,0),), 0)</f>
        <v>0</v>
      </c>
      <c r="K415" s="133">
        <f ca="1">ROUND(IF(OR(E415="State Balance", E415="Hawaii County"), H415/(SUMIF($E$2:$E$1259,"State Balance",$H$2:$H$1259)+SUMIF($E$2:$E$1259,"Hawaii County",$H$2:$H$1259))*('reallocations and reductions'!$I$6),H415/(SUM($H$2:$H$1259)-SUMIF($E$2:$E$1259,"State Balance",$H$2:$H$1259)-SUMIF($E$2:$E$1259,"Hawaii County",$H$2:$H$1259))*('reallocations and reductions'!$I$8+'reallocations and reductions'!$I$7)),0)</f>
        <v>11836</v>
      </c>
      <c r="L415" s="133">
        <f t="shared" ca="1" si="18"/>
        <v>8213561</v>
      </c>
      <c r="M415" s="151">
        <f t="shared" ca="1" si="19"/>
        <v>0.10080739571959514</v>
      </c>
      <c r="N415" s="156">
        <f t="shared" ca="1" si="20"/>
        <v>752164</v>
      </c>
    </row>
    <row r="416" spans="1:14" x14ac:dyDescent="0.25">
      <c r="A416" t="str">
        <f>CALCS!AD418</f>
        <v>160102</v>
      </c>
      <c r="B416" t="str">
        <f>CALCS!A418</f>
        <v>Boise</v>
      </c>
      <c r="C416" t="str">
        <f>CALCS!B418</f>
        <v>ID</v>
      </c>
      <c r="D416" t="str">
        <f>CALCS!C418</f>
        <v>51</v>
      </c>
      <c r="E416" t="str">
        <f>CALCS!D418</f>
        <v>PC</v>
      </c>
      <c r="F416">
        <f>CALCS!O418</f>
        <v>223154</v>
      </c>
      <c r="G416" s="133">
        <f ca="1">OFFSET(CDBG17old!$J$1,MATCH(A416,CDBG17old!$K$2:$K$1263,0),)</f>
        <v>1290612</v>
      </c>
      <c r="H416" s="133">
        <f>CALCS!X418</f>
        <v>1365720</v>
      </c>
      <c r="I416" s="133">
        <f ca="1">IFERROR(OFFSET('reallocations and reductions'!$H$2,MATCH(A416,'reallocations and reductions'!$F$3:$F$6,0),),0)</f>
        <v>0</v>
      </c>
      <c r="J416" s="133">
        <f ca="1">IFERROR(OFFSET('reallocations and reductions'!$I$13,MATCH(A416,'reallocations and reductions'!$F$14:$F$54,0),), 0)</f>
        <v>0</v>
      </c>
      <c r="K416" s="133">
        <f ca="1">ROUND(IF(OR(E416="State Balance", E416="Hawaii County"), H416/(SUMIF($E$2:$E$1259,"State Balance",$H$2:$H$1259)+SUMIF($E$2:$E$1259,"Hawaii County",$H$2:$H$1259))*('reallocations and reductions'!$I$6),H416/(SUM($H$2:$H$1259)-SUMIF($E$2:$E$1259,"State Balance",$H$2:$H$1259)-SUMIF($E$2:$E$1259,"Hawaii County",$H$2:$H$1259))*('reallocations and reductions'!$I$8+'reallocations and reductions'!$I$7)),0)</f>
        <v>106</v>
      </c>
      <c r="L416" s="133">
        <f t="shared" ca="1" si="18"/>
        <v>1365826</v>
      </c>
      <c r="M416" s="151">
        <f t="shared" ca="1" si="19"/>
        <v>5.8277778294328585E-2</v>
      </c>
      <c r="N416" s="156">
        <f t="shared" ca="1" si="20"/>
        <v>75214</v>
      </c>
    </row>
    <row r="417" spans="1:14" x14ac:dyDescent="0.25">
      <c r="A417" t="str">
        <f>CALCS!AD419</f>
        <v>160138</v>
      </c>
      <c r="B417" t="str">
        <f>CALCS!A419</f>
        <v>Caldwell City</v>
      </c>
      <c r="C417" t="str">
        <f>CALCS!B419</f>
        <v>ID</v>
      </c>
      <c r="D417" t="str">
        <f>CALCS!C419</f>
        <v>52</v>
      </c>
      <c r="E417" t="str">
        <f>CALCS!D419</f>
        <v>MC</v>
      </c>
      <c r="F417">
        <f>CALCS!O419</f>
        <v>53149</v>
      </c>
      <c r="G417" s="133">
        <f ca="1">OFFSET(CDBG17old!$J$1,MATCH(A417,CDBG17old!$K$2:$K$1263,0),)</f>
        <v>408579</v>
      </c>
      <c r="H417" s="133">
        <f>CALCS!X419</f>
        <v>475337</v>
      </c>
      <c r="I417" s="133">
        <f ca="1">IFERROR(OFFSET('reallocations and reductions'!$H$2,MATCH(A417,'reallocations and reductions'!$F$3:$F$6,0),),0)</f>
        <v>0</v>
      </c>
      <c r="J417" s="133">
        <f ca="1">IFERROR(OFFSET('reallocations and reductions'!$I$13,MATCH(A417,'reallocations and reductions'!$F$14:$F$54,0),), 0)</f>
        <v>0</v>
      </c>
      <c r="K417" s="133">
        <f ca="1">ROUND(IF(OR(E417="State Balance", E417="Hawaii County"), H417/(SUMIF($E$2:$E$1259,"State Balance",$H$2:$H$1259)+SUMIF($E$2:$E$1259,"Hawaii County",$H$2:$H$1259))*('reallocations and reductions'!$I$6),H417/(SUM($H$2:$H$1259)-SUMIF($E$2:$E$1259,"State Balance",$H$2:$H$1259)-SUMIF($E$2:$E$1259,"Hawaii County",$H$2:$H$1259))*('reallocations and reductions'!$I$8+'reallocations and reductions'!$I$7)),0)</f>
        <v>37</v>
      </c>
      <c r="L417" s="133">
        <f t="shared" ca="1" si="18"/>
        <v>475374</v>
      </c>
      <c r="M417" s="151">
        <f t="shared" ca="1" si="19"/>
        <v>0.16348123618688185</v>
      </c>
      <c r="N417" s="156">
        <f t="shared" ca="1" si="20"/>
        <v>66795</v>
      </c>
    </row>
    <row r="418" spans="1:14" x14ac:dyDescent="0.25">
      <c r="A418" t="str">
        <f>CALCS!AD420</f>
        <v>160198</v>
      </c>
      <c r="B418" t="str">
        <f>CALCS!A420</f>
        <v>Coeur D'Alene</v>
      </c>
      <c r="C418" t="str">
        <f>CALCS!B420</f>
        <v>ID</v>
      </c>
      <c r="D418" t="str">
        <f>CALCS!C420</f>
        <v>51</v>
      </c>
      <c r="E418" t="str">
        <f>CALCS!D420</f>
        <v>PC</v>
      </c>
      <c r="F418">
        <f>CALCS!O420</f>
        <v>50285</v>
      </c>
      <c r="G418" s="133">
        <f ca="1">OFFSET(CDBG17old!$J$1,MATCH(A418,CDBG17old!$K$2:$K$1263,0),)</f>
        <v>301850</v>
      </c>
      <c r="H418" s="133">
        <f>CALCS!X420</f>
        <v>318451</v>
      </c>
      <c r="I418" s="133">
        <f ca="1">IFERROR(OFFSET('reallocations and reductions'!$H$2,MATCH(A418,'reallocations and reductions'!$F$3:$F$6,0),),0)</f>
        <v>0</v>
      </c>
      <c r="J418" s="133">
        <f ca="1">IFERROR(OFFSET('reallocations and reductions'!$I$13,MATCH(A418,'reallocations and reductions'!$F$14:$F$54,0),), 0)</f>
        <v>0</v>
      </c>
      <c r="K418" s="133">
        <f ca="1">ROUND(IF(OR(E418="State Balance", E418="Hawaii County"), H418/(SUMIF($E$2:$E$1259,"State Balance",$H$2:$H$1259)+SUMIF($E$2:$E$1259,"Hawaii County",$H$2:$H$1259))*('reallocations and reductions'!$I$6),H418/(SUM($H$2:$H$1259)-SUMIF($E$2:$E$1259,"State Balance",$H$2:$H$1259)-SUMIF($E$2:$E$1259,"Hawaii County",$H$2:$H$1259))*('reallocations and reductions'!$I$8+'reallocations and reductions'!$I$7)),0)</f>
        <v>25</v>
      </c>
      <c r="L418" s="133">
        <f t="shared" ca="1" si="18"/>
        <v>318476</v>
      </c>
      <c r="M418" s="151">
        <f t="shared" ca="1" si="19"/>
        <v>5.5080337916183532E-2</v>
      </c>
      <c r="N418" s="156">
        <f t="shared" ca="1" si="20"/>
        <v>16626</v>
      </c>
    </row>
    <row r="419" spans="1:14" x14ac:dyDescent="0.25">
      <c r="A419" t="str">
        <f>CALCS!AD421</f>
        <v>160510</v>
      </c>
      <c r="B419" t="str">
        <f>CALCS!A421</f>
        <v>Idaho Falls</v>
      </c>
      <c r="C419" t="str">
        <f>CALCS!B421</f>
        <v>ID</v>
      </c>
      <c r="D419" t="str">
        <f>CALCS!C421</f>
        <v>51</v>
      </c>
      <c r="E419" t="str">
        <f>CALCS!D421</f>
        <v>PC</v>
      </c>
      <c r="F419">
        <f>CALCS!O421</f>
        <v>60211</v>
      </c>
      <c r="G419" s="133">
        <f ca="1">OFFSET(CDBG17old!$J$1,MATCH(A419,CDBG17old!$K$2:$K$1263,0),)</f>
        <v>336511</v>
      </c>
      <c r="H419" s="133">
        <f>CALCS!X421</f>
        <v>391849</v>
      </c>
      <c r="I419" s="133">
        <f ca="1">IFERROR(OFFSET('reallocations and reductions'!$H$2,MATCH(A419,'reallocations and reductions'!$F$3:$F$6,0),),0)</f>
        <v>0</v>
      </c>
      <c r="J419" s="133">
        <f ca="1">IFERROR(OFFSET('reallocations and reductions'!$I$13,MATCH(A419,'reallocations and reductions'!$F$14:$F$54,0),), 0)</f>
        <v>0</v>
      </c>
      <c r="K419" s="133">
        <f ca="1">ROUND(IF(OR(E419="State Balance", E419="Hawaii County"), H419/(SUMIF($E$2:$E$1259,"State Balance",$H$2:$H$1259)+SUMIF($E$2:$E$1259,"Hawaii County",$H$2:$H$1259))*('reallocations and reductions'!$I$6),H419/(SUM($H$2:$H$1259)-SUMIF($E$2:$E$1259,"State Balance",$H$2:$H$1259)-SUMIF($E$2:$E$1259,"Hawaii County",$H$2:$H$1259))*('reallocations and reductions'!$I$8+'reallocations and reductions'!$I$7)),0)</f>
        <v>31</v>
      </c>
      <c r="L419" s="133">
        <f t="shared" ca="1" si="18"/>
        <v>391880</v>
      </c>
      <c r="M419" s="151">
        <f t="shared" ca="1" si="19"/>
        <v>0.16453845490934918</v>
      </c>
      <c r="N419" s="156">
        <f t="shared" ca="1" si="20"/>
        <v>55369</v>
      </c>
    </row>
    <row r="420" spans="1:14" x14ac:dyDescent="0.25">
      <c r="A420" t="str">
        <f>CALCS!AD422</f>
        <v>160618</v>
      </c>
      <c r="B420" t="str">
        <f>CALCS!A422</f>
        <v>Lewiston</v>
      </c>
      <c r="C420" t="str">
        <f>CALCS!B422</f>
        <v>ID</v>
      </c>
      <c r="D420" t="str">
        <f>CALCS!C422</f>
        <v>51</v>
      </c>
      <c r="E420" t="str">
        <f>CALCS!D422</f>
        <v>PC</v>
      </c>
      <c r="F420">
        <f>CALCS!O422</f>
        <v>32872</v>
      </c>
      <c r="G420" s="133">
        <f ca="1">OFFSET(CDBG17old!$J$1,MATCH(A420,CDBG17old!$K$2:$K$1263,0),)</f>
        <v>182319</v>
      </c>
      <c r="H420" s="133">
        <f>CALCS!X422</f>
        <v>213721</v>
      </c>
      <c r="I420" s="133">
        <f ca="1">IFERROR(OFFSET('reallocations and reductions'!$H$2,MATCH(A420,'reallocations and reductions'!$F$3:$F$6,0),),0)</f>
        <v>0</v>
      </c>
      <c r="J420" s="133">
        <f ca="1">IFERROR(OFFSET('reallocations and reductions'!$I$13,MATCH(A420,'reallocations and reductions'!$F$14:$F$54,0),), 0)</f>
        <v>0</v>
      </c>
      <c r="K420" s="133">
        <f ca="1">ROUND(IF(OR(E420="State Balance", E420="Hawaii County"), H420/(SUMIF($E$2:$E$1259,"State Balance",$H$2:$H$1259)+SUMIF($E$2:$E$1259,"Hawaii County",$H$2:$H$1259))*('reallocations and reductions'!$I$6),H420/(SUM($H$2:$H$1259)-SUMIF($E$2:$E$1259,"State Balance",$H$2:$H$1259)-SUMIF($E$2:$E$1259,"Hawaii County",$H$2:$H$1259))*('reallocations and reductions'!$I$8+'reallocations and reductions'!$I$7)),0)</f>
        <v>17</v>
      </c>
      <c r="L420" s="133">
        <f t="shared" ca="1" si="18"/>
        <v>213738</v>
      </c>
      <c r="M420" s="151">
        <f t="shared" ca="1" si="19"/>
        <v>0.17232981751764764</v>
      </c>
      <c r="N420" s="156">
        <f t="shared" ca="1" si="20"/>
        <v>31419</v>
      </c>
    </row>
    <row r="421" spans="1:14" x14ac:dyDescent="0.25">
      <c r="A421" t="str">
        <f>CALCS!AD423</f>
        <v>160684</v>
      </c>
      <c r="B421" t="str">
        <f>CALCS!A423</f>
        <v>Meridian</v>
      </c>
      <c r="C421" t="str">
        <f>CALCS!B423</f>
        <v>ID</v>
      </c>
      <c r="D421" t="str">
        <f>CALCS!C423</f>
        <v>52</v>
      </c>
      <c r="E421" t="str">
        <f>CALCS!D423</f>
        <v>MC</v>
      </c>
      <c r="F421">
        <f>CALCS!O423</f>
        <v>95623</v>
      </c>
      <c r="G421" s="133">
        <f ca="1">OFFSET(CDBG17old!$J$1,MATCH(A421,CDBG17old!$K$2:$K$1263,0),)</f>
        <v>349131</v>
      </c>
      <c r="H421" s="133">
        <f>CALCS!X423</f>
        <v>422115</v>
      </c>
      <c r="I421" s="133">
        <f ca="1">IFERROR(OFFSET('reallocations and reductions'!$H$2,MATCH(A421,'reallocations and reductions'!$F$3:$F$6,0),),0)</f>
        <v>0</v>
      </c>
      <c r="J421" s="133">
        <f ca="1">IFERROR(OFFSET('reallocations and reductions'!$I$13,MATCH(A421,'reallocations and reductions'!$F$14:$F$54,0),), 0)</f>
        <v>0</v>
      </c>
      <c r="K421" s="133">
        <f ca="1">ROUND(IF(OR(E421="State Balance", E421="Hawaii County"), H421/(SUMIF($E$2:$E$1259,"State Balance",$H$2:$H$1259)+SUMIF($E$2:$E$1259,"Hawaii County",$H$2:$H$1259))*('reallocations and reductions'!$I$6),H421/(SUM($H$2:$H$1259)-SUMIF($E$2:$E$1259,"State Balance",$H$2:$H$1259)-SUMIF($E$2:$E$1259,"Hawaii County",$H$2:$H$1259))*('reallocations and reductions'!$I$8+'reallocations and reductions'!$I$7)),0)</f>
        <v>33</v>
      </c>
      <c r="L421" s="133">
        <f t="shared" ca="1" si="18"/>
        <v>422148</v>
      </c>
      <c r="M421" s="151">
        <f t="shared" ca="1" si="19"/>
        <v>0.20913926291277485</v>
      </c>
      <c r="N421" s="156">
        <f t="shared" ca="1" si="20"/>
        <v>73017</v>
      </c>
    </row>
    <row r="422" spans="1:14" x14ac:dyDescent="0.25">
      <c r="A422" t="str">
        <f>CALCS!AD424</f>
        <v>160762</v>
      </c>
      <c r="B422" t="str">
        <f>CALCS!A424</f>
        <v>Nampa</v>
      </c>
      <c r="C422" t="str">
        <f>CALCS!B424</f>
        <v>ID</v>
      </c>
      <c r="D422" t="str">
        <f>CALCS!C424</f>
        <v>52</v>
      </c>
      <c r="E422" t="str">
        <f>CALCS!D424</f>
        <v>MC</v>
      </c>
      <c r="F422">
        <f>CALCS!O424</f>
        <v>91382</v>
      </c>
      <c r="G422" s="133">
        <f ca="1">OFFSET(CDBG17old!$J$1,MATCH(A422,CDBG17old!$K$2:$K$1263,0),)</f>
        <v>759294</v>
      </c>
      <c r="H422" s="133">
        <f>CALCS!X424</f>
        <v>828959</v>
      </c>
      <c r="I422" s="133">
        <f ca="1">IFERROR(OFFSET('reallocations and reductions'!$H$2,MATCH(A422,'reallocations and reductions'!$F$3:$F$6,0),),0)</f>
        <v>0</v>
      </c>
      <c r="J422" s="133">
        <f ca="1">IFERROR(OFFSET('reallocations and reductions'!$I$13,MATCH(A422,'reallocations and reductions'!$F$14:$F$54,0),), 0)</f>
        <v>0</v>
      </c>
      <c r="K422" s="133">
        <f ca="1">ROUND(IF(OR(E422="State Balance", E422="Hawaii County"), H422/(SUMIF($E$2:$E$1259,"State Balance",$H$2:$H$1259)+SUMIF($E$2:$E$1259,"Hawaii County",$H$2:$H$1259))*('reallocations and reductions'!$I$6),H422/(SUM($H$2:$H$1259)-SUMIF($E$2:$E$1259,"State Balance",$H$2:$H$1259)-SUMIF($E$2:$E$1259,"Hawaii County",$H$2:$H$1259))*('reallocations and reductions'!$I$8+'reallocations and reductions'!$I$7)),0)</f>
        <v>65</v>
      </c>
      <c r="L422" s="133">
        <f t="shared" ca="1" si="18"/>
        <v>829024</v>
      </c>
      <c r="M422" s="151">
        <f t="shared" ca="1" si="19"/>
        <v>9.1835310169710277E-2</v>
      </c>
      <c r="N422" s="156">
        <f t="shared" ca="1" si="20"/>
        <v>69730</v>
      </c>
    </row>
    <row r="423" spans="1:14" x14ac:dyDescent="0.25">
      <c r="A423" t="str">
        <f>CALCS!AD425</f>
        <v>160906</v>
      </c>
      <c r="B423" t="str">
        <f>CALCS!A425</f>
        <v>Pocatello</v>
      </c>
      <c r="C423" t="str">
        <f>CALCS!B425</f>
        <v>ID</v>
      </c>
      <c r="D423" t="str">
        <f>CALCS!C425</f>
        <v>51</v>
      </c>
      <c r="E423" t="str">
        <f>CALCS!D425</f>
        <v>PC</v>
      </c>
      <c r="F423">
        <f>CALCS!O425</f>
        <v>54746</v>
      </c>
      <c r="G423" s="133">
        <f ca="1">OFFSET(CDBG17old!$J$1,MATCH(A423,CDBG17old!$K$2:$K$1263,0),)</f>
        <v>381727</v>
      </c>
      <c r="H423" s="133">
        <f>CALCS!X425</f>
        <v>447280</v>
      </c>
      <c r="I423" s="133">
        <f ca="1">IFERROR(OFFSET('reallocations and reductions'!$H$2,MATCH(A423,'reallocations and reductions'!$F$3:$F$6,0),),0)</f>
        <v>0</v>
      </c>
      <c r="J423" s="133">
        <f ca="1">IFERROR(OFFSET('reallocations and reductions'!$I$13,MATCH(A423,'reallocations and reductions'!$F$14:$F$54,0),), 0)</f>
        <v>0</v>
      </c>
      <c r="K423" s="133">
        <f ca="1">ROUND(IF(OR(E423="State Balance", E423="Hawaii County"), H423/(SUMIF($E$2:$E$1259,"State Balance",$H$2:$H$1259)+SUMIF($E$2:$E$1259,"Hawaii County",$H$2:$H$1259))*('reallocations and reductions'!$I$6),H423/(SUM($H$2:$H$1259)-SUMIF($E$2:$E$1259,"State Balance",$H$2:$H$1259)-SUMIF($E$2:$E$1259,"Hawaii County",$H$2:$H$1259))*('reallocations and reductions'!$I$8+'reallocations and reductions'!$I$7)),0)</f>
        <v>35</v>
      </c>
      <c r="L423" s="133">
        <f t="shared" ca="1" si="18"/>
        <v>447315</v>
      </c>
      <c r="M423" s="151">
        <f t="shared" ca="1" si="19"/>
        <v>0.17181912728206283</v>
      </c>
      <c r="N423" s="156">
        <f t="shared" ca="1" si="20"/>
        <v>65588</v>
      </c>
    </row>
    <row r="424" spans="1:14" x14ac:dyDescent="0.25">
      <c r="A424" t="str">
        <f>CALCS!AD426</f>
        <v>179999</v>
      </c>
      <c r="B424" t="str">
        <f>CALCS!A426</f>
        <v>Illinois</v>
      </c>
      <c r="C424" t="str">
        <f>CALCS!B426</f>
        <v>IL</v>
      </c>
      <c r="D424" t="str">
        <f>CALCS!C426</f>
        <v>22</v>
      </c>
      <c r="E424" t="str">
        <f>CALCS!D426</f>
        <v>State Balance</v>
      </c>
      <c r="F424">
        <f>CALCS!O426</f>
        <v>2956363</v>
      </c>
      <c r="G424" s="133">
        <f ca="1">OFFSET(CDBG17old!$J$1,MATCH(A424,CDBG17old!$K$2:$K$1263,0),)</f>
        <v>26585660</v>
      </c>
      <c r="H424" s="133">
        <f>CALCS!X426</f>
        <v>28902994</v>
      </c>
      <c r="I424" s="133">
        <f ca="1">IFERROR(OFFSET('reallocations and reductions'!$H$2,MATCH(A424,'reallocations and reductions'!$F$3:$F$6,0),),0)</f>
        <v>0</v>
      </c>
      <c r="J424" s="133">
        <f ca="1">IFERROR(OFFSET('reallocations and reductions'!$I$13,MATCH(A424,'reallocations and reductions'!$F$14:$F$54,0),), 0)</f>
        <v>0</v>
      </c>
      <c r="K424" s="133">
        <f ca="1">ROUND(IF(OR(E424="State Balance", E424="Hawaii County"), H424/(SUMIF($E$2:$E$1259,"State Balance",$H$2:$H$1259)+SUMIF($E$2:$E$1259,"Hawaii County",$H$2:$H$1259))*('reallocations and reductions'!$I$6),H424/(SUM($H$2:$H$1259)-SUMIF($E$2:$E$1259,"State Balance",$H$2:$H$1259)-SUMIF($E$2:$E$1259,"Hawaii County",$H$2:$H$1259))*('reallocations and reductions'!$I$8+'reallocations and reductions'!$I$7)),0)</f>
        <v>41711</v>
      </c>
      <c r="L424" s="133">
        <f t="shared" ca="1" si="18"/>
        <v>28944705</v>
      </c>
      <c r="M424" s="151">
        <f t="shared" ca="1" si="19"/>
        <v>8.8733738413866725E-2</v>
      </c>
      <c r="N424" s="156">
        <f t="shared" ca="1" si="20"/>
        <v>2359045</v>
      </c>
    </row>
    <row r="425" spans="1:14" x14ac:dyDescent="0.25">
      <c r="A425" t="str">
        <f>CALCS!AD427</f>
        <v>170126</v>
      </c>
      <c r="B425" t="str">
        <f>CALCS!A427</f>
        <v>Alton City</v>
      </c>
      <c r="C425" t="str">
        <f>CALCS!B427</f>
        <v>IL</v>
      </c>
      <c r="D425" t="str">
        <f>CALCS!C427</f>
        <v>52</v>
      </c>
      <c r="E425" t="str">
        <f>CALCS!D427</f>
        <v>MC</v>
      </c>
      <c r="F425">
        <f>CALCS!O427</f>
        <v>26861</v>
      </c>
      <c r="G425" s="133">
        <f ca="1">OFFSET(CDBG17old!$J$1,MATCH(A425,CDBG17old!$K$2:$K$1263,0),)</f>
        <v>830152</v>
      </c>
      <c r="H425" s="133">
        <f>CALCS!X427</f>
        <v>904623</v>
      </c>
      <c r="I425" s="133">
        <f ca="1">IFERROR(OFFSET('reallocations and reductions'!$H$2,MATCH(A425,'reallocations and reductions'!$F$3:$F$6,0),),0)</f>
        <v>0</v>
      </c>
      <c r="J425" s="133">
        <f ca="1">IFERROR(OFFSET('reallocations and reductions'!$I$13,MATCH(A425,'reallocations and reductions'!$F$14:$F$54,0),), 0)</f>
        <v>0</v>
      </c>
      <c r="K425" s="133">
        <f ca="1">ROUND(IF(OR(E425="State Balance", E425="Hawaii County"), H425/(SUMIF($E$2:$E$1259,"State Balance",$H$2:$H$1259)+SUMIF($E$2:$E$1259,"Hawaii County",$H$2:$H$1259))*('reallocations and reductions'!$I$6),H425/(SUM($H$2:$H$1259)-SUMIF($E$2:$E$1259,"State Balance",$H$2:$H$1259)-SUMIF($E$2:$E$1259,"Hawaii County",$H$2:$H$1259))*('reallocations and reductions'!$I$8+'reallocations and reductions'!$I$7)),0)</f>
        <v>71</v>
      </c>
      <c r="L425" s="133">
        <f t="shared" ca="1" si="18"/>
        <v>904694</v>
      </c>
      <c r="M425" s="151">
        <f t="shared" ca="1" si="19"/>
        <v>8.9793194499320605E-2</v>
      </c>
      <c r="N425" s="156">
        <f t="shared" ca="1" si="20"/>
        <v>74542</v>
      </c>
    </row>
    <row r="426" spans="1:14" x14ac:dyDescent="0.25">
      <c r="A426" t="str">
        <f>CALCS!AD428</f>
        <v>170222</v>
      </c>
      <c r="B426" t="str">
        <f>CALCS!A428</f>
        <v>Arlington Heights</v>
      </c>
      <c r="C426" t="str">
        <f>CALCS!B428</f>
        <v>IL</v>
      </c>
      <c r="D426" t="str">
        <f>CALCS!C428</f>
        <v>51</v>
      </c>
      <c r="E426" t="str">
        <f>CALCS!D428</f>
        <v>PC</v>
      </c>
      <c r="F426">
        <f>CALCS!O428</f>
        <v>75525</v>
      </c>
      <c r="G426" s="133">
        <f ca="1">OFFSET(CDBG17old!$J$1,MATCH(A426,CDBG17old!$K$2:$K$1263,0),)</f>
        <v>246901</v>
      </c>
      <c r="H426" s="133">
        <f>CALCS!X428</f>
        <v>273953</v>
      </c>
      <c r="I426" s="133">
        <f ca="1">IFERROR(OFFSET('reallocations and reductions'!$H$2,MATCH(A426,'reallocations and reductions'!$F$3:$F$6,0),),0)</f>
        <v>0</v>
      </c>
      <c r="J426" s="133">
        <f ca="1">IFERROR(OFFSET('reallocations and reductions'!$I$13,MATCH(A426,'reallocations and reductions'!$F$14:$F$54,0),), 0)</f>
        <v>0</v>
      </c>
      <c r="K426" s="133">
        <f ca="1">ROUND(IF(OR(E426="State Balance", E426="Hawaii County"), H426/(SUMIF($E$2:$E$1259,"State Balance",$H$2:$H$1259)+SUMIF($E$2:$E$1259,"Hawaii County",$H$2:$H$1259))*('reallocations and reductions'!$I$6),H426/(SUM($H$2:$H$1259)-SUMIF($E$2:$E$1259,"State Balance",$H$2:$H$1259)-SUMIF($E$2:$E$1259,"Hawaii County",$H$2:$H$1259))*('reallocations and reductions'!$I$8+'reallocations and reductions'!$I$7)),0)</f>
        <v>21</v>
      </c>
      <c r="L426" s="133">
        <f t="shared" ca="1" si="18"/>
        <v>273974</v>
      </c>
      <c r="M426" s="151">
        <f t="shared" ca="1" si="19"/>
        <v>0.10965123673051141</v>
      </c>
      <c r="N426" s="156">
        <f t="shared" ca="1" si="20"/>
        <v>27073</v>
      </c>
    </row>
    <row r="427" spans="1:14" x14ac:dyDescent="0.25">
      <c r="A427" t="str">
        <f>CALCS!AD429</f>
        <v>170342</v>
      </c>
      <c r="B427" t="str">
        <f>CALCS!A429</f>
        <v>Aurora</v>
      </c>
      <c r="C427" t="str">
        <f>CALCS!B429</f>
        <v>IL</v>
      </c>
      <c r="D427" t="str">
        <f>CALCS!C429</f>
        <v>52</v>
      </c>
      <c r="E427" t="str">
        <f>CALCS!D429</f>
        <v>MC</v>
      </c>
      <c r="F427">
        <f>CALCS!O429</f>
        <v>201110</v>
      </c>
      <c r="G427" s="133">
        <f ca="1">OFFSET(CDBG17old!$J$1,MATCH(A427,CDBG17old!$K$2:$K$1263,0),)</f>
        <v>1513919</v>
      </c>
      <c r="H427" s="133">
        <f>CALCS!X429</f>
        <v>1641455</v>
      </c>
      <c r="I427" s="133">
        <f ca="1">IFERROR(OFFSET('reallocations and reductions'!$H$2,MATCH(A427,'reallocations and reductions'!$F$3:$F$6,0),),0)</f>
        <v>0</v>
      </c>
      <c r="J427" s="133">
        <f ca="1">IFERROR(OFFSET('reallocations and reductions'!$I$13,MATCH(A427,'reallocations and reductions'!$F$14:$F$54,0),), 0)</f>
        <v>0</v>
      </c>
      <c r="K427" s="133">
        <f ca="1">ROUND(IF(OR(E427="State Balance", E427="Hawaii County"), H427/(SUMIF($E$2:$E$1259,"State Balance",$H$2:$H$1259)+SUMIF($E$2:$E$1259,"Hawaii County",$H$2:$H$1259))*('reallocations and reductions'!$I$6),H427/(SUM($H$2:$H$1259)-SUMIF($E$2:$E$1259,"State Balance",$H$2:$H$1259)-SUMIF($E$2:$E$1259,"Hawaii County",$H$2:$H$1259))*('reallocations and reductions'!$I$8+'reallocations and reductions'!$I$7)),0)</f>
        <v>128</v>
      </c>
      <c r="L427" s="133">
        <f t="shared" ca="1" si="18"/>
        <v>1641583</v>
      </c>
      <c r="M427" s="151">
        <f t="shared" ca="1" si="19"/>
        <v>8.4326836508426151E-2</v>
      </c>
      <c r="N427" s="156">
        <f t="shared" ca="1" si="20"/>
        <v>127664</v>
      </c>
    </row>
    <row r="428" spans="1:14" x14ac:dyDescent="0.25">
      <c r="A428" t="str">
        <f>CALCS!AD430</f>
        <v>170522</v>
      </c>
      <c r="B428" t="str">
        <f>CALCS!A430</f>
        <v>Belleville</v>
      </c>
      <c r="C428" t="str">
        <f>CALCS!B430</f>
        <v>IL</v>
      </c>
      <c r="D428" t="str">
        <f>CALCS!C430</f>
        <v>52</v>
      </c>
      <c r="E428" t="str">
        <f>CALCS!D430</f>
        <v>MC</v>
      </c>
      <c r="F428">
        <f>CALCS!O430</f>
        <v>41906</v>
      </c>
      <c r="G428" s="133">
        <f ca="1">OFFSET(CDBG17old!$J$1,MATCH(A428,CDBG17old!$K$2:$K$1263,0),)</f>
        <v>622848</v>
      </c>
      <c r="H428" s="133">
        <f>CALCS!X430</f>
        <v>694372</v>
      </c>
      <c r="I428" s="133">
        <f ca="1">IFERROR(OFFSET('reallocations and reductions'!$H$2,MATCH(A428,'reallocations and reductions'!$F$3:$F$6,0),),0)</f>
        <v>0</v>
      </c>
      <c r="J428" s="133">
        <f ca="1">IFERROR(OFFSET('reallocations and reductions'!$I$13,MATCH(A428,'reallocations and reductions'!$F$14:$F$54,0),), 0)</f>
        <v>0</v>
      </c>
      <c r="K428" s="133">
        <f ca="1">ROUND(IF(OR(E428="State Balance", E428="Hawaii County"), H428/(SUMIF($E$2:$E$1259,"State Balance",$H$2:$H$1259)+SUMIF($E$2:$E$1259,"Hawaii County",$H$2:$H$1259))*('reallocations and reductions'!$I$6),H428/(SUM($H$2:$H$1259)-SUMIF($E$2:$E$1259,"State Balance",$H$2:$H$1259)-SUMIF($E$2:$E$1259,"Hawaii County",$H$2:$H$1259))*('reallocations and reductions'!$I$8+'reallocations and reductions'!$I$7)),0)</f>
        <v>54</v>
      </c>
      <c r="L428" s="133">
        <f t="shared" ca="1" si="18"/>
        <v>694426</v>
      </c>
      <c r="M428" s="151">
        <f t="shared" ca="1" si="19"/>
        <v>0.1149204942457871</v>
      </c>
      <c r="N428" s="156">
        <f t="shared" ca="1" si="20"/>
        <v>71578</v>
      </c>
    </row>
    <row r="429" spans="1:14" x14ac:dyDescent="0.25">
      <c r="A429" t="str">
        <f>CALCS!AD431</f>
        <v>170606</v>
      </c>
      <c r="B429" t="str">
        <f>CALCS!A431</f>
        <v>Berwyn</v>
      </c>
      <c r="C429" t="str">
        <f>CALCS!B431</f>
        <v>IL</v>
      </c>
      <c r="D429" t="str">
        <f>CALCS!C431</f>
        <v>52</v>
      </c>
      <c r="E429" t="str">
        <f>CALCS!D431</f>
        <v>MC</v>
      </c>
      <c r="F429">
        <f>CALCS!O431</f>
        <v>55748</v>
      </c>
      <c r="G429" s="133">
        <f ca="1">OFFSET(CDBG17old!$J$1,MATCH(A429,CDBG17old!$K$2:$K$1263,0),)</f>
        <v>1182111</v>
      </c>
      <c r="H429" s="133">
        <f>CALCS!X431</f>
        <v>1308965</v>
      </c>
      <c r="I429" s="133">
        <f ca="1">IFERROR(OFFSET('reallocations and reductions'!$H$2,MATCH(A429,'reallocations and reductions'!$F$3:$F$6,0),),0)</f>
        <v>0</v>
      </c>
      <c r="J429" s="133">
        <f ca="1">IFERROR(OFFSET('reallocations and reductions'!$I$13,MATCH(A429,'reallocations and reductions'!$F$14:$F$54,0),), 0)</f>
        <v>0</v>
      </c>
      <c r="K429" s="133">
        <f ca="1">ROUND(IF(OR(E429="State Balance", E429="Hawaii County"), H429/(SUMIF($E$2:$E$1259,"State Balance",$H$2:$H$1259)+SUMIF($E$2:$E$1259,"Hawaii County",$H$2:$H$1259))*('reallocations and reductions'!$I$6),H429/(SUM($H$2:$H$1259)-SUMIF($E$2:$E$1259,"State Balance",$H$2:$H$1259)-SUMIF($E$2:$E$1259,"Hawaii County",$H$2:$H$1259))*('reallocations and reductions'!$I$8+'reallocations and reductions'!$I$7)),0)</f>
        <v>102</v>
      </c>
      <c r="L429" s="133">
        <f t="shared" ca="1" si="18"/>
        <v>1309067</v>
      </c>
      <c r="M429" s="151">
        <f t="shared" ca="1" si="19"/>
        <v>0.10739769784732567</v>
      </c>
      <c r="N429" s="156">
        <f t="shared" ca="1" si="20"/>
        <v>126956</v>
      </c>
    </row>
    <row r="430" spans="1:14" x14ac:dyDescent="0.25">
      <c r="A430" t="str">
        <f>CALCS!AD432</f>
        <v>170660</v>
      </c>
      <c r="B430" t="str">
        <f>CALCS!A432</f>
        <v>Bloomington</v>
      </c>
      <c r="C430" t="str">
        <f>CALCS!B432</f>
        <v>IL</v>
      </c>
      <c r="D430" t="str">
        <f>CALCS!C432</f>
        <v>51</v>
      </c>
      <c r="E430" t="str">
        <f>CALCS!D432</f>
        <v>PC</v>
      </c>
      <c r="F430">
        <f>CALCS!O432</f>
        <v>78005</v>
      </c>
      <c r="G430" s="133">
        <f ca="1">OFFSET(CDBG17old!$J$1,MATCH(A430,CDBG17old!$K$2:$K$1263,0),)</f>
        <v>505210</v>
      </c>
      <c r="H430" s="133">
        <f>CALCS!X432</f>
        <v>552385</v>
      </c>
      <c r="I430" s="133">
        <f ca="1">IFERROR(OFFSET('reallocations and reductions'!$H$2,MATCH(A430,'reallocations and reductions'!$F$3:$F$6,0),),0)</f>
        <v>0</v>
      </c>
      <c r="J430" s="133">
        <f ca="1">IFERROR(OFFSET('reallocations and reductions'!$I$13,MATCH(A430,'reallocations and reductions'!$F$14:$F$54,0),), 0)</f>
        <v>0</v>
      </c>
      <c r="K430" s="133">
        <f ca="1">ROUND(IF(OR(E430="State Balance", E430="Hawaii County"), H430/(SUMIF($E$2:$E$1259,"State Balance",$H$2:$H$1259)+SUMIF($E$2:$E$1259,"Hawaii County",$H$2:$H$1259))*('reallocations and reductions'!$I$6),H430/(SUM($H$2:$H$1259)-SUMIF($E$2:$E$1259,"State Balance",$H$2:$H$1259)-SUMIF($E$2:$E$1259,"Hawaii County",$H$2:$H$1259))*('reallocations and reductions'!$I$8+'reallocations and reductions'!$I$7)),0)</f>
        <v>43</v>
      </c>
      <c r="L430" s="133">
        <f t="shared" ca="1" si="18"/>
        <v>552428</v>
      </c>
      <c r="M430" s="151">
        <f t="shared" ca="1" si="19"/>
        <v>9.3462124661032042E-2</v>
      </c>
      <c r="N430" s="156">
        <f t="shared" ca="1" si="20"/>
        <v>47218</v>
      </c>
    </row>
    <row r="431" spans="1:14" x14ac:dyDescent="0.25">
      <c r="A431" t="str">
        <f>CALCS!AD433</f>
        <v>170690</v>
      </c>
      <c r="B431" t="str">
        <f>CALCS!A433</f>
        <v>Bolingbrook</v>
      </c>
      <c r="C431" t="str">
        <f>CALCS!B433</f>
        <v>IL</v>
      </c>
      <c r="D431" t="str">
        <f>CALCS!C433</f>
        <v>52</v>
      </c>
      <c r="E431" t="str">
        <f>CALCS!D433</f>
        <v>MC</v>
      </c>
      <c r="F431">
        <f>CALCS!O433</f>
        <v>74518</v>
      </c>
      <c r="G431" s="133">
        <f ca="1">OFFSET(CDBG17old!$J$1,MATCH(A431,CDBG17old!$K$2:$K$1263,0),)</f>
        <v>376792</v>
      </c>
      <c r="H431" s="133">
        <f>CALCS!X433</f>
        <v>413242</v>
      </c>
      <c r="I431" s="133">
        <f ca="1">IFERROR(OFFSET('reallocations and reductions'!$H$2,MATCH(A431,'reallocations and reductions'!$F$3:$F$6,0),),0)</f>
        <v>0</v>
      </c>
      <c r="J431" s="133">
        <f ca="1">IFERROR(OFFSET('reallocations and reductions'!$I$13,MATCH(A431,'reallocations and reductions'!$F$14:$F$54,0),), 0)</f>
        <v>0</v>
      </c>
      <c r="K431" s="133">
        <f ca="1">ROUND(IF(OR(E431="State Balance", E431="Hawaii County"), H431/(SUMIF($E$2:$E$1259,"State Balance",$H$2:$H$1259)+SUMIF($E$2:$E$1259,"Hawaii County",$H$2:$H$1259))*('reallocations and reductions'!$I$6),H431/(SUM($H$2:$H$1259)-SUMIF($E$2:$E$1259,"State Balance",$H$2:$H$1259)-SUMIF($E$2:$E$1259,"Hawaii County",$H$2:$H$1259))*('reallocations and reductions'!$I$8+'reallocations and reductions'!$I$7)),0)</f>
        <v>32</v>
      </c>
      <c r="L431" s="133">
        <f t="shared" ca="1" si="18"/>
        <v>413274</v>
      </c>
      <c r="M431" s="151">
        <f t="shared" ca="1" si="19"/>
        <v>9.6822650162423834E-2</v>
      </c>
      <c r="N431" s="156">
        <f t="shared" ca="1" si="20"/>
        <v>36482</v>
      </c>
    </row>
    <row r="432" spans="1:14" x14ac:dyDescent="0.25">
      <c r="A432" t="str">
        <f>CALCS!AD434</f>
        <v>171218</v>
      </c>
      <c r="B432" t="str">
        <f>CALCS!A434</f>
        <v>Champaign</v>
      </c>
      <c r="C432" t="str">
        <f>CALCS!B434</f>
        <v>IL</v>
      </c>
      <c r="D432" t="str">
        <f>CALCS!C434</f>
        <v>51</v>
      </c>
      <c r="E432" t="str">
        <f>CALCS!D434</f>
        <v>PC</v>
      </c>
      <c r="F432">
        <f>CALCS!O434</f>
        <v>86637</v>
      </c>
      <c r="G432" s="133">
        <f ca="1">OFFSET(CDBG17old!$J$1,MATCH(A432,CDBG17old!$K$2:$K$1263,0),)</f>
        <v>658988</v>
      </c>
      <c r="H432" s="133">
        <f>CALCS!X434</f>
        <v>832170</v>
      </c>
      <c r="I432" s="133">
        <f ca="1">IFERROR(OFFSET('reallocations and reductions'!$H$2,MATCH(A432,'reallocations and reductions'!$F$3:$F$6,0),),0)</f>
        <v>0</v>
      </c>
      <c r="J432" s="133">
        <f ca="1">IFERROR(OFFSET('reallocations and reductions'!$I$13,MATCH(A432,'reallocations and reductions'!$F$14:$F$54,0),), 0)</f>
        <v>0</v>
      </c>
      <c r="K432" s="133">
        <f ca="1">ROUND(IF(OR(E432="State Balance", E432="Hawaii County"), H432/(SUMIF($E$2:$E$1259,"State Balance",$H$2:$H$1259)+SUMIF($E$2:$E$1259,"Hawaii County",$H$2:$H$1259))*('reallocations and reductions'!$I$6),H432/(SUM($H$2:$H$1259)-SUMIF($E$2:$E$1259,"State Balance",$H$2:$H$1259)-SUMIF($E$2:$E$1259,"Hawaii County",$H$2:$H$1259))*('reallocations and reductions'!$I$8+'reallocations and reductions'!$I$7)),0)</f>
        <v>65</v>
      </c>
      <c r="L432" s="133">
        <f t="shared" ca="1" si="18"/>
        <v>832235</v>
      </c>
      <c r="M432" s="151">
        <f t="shared" ca="1" si="19"/>
        <v>0.26289856567949643</v>
      </c>
      <c r="N432" s="156">
        <f t="shared" ca="1" si="20"/>
        <v>173247</v>
      </c>
    </row>
    <row r="433" spans="1:14" x14ac:dyDescent="0.25">
      <c r="A433" t="str">
        <f>CALCS!AD435</f>
        <v>171296</v>
      </c>
      <c r="B433" t="str">
        <f>CALCS!A435</f>
        <v>Chicago</v>
      </c>
      <c r="C433" t="str">
        <f>CALCS!B435</f>
        <v>IL</v>
      </c>
      <c r="D433" t="str">
        <f>CALCS!C435</f>
        <v>51</v>
      </c>
      <c r="E433" t="str">
        <f>CALCS!D435</f>
        <v>PC</v>
      </c>
      <c r="F433">
        <f>CALCS!O435</f>
        <v>2704958</v>
      </c>
      <c r="G433" s="133">
        <f ca="1">OFFSET(CDBG17old!$J$1,MATCH(A433,CDBG17old!$K$2:$K$1263,0),)</f>
        <v>72093122</v>
      </c>
      <c r="H433" s="133">
        <f>CALCS!X435</f>
        <v>78897883</v>
      </c>
      <c r="I433" s="133">
        <f ca="1">IFERROR(OFFSET('reallocations and reductions'!$H$2,MATCH(A433,'reallocations and reductions'!$F$3:$F$6,0),),0)</f>
        <v>0</v>
      </c>
      <c r="J433" s="133">
        <f ca="1">IFERROR(OFFSET('reallocations and reductions'!$I$13,MATCH(A433,'reallocations and reductions'!$F$14:$F$54,0),), 0)</f>
        <v>0</v>
      </c>
      <c r="K433" s="133">
        <f ca="1">ROUND(IF(OR(E433="State Balance", E433="Hawaii County"), H433/(SUMIF($E$2:$E$1259,"State Balance",$H$2:$H$1259)+SUMIF($E$2:$E$1259,"Hawaii County",$H$2:$H$1259))*('reallocations and reductions'!$I$6),H433/(SUM($H$2:$H$1259)-SUMIF($E$2:$E$1259,"State Balance",$H$2:$H$1259)-SUMIF($E$2:$E$1259,"Hawaii County",$H$2:$H$1259))*('reallocations and reductions'!$I$8+'reallocations and reductions'!$I$7)),0)</f>
        <v>6150</v>
      </c>
      <c r="L433" s="133">
        <f t="shared" ca="1" si="18"/>
        <v>78904033</v>
      </c>
      <c r="M433" s="151">
        <f t="shared" ca="1" si="19"/>
        <v>9.4473797375566562E-2</v>
      </c>
      <c r="N433" s="156">
        <f t="shared" ca="1" si="20"/>
        <v>6810911</v>
      </c>
    </row>
    <row r="434" spans="1:14" x14ac:dyDescent="0.25">
      <c r="A434" t="str">
        <f>CALCS!AD436</f>
        <v>171302</v>
      </c>
      <c r="B434" t="str">
        <f>CALCS!A436</f>
        <v>Chicago Heights</v>
      </c>
      <c r="C434" t="str">
        <f>CALCS!B436</f>
        <v>IL</v>
      </c>
      <c r="D434" t="str">
        <f>CALCS!C436</f>
        <v>52</v>
      </c>
      <c r="E434" t="str">
        <f>CALCS!D436</f>
        <v>MC</v>
      </c>
      <c r="F434">
        <f>CALCS!O436</f>
        <v>30026</v>
      </c>
      <c r="G434" s="133">
        <f ca="1">OFFSET(CDBG17old!$J$1,MATCH(A434,CDBG17old!$K$2:$K$1263,0),)</f>
        <v>527752</v>
      </c>
      <c r="H434" s="133">
        <f>CALCS!X436</f>
        <v>556114</v>
      </c>
      <c r="I434" s="133">
        <f ca="1">IFERROR(OFFSET('reallocations and reductions'!$H$2,MATCH(A434,'reallocations and reductions'!$F$3:$F$6,0),),0)</f>
        <v>0</v>
      </c>
      <c r="J434" s="133">
        <f ca="1">IFERROR(OFFSET('reallocations and reductions'!$I$13,MATCH(A434,'reallocations and reductions'!$F$14:$F$54,0),), 0)</f>
        <v>0</v>
      </c>
      <c r="K434" s="133">
        <f ca="1">ROUND(IF(OR(E434="State Balance", E434="Hawaii County"), H434/(SUMIF($E$2:$E$1259,"State Balance",$H$2:$H$1259)+SUMIF($E$2:$E$1259,"Hawaii County",$H$2:$H$1259))*('reallocations and reductions'!$I$6),H434/(SUM($H$2:$H$1259)-SUMIF($E$2:$E$1259,"State Balance",$H$2:$H$1259)-SUMIF($E$2:$E$1259,"Hawaii County",$H$2:$H$1259))*('reallocations and reductions'!$I$8+'reallocations and reductions'!$I$7)),0)</f>
        <v>43</v>
      </c>
      <c r="L434" s="133">
        <f t="shared" ca="1" si="18"/>
        <v>556157</v>
      </c>
      <c r="M434" s="151">
        <f t="shared" ca="1" si="19"/>
        <v>5.3822628810501899E-2</v>
      </c>
      <c r="N434" s="156">
        <f t="shared" ca="1" si="20"/>
        <v>28405</v>
      </c>
    </row>
    <row r="435" spans="1:14" x14ac:dyDescent="0.25">
      <c r="A435" t="str">
        <f>CALCS!AD437</f>
        <v>171332</v>
      </c>
      <c r="B435" t="str">
        <f>CALCS!A437</f>
        <v>Cicero</v>
      </c>
      <c r="C435" t="str">
        <f>CALCS!B437</f>
        <v>IL</v>
      </c>
      <c r="D435" t="str">
        <f>CALCS!C437</f>
        <v>52</v>
      </c>
      <c r="E435" t="str">
        <f>CALCS!D437</f>
        <v>MC</v>
      </c>
      <c r="F435">
        <f>CALCS!O437</f>
        <v>82992</v>
      </c>
      <c r="G435" s="133">
        <f ca="1">OFFSET(CDBG17old!$J$1,MATCH(A435,CDBG17old!$K$2:$K$1263,0),)</f>
        <v>1570243</v>
      </c>
      <c r="H435" s="133">
        <f>CALCS!X437</f>
        <v>1706114</v>
      </c>
      <c r="I435" s="133">
        <f ca="1">IFERROR(OFFSET('reallocations and reductions'!$H$2,MATCH(A435,'reallocations and reductions'!$F$3:$F$6,0),),0)</f>
        <v>0</v>
      </c>
      <c r="J435" s="133">
        <f ca="1">IFERROR(OFFSET('reallocations and reductions'!$I$13,MATCH(A435,'reallocations and reductions'!$F$14:$F$54,0),), 0)</f>
        <v>0</v>
      </c>
      <c r="K435" s="133">
        <f ca="1">ROUND(IF(OR(E435="State Balance", E435="Hawaii County"), H435/(SUMIF($E$2:$E$1259,"State Balance",$H$2:$H$1259)+SUMIF($E$2:$E$1259,"Hawaii County",$H$2:$H$1259))*('reallocations and reductions'!$I$6),H435/(SUM($H$2:$H$1259)-SUMIF($E$2:$E$1259,"State Balance",$H$2:$H$1259)-SUMIF($E$2:$E$1259,"Hawaii County",$H$2:$H$1259))*('reallocations and reductions'!$I$8+'reallocations and reductions'!$I$7)),0)</f>
        <v>133</v>
      </c>
      <c r="L435" s="133">
        <f t="shared" ca="1" si="18"/>
        <v>1706247</v>
      </c>
      <c r="M435" s="151">
        <f t="shared" ca="1" si="19"/>
        <v>8.6613345832460331E-2</v>
      </c>
      <c r="N435" s="156">
        <f t="shared" ca="1" si="20"/>
        <v>136004</v>
      </c>
    </row>
    <row r="436" spans="1:14" x14ac:dyDescent="0.25">
      <c r="A436" t="str">
        <f>CALCS!AD438</f>
        <v>171692</v>
      </c>
      <c r="B436" t="str">
        <f>CALCS!A438</f>
        <v>Danville</v>
      </c>
      <c r="C436" t="str">
        <f>CALCS!B438</f>
        <v>IL</v>
      </c>
      <c r="D436" t="str">
        <f>CALCS!C438</f>
        <v>51</v>
      </c>
      <c r="E436" t="str">
        <f>CALCS!D438</f>
        <v>PC</v>
      </c>
      <c r="F436">
        <f>CALCS!O438</f>
        <v>31597</v>
      </c>
      <c r="G436" s="133">
        <f ca="1">OFFSET(CDBG17old!$J$1,MATCH(A436,CDBG17old!$K$2:$K$1263,0),)</f>
        <v>866169</v>
      </c>
      <c r="H436" s="133">
        <f>CALCS!X438</f>
        <v>955385</v>
      </c>
      <c r="I436" s="133">
        <f ca="1">IFERROR(OFFSET('reallocations and reductions'!$H$2,MATCH(A436,'reallocations and reductions'!$F$3:$F$6,0),),0)</f>
        <v>0</v>
      </c>
      <c r="J436" s="133">
        <f ca="1">IFERROR(OFFSET('reallocations and reductions'!$I$13,MATCH(A436,'reallocations and reductions'!$F$14:$F$54,0),), 0)</f>
        <v>0</v>
      </c>
      <c r="K436" s="133">
        <f ca="1">ROUND(IF(OR(E436="State Balance", E436="Hawaii County"), H436/(SUMIF($E$2:$E$1259,"State Balance",$H$2:$H$1259)+SUMIF($E$2:$E$1259,"Hawaii County",$H$2:$H$1259))*('reallocations and reductions'!$I$6),H436/(SUM($H$2:$H$1259)-SUMIF($E$2:$E$1259,"State Balance",$H$2:$H$1259)-SUMIF($E$2:$E$1259,"Hawaii County",$H$2:$H$1259))*('reallocations and reductions'!$I$8+'reallocations and reductions'!$I$7)),0)</f>
        <v>74</v>
      </c>
      <c r="L436" s="133">
        <f t="shared" ca="1" si="18"/>
        <v>955459</v>
      </c>
      <c r="M436" s="151">
        <f t="shared" ca="1" si="19"/>
        <v>0.10308611829793031</v>
      </c>
      <c r="N436" s="156">
        <f t="shared" ca="1" si="20"/>
        <v>89290</v>
      </c>
    </row>
    <row r="437" spans="1:14" x14ac:dyDescent="0.25">
      <c r="A437" t="str">
        <f>CALCS!AD439</f>
        <v>171716</v>
      </c>
      <c r="B437" t="str">
        <f>CALCS!A439</f>
        <v>Decatur</v>
      </c>
      <c r="C437" t="str">
        <f>CALCS!B439</f>
        <v>IL</v>
      </c>
      <c r="D437" t="str">
        <f>CALCS!C439</f>
        <v>51</v>
      </c>
      <c r="E437" t="str">
        <f>CALCS!D439</f>
        <v>PC</v>
      </c>
      <c r="F437">
        <f>CALCS!O439</f>
        <v>72706</v>
      </c>
      <c r="G437" s="133">
        <f ca="1">OFFSET(CDBG17old!$J$1,MATCH(A437,CDBG17old!$K$2:$K$1263,0),)</f>
        <v>1262151</v>
      </c>
      <c r="H437" s="133">
        <f>CALCS!X439</f>
        <v>1378637</v>
      </c>
      <c r="I437" s="133">
        <f ca="1">IFERROR(OFFSET('reallocations and reductions'!$H$2,MATCH(A437,'reallocations and reductions'!$F$3:$F$6,0),),0)</f>
        <v>0</v>
      </c>
      <c r="J437" s="133">
        <f ca="1">IFERROR(OFFSET('reallocations and reductions'!$I$13,MATCH(A437,'reallocations and reductions'!$F$14:$F$54,0),), 0)</f>
        <v>0</v>
      </c>
      <c r="K437" s="133">
        <f ca="1">ROUND(IF(OR(E437="State Balance", E437="Hawaii County"), H437/(SUMIF($E$2:$E$1259,"State Balance",$H$2:$H$1259)+SUMIF($E$2:$E$1259,"Hawaii County",$H$2:$H$1259))*('reallocations and reductions'!$I$6),H437/(SUM($H$2:$H$1259)-SUMIF($E$2:$E$1259,"State Balance",$H$2:$H$1259)-SUMIF($E$2:$E$1259,"Hawaii County",$H$2:$H$1259))*('reallocations and reductions'!$I$8+'reallocations and reductions'!$I$7)),0)</f>
        <v>107</v>
      </c>
      <c r="L437" s="133">
        <f t="shared" ca="1" si="18"/>
        <v>1378744</v>
      </c>
      <c r="M437" s="151">
        <f t="shared" ca="1" si="19"/>
        <v>9.2376427226219374E-2</v>
      </c>
      <c r="N437" s="156">
        <f t="shared" ca="1" si="20"/>
        <v>116593</v>
      </c>
    </row>
    <row r="438" spans="1:14" x14ac:dyDescent="0.25">
      <c r="A438" t="str">
        <f>CALCS!AD440</f>
        <v>171746</v>
      </c>
      <c r="B438" t="str">
        <f>CALCS!A440</f>
        <v>Dekalb</v>
      </c>
      <c r="C438" t="str">
        <f>CALCS!B440</f>
        <v>IL</v>
      </c>
      <c r="D438" t="str">
        <f>CALCS!C440</f>
        <v>52</v>
      </c>
      <c r="E438" t="str">
        <f>CALCS!D440</f>
        <v>MC</v>
      </c>
      <c r="F438">
        <f>CALCS!O440</f>
        <v>43194</v>
      </c>
      <c r="G438" s="133">
        <f ca="1">OFFSET(CDBG17old!$J$1,MATCH(A438,CDBG17old!$K$2:$K$1263,0),)</f>
        <v>409000</v>
      </c>
      <c r="H438" s="133">
        <f>CALCS!X440</f>
        <v>459496</v>
      </c>
      <c r="I438" s="133">
        <f ca="1">IFERROR(OFFSET('reallocations and reductions'!$H$2,MATCH(A438,'reallocations and reductions'!$F$3:$F$6,0),),0)</f>
        <v>0</v>
      </c>
      <c r="J438" s="133">
        <f ca="1">IFERROR(OFFSET('reallocations and reductions'!$I$13,MATCH(A438,'reallocations and reductions'!$F$14:$F$54,0),), 0)</f>
        <v>0</v>
      </c>
      <c r="K438" s="133">
        <f ca="1">ROUND(IF(OR(E438="State Balance", E438="Hawaii County"), H438/(SUMIF($E$2:$E$1259,"State Balance",$H$2:$H$1259)+SUMIF($E$2:$E$1259,"Hawaii County",$H$2:$H$1259))*('reallocations and reductions'!$I$6),H438/(SUM($H$2:$H$1259)-SUMIF($E$2:$E$1259,"State Balance",$H$2:$H$1259)-SUMIF($E$2:$E$1259,"Hawaii County",$H$2:$H$1259))*('reallocations and reductions'!$I$8+'reallocations and reductions'!$I$7)),0)</f>
        <v>36</v>
      </c>
      <c r="L438" s="133">
        <f t="shared" ca="1" si="18"/>
        <v>459532</v>
      </c>
      <c r="M438" s="151">
        <f t="shared" ca="1" si="19"/>
        <v>0.12355012224938876</v>
      </c>
      <c r="N438" s="156">
        <f t="shared" ca="1" si="20"/>
        <v>50532</v>
      </c>
    </row>
    <row r="439" spans="1:14" x14ac:dyDescent="0.25">
      <c r="A439" t="str">
        <f>CALCS!AD441</f>
        <v>171776</v>
      </c>
      <c r="B439" t="str">
        <f>CALCS!A441</f>
        <v>Des Plaines</v>
      </c>
      <c r="C439" t="str">
        <f>CALCS!B441</f>
        <v>IL</v>
      </c>
      <c r="D439" t="str">
        <f>CALCS!C441</f>
        <v>51</v>
      </c>
      <c r="E439" t="str">
        <f>CALCS!D441</f>
        <v>PC</v>
      </c>
      <c r="F439">
        <f>CALCS!O441</f>
        <v>58141</v>
      </c>
      <c r="G439" s="133">
        <f ca="1">OFFSET(CDBG17old!$J$1,MATCH(A439,CDBG17old!$K$2:$K$1263,0),)</f>
        <v>277583</v>
      </c>
      <c r="H439" s="133">
        <f>CALCS!X441</f>
        <v>300325</v>
      </c>
      <c r="I439" s="133">
        <f ca="1">IFERROR(OFFSET('reallocations and reductions'!$H$2,MATCH(A439,'reallocations and reductions'!$F$3:$F$6,0),),0)</f>
        <v>0</v>
      </c>
      <c r="J439" s="133">
        <f ca="1">IFERROR(OFFSET('reallocations and reductions'!$I$13,MATCH(A439,'reallocations and reductions'!$F$14:$F$54,0),), 0)</f>
        <v>0</v>
      </c>
      <c r="K439" s="133">
        <f ca="1">ROUND(IF(OR(E439="State Balance", E439="Hawaii County"), H439/(SUMIF($E$2:$E$1259,"State Balance",$H$2:$H$1259)+SUMIF($E$2:$E$1259,"Hawaii County",$H$2:$H$1259))*('reallocations and reductions'!$I$6),H439/(SUM($H$2:$H$1259)-SUMIF($E$2:$E$1259,"State Balance",$H$2:$H$1259)-SUMIF($E$2:$E$1259,"Hawaii County",$H$2:$H$1259))*('reallocations and reductions'!$I$8+'reallocations and reductions'!$I$7)),0)</f>
        <v>23</v>
      </c>
      <c r="L439" s="133">
        <f t="shared" ca="1" si="18"/>
        <v>300348</v>
      </c>
      <c r="M439" s="151">
        <f t="shared" ca="1" si="19"/>
        <v>8.201150646833559E-2</v>
      </c>
      <c r="N439" s="156">
        <f t="shared" ca="1" si="20"/>
        <v>22765</v>
      </c>
    </row>
    <row r="440" spans="1:14" x14ac:dyDescent="0.25">
      <c r="A440" t="str">
        <f>CALCS!AD442</f>
        <v>171878</v>
      </c>
      <c r="B440" t="str">
        <f>CALCS!A442</f>
        <v>Downers Grove</v>
      </c>
      <c r="C440" t="str">
        <f>CALCS!B442</f>
        <v>IL</v>
      </c>
      <c r="D440" t="str">
        <f>CALCS!C442</f>
        <v>52</v>
      </c>
      <c r="E440" t="str">
        <f>CALCS!D442</f>
        <v>MC</v>
      </c>
      <c r="F440">
        <f>CALCS!O442</f>
        <v>49473</v>
      </c>
      <c r="G440" s="133">
        <f ca="1">OFFSET(CDBG17old!$J$1,MATCH(A440,CDBG17old!$K$2:$K$1263,0),)</f>
        <v>158592</v>
      </c>
      <c r="H440" s="133">
        <f>CALCS!X442</f>
        <v>187023</v>
      </c>
      <c r="I440" s="133">
        <f ca="1">IFERROR(OFFSET('reallocations and reductions'!$H$2,MATCH(A440,'reallocations and reductions'!$F$3:$F$6,0),),0)</f>
        <v>0</v>
      </c>
      <c r="J440" s="133">
        <f ca="1">IFERROR(OFFSET('reallocations and reductions'!$I$13,MATCH(A440,'reallocations and reductions'!$F$14:$F$54,0),), 0)</f>
        <v>0</v>
      </c>
      <c r="K440" s="133">
        <f ca="1">ROUND(IF(OR(E440="State Balance", E440="Hawaii County"), H440/(SUMIF($E$2:$E$1259,"State Balance",$H$2:$H$1259)+SUMIF($E$2:$E$1259,"Hawaii County",$H$2:$H$1259))*('reallocations and reductions'!$I$6),H440/(SUM($H$2:$H$1259)-SUMIF($E$2:$E$1259,"State Balance",$H$2:$H$1259)-SUMIF($E$2:$E$1259,"Hawaii County",$H$2:$H$1259))*('reallocations and reductions'!$I$8+'reallocations and reductions'!$I$7)),0)</f>
        <v>15</v>
      </c>
      <c r="L440" s="133">
        <f t="shared" ca="1" si="18"/>
        <v>187038</v>
      </c>
      <c r="M440" s="151">
        <f t="shared" ca="1" si="19"/>
        <v>0.17936592009685229</v>
      </c>
      <c r="N440" s="156">
        <f t="shared" ca="1" si="20"/>
        <v>28446</v>
      </c>
    </row>
    <row r="441" spans="1:14" x14ac:dyDescent="0.25">
      <c r="A441" t="str">
        <f>CALCS!AD443</f>
        <v>172022</v>
      </c>
      <c r="B441" t="str">
        <f>CALCS!A443</f>
        <v>East St Louis</v>
      </c>
      <c r="C441" t="str">
        <f>CALCS!B443</f>
        <v>IL</v>
      </c>
      <c r="D441" t="str">
        <f>CALCS!C443</f>
        <v>52</v>
      </c>
      <c r="E441" t="str">
        <f>CALCS!D443</f>
        <v>MC</v>
      </c>
      <c r="F441">
        <f>CALCS!O443</f>
        <v>26922</v>
      </c>
      <c r="G441" s="133">
        <f ca="1">OFFSET(CDBG17old!$J$1,MATCH(A441,CDBG17old!$K$2:$K$1263,0),)</f>
        <v>1417526</v>
      </c>
      <c r="H441" s="133">
        <f>CALCS!X443</f>
        <v>1547511</v>
      </c>
      <c r="I441" s="133">
        <f ca="1">IFERROR(OFFSET('reallocations and reductions'!$H$2,MATCH(A441,'reallocations and reductions'!$F$3:$F$6,0),),0)</f>
        <v>0</v>
      </c>
      <c r="J441" s="133">
        <f ca="1">IFERROR(OFFSET('reallocations and reductions'!$I$13,MATCH(A441,'reallocations and reductions'!$F$14:$F$54,0),), 0)</f>
        <v>0</v>
      </c>
      <c r="K441" s="133">
        <f ca="1">ROUND(IF(OR(E441="State Balance", E441="Hawaii County"), H441/(SUMIF($E$2:$E$1259,"State Balance",$H$2:$H$1259)+SUMIF($E$2:$E$1259,"Hawaii County",$H$2:$H$1259))*('reallocations and reductions'!$I$6),H441/(SUM($H$2:$H$1259)-SUMIF($E$2:$E$1259,"State Balance",$H$2:$H$1259)-SUMIF($E$2:$E$1259,"Hawaii County",$H$2:$H$1259))*('reallocations and reductions'!$I$8+'reallocations and reductions'!$I$7)),0)</f>
        <v>121</v>
      </c>
      <c r="L441" s="133">
        <f t="shared" ca="1" si="18"/>
        <v>1547632</v>
      </c>
      <c r="M441" s="151">
        <f t="shared" ca="1" si="19"/>
        <v>9.1783854405492388E-2</v>
      </c>
      <c r="N441" s="156">
        <f t="shared" ca="1" si="20"/>
        <v>130106</v>
      </c>
    </row>
    <row r="442" spans="1:14" x14ac:dyDescent="0.25">
      <c r="A442" t="str">
        <f>CALCS!AD444</f>
        <v>172094</v>
      </c>
      <c r="B442" t="str">
        <f>CALCS!A444</f>
        <v>Elgin</v>
      </c>
      <c r="C442" t="str">
        <f>CALCS!B444</f>
        <v>IL</v>
      </c>
      <c r="D442" t="str">
        <f>CALCS!C444</f>
        <v>51</v>
      </c>
      <c r="E442" t="str">
        <f>CALCS!D444</f>
        <v>PC</v>
      </c>
      <c r="F442">
        <f>CALCS!O444</f>
        <v>112123</v>
      </c>
      <c r="G442" s="133">
        <f ca="1">OFFSET(CDBG17old!$J$1,MATCH(A442,CDBG17old!$K$2:$K$1263,0),)</f>
        <v>811060</v>
      </c>
      <c r="H442" s="133">
        <f>CALCS!X444</f>
        <v>885210</v>
      </c>
      <c r="I442" s="133">
        <f ca="1">IFERROR(OFFSET('reallocations and reductions'!$H$2,MATCH(A442,'reallocations and reductions'!$F$3:$F$6,0),),0)</f>
        <v>0</v>
      </c>
      <c r="J442" s="133">
        <f ca="1">IFERROR(OFFSET('reallocations and reductions'!$I$13,MATCH(A442,'reallocations and reductions'!$F$14:$F$54,0),), 0)</f>
        <v>0</v>
      </c>
      <c r="K442" s="133">
        <f ca="1">ROUND(IF(OR(E442="State Balance", E442="Hawaii County"), H442/(SUMIF($E$2:$E$1259,"State Balance",$H$2:$H$1259)+SUMIF($E$2:$E$1259,"Hawaii County",$H$2:$H$1259))*('reallocations and reductions'!$I$6),H442/(SUM($H$2:$H$1259)-SUMIF($E$2:$E$1259,"State Balance",$H$2:$H$1259)-SUMIF($E$2:$E$1259,"Hawaii County",$H$2:$H$1259))*('reallocations and reductions'!$I$8+'reallocations and reductions'!$I$7)),0)</f>
        <v>69</v>
      </c>
      <c r="L442" s="133">
        <f t="shared" ca="1" si="18"/>
        <v>885279</v>
      </c>
      <c r="M442" s="151">
        <f t="shared" ca="1" si="19"/>
        <v>9.1508643010381474E-2</v>
      </c>
      <c r="N442" s="156">
        <f t="shared" ca="1" si="20"/>
        <v>74219</v>
      </c>
    </row>
    <row r="443" spans="1:14" x14ac:dyDescent="0.25">
      <c r="A443" t="str">
        <f>CALCS!AD445</f>
        <v>172238</v>
      </c>
      <c r="B443" t="str">
        <f>CALCS!A445</f>
        <v>Evanston</v>
      </c>
      <c r="C443" t="str">
        <f>CALCS!B445</f>
        <v>IL</v>
      </c>
      <c r="D443" t="str">
        <f>CALCS!C445</f>
        <v>51</v>
      </c>
      <c r="E443" t="str">
        <f>CALCS!D445</f>
        <v>PC</v>
      </c>
      <c r="F443">
        <f>CALCS!O445</f>
        <v>74895</v>
      </c>
      <c r="G443" s="133">
        <f ca="1">OFFSET(CDBG17old!$J$1,MATCH(A443,CDBG17old!$K$2:$K$1263,0),)</f>
        <v>1622067</v>
      </c>
      <c r="H443" s="133">
        <f>CALCS!X445</f>
        <v>1788039</v>
      </c>
      <c r="I443" s="133">
        <f ca="1">IFERROR(OFFSET('reallocations and reductions'!$H$2,MATCH(A443,'reallocations and reductions'!$F$3:$F$6,0),),0)</f>
        <v>0</v>
      </c>
      <c r="J443" s="133">
        <f ca="1">IFERROR(OFFSET('reallocations and reductions'!$I$13,MATCH(A443,'reallocations and reductions'!$F$14:$F$54,0),), 0)</f>
        <v>0</v>
      </c>
      <c r="K443" s="133">
        <f ca="1">ROUND(IF(OR(E443="State Balance", E443="Hawaii County"), H443/(SUMIF($E$2:$E$1259,"State Balance",$H$2:$H$1259)+SUMIF($E$2:$E$1259,"Hawaii County",$H$2:$H$1259))*('reallocations and reductions'!$I$6),H443/(SUM($H$2:$H$1259)-SUMIF($E$2:$E$1259,"State Balance",$H$2:$H$1259)-SUMIF($E$2:$E$1259,"Hawaii County",$H$2:$H$1259))*('reallocations and reductions'!$I$8+'reallocations and reductions'!$I$7)),0)</f>
        <v>139</v>
      </c>
      <c r="L443" s="133">
        <f t="shared" ca="1" si="18"/>
        <v>1788178</v>
      </c>
      <c r="M443" s="151">
        <f t="shared" ca="1" si="19"/>
        <v>0.10240699058670202</v>
      </c>
      <c r="N443" s="156">
        <f t="shared" ca="1" si="20"/>
        <v>166111</v>
      </c>
    </row>
    <row r="444" spans="1:14" x14ac:dyDescent="0.25">
      <c r="A444" t="str">
        <f>CALCS!AD446</f>
        <v>172814</v>
      </c>
      <c r="B444" t="str">
        <f>CALCS!A446</f>
        <v>Granite City</v>
      </c>
      <c r="C444" t="str">
        <f>CALCS!B446</f>
        <v>IL</v>
      </c>
      <c r="D444" t="str">
        <f>CALCS!C446</f>
        <v>52</v>
      </c>
      <c r="E444" t="str">
        <f>CALCS!D446</f>
        <v>MC</v>
      </c>
      <c r="F444">
        <f>CALCS!O446</f>
        <v>28908</v>
      </c>
      <c r="G444" s="133">
        <f ca="1">OFFSET(CDBG17old!$J$1,MATCH(A444,CDBG17old!$K$2:$K$1263,0),)</f>
        <v>623245</v>
      </c>
      <c r="H444" s="133">
        <f>CALCS!X446</f>
        <v>673867</v>
      </c>
      <c r="I444" s="133">
        <f ca="1">IFERROR(OFFSET('reallocations and reductions'!$H$2,MATCH(A444,'reallocations and reductions'!$F$3:$F$6,0),),0)</f>
        <v>0</v>
      </c>
      <c r="J444" s="133">
        <f ca="1">IFERROR(OFFSET('reallocations and reductions'!$I$13,MATCH(A444,'reallocations and reductions'!$F$14:$F$54,0),), 0)</f>
        <v>0</v>
      </c>
      <c r="K444" s="133">
        <f ca="1">ROUND(IF(OR(E444="State Balance", E444="Hawaii County"), H444/(SUMIF($E$2:$E$1259,"State Balance",$H$2:$H$1259)+SUMIF($E$2:$E$1259,"Hawaii County",$H$2:$H$1259))*('reallocations and reductions'!$I$6),H444/(SUM($H$2:$H$1259)-SUMIF($E$2:$E$1259,"State Balance",$H$2:$H$1259)-SUMIF($E$2:$E$1259,"Hawaii County",$H$2:$H$1259))*('reallocations and reductions'!$I$8+'reallocations and reductions'!$I$7)),0)</f>
        <v>53</v>
      </c>
      <c r="L444" s="133">
        <f t="shared" ca="1" si="18"/>
        <v>673920</v>
      </c>
      <c r="M444" s="151">
        <f t="shared" ca="1" si="19"/>
        <v>8.1308313744995947E-2</v>
      </c>
      <c r="N444" s="156">
        <f t="shared" ca="1" si="20"/>
        <v>50675</v>
      </c>
    </row>
    <row r="445" spans="1:14" x14ac:dyDescent="0.25">
      <c r="A445" t="str">
        <f>CALCS!AD447</f>
        <v>173228</v>
      </c>
      <c r="B445" t="str">
        <f>CALCS!A447</f>
        <v>Hoffman Estates</v>
      </c>
      <c r="C445" t="str">
        <f>CALCS!B447</f>
        <v>IL</v>
      </c>
      <c r="D445" t="str">
        <f>CALCS!C447</f>
        <v>51</v>
      </c>
      <c r="E445" t="str">
        <f>CALCS!D447</f>
        <v>PC</v>
      </c>
      <c r="F445">
        <f>CALCS!O447</f>
        <v>51738</v>
      </c>
      <c r="G445" s="133">
        <f ca="1">OFFSET(CDBG17old!$J$1,MATCH(A445,CDBG17old!$K$2:$K$1263,0),)</f>
        <v>238393</v>
      </c>
      <c r="H445" s="133">
        <f>CALCS!X447</f>
        <v>243174</v>
      </c>
      <c r="I445" s="133">
        <f ca="1">IFERROR(OFFSET('reallocations and reductions'!$H$2,MATCH(A445,'reallocations and reductions'!$F$3:$F$6,0),),0)</f>
        <v>0</v>
      </c>
      <c r="J445" s="133">
        <f ca="1">IFERROR(OFFSET('reallocations and reductions'!$I$13,MATCH(A445,'reallocations and reductions'!$F$14:$F$54,0),), 0)</f>
        <v>0</v>
      </c>
      <c r="K445" s="133">
        <f ca="1">ROUND(IF(OR(E445="State Balance", E445="Hawaii County"), H445/(SUMIF($E$2:$E$1259,"State Balance",$H$2:$H$1259)+SUMIF($E$2:$E$1259,"Hawaii County",$H$2:$H$1259))*('reallocations and reductions'!$I$6),H445/(SUM($H$2:$H$1259)-SUMIF($E$2:$E$1259,"State Balance",$H$2:$H$1259)-SUMIF($E$2:$E$1259,"Hawaii County",$H$2:$H$1259))*('reallocations and reductions'!$I$8+'reallocations and reductions'!$I$7)),0)</f>
        <v>19</v>
      </c>
      <c r="L445" s="133">
        <f t="shared" ca="1" si="18"/>
        <v>243193</v>
      </c>
      <c r="M445" s="151">
        <f t="shared" ca="1" si="19"/>
        <v>2.0134819394864781E-2</v>
      </c>
      <c r="N445" s="156">
        <f t="shared" ca="1" si="20"/>
        <v>4800</v>
      </c>
    </row>
    <row r="446" spans="1:14" x14ac:dyDescent="0.25">
      <c r="A446" t="str">
        <f>CALCS!AD448</f>
        <v>173480</v>
      </c>
      <c r="B446" t="str">
        <f>CALCS!A448</f>
        <v>Joliet</v>
      </c>
      <c r="C446" t="str">
        <f>CALCS!B448</f>
        <v>IL</v>
      </c>
      <c r="D446" t="str">
        <f>CALCS!C448</f>
        <v>52</v>
      </c>
      <c r="E446" t="str">
        <f>CALCS!D448</f>
        <v>MC</v>
      </c>
      <c r="F446">
        <f>CALCS!O448</f>
        <v>148262</v>
      </c>
      <c r="G446" s="133">
        <f ca="1">OFFSET(CDBG17old!$J$1,MATCH(A446,CDBG17old!$K$2:$K$1263,0),)</f>
        <v>887847</v>
      </c>
      <c r="H446" s="133">
        <f>CALCS!X448</f>
        <v>950677</v>
      </c>
      <c r="I446" s="133">
        <f ca="1">IFERROR(OFFSET('reallocations and reductions'!$H$2,MATCH(A446,'reallocations and reductions'!$F$3:$F$6,0),),0)</f>
        <v>0</v>
      </c>
      <c r="J446" s="133">
        <f ca="1">IFERROR(OFFSET('reallocations and reductions'!$I$13,MATCH(A446,'reallocations and reductions'!$F$14:$F$54,0),), 0)</f>
        <v>0</v>
      </c>
      <c r="K446" s="133">
        <f ca="1">ROUND(IF(OR(E446="State Balance", E446="Hawaii County"), H446/(SUMIF($E$2:$E$1259,"State Balance",$H$2:$H$1259)+SUMIF($E$2:$E$1259,"Hawaii County",$H$2:$H$1259))*('reallocations and reductions'!$I$6),H446/(SUM($H$2:$H$1259)-SUMIF($E$2:$E$1259,"State Balance",$H$2:$H$1259)-SUMIF($E$2:$E$1259,"Hawaii County",$H$2:$H$1259))*('reallocations and reductions'!$I$8+'reallocations and reductions'!$I$7)),0)</f>
        <v>74</v>
      </c>
      <c r="L446" s="133">
        <f t="shared" ca="1" si="18"/>
        <v>950751</v>
      </c>
      <c r="M446" s="151">
        <f t="shared" ca="1" si="19"/>
        <v>7.085004510912353E-2</v>
      </c>
      <c r="N446" s="156">
        <f t="shared" ca="1" si="20"/>
        <v>62904</v>
      </c>
    </row>
    <row r="447" spans="1:14" x14ac:dyDescent="0.25">
      <c r="A447" t="str">
        <f>CALCS!AD449</f>
        <v>173540</v>
      </c>
      <c r="B447" t="str">
        <f>CALCS!A449</f>
        <v>Kankakee</v>
      </c>
      <c r="C447" t="str">
        <f>CALCS!B449</f>
        <v>IL</v>
      </c>
      <c r="D447" t="str">
        <f>CALCS!C449</f>
        <v>51</v>
      </c>
      <c r="E447" t="str">
        <f>CALCS!D449</f>
        <v>PC</v>
      </c>
      <c r="F447">
        <f>CALCS!O449</f>
        <v>26445</v>
      </c>
      <c r="G447" s="133">
        <f ca="1">OFFSET(CDBG17old!$J$1,MATCH(A447,CDBG17old!$K$2:$K$1263,0),)</f>
        <v>463162</v>
      </c>
      <c r="H447" s="133">
        <f>CALCS!X449</f>
        <v>526637</v>
      </c>
      <c r="I447" s="133">
        <f ca="1">IFERROR(OFFSET('reallocations and reductions'!$H$2,MATCH(A447,'reallocations and reductions'!$F$3:$F$6,0),),0)</f>
        <v>0</v>
      </c>
      <c r="J447" s="133">
        <f ca="1">IFERROR(OFFSET('reallocations and reductions'!$I$13,MATCH(A447,'reallocations and reductions'!$F$14:$F$54,0),), 0)</f>
        <v>0</v>
      </c>
      <c r="K447" s="133">
        <f ca="1">ROUND(IF(OR(E447="State Balance", E447="Hawaii County"), H447/(SUMIF($E$2:$E$1259,"State Balance",$H$2:$H$1259)+SUMIF($E$2:$E$1259,"Hawaii County",$H$2:$H$1259))*('reallocations and reductions'!$I$6),H447/(SUM($H$2:$H$1259)-SUMIF($E$2:$E$1259,"State Balance",$H$2:$H$1259)-SUMIF($E$2:$E$1259,"Hawaii County",$H$2:$H$1259))*('reallocations and reductions'!$I$8+'reallocations and reductions'!$I$7)),0)</f>
        <v>41</v>
      </c>
      <c r="L447" s="133">
        <f t="shared" ca="1" si="18"/>
        <v>526678</v>
      </c>
      <c r="M447" s="151">
        <f t="shared" ca="1" si="19"/>
        <v>0.13713560266170369</v>
      </c>
      <c r="N447" s="156">
        <f t="shared" ca="1" si="20"/>
        <v>63516</v>
      </c>
    </row>
    <row r="448" spans="1:14" x14ac:dyDescent="0.25">
      <c r="A448" t="str">
        <f>CALCS!AD450</f>
        <v>174596</v>
      </c>
      <c r="B448" t="str">
        <f>CALCS!A450</f>
        <v>Moline</v>
      </c>
      <c r="C448" t="str">
        <f>CALCS!B450</f>
        <v>IL</v>
      </c>
      <c r="D448" t="str">
        <f>CALCS!C450</f>
        <v>51</v>
      </c>
      <c r="E448" t="str">
        <f>CALCS!D450</f>
        <v>PC</v>
      </c>
      <c r="F448">
        <f>CALCS!O450</f>
        <v>42250</v>
      </c>
      <c r="G448" s="133">
        <f ca="1">OFFSET(CDBG17old!$J$1,MATCH(A448,CDBG17old!$K$2:$K$1263,0),)</f>
        <v>706803</v>
      </c>
      <c r="H448" s="133">
        <f>CALCS!X450</f>
        <v>764875</v>
      </c>
      <c r="I448" s="133">
        <f ca="1">IFERROR(OFFSET('reallocations and reductions'!$H$2,MATCH(A448,'reallocations and reductions'!$F$3:$F$6,0),),0)</f>
        <v>0</v>
      </c>
      <c r="J448" s="133">
        <f ca="1">IFERROR(OFFSET('reallocations and reductions'!$I$13,MATCH(A448,'reallocations and reductions'!$F$14:$F$54,0),), 0)</f>
        <v>0</v>
      </c>
      <c r="K448" s="133">
        <f ca="1">ROUND(IF(OR(E448="State Balance", E448="Hawaii County"), H448/(SUMIF($E$2:$E$1259,"State Balance",$H$2:$H$1259)+SUMIF($E$2:$E$1259,"Hawaii County",$H$2:$H$1259))*('reallocations and reductions'!$I$6),H448/(SUM($H$2:$H$1259)-SUMIF($E$2:$E$1259,"State Balance",$H$2:$H$1259)-SUMIF($E$2:$E$1259,"Hawaii County",$H$2:$H$1259))*('reallocations and reductions'!$I$8+'reallocations and reductions'!$I$7)),0)</f>
        <v>60</v>
      </c>
      <c r="L448" s="133">
        <f t="shared" ca="1" si="18"/>
        <v>764935</v>
      </c>
      <c r="M448" s="151">
        <f t="shared" ca="1" si="19"/>
        <v>8.2246396803635519E-2</v>
      </c>
      <c r="N448" s="156">
        <f t="shared" ca="1" si="20"/>
        <v>58132</v>
      </c>
    </row>
    <row r="449" spans="1:14" x14ac:dyDescent="0.25">
      <c r="A449" t="str">
        <f>CALCS!AD451</f>
        <v>174734</v>
      </c>
      <c r="B449" t="str">
        <f>CALCS!A451</f>
        <v>Mount Prospect</v>
      </c>
      <c r="C449" t="str">
        <f>CALCS!B451</f>
        <v>IL</v>
      </c>
      <c r="D449" t="str">
        <f>CALCS!C451</f>
        <v>52</v>
      </c>
      <c r="E449" t="str">
        <f>CALCS!D451</f>
        <v>MC</v>
      </c>
      <c r="F449">
        <f>CALCS!O451</f>
        <v>54171</v>
      </c>
      <c r="G449" s="133">
        <f ca="1">OFFSET(CDBG17old!$J$1,MATCH(A449,CDBG17old!$K$2:$K$1263,0),)</f>
        <v>223738</v>
      </c>
      <c r="H449" s="133">
        <f>CALCS!X451</f>
        <v>244774</v>
      </c>
      <c r="I449" s="133">
        <f ca="1">IFERROR(OFFSET('reallocations and reductions'!$H$2,MATCH(A449,'reallocations and reductions'!$F$3:$F$6,0),),0)</f>
        <v>0</v>
      </c>
      <c r="J449" s="133">
        <f ca="1">IFERROR(OFFSET('reallocations and reductions'!$I$13,MATCH(A449,'reallocations and reductions'!$F$14:$F$54,0),), 0)</f>
        <v>0</v>
      </c>
      <c r="K449" s="133">
        <f ca="1">ROUND(IF(OR(E449="State Balance", E449="Hawaii County"), H449/(SUMIF($E$2:$E$1259,"State Balance",$H$2:$H$1259)+SUMIF($E$2:$E$1259,"Hawaii County",$H$2:$H$1259))*('reallocations and reductions'!$I$6),H449/(SUM($H$2:$H$1259)-SUMIF($E$2:$E$1259,"State Balance",$H$2:$H$1259)-SUMIF($E$2:$E$1259,"Hawaii County",$H$2:$H$1259))*('reallocations and reductions'!$I$8+'reallocations and reductions'!$I$7)),0)</f>
        <v>19</v>
      </c>
      <c r="L449" s="133">
        <f t="shared" ca="1" si="18"/>
        <v>244793</v>
      </c>
      <c r="M449" s="151">
        <f t="shared" ca="1" si="19"/>
        <v>9.4105605663767439E-2</v>
      </c>
      <c r="N449" s="156">
        <f t="shared" ca="1" si="20"/>
        <v>21055</v>
      </c>
    </row>
    <row r="450" spans="1:14" x14ac:dyDescent="0.25">
      <c r="A450" t="str">
        <f>CALCS!AD452</f>
        <v>174806</v>
      </c>
      <c r="B450" t="str">
        <f>CALCS!A452</f>
        <v>Naperville</v>
      </c>
      <c r="C450" t="str">
        <f>CALCS!B452</f>
        <v>IL</v>
      </c>
      <c r="D450" t="str">
        <f>CALCS!C452</f>
        <v>51</v>
      </c>
      <c r="E450" t="str">
        <f>CALCS!D452</f>
        <v>PC</v>
      </c>
      <c r="F450">
        <f>CALCS!O452</f>
        <v>147122</v>
      </c>
      <c r="G450" s="133">
        <f ca="1">OFFSET(CDBG17old!$J$1,MATCH(A450,CDBG17old!$K$2:$K$1263,0),)</f>
        <v>455778</v>
      </c>
      <c r="H450" s="133">
        <f>CALCS!X452</f>
        <v>546792</v>
      </c>
      <c r="I450" s="133">
        <f ca="1">IFERROR(OFFSET('reallocations and reductions'!$H$2,MATCH(A450,'reallocations and reductions'!$F$3:$F$6,0),),0)</f>
        <v>0</v>
      </c>
      <c r="J450" s="133">
        <f ca="1">IFERROR(OFFSET('reallocations and reductions'!$I$13,MATCH(A450,'reallocations and reductions'!$F$14:$F$54,0),), 0)</f>
        <v>0</v>
      </c>
      <c r="K450" s="133">
        <f ca="1">ROUND(IF(OR(E450="State Balance", E450="Hawaii County"), H450/(SUMIF($E$2:$E$1259,"State Balance",$H$2:$H$1259)+SUMIF($E$2:$E$1259,"Hawaii County",$H$2:$H$1259))*('reallocations and reductions'!$I$6),H450/(SUM($H$2:$H$1259)-SUMIF($E$2:$E$1259,"State Balance",$H$2:$H$1259)-SUMIF($E$2:$E$1259,"Hawaii County",$H$2:$H$1259))*('reallocations and reductions'!$I$8+'reallocations and reductions'!$I$7)),0)</f>
        <v>43</v>
      </c>
      <c r="L450" s="133">
        <f t="shared" ca="1" si="18"/>
        <v>546835</v>
      </c>
      <c r="M450" s="151">
        <f t="shared" ca="1" si="19"/>
        <v>0.19978366660962135</v>
      </c>
      <c r="N450" s="156">
        <f t="shared" ca="1" si="20"/>
        <v>91057</v>
      </c>
    </row>
    <row r="451" spans="1:14" x14ac:dyDescent="0.25">
      <c r="A451" t="str">
        <f>CALCS!AD453</f>
        <v>175010</v>
      </c>
      <c r="B451" t="str">
        <f>CALCS!A453</f>
        <v>Normal</v>
      </c>
      <c r="C451" t="str">
        <f>CALCS!B453</f>
        <v>IL</v>
      </c>
      <c r="D451" t="str">
        <f>CALCS!C453</f>
        <v>52</v>
      </c>
      <c r="E451" t="str">
        <f>CALCS!D453</f>
        <v>MC</v>
      </c>
      <c r="F451">
        <f>CALCS!O453</f>
        <v>54264</v>
      </c>
      <c r="G451" s="133">
        <f ca="1">OFFSET(CDBG17old!$J$1,MATCH(A451,CDBG17old!$K$2:$K$1263,0),)</f>
        <v>394916</v>
      </c>
      <c r="H451" s="133">
        <f>CALCS!X453</f>
        <v>414859</v>
      </c>
      <c r="I451" s="133">
        <f ca="1">IFERROR(OFFSET('reallocations and reductions'!$H$2,MATCH(A451,'reallocations and reductions'!$F$3:$F$6,0),),0)</f>
        <v>0</v>
      </c>
      <c r="J451" s="133">
        <f ca="1">IFERROR(OFFSET('reallocations and reductions'!$I$13,MATCH(A451,'reallocations and reductions'!$F$14:$F$54,0),), 0)</f>
        <v>0</v>
      </c>
      <c r="K451" s="133">
        <f ca="1">ROUND(IF(OR(E451="State Balance", E451="Hawaii County"), H451/(SUMIF($E$2:$E$1259,"State Balance",$H$2:$H$1259)+SUMIF($E$2:$E$1259,"Hawaii County",$H$2:$H$1259))*('reallocations and reductions'!$I$6),H451/(SUM($H$2:$H$1259)-SUMIF($E$2:$E$1259,"State Balance",$H$2:$H$1259)-SUMIF($E$2:$E$1259,"Hawaii County",$H$2:$H$1259))*('reallocations and reductions'!$I$8+'reallocations and reductions'!$I$7)),0)</f>
        <v>32</v>
      </c>
      <c r="L451" s="133">
        <f t="shared" ref="L451:L514" ca="1" si="21">H451+I451+J451+K451</f>
        <v>414891</v>
      </c>
      <c r="M451" s="151">
        <f t="shared" ref="M451:M514" ca="1" si="22">(L451-G451)/G451</f>
        <v>5.058037658641331E-2</v>
      </c>
      <c r="N451" s="156">
        <f t="shared" ref="N451:N514" ca="1" si="23">L451-G451</f>
        <v>19975</v>
      </c>
    </row>
    <row r="452" spans="1:14" x14ac:dyDescent="0.25">
      <c r="A452" t="str">
        <f>CALCS!AD454</f>
        <v>175052</v>
      </c>
      <c r="B452" t="str">
        <f>CALCS!A454</f>
        <v>North Chicago</v>
      </c>
      <c r="C452" t="str">
        <f>CALCS!B454</f>
        <v>IL</v>
      </c>
      <c r="D452" t="str">
        <f>CALCS!C454</f>
        <v>52</v>
      </c>
      <c r="E452" t="str">
        <f>CALCS!D454</f>
        <v>MC</v>
      </c>
      <c r="F452">
        <f>CALCS!O454</f>
        <v>29951</v>
      </c>
      <c r="G452" s="133">
        <f ca="1">OFFSET(CDBG17old!$J$1,MATCH(A452,CDBG17old!$K$2:$K$1263,0),)</f>
        <v>223212</v>
      </c>
      <c r="H452" s="133">
        <f>CALCS!X454</f>
        <v>241310</v>
      </c>
      <c r="I452" s="133">
        <f ca="1">IFERROR(OFFSET('reallocations and reductions'!$H$2,MATCH(A452,'reallocations and reductions'!$F$3:$F$6,0),),0)</f>
        <v>0</v>
      </c>
      <c r="J452" s="133">
        <f ca="1">IFERROR(OFFSET('reallocations and reductions'!$I$13,MATCH(A452,'reallocations and reductions'!$F$14:$F$54,0),), 0)</f>
        <v>0</v>
      </c>
      <c r="K452" s="133">
        <f ca="1">ROUND(IF(OR(E452="State Balance", E452="Hawaii County"), H452/(SUMIF($E$2:$E$1259,"State Balance",$H$2:$H$1259)+SUMIF($E$2:$E$1259,"Hawaii County",$H$2:$H$1259))*('reallocations and reductions'!$I$6),H452/(SUM($H$2:$H$1259)-SUMIF($E$2:$E$1259,"State Balance",$H$2:$H$1259)-SUMIF($E$2:$E$1259,"Hawaii County",$H$2:$H$1259))*('reallocations and reductions'!$I$8+'reallocations and reductions'!$I$7)),0)</f>
        <v>19</v>
      </c>
      <c r="L452" s="133">
        <f t="shared" ca="1" si="21"/>
        <v>241329</v>
      </c>
      <c r="M452" s="151">
        <f t="shared" ca="1" si="22"/>
        <v>8.1164991129509173E-2</v>
      </c>
      <c r="N452" s="156">
        <f t="shared" ca="1" si="23"/>
        <v>18117</v>
      </c>
    </row>
    <row r="453" spans="1:14" x14ac:dyDescent="0.25">
      <c r="A453" t="str">
        <f>CALCS!AD455</f>
        <v>175148</v>
      </c>
      <c r="B453" t="str">
        <f>CALCS!A455</f>
        <v>Oak Lawn</v>
      </c>
      <c r="C453" t="str">
        <f>CALCS!B455</f>
        <v>IL</v>
      </c>
      <c r="D453" t="str">
        <f>CALCS!C455</f>
        <v>52</v>
      </c>
      <c r="E453" t="str">
        <f>CALCS!D455</f>
        <v>MC</v>
      </c>
      <c r="F453">
        <f>CALCS!O455</f>
        <v>56257</v>
      </c>
      <c r="G453" s="133">
        <f ca="1">OFFSET(CDBG17old!$J$1,MATCH(A453,CDBG17old!$K$2:$K$1263,0),)</f>
        <v>279318</v>
      </c>
      <c r="H453" s="133">
        <f>CALCS!X455</f>
        <v>322556</v>
      </c>
      <c r="I453" s="133">
        <f ca="1">IFERROR(OFFSET('reallocations and reductions'!$H$2,MATCH(A453,'reallocations and reductions'!$F$3:$F$6,0),),0)</f>
        <v>0</v>
      </c>
      <c r="J453" s="133">
        <f ca="1">IFERROR(OFFSET('reallocations and reductions'!$I$13,MATCH(A453,'reallocations and reductions'!$F$14:$F$54,0),), 0)</f>
        <v>0</v>
      </c>
      <c r="K453" s="133">
        <f ca="1">ROUND(IF(OR(E453="State Balance", E453="Hawaii County"), H453/(SUMIF($E$2:$E$1259,"State Balance",$H$2:$H$1259)+SUMIF($E$2:$E$1259,"Hawaii County",$H$2:$H$1259))*('reallocations and reductions'!$I$6),H453/(SUM($H$2:$H$1259)-SUMIF($E$2:$E$1259,"State Balance",$H$2:$H$1259)-SUMIF($E$2:$E$1259,"Hawaii County",$H$2:$H$1259))*('reallocations and reductions'!$I$8+'reallocations and reductions'!$I$7)),0)</f>
        <v>25</v>
      </c>
      <c r="L453" s="133">
        <f t="shared" ca="1" si="21"/>
        <v>322581</v>
      </c>
      <c r="M453" s="151">
        <f t="shared" ca="1" si="22"/>
        <v>0.15488797714433011</v>
      </c>
      <c r="N453" s="156">
        <f t="shared" ca="1" si="23"/>
        <v>43263</v>
      </c>
    </row>
    <row r="454" spans="1:14" x14ac:dyDescent="0.25">
      <c r="A454" t="str">
        <f>CALCS!AD456</f>
        <v>175154</v>
      </c>
      <c r="B454" t="str">
        <f>CALCS!A456</f>
        <v>Oak Park</v>
      </c>
      <c r="C454" t="str">
        <f>CALCS!B456</f>
        <v>IL</v>
      </c>
      <c r="D454" t="str">
        <f>CALCS!C456</f>
        <v>52</v>
      </c>
      <c r="E454" t="str">
        <f>CALCS!D456</f>
        <v>MC</v>
      </c>
      <c r="F454">
        <f>CALCS!O456</f>
        <v>51774</v>
      </c>
      <c r="G454" s="133">
        <f ca="1">OFFSET(CDBG17old!$J$1,MATCH(A454,CDBG17old!$K$2:$K$1263,0),)</f>
        <v>1522537</v>
      </c>
      <c r="H454" s="133">
        <f>CALCS!X456</f>
        <v>1685873</v>
      </c>
      <c r="I454" s="133">
        <f ca="1">IFERROR(OFFSET('reallocations and reductions'!$H$2,MATCH(A454,'reallocations and reductions'!$F$3:$F$6,0),),0)</f>
        <v>0</v>
      </c>
      <c r="J454" s="133">
        <f ca="1">IFERROR(OFFSET('reallocations and reductions'!$I$13,MATCH(A454,'reallocations and reductions'!$F$14:$F$54,0),), 0)</f>
        <v>0</v>
      </c>
      <c r="K454" s="133">
        <f ca="1">ROUND(IF(OR(E454="State Balance", E454="Hawaii County"), H454/(SUMIF($E$2:$E$1259,"State Balance",$H$2:$H$1259)+SUMIF($E$2:$E$1259,"Hawaii County",$H$2:$H$1259))*('reallocations and reductions'!$I$6),H454/(SUM($H$2:$H$1259)-SUMIF($E$2:$E$1259,"State Balance",$H$2:$H$1259)-SUMIF($E$2:$E$1259,"Hawaii County",$H$2:$H$1259))*('reallocations and reductions'!$I$8+'reallocations and reductions'!$I$7)),0)</f>
        <v>131</v>
      </c>
      <c r="L454" s="133">
        <f t="shared" ca="1" si="21"/>
        <v>1686004</v>
      </c>
      <c r="M454" s="151">
        <f t="shared" ca="1" si="22"/>
        <v>0.10736487848899567</v>
      </c>
      <c r="N454" s="156">
        <f t="shared" ca="1" si="23"/>
        <v>163467</v>
      </c>
    </row>
    <row r="455" spans="1:14" x14ac:dyDescent="0.25">
      <c r="A455" t="str">
        <f>CALCS!AD457</f>
        <v>175364</v>
      </c>
      <c r="B455" t="str">
        <f>CALCS!A457</f>
        <v>Palatine Village</v>
      </c>
      <c r="C455" t="str">
        <f>CALCS!B457</f>
        <v>IL</v>
      </c>
      <c r="D455" t="str">
        <f>CALCS!C457</f>
        <v>52</v>
      </c>
      <c r="E455" t="str">
        <f>CALCS!D457</f>
        <v>MC</v>
      </c>
      <c r="F455">
        <f>CALCS!O457</f>
        <v>68766</v>
      </c>
      <c r="G455" s="133">
        <f ca="1">OFFSET(CDBG17old!$J$1,MATCH(A455,CDBG17old!$K$2:$K$1263,0),)</f>
        <v>419608</v>
      </c>
      <c r="H455" s="133">
        <f>CALCS!X457</f>
        <v>481458</v>
      </c>
      <c r="I455" s="133">
        <f ca="1">IFERROR(OFFSET('reallocations and reductions'!$H$2,MATCH(A455,'reallocations and reductions'!$F$3:$F$6,0),),0)</f>
        <v>0</v>
      </c>
      <c r="J455" s="133">
        <f ca="1">IFERROR(OFFSET('reallocations and reductions'!$I$13,MATCH(A455,'reallocations and reductions'!$F$14:$F$54,0),), 0)</f>
        <v>0</v>
      </c>
      <c r="K455" s="133">
        <f ca="1">ROUND(IF(OR(E455="State Balance", E455="Hawaii County"), H455/(SUMIF($E$2:$E$1259,"State Balance",$H$2:$H$1259)+SUMIF($E$2:$E$1259,"Hawaii County",$H$2:$H$1259))*('reallocations and reductions'!$I$6),H455/(SUM($H$2:$H$1259)-SUMIF($E$2:$E$1259,"State Balance",$H$2:$H$1259)-SUMIF($E$2:$E$1259,"Hawaii County",$H$2:$H$1259))*('reallocations and reductions'!$I$8+'reallocations and reductions'!$I$7)),0)</f>
        <v>38</v>
      </c>
      <c r="L455" s="133">
        <f t="shared" ca="1" si="21"/>
        <v>481496</v>
      </c>
      <c r="M455" s="151">
        <f t="shared" ca="1" si="22"/>
        <v>0.147490038321481</v>
      </c>
      <c r="N455" s="156">
        <f t="shared" ca="1" si="23"/>
        <v>61888</v>
      </c>
    </row>
    <row r="456" spans="1:14" x14ac:dyDescent="0.25">
      <c r="A456" t="str">
        <f>CALCS!AD458</f>
        <v>175520</v>
      </c>
      <c r="B456" t="str">
        <f>CALCS!A458</f>
        <v>Pekin</v>
      </c>
      <c r="C456" t="str">
        <f>CALCS!B458</f>
        <v>IL</v>
      </c>
      <c r="D456" t="str">
        <f>CALCS!C458</f>
        <v>52</v>
      </c>
      <c r="E456" t="str">
        <f>CALCS!D458</f>
        <v>MC</v>
      </c>
      <c r="F456">
        <f>CALCS!O458</f>
        <v>33038</v>
      </c>
      <c r="G456" s="133">
        <f ca="1">OFFSET(CDBG17old!$J$1,MATCH(A456,CDBG17old!$K$2:$K$1263,0),)</f>
        <v>381706</v>
      </c>
      <c r="H456" s="133">
        <f>CALCS!X458</f>
        <v>418162</v>
      </c>
      <c r="I456" s="133">
        <f ca="1">IFERROR(OFFSET('reallocations and reductions'!$H$2,MATCH(A456,'reallocations and reductions'!$F$3:$F$6,0),),0)</f>
        <v>0</v>
      </c>
      <c r="J456" s="133">
        <f ca="1">IFERROR(OFFSET('reallocations and reductions'!$I$13,MATCH(A456,'reallocations and reductions'!$F$14:$F$54,0),), 0)</f>
        <v>0</v>
      </c>
      <c r="K456" s="133">
        <f ca="1">ROUND(IF(OR(E456="State Balance", E456="Hawaii County"), H456/(SUMIF($E$2:$E$1259,"State Balance",$H$2:$H$1259)+SUMIF($E$2:$E$1259,"Hawaii County",$H$2:$H$1259))*('reallocations and reductions'!$I$6),H456/(SUM($H$2:$H$1259)-SUMIF($E$2:$E$1259,"State Balance",$H$2:$H$1259)-SUMIF($E$2:$E$1259,"Hawaii County",$H$2:$H$1259))*('reallocations and reductions'!$I$8+'reallocations and reductions'!$I$7)),0)</f>
        <v>33</v>
      </c>
      <c r="L456" s="133">
        <f t="shared" ca="1" si="21"/>
        <v>418195</v>
      </c>
      <c r="M456" s="151">
        <f t="shared" ca="1" si="22"/>
        <v>9.5594515150403708E-2</v>
      </c>
      <c r="N456" s="156">
        <f t="shared" ca="1" si="23"/>
        <v>36489</v>
      </c>
    </row>
    <row r="457" spans="1:14" x14ac:dyDescent="0.25">
      <c r="A457" t="str">
        <f>CALCS!AD459</f>
        <v>175526</v>
      </c>
      <c r="B457" t="str">
        <f>CALCS!A459</f>
        <v>Peoria</v>
      </c>
      <c r="C457" t="str">
        <f>CALCS!B459</f>
        <v>IL</v>
      </c>
      <c r="D457" t="str">
        <f>CALCS!C459</f>
        <v>51</v>
      </c>
      <c r="E457" t="str">
        <f>CALCS!D459</f>
        <v>PC</v>
      </c>
      <c r="F457">
        <f>CALCS!O459</f>
        <v>114265</v>
      </c>
      <c r="G457" s="133">
        <f ca="1">OFFSET(CDBG17old!$J$1,MATCH(A457,CDBG17old!$K$2:$K$1263,0),)</f>
        <v>1550735</v>
      </c>
      <c r="H457" s="133">
        <f>CALCS!X459</f>
        <v>1714953</v>
      </c>
      <c r="I457" s="133">
        <f ca="1">IFERROR(OFFSET('reallocations and reductions'!$H$2,MATCH(A457,'reallocations and reductions'!$F$3:$F$6,0),),0)</f>
        <v>0</v>
      </c>
      <c r="J457" s="133">
        <f ca="1">IFERROR(OFFSET('reallocations and reductions'!$I$13,MATCH(A457,'reallocations and reductions'!$F$14:$F$54,0),), 0)</f>
        <v>0</v>
      </c>
      <c r="K457" s="133">
        <f ca="1">ROUND(IF(OR(E457="State Balance", E457="Hawaii County"), H457/(SUMIF($E$2:$E$1259,"State Balance",$H$2:$H$1259)+SUMIF($E$2:$E$1259,"Hawaii County",$H$2:$H$1259))*('reallocations and reductions'!$I$6),H457/(SUM($H$2:$H$1259)-SUMIF($E$2:$E$1259,"State Balance",$H$2:$H$1259)-SUMIF($E$2:$E$1259,"Hawaii County",$H$2:$H$1259))*('reallocations and reductions'!$I$8+'reallocations and reductions'!$I$7)),0)</f>
        <v>134</v>
      </c>
      <c r="L457" s="133">
        <f t="shared" ca="1" si="21"/>
        <v>1715087</v>
      </c>
      <c r="M457" s="151">
        <f t="shared" ca="1" si="22"/>
        <v>0.10598329179389128</v>
      </c>
      <c r="N457" s="156">
        <f t="shared" ca="1" si="23"/>
        <v>164352</v>
      </c>
    </row>
    <row r="458" spans="1:14" x14ac:dyDescent="0.25">
      <c r="A458" t="str">
        <f>CALCS!AD460</f>
        <v>175808</v>
      </c>
      <c r="B458" t="str">
        <f>CALCS!A460</f>
        <v>Rantoul</v>
      </c>
      <c r="C458" t="str">
        <f>CALCS!B460</f>
        <v>IL</v>
      </c>
      <c r="D458" t="str">
        <f>CALCS!C460</f>
        <v>52</v>
      </c>
      <c r="E458" t="str">
        <f>CALCS!D460</f>
        <v>MC</v>
      </c>
      <c r="F458">
        <f>CALCS!O460</f>
        <v>12815</v>
      </c>
      <c r="G458" s="133">
        <f ca="1">OFFSET(CDBG17old!$J$1,MATCH(A458,CDBG17old!$K$2:$K$1263,0),)</f>
        <v>297635</v>
      </c>
      <c r="H458" s="133">
        <f>CALCS!X460</f>
        <v>331476</v>
      </c>
      <c r="I458" s="133">
        <f ca="1">IFERROR(OFFSET('reallocations and reductions'!$H$2,MATCH(A458,'reallocations and reductions'!$F$3:$F$6,0),),0)</f>
        <v>0</v>
      </c>
      <c r="J458" s="133">
        <f ca="1">IFERROR(OFFSET('reallocations and reductions'!$I$13,MATCH(A458,'reallocations and reductions'!$F$14:$F$54,0),), 0)</f>
        <v>0</v>
      </c>
      <c r="K458" s="133">
        <f ca="1">ROUND(IF(OR(E458="State Balance", E458="Hawaii County"), H458/(SUMIF($E$2:$E$1259,"State Balance",$H$2:$H$1259)+SUMIF($E$2:$E$1259,"Hawaii County",$H$2:$H$1259))*('reallocations and reductions'!$I$6),H458/(SUM($H$2:$H$1259)-SUMIF($E$2:$E$1259,"State Balance",$H$2:$H$1259)-SUMIF($E$2:$E$1259,"Hawaii County",$H$2:$H$1259))*('reallocations and reductions'!$I$8+'reallocations and reductions'!$I$7)),0)</f>
        <v>26</v>
      </c>
      <c r="L458" s="133">
        <f t="shared" ca="1" si="21"/>
        <v>331502</v>
      </c>
      <c r="M458" s="151">
        <f t="shared" ca="1" si="22"/>
        <v>0.11378702101567356</v>
      </c>
      <c r="N458" s="156">
        <f t="shared" ca="1" si="23"/>
        <v>33867</v>
      </c>
    </row>
    <row r="459" spans="1:14" x14ac:dyDescent="0.25">
      <c r="A459" t="str">
        <f>CALCS!AD461</f>
        <v>176000</v>
      </c>
      <c r="B459" t="str">
        <f>CALCS!A461</f>
        <v>Rockford</v>
      </c>
      <c r="C459" t="str">
        <f>CALCS!B461</f>
        <v>IL</v>
      </c>
      <c r="D459" t="str">
        <f>CALCS!C461</f>
        <v>51</v>
      </c>
      <c r="E459" t="str">
        <f>CALCS!D461</f>
        <v>PC</v>
      </c>
      <c r="F459">
        <f>CALCS!O461</f>
        <v>147651</v>
      </c>
      <c r="G459" s="133">
        <f ca="1">OFFSET(CDBG17old!$J$1,MATCH(A459,CDBG17old!$K$2:$K$1263,0),)</f>
        <v>1985836</v>
      </c>
      <c r="H459" s="133">
        <f>CALCS!X461</f>
        <v>2130373</v>
      </c>
      <c r="I459" s="133">
        <f ca="1">IFERROR(OFFSET('reallocations and reductions'!$H$2,MATCH(A459,'reallocations and reductions'!$F$3:$F$6,0),),0)</f>
        <v>0</v>
      </c>
      <c r="J459" s="133">
        <f ca="1">IFERROR(OFFSET('reallocations and reductions'!$I$13,MATCH(A459,'reallocations and reductions'!$F$14:$F$54,0),), 0)</f>
        <v>0</v>
      </c>
      <c r="K459" s="133">
        <f ca="1">ROUND(IF(OR(E459="State Balance", E459="Hawaii County"), H459/(SUMIF($E$2:$E$1259,"State Balance",$H$2:$H$1259)+SUMIF($E$2:$E$1259,"Hawaii County",$H$2:$H$1259))*('reallocations and reductions'!$I$6),H459/(SUM($H$2:$H$1259)-SUMIF($E$2:$E$1259,"State Balance",$H$2:$H$1259)-SUMIF($E$2:$E$1259,"Hawaii County",$H$2:$H$1259))*('reallocations and reductions'!$I$8+'reallocations and reductions'!$I$7)),0)</f>
        <v>166</v>
      </c>
      <c r="L459" s="133">
        <f t="shared" ca="1" si="21"/>
        <v>2130539</v>
      </c>
      <c r="M459" s="151">
        <f t="shared" ca="1" si="22"/>
        <v>7.2867547974757224E-2</v>
      </c>
      <c r="N459" s="156">
        <f t="shared" ca="1" si="23"/>
        <v>144703</v>
      </c>
    </row>
    <row r="460" spans="1:14" x14ac:dyDescent="0.25">
      <c r="A460" t="str">
        <f>CALCS!AD462</f>
        <v>176006</v>
      </c>
      <c r="B460" t="str">
        <f>CALCS!A462</f>
        <v>Rock Island</v>
      </c>
      <c r="C460" t="str">
        <f>CALCS!B462</f>
        <v>IL</v>
      </c>
      <c r="D460" t="str">
        <f>CALCS!C462</f>
        <v>51</v>
      </c>
      <c r="E460" t="str">
        <f>CALCS!D462</f>
        <v>PC</v>
      </c>
      <c r="F460">
        <f>CALCS!O462</f>
        <v>38210</v>
      </c>
      <c r="G460" s="133">
        <f ca="1">OFFSET(CDBG17old!$J$1,MATCH(A460,CDBG17old!$K$2:$K$1263,0),)</f>
        <v>971183</v>
      </c>
      <c r="H460" s="133">
        <f>CALCS!X462</f>
        <v>1039882</v>
      </c>
      <c r="I460" s="133">
        <f ca="1">IFERROR(OFFSET('reallocations and reductions'!$H$2,MATCH(A460,'reallocations and reductions'!$F$3:$F$6,0),),0)</f>
        <v>0</v>
      </c>
      <c r="J460" s="133">
        <f ca="1">IFERROR(OFFSET('reallocations and reductions'!$I$13,MATCH(A460,'reallocations and reductions'!$F$14:$F$54,0),), 0)</f>
        <v>0</v>
      </c>
      <c r="K460" s="133">
        <f ca="1">ROUND(IF(OR(E460="State Balance", E460="Hawaii County"), H460/(SUMIF($E$2:$E$1259,"State Balance",$H$2:$H$1259)+SUMIF($E$2:$E$1259,"Hawaii County",$H$2:$H$1259))*('reallocations and reductions'!$I$6),H460/(SUM($H$2:$H$1259)-SUMIF($E$2:$E$1259,"State Balance",$H$2:$H$1259)-SUMIF($E$2:$E$1259,"Hawaii County",$H$2:$H$1259))*('reallocations and reductions'!$I$8+'reallocations and reductions'!$I$7)),0)</f>
        <v>81</v>
      </c>
      <c r="L460" s="133">
        <f t="shared" ca="1" si="21"/>
        <v>1039963</v>
      </c>
      <c r="M460" s="151">
        <f t="shared" ca="1" si="22"/>
        <v>7.0820844269308666E-2</v>
      </c>
      <c r="N460" s="156">
        <f t="shared" ca="1" si="23"/>
        <v>68780</v>
      </c>
    </row>
    <row r="461" spans="1:14" x14ac:dyDescent="0.25">
      <c r="A461" t="str">
        <f>CALCS!AD463</f>
        <v>176300</v>
      </c>
      <c r="B461" t="str">
        <f>CALCS!A463</f>
        <v>Schaumburg Village</v>
      </c>
      <c r="C461" t="str">
        <f>CALCS!B463</f>
        <v>IL</v>
      </c>
      <c r="D461" t="str">
        <f>CALCS!C463</f>
        <v>51</v>
      </c>
      <c r="E461" t="str">
        <f>CALCS!D463</f>
        <v>PC</v>
      </c>
      <c r="F461">
        <f>CALCS!O463</f>
        <v>74446</v>
      </c>
      <c r="G461" s="133">
        <f ca="1">OFFSET(CDBG17old!$J$1,MATCH(A461,CDBG17old!$K$2:$K$1263,0),)</f>
        <v>303777</v>
      </c>
      <c r="H461" s="133">
        <f>CALCS!X463</f>
        <v>336360</v>
      </c>
      <c r="I461" s="133">
        <f ca="1">IFERROR(OFFSET('reallocations and reductions'!$H$2,MATCH(A461,'reallocations and reductions'!$F$3:$F$6,0),),0)</f>
        <v>0</v>
      </c>
      <c r="J461" s="133">
        <f ca="1">IFERROR(OFFSET('reallocations and reductions'!$I$13,MATCH(A461,'reallocations and reductions'!$F$14:$F$54,0),), 0)</f>
        <v>0</v>
      </c>
      <c r="K461" s="133">
        <f ca="1">ROUND(IF(OR(E461="State Balance", E461="Hawaii County"), H461/(SUMIF($E$2:$E$1259,"State Balance",$H$2:$H$1259)+SUMIF($E$2:$E$1259,"Hawaii County",$H$2:$H$1259))*('reallocations and reductions'!$I$6),H461/(SUM($H$2:$H$1259)-SUMIF($E$2:$E$1259,"State Balance",$H$2:$H$1259)-SUMIF($E$2:$E$1259,"Hawaii County",$H$2:$H$1259))*('reallocations and reductions'!$I$8+'reallocations and reductions'!$I$7)),0)</f>
        <v>26</v>
      </c>
      <c r="L461" s="133">
        <f t="shared" ca="1" si="21"/>
        <v>336386</v>
      </c>
      <c r="M461" s="151">
        <f t="shared" ca="1" si="22"/>
        <v>0.1073451907155578</v>
      </c>
      <c r="N461" s="156">
        <f t="shared" ca="1" si="23"/>
        <v>32609</v>
      </c>
    </row>
    <row r="462" spans="1:14" x14ac:dyDescent="0.25">
      <c r="A462" t="str">
        <f>CALCS!AD464</f>
        <v>176498</v>
      </c>
      <c r="B462" t="str">
        <f>CALCS!A464</f>
        <v>Skokie</v>
      </c>
      <c r="C462" t="str">
        <f>CALCS!B464</f>
        <v>IL</v>
      </c>
      <c r="D462" t="str">
        <f>CALCS!C464</f>
        <v>51</v>
      </c>
      <c r="E462" t="str">
        <f>CALCS!D464</f>
        <v>PC</v>
      </c>
      <c r="F462">
        <f>CALCS!O464</f>
        <v>64270</v>
      </c>
      <c r="G462" s="133">
        <f ca="1">OFFSET(CDBG17old!$J$1,MATCH(A462,CDBG17old!$K$2:$K$1263,0),)</f>
        <v>518712</v>
      </c>
      <c r="H462" s="133">
        <f>CALCS!X464</f>
        <v>590904</v>
      </c>
      <c r="I462" s="133">
        <f ca="1">IFERROR(OFFSET('reallocations and reductions'!$H$2,MATCH(A462,'reallocations and reductions'!$F$3:$F$6,0),),0)</f>
        <v>0</v>
      </c>
      <c r="J462" s="133">
        <f ca="1">IFERROR(OFFSET('reallocations and reductions'!$I$13,MATCH(A462,'reallocations and reductions'!$F$14:$F$54,0),), 0)</f>
        <v>0</v>
      </c>
      <c r="K462" s="133">
        <f ca="1">ROUND(IF(OR(E462="State Balance", E462="Hawaii County"), H462/(SUMIF($E$2:$E$1259,"State Balance",$H$2:$H$1259)+SUMIF($E$2:$E$1259,"Hawaii County",$H$2:$H$1259))*('reallocations and reductions'!$I$6),H462/(SUM($H$2:$H$1259)-SUMIF($E$2:$E$1259,"State Balance",$H$2:$H$1259)-SUMIF($E$2:$E$1259,"Hawaii County",$H$2:$H$1259))*('reallocations and reductions'!$I$8+'reallocations and reductions'!$I$7)),0)</f>
        <v>46</v>
      </c>
      <c r="L462" s="133">
        <f t="shared" ca="1" si="21"/>
        <v>590950</v>
      </c>
      <c r="M462" s="151">
        <f t="shared" ca="1" si="22"/>
        <v>0.13926417742408118</v>
      </c>
      <c r="N462" s="156">
        <f t="shared" ca="1" si="23"/>
        <v>72238</v>
      </c>
    </row>
    <row r="463" spans="1:14" x14ac:dyDescent="0.25">
      <c r="A463" t="str">
        <f>CALCS!AD465</f>
        <v>176648</v>
      </c>
      <c r="B463" t="str">
        <f>CALCS!A465</f>
        <v>Springfield</v>
      </c>
      <c r="C463" t="str">
        <f>CALCS!B465</f>
        <v>IL</v>
      </c>
      <c r="D463" t="str">
        <f>CALCS!C465</f>
        <v>51</v>
      </c>
      <c r="E463" t="str">
        <f>CALCS!D465</f>
        <v>PC</v>
      </c>
      <c r="F463">
        <f>CALCS!O465</f>
        <v>115715</v>
      </c>
      <c r="G463" s="133">
        <f ca="1">OFFSET(CDBG17old!$J$1,MATCH(A463,CDBG17old!$K$2:$K$1263,0),)</f>
        <v>1119958</v>
      </c>
      <c r="H463" s="133">
        <f>CALCS!X465</f>
        <v>1257813</v>
      </c>
      <c r="I463" s="133">
        <f ca="1">IFERROR(OFFSET('reallocations and reductions'!$H$2,MATCH(A463,'reallocations and reductions'!$F$3:$F$6,0),),0)</f>
        <v>0</v>
      </c>
      <c r="J463" s="133">
        <f ca="1">IFERROR(OFFSET('reallocations and reductions'!$I$13,MATCH(A463,'reallocations and reductions'!$F$14:$F$54,0),), 0)</f>
        <v>0</v>
      </c>
      <c r="K463" s="133">
        <f ca="1">ROUND(IF(OR(E463="State Balance", E463="Hawaii County"), H463/(SUMIF($E$2:$E$1259,"State Balance",$H$2:$H$1259)+SUMIF($E$2:$E$1259,"Hawaii County",$H$2:$H$1259))*('reallocations and reductions'!$I$6),H463/(SUM($H$2:$H$1259)-SUMIF($E$2:$E$1259,"State Balance",$H$2:$H$1259)-SUMIF($E$2:$E$1259,"Hawaii County",$H$2:$H$1259))*('reallocations and reductions'!$I$8+'reallocations and reductions'!$I$7)),0)</f>
        <v>98</v>
      </c>
      <c r="L463" s="133">
        <f t="shared" ca="1" si="21"/>
        <v>1257911</v>
      </c>
      <c r="M463" s="151">
        <f t="shared" ca="1" si="22"/>
        <v>0.12317694056384257</v>
      </c>
      <c r="N463" s="156">
        <f t="shared" ca="1" si="23"/>
        <v>137953</v>
      </c>
    </row>
    <row r="464" spans="1:14" x14ac:dyDescent="0.25">
      <c r="A464" t="str">
        <f>CALCS!AD466</f>
        <v>177122</v>
      </c>
      <c r="B464" t="str">
        <f>CALCS!A466</f>
        <v>Urbana</v>
      </c>
      <c r="C464" t="str">
        <f>CALCS!B466</f>
        <v>IL</v>
      </c>
      <c r="D464" t="str">
        <f>CALCS!C466</f>
        <v>51</v>
      </c>
      <c r="E464" t="str">
        <f>CALCS!D466</f>
        <v>PC</v>
      </c>
      <c r="F464">
        <f>CALCS!O466</f>
        <v>42014</v>
      </c>
      <c r="G464" s="133">
        <f ca="1">OFFSET(CDBG17old!$J$1,MATCH(A464,CDBG17old!$K$2:$K$1263,0),)</f>
        <v>362023</v>
      </c>
      <c r="H464" s="133">
        <f>CALCS!X466</f>
        <v>408095</v>
      </c>
      <c r="I464" s="133">
        <f ca="1">IFERROR(OFFSET('reallocations and reductions'!$H$2,MATCH(A464,'reallocations and reductions'!$F$3:$F$6,0),),0)</f>
        <v>0</v>
      </c>
      <c r="J464" s="133">
        <f ca="1">IFERROR(OFFSET('reallocations and reductions'!$I$13,MATCH(A464,'reallocations and reductions'!$F$14:$F$54,0),), 0)</f>
        <v>0</v>
      </c>
      <c r="K464" s="133">
        <f ca="1">ROUND(IF(OR(E464="State Balance", E464="Hawaii County"), H464/(SUMIF($E$2:$E$1259,"State Balance",$H$2:$H$1259)+SUMIF($E$2:$E$1259,"Hawaii County",$H$2:$H$1259))*('reallocations and reductions'!$I$6),H464/(SUM($H$2:$H$1259)-SUMIF($E$2:$E$1259,"State Balance",$H$2:$H$1259)-SUMIF($E$2:$E$1259,"Hawaii County",$H$2:$H$1259))*('reallocations and reductions'!$I$8+'reallocations and reductions'!$I$7)),0)</f>
        <v>32</v>
      </c>
      <c r="L464" s="133">
        <f t="shared" ca="1" si="21"/>
        <v>408127</v>
      </c>
      <c r="M464" s="151">
        <f t="shared" ca="1" si="22"/>
        <v>0.12735102465865428</v>
      </c>
      <c r="N464" s="156">
        <f t="shared" ca="1" si="23"/>
        <v>46104</v>
      </c>
    </row>
    <row r="465" spans="1:14" x14ac:dyDescent="0.25">
      <c r="A465" t="str">
        <f>CALCS!AD467</f>
        <v>177404</v>
      </c>
      <c r="B465" t="str">
        <f>CALCS!A467</f>
        <v>Waukegan</v>
      </c>
      <c r="C465" t="str">
        <f>CALCS!B467</f>
        <v>IL</v>
      </c>
      <c r="D465" t="str">
        <f>CALCS!C467</f>
        <v>52</v>
      </c>
      <c r="E465" t="str">
        <f>CALCS!D467</f>
        <v>MC</v>
      </c>
      <c r="F465">
        <f>CALCS!O467</f>
        <v>88182</v>
      </c>
      <c r="G465" s="133">
        <f ca="1">OFFSET(CDBG17old!$J$1,MATCH(A465,CDBG17old!$K$2:$K$1263,0),)</f>
        <v>775929</v>
      </c>
      <c r="H465" s="133">
        <f>CALCS!X467</f>
        <v>893370</v>
      </c>
      <c r="I465" s="133">
        <f ca="1">IFERROR(OFFSET('reallocations and reductions'!$H$2,MATCH(A465,'reallocations and reductions'!$F$3:$F$6,0),),0)</f>
        <v>0</v>
      </c>
      <c r="J465" s="133">
        <f ca="1">IFERROR(OFFSET('reallocations and reductions'!$I$13,MATCH(A465,'reallocations and reductions'!$F$14:$F$54,0),), 0)</f>
        <v>0</v>
      </c>
      <c r="K465" s="133">
        <f ca="1">ROUND(IF(OR(E465="State Balance", E465="Hawaii County"), H465/(SUMIF($E$2:$E$1259,"State Balance",$H$2:$H$1259)+SUMIF($E$2:$E$1259,"Hawaii County",$H$2:$H$1259))*('reallocations and reductions'!$I$6),H465/(SUM($H$2:$H$1259)-SUMIF($E$2:$E$1259,"State Balance",$H$2:$H$1259)-SUMIF($E$2:$E$1259,"Hawaii County",$H$2:$H$1259))*('reallocations and reductions'!$I$8+'reallocations and reductions'!$I$7)),0)</f>
        <v>70</v>
      </c>
      <c r="L465" s="133">
        <f t="shared" ca="1" si="21"/>
        <v>893440</v>
      </c>
      <c r="M465" s="151">
        <f t="shared" ca="1" si="22"/>
        <v>0.1514455575187936</v>
      </c>
      <c r="N465" s="156">
        <f t="shared" ca="1" si="23"/>
        <v>117511</v>
      </c>
    </row>
    <row r="466" spans="1:14" x14ac:dyDescent="0.25">
      <c r="A466" t="str">
        <f>CALCS!AD468</f>
        <v>177548</v>
      </c>
      <c r="B466" t="str">
        <f>CALCS!A468</f>
        <v>Wheaton City</v>
      </c>
      <c r="C466" t="str">
        <f>CALCS!B468</f>
        <v>IL</v>
      </c>
      <c r="D466" t="str">
        <f>CALCS!C468</f>
        <v>52</v>
      </c>
      <c r="E466" t="str">
        <f>CALCS!D468</f>
        <v>MC</v>
      </c>
      <c r="F466">
        <f>CALCS!O468</f>
        <v>53389</v>
      </c>
      <c r="G466" s="133">
        <f ca="1">OFFSET(CDBG17old!$J$1,MATCH(A466,CDBG17old!$K$2:$K$1263,0),)</f>
        <v>204944</v>
      </c>
      <c r="H466" s="133">
        <f>CALCS!X468</f>
        <v>226371</v>
      </c>
      <c r="I466" s="133">
        <f ca="1">IFERROR(OFFSET('reallocations and reductions'!$H$2,MATCH(A466,'reallocations and reductions'!$F$3:$F$6,0),),0)</f>
        <v>0</v>
      </c>
      <c r="J466" s="133">
        <f ca="1">IFERROR(OFFSET('reallocations and reductions'!$I$13,MATCH(A466,'reallocations and reductions'!$F$14:$F$54,0),), 0)</f>
        <v>0</v>
      </c>
      <c r="K466" s="133">
        <f ca="1">ROUND(IF(OR(E466="State Balance", E466="Hawaii County"), H466/(SUMIF($E$2:$E$1259,"State Balance",$H$2:$H$1259)+SUMIF($E$2:$E$1259,"Hawaii County",$H$2:$H$1259))*('reallocations and reductions'!$I$6),H466/(SUM($H$2:$H$1259)-SUMIF($E$2:$E$1259,"State Balance",$H$2:$H$1259)-SUMIF($E$2:$E$1259,"Hawaii County",$H$2:$H$1259))*('reallocations and reductions'!$I$8+'reallocations and reductions'!$I$7)),0)</f>
        <v>18</v>
      </c>
      <c r="L466" s="133">
        <f t="shared" ca="1" si="21"/>
        <v>226389</v>
      </c>
      <c r="M466" s="151">
        <f t="shared" ca="1" si="22"/>
        <v>0.10463834022952612</v>
      </c>
      <c r="N466" s="156">
        <f t="shared" ca="1" si="23"/>
        <v>21445</v>
      </c>
    </row>
    <row r="467" spans="1:14" x14ac:dyDescent="0.25">
      <c r="A467" t="str">
        <f>CALCS!AD469</f>
        <v>179031</v>
      </c>
      <c r="B467" t="str">
        <f>CALCS!A469</f>
        <v>Cook County</v>
      </c>
      <c r="C467" t="str">
        <f>CALCS!B469</f>
        <v>IL</v>
      </c>
      <c r="D467" t="str">
        <f>CALCS!C469</f>
        <v>66</v>
      </c>
      <c r="E467" t="str">
        <f>CALCS!D469</f>
        <v>UC</v>
      </c>
      <c r="F467">
        <f>CALCS!O469</f>
        <v>1661674</v>
      </c>
      <c r="G467" s="133">
        <f ca="1">OFFSET(CDBG17old!$J$1,MATCH(A467,CDBG17old!$K$2:$K$1263,0),)</f>
        <v>9274177</v>
      </c>
      <c r="H467" s="133">
        <f>CALCS!X469</f>
        <v>10248589</v>
      </c>
      <c r="I467" s="133">
        <f ca="1">IFERROR(OFFSET('reallocations and reductions'!$H$2,MATCH(A467,'reallocations and reductions'!$F$3:$F$6,0),),0)</f>
        <v>0</v>
      </c>
      <c r="J467" s="133">
        <f ca="1">IFERROR(OFFSET('reallocations and reductions'!$I$13,MATCH(A467,'reallocations and reductions'!$F$14:$F$54,0),), 0)</f>
        <v>0</v>
      </c>
      <c r="K467" s="133">
        <f ca="1">ROUND(IF(OR(E467="State Balance", E467="Hawaii County"), H467/(SUMIF($E$2:$E$1259,"State Balance",$H$2:$H$1259)+SUMIF($E$2:$E$1259,"Hawaii County",$H$2:$H$1259))*('reallocations and reductions'!$I$6),H467/(SUM($H$2:$H$1259)-SUMIF($E$2:$E$1259,"State Balance",$H$2:$H$1259)-SUMIF($E$2:$E$1259,"Hawaii County",$H$2:$H$1259))*('reallocations and reductions'!$I$8+'reallocations and reductions'!$I$7)),0)</f>
        <v>799</v>
      </c>
      <c r="L467" s="133">
        <f t="shared" ca="1" si="21"/>
        <v>10249388</v>
      </c>
      <c r="M467" s="151">
        <f t="shared" ca="1" si="22"/>
        <v>0.10515337371715032</v>
      </c>
      <c r="N467" s="156">
        <f t="shared" ca="1" si="23"/>
        <v>975211</v>
      </c>
    </row>
    <row r="468" spans="1:14" x14ac:dyDescent="0.25">
      <c r="A468" t="str">
        <f>CALCS!AD470</f>
        <v>179043</v>
      </c>
      <c r="B468" t="str">
        <f>CALCS!A470</f>
        <v>Du Page County</v>
      </c>
      <c r="C468" t="str">
        <f>CALCS!B470</f>
        <v>IL</v>
      </c>
      <c r="D468" t="str">
        <f>CALCS!C470</f>
        <v>66</v>
      </c>
      <c r="E468" t="str">
        <f>CALCS!D470</f>
        <v>UC</v>
      </c>
      <c r="F468">
        <f>CALCS!O470</f>
        <v>679773</v>
      </c>
      <c r="G468" s="133">
        <f ca="1">OFFSET(CDBG17old!$J$1,MATCH(A468,CDBG17old!$K$2:$K$1263,0),)</f>
        <v>3225688</v>
      </c>
      <c r="H468" s="133">
        <f>CALCS!X470</f>
        <v>3540080</v>
      </c>
      <c r="I468" s="133">
        <f ca="1">IFERROR(OFFSET('reallocations and reductions'!$H$2,MATCH(A468,'reallocations and reductions'!$F$3:$F$6,0),),0)</f>
        <v>0</v>
      </c>
      <c r="J468" s="133">
        <f ca="1">IFERROR(OFFSET('reallocations and reductions'!$I$13,MATCH(A468,'reallocations and reductions'!$F$14:$F$54,0),), 0)</f>
        <v>0</v>
      </c>
      <c r="K468" s="133">
        <f ca="1">ROUND(IF(OR(E468="State Balance", E468="Hawaii County"), H468/(SUMIF($E$2:$E$1259,"State Balance",$H$2:$H$1259)+SUMIF($E$2:$E$1259,"Hawaii County",$H$2:$H$1259))*('reallocations and reductions'!$I$6),H468/(SUM($H$2:$H$1259)-SUMIF($E$2:$E$1259,"State Balance",$H$2:$H$1259)-SUMIF($E$2:$E$1259,"Hawaii County",$H$2:$H$1259))*('reallocations and reductions'!$I$8+'reallocations and reductions'!$I$7)),0)</f>
        <v>276</v>
      </c>
      <c r="L468" s="133">
        <f t="shared" ca="1" si="21"/>
        <v>3540356</v>
      </c>
      <c r="M468" s="151">
        <f t="shared" ca="1" si="22"/>
        <v>9.755066206031085E-2</v>
      </c>
      <c r="N468" s="156">
        <f t="shared" ca="1" si="23"/>
        <v>314668</v>
      </c>
    </row>
    <row r="469" spans="1:14" x14ac:dyDescent="0.25">
      <c r="A469" t="str">
        <f>CALCS!AD471</f>
        <v>179089</v>
      </c>
      <c r="B469" t="str">
        <f>CALCS!A471</f>
        <v>Kane County</v>
      </c>
      <c r="C469" t="str">
        <f>CALCS!B471</f>
        <v>IL</v>
      </c>
      <c r="D469" t="str">
        <f>CALCS!C471</f>
        <v>66</v>
      </c>
      <c r="E469" t="str">
        <f>CALCS!D471</f>
        <v>UC</v>
      </c>
      <c r="F469">
        <f>CALCS!O471</f>
        <v>291730</v>
      </c>
      <c r="G469" s="133">
        <f ca="1">OFFSET(CDBG17old!$J$1,MATCH(A469,CDBG17old!$K$2:$K$1263,0),)</f>
        <v>1166062</v>
      </c>
      <c r="H469" s="133">
        <f>CALCS!X471</f>
        <v>1358113</v>
      </c>
      <c r="I469" s="133">
        <f ca="1">IFERROR(OFFSET('reallocations and reductions'!$H$2,MATCH(A469,'reallocations and reductions'!$F$3:$F$6,0),),0)</f>
        <v>0</v>
      </c>
      <c r="J469" s="133">
        <f ca="1">IFERROR(OFFSET('reallocations and reductions'!$I$13,MATCH(A469,'reallocations and reductions'!$F$14:$F$54,0),), 0)</f>
        <v>0</v>
      </c>
      <c r="K469" s="133">
        <f ca="1">ROUND(IF(OR(E469="State Balance", E469="Hawaii County"), H469/(SUMIF($E$2:$E$1259,"State Balance",$H$2:$H$1259)+SUMIF($E$2:$E$1259,"Hawaii County",$H$2:$H$1259))*('reallocations and reductions'!$I$6),H469/(SUM($H$2:$H$1259)-SUMIF($E$2:$E$1259,"State Balance",$H$2:$H$1259)-SUMIF($E$2:$E$1259,"Hawaii County",$H$2:$H$1259))*('reallocations and reductions'!$I$8+'reallocations and reductions'!$I$7)),0)</f>
        <v>106</v>
      </c>
      <c r="L469" s="133">
        <f t="shared" ca="1" si="21"/>
        <v>1358219</v>
      </c>
      <c r="M469" s="151">
        <f t="shared" ca="1" si="22"/>
        <v>0.16479140903313888</v>
      </c>
      <c r="N469" s="156">
        <f t="shared" ca="1" si="23"/>
        <v>192157</v>
      </c>
    </row>
    <row r="470" spans="1:14" x14ac:dyDescent="0.25">
      <c r="A470" t="str">
        <f>CALCS!AD472</f>
        <v>179097</v>
      </c>
      <c r="B470" t="str">
        <f>CALCS!A472</f>
        <v>Lake County</v>
      </c>
      <c r="C470" t="str">
        <f>CALCS!B472</f>
        <v>IL</v>
      </c>
      <c r="D470" t="str">
        <f>CALCS!C472</f>
        <v>66</v>
      </c>
      <c r="E470" t="str">
        <f>CALCS!D472</f>
        <v>UC</v>
      </c>
      <c r="F470">
        <f>CALCS!O472</f>
        <v>589194</v>
      </c>
      <c r="G470" s="133">
        <f ca="1">OFFSET(CDBG17old!$J$1,MATCH(A470,CDBG17old!$K$2:$K$1263,0),)</f>
        <v>2403420</v>
      </c>
      <c r="H470" s="133">
        <f>CALCS!X472</f>
        <v>2641290</v>
      </c>
      <c r="I470" s="133">
        <f ca="1">IFERROR(OFFSET('reallocations and reductions'!$H$2,MATCH(A470,'reallocations and reductions'!$F$3:$F$6,0),),0)</f>
        <v>0</v>
      </c>
      <c r="J470" s="133">
        <f ca="1">IFERROR(OFFSET('reallocations and reductions'!$I$13,MATCH(A470,'reallocations and reductions'!$F$14:$F$54,0),), 0)</f>
        <v>0</v>
      </c>
      <c r="K470" s="133">
        <f ca="1">ROUND(IF(OR(E470="State Balance", E470="Hawaii County"), H470/(SUMIF($E$2:$E$1259,"State Balance",$H$2:$H$1259)+SUMIF($E$2:$E$1259,"Hawaii County",$H$2:$H$1259))*('reallocations and reductions'!$I$6),H470/(SUM($H$2:$H$1259)-SUMIF($E$2:$E$1259,"State Balance",$H$2:$H$1259)-SUMIF($E$2:$E$1259,"Hawaii County",$H$2:$H$1259))*('reallocations and reductions'!$I$8+'reallocations and reductions'!$I$7)),0)</f>
        <v>206</v>
      </c>
      <c r="L470" s="133">
        <f t="shared" ca="1" si="21"/>
        <v>2641496</v>
      </c>
      <c r="M470" s="151">
        <f t="shared" ca="1" si="22"/>
        <v>9.9057176856313087E-2</v>
      </c>
      <c r="N470" s="156">
        <f t="shared" ca="1" si="23"/>
        <v>238076</v>
      </c>
    </row>
    <row r="471" spans="1:14" x14ac:dyDescent="0.25">
      <c r="A471" t="str">
        <f>CALCS!AD473</f>
        <v>179111</v>
      </c>
      <c r="B471" t="str">
        <f>CALCS!A473</f>
        <v>Mchenry County</v>
      </c>
      <c r="C471" t="str">
        <f>CALCS!B473</f>
        <v>IL</v>
      </c>
      <c r="D471" t="str">
        <f>CALCS!C473</f>
        <v>66</v>
      </c>
      <c r="E471" t="str">
        <f>CALCS!D473</f>
        <v>UC</v>
      </c>
      <c r="F471">
        <f>CALCS!O473</f>
        <v>311286</v>
      </c>
      <c r="G471" s="133">
        <f ca="1">OFFSET(CDBG17old!$J$1,MATCH(A471,CDBG17old!$K$2:$K$1263,0),)</f>
        <v>1276647</v>
      </c>
      <c r="H471" s="133">
        <f>CALCS!X473</f>
        <v>1413272</v>
      </c>
      <c r="I471" s="133">
        <f ca="1">IFERROR(OFFSET('reallocations and reductions'!$H$2,MATCH(A471,'reallocations and reductions'!$F$3:$F$6,0),),0)</f>
        <v>0</v>
      </c>
      <c r="J471" s="133">
        <f ca="1">IFERROR(OFFSET('reallocations and reductions'!$I$13,MATCH(A471,'reallocations and reductions'!$F$14:$F$54,0),), 0)</f>
        <v>0</v>
      </c>
      <c r="K471" s="133">
        <f ca="1">ROUND(IF(OR(E471="State Balance", E471="Hawaii County"), H471/(SUMIF($E$2:$E$1259,"State Balance",$H$2:$H$1259)+SUMIF($E$2:$E$1259,"Hawaii County",$H$2:$H$1259))*('reallocations and reductions'!$I$6),H471/(SUM($H$2:$H$1259)-SUMIF($E$2:$E$1259,"State Balance",$H$2:$H$1259)-SUMIF($E$2:$E$1259,"Hawaii County",$H$2:$H$1259))*('reallocations and reductions'!$I$8+'reallocations and reductions'!$I$7)),0)</f>
        <v>110</v>
      </c>
      <c r="L471" s="133">
        <f t="shared" ca="1" si="21"/>
        <v>1413382</v>
      </c>
      <c r="M471" s="151">
        <f t="shared" ca="1" si="22"/>
        <v>0.10710478307629281</v>
      </c>
      <c r="N471" s="156">
        <f t="shared" ca="1" si="23"/>
        <v>136735</v>
      </c>
    </row>
    <row r="472" spans="1:14" x14ac:dyDescent="0.25">
      <c r="A472" t="str">
        <f>CALCS!AD474</f>
        <v>179119</v>
      </c>
      <c r="B472" t="str">
        <f>CALCS!A474</f>
        <v>Madison County</v>
      </c>
      <c r="C472" t="str">
        <f>CALCS!B474</f>
        <v>IL</v>
      </c>
      <c r="D472" t="str">
        <f>CALCS!C474</f>
        <v>66</v>
      </c>
      <c r="E472" t="str">
        <f>CALCS!D474</f>
        <v>UC</v>
      </c>
      <c r="F472">
        <f>CALCS!O474</f>
        <v>213260</v>
      </c>
      <c r="G472" s="133">
        <f ca="1">OFFSET(CDBG17old!$J$1,MATCH(A472,CDBG17old!$K$2:$K$1263,0),)</f>
        <v>1241534</v>
      </c>
      <c r="H472" s="133">
        <f>CALCS!X474</f>
        <v>1370424</v>
      </c>
      <c r="I472" s="133">
        <f ca="1">IFERROR(OFFSET('reallocations and reductions'!$H$2,MATCH(A472,'reallocations and reductions'!$F$3:$F$6,0),),0)</f>
        <v>0</v>
      </c>
      <c r="J472" s="133">
        <f ca="1">IFERROR(OFFSET('reallocations and reductions'!$I$13,MATCH(A472,'reallocations and reductions'!$F$14:$F$54,0),), 0)</f>
        <v>0</v>
      </c>
      <c r="K472" s="133">
        <f ca="1">ROUND(IF(OR(E472="State Balance", E472="Hawaii County"), H472/(SUMIF($E$2:$E$1259,"State Balance",$H$2:$H$1259)+SUMIF($E$2:$E$1259,"Hawaii County",$H$2:$H$1259))*('reallocations and reductions'!$I$6),H472/(SUM($H$2:$H$1259)-SUMIF($E$2:$E$1259,"State Balance",$H$2:$H$1259)-SUMIF($E$2:$E$1259,"Hawaii County",$H$2:$H$1259))*('reallocations and reductions'!$I$8+'reallocations and reductions'!$I$7)),0)</f>
        <v>107</v>
      </c>
      <c r="L472" s="133">
        <f t="shared" ca="1" si="21"/>
        <v>1370531</v>
      </c>
      <c r="M472" s="151">
        <f t="shared" ca="1" si="22"/>
        <v>0.10390130274321928</v>
      </c>
      <c r="N472" s="156">
        <f t="shared" ca="1" si="23"/>
        <v>128997</v>
      </c>
    </row>
    <row r="473" spans="1:14" x14ac:dyDescent="0.25">
      <c r="A473" t="str">
        <f>CALCS!AD475</f>
        <v>179163</v>
      </c>
      <c r="B473" t="str">
        <f>CALCS!A475</f>
        <v>St Clair County</v>
      </c>
      <c r="C473" t="str">
        <f>CALCS!B475</f>
        <v>IL</v>
      </c>
      <c r="D473" t="str">
        <f>CALCS!C475</f>
        <v>66</v>
      </c>
      <c r="E473" t="str">
        <f>CALCS!D475</f>
        <v>UC</v>
      </c>
      <c r="F473">
        <f>CALCS!O475</f>
        <v>204470</v>
      </c>
      <c r="G473" s="133">
        <f ca="1">OFFSET(CDBG17old!$J$1,MATCH(A473,CDBG17old!$K$2:$K$1263,0),)</f>
        <v>1160457</v>
      </c>
      <c r="H473" s="133">
        <f>CALCS!X475</f>
        <v>1307104</v>
      </c>
      <c r="I473" s="133">
        <f ca="1">IFERROR(OFFSET('reallocations and reductions'!$H$2,MATCH(A473,'reallocations and reductions'!$F$3:$F$6,0),),0)</f>
        <v>0</v>
      </c>
      <c r="J473" s="133">
        <f ca="1">IFERROR(OFFSET('reallocations and reductions'!$I$13,MATCH(A473,'reallocations and reductions'!$F$14:$F$54,0),), 0)</f>
        <v>0</v>
      </c>
      <c r="K473" s="133">
        <f ca="1">ROUND(IF(OR(E473="State Balance", E473="Hawaii County"), H473/(SUMIF($E$2:$E$1259,"State Balance",$H$2:$H$1259)+SUMIF($E$2:$E$1259,"Hawaii County",$H$2:$H$1259))*('reallocations and reductions'!$I$6),H473/(SUM($H$2:$H$1259)-SUMIF($E$2:$E$1259,"State Balance",$H$2:$H$1259)-SUMIF($E$2:$E$1259,"Hawaii County",$H$2:$H$1259))*('reallocations and reductions'!$I$8+'reallocations and reductions'!$I$7)),0)</f>
        <v>102</v>
      </c>
      <c r="L473" s="133">
        <f t="shared" ca="1" si="21"/>
        <v>1307206</v>
      </c>
      <c r="M473" s="151">
        <f t="shared" ca="1" si="22"/>
        <v>0.12645793855351814</v>
      </c>
      <c r="N473" s="156">
        <f t="shared" ca="1" si="23"/>
        <v>146749</v>
      </c>
    </row>
    <row r="474" spans="1:14" x14ac:dyDescent="0.25">
      <c r="A474" t="str">
        <f>CALCS!AD476</f>
        <v>179197</v>
      </c>
      <c r="B474" t="str">
        <f>CALCS!A476</f>
        <v>Will County</v>
      </c>
      <c r="C474" t="str">
        <f>CALCS!B476</f>
        <v>IL</v>
      </c>
      <c r="D474" t="str">
        <f>CALCS!C476</f>
        <v>66</v>
      </c>
      <c r="E474" t="str">
        <f>CALCS!D476</f>
        <v>UC</v>
      </c>
      <c r="F474">
        <f>CALCS!O476</f>
        <v>422549</v>
      </c>
      <c r="G474" s="133">
        <f ca="1">OFFSET(CDBG17old!$J$1,MATCH(A474,CDBG17old!$K$2:$K$1263,0),)</f>
        <v>1576443</v>
      </c>
      <c r="H474" s="133">
        <f>CALCS!X476</f>
        <v>1677378</v>
      </c>
      <c r="I474" s="133">
        <f ca="1">IFERROR(OFFSET('reallocations and reductions'!$H$2,MATCH(A474,'reallocations and reductions'!$F$3:$F$6,0),),0)</f>
        <v>0</v>
      </c>
      <c r="J474" s="133">
        <f ca="1">IFERROR(OFFSET('reallocations and reductions'!$I$13,MATCH(A474,'reallocations and reductions'!$F$14:$F$54,0),), 0)</f>
        <v>0</v>
      </c>
      <c r="K474" s="133">
        <f ca="1">ROUND(IF(OR(E474="State Balance", E474="Hawaii County"), H474/(SUMIF($E$2:$E$1259,"State Balance",$H$2:$H$1259)+SUMIF($E$2:$E$1259,"Hawaii County",$H$2:$H$1259))*('reallocations and reductions'!$I$6),H474/(SUM($H$2:$H$1259)-SUMIF($E$2:$E$1259,"State Balance",$H$2:$H$1259)-SUMIF($E$2:$E$1259,"Hawaii County",$H$2:$H$1259))*('reallocations and reductions'!$I$8+'reallocations and reductions'!$I$7)),0)</f>
        <v>131</v>
      </c>
      <c r="L474" s="133">
        <f t="shared" ca="1" si="21"/>
        <v>1677509</v>
      </c>
      <c r="M474" s="151">
        <f t="shared" ca="1" si="22"/>
        <v>6.4110151778402388E-2</v>
      </c>
      <c r="N474" s="156">
        <f t="shared" ca="1" si="23"/>
        <v>101066</v>
      </c>
    </row>
    <row r="475" spans="1:14" x14ac:dyDescent="0.25">
      <c r="A475" t="str">
        <f>CALCS!AD477</f>
        <v>189999</v>
      </c>
      <c r="B475" t="str">
        <f>CALCS!A477</f>
        <v>Indiana</v>
      </c>
      <c r="C475" t="str">
        <f>CALCS!B477</f>
        <v>IN</v>
      </c>
      <c r="D475" t="str">
        <f>CALCS!C477</f>
        <v>22</v>
      </c>
      <c r="E475" t="str">
        <f>CALCS!D477</f>
        <v>State Balance</v>
      </c>
      <c r="F475">
        <f>CALCS!O477</f>
        <v>3775331</v>
      </c>
      <c r="G475" s="133">
        <f ca="1">OFFSET(CDBG17old!$J$1,MATCH(A475,CDBG17old!$K$2:$K$1263,0),)</f>
        <v>27891732</v>
      </c>
      <c r="H475" s="133">
        <f>CALCS!X477</f>
        <v>30569732</v>
      </c>
      <c r="I475" s="133">
        <f ca="1">IFERROR(OFFSET('reallocations and reductions'!$H$2,MATCH(A475,'reallocations and reductions'!$F$3:$F$6,0),),0)</f>
        <v>0</v>
      </c>
      <c r="J475" s="133">
        <f ca="1">IFERROR(OFFSET('reallocations and reductions'!$I$13,MATCH(A475,'reallocations and reductions'!$F$14:$F$54,0),), 0)</f>
        <v>0</v>
      </c>
      <c r="K475" s="133">
        <f ca="1">ROUND(IF(OR(E475="State Balance", E475="Hawaii County"), H475/(SUMIF($E$2:$E$1259,"State Balance",$H$2:$H$1259)+SUMIF($E$2:$E$1259,"Hawaii County",$H$2:$H$1259))*('reallocations and reductions'!$I$6),H475/(SUM($H$2:$H$1259)-SUMIF($E$2:$E$1259,"State Balance",$H$2:$H$1259)-SUMIF($E$2:$E$1259,"Hawaii County",$H$2:$H$1259))*('reallocations and reductions'!$I$8+'reallocations and reductions'!$I$7)),0)</f>
        <v>44116</v>
      </c>
      <c r="L475" s="133">
        <f t="shared" ca="1" si="21"/>
        <v>30613848</v>
      </c>
      <c r="M475" s="151">
        <f t="shared" ca="1" si="22"/>
        <v>9.7595803659665165E-2</v>
      </c>
      <c r="N475" s="156">
        <f t="shared" ca="1" si="23"/>
        <v>2722116</v>
      </c>
    </row>
    <row r="476" spans="1:14" x14ac:dyDescent="0.25">
      <c r="A476" t="str">
        <f>CALCS!AD478</f>
        <v>180084</v>
      </c>
      <c r="B476" t="str">
        <f>CALCS!A478</f>
        <v>Anderson</v>
      </c>
      <c r="C476" t="str">
        <f>CALCS!B478</f>
        <v>IN</v>
      </c>
      <c r="D476" t="str">
        <f>CALCS!C478</f>
        <v>51</v>
      </c>
      <c r="E476" t="str">
        <f>CALCS!D478</f>
        <v>PC</v>
      </c>
      <c r="F476">
        <f>CALCS!O478</f>
        <v>55130</v>
      </c>
      <c r="G476" s="133">
        <f ca="1">OFFSET(CDBG17old!$J$1,MATCH(A476,CDBG17old!$K$2:$K$1263,0),)</f>
        <v>826456</v>
      </c>
      <c r="H476" s="133">
        <f>CALCS!X478</f>
        <v>878148</v>
      </c>
      <c r="I476" s="133">
        <f ca="1">IFERROR(OFFSET('reallocations and reductions'!$H$2,MATCH(A476,'reallocations and reductions'!$F$3:$F$6,0),),0)</f>
        <v>0</v>
      </c>
      <c r="J476" s="133">
        <f ca="1">IFERROR(OFFSET('reallocations and reductions'!$I$13,MATCH(A476,'reallocations and reductions'!$F$14:$F$54,0),), 0)</f>
        <v>0</v>
      </c>
      <c r="K476" s="133">
        <f ca="1">ROUND(IF(OR(E476="State Balance", E476="Hawaii County"), H476/(SUMIF($E$2:$E$1259,"State Balance",$H$2:$H$1259)+SUMIF($E$2:$E$1259,"Hawaii County",$H$2:$H$1259))*('reallocations and reductions'!$I$6),H476/(SUM($H$2:$H$1259)-SUMIF($E$2:$E$1259,"State Balance",$H$2:$H$1259)-SUMIF($E$2:$E$1259,"Hawaii County",$H$2:$H$1259))*('reallocations and reductions'!$I$8+'reallocations and reductions'!$I$7)),0)</f>
        <v>68</v>
      </c>
      <c r="L476" s="133">
        <f t="shared" ca="1" si="21"/>
        <v>878216</v>
      </c>
      <c r="M476" s="151">
        <f t="shared" ca="1" si="22"/>
        <v>6.2628863484565422E-2</v>
      </c>
      <c r="N476" s="156">
        <f t="shared" ca="1" si="23"/>
        <v>51760</v>
      </c>
    </row>
    <row r="477" spans="1:14" x14ac:dyDescent="0.25">
      <c r="A477" t="str">
        <f>CALCS!AD479</f>
        <v>180246</v>
      </c>
      <c r="B477" t="str">
        <f>CALCS!A479</f>
        <v>Bloomington</v>
      </c>
      <c r="C477" t="str">
        <f>CALCS!B479</f>
        <v>IN</v>
      </c>
      <c r="D477" t="str">
        <f>CALCS!C479</f>
        <v>51</v>
      </c>
      <c r="E477" t="str">
        <f>CALCS!D479</f>
        <v>PC</v>
      </c>
      <c r="F477">
        <f>CALCS!O479</f>
        <v>84465</v>
      </c>
      <c r="G477" s="133">
        <f ca="1">OFFSET(CDBG17old!$J$1,MATCH(A477,CDBG17old!$K$2:$K$1263,0),)</f>
        <v>769074</v>
      </c>
      <c r="H477" s="133">
        <f>CALCS!X479</f>
        <v>836934</v>
      </c>
      <c r="I477" s="133">
        <f ca="1">IFERROR(OFFSET('reallocations and reductions'!$H$2,MATCH(A477,'reallocations and reductions'!$F$3:$F$6,0),),0)</f>
        <v>0</v>
      </c>
      <c r="J477" s="133">
        <f ca="1">IFERROR(OFFSET('reallocations and reductions'!$I$13,MATCH(A477,'reallocations and reductions'!$F$14:$F$54,0),), 0)</f>
        <v>0</v>
      </c>
      <c r="K477" s="133">
        <f ca="1">ROUND(IF(OR(E477="State Balance", E477="Hawaii County"), H477/(SUMIF($E$2:$E$1259,"State Balance",$H$2:$H$1259)+SUMIF($E$2:$E$1259,"Hawaii County",$H$2:$H$1259))*('reallocations and reductions'!$I$6),H477/(SUM($H$2:$H$1259)-SUMIF($E$2:$E$1259,"State Balance",$H$2:$H$1259)-SUMIF($E$2:$E$1259,"Hawaii County",$H$2:$H$1259))*('reallocations and reductions'!$I$8+'reallocations and reductions'!$I$7)),0)</f>
        <v>65</v>
      </c>
      <c r="L477" s="133">
        <f t="shared" ca="1" si="21"/>
        <v>836999</v>
      </c>
      <c r="M477" s="151">
        <f t="shared" ca="1" si="22"/>
        <v>8.8320499717842491E-2</v>
      </c>
      <c r="N477" s="156">
        <f t="shared" ca="1" si="23"/>
        <v>67925</v>
      </c>
    </row>
    <row r="478" spans="1:14" x14ac:dyDescent="0.25">
      <c r="A478" t="str">
        <f>CALCS!AD480</f>
        <v>180450</v>
      </c>
      <c r="B478" t="str">
        <f>CALCS!A480</f>
        <v>Carmel</v>
      </c>
      <c r="C478" t="str">
        <f>CALCS!B480</f>
        <v>IN</v>
      </c>
      <c r="D478" t="str">
        <f>CALCS!C480</f>
        <v>51</v>
      </c>
      <c r="E478" t="str">
        <f>CALCS!D480</f>
        <v>PC</v>
      </c>
      <c r="F478">
        <f>CALCS!O480</f>
        <v>91065</v>
      </c>
      <c r="G478" s="133">
        <f ca="1">OFFSET(CDBG17old!$J$1,MATCH(A478,CDBG17old!$K$2:$K$1263,0),)</f>
        <v>235411</v>
      </c>
      <c r="H478" s="133">
        <f>CALCS!X480</f>
        <v>273947</v>
      </c>
      <c r="I478" s="133">
        <f ca="1">IFERROR(OFFSET('reallocations and reductions'!$H$2,MATCH(A478,'reallocations and reductions'!$F$3:$F$6,0),),0)</f>
        <v>0</v>
      </c>
      <c r="J478" s="133">
        <f ca="1">IFERROR(OFFSET('reallocations and reductions'!$I$13,MATCH(A478,'reallocations and reductions'!$F$14:$F$54,0),), 0)</f>
        <v>0</v>
      </c>
      <c r="K478" s="133">
        <f ca="1">ROUND(IF(OR(E478="State Balance", E478="Hawaii County"), H478/(SUMIF($E$2:$E$1259,"State Balance",$H$2:$H$1259)+SUMIF($E$2:$E$1259,"Hawaii County",$H$2:$H$1259))*('reallocations and reductions'!$I$6),H478/(SUM($H$2:$H$1259)-SUMIF($E$2:$E$1259,"State Balance",$H$2:$H$1259)-SUMIF($E$2:$E$1259,"Hawaii County",$H$2:$H$1259))*('reallocations and reductions'!$I$8+'reallocations and reductions'!$I$7)),0)</f>
        <v>21</v>
      </c>
      <c r="L478" s="133">
        <f t="shared" ca="1" si="21"/>
        <v>273968</v>
      </c>
      <c r="M478" s="151">
        <f t="shared" ca="1" si="22"/>
        <v>0.1637858893594607</v>
      </c>
      <c r="N478" s="156">
        <f t="shared" ca="1" si="23"/>
        <v>38557</v>
      </c>
    </row>
    <row r="479" spans="1:14" x14ac:dyDescent="0.25">
      <c r="A479" t="str">
        <f>CALCS!AD481</f>
        <v>180624</v>
      </c>
      <c r="B479" t="str">
        <f>CALCS!A481</f>
        <v>Columbus</v>
      </c>
      <c r="C479" t="str">
        <f>CALCS!B481</f>
        <v>IN</v>
      </c>
      <c r="D479" t="str">
        <f>CALCS!C481</f>
        <v>51</v>
      </c>
      <c r="E479" t="str">
        <f>CALCS!D481</f>
        <v>PC</v>
      </c>
      <c r="F479">
        <f>CALCS!O481</f>
        <v>46850</v>
      </c>
      <c r="G479" s="133">
        <f ca="1">OFFSET(CDBG17old!$J$1,MATCH(A479,CDBG17old!$K$2:$K$1263,0),)</f>
        <v>231562</v>
      </c>
      <c r="H479" s="133">
        <f>CALCS!X481</f>
        <v>266073</v>
      </c>
      <c r="I479" s="133">
        <f ca="1">IFERROR(OFFSET('reallocations and reductions'!$H$2,MATCH(A479,'reallocations and reductions'!$F$3:$F$6,0),),0)</f>
        <v>0</v>
      </c>
      <c r="J479" s="133">
        <f ca="1">IFERROR(OFFSET('reallocations and reductions'!$I$13,MATCH(A479,'reallocations and reductions'!$F$14:$F$54,0),), 0)</f>
        <v>0</v>
      </c>
      <c r="K479" s="133">
        <f ca="1">ROUND(IF(OR(E479="State Balance", E479="Hawaii County"), H479/(SUMIF($E$2:$E$1259,"State Balance",$H$2:$H$1259)+SUMIF($E$2:$E$1259,"Hawaii County",$H$2:$H$1259))*('reallocations and reductions'!$I$6),H479/(SUM($H$2:$H$1259)-SUMIF($E$2:$E$1259,"State Balance",$H$2:$H$1259)-SUMIF($E$2:$E$1259,"Hawaii County",$H$2:$H$1259))*('reallocations and reductions'!$I$8+'reallocations and reductions'!$I$7)),0)</f>
        <v>21</v>
      </c>
      <c r="L479" s="133">
        <f t="shared" ca="1" si="21"/>
        <v>266094</v>
      </c>
      <c r="M479" s="151">
        <f t="shared" ca="1" si="22"/>
        <v>0.14912636788419517</v>
      </c>
      <c r="N479" s="156">
        <f t="shared" ca="1" si="23"/>
        <v>34532</v>
      </c>
    </row>
    <row r="480" spans="1:14" x14ac:dyDescent="0.25">
      <c r="A480" t="str">
        <f>CALCS!AD482</f>
        <v>180846</v>
      </c>
      <c r="B480" t="str">
        <f>CALCS!A482</f>
        <v>East Chicago</v>
      </c>
      <c r="C480" t="str">
        <f>CALCS!B482</f>
        <v>IN</v>
      </c>
      <c r="D480" t="str">
        <f>CALCS!C482</f>
        <v>52</v>
      </c>
      <c r="E480" t="str">
        <f>CALCS!D482</f>
        <v>MC</v>
      </c>
      <c r="F480">
        <f>CALCS!O482</f>
        <v>28418</v>
      </c>
      <c r="G480" s="133">
        <f ca="1">OFFSET(CDBG17old!$J$1,MATCH(A480,CDBG17old!$K$2:$K$1263,0),)</f>
        <v>1199552</v>
      </c>
      <c r="H480" s="133">
        <f>CALCS!X482</f>
        <v>1331163</v>
      </c>
      <c r="I480" s="133">
        <f ca="1">IFERROR(OFFSET('reallocations and reductions'!$H$2,MATCH(A480,'reallocations and reductions'!$F$3:$F$6,0),),0)</f>
        <v>0</v>
      </c>
      <c r="J480" s="133">
        <f ca="1">IFERROR(OFFSET('reallocations and reductions'!$I$13,MATCH(A480,'reallocations and reductions'!$F$14:$F$54,0),), 0)</f>
        <v>0</v>
      </c>
      <c r="K480" s="133">
        <f ca="1">ROUND(IF(OR(E480="State Balance", E480="Hawaii County"), H480/(SUMIF($E$2:$E$1259,"State Balance",$H$2:$H$1259)+SUMIF($E$2:$E$1259,"Hawaii County",$H$2:$H$1259))*('reallocations and reductions'!$I$6),H480/(SUM($H$2:$H$1259)-SUMIF($E$2:$E$1259,"State Balance",$H$2:$H$1259)-SUMIF($E$2:$E$1259,"Hawaii County",$H$2:$H$1259))*('reallocations and reductions'!$I$8+'reallocations and reductions'!$I$7)),0)</f>
        <v>104</v>
      </c>
      <c r="L480" s="133">
        <f t="shared" ca="1" si="21"/>
        <v>1331267</v>
      </c>
      <c r="M480" s="151">
        <f t="shared" ca="1" si="22"/>
        <v>0.10980349330416689</v>
      </c>
      <c r="N480" s="156">
        <f t="shared" ca="1" si="23"/>
        <v>131715</v>
      </c>
    </row>
    <row r="481" spans="1:14" x14ac:dyDescent="0.25">
      <c r="A481" t="str">
        <f>CALCS!AD483</f>
        <v>180912</v>
      </c>
      <c r="B481" t="str">
        <f>CALCS!A483</f>
        <v>Elkhart</v>
      </c>
      <c r="C481" t="str">
        <f>CALCS!B483</f>
        <v>IN</v>
      </c>
      <c r="D481" t="str">
        <f>CALCS!C483</f>
        <v>51</v>
      </c>
      <c r="E481" t="str">
        <f>CALCS!D483</f>
        <v>PC</v>
      </c>
      <c r="F481">
        <f>CALCS!O483</f>
        <v>52221</v>
      </c>
      <c r="G481" s="133">
        <f ca="1">OFFSET(CDBG17old!$J$1,MATCH(A481,CDBG17old!$K$2:$K$1263,0),)</f>
        <v>708374</v>
      </c>
      <c r="H481" s="133">
        <f>CALCS!X483</f>
        <v>764084</v>
      </c>
      <c r="I481" s="133">
        <f ca="1">IFERROR(OFFSET('reallocations and reductions'!$H$2,MATCH(A481,'reallocations and reductions'!$F$3:$F$6,0),),0)</f>
        <v>0</v>
      </c>
      <c r="J481" s="133">
        <f ca="1">IFERROR(OFFSET('reallocations and reductions'!$I$13,MATCH(A481,'reallocations and reductions'!$F$14:$F$54,0),), 0)</f>
        <v>0</v>
      </c>
      <c r="K481" s="133">
        <f ca="1">ROUND(IF(OR(E481="State Balance", E481="Hawaii County"), H481/(SUMIF($E$2:$E$1259,"State Balance",$H$2:$H$1259)+SUMIF($E$2:$E$1259,"Hawaii County",$H$2:$H$1259))*('reallocations and reductions'!$I$6),H481/(SUM($H$2:$H$1259)-SUMIF($E$2:$E$1259,"State Balance",$H$2:$H$1259)-SUMIF($E$2:$E$1259,"Hawaii County",$H$2:$H$1259))*('reallocations and reductions'!$I$8+'reallocations and reductions'!$I$7)),0)</f>
        <v>60</v>
      </c>
      <c r="L481" s="133">
        <f t="shared" ca="1" si="21"/>
        <v>764144</v>
      </c>
      <c r="M481" s="151">
        <f t="shared" ca="1" si="22"/>
        <v>7.872959764192361E-2</v>
      </c>
      <c r="N481" s="156">
        <f t="shared" ca="1" si="23"/>
        <v>55770</v>
      </c>
    </row>
    <row r="482" spans="1:14" x14ac:dyDescent="0.25">
      <c r="A482" t="str">
        <f>CALCS!AD484</f>
        <v>180954</v>
      </c>
      <c r="B482" t="str">
        <f>CALCS!A484</f>
        <v>Evansville</v>
      </c>
      <c r="C482" t="str">
        <f>CALCS!B484</f>
        <v>IN</v>
      </c>
      <c r="D482" t="str">
        <f>CALCS!C484</f>
        <v>51</v>
      </c>
      <c r="E482" t="str">
        <f>CALCS!D484</f>
        <v>PC</v>
      </c>
      <c r="F482">
        <f>CALCS!O484</f>
        <v>119477</v>
      </c>
      <c r="G482" s="133">
        <f ca="1">OFFSET(CDBG17old!$J$1,MATCH(A482,CDBG17old!$K$2:$K$1263,0),)</f>
        <v>2412918</v>
      </c>
      <c r="H482" s="133">
        <f>CALCS!X484</f>
        <v>2625612</v>
      </c>
      <c r="I482" s="133">
        <f ca="1">IFERROR(OFFSET('reallocations and reductions'!$H$2,MATCH(A482,'reallocations and reductions'!$F$3:$F$6,0),),0)</f>
        <v>0</v>
      </c>
      <c r="J482" s="133">
        <f ca="1">IFERROR(OFFSET('reallocations and reductions'!$I$13,MATCH(A482,'reallocations and reductions'!$F$14:$F$54,0),), 0)</f>
        <v>0</v>
      </c>
      <c r="K482" s="133">
        <f ca="1">ROUND(IF(OR(E482="State Balance", E482="Hawaii County"), H482/(SUMIF($E$2:$E$1259,"State Balance",$H$2:$H$1259)+SUMIF($E$2:$E$1259,"Hawaii County",$H$2:$H$1259))*('reallocations and reductions'!$I$6),H482/(SUM($H$2:$H$1259)-SUMIF($E$2:$E$1259,"State Balance",$H$2:$H$1259)-SUMIF($E$2:$E$1259,"Hawaii County",$H$2:$H$1259))*('reallocations and reductions'!$I$8+'reallocations and reductions'!$I$7)),0)</f>
        <v>205</v>
      </c>
      <c r="L482" s="133">
        <f t="shared" ca="1" si="21"/>
        <v>2625817</v>
      </c>
      <c r="M482" s="151">
        <f t="shared" ca="1" si="22"/>
        <v>8.8233002530546001E-2</v>
      </c>
      <c r="N482" s="156">
        <f t="shared" ca="1" si="23"/>
        <v>212899</v>
      </c>
    </row>
    <row r="483" spans="1:14" x14ac:dyDescent="0.25">
      <c r="A483" t="str">
        <f>CALCS!AD485</f>
        <v>181014</v>
      </c>
      <c r="B483" t="str">
        <f>CALCS!A485</f>
        <v>Fort Wayne</v>
      </c>
      <c r="C483" t="str">
        <f>CALCS!B485</f>
        <v>IN</v>
      </c>
      <c r="D483" t="str">
        <f>CALCS!C485</f>
        <v>51</v>
      </c>
      <c r="E483" t="str">
        <f>CALCS!D485</f>
        <v>PC</v>
      </c>
      <c r="F483">
        <f>CALCS!O485</f>
        <v>264488</v>
      </c>
      <c r="G483" s="133">
        <f ca="1">OFFSET(CDBG17old!$J$1,MATCH(A483,CDBG17old!$K$2:$K$1263,0),)</f>
        <v>1846897</v>
      </c>
      <c r="H483" s="133">
        <f>CALCS!X485</f>
        <v>1958287</v>
      </c>
      <c r="I483" s="133">
        <f ca="1">IFERROR(OFFSET('reallocations and reductions'!$H$2,MATCH(A483,'reallocations and reductions'!$F$3:$F$6,0),),0)</f>
        <v>0</v>
      </c>
      <c r="J483" s="133">
        <f ca="1">IFERROR(OFFSET('reallocations and reductions'!$I$13,MATCH(A483,'reallocations and reductions'!$F$14:$F$54,0),), 0)</f>
        <v>0</v>
      </c>
      <c r="K483" s="133">
        <f ca="1">ROUND(IF(OR(E483="State Balance", E483="Hawaii County"), H483/(SUMIF($E$2:$E$1259,"State Balance",$H$2:$H$1259)+SUMIF($E$2:$E$1259,"Hawaii County",$H$2:$H$1259))*('reallocations and reductions'!$I$6),H483/(SUM($H$2:$H$1259)-SUMIF($E$2:$E$1259,"State Balance",$H$2:$H$1259)-SUMIF($E$2:$E$1259,"Hawaii County",$H$2:$H$1259))*('reallocations and reductions'!$I$8+'reallocations and reductions'!$I$7)),0)</f>
        <v>153</v>
      </c>
      <c r="L483" s="133">
        <f t="shared" ca="1" si="21"/>
        <v>1958440</v>
      </c>
      <c r="M483" s="151">
        <f t="shared" ca="1" si="22"/>
        <v>6.0394813571087072E-2</v>
      </c>
      <c r="N483" s="156">
        <f t="shared" ca="1" si="23"/>
        <v>111543</v>
      </c>
    </row>
    <row r="484" spans="1:14" x14ac:dyDescent="0.25">
      <c r="A484" t="str">
        <f>CALCS!AD486</f>
        <v>181104</v>
      </c>
      <c r="B484" t="str">
        <f>CALCS!A486</f>
        <v>Gary</v>
      </c>
      <c r="C484" t="str">
        <f>CALCS!B486</f>
        <v>IN</v>
      </c>
      <c r="D484" t="str">
        <f>CALCS!C486</f>
        <v>51</v>
      </c>
      <c r="E484" t="str">
        <f>CALCS!D486</f>
        <v>PC</v>
      </c>
      <c r="F484">
        <f>CALCS!O486</f>
        <v>76424</v>
      </c>
      <c r="G484" s="133">
        <f ca="1">OFFSET(CDBG17old!$J$1,MATCH(A484,CDBG17old!$K$2:$K$1263,0),)</f>
        <v>3025987</v>
      </c>
      <c r="H484" s="133">
        <f>CALCS!X486</f>
        <v>3287958</v>
      </c>
      <c r="I484" s="133">
        <f ca="1">IFERROR(OFFSET('reallocations and reductions'!$H$2,MATCH(A484,'reallocations and reductions'!$F$3:$F$6,0),),0)</f>
        <v>0</v>
      </c>
      <c r="J484" s="133">
        <f ca="1">IFERROR(OFFSET('reallocations and reductions'!$I$13,MATCH(A484,'reallocations and reductions'!$F$14:$F$54,0),), 0)</f>
        <v>0</v>
      </c>
      <c r="K484" s="133">
        <f ca="1">ROUND(IF(OR(E484="State Balance", E484="Hawaii County"), H484/(SUMIF($E$2:$E$1259,"State Balance",$H$2:$H$1259)+SUMIF($E$2:$E$1259,"Hawaii County",$H$2:$H$1259))*('reallocations and reductions'!$I$6),H484/(SUM($H$2:$H$1259)-SUMIF($E$2:$E$1259,"State Balance",$H$2:$H$1259)-SUMIF($E$2:$E$1259,"Hawaii County",$H$2:$H$1259))*('reallocations and reductions'!$I$8+'reallocations and reductions'!$I$7)),0)</f>
        <v>256</v>
      </c>
      <c r="L484" s="133">
        <f t="shared" ca="1" si="21"/>
        <v>3288214</v>
      </c>
      <c r="M484" s="151">
        <f t="shared" ca="1" si="22"/>
        <v>8.6658336602239205E-2</v>
      </c>
      <c r="N484" s="156">
        <f t="shared" ca="1" si="23"/>
        <v>262227</v>
      </c>
    </row>
    <row r="485" spans="1:14" x14ac:dyDescent="0.25">
      <c r="A485" t="str">
        <f>CALCS!AD487</f>
        <v>181158</v>
      </c>
      <c r="B485" t="str">
        <f>CALCS!A487</f>
        <v>Goshen</v>
      </c>
      <c r="C485" t="str">
        <f>CALCS!B487</f>
        <v>IN</v>
      </c>
      <c r="D485" t="str">
        <f>CALCS!C487</f>
        <v>51</v>
      </c>
      <c r="E485" t="str">
        <f>CALCS!D487</f>
        <v>PC</v>
      </c>
      <c r="F485">
        <f>CALCS!O487</f>
        <v>33034</v>
      </c>
      <c r="G485" s="133">
        <f ca="1">OFFSET(CDBG17old!$J$1,MATCH(A485,CDBG17old!$K$2:$K$1263,0),)</f>
        <v>272284</v>
      </c>
      <c r="H485" s="133">
        <f>CALCS!X487</f>
        <v>287243</v>
      </c>
      <c r="I485" s="133">
        <f ca="1">IFERROR(OFFSET('reallocations and reductions'!$H$2,MATCH(A485,'reallocations and reductions'!$F$3:$F$6,0),),0)</f>
        <v>0</v>
      </c>
      <c r="J485" s="133">
        <f ca="1">IFERROR(OFFSET('reallocations and reductions'!$I$13,MATCH(A485,'reallocations and reductions'!$F$14:$F$54,0),), 0)</f>
        <v>0</v>
      </c>
      <c r="K485" s="133">
        <f ca="1">ROUND(IF(OR(E485="State Balance", E485="Hawaii County"), H485/(SUMIF($E$2:$E$1259,"State Balance",$H$2:$H$1259)+SUMIF($E$2:$E$1259,"Hawaii County",$H$2:$H$1259))*('reallocations and reductions'!$I$6),H485/(SUM($H$2:$H$1259)-SUMIF($E$2:$E$1259,"State Balance",$H$2:$H$1259)-SUMIF($E$2:$E$1259,"Hawaii County",$H$2:$H$1259))*('reallocations and reductions'!$I$8+'reallocations and reductions'!$I$7)),0)</f>
        <v>22</v>
      </c>
      <c r="L485" s="133">
        <f t="shared" ca="1" si="21"/>
        <v>287265</v>
      </c>
      <c r="M485" s="151">
        <f t="shared" ca="1" si="22"/>
        <v>5.5019758781272493E-2</v>
      </c>
      <c r="N485" s="156">
        <f t="shared" ca="1" si="23"/>
        <v>14981</v>
      </c>
    </row>
    <row r="486" spans="1:14" x14ac:dyDescent="0.25">
      <c r="A486" t="str">
        <f>CALCS!AD488</f>
        <v>181272</v>
      </c>
      <c r="B486" t="str">
        <f>CALCS!A488</f>
        <v>Hammond</v>
      </c>
      <c r="C486" t="str">
        <f>CALCS!B488</f>
        <v>IN</v>
      </c>
      <c r="D486" t="str">
        <f>CALCS!C488</f>
        <v>52</v>
      </c>
      <c r="E486" t="str">
        <f>CALCS!D488</f>
        <v>MC</v>
      </c>
      <c r="F486">
        <f>CALCS!O488</f>
        <v>77134</v>
      </c>
      <c r="G486" s="133">
        <f ca="1">OFFSET(CDBG17old!$J$1,MATCH(A486,CDBG17old!$K$2:$K$1263,0),)</f>
        <v>1959654</v>
      </c>
      <c r="H486" s="133">
        <f>CALCS!X488</f>
        <v>2135580</v>
      </c>
      <c r="I486" s="133">
        <f ca="1">IFERROR(OFFSET('reallocations and reductions'!$H$2,MATCH(A486,'reallocations and reductions'!$F$3:$F$6,0),),0)</f>
        <v>0</v>
      </c>
      <c r="J486" s="133">
        <f ca="1">IFERROR(OFFSET('reallocations and reductions'!$I$13,MATCH(A486,'reallocations and reductions'!$F$14:$F$54,0),), 0)</f>
        <v>0</v>
      </c>
      <c r="K486" s="133">
        <f ca="1">ROUND(IF(OR(E486="State Balance", E486="Hawaii County"), H486/(SUMIF($E$2:$E$1259,"State Balance",$H$2:$H$1259)+SUMIF($E$2:$E$1259,"Hawaii County",$H$2:$H$1259))*('reallocations and reductions'!$I$6),H486/(SUM($H$2:$H$1259)-SUMIF($E$2:$E$1259,"State Balance",$H$2:$H$1259)-SUMIF($E$2:$E$1259,"Hawaii County",$H$2:$H$1259))*('reallocations and reductions'!$I$8+'reallocations and reductions'!$I$7)),0)</f>
        <v>166</v>
      </c>
      <c r="L486" s="133">
        <f t="shared" ca="1" si="21"/>
        <v>2135746</v>
      </c>
      <c r="M486" s="151">
        <f t="shared" ca="1" si="22"/>
        <v>8.985871995770682E-2</v>
      </c>
      <c r="N486" s="156">
        <f t="shared" ca="1" si="23"/>
        <v>176092</v>
      </c>
    </row>
    <row r="487" spans="1:14" x14ac:dyDescent="0.25">
      <c r="A487" t="str">
        <f>CALCS!AD489</f>
        <v>181404</v>
      </c>
      <c r="B487" t="str">
        <f>CALCS!A489</f>
        <v>Indianapolis</v>
      </c>
      <c r="C487" t="str">
        <f>CALCS!B489</f>
        <v>IN</v>
      </c>
      <c r="D487" t="str">
        <f>CALCS!C489</f>
        <v>51</v>
      </c>
      <c r="E487" t="str">
        <f>CALCS!D489</f>
        <v>PC</v>
      </c>
      <c r="F487">
        <f>CALCS!O489</f>
        <v>864771</v>
      </c>
      <c r="G487" s="133">
        <f ca="1">OFFSET(CDBG17old!$J$1,MATCH(A487,CDBG17old!$K$2:$K$1263,0),)</f>
        <v>8261780</v>
      </c>
      <c r="H487" s="133">
        <f>CALCS!X489</f>
        <v>9192873</v>
      </c>
      <c r="I487" s="133">
        <f ca="1">IFERROR(OFFSET('reallocations and reductions'!$H$2,MATCH(A487,'reallocations and reductions'!$F$3:$F$6,0),),0)</f>
        <v>0</v>
      </c>
      <c r="J487" s="133">
        <f ca="1">IFERROR(OFFSET('reallocations and reductions'!$I$13,MATCH(A487,'reallocations and reductions'!$F$14:$F$54,0),), 0)</f>
        <v>0</v>
      </c>
      <c r="K487" s="133">
        <f ca="1">ROUND(IF(OR(E487="State Balance", E487="Hawaii County"), H487/(SUMIF($E$2:$E$1259,"State Balance",$H$2:$H$1259)+SUMIF($E$2:$E$1259,"Hawaii County",$H$2:$H$1259))*('reallocations and reductions'!$I$6),H487/(SUM($H$2:$H$1259)-SUMIF($E$2:$E$1259,"State Balance",$H$2:$H$1259)-SUMIF($E$2:$E$1259,"Hawaii County",$H$2:$H$1259))*('reallocations and reductions'!$I$8+'reallocations and reductions'!$I$7)),0)</f>
        <v>717</v>
      </c>
      <c r="L487" s="133">
        <f t="shared" ca="1" si="21"/>
        <v>9193590</v>
      </c>
      <c r="M487" s="151">
        <f t="shared" ca="1" si="22"/>
        <v>0.11278562246876581</v>
      </c>
      <c r="N487" s="156">
        <f t="shared" ca="1" si="23"/>
        <v>931810</v>
      </c>
    </row>
    <row r="488" spans="1:14" x14ac:dyDescent="0.25">
      <c r="A488" t="str">
        <f>CALCS!AD490</f>
        <v>181536</v>
      </c>
      <c r="B488" t="str">
        <f>CALCS!A490</f>
        <v>Kokomo</v>
      </c>
      <c r="C488" t="str">
        <f>CALCS!B490</f>
        <v>IN</v>
      </c>
      <c r="D488" t="str">
        <f>CALCS!C490</f>
        <v>51</v>
      </c>
      <c r="E488" t="str">
        <f>CALCS!D490</f>
        <v>PC</v>
      </c>
      <c r="F488">
        <f>CALCS!O490</f>
        <v>57799</v>
      </c>
      <c r="G488" s="133">
        <f ca="1">OFFSET(CDBG17old!$J$1,MATCH(A488,CDBG17old!$K$2:$K$1263,0),)</f>
        <v>735984</v>
      </c>
      <c r="H488" s="133">
        <f>CALCS!X490</f>
        <v>822783</v>
      </c>
      <c r="I488" s="133">
        <f ca="1">IFERROR(OFFSET('reallocations and reductions'!$H$2,MATCH(A488,'reallocations and reductions'!$F$3:$F$6,0),),0)</f>
        <v>0</v>
      </c>
      <c r="J488" s="133">
        <f ca="1">IFERROR(OFFSET('reallocations and reductions'!$I$13,MATCH(A488,'reallocations and reductions'!$F$14:$F$54,0),), 0)</f>
        <v>0</v>
      </c>
      <c r="K488" s="133">
        <f ca="1">ROUND(IF(OR(E488="State Balance", E488="Hawaii County"), H488/(SUMIF($E$2:$E$1259,"State Balance",$H$2:$H$1259)+SUMIF($E$2:$E$1259,"Hawaii County",$H$2:$H$1259))*('reallocations and reductions'!$I$6),H488/(SUM($H$2:$H$1259)-SUMIF($E$2:$E$1259,"State Balance",$H$2:$H$1259)-SUMIF($E$2:$E$1259,"Hawaii County",$H$2:$H$1259))*('reallocations and reductions'!$I$8+'reallocations and reductions'!$I$7)),0)</f>
        <v>64</v>
      </c>
      <c r="L488" s="133">
        <f t="shared" ca="1" si="21"/>
        <v>822847</v>
      </c>
      <c r="M488" s="151">
        <f t="shared" ca="1" si="22"/>
        <v>0.11802294615100328</v>
      </c>
      <c r="N488" s="156">
        <f t="shared" ca="1" si="23"/>
        <v>86863</v>
      </c>
    </row>
    <row r="489" spans="1:14" x14ac:dyDescent="0.25">
      <c r="A489" t="str">
        <f>CALCS!AD491</f>
        <v>181566</v>
      </c>
      <c r="B489" t="str">
        <f>CALCS!A491</f>
        <v>Lafayette</v>
      </c>
      <c r="C489" t="str">
        <f>CALCS!B491</f>
        <v>IN</v>
      </c>
      <c r="D489" t="str">
        <f>CALCS!C491</f>
        <v>51</v>
      </c>
      <c r="E489" t="str">
        <f>CALCS!D491</f>
        <v>PC</v>
      </c>
      <c r="F489">
        <f>CALCS!O491</f>
        <v>71782</v>
      </c>
      <c r="G489" s="133">
        <f ca="1">OFFSET(CDBG17old!$J$1,MATCH(A489,CDBG17old!$K$2:$K$1263,0),)</f>
        <v>597938</v>
      </c>
      <c r="H489" s="133">
        <f>CALCS!X491</f>
        <v>648478</v>
      </c>
      <c r="I489" s="133">
        <f ca="1">IFERROR(OFFSET('reallocations and reductions'!$H$2,MATCH(A489,'reallocations and reductions'!$F$3:$F$6,0),),0)</f>
        <v>0</v>
      </c>
      <c r="J489" s="133">
        <f ca="1">IFERROR(OFFSET('reallocations and reductions'!$I$13,MATCH(A489,'reallocations and reductions'!$F$14:$F$54,0),), 0)</f>
        <v>0</v>
      </c>
      <c r="K489" s="133">
        <f ca="1">ROUND(IF(OR(E489="State Balance", E489="Hawaii County"), H489/(SUMIF($E$2:$E$1259,"State Balance",$H$2:$H$1259)+SUMIF($E$2:$E$1259,"Hawaii County",$H$2:$H$1259))*('reallocations and reductions'!$I$6),H489/(SUM($H$2:$H$1259)-SUMIF($E$2:$E$1259,"State Balance",$H$2:$H$1259)-SUMIF($E$2:$E$1259,"Hawaii County",$H$2:$H$1259))*('reallocations and reductions'!$I$8+'reallocations and reductions'!$I$7)),0)</f>
        <v>51</v>
      </c>
      <c r="L489" s="133">
        <f t="shared" ca="1" si="21"/>
        <v>648529</v>
      </c>
      <c r="M489" s="151">
        <f t="shared" ca="1" si="22"/>
        <v>8.4609106629784353E-2</v>
      </c>
      <c r="N489" s="156">
        <f t="shared" ca="1" si="23"/>
        <v>50591</v>
      </c>
    </row>
    <row r="490" spans="1:14" x14ac:dyDescent="0.25">
      <c r="A490" t="str">
        <f>CALCS!AD492</f>
        <v>181602</v>
      </c>
      <c r="B490" t="str">
        <f>CALCS!A492</f>
        <v>La Porte</v>
      </c>
      <c r="C490" t="str">
        <f>CALCS!B492</f>
        <v>IN</v>
      </c>
      <c r="D490" t="str">
        <f>CALCS!C492</f>
        <v>51</v>
      </c>
      <c r="E490" t="str">
        <f>CALCS!D492</f>
        <v>PC</v>
      </c>
      <c r="F490">
        <f>CALCS!O492</f>
        <v>21732</v>
      </c>
      <c r="G490" s="133">
        <f ca="1">OFFSET(CDBG17old!$J$1,MATCH(A490,CDBG17old!$K$2:$K$1263,0),)</f>
        <v>406113</v>
      </c>
      <c r="H490" s="133">
        <f>CALCS!X492</f>
        <v>455834</v>
      </c>
      <c r="I490" s="133">
        <f ca="1">IFERROR(OFFSET('reallocations and reductions'!$H$2,MATCH(A490,'reallocations and reductions'!$F$3:$F$6,0),),0)</f>
        <v>0</v>
      </c>
      <c r="J490" s="133">
        <f ca="1">IFERROR(OFFSET('reallocations and reductions'!$I$13,MATCH(A490,'reallocations and reductions'!$F$14:$F$54,0),), 0)</f>
        <v>0</v>
      </c>
      <c r="K490" s="133">
        <f ca="1">ROUND(IF(OR(E490="State Balance", E490="Hawaii County"), H490/(SUMIF($E$2:$E$1259,"State Balance",$H$2:$H$1259)+SUMIF($E$2:$E$1259,"Hawaii County",$H$2:$H$1259))*('reallocations and reductions'!$I$6),H490/(SUM($H$2:$H$1259)-SUMIF($E$2:$E$1259,"State Balance",$H$2:$H$1259)-SUMIF($E$2:$E$1259,"Hawaii County",$H$2:$H$1259))*('reallocations and reductions'!$I$8+'reallocations and reductions'!$I$7)),0)</f>
        <v>36</v>
      </c>
      <c r="L490" s="133">
        <f t="shared" ca="1" si="21"/>
        <v>455870</v>
      </c>
      <c r="M490" s="151">
        <f t="shared" ca="1" si="22"/>
        <v>0.12252008677387821</v>
      </c>
      <c r="N490" s="156">
        <f t="shared" ca="1" si="23"/>
        <v>49757</v>
      </c>
    </row>
    <row r="491" spans="1:14" x14ac:dyDescent="0.25">
      <c r="A491" t="str">
        <f>CALCS!AD493</f>
        <v>181884</v>
      </c>
      <c r="B491" t="str">
        <f>CALCS!A493</f>
        <v>Michigan City</v>
      </c>
      <c r="C491" t="str">
        <f>CALCS!B493</f>
        <v>IN</v>
      </c>
      <c r="D491" t="str">
        <f>CALCS!C493</f>
        <v>51</v>
      </c>
      <c r="E491" t="str">
        <f>CALCS!D493</f>
        <v>PC</v>
      </c>
      <c r="F491">
        <f>CALCS!O493</f>
        <v>31157</v>
      </c>
      <c r="G491" s="133">
        <f ca="1">OFFSET(CDBG17old!$J$1,MATCH(A491,CDBG17old!$K$2:$K$1263,0),)</f>
        <v>612647</v>
      </c>
      <c r="H491" s="133">
        <f>CALCS!X493</f>
        <v>656319</v>
      </c>
      <c r="I491" s="133">
        <f ca="1">IFERROR(OFFSET('reallocations and reductions'!$H$2,MATCH(A491,'reallocations and reductions'!$F$3:$F$6,0),),0)</f>
        <v>0</v>
      </c>
      <c r="J491" s="133">
        <f ca="1">IFERROR(OFFSET('reallocations and reductions'!$I$13,MATCH(A491,'reallocations and reductions'!$F$14:$F$54,0),), 0)</f>
        <v>0</v>
      </c>
      <c r="K491" s="133">
        <f ca="1">ROUND(IF(OR(E491="State Balance", E491="Hawaii County"), H491/(SUMIF($E$2:$E$1259,"State Balance",$H$2:$H$1259)+SUMIF($E$2:$E$1259,"Hawaii County",$H$2:$H$1259))*('reallocations and reductions'!$I$6),H491/(SUM($H$2:$H$1259)-SUMIF($E$2:$E$1259,"State Balance",$H$2:$H$1259)-SUMIF($E$2:$E$1259,"Hawaii County",$H$2:$H$1259))*('reallocations and reductions'!$I$8+'reallocations and reductions'!$I$7)),0)</f>
        <v>51</v>
      </c>
      <c r="L491" s="133">
        <f t="shared" ca="1" si="21"/>
        <v>656370</v>
      </c>
      <c r="M491" s="151">
        <f t="shared" ca="1" si="22"/>
        <v>7.1367361629127379E-2</v>
      </c>
      <c r="N491" s="156">
        <f t="shared" ca="1" si="23"/>
        <v>43723</v>
      </c>
    </row>
    <row r="492" spans="1:14" x14ac:dyDescent="0.25">
      <c r="A492" t="str">
        <f>CALCS!AD494</f>
        <v>181950</v>
      </c>
      <c r="B492" t="str">
        <f>CALCS!A494</f>
        <v>Mishawaka</v>
      </c>
      <c r="C492" t="str">
        <f>CALCS!B494</f>
        <v>IN</v>
      </c>
      <c r="D492" t="str">
        <f>CALCS!C494</f>
        <v>51</v>
      </c>
      <c r="E492" t="str">
        <f>CALCS!D494</f>
        <v>PC</v>
      </c>
      <c r="F492">
        <f>CALCS!O494</f>
        <v>48679</v>
      </c>
      <c r="G492" s="133">
        <f ca="1">OFFSET(CDBG17old!$J$1,MATCH(A492,CDBG17old!$K$2:$K$1263,0),)</f>
        <v>462542</v>
      </c>
      <c r="H492" s="133">
        <f>CALCS!X494</f>
        <v>483059</v>
      </c>
      <c r="I492" s="133">
        <f ca="1">IFERROR(OFFSET('reallocations and reductions'!$H$2,MATCH(A492,'reallocations and reductions'!$F$3:$F$6,0),),0)</f>
        <v>0</v>
      </c>
      <c r="J492" s="133">
        <f ca="1">IFERROR(OFFSET('reallocations and reductions'!$I$13,MATCH(A492,'reallocations and reductions'!$F$14:$F$54,0),), 0)</f>
        <v>0</v>
      </c>
      <c r="K492" s="133">
        <f ca="1">ROUND(IF(OR(E492="State Balance", E492="Hawaii County"), H492/(SUMIF($E$2:$E$1259,"State Balance",$H$2:$H$1259)+SUMIF($E$2:$E$1259,"Hawaii County",$H$2:$H$1259))*('reallocations and reductions'!$I$6),H492/(SUM($H$2:$H$1259)-SUMIF($E$2:$E$1259,"State Balance",$H$2:$H$1259)-SUMIF($E$2:$E$1259,"Hawaii County",$H$2:$H$1259))*('reallocations and reductions'!$I$8+'reallocations and reductions'!$I$7)),0)</f>
        <v>38</v>
      </c>
      <c r="L492" s="133">
        <f t="shared" ca="1" si="21"/>
        <v>483097</v>
      </c>
      <c r="M492" s="151">
        <f t="shared" ca="1" si="22"/>
        <v>4.4439207682761779E-2</v>
      </c>
      <c r="N492" s="156">
        <f t="shared" ca="1" si="23"/>
        <v>20555</v>
      </c>
    </row>
    <row r="493" spans="1:14" x14ac:dyDescent="0.25">
      <c r="A493" t="str">
        <f>CALCS!AD495</f>
        <v>182100</v>
      </c>
      <c r="B493" t="str">
        <f>CALCS!A495</f>
        <v>Muncie</v>
      </c>
      <c r="C493" t="str">
        <f>CALCS!B495</f>
        <v>IN</v>
      </c>
      <c r="D493" t="str">
        <f>CALCS!C495</f>
        <v>51</v>
      </c>
      <c r="E493" t="str">
        <f>CALCS!D495</f>
        <v>PC</v>
      </c>
      <c r="F493">
        <f>CALCS!O495</f>
        <v>69010</v>
      </c>
      <c r="G493" s="133">
        <f ca="1">OFFSET(CDBG17old!$J$1,MATCH(A493,CDBG17old!$K$2:$K$1263,0),)</f>
        <v>1083339</v>
      </c>
      <c r="H493" s="133">
        <f>CALCS!X495</f>
        <v>1249810</v>
      </c>
      <c r="I493" s="133">
        <f ca="1">IFERROR(OFFSET('reallocations and reductions'!$H$2,MATCH(A493,'reallocations and reductions'!$F$3:$F$6,0),),0)</f>
        <v>0</v>
      </c>
      <c r="J493" s="133">
        <f ca="1">IFERROR(OFFSET('reallocations and reductions'!$I$13,MATCH(A493,'reallocations and reductions'!$F$14:$F$54,0),), 0)</f>
        <v>0</v>
      </c>
      <c r="K493" s="133">
        <f ca="1">ROUND(IF(OR(E493="State Balance", E493="Hawaii County"), H493/(SUMIF($E$2:$E$1259,"State Balance",$H$2:$H$1259)+SUMIF($E$2:$E$1259,"Hawaii County",$H$2:$H$1259))*('reallocations and reductions'!$I$6),H493/(SUM($H$2:$H$1259)-SUMIF($E$2:$E$1259,"State Balance",$H$2:$H$1259)-SUMIF($E$2:$E$1259,"Hawaii County",$H$2:$H$1259))*('reallocations and reductions'!$I$8+'reallocations and reductions'!$I$7)),0)</f>
        <v>97</v>
      </c>
      <c r="L493" s="133">
        <f t="shared" ca="1" si="21"/>
        <v>1249907</v>
      </c>
      <c r="M493" s="151">
        <f t="shared" ca="1" si="22"/>
        <v>0.15375427266995834</v>
      </c>
      <c r="N493" s="156">
        <f t="shared" ca="1" si="23"/>
        <v>166568</v>
      </c>
    </row>
    <row r="494" spans="1:14" x14ac:dyDescent="0.25">
      <c r="A494" t="str">
        <f>CALCS!AD496</f>
        <v>182130</v>
      </c>
      <c r="B494" t="str">
        <f>CALCS!A496</f>
        <v>New Albany</v>
      </c>
      <c r="C494" t="str">
        <f>CALCS!B496</f>
        <v>IN</v>
      </c>
      <c r="D494" t="str">
        <f>CALCS!C496</f>
        <v>52</v>
      </c>
      <c r="E494" t="str">
        <f>CALCS!D496</f>
        <v>MC</v>
      </c>
      <c r="F494">
        <f>CALCS!O496</f>
        <v>36670</v>
      </c>
      <c r="G494" s="133">
        <f ca="1">OFFSET(CDBG17old!$J$1,MATCH(A494,CDBG17old!$K$2:$K$1263,0),)</f>
        <v>610221</v>
      </c>
      <c r="H494" s="133">
        <f>CALCS!X496</f>
        <v>663714</v>
      </c>
      <c r="I494" s="133">
        <f ca="1">IFERROR(OFFSET('reallocations and reductions'!$H$2,MATCH(A494,'reallocations and reductions'!$F$3:$F$6,0),),0)</f>
        <v>0</v>
      </c>
      <c r="J494" s="133">
        <f ca="1">IFERROR(OFFSET('reallocations and reductions'!$I$13,MATCH(A494,'reallocations and reductions'!$F$14:$F$54,0),), 0)</f>
        <v>0</v>
      </c>
      <c r="K494" s="133">
        <f ca="1">ROUND(IF(OR(E494="State Balance", E494="Hawaii County"), H494/(SUMIF($E$2:$E$1259,"State Balance",$H$2:$H$1259)+SUMIF($E$2:$E$1259,"Hawaii County",$H$2:$H$1259))*('reallocations and reductions'!$I$6),H494/(SUM($H$2:$H$1259)-SUMIF($E$2:$E$1259,"State Balance",$H$2:$H$1259)-SUMIF($E$2:$E$1259,"Hawaii County",$H$2:$H$1259))*('reallocations and reductions'!$I$8+'reallocations and reductions'!$I$7)),0)</f>
        <v>52</v>
      </c>
      <c r="L494" s="133">
        <f t="shared" ca="1" si="21"/>
        <v>663766</v>
      </c>
      <c r="M494" s="151">
        <f t="shared" ca="1" si="22"/>
        <v>8.774689825489454E-2</v>
      </c>
      <c r="N494" s="156">
        <f t="shared" ca="1" si="23"/>
        <v>53545</v>
      </c>
    </row>
    <row r="495" spans="1:14" x14ac:dyDescent="0.25">
      <c r="A495" t="str">
        <f>CALCS!AD497</f>
        <v>182886</v>
      </c>
      <c r="B495" t="str">
        <f>CALCS!A497</f>
        <v>South Bend</v>
      </c>
      <c r="C495" t="str">
        <f>CALCS!B497</f>
        <v>IN</v>
      </c>
      <c r="D495" t="str">
        <f>CALCS!C497</f>
        <v>51</v>
      </c>
      <c r="E495" t="str">
        <f>CALCS!D497</f>
        <v>PC</v>
      </c>
      <c r="F495">
        <f>CALCS!O497</f>
        <v>101735</v>
      </c>
      <c r="G495" s="133">
        <f ca="1">OFFSET(CDBG17old!$J$1,MATCH(A495,CDBG17old!$K$2:$K$1263,0),)</f>
        <v>2365622</v>
      </c>
      <c r="H495" s="133">
        <f>CALCS!X497</f>
        <v>2571955</v>
      </c>
      <c r="I495" s="133">
        <f ca="1">IFERROR(OFFSET('reallocations and reductions'!$H$2,MATCH(A495,'reallocations and reductions'!$F$3:$F$6,0),),0)</f>
        <v>0</v>
      </c>
      <c r="J495" s="133">
        <f ca="1">IFERROR(OFFSET('reallocations and reductions'!$I$13,MATCH(A495,'reallocations and reductions'!$F$14:$F$54,0),), 0)</f>
        <v>0</v>
      </c>
      <c r="K495" s="133">
        <f ca="1">ROUND(IF(OR(E495="State Balance", E495="Hawaii County"), H495/(SUMIF($E$2:$E$1259,"State Balance",$H$2:$H$1259)+SUMIF($E$2:$E$1259,"Hawaii County",$H$2:$H$1259))*('reallocations and reductions'!$I$6),H495/(SUM($H$2:$H$1259)-SUMIF($E$2:$E$1259,"State Balance",$H$2:$H$1259)-SUMIF($E$2:$E$1259,"Hawaii County",$H$2:$H$1259))*('reallocations and reductions'!$I$8+'reallocations and reductions'!$I$7)),0)</f>
        <v>200</v>
      </c>
      <c r="L495" s="133">
        <f t="shared" ca="1" si="21"/>
        <v>2572155</v>
      </c>
      <c r="M495" s="151">
        <f t="shared" ca="1" si="22"/>
        <v>8.7306002395987181E-2</v>
      </c>
      <c r="N495" s="156">
        <f t="shared" ca="1" si="23"/>
        <v>206533</v>
      </c>
    </row>
    <row r="496" spans="1:14" x14ac:dyDescent="0.25">
      <c r="A496" t="str">
        <f>CALCS!AD498</f>
        <v>183042</v>
      </c>
      <c r="B496" t="str">
        <f>CALCS!A498</f>
        <v>Terre Haute</v>
      </c>
      <c r="C496" t="str">
        <f>CALCS!B498</f>
        <v>IN</v>
      </c>
      <c r="D496" t="str">
        <f>CALCS!C498</f>
        <v>51</v>
      </c>
      <c r="E496" t="str">
        <f>CALCS!D498</f>
        <v>PC</v>
      </c>
      <c r="F496">
        <f>CALCS!O498</f>
        <v>60852</v>
      </c>
      <c r="G496" s="133">
        <f ca="1">OFFSET(CDBG17old!$J$1,MATCH(A496,CDBG17old!$K$2:$K$1263,0),)</f>
        <v>1429198</v>
      </c>
      <c r="H496" s="133">
        <f>CALCS!X498</f>
        <v>1553218</v>
      </c>
      <c r="I496" s="133">
        <f ca="1">IFERROR(OFFSET('reallocations and reductions'!$H$2,MATCH(A496,'reallocations and reductions'!$F$3:$F$6,0),),0)</f>
        <v>0</v>
      </c>
      <c r="J496" s="133">
        <f ca="1">IFERROR(OFFSET('reallocations and reductions'!$I$13,MATCH(A496,'reallocations and reductions'!$F$14:$F$54,0),), 0)</f>
        <v>0</v>
      </c>
      <c r="K496" s="133">
        <f ca="1">ROUND(IF(OR(E496="State Balance", E496="Hawaii County"), H496/(SUMIF($E$2:$E$1259,"State Balance",$H$2:$H$1259)+SUMIF($E$2:$E$1259,"Hawaii County",$H$2:$H$1259))*('reallocations and reductions'!$I$6),H496/(SUM($H$2:$H$1259)-SUMIF($E$2:$E$1259,"State Balance",$H$2:$H$1259)-SUMIF($E$2:$E$1259,"Hawaii County",$H$2:$H$1259))*('reallocations and reductions'!$I$8+'reallocations and reductions'!$I$7)),0)</f>
        <v>121</v>
      </c>
      <c r="L496" s="133">
        <f t="shared" ca="1" si="21"/>
        <v>1553339</v>
      </c>
      <c r="M496" s="151">
        <f t="shared" ca="1" si="22"/>
        <v>8.686060293955071E-2</v>
      </c>
      <c r="N496" s="156">
        <f t="shared" ca="1" si="23"/>
        <v>124141</v>
      </c>
    </row>
    <row r="497" spans="1:14" x14ac:dyDescent="0.25">
      <c r="A497" t="str">
        <f>CALCS!AD499</f>
        <v>183282</v>
      </c>
      <c r="B497" t="str">
        <f>CALCS!A499</f>
        <v>West Lafayette</v>
      </c>
      <c r="C497" t="str">
        <f>CALCS!B499</f>
        <v>IN</v>
      </c>
      <c r="D497" t="str">
        <f>CALCS!C499</f>
        <v>51</v>
      </c>
      <c r="E497" t="str">
        <f>CALCS!D499</f>
        <v>PC</v>
      </c>
      <c r="F497">
        <f>CALCS!O499</f>
        <v>45872</v>
      </c>
      <c r="G497" s="133">
        <f ca="1">OFFSET(CDBG17old!$J$1,MATCH(A497,CDBG17old!$K$2:$K$1263,0),)</f>
        <v>325093</v>
      </c>
      <c r="H497" s="133">
        <f>CALCS!X499</f>
        <v>445476</v>
      </c>
      <c r="I497" s="133">
        <f ca="1">IFERROR(OFFSET('reallocations and reductions'!$H$2,MATCH(A497,'reallocations and reductions'!$F$3:$F$6,0),),0)</f>
        <v>0</v>
      </c>
      <c r="J497" s="133">
        <f ca="1">IFERROR(OFFSET('reallocations and reductions'!$I$13,MATCH(A497,'reallocations and reductions'!$F$14:$F$54,0),), 0)</f>
        <v>0</v>
      </c>
      <c r="K497" s="133">
        <f ca="1">ROUND(IF(OR(E497="State Balance", E497="Hawaii County"), H497/(SUMIF($E$2:$E$1259,"State Balance",$H$2:$H$1259)+SUMIF($E$2:$E$1259,"Hawaii County",$H$2:$H$1259))*('reallocations and reductions'!$I$6),H497/(SUM($H$2:$H$1259)-SUMIF($E$2:$E$1259,"State Balance",$H$2:$H$1259)-SUMIF($E$2:$E$1259,"Hawaii County",$H$2:$H$1259))*('reallocations and reductions'!$I$8+'reallocations and reductions'!$I$7)),0)</f>
        <v>35</v>
      </c>
      <c r="L497" s="133">
        <f t="shared" ca="1" si="21"/>
        <v>445511</v>
      </c>
      <c r="M497" s="151">
        <f t="shared" ca="1" si="22"/>
        <v>0.37041092856505675</v>
      </c>
      <c r="N497" s="156">
        <f t="shared" ca="1" si="23"/>
        <v>120418</v>
      </c>
    </row>
    <row r="498" spans="1:14" x14ac:dyDescent="0.25">
      <c r="A498" t="str">
        <f>CALCS!AD500</f>
        <v>189057</v>
      </c>
      <c r="B498" t="str">
        <f>CALCS!A500</f>
        <v>Hamilton County</v>
      </c>
      <c r="C498" t="str">
        <f>CALCS!B500</f>
        <v>IN</v>
      </c>
      <c r="D498" t="str">
        <f>CALCS!C500</f>
        <v>66</v>
      </c>
      <c r="E498" t="str">
        <f>CALCS!D500</f>
        <v>UC</v>
      </c>
      <c r="F498">
        <f>CALCS!O500</f>
        <v>215087</v>
      </c>
      <c r="G498" s="133">
        <f ca="1">OFFSET(CDBG17old!$J$1,MATCH(A498,CDBG17old!$K$2:$K$1263,0),)</f>
        <v>616049</v>
      </c>
      <c r="H498" s="133">
        <f>CALCS!X500</f>
        <v>709777</v>
      </c>
      <c r="I498" s="133">
        <f ca="1">IFERROR(OFFSET('reallocations and reductions'!$H$2,MATCH(A498,'reallocations and reductions'!$F$3:$F$6,0),),0)</f>
        <v>0</v>
      </c>
      <c r="J498" s="133">
        <f ca="1">IFERROR(OFFSET('reallocations and reductions'!$I$13,MATCH(A498,'reallocations and reductions'!$F$14:$F$54,0),), 0)</f>
        <v>0</v>
      </c>
      <c r="K498" s="133">
        <f ca="1">ROUND(IF(OR(E498="State Balance", E498="Hawaii County"), H498/(SUMIF($E$2:$E$1259,"State Balance",$H$2:$H$1259)+SUMIF($E$2:$E$1259,"Hawaii County",$H$2:$H$1259))*('reallocations and reductions'!$I$6),H498/(SUM($H$2:$H$1259)-SUMIF($E$2:$E$1259,"State Balance",$H$2:$H$1259)-SUMIF($E$2:$E$1259,"Hawaii County",$H$2:$H$1259))*('reallocations and reductions'!$I$8+'reallocations and reductions'!$I$7)),0)</f>
        <v>55</v>
      </c>
      <c r="L498" s="133">
        <f t="shared" ca="1" si="21"/>
        <v>709832</v>
      </c>
      <c r="M498" s="151">
        <f t="shared" ca="1" si="22"/>
        <v>0.1522330204253233</v>
      </c>
      <c r="N498" s="156">
        <f t="shared" ca="1" si="23"/>
        <v>93783</v>
      </c>
    </row>
    <row r="499" spans="1:14" x14ac:dyDescent="0.25">
      <c r="A499" t="str">
        <f>CALCS!AD501</f>
        <v>189089</v>
      </c>
      <c r="B499" t="str">
        <f>CALCS!A501</f>
        <v>Lake County</v>
      </c>
      <c r="C499" t="str">
        <f>CALCS!B501</f>
        <v>IN</v>
      </c>
      <c r="D499" t="str">
        <f>CALCS!C501</f>
        <v>66</v>
      </c>
      <c r="E499" t="str">
        <f>CALCS!D501</f>
        <v>UC</v>
      </c>
      <c r="F499">
        <f>CALCS!O501</f>
        <v>303870</v>
      </c>
      <c r="G499" s="133">
        <f ca="1">OFFSET(CDBG17old!$J$1,MATCH(A499,CDBG17old!$K$2:$K$1263,0),)</f>
        <v>1394767</v>
      </c>
      <c r="H499" s="133">
        <f>CALCS!X501</f>
        <v>1498695</v>
      </c>
      <c r="I499" s="133">
        <f ca="1">IFERROR(OFFSET('reallocations and reductions'!$H$2,MATCH(A499,'reallocations and reductions'!$F$3:$F$6,0),),0)</f>
        <v>0</v>
      </c>
      <c r="J499" s="133">
        <f ca="1">IFERROR(OFFSET('reallocations and reductions'!$I$13,MATCH(A499,'reallocations and reductions'!$F$14:$F$54,0),), 0)</f>
        <v>0</v>
      </c>
      <c r="K499" s="133">
        <f ca="1">ROUND(IF(OR(E499="State Balance", E499="Hawaii County"), H499/(SUMIF($E$2:$E$1259,"State Balance",$H$2:$H$1259)+SUMIF($E$2:$E$1259,"Hawaii County",$H$2:$H$1259))*('reallocations and reductions'!$I$6),H499/(SUM($H$2:$H$1259)-SUMIF($E$2:$E$1259,"State Balance",$H$2:$H$1259)-SUMIF($E$2:$E$1259,"Hawaii County",$H$2:$H$1259))*('reallocations and reductions'!$I$8+'reallocations and reductions'!$I$7)),0)</f>
        <v>117</v>
      </c>
      <c r="L499" s="133">
        <f t="shared" ca="1" si="21"/>
        <v>1498812</v>
      </c>
      <c r="M499" s="151">
        <f t="shared" ca="1" si="22"/>
        <v>7.4596688909330369E-2</v>
      </c>
      <c r="N499" s="156">
        <f t="shared" ca="1" si="23"/>
        <v>104045</v>
      </c>
    </row>
    <row r="500" spans="1:14" x14ac:dyDescent="0.25">
      <c r="A500" t="str">
        <f>CALCS!AD502</f>
        <v>209999</v>
      </c>
      <c r="B500" t="str">
        <f>CALCS!A502</f>
        <v>Kansas</v>
      </c>
      <c r="C500" t="str">
        <f>CALCS!B502</f>
        <v>KS</v>
      </c>
      <c r="D500" t="str">
        <f>CALCS!C502</f>
        <v>22</v>
      </c>
      <c r="E500" t="str">
        <f>CALCS!D502</f>
        <v>State Balance</v>
      </c>
      <c r="F500">
        <f>CALCS!O502</f>
        <v>1463546</v>
      </c>
      <c r="G500" s="133">
        <f ca="1">OFFSET(CDBG17old!$J$1,MATCH(A500,CDBG17old!$K$2:$K$1263,0),)</f>
        <v>13650232</v>
      </c>
      <c r="H500" s="133">
        <f>CALCS!X502</f>
        <v>14925073</v>
      </c>
      <c r="I500" s="133">
        <f ca="1">IFERROR(OFFSET('reallocations and reductions'!$H$2,MATCH(A500,'reallocations and reductions'!$F$3:$F$6,0),),0)</f>
        <v>0</v>
      </c>
      <c r="J500" s="133">
        <f ca="1">IFERROR(OFFSET('reallocations and reductions'!$I$13,MATCH(A500,'reallocations and reductions'!$F$14:$F$54,0),), 0)</f>
        <v>0</v>
      </c>
      <c r="K500" s="133">
        <f ca="1">ROUND(IF(OR(E500="State Balance", E500="Hawaii County"), H500/(SUMIF($E$2:$E$1259,"State Balance",$H$2:$H$1259)+SUMIF($E$2:$E$1259,"Hawaii County",$H$2:$H$1259))*('reallocations and reductions'!$I$6),H500/(SUM($H$2:$H$1259)-SUMIF($E$2:$E$1259,"State Balance",$H$2:$H$1259)-SUMIF($E$2:$E$1259,"Hawaii County",$H$2:$H$1259))*('reallocations and reductions'!$I$8+'reallocations and reductions'!$I$7)),0)</f>
        <v>21539</v>
      </c>
      <c r="L500" s="133">
        <f t="shared" ca="1" si="21"/>
        <v>14946612</v>
      </c>
      <c r="M500" s="151">
        <f t="shared" ca="1" si="22"/>
        <v>9.4971279609020562E-2</v>
      </c>
      <c r="N500" s="156">
        <f t="shared" ca="1" si="23"/>
        <v>1296380</v>
      </c>
    </row>
    <row r="501" spans="1:14" x14ac:dyDescent="0.25">
      <c r="A501" t="str">
        <f>CALCS!AD503</f>
        <v>201776</v>
      </c>
      <c r="B501" t="str">
        <f>CALCS!A503</f>
        <v>Kansas City</v>
      </c>
      <c r="C501" t="str">
        <f>CALCS!B503</f>
        <v>KS</v>
      </c>
      <c r="D501" t="str">
        <f>CALCS!C503</f>
        <v>51</v>
      </c>
      <c r="E501" t="str">
        <f>CALCS!D503</f>
        <v>PC</v>
      </c>
      <c r="F501">
        <f>CALCS!O503</f>
        <v>151709</v>
      </c>
      <c r="G501" s="133">
        <f ca="1">OFFSET(CDBG17old!$J$1,MATCH(A501,CDBG17old!$K$2:$K$1263,0),)</f>
        <v>2020849</v>
      </c>
      <c r="H501" s="133">
        <f>CALCS!X503</f>
        <v>2236916</v>
      </c>
      <c r="I501" s="133">
        <f ca="1">IFERROR(OFFSET('reallocations and reductions'!$H$2,MATCH(A501,'reallocations and reductions'!$F$3:$F$6,0),),0)</f>
        <v>0</v>
      </c>
      <c r="J501" s="133">
        <f ca="1">IFERROR(OFFSET('reallocations and reductions'!$I$13,MATCH(A501,'reallocations and reductions'!$F$14:$F$54,0),), 0)</f>
        <v>0</v>
      </c>
      <c r="K501" s="133">
        <f ca="1">ROUND(IF(OR(E501="State Balance", E501="Hawaii County"), H501/(SUMIF($E$2:$E$1259,"State Balance",$H$2:$H$1259)+SUMIF($E$2:$E$1259,"Hawaii County",$H$2:$H$1259))*('reallocations and reductions'!$I$6),H501/(SUM($H$2:$H$1259)-SUMIF($E$2:$E$1259,"State Balance",$H$2:$H$1259)-SUMIF($E$2:$E$1259,"Hawaii County",$H$2:$H$1259))*('reallocations and reductions'!$I$8+'reallocations and reductions'!$I$7)),0)</f>
        <v>174</v>
      </c>
      <c r="L501" s="133">
        <f t="shared" ca="1" si="21"/>
        <v>2237090</v>
      </c>
      <c r="M501" s="151">
        <f t="shared" ca="1" si="22"/>
        <v>0.10700502610536462</v>
      </c>
      <c r="N501" s="156">
        <f t="shared" ca="1" si="23"/>
        <v>216241</v>
      </c>
    </row>
    <row r="502" spans="1:14" x14ac:dyDescent="0.25">
      <c r="A502" t="str">
        <f>CALCS!AD504</f>
        <v>201902</v>
      </c>
      <c r="B502" t="str">
        <f>CALCS!A504</f>
        <v>Lawrence</v>
      </c>
      <c r="C502" t="str">
        <f>CALCS!B504</f>
        <v>KS</v>
      </c>
      <c r="D502" t="str">
        <f>CALCS!C504</f>
        <v>51</v>
      </c>
      <c r="E502" t="str">
        <f>CALCS!D504</f>
        <v>PC</v>
      </c>
      <c r="F502">
        <f>CALCS!O504</f>
        <v>95358</v>
      </c>
      <c r="G502" s="133">
        <f ca="1">OFFSET(CDBG17old!$J$1,MATCH(A502,CDBG17old!$K$2:$K$1263,0),)</f>
        <v>622315</v>
      </c>
      <c r="H502" s="133">
        <f>CALCS!X504</f>
        <v>700121</v>
      </c>
      <c r="I502" s="133">
        <f ca="1">IFERROR(OFFSET('reallocations and reductions'!$H$2,MATCH(A502,'reallocations and reductions'!$F$3:$F$6,0),),0)</f>
        <v>0</v>
      </c>
      <c r="J502" s="133">
        <f ca="1">IFERROR(OFFSET('reallocations and reductions'!$I$13,MATCH(A502,'reallocations and reductions'!$F$14:$F$54,0),), 0)</f>
        <v>0</v>
      </c>
      <c r="K502" s="133">
        <f ca="1">ROUND(IF(OR(E502="State Balance", E502="Hawaii County"), H502/(SUMIF($E$2:$E$1259,"State Balance",$H$2:$H$1259)+SUMIF($E$2:$E$1259,"Hawaii County",$H$2:$H$1259))*('reallocations and reductions'!$I$6),H502/(SUM($H$2:$H$1259)-SUMIF($E$2:$E$1259,"State Balance",$H$2:$H$1259)-SUMIF($E$2:$E$1259,"Hawaii County",$H$2:$H$1259))*('reallocations and reductions'!$I$8+'reallocations and reductions'!$I$7)),0)</f>
        <v>55</v>
      </c>
      <c r="L502" s="133">
        <f t="shared" ca="1" si="21"/>
        <v>700176</v>
      </c>
      <c r="M502" s="151">
        <f t="shared" ca="1" si="22"/>
        <v>0.1251150944457389</v>
      </c>
      <c r="N502" s="156">
        <f t="shared" ca="1" si="23"/>
        <v>77861</v>
      </c>
    </row>
    <row r="503" spans="1:14" x14ac:dyDescent="0.25">
      <c r="A503" t="str">
        <f>CALCS!AD505</f>
        <v>201908</v>
      </c>
      <c r="B503" t="str">
        <f>CALCS!A505</f>
        <v>Leavenworth</v>
      </c>
      <c r="C503" t="str">
        <f>CALCS!B505</f>
        <v>KS</v>
      </c>
      <c r="D503" t="str">
        <f>CALCS!C505</f>
        <v>52</v>
      </c>
      <c r="E503" t="str">
        <f>CALCS!D505</f>
        <v>MC</v>
      </c>
      <c r="F503">
        <f>CALCS!O505</f>
        <v>36154</v>
      </c>
      <c r="G503" s="133">
        <f ca="1">OFFSET(CDBG17old!$J$1,MATCH(A503,CDBG17old!$K$2:$K$1263,0),)</f>
        <v>305183</v>
      </c>
      <c r="H503" s="133">
        <f>CALCS!X505</f>
        <v>334710</v>
      </c>
      <c r="I503" s="133">
        <f ca="1">IFERROR(OFFSET('reallocations and reductions'!$H$2,MATCH(A503,'reallocations and reductions'!$F$3:$F$6,0),),0)</f>
        <v>0</v>
      </c>
      <c r="J503" s="133">
        <f ca="1">IFERROR(OFFSET('reallocations and reductions'!$I$13,MATCH(A503,'reallocations and reductions'!$F$14:$F$54,0),), 0)</f>
        <v>0</v>
      </c>
      <c r="K503" s="133">
        <f ca="1">ROUND(IF(OR(E503="State Balance", E503="Hawaii County"), H503/(SUMIF($E$2:$E$1259,"State Balance",$H$2:$H$1259)+SUMIF($E$2:$E$1259,"Hawaii County",$H$2:$H$1259))*('reallocations and reductions'!$I$6),H503/(SUM($H$2:$H$1259)-SUMIF($E$2:$E$1259,"State Balance",$H$2:$H$1259)-SUMIF($E$2:$E$1259,"Hawaii County",$H$2:$H$1259))*('reallocations and reductions'!$I$8+'reallocations and reductions'!$I$7)),0)</f>
        <v>26</v>
      </c>
      <c r="L503" s="133">
        <f t="shared" ca="1" si="21"/>
        <v>334736</v>
      </c>
      <c r="M503" s="151">
        <f t="shared" ca="1" si="22"/>
        <v>9.6836979779345508E-2</v>
      </c>
      <c r="N503" s="156">
        <f t="shared" ca="1" si="23"/>
        <v>29553</v>
      </c>
    </row>
    <row r="504" spans="1:14" x14ac:dyDescent="0.25">
      <c r="A504" t="str">
        <f>CALCS!AD506</f>
        <v>201944</v>
      </c>
      <c r="B504" t="str">
        <f>CALCS!A506</f>
        <v>Lenexa</v>
      </c>
      <c r="C504" t="str">
        <f>CALCS!B506</f>
        <v>KS</v>
      </c>
      <c r="D504" t="str">
        <f>CALCS!C506</f>
        <v>52</v>
      </c>
      <c r="E504" t="str">
        <f>CALCS!D506</f>
        <v>MC</v>
      </c>
      <c r="F504">
        <f>CALCS!O506</f>
        <v>52903</v>
      </c>
      <c r="G504" s="133">
        <f ca="1">OFFSET(CDBG17old!$J$1,MATCH(A504,CDBG17old!$K$2:$K$1263,0),)</f>
        <v>216975</v>
      </c>
      <c r="H504" s="133">
        <f>CALCS!X506</f>
        <v>232928</v>
      </c>
      <c r="I504" s="133">
        <f ca="1">IFERROR(OFFSET('reallocations and reductions'!$H$2,MATCH(A504,'reallocations and reductions'!$F$3:$F$6,0),),0)</f>
        <v>0</v>
      </c>
      <c r="J504" s="133">
        <f ca="1">IFERROR(OFFSET('reallocations and reductions'!$I$13,MATCH(A504,'reallocations and reductions'!$F$14:$F$54,0),), 0)</f>
        <v>0</v>
      </c>
      <c r="K504" s="133">
        <f ca="1">ROUND(IF(OR(E504="State Balance", E504="Hawaii County"), H504/(SUMIF($E$2:$E$1259,"State Balance",$H$2:$H$1259)+SUMIF($E$2:$E$1259,"Hawaii County",$H$2:$H$1259))*('reallocations and reductions'!$I$6),H504/(SUM($H$2:$H$1259)-SUMIF($E$2:$E$1259,"State Balance",$H$2:$H$1259)-SUMIF($E$2:$E$1259,"Hawaii County",$H$2:$H$1259))*('reallocations and reductions'!$I$8+'reallocations and reductions'!$I$7)),0)</f>
        <v>18</v>
      </c>
      <c r="L504" s="133">
        <f t="shared" ca="1" si="21"/>
        <v>232946</v>
      </c>
      <c r="M504" s="151">
        <f t="shared" ca="1" si="22"/>
        <v>7.3607558474478627E-2</v>
      </c>
      <c r="N504" s="156">
        <f t="shared" ca="1" si="23"/>
        <v>15971</v>
      </c>
    </row>
    <row r="505" spans="1:14" x14ac:dyDescent="0.25">
      <c r="A505" t="str">
        <f>CALCS!AD507</f>
        <v>202190</v>
      </c>
      <c r="B505" t="str">
        <f>CALCS!A507</f>
        <v>Manhattan City</v>
      </c>
      <c r="C505" t="str">
        <f>CALCS!B507</f>
        <v>KS</v>
      </c>
      <c r="D505" t="str">
        <f>CALCS!C507</f>
        <v>51</v>
      </c>
      <c r="E505" t="str">
        <f>CALCS!D507</f>
        <v>PC</v>
      </c>
      <c r="F505">
        <f>CALCS!O507</f>
        <v>54983</v>
      </c>
      <c r="G505" s="133">
        <f ca="1">OFFSET(CDBG17old!$J$1,MATCH(A505,CDBG17old!$K$2:$K$1263,0),)</f>
        <v>625024</v>
      </c>
      <c r="H505" s="133">
        <f>CALCS!X507</f>
        <v>640176</v>
      </c>
      <c r="I505" s="133">
        <f ca="1">IFERROR(OFFSET('reallocations and reductions'!$H$2,MATCH(A505,'reallocations and reductions'!$F$3:$F$6,0),),0)</f>
        <v>0</v>
      </c>
      <c r="J505" s="133">
        <f ca="1">IFERROR(OFFSET('reallocations and reductions'!$I$13,MATCH(A505,'reallocations and reductions'!$F$14:$F$54,0),), 0)</f>
        <v>0</v>
      </c>
      <c r="K505" s="133">
        <f ca="1">ROUND(IF(OR(E505="State Balance", E505="Hawaii County"), H505/(SUMIF($E$2:$E$1259,"State Balance",$H$2:$H$1259)+SUMIF($E$2:$E$1259,"Hawaii County",$H$2:$H$1259))*('reallocations and reductions'!$I$6),H505/(SUM($H$2:$H$1259)-SUMIF($E$2:$E$1259,"State Balance",$H$2:$H$1259)-SUMIF($E$2:$E$1259,"Hawaii County",$H$2:$H$1259))*('reallocations and reductions'!$I$8+'reallocations and reductions'!$I$7)),0)</f>
        <v>50</v>
      </c>
      <c r="L505" s="133">
        <f t="shared" ca="1" si="21"/>
        <v>640226</v>
      </c>
      <c r="M505" s="151">
        <f t="shared" ca="1" si="22"/>
        <v>2.4322266024984641E-2</v>
      </c>
      <c r="N505" s="156">
        <f t="shared" ca="1" si="23"/>
        <v>15202</v>
      </c>
    </row>
    <row r="506" spans="1:14" x14ac:dyDescent="0.25">
      <c r="A506" t="str">
        <f>CALCS!AD508</f>
        <v>202688</v>
      </c>
      <c r="B506" t="str">
        <f>CALCS!A508</f>
        <v>Overland Park</v>
      </c>
      <c r="C506" t="str">
        <f>CALCS!B508</f>
        <v>KS</v>
      </c>
      <c r="D506" t="str">
        <f>CALCS!C508</f>
        <v>51</v>
      </c>
      <c r="E506" t="str">
        <f>CALCS!D508</f>
        <v>PC</v>
      </c>
      <c r="F506">
        <f>CALCS!O508</f>
        <v>188966</v>
      </c>
      <c r="G506" s="133">
        <f ca="1">OFFSET(CDBG17old!$J$1,MATCH(A506,CDBG17old!$K$2:$K$1263,0),)</f>
        <v>661915</v>
      </c>
      <c r="H506" s="133">
        <f>CALCS!X508</f>
        <v>751368</v>
      </c>
      <c r="I506" s="133">
        <f ca="1">IFERROR(OFFSET('reallocations and reductions'!$H$2,MATCH(A506,'reallocations and reductions'!$F$3:$F$6,0),),0)</f>
        <v>0</v>
      </c>
      <c r="J506" s="133">
        <f ca="1">IFERROR(OFFSET('reallocations and reductions'!$I$13,MATCH(A506,'reallocations and reductions'!$F$14:$F$54,0),), 0)</f>
        <v>0</v>
      </c>
      <c r="K506" s="133">
        <f ca="1">ROUND(IF(OR(E506="State Balance", E506="Hawaii County"), H506/(SUMIF($E$2:$E$1259,"State Balance",$H$2:$H$1259)+SUMIF($E$2:$E$1259,"Hawaii County",$H$2:$H$1259))*('reallocations and reductions'!$I$6),H506/(SUM($H$2:$H$1259)-SUMIF($E$2:$E$1259,"State Balance",$H$2:$H$1259)-SUMIF($E$2:$E$1259,"Hawaii County",$H$2:$H$1259))*('reallocations and reductions'!$I$8+'reallocations and reductions'!$I$7)),0)</f>
        <v>59</v>
      </c>
      <c r="L506" s="133">
        <f t="shared" ca="1" si="21"/>
        <v>751427</v>
      </c>
      <c r="M506" s="151">
        <f t="shared" ca="1" si="22"/>
        <v>0.13523186511863305</v>
      </c>
      <c r="N506" s="156">
        <f t="shared" ca="1" si="23"/>
        <v>89512</v>
      </c>
    </row>
    <row r="507" spans="1:14" x14ac:dyDescent="0.25">
      <c r="A507" t="str">
        <f>CALCS!AD509</f>
        <v>203216</v>
      </c>
      <c r="B507" t="str">
        <f>CALCS!A509</f>
        <v>Shawnee</v>
      </c>
      <c r="C507" t="str">
        <f>CALCS!B509</f>
        <v>KS</v>
      </c>
      <c r="D507" t="str">
        <f>CALCS!C509</f>
        <v>52</v>
      </c>
      <c r="E507" t="str">
        <f>CALCS!D509</f>
        <v>MC</v>
      </c>
      <c r="F507">
        <f>CALCS!O509</f>
        <v>65194</v>
      </c>
      <c r="G507" s="133">
        <f ca="1">OFFSET(CDBG17old!$J$1,MATCH(A507,CDBG17old!$K$2:$K$1263,0),)</f>
        <v>244075</v>
      </c>
      <c r="H507" s="133">
        <f>CALCS!X509</f>
        <v>285280</v>
      </c>
      <c r="I507" s="133">
        <f ca="1">IFERROR(OFFSET('reallocations and reductions'!$H$2,MATCH(A507,'reallocations and reductions'!$F$3:$F$6,0),),0)</f>
        <v>0</v>
      </c>
      <c r="J507" s="133">
        <f ca="1">IFERROR(OFFSET('reallocations and reductions'!$I$13,MATCH(A507,'reallocations and reductions'!$F$14:$F$54,0),), 0)</f>
        <v>0</v>
      </c>
      <c r="K507" s="133">
        <f ca="1">ROUND(IF(OR(E507="State Balance", E507="Hawaii County"), H507/(SUMIF($E$2:$E$1259,"State Balance",$H$2:$H$1259)+SUMIF($E$2:$E$1259,"Hawaii County",$H$2:$H$1259))*('reallocations and reductions'!$I$6),H507/(SUM($H$2:$H$1259)-SUMIF($E$2:$E$1259,"State Balance",$H$2:$H$1259)-SUMIF($E$2:$E$1259,"Hawaii County",$H$2:$H$1259))*('reallocations and reductions'!$I$8+'reallocations and reductions'!$I$7)),0)</f>
        <v>22</v>
      </c>
      <c r="L507" s="133">
        <f t="shared" ca="1" si="21"/>
        <v>285302</v>
      </c>
      <c r="M507" s="151">
        <f t="shared" ca="1" si="22"/>
        <v>0.16891119532930451</v>
      </c>
      <c r="N507" s="156">
        <f t="shared" ca="1" si="23"/>
        <v>41227</v>
      </c>
    </row>
    <row r="508" spans="1:14" x14ac:dyDescent="0.25">
      <c r="A508" t="str">
        <f>CALCS!AD510</f>
        <v>203408</v>
      </c>
      <c r="B508" t="str">
        <f>CALCS!A510</f>
        <v>Topeka</v>
      </c>
      <c r="C508" t="str">
        <f>CALCS!B510</f>
        <v>KS</v>
      </c>
      <c r="D508" t="str">
        <f>CALCS!C510</f>
        <v>51</v>
      </c>
      <c r="E508" t="str">
        <f>CALCS!D510</f>
        <v>PC</v>
      </c>
      <c r="F508">
        <f>CALCS!O510</f>
        <v>126808</v>
      </c>
      <c r="G508" s="133">
        <f ca="1">OFFSET(CDBG17old!$J$1,MATCH(A508,CDBG17old!$K$2:$K$1263,0),)</f>
        <v>1635373</v>
      </c>
      <c r="H508" s="133">
        <f>CALCS!X510</f>
        <v>1828292</v>
      </c>
      <c r="I508" s="133">
        <f ca="1">IFERROR(OFFSET('reallocations and reductions'!$H$2,MATCH(A508,'reallocations and reductions'!$F$3:$F$6,0),),0)</f>
        <v>0</v>
      </c>
      <c r="J508" s="133">
        <f ca="1">IFERROR(OFFSET('reallocations and reductions'!$I$13,MATCH(A508,'reallocations and reductions'!$F$14:$F$54,0),), 0)</f>
        <v>0</v>
      </c>
      <c r="K508" s="133">
        <f ca="1">ROUND(IF(OR(E508="State Balance", E508="Hawaii County"), H508/(SUMIF($E$2:$E$1259,"State Balance",$H$2:$H$1259)+SUMIF($E$2:$E$1259,"Hawaii County",$H$2:$H$1259))*('reallocations and reductions'!$I$6),H508/(SUM($H$2:$H$1259)-SUMIF($E$2:$E$1259,"State Balance",$H$2:$H$1259)-SUMIF($E$2:$E$1259,"Hawaii County",$H$2:$H$1259))*('reallocations and reductions'!$I$8+'reallocations and reductions'!$I$7)),0)</f>
        <v>143</v>
      </c>
      <c r="L508" s="133">
        <f t="shared" ca="1" si="21"/>
        <v>1828435</v>
      </c>
      <c r="M508" s="151">
        <f t="shared" ca="1" si="22"/>
        <v>0.11805380179323005</v>
      </c>
      <c r="N508" s="156">
        <f t="shared" ca="1" si="23"/>
        <v>193062</v>
      </c>
    </row>
    <row r="509" spans="1:14" x14ac:dyDescent="0.25">
      <c r="A509" t="str">
        <f>CALCS!AD511</f>
        <v>203696</v>
      </c>
      <c r="B509" t="str">
        <f>CALCS!A511</f>
        <v>Wichita</v>
      </c>
      <c r="C509" t="str">
        <f>CALCS!B511</f>
        <v>KS</v>
      </c>
      <c r="D509" t="str">
        <f>CALCS!C511</f>
        <v>51</v>
      </c>
      <c r="E509" t="str">
        <f>CALCS!D511</f>
        <v>PC</v>
      </c>
      <c r="F509">
        <f>CALCS!O511</f>
        <v>389902</v>
      </c>
      <c r="G509" s="133">
        <f ca="1">OFFSET(CDBG17old!$J$1,MATCH(A509,CDBG17old!$K$2:$K$1263,0),)</f>
        <v>2555736</v>
      </c>
      <c r="H509" s="133">
        <f>CALCS!X511</f>
        <v>2806170</v>
      </c>
      <c r="I509" s="133">
        <f ca="1">IFERROR(OFFSET('reallocations and reductions'!$H$2,MATCH(A509,'reallocations and reductions'!$F$3:$F$6,0),),0)</f>
        <v>0</v>
      </c>
      <c r="J509" s="133">
        <f ca="1">IFERROR(OFFSET('reallocations and reductions'!$I$13,MATCH(A509,'reallocations and reductions'!$F$14:$F$54,0),), 0)</f>
        <v>0</v>
      </c>
      <c r="K509" s="133">
        <f ca="1">ROUND(IF(OR(E509="State Balance", E509="Hawaii County"), H509/(SUMIF($E$2:$E$1259,"State Balance",$H$2:$H$1259)+SUMIF($E$2:$E$1259,"Hawaii County",$H$2:$H$1259))*('reallocations and reductions'!$I$6),H509/(SUM($H$2:$H$1259)-SUMIF($E$2:$E$1259,"State Balance",$H$2:$H$1259)-SUMIF($E$2:$E$1259,"Hawaii County",$H$2:$H$1259))*('reallocations and reductions'!$I$8+'reallocations and reductions'!$I$7)),0)</f>
        <v>219</v>
      </c>
      <c r="L509" s="133">
        <f t="shared" ca="1" si="21"/>
        <v>2806389</v>
      </c>
      <c r="M509" s="151">
        <f t="shared" ca="1" si="22"/>
        <v>9.8074683770154658E-2</v>
      </c>
      <c r="N509" s="156">
        <f t="shared" ca="1" si="23"/>
        <v>250653</v>
      </c>
    </row>
    <row r="510" spans="1:14" x14ac:dyDescent="0.25">
      <c r="A510" t="str">
        <f>CALCS!AD512</f>
        <v>209091</v>
      </c>
      <c r="B510" t="str">
        <f>CALCS!A512</f>
        <v>Johnson County</v>
      </c>
      <c r="C510" t="str">
        <f>CALCS!B512</f>
        <v>KS</v>
      </c>
      <c r="D510" t="str">
        <f>CALCS!C512</f>
        <v>66</v>
      </c>
      <c r="E510" t="str">
        <f>CALCS!D512</f>
        <v>UC</v>
      </c>
      <c r="F510">
        <f>CALCS!O512</f>
        <v>280032</v>
      </c>
      <c r="G510" s="133">
        <f ca="1">OFFSET(CDBG17old!$J$1,MATCH(A510,CDBG17old!$K$2:$K$1263,0),)</f>
        <v>993150</v>
      </c>
      <c r="H510" s="133">
        <f>CALCS!X512</f>
        <v>1069837</v>
      </c>
      <c r="I510" s="133">
        <f ca="1">IFERROR(OFFSET('reallocations and reductions'!$H$2,MATCH(A510,'reallocations and reductions'!$F$3:$F$6,0),),0)</f>
        <v>0</v>
      </c>
      <c r="J510" s="133">
        <f ca="1">IFERROR(OFFSET('reallocations and reductions'!$I$13,MATCH(A510,'reallocations and reductions'!$F$14:$F$54,0),), 0)</f>
        <v>0</v>
      </c>
      <c r="K510" s="133">
        <f ca="1">ROUND(IF(OR(E510="State Balance", E510="Hawaii County"), H510/(SUMIF($E$2:$E$1259,"State Balance",$H$2:$H$1259)+SUMIF($E$2:$E$1259,"Hawaii County",$H$2:$H$1259))*('reallocations and reductions'!$I$6),H510/(SUM($H$2:$H$1259)-SUMIF($E$2:$E$1259,"State Balance",$H$2:$H$1259)-SUMIF($E$2:$E$1259,"Hawaii County",$H$2:$H$1259))*('reallocations and reductions'!$I$8+'reallocations and reductions'!$I$7)),0)</f>
        <v>83</v>
      </c>
      <c r="L510" s="133">
        <f t="shared" ca="1" si="21"/>
        <v>1069920</v>
      </c>
      <c r="M510" s="151">
        <f t="shared" ca="1" si="22"/>
        <v>7.7299501585863156E-2</v>
      </c>
      <c r="N510" s="156">
        <f t="shared" ca="1" si="23"/>
        <v>76770</v>
      </c>
    </row>
    <row r="511" spans="1:14" x14ac:dyDescent="0.25">
      <c r="A511" t="str">
        <f>CALCS!AD513</f>
        <v>219999</v>
      </c>
      <c r="B511" t="str">
        <f>CALCS!A513</f>
        <v>Kentucky</v>
      </c>
      <c r="C511" t="str">
        <f>CALCS!B513</f>
        <v>KY</v>
      </c>
      <c r="D511" t="str">
        <f>CALCS!C513</f>
        <v>22</v>
      </c>
      <c r="E511" t="str">
        <f>CALCS!D513</f>
        <v>State Balance</v>
      </c>
      <c r="F511">
        <f>CALCS!O513</f>
        <v>3076273</v>
      </c>
      <c r="G511" s="133">
        <f ca="1">OFFSET(CDBG17old!$J$1,MATCH(A511,CDBG17old!$K$2:$K$1263,0),)</f>
        <v>22870898</v>
      </c>
      <c r="H511" s="133">
        <f>CALCS!X513</f>
        <v>25100879</v>
      </c>
      <c r="I511" s="133">
        <f ca="1">IFERROR(OFFSET('reallocations and reductions'!$H$2,MATCH(A511,'reallocations and reductions'!$F$3:$F$6,0),),0)</f>
        <v>0</v>
      </c>
      <c r="J511" s="133">
        <f ca="1">IFERROR(OFFSET('reallocations and reductions'!$I$13,MATCH(A511,'reallocations and reductions'!$F$14:$F$54,0),), 0)</f>
        <v>0</v>
      </c>
      <c r="K511" s="133">
        <f ca="1">ROUND(IF(OR(E511="State Balance", E511="Hawaii County"), H511/(SUMIF($E$2:$E$1259,"State Balance",$H$2:$H$1259)+SUMIF($E$2:$E$1259,"Hawaii County",$H$2:$H$1259))*('reallocations and reductions'!$I$6),H511/(SUM($H$2:$H$1259)-SUMIF($E$2:$E$1259,"State Balance",$H$2:$H$1259)-SUMIF($E$2:$E$1259,"Hawaii County",$H$2:$H$1259))*('reallocations and reductions'!$I$8+'reallocations and reductions'!$I$7)),0)</f>
        <v>36224</v>
      </c>
      <c r="L511" s="133">
        <f t="shared" ca="1" si="21"/>
        <v>25137103</v>
      </c>
      <c r="M511" s="151">
        <f t="shared" ca="1" si="22"/>
        <v>9.9086839528557208E-2</v>
      </c>
      <c r="N511" s="156">
        <f t="shared" ca="1" si="23"/>
        <v>2266205</v>
      </c>
    </row>
    <row r="512" spans="1:14" x14ac:dyDescent="0.25">
      <c r="A512" t="str">
        <f>CALCS!AD514</f>
        <v>210048</v>
      </c>
      <c r="B512" t="str">
        <f>CALCS!A514</f>
        <v>Ashland</v>
      </c>
      <c r="C512" t="str">
        <f>CALCS!B514</f>
        <v>KY</v>
      </c>
      <c r="D512" t="str">
        <f>CALCS!C514</f>
        <v>51</v>
      </c>
      <c r="E512" t="str">
        <f>CALCS!D514</f>
        <v>PC</v>
      </c>
      <c r="F512">
        <f>CALCS!O514</f>
        <v>21038</v>
      </c>
      <c r="G512" s="133">
        <f ca="1">OFFSET(CDBG17old!$J$1,MATCH(A512,CDBG17old!$K$2:$K$1263,0),)</f>
        <v>529015</v>
      </c>
      <c r="H512" s="133">
        <f>CALCS!X514</f>
        <v>577389</v>
      </c>
      <c r="I512" s="133">
        <f ca="1">IFERROR(OFFSET('reallocations and reductions'!$H$2,MATCH(A512,'reallocations and reductions'!$F$3:$F$6,0),),0)</f>
        <v>0</v>
      </c>
      <c r="J512" s="133">
        <f ca="1">IFERROR(OFFSET('reallocations and reductions'!$I$13,MATCH(A512,'reallocations and reductions'!$F$14:$F$54,0),), 0)</f>
        <v>0</v>
      </c>
      <c r="K512" s="133">
        <f ca="1">ROUND(IF(OR(E512="State Balance", E512="Hawaii County"), H512/(SUMIF($E$2:$E$1259,"State Balance",$H$2:$H$1259)+SUMIF($E$2:$E$1259,"Hawaii County",$H$2:$H$1259))*('reallocations and reductions'!$I$6),H512/(SUM($H$2:$H$1259)-SUMIF($E$2:$E$1259,"State Balance",$H$2:$H$1259)-SUMIF($E$2:$E$1259,"Hawaii County",$H$2:$H$1259))*('reallocations and reductions'!$I$8+'reallocations and reductions'!$I$7)),0)</f>
        <v>45</v>
      </c>
      <c r="L512" s="133">
        <f t="shared" ca="1" si="21"/>
        <v>577434</v>
      </c>
      <c r="M512" s="151">
        <f t="shared" ca="1" si="22"/>
        <v>9.152670529191044E-2</v>
      </c>
      <c r="N512" s="156">
        <f t="shared" ca="1" si="23"/>
        <v>48419</v>
      </c>
    </row>
    <row r="513" spans="1:14" x14ac:dyDescent="0.25">
      <c r="A513" t="str">
        <f>CALCS!AD515</f>
        <v>210210</v>
      </c>
      <c r="B513" t="str">
        <f>CALCS!A515</f>
        <v>Bowling Green</v>
      </c>
      <c r="C513" t="str">
        <f>CALCS!B515</f>
        <v>KY</v>
      </c>
      <c r="D513" t="str">
        <f>CALCS!C515</f>
        <v>51</v>
      </c>
      <c r="E513" t="str">
        <f>CALCS!D515</f>
        <v>PC</v>
      </c>
      <c r="F513">
        <f>CALCS!O515</f>
        <v>65234</v>
      </c>
      <c r="G513" s="133">
        <f ca="1">OFFSET(CDBG17old!$J$1,MATCH(A513,CDBG17old!$K$2:$K$1263,0),)</f>
        <v>530556</v>
      </c>
      <c r="H513" s="133">
        <f>CALCS!X515</f>
        <v>609936</v>
      </c>
      <c r="I513" s="133">
        <f ca="1">IFERROR(OFFSET('reallocations and reductions'!$H$2,MATCH(A513,'reallocations and reductions'!$F$3:$F$6,0),),0)</f>
        <v>0</v>
      </c>
      <c r="J513" s="133">
        <f ca="1">IFERROR(OFFSET('reallocations and reductions'!$I$13,MATCH(A513,'reallocations and reductions'!$F$14:$F$54,0),), 0)</f>
        <v>0</v>
      </c>
      <c r="K513" s="133">
        <f ca="1">ROUND(IF(OR(E513="State Balance", E513="Hawaii County"), H513/(SUMIF($E$2:$E$1259,"State Balance",$H$2:$H$1259)+SUMIF($E$2:$E$1259,"Hawaii County",$H$2:$H$1259))*('reallocations and reductions'!$I$6),H513/(SUM($H$2:$H$1259)-SUMIF($E$2:$E$1259,"State Balance",$H$2:$H$1259)-SUMIF($E$2:$E$1259,"Hawaii County",$H$2:$H$1259))*('reallocations and reductions'!$I$8+'reallocations and reductions'!$I$7)),0)</f>
        <v>48</v>
      </c>
      <c r="L513" s="133">
        <f t="shared" ca="1" si="21"/>
        <v>609984</v>
      </c>
      <c r="M513" s="151">
        <f t="shared" ca="1" si="22"/>
        <v>0.14970709972180127</v>
      </c>
      <c r="N513" s="156">
        <f t="shared" ca="1" si="23"/>
        <v>79428</v>
      </c>
    </row>
    <row r="514" spans="1:14" x14ac:dyDescent="0.25">
      <c r="A514" t="str">
        <f>CALCS!AD516</f>
        <v>210534</v>
      </c>
      <c r="B514" t="str">
        <f>CALCS!A516</f>
        <v>Covington</v>
      </c>
      <c r="C514" t="str">
        <f>CALCS!B516</f>
        <v>KY</v>
      </c>
      <c r="D514" t="str">
        <f>CALCS!C516</f>
        <v>52</v>
      </c>
      <c r="E514" t="str">
        <f>CALCS!D516</f>
        <v>MC</v>
      </c>
      <c r="F514">
        <f>CALCS!O516</f>
        <v>40797</v>
      </c>
      <c r="G514" s="133">
        <f ca="1">OFFSET(CDBG17old!$J$1,MATCH(A514,CDBG17old!$K$2:$K$1263,0),)</f>
        <v>1367125</v>
      </c>
      <c r="H514" s="133">
        <f>CALCS!X516</f>
        <v>1490295</v>
      </c>
      <c r="I514" s="133">
        <f ca="1">IFERROR(OFFSET('reallocations and reductions'!$H$2,MATCH(A514,'reallocations and reductions'!$F$3:$F$6,0),),0)</f>
        <v>0</v>
      </c>
      <c r="J514" s="133">
        <f ca="1">IFERROR(OFFSET('reallocations and reductions'!$I$13,MATCH(A514,'reallocations and reductions'!$F$14:$F$54,0),), 0)</f>
        <v>0</v>
      </c>
      <c r="K514" s="133">
        <f ca="1">ROUND(IF(OR(E514="State Balance", E514="Hawaii County"), H514/(SUMIF($E$2:$E$1259,"State Balance",$H$2:$H$1259)+SUMIF($E$2:$E$1259,"Hawaii County",$H$2:$H$1259))*('reallocations and reductions'!$I$6),H514/(SUM($H$2:$H$1259)-SUMIF($E$2:$E$1259,"State Balance",$H$2:$H$1259)-SUMIF($E$2:$E$1259,"Hawaii County",$H$2:$H$1259))*('reallocations and reductions'!$I$8+'reallocations and reductions'!$I$7)),0)</f>
        <v>116</v>
      </c>
      <c r="L514" s="133">
        <f t="shared" ca="1" si="21"/>
        <v>1490411</v>
      </c>
      <c r="M514" s="151">
        <f t="shared" ca="1" si="22"/>
        <v>9.0179025326872081E-2</v>
      </c>
      <c r="N514" s="156">
        <f t="shared" ca="1" si="23"/>
        <v>123286</v>
      </c>
    </row>
    <row r="515" spans="1:14" x14ac:dyDescent="0.25">
      <c r="A515" t="str">
        <f>CALCS!AD517</f>
        <v>210696</v>
      </c>
      <c r="B515" t="str">
        <f>CALCS!A517</f>
        <v>Elizabethtown</v>
      </c>
      <c r="C515" t="str">
        <f>CALCS!B517</f>
        <v>KY</v>
      </c>
      <c r="D515" t="str">
        <f>CALCS!C517</f>
        <v>51</v>
      </c>
      <c r="E515" t="str">
        <f>CALCS!D517</f>
        <v>PC</v>
      </c>
      <c r="F515">
        <f>CALCS!O517</f>
        <v>29906</v>
      </c>
      <c r="G515" s="133">
        <f ca="1">OFFSET(CDBG17old!$J$1,MATCH(A515,CDBG17old!$K$2:$K$1263,0),)</f>
        <v>178022</v>
      </c>
      <c r="H515" s="133">
        <f>CALCS!X517</f>
        <v>188418</v>
      </c>
      <c r="I515" s="133">
        <f ca="1">IFERROR(OFFSET('reallocations and reductions'!$H$2,MATCH(A515,'reallocations and reductions'!$F$3:$F$6,0),),0)</f>
        <v>0</v>
      </c>
      <c r="J515" s="133">
        <f ca="1">IFERROR(OFFSET('reallocations and reductions'!$I$13,MATCH(A515,'reallocations and reductions'!$F$14:$F$54,0),), 0)</f>
        <v>0</v>
      </c>
      <c r="K515" s="133">
        <f ca="1">ROUND(IF(OR(E515="State Balance", E515="Hawaii County"), H515/(SUMIF($E$2:$E$1259,"State Balance",$H$2:$H$1259)+SUMIF($E$2:$E$1259,"Hawaii County",$H$2:$H$1259))*('reallocations and reductions'!$I$6),H515/(SUM($H$2:$H$1259)-SUMIF($E$2:$E$1259,"State Balance",$H$2:$H$1259)-SUMIF($E$2:$E$1259,"Hawaii County",$H$2:$H$1259))*('reallocations and reductions'!$I$8+'reallocations and reductions'!$I$7)),0)</f>
        <v>15</v>
      </c>
      <c r="L515" s="133">
        <f t="shared" ref="L515:L578" ca="1" si="24">H515+I515+J515+K515</f>
        <v>188433</v>
      </c>
      <c r="M515" s="151">
        <f t="shared" ref="M515:M578" ca="1" si="25">(L515-G515)/G515</f>
        <v>5.8481535989933831E-2</v>
      </c>
      <c r="N515" s="156">
        <f t="shared" ref="N515:N578" ca="1" si="26">L515-G515</f>
        <v>10411</v>
      </c>
    </row>
    <row r="516" spans="1:14" x14ac:dyDescent="0.25">
      <c r="A516" t="str">
        <f>CALCS!AD518</f>
        <v>211032</v>
      </c>
      <c r="B516" t="str">
        <f>CALCS!A518</f>
        <v>Henderson</v>
      </c>
      <c r="C516" t="str">
        <f>CALCS!B518</f>
        <v>KY</v>
      </c>
      <c r="D516" t="str">
        <f>CALCS!C518</f>
        <v>52</v>
      </c>
      <c r="E516" t="str">
        <f>CALCS!D518</f>
        <v>MC</v>
      </c>
      <c r="F516">
        <f>CALCS!O518</f>
        <v>28841</v>
      </c>
      <c r="G516" s="133">
        <f ca="1">OFFSET(CDBG17old!$J$1,MATCH(A516,CDBG17old!$K$2:$K$1263,0),)</f>
        <v>208478</v>
      </c>
      <c r="H516" s="133">
        <f>CALCS!X518</f>
        <v>238269</v>
      </c>
      <c r="I516" s="133">
        <f ca="1">IFERROR(OFFSET('reallocations and reductions'!$H$2,MATCH(A516,'reallocations and reductions'!$F$3:$F$6,0),),0)</f>
        <v>0</v>
      </c>
      <c r="J516" s="133">
        <f ca="1">IFERROR(OFFSET('reallocations and reductions'!$I$13,MATCH(A516,'reallocations and reductions'!$F$14:$F$54,0),), 0)</f>
        <v>0</v>
      </c>
      <c r="K516" s="133">
        <f ca="1">ROUND(IF(OR(E516="State Balance", E516="Hawaii County"), H516/(SUMIF($E$2:$E$1259,"State Balance",$H$2:$H$1259)+SUMIF($E$2:$E$1259,"Hawaii County",$H$2:$H$1259))*('reallocations and reductions'!$I$6),H516/(SUM($H$2:$H$1259)-SUMIF($E$2:$E$1259,"State Balance",$H$2:$H$1259)-SUMIF($E$2:$E$1259,"Hawaii County",$H$2:$H$1259))*('reallocations and reductions'!$I$8+'reallocations and reductions'!$I$7)),0)</f>
        <v>19</v>
      </c>
      <c r="L516" s="133">
        <f t="shared" ca="1" si="24"/>
        <v>238288</v>
      </c>
      <c r="M516" s="151">
        <f t="shared" ca="1" si="25"/>
        <v>0.14298870864071989</v>
      </c>
      <c r="N516" s="156">
        <f t="shared" ca="1" si="26"/>
        <v>29810</v>
      </c>
    </row>
    <row r="517" spans="1:14" x14ac:dyDescent="0.25">
      <c r="A517" t="str">
        <f>CALCS!AD519</f>
        <v>211086</v>
      </c>
      <c r="B517" t="str">
        <f>CALCS!A519</f>
        <v>Hopkinsville</v>
      </c>
      <c r="C517" t="str">
        <f>CALCS!B519</f>
        <v>KY</v>
      </c>
      <c r="D517" t="str">
        <f>CALCS!C519</f>
        <v>52</v>
      </c>
      <c r="E517" t="str">
        <f>CALCS!D519</f>
        <v>MC</v>
      </c>
      <c r="F517">
        <f>CALCS!O519</f>
        <v>31811</v>
      </c>
      <c r="G517" s="133">
        <f ca="1">OFFSET(CDBG17old!$J$1,MATCH(A517,CDBG17old!$K$2:$K$1263,0),)</f>
        <v>240668</v>
      </c>
      <c r="H517" s="133">
        <f>CALCS!X519</f>
        <v>253321</v>
      </c>
      <c r="I517" s="133">
        <f ca="1">IFERROR(OFFSET('reallocations and reductions'!$H$2,MATCH(A517,'reallocations and reductions'!$F$3:$F$6,0),),0)</f>
        <v>0</v>
      </c>
      <c r="J517" s="133">
        <f ca="1">IFERROR(OFFSET('reallocations and reductions'!$I$13,MATCH(A517,'reallocations and reductions'!$F$14:$F$54,0),), 0)</f>
        <v>0</v>
      </c>
      <c r="K517" s="133">
        <f ca="1">ROUND(IF(OR(E517="State Balance", E517="Hawaii County"), H517/(SUMIF($E$2:$E$1259,"State Balance",$H$2:$H$1259)+SUMIF($E$2:$E$1259,"Hawaii County",$H$2:$H$1259))*('reallocations and reductions'!$I$6),H517/(SUM($H$2:$H$1259)-SUMIF($E$2:$E$1259,"State Balance",$H$2:$H$1259)-SUMIF($E$2:$E$1259,"Hawaii County",$H$2:$H$1259))*('reallocations and reductions'!$I$8+'reallocations and reductions'!$I$7)),0)</f>
        <v>20</v>
      </c>
      <c r="L517" s="133">
        <f t="shared" ca="1" si="24"/>
        <v>253341</v>
      </c>
      <c r="M517" s="151">
        <f t="shared" ca="1" si="25"/>
        <v>5.2657603004969501E-2</v>
      </c>
      <c r="N517" s="156">
        <f t="shared" ca="1" si="26"/>
        <v>12673</v>
      </c>
    </row>
    <row r="518" spans="1:14" x14ac:dyDescent="0.25">
      <c r="A518" t="str">
        <f>CALCS!AD520</f>
        <v>211314</v>
      </c>
      <c r="B518" t="str">
        <f>CALCS!A520</f>
        <v>Lexington-Fayette</v>
      </c>
      <c r="C518" t="str">
        <f>CALCS!B520</f>
        <v>KY</v>
      </c>
      <c r="D518" t="str">
        <f>CALCS!C520</f>
        <v>51</v>
      </c>
      <c r="E518" t="str">
        <f>CALCS!D520</f>
        <v>PC</v>
      </c>
      <c r="F518">
        <f>CALCS!O520</f>
        <v>318449</v>
      </c>
      <c r="G518" s="133">
        <f ca="1">OFFSET(CDBG17old!$J$1,MATCH(A518,CDBG17old!$K$2:$K$1263,0),)</f>
        <v>2081392</v>
      </c>
      <c r="H518" s="133">
        <f>CALCS!X520</f>
        <v>2303402</v>
      </c>
      <c r="I518" s="133">
        <f ca="1">IFERROR(OFFSET('reallocations and reductions'!$H$2,MATCH(A518,'reallocations and reductions'!$F$3:$F$6,0),),0)</f>
        <v>0</v>
      </c>
      <c r="J518" s="133">
        <f ca="1">IFERROR(OFFSET('reallocations and reductions'!$I$13,MATCH(A518,'reallocations and reductions'!$F$14:$F$54,0),), 0)</f>
        <v>0</v>
      </c>
      <c r="K518" s="133">
        <f ca="1">ROUND(IF(OR(E518="State Balance", E518="Hawaii County"), H518/(SUMIF($E$2:$E$1259,"State Balance",$H$2:$H$1259)+SUMIF($E$2:$E$1259,"Hawaii County",$H$2:$H$1259))*('reallocations and reductions'!$I$6),H518/(SUM($H$2:$H$1259)-SUMIF($E$2:$E$1259,"State Balance",$H$2:$H$1259)-SUMIF($E$2:$E$1259,"Hawaii County",$H$2:$H$1259))*('reallocations and reductions'!$I$8+'reallocations and reductions'!$I$7)),0)</f>
        <v>180</v>
      </c>
      <c r="L518" s="133">
        <f t="shared" ca="1" si="24"/>
        <v>2303582</v>
      </c>
      <c r="M518" s="151">
        <f t="shared" ca="1" si="25"/>
        <v>0.10675067454857134</v>
      </c>
      <c r="N518" s="156">
        <f t="shared" ca="1" si="26"/>
        <v>222190</v>
      </c>
    </row>
    <row r="519" spans="1:14" x14ac:dyDescent="0.25">
      <c r="A519" t="str">
        <f>CALCS!AD521</f>
        <v>211374</v>
      </c>
      <c r="B519" t="str">
        <f>CALCS!A521</f>
        <v>Louisville-CDBG</v>
      </c>
      <c r="C519" t="str">
        <f>CALCS!B521</f>
        <v>KY</v>
      </c>
      <c r="D519" t="str">
        <f>CALCS!C521</f>
        <v>51</v>
      </c>
      <c r="E519" t="str">
        <f>CALCS!D521</f>
        <v>PC</v>
      </c>
      <c r="F519">
        <f>CALCS!O521+CALCS!O523</f>
        <v>765352</v>
      </c>
      <c r="G519" s="133">
        <f ca="1">OFFSET(CDBG17old!$J$1,MATCH(A519,CDBG17old!$K$2:$K$1263,0),)</f>
        <v>10247333</v>
      </c>
      <c r="H519" s="133">
        <f>CALCS!X521+CALCS!X523</f>
        <v>11204745</v>
      </c>
      <c r="I519" s="133">
        <f ca="1">IFERROR(OFFSET('reallocations and reductions'!$H$2,MATCH(A519,'reallocations and reductions'!$F$3:$F$6,0),),0)</f>
        <v>0</v>
      </c>
      <c r="J519" s="133">
        <f ca="1">IFERROR(OFFSET('reallocations and reductions'!$I$13,MATCH(A519,'reallocations and reductions'!$F$14:$F$54,0),), 0)</f>
        <v>0</v>
      </c>
      <c r="K519" s="133">
        <f ca="1">ROUND(IF(OR(E519="State Balance", E519="Hawaii County"), H519/(SUMIF($E$2:$E$1259,"State Balance",$H$2:$H$1259)+SUMIF($E$2:$E$1259,"Hawaii County",$H$2:$H$1259))*('reallocations and reductions'!$I$6),H519/(SUM($H$2:$H$1259)-SUMIF($E$2:$E$1259,"State Balance",$H$2:$H$1259)-SUMIF($E$2:$E$1259,"Hawaii County",$H$2:$H$1259))*('reallocations and reductions'!$I$8+'reallocations and reductions'!$I$7)),0)</f>
        <v>873</v>
      </c>
      <c r="L519" s="133">
        <f t="shared" ca="1" si="24"/>
        <v>11205618</v>
      </c>
      <c r="M519" s="151">
        <f t="shared" ca="1" si="25"/>
        <v>9.3515551802600738E-2</v>
      </c>
      <c r="N519" s="156">
        <f t="shared" ca="1" si="26"/>
        <v>958285</v>
      </c>
    </row>
    <row r="520" spans="1:14" x14ac:dyDescent="0.25">
      <c r="A520" t="str">
        <f>CALCS!AD522</f>
        <v>211680</v>
      </c>
      <c r="B520" t="str">
        <f>CALCS!A522</f>
        <v>Owensboro</v>
      </c>
      <c r="C520" t="str">
        <f>CALCS!B522</f>
        <v>KY</v>
      </c>
      <c r="D520" t="str">
        <f>CALCS!C522</f>
        <v>51</v>
      </c>
      <c r="E520" t="str">
        <f>CALCS!D522</f>
        <v>PC</v>
      </c>
      <c r="F520">
        <f>CALCS!O522</f>
        <v>59273</v>
      </c>
      <c r="G520" s="133">
        <f ca="1">OFFSET(CDBG17old!$J$1,MATCH(A520,CDBG17old!$K$2:$K$1263,0),)</f>
        <v>409272</v>
      </c>
      <c r="H520" s="133">
        <f>CALCS!X522</f>
        <v>471506</v>
      </c>
      <c r="I520" s="133">
        <f ca="1">IFERROR(OFFSET('reallocations and reductions'!$H$2,MATCH(A520,'reallocations and reductions'!$F$3:$F$6,0),),0)</f>
        <v>0</v>
      </c>
      <c r="J520" s="133">
        <f ca="1">IFERROR(OFFSET('reallocations and reductions'!$I$13,MATCH(A520,'reallocations and reductions'!$F$14:$F$54,0),), 0)</f>
        <v>0</v>
      </c>
      <c r="K520" s="133">
        <f ca="1">ROUND(IF(OR(E520="State Balance", E520="Hawaii County"), H520/(SUMIF($E$2:$E$1259,"State Balance",$H$2:$H$1259)+SUMIF($E$2:$E$1259,"Hawaii County",$H$2:$H$1259))*('reallocations and reductions'!$I$6),H520/(SUM($H$2:$H$1259)-SUMIF($E$2:$E$1259,"State Balance",$H$2:$H$1259)-SUMIF($E$2:$E$1259,"Hawaii County",$H$2:$H$1259))*('reallocations and reductions'!$I$8+'reallocations and reductions'!$I$7)),0)</f>
        <v>37</v>
      </c>
      <c r="L520" s="133">
        <f t="shared" ca="1" si="24"/>
        <v>471543</v>
      </c>
      <c r="M520" s="151">
        <f t="shared" ca="1" si="25"/>
        <v>0.15215064797982761</v>
      </c>
      <c r="N520" s="156">
        <f t="shared" ca="1" si="26"/>
        <v>62271</v>
      </c>
    </row>
    <row r="521" spans="1:14" x14ac:dyDescent="0.25">
      <c r="A521" t="str">
        <f>CALCS!AD524</f>
        <v>229999</v>
      </c>
      <c r="B521" t="str">
        <f>CALCS!A524</f>
        <v>Louisiana</v>
      </c>
      <c r="C521" t="str">
        <f>CALCS!B524</f>
        <v>LA</v>
      </c>
      <c r="D521" t="str">
        <f>CALCS!C524</f>
        <v>22</v>
      </c>
      <c r="E521" t="str">
        <f>CALCS!D524</f>
        <v>State Balance</v>
      </c>
      <c r="F521">
        <f>CALCS!O524</f>
        <v>2457250</v>
      </c>
      <c r="G521" s="133">
        <f ca="1">OFFSET(CDBG17old!$J$1,MATCH(A521,CDBG17old!$K$2:$K$1263,0),)</f>
        <v>19678475</v>
      </c>
      <c r="H521" s="133">
        <f>CALCS!X524</f>
        <v>21607307</v>
      </c>
      <c r="I521" s="133">
        <f ca="1">IFERROR(OFFSET('reallocations and reductions'!$H$2,MATCH(A521,'reallocations and reductions'!$F$3:$F$6,0),),0)</f>
        <v>0</v>
      </c>
      <c r="J521" s="133">
        <f ca="1">IFERROR(OFFSET('reallocations and reductions'!$I$13,MATCH(A521,'reallocations and reductions'!$F$14:$F$54,0),), 0)</f>
        <v>0</v>
      </c>
      <c r="K521" s="133">
        <f ca="1">ROUND(IF(OR(E521="State Balance", E521="Hawaii County"), H521/(SUMIF($E$2:$E$1259,"State Balance",$H$2:$H$1259)+SUMIF($E$2:$E$1259,"Hawaii County",$H$2:$H$1259))*('reallocations and reductions'!$I$6),H521/(SUM($H$2:$H$1259)-SUMIF($E$2:$E$1259,"State Balance",$H$2:$H$1259)-SUMIF($E$2:$E$1259,"Hawaii County",$H$2:$H$1259))*('reallocations and reductions'!$I$8+'reallocations and reductions'!$I$7)),0)</f>
        <v>31182</v>
      </c>
      <c r="L521" s="133">
        <f t="shared" ca="1" si="24"/>
        <v>21638489</v>
      </c>
      <c r="M521" s="151">
        <f t="shared" ca="1" si="25"/>
        <v>9.9601925454081169E-2</v>
      </c>
      <c r="N521" s="156">
        <f t="shared" ca="1" si="26"/>
        <v>1960014</v>
      </c>
    </row>
    <row r="522" spans="1:14" x14ac:dyDescent="0.25">
      <c r="A522" t="str">
        <f>CALCS!AD525</f>
        <v>220030</v>
      </c>
      <c r="B522" t="str">
        <f>CALCS!A525</f>
        <v>Alexandria</v>
      </c>
      <c r="C522" t="str">
        <f>CALCS!B525</f>
        <v>LA</v>
      </c>
      <c r="D522" t="str">
        <f>CALCS!C525</f>
        <v>51</v>
      </c>
      <c r="E522" t="str">
        <f>CALCS!D525</f>
        <v>PC</v>
      </c>
      <c r="F522">
        <f>CALCS!O525</f>
        <v>47832</v>
      </c>
      <c r="G522" s="133">
        <f ca="1">OFFSET(CDBG17old!$J$1,MATCH(A522,CDBG17old!$K$2:$K$1263,0),)</f>
        <v>408116</v>
      </c>
      <c r="H522" s="133">
        <f>CALCS!X525</f>
        <v>434216</v>
      </c>
      <c r="I522" s="133">
        <f ca="1">IFERROR(OFFSET('reallocations and reductions'!$H$2,MATCH(A522,'reallocations and reductions'!$F$3:$F$6,0),),0)</f>
        <v>0</v>
      </c>
      <c r="J522" s="133">
        <f ca="1">IFERROR(OFFSET('reallocations and reductions'!$I$13,MATCH(A522,'reallocations and reductions'!$F$14:$F$54,0),), 0)</f>
        <v>0</v>
      </c>
      <c r="K522" s="133">
        <f ca="1">ROUND(IF(OR(E522="State Balance", E522="Hawaii County"), H522/(SUMIF($E$2:$E$1259,"State Balance",$H$2:$H$1259)+SUMIF($E$2:$E$1259,"Hawaii County",$H$2:$H$1259))*('reallocations and reductions'!$I$6),H522/(SUM($H$2:$H$1259)-SUMIF($E$2:$E$1259,"State Balance",$H$2:$H$1259)-SUMIF($E$2:$E$1259,"Hawaii County",$H$2:$H$1259))*('reallocations and reductions'!$I$8+'reallocations and reductions'!$I$7)),0)</f>
        <v>34</v>
      </c>
      <c r="L522" s="133">
        <f t="shared" ca="1" si="24"/>
        <v>434250</v>
      </c>
      <c r="M522" s="151">
        <f t="shared" ca="1" si="25"/>
        <v>6.4035715335835894E-2</v>
      </c>
      <c r="N522" s="156">
        <f t="shared" ca="1" si="26"/>
        <v>26134</v>
      </c>
    </row>
    <row r="523" spans="1:14" x14ac:dyDescent="0.25">
      <c r="A523" t="str">
        <f>CALCS!AD526</f>
        <v>220126</v>
      </c>
      <c r="B523" t="str">
        <f>CALCS!A526</f>
        <v>Baton Rouge</v>
      </c>
      <c r="C523" t="str">
        <f>CALCS!B526</f>
        <v>LA</v>
      </c>
      <c r="D523" t="str">
        <f>CALCS!C526</f>
        <v>51</v>
      </c>
      <c r="E523" t="str">
        <f>CALCS!D526</f>
        <v>PC</v>
      </c>
      <c r="F523">
        <f>CALCS!O526</f>
        <v>388120</v>
      </c>
      <c r="G523" s="133">
        <f ca="1">OFFSET(CDBG17old!$J$1,MATCH(A523,CDBG17old!$K$2:$K$1263,0),)</f>
        <v>2847430</v>
      </c>
      <c r="H523" s="133">
        <f>CALCS!X526</f>
        <v>3145180</v>
      </c>
      <c r="I523" s="133">
        <f ca="1">IFERROR(OFFSET('reallocations and reductions'!$H$2,MATCH(A523,'reallocations and reductions'!$F$3:$F$6,0),),0)</f>
        <v>0</v>
      </c>
      <c r="J523" s="133">
        <f ca="1">IFERROR(OFFSET('reallocations and reductions'!$I$13,MATCH(A523,'reallocations and reductions'!$F$14:$F$54,0),), 0)</f>
        <v>0</v>
      </c>
      <c r="K523" s="133">
        <f ca="1">ROUND(IF(OR(E523="State Balance", E523="Hawaii County"), H523/(SUMIF($E$2:$E$1259,"State Balance",$H$2:$H$1259)+SUMIF($E$2:$E$1259,"Hawaii County",$H$2:$H$1259))*('reallocations and reductions'!$I$6),H523/(SUM($H$2:$H$1259)-SUMIF($E$2:$E$1259,"State Balance",$H$2:$H$1259)-SUMIF($E$2:$E$1259,"Hawaii County",$H$2:$H$1259))*('reallocations and reductions'!$I$8+'reallocations and reductions'!$I$7)),0)</f>
        <v>245</v>
      </c>
      <c r="L523" s="133">
        <f t="shared" ca="1" si="24"/>
        <v>3145425</v>
      </c>
      <c r="M523" s="151">
        <f t="shared" ca="1" si="25"/>
        <v>0.10465402134556424</v>
      </c>
      <c r="N523" s="156">
        <f t="shared" ca="1" si="26"/>
        <v>297995</v>
      </c>
    </row>
    <row r="524" spans="1:14" x14ac:dyDescent="0.25">
      <c r="A524" t="str">
        <f>CALCS!AD527</f>
        <v>220192</v>
      </c>
      <c r="B524" t="str">
        <f>CALCS!A527</f>
        <v>Bossier City</v>
      </c>
      <c r="C524" t="str">
        <f>CALCS!B527</f>
        <v>LA</v>
      </c>
      <c r="D524" t="str">
        <f>CALCS!C527</f>
        <v>51</v>
      </c>
      <c r="E524" t="str">
        <f>CALCS!D527</f>
        <v>PC</v>
      </c>
      <c r="F524">
        <f>CALCS!O527</f>
        <v>68485</v>
      </c>
      <c r="G524" s="133">
        <f ca="1">OFFSET(CDBG17old!$J$1,MATCH(A524,CDBG17old!$K$2:$K$1263,0),)</f>
        <v>453526</v>
      </c>
      <c r="H524" s="133">
        <f>CALCS!X527</f>
        <v>494261</v>
      </c>
      <c r="I524" s="133">
        <f ca="1">IFERROR(OFFSET('reallocations and reductions'!$H$2,MATCH(A524,'reallocations and reductions'!$F$3:$F$6,0),),0)</f>
        <v>0</v>
      </c>
      <c r="J524" s="133">
        <f ca="1">IFERROR(OFFSET('reallocations and reductions'!$I$13,MATCH(A524,'reallocations and reductions'!$F$14:$F$54,0),), 0)</f>
        <v>0</v>
      </c>
      <c r="K524" s="133">
        <f ca="1">ROUND(IF(OR(E524="State Balance", E524="Hawaii County"), H524/(SUMIF($E$2:$E$1259,"State Balance",$H$2:$H$1259)+SUMIF($E$2:$E$1259,"Hawaii County",$H$2:$H$1259))*('reallocations and reductions'!$I$6),H524/(SUM($H$2:$H$1259)-SUMIF($E$2:$E$1259,"State Balance",$H$2:$H$1259)-SUMIF($E$2:$E$1259,"Hawaii County",$H$2:$H$1259))*('reallocations and reductions'!$I$8+'reallocations and reductions'!$I$7)),0)</f>
        <v>39</v>
      </c>
      <c r="L524" s="133">
        <f t="shared" ca="1" si="24"/>
        <v>494300</v>
      </c>
      <c r="M524" s="151">
        <f t="shared" ca="1" si="25"/>
        <v>8.9904437672812587E-2</v>
      </c>
      <c r="N524" s="156">
        <f t="shared" ca="1" si="26"/>
        <v>40774</v>
      </c>
    </row>
    <row r="525" spans="1:14" x14ac:dyDescent="0.25">
      <c r="A525" t="str">
        <f>CALCS!AD528</f>
        <v>220828</v>
      </c>
      <c r="B525" t="str">
        <f>CALCS!A528</f>
        <v>Houma-Terrebonne</v>
      </c>
      <c r="C525" t="str">
        <f>CALCS!B528</f>
        <v>LA</v>
      </c>
      <c r="D525" t="str">
        <f>CALCS!C528</f>
        <v>51</v>
      </c>
      <c r="E525" t="str">
        <f>CALCS!D528</f>
        <v>PC</v>
      </c>
      <c r="F525">
        <f>CALCS!O528</f>
        <v>113220</v>
      </c>
      <c r="G525" s="133">
        <f ca="1">OFFSET(CDBG17old!$J$1,MATCH(A525,CDBG17old!$K$2:$K$1263,0),)</f>
        <v>851502</v>
      </c>
      <c r="H525" s="133">
        <f>CALCS!X528</f>
        <v>925474</v>
      </c>
      <c r="I525" s="133">
        <f ca="1">IFERROR(OFFSET('reallocations and reductions'!$H$2,MATCH(A525,'reallocations and reductions'!$F$3:$F$6,0),),0)</f>
        <v>0</v>
      </c>
      <c r="J525" s="133">
        <f ca="1">IFERROR(OFFSET('reallocations and reductions'!$I$13,MATCH(A525,'reallocations and reductions'!$F$14:$F$54,0),), 0)</f>
        <v>0</v>
      </c>
      <c r="K525" s="133">
        <f ca="1">ROUND(IF(OR(E525="State Balance", E525="Hawaii County"), H525/(SUMIF($E$2:$E$1259,"State Balance",$H$2:$H$1259)+SUMIF($E$2:$E$1259,"Hawaii County",$H$2:$H$1259))*('reallocations and reductions'!$I$6),H525/(SUM($H$2:$H$1259)-SUMIF($E$2:$E$1259,"State Balance",$H$2:$H$1259)-SUMIF($E$2:$E$1259,"Hawaii County",$H$2:$H$1259))*('reallocations and reductions'!$I$8+'reallocations and reductions'!$I$7)),0)</f>
        <v>72</v>
      </c>
      <c r="L525" s="133">
        <f t="shared" ca="1" si="24"/>
        <v>925546</v>
      </c>
      <c r="M525" s="151">
        <f t="shared" ca="1" si="25"/>
        <v>8.6956930224473927E-2</v>
      </c>
      <c r="N525" s="156">
        <f t="shared" ca="1" si="26"/>
        <v>74044</v>
      </c>
    </row>
    <row r="526" spans="1:14" x14ac:dyDescent="0.25">
      <c r="A526" t="str">
        <f>CALCS!AD529</f>
        <v>220924</v>
      </c>
      <c r="B526" t="str">
        <f>CALCS!A529</f>
        <v>Kenner</v>
      </c>
      <c r="C526" t="str">
        <f>CALCS!B529</f>
        <v>LA</v>
      </c>
      <c r="D526" t="str">
        <f>CALCS!C529</f>
        <v>52</v>
      </c>
      <c r="E526" t="str">
        <f>CALCS!D529</f>
        <v>MC</v>
      </c>
      <c r="F526">
        <f>CALCS!O529</f>
        <v>67089</v>
      </c>
      <c r="G526" s="133">
        <f ca="1">OFFSET(CDBG17old!$J$1,MATCH(A526,CDBG17old!$K$2:$K$1263,0),)</f>
        <v>415371</v>
      </c>
      <c r="H526" s="133">
        <f>CALCS!X529</f>
        <v>456160</v>
      </c>
      <c r="I526" s="133">
        <f ca="1">IFERROR(OFFSET('reallocations and reductions'!$H$2,MATCH(A526,'reallocations and reductions'!$F$3:$F$6,0),),0)</f>
        <v>0</v>
      </c>
      <c r="J526" s="133">
        <f ca="1">IFERROR(OFFSET('reallocations and reductions'!$I$13,MATCH(A526,'reallocations and reductions'!$F$14:$F$54,0),), 0)</f>
        <v>0</v>
      </c>
      <c r="K526" s="133">
        <f ca="1">ROUND(IF(OR(E526="State Balance", E526="Hawaii County"), H526/(SUMIF($E$2:$E$1259,"State Balance",$H$2:$H$1259)+SUMIF($E$2:$E$1259,"Hawaii County",$H$2:$H$1259))*('reallocations and reductions'!$I$6),H526/(SUM($H$2:$H$1259)-SUMIF($E$2:$E$1259,"State Balance",$H$2:$H$1259)-SUMIF($E$2:$E$1259,"Hawaii County",$H$2:$H$1259))*('reallocations and reductions'!$I$8+'reallocations and reductions'!$I$7)),0)</f>
        <v>36</v>
      </c>
      <c r="L526" s="133">
        <f t="shared" ca="1" si="24"/>
        <v>456196</v>
      </c>
      <c r="M526" s="151">
        <f t="shared" ca="1" si="25"/>
        <v>9.828562899191326E-2</v>
      </c>
      <c r="N526" s="156">
        <f t="shared" ca="1" si="26"/>
        <v>40825</v>
      </c>
    </row>
    <row r="527" spans="1:14" x14ac:dyDescent="0.25">
      <c r="A527" t="str">
        <f>CALCS!AD530</f>
        <v>220954</v>
      </c>
      <c r="B527" t="str">
        <f>CALCS!A530</f>
        <v>Lafayette</v>
      </c>
      <c r="C527" t="str">
        <f>CALCS!B530</f>
        <v>LA</v>
      </c>
      <c r="D527" t="str">
        <f>CALCS!C530</f>
        <v>51</v>
      </c>
      <c r="E527" t="str">
        <f>CALCS!D530</f>
        <v>PC</v>
      </c>
      <c r="F527">
        <f>CALCS!O530</f>
        <v>198273</v>
      </c>
      <c r="G527" s="133">
        <f ca="1">OFFSET(CDBG17old!$J$1,MATCH(A527,CDBG17old!$K$2:$K$1263,0),)</f>
        <v>1260323</v>
      </c>
      <c r="H527" s="133">
        <f>CALCS!X530</f>
        <v>1389624</v>
      </c>
      <c r="I527" s="133">
        <f ca="1">IFERROR(OFFSET('reallocations and reductions'!$H$2,MATCH(A527,'reallocations and reductions'!$F$3:$F$6,0),),0)</f>
        <v>0</v>
      </c>
      <c r="J527" s="133">
        <f ca="1">IFERROR(OFFSET('reallocations and reductions'!$I$13,MATCH(A527,'reallocations and reductions'!$F$14:$F$54,0),), 0)</f>
        <v>0</v>
      </c>
      <c r="K527" s="133">
        <f ca="1">ROUND(IF(OR(E527="State Balance", E527="Hawaii County"), H527/(SUMIF($E$2:$E$1259,"State Balance",$H$2:$H$1259)+SUMIF($E$2:$E$1259,"Hawaii County",$H$2:$H$1259))*('reallocations and reductions'!$I$6),H527/(SUM($H$2:$H$1259)-SUMIF($E$2:$E$1259,"State Balance",$H$2:$H$1259)-SUMIF($E$2:$E$1259,"Hawaii County",$H$2:$H$1259))*('reallocations and reductions'!$I$8+'reallocations and reductions'!$I$7)),0)</f>
        <v>108</v>
      </c>
      <c r="L527" s="133">
        <f t="shared" ca="1" si="24"/>
        <v>1389732</v>
      </c>
      <c r="M527" s="151">
        <f t="shared" ca="1" si="25"/>
        <v>0.10267923381545842</v>
      </c>
      <c r="N527" s="156">
        <f t="shared" ca="1" si="26"/>
        <v>129409</v>
      </c>
    </row>
    <row r="528" spans="1:14" x14ac:dyDescent="0.25">
      <c r="A528" t="str">
        <f>CALCS!AD531</f>
        <v>220978</v>
      </c>
      <c r="B528" t="str">
        <f>CALCS!A531</f>
        <v>Lake Charles</v>
      </c>
      <c r="C528" t="str">
        <f>CALCS!B531</f>
        <v>LA</v>
      </c>
      <c r="D528" t="str">
        <f>CALCS!C531</f>
        <v>51</v>
      </c>
      <c r="E528" t="str">
        <f>CALCS!D531</f>
        <v>PC</v>
      </c>
      <c r="F528">
        <f>CALCS!O531</f>
        <v>76848</v>
      </c>
      <c r="G528" s="133">
        <f ca="1">OFFSET(CDBG17old!$J$1,MATCH(A528,CDBG17old!$K$2:$K$1263,0),)</f>
        <v>614404</v>
      </c>
      <c r="H528" s="133">
        <f>CALCS!X531</f>
        <v>661501</v>
      </c>
      <c r="I528" s="133">
        <f ca="1">IFERROR(OFFSET('reallocations and reductions'!$H$2,MATCH(A528,'reallocations and reductions'!$F$3:$F$6,0),),0)</f>
        <v>0</v>
      </c>
      <c r="J528" s="133">
        <f ca="1">IFERROR(OFFSET('reallocations and reductions'!$I$13,MATCH(A528,'reallocations and reductions'!$F$14:$F$54,0),), 0)</f>
        <v>0</v>
      </c>
      <c r="K528" s="133">
        <f ca="1">ROUND(IF(OR(E528="State Balance", E528="Hawaii County"), H528/(SUMIF($E$2:$E$1259,"State Balance",$H$2:$H$1259)+SUMIF($E$2:$E$1259,"Hawaii County",$H$2:$H$1259))*('reallocations and reductions'!$I$6),H528/(SUM($H$2:$H$1259)-SUMIF($E$2:$E$1259,"State Balance",$H$2:$H$1259)-SUMIF($E$2:$E$1259,"Hawaii County",$H$2:$H$1259))*('reallocations and reductions'!$I$8+'reallocations and reductions'!$I$7)),0)</f>
        <v>52</v>
      </c>
      <c r="L528" s="133">
        <f t="shared" ca="1" si="24"/>
        <v>661553</v>
      </c>
      <c r="M528" s="151">
        <f t="shared" ca="1" si="25"/>
        <v>7.6739409248637702E-2</v>
      </c>
      <c r="N528" s="156">
        <f t="shared" ca="1" si="26"/>
        <v>47149</v>
      </c>
    </row>
    <row r="529" spans="1:14" x14ac:dyDescent="0.25">
      <c r="A529" t="str">
        <f>CALCS!AD532</f>
        <v>221206</v>
      </c>
      <c r="B529" t="str">
        <f>CALCS!A532</f>
        <v>Monroe</v>
      </c>
      <c r="C529" t="str">
        <f>CALCS!B532</f>
        <v>LA</v>
      </c>
      <c r="D529" t="str">
        <f>CALCS!C532</f>
        <v>51</v>
      </c>
      <c r="E529" t="str">
        <f>CALCS!D532</f>
        <v>PC</v>
      </c>
      <c r="F529">
        <f>CALCS!O532</f>
        <v>49297</v>
      </c>
      <c r="G529" s="133">
        <f ca="1">OFFSET(CDBG17old!$J$1,MATCH(A529,CDBG17old!$K$2:$K$1263,0),)</f>
        <v>629364</v>
      </c>
      <c r="H529" s="133">
        <f>CALCS!X532</f>
        <v>693018</v>
      </c>
      <c r="I529" s="133">
        <f ca="1">IFERROR(OFFSET('reallocations and reductions'!$H$2,MATCH(A529,'reallocations and reductions'!$F$3:$F$6,0),),0)</f>
        <v>0</v>
      </c>
      <c r="J529" s="133">
        <f ca="1">IFERROR(OFFSET('reallocations and reductions'!$I$13,MATCH(A529,'reallocations and reductions'!$F$14:$F$54,0),), 0)</f>
        <v>0</v>
      </c>
      <c r="K529" s="133">
        <f ca="1">ROUND(IF(OR(E529="State Balance", E529="Hawaii County"), H529/(SUMIF($E$2:$E$1259,"State Balance",$H$2:$H$1259)+SUMIF($E$2:$E$1259,"Hawaii County",$H$2:$H$1259))*('reallocations and reductions'!$I$6),H529/(SUM($H$2:$H$1259)-SUMIF($E$2:$E$1259,"State Balance",$H$2:$H$1259)-SUMIF($E$2:$E$1259,"Hawaii County",$H$2:$H$1259))*('reallocations and reductions'!$I$8+'reallocations and reductions'!$I$7)),0)</f>
        <v>54</v>
      </c>
      <c r="L529" s="133">
        <f t="shared" ca="1" si="24"/>
        <v>693072</v>
      </c>
      <c r="M529" s="151">
        <f t="shared" ca="1" si="25"/>
        <v>0.10122599958052891</v>
      </c>
      <c r="N529" s="156">
        <f t="shared" ca="1" si="26"/>
        <v>63708</v>
      </c>
    </row>
    <row r="530" spans="1:14" x14ac:dyDescent="0.25">
      <c r="A530" t="str">
        <f>CALCS!AD533</f>
        <v>221296</v>
      </c>
      <c r="B530" t="str">
        <f>CALCS!A533</f>
        <v>New Orleans</v>
      </c>
      <c r="C530" t="str">
        <f>CALCS!B533</f>
        <v>LA</v>
      </c>
      <c r="D530" t="str">
        <f>CALCS!C533</f>
        <v>51</v>
      </c>
      <c r="E530" t="str">
        <f>CALCS!D533</f>
        <v>PC</v>
      </c>
      <c r="F530">
        <f>CALCS!O533</f>
        <v>391495</v>
      </c>
      <c r="G530" s="133">
        <f ca="1">OFFSET(CDBG17old!$J$1,MATCH(A530,CDBG17old!$K$2:$K$1263,0),)</f>
        <v>11242932</v>
      </c>
      <c r="H530" s="133">
        <f>CALCS!X533</f>
        <v>12433583</v>
      </c>
      <c r="I530" s="133">
        <f ca="1">IFERROR(OFFSET('reallocations and reductions'!$H$2,MATCH(A530,'reallocations and reductions'!$F$3:$F$6,0),),0)</f>
        <v>0</v>
      </c>
      <c r="J530" s="133">
        <f ca="1">IFERROR(OFFSET('reallocations and reductions'!$I$13,MATCH(A530,'reallocations and reductions'!$F$14:$F$54,0),), 0)</f>
        <v>0</v>
      </c>
      <c r="K530" s="133">
        <f ca="1">ROUND(IF(OR(E530="State Balance", E530="Hawaii County"), H530/(SUMIF($E$2:$E$1259,"State Balance",$H$2:$H$1259)+SUMIF($E$2:$E$1259,"Hawaii County",$H$2:$H$1259))*('reallocations and reductions'!$I$6),H530/(SUM($H$2:$H$1259)-SUMIF($E$2:$E$1259,"State Balance",$H$2:$H$1259)-SUMIF($E$2:$E$1259,"Hawaii County",$H$2:$H$1259))*('reallocations and reductions'!$I$8+'reallocations and reductions'!$I$7)),0)</f>
        <v>969</v>
      </c>
      <c r="L530" s="133">
        <f t="shared" ca="1" si="24"/>
        <v>12434552</v>
      </c>
      <c r="M530" s="151">
        <f t="shared" ca="1" si="25"/>
        <v>0.10598836673565223</v>
      </c>
      <c r="N530" s="156">
        <f t="shared" ca="1" si="26"/>
        <v>1191620</v>
      </c>
    </row>
    <row r="531" spans="1:14" x14ac:dyDescent="0.25">
      <c r="A531" t="str">
        <f>CALCS!AD534</f>
        <v>221650</v>
      </c>
      <c r="B531" t="str">
        <f>CALCS!A534</f>
        <v>Shreveport</v>
      </c>
      <c r="C531" t="str">
        <f>CALCS!B534</f>
        <v>LA</v>
      </c>
      <c r="D531" t="str">
        <f>CALCS!C534</f>
        <v>51</v>
      </c>
      <c r="E531" t="str">
        <f>CALCS!D534</f>
        <v>PC</v>
      </c>
      <c r="F531">
        <f>CALCS!O534</f>
        <v>194920</v>
      </c>
      <c r="G531" s="133">
        <f ca="1">OFFSET(CDBG17old!$J$1,MATCH(A531,CDBG17old!$K$2:$K$1263,0),)</f>
        <v>1653918</v>
      </c>
      <c r="H531" s="133">
        <f>CALCS!X534</f>
        <v>1808506</v>
      </c>
      <c r="I531" s="133">
        <f ca="1">IFERROR(OFFSET('reallocations and reductions'!$H$2,MATCH(A531,'reallocations and reductions'!$F$3:$F$6,0),),0)</f>
        <v>0</v>
      </c>
      <c r="J531" s="133">
        <f ca="1">IFERROR(OFFSET('reallocations and reductions'!$I$13,MATCH(A531,'reallocations and reductions'!$F$14:$F$54,0),), 0)</f>
        <v>0</v>
      </c>
      <c r="K531" s="133">
        <f ca="1">ROUND(IF(OR(E531="State Balance", E531="Hawaii County"), H531/(SUMIF($E$2:$E$1259,"State Balance",$H$2:$H$1259)+SUMIF($E$2:$E$1259,"Hawaii County",$H$2:$H$1259))*('reallocations and reductions'!$I$6),H531/(SUM($H$2:$H$1259)-SUMIF($E$2:$E$1259,"State Balance",$H$2:$H$1259)-SUMIF($E$2:$E$1259,"Hawaii County",$H$2:$H$1259))*('reallocations and reductions'!$I$8+'reallocations and reductions'!$I$7)),0)</f>
        <v>141</v>
      </c>
      <c r="L531" s="133">
        <f t="shared" ca="1" si="24"/>
        <v>1808647</v>
      </c>
      <c r="M531" s="151">
        <f t="shared" ca="1" si="25"/>
        <v>9.3553005650824292E-2</v>
      </c>
      <c r="N531" s="156">
        <f t="shared" ca="1" si="26"/>
        <v>154729</v>
      </c>
    </row>
    <row r="532" spans="1:14" x14ac:dyDescent="0.25">
      <c r="A532" t="str">
        <f>CALCS!AD535</f>
        <v>221698</v>
      </c>
      <c r="B532" t="str">
        <f>CALCS!A535</f>
        <v>Slidell</v>
      </c>
      <c r="C532" t="str">
        <f>CALCS!B535</f>
        <v>LA</v>
      </c>
      <c r="D532" t="str">
        <f>CALCS!C535</f>
        <v>52</v>
      </c>
      <c r="E532" t="str">
        <f>CALCS!D535</f>
        <v>MC</v>
      </c>
      <c r="F532">
        <f>CALCS!O535</f>
        <v>28013</v>
      </c>
      <c r="G532" s="133">
        <f ca="1">OFFSET(CDBG17old!$J$1,MATCH(A532,CDBG17old!$K$2:$K$1263,0),)</f>
        <v>155360</v>
      </c>
      <c r="H532" s="133">
        <f>CALCS!X535</f>
        <v>188459</v>
      </c>
      <c r="I532" s="133">
        <f ca="1">IFERROR(OFFSET('reallocations and reductions'!$H$2,MATCH(A532,'reallocations and reductions'!$F$3:$F$6,0),),0)</f>
        <v>0</v>
      </c>
      <c r="J532" s="133">
        <f ca="1">IFERROR(OFFSET('reallocations and reductions'!$I$13,MATCH(A532,'reallocations and reductions'!$F$14:$F$54,0),), 0)</f>
        <v>0</v>
      </c>
      <c r="K532" s="133">
        <f ca="1">ROUND(IF(OR(E532="State Balance", E532="Hawaii County"), H532/(SUMIF($E$2:$E$1259,"State Balance",$H$2:$H$1259)+SUMIF($E$2:$E$1259,"Hawaii County",$H$2:$H$1259))*('reallocations and reductions'!$I$6),H532/(SUM($H$2:$H$1259)-SUMIF($E$2:$E$1259,"State Balance",$H$2:$H$1259)-SUMIF($E$2:$E$1259,"Hawaii County",$H$2:$H$1259))*('reallocations and reductions'!$I$8+'reallocations and reductions'!$I$7)),0)</f>
        <v>15</v>
      </c>
      <c r="L532" s="133">
        <f t="shared" ca="1" si="24"/>
        <v>188474</v>
      </c>
      <c r="M532" s="151">
        <f t="shared" ca="1" si="25"/>
        <v>0.21314366632337797</v>
      </c>
      <c r="N532" s="156">
        <f t="shared" ca="1" si="26"/>
        <v>33114</v>
      </c>
    </row>
    <row r="533" spans="1:14" x14ac:dyDescent="0.25">
      <c r="A533" t="str">
        <f>CALCS!AD536</f>
        <v>221794</v>
      </c>
      <c r="B533" t="str">
        <f>CALCS!A536</f>
        <v>Thibodaux</v>
      </c>
      <c r="C533" t="str">
        <f>CALCS!B536</f>
        <v>LA</v>
      </c>
      <c r="D533" t="str">
        <f>CALCS!C536</f>
        <v>51</v>
      </c>
      <c r="E533" t="str">
        <f>CALCS!D536</f>
        <v>PC</v>
      </c>
      <c r="F533">
        <f>CALCS!O536</f>
        <v>14610</v>
      </c>
      <c r="G533" s="133">
        <f ca="1">OFFSET(CDBG17old!$J$1,MATCH(A533,CDBG17old!$K$2:$K$1263,0),)</f>
        <v>134401</v>
      </c>
      <c r="H533" s="133">
        <f>CALCS!X536</f>
        <v>155428</v>
      </c>
      <c r="I533" s="133">
        <f ca="1">IFERROR(OFFSET('reallocations and reductions'!$H$2,MATCH(A533,'reallocations and reductions'!$F$3:$F$6,0),),0)</f>
        <v>0</v>
      </c>
      <c r="J533" s="133">
        <f ca="1">IFERROR(OFFSET('reallocations and reductions'!$I$13,MATCH(A533,'reallocations and reductions'!$F$14:$F$54,0),), 0)</f>
        <v>0</v>
      </c>
      <c r="K533" s="133">
        <f ca="1">ROUND(IF(OR(E533="State Balance", E533="Hawaii County"), H533/(SUMIF($E$2:$E$1259,"State Balance",$H$2:$H$1259)+SUMIF($E$2:$E$1259,"Hawaii County",$H$2:$H$1259))*('reallocations and reductions'!$I$6),H533/(SUM($H$2:$H$1259)-SUMIF($E$2:$E$1259,"State Balance",$H$2:$H$1259)-SUMIF($E$2:$E$1259,"Hawaii County",$H$2:$H$1259))*('reallocations and reductions'!$I$8+'reallocations and reductions'!$I$7)),0)</f>
        <v>12</v>
      </c>
      <c r="L533" s="133">
        <f t="shared" ca="1" si="24"/>
        <v>155440</v>
      </c>
      <c r="M533" s="151">
        <f t="shared" ca="1" si="25"/>
        <v>0.15653901384662317</v>
      </c>
      <c r="N533" s="156">
        <f t="shared" ca="1" si="26"/>
        <v>21039</v>
      </c>
    </row>
    <row r="534" spans="1:14" x14ac:dyDescent="0.25">
      <c r="A534" t="str">
        <f>CALCS!AD537</f>
        <v>229051</v>
      </c>
      <c r="B534" t="str">
        <f>CALCS!A537</f>
        <v>Jefferson Parish</v>
      </c>
      <c r="C534" t="str">
        <f>CALCS!B537</f>
        <v>LA</v>
      </c>
      <c r="D534" t="str">
        <f>CALCS!C537</f>
        <v>66</v>
      </c>
      <c r="E534" t="str">
        <f>CALCS!D537</f>
        <v>UC</v>
      </c>
      <c r="F534">
        <f>CALCS!O537</f>
        <v>360074</v>
      </c>
      <c r="G534" s="133">
        <f ca="1">OFFSET(CDBG17old!$J$1,MATCH(A534,CDBG17old!$K$2:$K$1263,0),)</f>
        <v>2417792</v>
      </c>
      <c r="H534" s="133">
        <f>CALCS!X537</f>
        <v>2578805</v>
      </c>
      <c r="I534" s="133">
        <f ca="1">IFERROR(OFFSET('reallocations and reductions'!$H$2,MATCH(A534,'reallocations and reductions'!$F$3:$F$6,0),),0)</f>
        <v>0</v>
      </c>
      <c r="J534" s="133">
        <f ca="1">IFERROR(OFFSET('reallocations and reductions'!$I$13,MATCH(A534,'reallocations and reductions'!$F$14:$F$54,0),), 0)</f>
        <v>0</v>
      </c>
      <c r="K534" s="133">
        <f ca="1">ROUND(IF(OR(E534="State Balance", E534="Hawaii County"), H534/(SUMIF($E$2:$E$1259,"State Balance",$H$2:$H$1259)+SUMIF($E$2:$E$1259,"Hawaii County",$H$2:$H$1259))*('reallocations and reductions'!$I$6),H534/(SUM($H$2:$H$1259)-SUMIF($E$2:$E$1259,"State Balance",$H$2:$H$1259)-SUMIF($E$2:$E$1259,"Hawaii County",$H$2:$H$1259))*('reallocations and reductions'!$I$8+'reallocations and reductions'!$I$7)),0)</f>
        <v>201</v>
      </c>
      <c r="L534" s="133">
        <f t="shared" ca="1" si="24"/>
        <v>2579006</v>
      </c>
      <c r="M534" s="151">
        <f t="shared" ca="1" si="25"/>
        <v>6.6678192334162736E-2</v>
      </c>
      <c r="N534" s="156">
        <f t="shared" ca="1" si="26"/>
        <v>161214</v>
      </c>
    </row>
    <row r="535" spans="1:14" x14ac:dyDescent="0.25">
      <c r="A535" t="str">
        <f>CALCS!AD538</f>
        <v>229103</v>
      </c>
      <c r="B535" t="str">
        <f>CALCS!A538</f>
        <v>St. Tammany Parish</v>
      </c>
      <c r="C535" t="str">
        <f>CALCS!B538</f>
        <v>LA</v>
      </c>
      <c r="D535" t="str">
        <f>CALCS!C538</f>
        <v>66</v>
      </c>
      <c r="E535" t="str">
        <f>CALCS!D538</f>
        <v>UC</v>
      </c>
      <c r="F535">
        <f>CALCS!O538</f>
        <v>225589</v>
      </c>
      <c r="G535" s="133">
        <f ca="1">OFFSET(CDBG17old!$J$1,MATCH(A535,CDBG17old!$K$2:$K$1263,0),)</f>
        <v>980322</v>
      </c>
      <c r="H535" s="133">
        <f>CALCS!X538</f>
        <v>1131618</v>
      </c>
      <c r="I535" s="133">
        <f ca="1">IFERROR(OFFSET('reallocations and reductions'!$H$2,MATCH(A535,'reallocations and reductions'!$F$3:$F$6,0),),0)</f>
        <v>0</v>
      </c>
      <c r="J535" s="133">
        <f ca="1">IFERROR(OFFSET('reallocations and reductions'!$I$13,MATCH(A535,'reallocations and reductions'!$F$14:$F$54,0),), 0)</f>
        <v>0</v>
      </c>
      <c r="K535" s="133">
        <f ca="1">ROUND(IF(OR(E535="State Balance", E535="Hawaii County"), H535/(SUMIF($E$2:$E$1259,"State Balance",$H$2:$H$1259)+SUMIF($E$2:$E$1259,"Hawaii County",$H$2:$H$1259))*('reallocations and reductions'!$I$6),H535/(SUM($H$2:$H$1259)-SUMIF($E$2:$E$1259,"State Balance",$H$2:$H$1259)-SUMIF($E$2:$E$1259,"Hawaii County",$H$2:$H$1259))*('reallocations and reductions'!$I$8+'reallocations and reductions'!$I$7)),0)</f>
        <v>88</v>
      </c>
      <c r="L535" s="133">
        <f t="shared" ca="1" si="24"/>
        <v>1131706</v>
      </c>
      <c r="M535" s="151">
        <f t="shared" ca="1" si="25"/>
        <v>0.15442273049059391</v>
      </c>
      <c r="N535" s="156">
        <f t="shared" ca="1" si="26"/>
        <v>151384</v>
      </c>
    </row>
    <row r="536" spans="1:14" x14ac:dyDescent="0.25">
      <c r="A536" t="str">
        <f>CALCS!AD539</f>
        <v>259999</v>
      </c>
      <c r="B536" t="str">
        <f>CALCS!A539</f>
        <v>Massachusetts</v>
      </c>
      <c r="C536" t="str">
        <f>CALCS!B539</f>
        <v>MA</v>
      </c>
      <c r="D536" t="str">
        <f>CALCS!C539</f>
        <v>22</v>
      </c>
      <c r="E536" t="str">
        <f>CALCS!D539</f>
        <v>State Balance</v>
      </c>
      <c r="F536">
        <f>CALCS!O539</f>
        <v>3688464</v>
      </c>
      <c r="G536" s="133">
        <f ca="1">OFFSET(CDBG17old!$J$1,MATCH(A536,CDBG17old!$K$2:$K$1263,0),)</f>
        <v>29757361</v>
      </c>
      <c r="H536" s="133">
        <f>CALCS!X539</f>
        <v>33008220</v>
      </c>
      <c r="I536" s="133">
        <f ca="1">IFERROR(OFFSET('reallocations and reductions'!$H$2,MATCH(A536,'reallocations and reductions'!$F$3:$F$6,0),),0)</f>
        <v>0</v>
      </c>
      <c r="J536" s="133">
        <f ca="1">IFERROR(OFFSET('reallocations and reductions'!$I$13,MATCH(A536,'reallocations and reductions'!$F$14:$F$54,0),), 0)</f>
        <v>0</v>
      </c>
      <c r="K536" s="133">
        <f ca="1">ROUND(IF(OR(E536="State Balance", E536="Hawaii County"), H536/(SUMIF($E$2:$E$1259,"State Balance",$H$2:$H$1259)+SUMIF($E$2:$E$1259,"Hawaii County",$H$2:$H$1259))*('reallocations and reductions'!$I$6),H536/(SUM($H$2:$H$1259)-SUMIF($E$2:$E$1259,"State Balance",$H$2:$H$1259)-SUMIF($E$2:$E$1259,"Hawaii County",$H$2:$H$1259))*('reallocations and reductions'!$I$8+'reallocations and reductions'!$I$7)),0)</f>
        <v>47635</v>
      </c>
      <c r="L536" s="133">
        <f t="shared" ca="1" si="24"/>
        <v>33055855</v>
      </c>
      <c r="M536" s="151">
        <f t="shared" ca="1" si="25"/>
        <v>0.11084632135221938</v>
      </c>
      <c r="N536" s="156">
        <f t="shared" ca="1" si="26"/>
        <v>3298494</v>
      </c>
    </row>
    <row r="537" spans="1:14" x14ac:dyDescent="0.25">
      <c r="A537" t="str">
        <f>CALCS!AD540</f>
        <v>250078</v>
      </c>
      <c r="B537" t="str">
        <f>CALCS!A540</f>
        <v>Arlington</v>
      </c>
      <c r="C537" t="str">
        <f>CALCS!B540</f>
        <v>MA</v>
      </c>
      <c r="D537" t="str">
        <f>CALCS!C540</f>
        <v>52</v>
      </c>
      <c r="E537" t="str">
        <f>CALCS!D540</f>
        <v>MC</v>
      </c>
      <c r="F537">
        <f>CALCS!O540</f>
        <v>45052</v>
      </c>
      <c r="G537" s="133">
        <f ca="1">OFFSET(CDBG17old!$J$1,MATCH(A537,CDBG17old!$K$2:$K$1263,0),)</f>
        <v>1029587</v>
      </c>
      <c r="H537" s="133">
        <f>CALCS!X540</f>
        <v>1111268</v>
      </c>
      <c r="I537" s="133">
        <f ca="1">IFERROR(OFFSET('reallocations and reductions'!$H$2,MATCH(A537,'reallocations and reductions'!$F$3:$F$6,0),),0)</f>
        <v>0</v>
      </c>
      <c r="J537" s="133">
        <f ca="1">IFERROR(OFFSET('reallocations and reductions'!$I$13,MATCH(A537,'reallocations and reductions'!$F$14:$F$54,0),), 0)</f>
        <v>0</v>
      </c>
      <c r="K537" s="133">
        <f ca="1">ROUND(IF(OR(E537="State Balance", E537="Hawaii County"), H537/(SUMIF($E$2:$E$1259,"State Balance",$H$2:$H$1259)+SUMIF($E$2:$E$1259,"Hawaii County",$H$2:$H$1259))*('reallocations and reductions'!$I$6),H537/(SUM($H$2:$H$1259)-SUMIF($E$2:$E$1259,"State Balance",$H$2:$H$1259)-SUMIF($E$2:$E$1259,"Hawaii County",$H$2:$H$1259))*('reallocations and reductions'!$I$8+'reallocations and reductions'!$I$7)),0)</f>
        <v>87</v>
      </c>
      <c r="L537" s="133">
        <f t="shared" ca="1" si="24"/>
        <v>1111355</v>
      </c>
      <c r="M537" s="151">
        <f t="shared" ca="1" si="25"/>
        <v>7.941825217295867E-2</v>
      </c>
      <c r="N537" s="156">
        <f t="shared" ca="1" si="26"/>
        <v>81768</v>
      </c>
    </row>
    <row r="538" spans="1:14" x14ac:dyDescent="0.25">
      <c r="A538" t="str">
        <f>CALCS!AD541</f>
        <v>250126</v>
      </c>
      <c r="B538" t="str">
        <f>CALCS!A541</f>
        <v>Attleboro</v>
      </c>
      <c r="C538" t="str">
        <f>CALCS!B541</f>
        <v>MA</v>
      </c>
      <c r="D538" t="str">
        <f>CALCS!C541</f>
        <v>52</v>
      </c>
      <c r="E538" t="str">
        <f>CALCS!D541</f>
        <v>MC</v>
      </c>
      <c r="F538">
        <f>CALCS!O541</f>
        <v>44434</v>
      </c>
      <c r="G538" s="133">
        <f ca="1">OFFSET(CDBG17old!$J$1,MATCH(A538,CDBG17old!$K$2:$K$1263,0),)</f>
        <v>396417</v>
      </c>
      <c r="H538" s="133">
        <f>CALCS!X541</f>
        <v>434187</v>
      </c>
      <c r="I538" s="133">
        <f ca="1">IFERROR(OFFSET('reallocations and reductions'!$H$2,MATCH(A538,'reallocations and reductions'!$F$3:$F$6,0),),0)</f>
        <v>0</v>
      </c>
      <c r="J538" s="133">
        <f ca="1">IFERROR(OFFSET('reallocations and reductions'!$I$13,MATCH(A538,'reallocations and reductions'!$F$14:$F$54,0),), 0)</f>
        <v>0</v>
      </c>
      <c r="K538" s="133">
        <f ca="1">ROUND(IF(OR(E538="State Balance", E538="Hawaii County"), H538/(SUMIF($E$2:$E$1259,"State Balance",$H$2:$H$1259)+SUMIF($E$2:$E$1259,"Hawaii County",$H$2:$H$1259))*('reallocations and reductions'!$I$6),H538/(SUM($H$2:$H$1259)-SUMIF($E$2:$E$1259,"State Balance",$H$2:$H$1259)-SUMIF($E$2:$E$1259,"Hawaii County",$H$2:$H$1259))*('reallocations and reductions'!$I$8+'reallocations and reductions'!$I$7)),0)</f>
        <v>34</v>
      </c>
      <c r="L538" s="133">
        <f t="shared" ca="1" si="24"/>
        <v>434221</v>
      </c>
      <c r="M538" s="151">
        <f t="shared" ca="1" si="25"/>
        <v>9.5364225045848183E-2</v>
      </c>
      <c r="N538" s="156">
        <f t="shared" ca="1" si="26"/>
        <v>37804</v>
      </c>
    </row>
    <row r="539" spans="1:14" x14ac:dyDescent="0.25">
      <c r="A539" t="str">
        <f>CALCS!AD542</f>
        <v>250168</v>
      </c>
      <c r="B539" t="str">
        <f>CALCS!A542</f>
        <v>Barnstable</v>
      </c>
      <c r="C539" t="str">
        <f>CALCS!B542</f>
        <v>MA</v>
      </c>
      <c r="D539" t="str">
        <f>CALCS!C542</f>
        <v>51</v>
      </c>
      <c r="E539" t="str">
        <f>CALCS!D542</f>
        <v>PC</v>
      </c>
      <c r="F539">
        <f>CALCS!O542</f>
        <v>44254</v>
      </c>
      <c r="G539" s="133">
        <f ca="1">OFFSET(CDBG17old!$J$1,MATCH(A539,CDBG17old!$K$2:$K$1263,0),)</f>
        <v>283342</v>
      </c>
      <c r="H539" s="133">
        <f>CALCS!X542</f>
        <v>287151</v>
      </c>
      <c r="I539" s="133">
        <f ca="1">IFERROR(OFFSET('reallocations and reductions'!$H$2,MATCH(A539,'reallocations and reductions'!$F$3:$F$6,0),),0)</f>
        <v>0</v>
      </c>
      <c r="J539" s="133">
        <f ca="1">IFERROR(OFFSET('reallocations and reductions'!$I$13,MATCH(A539,'reallocations and reductions'!$F$14:$F$54,0),), 0)</f>
        <v>0</v>
      </c>
      <c r="K539" s="133">
        <f ca="1">ROUND(IF(OR(E539="State Balance", E539="Hawaii County"), H539/(SUMIF($E$2:$E$1259,"State Balance",$H$2:$H$1259)+SUMIF($E$2:$E$1259,"Hawaii County",$H$2:$H$1259))*('reallocations and reductions'!$I$6),H539/(SUM($H$2:$H$1259)-SUMIF($E$2:$E$1259,"State Balance",$H$2:$H$1259)-SUMIF($E$2:$E$1259,"Hawaii County",$H$2:$H$1259))*('reallocations and reductions'!$I$8+'reallocations and reductions'!$I$7)),0)</f>
        <v>22</v>
      </c>
      <c r="L539" s="133">
        <f t="shared" ca="1" si="24"/>
        <v>287173</v>
      </c>
      <c r="M539" s="151">
        <f t="shared" ca="1" si="25"/>
        <v>1.3520762894311467E-2</v>
      </c>
      <c r="N539" s="156">
        <f t="shared" ca="1" si="26"/>
        <v>3831</v>
      </c>
    </row>
    <row r="540" spans="1:14" x14ac:dyDescent="0.25">
      <c r="A540" t="str">
        <f>CALCS!AD543</f>
        <v>250282</v>
      </c>
      <c r="B540" t="str">
        <f>CALCS!A543</f>
        <v>Boston</v>
      </c>
      <c r="C540" t="str">
        <f>CALCS!B543</f>
        <v>MA</v>
      </c>
      <c r="D540" t="str">
        <f>CALCS!C543</f>
        <v>51</v>
      </c>
      <c r="E540" t="str">
        <f>CALCS!D543</f>
        <v>PC</v>
      </c>
      <c r="F540">
        <f>CALCS!O543</f>
        <v>673184</v>
      </c>
      <c r="G540" s="133">
        <f ca="1">OFFSET(CDBG17old!$J$1,MATCH(A540,CDBG17old!$K$2:$K$1263,0),)</f>
        <v>15761309</v>
      </c>
      <c r="H540" s="133">
        <f>CALCS!X543</f>
        <v>17228155</v>
      </c>
      <c r="I540" s="133">
        <f ca="1">IFERROR(OFFSET('reallocations and reductions'!$H$2,MATCH(A540,'reallocations and reductions'!$F$3:$F$6,0),),0)</f>
        <v>0</v>
      </c>
      <c r="J540" s="133">
        <f ca="1">IFERROR(OFFSET('reallocations and reductions'!$I$13,MATCH(A540,'reallocations and reductions'!$F$14:$F$54,0),), 0)</f>
        <v>0</v>
      </c>
      <c r="K540" s="133">
        <f ca="1">ROUND(IF(OR(E540="State Balance", E540="Hawaii County"), H540/(SUMIF($E$2:$E$1259,"State Balance",$H$2:$H$1259)+SUMIF($E$2:$E$1259,"Hawaii County",$H$2:$H$1259))*('reallocations and reductions'!$I$6),H540/(SUM($H$2:$H$1259)-SUMIF($E$2:$E$1259,"State Balance",$H$2:$H$1259)-SUMIF($E$2:$E$1259,"Hawaii County",$H$2:$H$1259))*('reallocations and reductions'!$I$8+'reallocations and reductions'!$I$7)),0)</f>
        <v>1343</v>
      </c>
      <c r="L540" s="133">
        <f t="shared" ca="1" si="24"/>
        <v>17229498</v>
      </c>
      <c r="M540" s="151">
        <f t="shared" ca="1" si="25"/>
        <v>9.3151463498368059E-2</v>
      </c>
      <c r="N540" s="156">
        <f t="shared" ca="1" si="26"/>
        <v>1468189</v>
      </c>
    </row>
    <row r="541" spans="1:14" x14ac:dyDescent="0.25">
      <c r="A541" t="str">
        <f>CALCS!AD544</f>
        <v>250354</v>
      </c>
      <c r="B541" t="str">
        <f>CALCS!A544</f>
        <v>Brockton</v>
      </c>
      <c r="C541" t="str">
        <f>CALCS!B544</f>
        <v>MA</v>
      </c>
      <c r="D541" t="str">
        <f>CALCS!C544</f>
        <v>52</v>
      </c>
      <c r="E541" t="str">
        <f>CALCS!D544</f>
        <v>MC</v>
      </c>
      <c r="F541">
        <f>CALCS!O544</f>
        <v>95630</v>
      </c>
      <c r="G541" s="133">
        <f ca="1">OFFSET(CDBG17old!$J$1,MATCH(A541,CDBG17old!$K$2:$K$1263,0),)</f>
        <v>1317423</v>
      </c>
      <c r="H541" s="133">
        <f>CALCS!X544</f>
        <v>1451298</v>
      </c>
      <c r="I541" s="133">
        <f ca="1">IFERROR(OFFSET('reallocations and reductions'!$H$2,MATCH(A541,'reallocations and reductions'!$F$3:$F$6,0),),0)</f>
        <v>0</v>
      </c>
      <c r="J541" s="133">
        <f ca="1">IFERROR(OFFSET('reallocations and reductions'!$I$13,MATCH(A541,'reallocations and reductions'!$F$14:$F$54,0),), 0)</f>
        <v>0</v>
      </c>
      <c r="K541" s="133">
        <f ca="1">ROUND(IF(OR(E541="State Balance", E541="Hawaii County"), H541/(SUMIF($E$2:$E$1259,"State Balance",$H$2:$H$1259)+SUMIF($E$2:$E$1259,"Hawaii County",$H$2:$H$1259))*('reallocations and reductions'!$I$6),H541/(SUM($H$2:$H$1259)-SUMIF($E$2:$E$1259,"State Balance",$H$2:$H$1259)-SUMIF($E$2:$E$1259,"Hawaii County",$H$2:$H$1259))*('reallocations and reductions'!$I$8+'reallocations and reductions'!$I$7)),0)</f>
        <v>113</v>
      </c>
      <c r="L541" s="133">
        <f t="shared" ca="1" si="24"/>
        <v>1451411</v>
      </c>
      <c r="M541" s="151">
        <f t="shared" ca="1" si="25"/>
        <v>0.10170461575363418</v>
      </c>
      <c r="N541" s="156">
        <f t="shared" ca="1" si="26"/>
        <v>133988</v>
      </c>
    </row>
    <row r="542" spans="1:14" x14ac:dyDescent="0.25">
      <c r="A542" t="str">
        <f>CALCS!AD545</f>
        <v>250372</v>
      </c>
      <c r="B542" t="str">
        <f>CALCS!A545</f>
        <v>Brookline</v>
      </c>
      <c r="C542" t="str">
        <f>CALCS!B545</f>
        <v>MA</v>
      </c>
      <c r="D542" t="str">
        <f>CALCS!C545</f>
        <v>52</v>
      </c>
      <c r="E542" t="str">
        <f>CALCS!D545</f>
        <v>MC</v>
      </c>
      <c r="F542">
        <f>CALCS!O545</f>
        <v>59126</v>
      </c>
      <c r="G542" s="133">
        <f ca="1">OFFSET(CDBG17old!$J$1,MATCH(A542,CDBG17old!$K$2:$K$1263,0),)</f>
        <v>1327077</v>
      </c>
      <c r="H542" s="133">
        <f>CALCS!X545</f>
        <v>1411066</v>
      </c>
      <c r="I542" s="133">
        <f ca="1">IFERROR(OFFSET('reallocations and reductions'!$H$2,MATCH(A542,'reallocations and reductions'!$F$3:$F$6,0),),0)</f>
        <v>0</v>
      </c>
      <c r="J542" s="133">
        <f ca="1">IFERROR(OFFSET('reallocations and reductions'!$I$13,MATCH(A542,'reallocations and reductions'!$F$14:$F$54,0),), 0)</f>
        <v>0</v>
      </c>
      <c r="K542" s="133">
        <f ca="1">ROUND(IF(OR(E542="State Balance", E542="Hawaii County"), H542/(SUMIF($E$2:$E$1259,"State Balance",$H$2:$H$1259)+SUMIF($E$2:$E$1259,"Hawaii County",$H$2:$H$1259))*('reallocations and reductions'!$I$6),H542/(SUM($H$2:$H$1259)-SUMIF($E$2:$E$1259,"State Balance",$H$2:$H$1259)-SUMIF($E$2:$E$1259,"Hawaii County",$H$2:$H$1259))*('reallocations and reductions'!$I$8+'reallocations and reductions'!$I$7)),0)</f>
        <v>110</v>
      </c>
      <c r="L542" s="133">
        <f t="shared" ca="1" si="24"/>
        <v>1411176</v>
      </c>
      <c r="M542" s="151">
        <f t="shared" ca="1" si="25"/>
        <v>6.3371605415510929E-2</v>
      </c>
      <c r="N542" s="156">
        <f t="shared" ca="1" si="26"/>
        <v>84099</v>
      </c>
    </row>
    <row r="543" spans="1:14" x14ac:dyDescent="0.25">
      <c r="A543" t="str">
        <f>CALCS!AD546</f>
        <v>250396</v>
      </c>
      <c r="B543" t="str">
        <f>CALCS!A546</f>
        <v>Cambridge</v>
      </c>
      <c r="C543" t="str">
        <f>CALCS!B546</f>
        <v>MA</v>
      </c>
      <c r="D543" t="str">
        <f>CALCS!C546</f>
        <v>51</v>
      </c>
      <c r="E543" t="str">
        <f>CALCS!D546</f>
        <v>PC</v>
      </c>
      <c r="F543">
        <f>CALCS!O546</f>
        <v>110651</v>
      </c>
      <c r="G543" s="133">
        <f ca="1">OFFSET(CDBG17old!$J$1,MATCH(A543,CDBG17old!$K$2:$K$1263,0),)</f>
        <v>2454671</v>
      </c>
      <c r="H543" s="133">
        <f>CALCS!X546</f>
        <v>2671171</v>
      </c>
      <c r="I543" s="133">
        <f ca="1">IFERROR(OFFSET('reallocations and reductions'!$H$2,MATCH(A543,'reallocations and reductions'!$F$3:$F$6,0),),0)</f>
        <v>0</v>
      </c>
      <c r="J543" s="133">
        <f ca="1">IFERROR(OFFSET('reallocations and reductions'!$I$13,MATCH(A543,'reallocations and reductions'!$F$14:$F$54,0),), 0)</f>
        <v>0</v>
      </c>
      <c r="K543" s="133">
        <f ca="1">ROUND(IF(OR(E543="State Balance", E543="Hawaii County"), H543/(SUMIF($E$2:$E$1259,"State Balance",$H$2:$H$1259)+SUMIF($E$2:$E$1259,"Hawaii County",$H$2:$H$1259))*('reallocations and reductions'!$I$6),H543/(SUM($H$2:$H$1259)-SUMIF($E$2:$E$1259,"State Balance",$H$2:$H$1259)-SUMIF($E$2:$E$1259,"Hawaii County",$H$2:$H$1259))*('reallocations and reductions'!$I$8+'reallocations and reductions'!$I$7)),0)</f>
        <v>208</v>
      </c>
      <c r="L543" s="133">
        <f t="shared" ca="1" si="24"/>
        <v>2671379</v>
      </c>
      <c r="M543" s="151">
        <f t="shared" ca="1" si="25"/>
        <v>8.8283928884970733E-2</v>
      </c>
      <c r="N543" s="156">
        <f t="shared" ca="1" si="26"/>
        <v>216708</v>
      </c>
    </row>
    <row r="544" spans="1:14" x14ac:dyDescent="0.25">
      <c r="A544" t="str">
        <f>CALCS!AD547</f>
        <v>250486</v>
      </c>
      <c r="B544" t="str">
        <f>CALCS!A547</f>
        <v>Chicopee</v>
      </c>
      <c r="C544" t="str">
        <f>CALCS!B547</f>
        <v>MA</v>
      </c>
      <c r="D544" t="str">
        <f>CALCS!C547</f>
        <v>52</v>
      </c>
      <c r="E544" t="str">
        <f>CALCS!D547</f>
        <v>MC</v>
      </c>
      <c r="F544">
        <f>CALCS!O547</f>
        <v>55991</v>
      </c>
      <c r="G544" s="133">
        <f ca="1">OFFSET(CDBG17old!$J$1,MATCH(A544,CDBG17old!$K$2:$K$1263,0),)</f>
        <v>1048025</v>
      </c>
      <c r="H544" s="133">
        <f>CALCS!X547</f>
        <v>1171764</v>
      </c>
      <c r="I544" s="133">
        <f ca="1">IFERROR(OFFSET('reallocations and reductions'!$H$2,MATCH(A544,'reallocations and reductions'!$F$3:$F$6,0),),0)</f>
        <v>0</v>
      </c>
      <c r="J544" s="133">
        <f ca="1">IFERROR(OFFSET('reallocations and reductions'!$I$13,MATCH(A544,'reallocations and reductions'!$F$14:$F$54,0),), 0)</f>
        <v>0</v>
      </c>
      <c r="K544" s="133">
        <f ca="1">ROUND(IF(OR(E544="State Balance", E544="Hawaii County"), H544/(SUMIF($E$2:$E$1259,"State Balance",$H$2:$H$1259)+SUMIF($E$2:$E$1259,"Hawaii County",$H$2:$H$1259))*('reallocations and reductions'!$I$6),H544/(SUM($H$2:$H$1259)-SUMIF($E$2:$E$1259,"State Balance",$H$2:$H$1259)-SUMIF($E$2:$E$1259,"Hawaii County",$H$2:$H$1259))*('reallocations and reductions'!$I$8+'reallocations and reductions'!$I$7)),0)</f>
        <v>91</v>
      </c>
      <c r="L544" s="133">
        <f t="shared" ca="1" si="24"/>
        <v>1171855</v>
      </c>
      <c r="M544" s="151">
        <f t="shared" ca="1" si="25"/>
        <v>0.11815557834975311</v>
      </c>
      <c r="N544" s="156">
        <f t="shared" ca="1" si="26"/>
        <v>123830</v>
      </c>
    </row>
    <row r="545" spans="1:14" x14ac:dyDescent="0.25">
      <c r="A545" t="str">
        <f>CALCS!AD548</f>
        <v>250744</v>
      </c>
      <c r="B545" t="str">
        <f>CALCS!A548</f>
        <v>Fall River</v>
      </c>
      <c r="C545" t="str">
        <f>CALCS!B548</f>
        <v>MA</v>
      </c>
      <c r="D545" t="str">
        <f>CALCS!C548</f>
        <v>52</v>
      </c>
      <c r="E545" t="str">
        <f>CALCS!D548</f>
        <v>MC</v>
      </c>
      <c r="F545">
        <f>CALCS!O548</f>
        <v>88930</v>
      </c>
      <c r="G545" s="133">
        <f ca="1">OFFSET(CDBG17old!$J$1,MATCH(A545,CDBG17old!$K$2:$K$1263,0),)</f>
        <v>2635092</v>
      </c>
      <c r="H545" s="133">
        <f>CALCS!X548</f>
        <v>2885837</v>
      </c>
      <c r="I545" s="133">
        <f ca="1">IFERROR(OFFSET('reallocations and reductions'!$H$2,MATCH(A545,'reallocations and reductions'!$F$3:$F$6,0),),0)</f>
        <v>0</v>
      </c>
      <c r="J545" s="133">
        <f ca="1">IFERROR(OFFSET('reallocations and reductions'!$I$13,MATCH(A545,'reallocations and reductions'!$F$14:$F$54,0),), 0)</f>
        <v>0</v>
      </c>
      <c r="K545" s="133">
        <f ca="1">ROUND(IF(OR(E545="State Balance", E545="Hawaii County"), H545/(SUMIF($E$2:$E$1259,"State Balance",$H$2:$H$1259)+SUMIF($E$2:$E$1259,"Hawaii County",$H$2:$H$1259))*('reallocations and reductions'!$I$6),H545/(SUM($H$2:$H$1259)-SUMIF($E$2:$E$1259,"State Balance",$H$2:$H$1259)-SUMIF($E$2:$E$1259,"Hawaii County",$H$2:$H$1259))*('reallocations and reductions'!$I$8+'reallocations and reductions'!$I$7)),0)</f>
        <v>225</v>
      </c>
      <c r="L545" s="133">
        <f t="shared" ca="1" si="24"/>
        <v>2886062</v>
      </c>
      <c r="M545" s="151">
        <f t="shared" ca="1" si="25"/>
        <v>9.5241456465277111E-2</v>
      </c>
      <c r="N545" s="156">
        <f t="shared" ca="1" si="26"/>
        <v>250970</v>
      </c>
    </row>
    <row r="546" spans="1:14" x14ac:dyDescent="0.25">
      <c r="A546" t="str">
        <f>CALCS!AD549</f>
        <v>250774</v>
      </c>
      <c r="B546" t="str">
        <f>CALCS!A549</f>
        <v>Fitchburg</v>
      </c>
      <c r="C546" t="str">
        <f>CALCS!B549</f>
        <v>MA</v>
      </c>
      <c r="D546" t="str">
        <f>CALCS!C549</f>
        <v>52</v>
      </c>
      <c r="E546" t="str">
        <f>CALCS!D549</f>
        <v>MC</v>
      </c>
      <c r="F546">
        <f>CALCS!O549</f>
        <v>40414</v>
      </c>
      <c r="G546" s="133">
        <f ca="1">OFFSET(CDBG17old!$J$1,MATCH(A546,CDBG17old!$K$2:$K$1263,0),)</f>
        <v>896048</v>
      </c>
      <c r="H546" s="133">
        <f>CALCS!X549</f>
        <v>980351</v>
      </c>
      <c r="I546" s="133">
        <f ca="1">IFERROR(OFFSET('reallocations and reductions'!$H$2,MATCH(A546,'reallocations and reductions'!$F$3:$F$6,0),),0)</f>
        <v>0</v>
      </c>
      <c r="J546" s="133">
        <f ca="1">IFERROR(OFFSET('reallocations and reductions'!$I$13,MATCH(A546,'reallocations and reductions'!$F$14:$F$54,0),), 0)</f>
        <v>0</v>
      </c>
      <c r="K546" s="133">
        <f ca="1">ROUND(IF(OR(E546="State Balance", E546="Hawaii County"), H546/(SUMIF($E$2:$E$1259,"State Balance",$H$2:$H$1259)+SUMIF($E$2:$E$1259,"Hawaii County",$H$2:$H$1259))*('reallocations and reductions'!$I$6),H546/(SUM($H$2:$H$1259)-SUMIF($E$2:$E$1259,"State Balance",$H$2:$H$1259)-SUMIF($E$2:$E$1259,"Hawaii County",$H$2:$H$1259))*('reallocations and reductions'!$I$8+'reallocations and reductions'!$I$7)),0)</f>
        <v>76</v>
      </c>
      <c r="L546" s="133">
        <f t="shared" ca="1" si="24"/>
        <v>980427</v>
      </c>
      <c r="M546" s="151">
        <f t="shared" ca="1" si="25"/>
        <v>9.4167946360016422E-2</v>
      </c>
      <c r="N546" s="156">
        <f t="shared" ca="1" si="26"/>
        <v>84379</v>
      </c>
    </row>
    <row r="547" spans="1:14" x14ac:dyDescent="0.25">
      <c r="A547" t="str">
        <f>CALCS!AD550</f>
        <v>250804</v>
      </c>
      <c r="B547" t="str">
        <f>CALCS!A550</f>
        <v>Framingham</v>
      </c>
      <c r="C547" t="str">
        <f>CALCS!B550</f>
        <v>MA</v>
      </c>
      <c r="D547" t="str">
        <f>CALCS!C550</f>
        <v>52</v>
      </c>
      <c r="E547" t="str">
        <f>CALCS!D550</f>
        <v>MC</v>
      </c>
      <c r="F547">
        <f>CALCS!O550</f>
        <v>71594</v>
      </c>
      <c r="G547" s="133">
        <f ca="1">OFFSET(CDBG17old!$J$1,MATCH(A547,CDBG17old!$K$2:$K$1263,0),)</f>
        <v>502681</v>
      </c>
      <c r="H547" s="133">
        <f>CALCS!X550</f>
        <v>542820</v>
      </c>
      <c r="I547" s="133">
        <f ca="1">IFERROR(OFFSET('reallocations and reductions'!$H$2,MATCH(A547,'reallocations and reductions'!$F$3:$F$6,0),),0)</f>
        <v>0</v>
      </c>
      <c r="J547" s="133">
        <f ca="1">IFERROR(OFFSET('reallocations and reductions'!$I$13,MATCH(A547,'reallocations and reductions'!$F$14:$F$54,0),), 0)</f>
        <v>0</v>
      </c>
      <c r="K547" s="133">
        <f ca="1">ROUND(IF(OR(E547="State Balance", E547="Hawaii County"), H547/(SUMIF($E$2:$E$1259,"State Balance",$H$2:$H$1259)+SUMIF($E$2:$E$1259,"Hawaii County",$H$2:$H$1259))*('reallocations and reductions'!$I$6),H547/(SUM($H$2:$H$1259)-SUMIF($E$2:$E$1259,"State Balance",$H$2:$H$1259)-SUMIF($E$2:$E$1259,"Hawaii County",$H$2:$H$1259))*('reallocations and reductions'!$I$8+'reallocations and reductions'!$I$7)),0)</f>
        <v>42</v>
      </c>
      <c r="L547" s="133">
        <f t="shared" ca="1" si="24"/>
        <v>542862</v>
      </c>
      <c r="M547" s="151">
        <f t="shared" ca="1" si="25"/>
        <v>7.9933397124617805E-2</v>
      </c>
      <c r="N547" s="156">
        <f t="shared" ca="1" si="26"/>
        <v>40181</v>
      </c>
    </row>
    <row r="548" spans="1:14" x14ac:dyDescent="0.25">
      <c r="A548" t="str">
        <f>CALCS!AD551</f>
        <v>250858</v>
      </c>
      <c r="B548" t="str">
        <f>CALCS!A551</f>
        <v>Gloucester</v>
      </c>
      <c r="C548" t="str">
        <f>CALCS!B551</f>
        <v>MA</v>
      </c>
      <c r="D548" t="str">
        <f>CALCS!C551</f>
        <v>52</v>
      </c>
      <c r="E548" t="str">
        <f>CALCS!D551</f>
        <v>MC</v>
      </c>
      <c r="F548">
        <f>CALCS!O551</f>
        <v>29798</v>
      </c>
      <c r="G548" s="133">
        <f ca="1">OFFSET(CDBG17old!$J$1,MATCH(A548,CDBG17old!$K$2:$K$1263,0),)</f>
        <v>600968</v>
      </c>
      <c r="H548" s="133">
        <f>CALCS!X551</f>
        <v>652226</v>
      </c>
      <c r="I548" s="133">
        <f ca="1">IFERROR(OFFSET('reallocations and reductions'!$H$2,MATCH(A548,'reallocations and reductions'!$F$3:$F$6,0),),0)</f>
        <v>0</v>
      </c>
      <c r="J548" s="133">
        <f ca="1">IFERROR(OFFSET('reallocations and reductions'!$I$13,MATCH(A548,'reallocations and reductions'!$F$14:$F$54,0),), 0)</f>
        <v>0</v>
      </c>
      <c r="K548" s="133">
        <f ca="1">ROUND(IF(OR(E548="State Balance", E548="Hawaii County"), H548/(SUMIF($E$2:$E$1259,"State Balance",$H$2:$H$1259)+SUMIF($E$2:$E$1259,"Hawaii County",$H$2:$H$1259))*('reallocations and reductions'!$I$6),H548/(SUM($H$2:$H$1259)-SUMIF($E$2:$E$1259,"State Balance",$H$2:$H$1259)-SUMIF($E$2:$E$1259,"Hawaii County",$H$2:$H$1259))*('reallocations and reductions'!$I$8+'reallocations and reductions'!$I$7)),0)</f>
        <v>51</v>
      </c>
      <c r="L548" s="133">
        <f t="shared" ca="1" si="24"/>
        <v>652277</v>
      </c>
      <c r="M548" s="151">
        <f t="shared" ca="1" si="25"/>
        <v>8.537725802372173E-2</v>
      </c>
      <c r="N548" s="156">
        <f t="shared" ca="1" si="26"/>
        <v>51309</v>
      </c>
    </row>
    <row r="549" spans="1:14" x14ac:dyDescent="0.25">
      <c r="A549" t="str">
        <f>CALCS!AD552</f>
        <v>251020</v>
      </c>
      <c r="B549" t="str">
        <f>CALCS!A552</f>
        <v>Haverhill</v>
      </c>
      <c r="C549" t="str">
        <f>CALCS!B552</f>
        <v>MA</v>
      </c>
      <c r="D549" t="str">
        <f>CALCS!C552</f>
        <v>52</v>
      </c>
      <c r="E549" t="str">
        <f>CALCS!D552</f>
        <v>MC</v>
      </c>
      <c r="F549">
        <f>CALCS!O552</f>
        <v>62873</v>
      </c>
      <c r="G549" s="133">
        <f ca="1">OFFSET(CDBG17old!$J$1,MATCH(A549,CDBG17old!$K$2:$K$1263,0),)</f>
        <v>850044</v>
      </c>
      <c r="H549" s="133">
        <f>CALCS!X552</f>
        <v>970166</v>
      </c>
      <c r="I549" s="133">
        <f ca="1">IFERROR(OFFSET('reallocations and reductions'!$H$2,MATCH(A549,'reallocations and reductions'!$F$3:$F$6,0),),0)</f>
        <v>0</v>
      </c>
      <c r="J549" s="133">
        <f ca="1">IFERROR(OFFSET('reallocations and reductions'!$I$13,MATCH(A549,'reallocations and reductions'!$F$14:$F$54,0),), 0)</f>
        <v>0</v>
      </c>
      <c r="K549" s="133">
        <f ca="1">ROUND(IF(OR(E549="State Balance", E549="Hawaii County"), H549/(SUMIF($E$2:$E$1259,"State Balance",$H$2:$H$1259)+SUMIF($E$2:$E$1259,"Hawaii County",$H$2:$H$1259))*('reallocations and reductions'!$I$6),H549/(SUM($H$2:$H$1259)-SUMIF($E$2:$E$1259,"State Balance",$H$2:$H$1259)-SUMIF($E$2:$E$1259,"Hawaii County",$H$2:$H$1259))*('reallocations and reductions'!$I$8+'reallocations and reductions'!$I$7)),0)</f>
        <v>76</v>
      </c>
      <c r="L549" s="133">
        <f t="shared" ca="1" si="24"/>
        <v>970242</v>
      </c>
      <c r="M549" s="151">
        <f t="shared" ca="1" si="25"/>
        <v>0.14140209212699578</v>
      </c>
      <c r="N549" s="156">
        <f t="shared" ca="1" si="26"/>
        <v>120198</v>
      </c>
    </row>
    <row r="550" spans="1:14" x14ac:dyDescent="0.25">
      <c r="A550" t="str">
        <f>CALCS!AD553</f>
        <v>251074</v>
      </c>
      <c r="B550" t="str">
        <f>CALCS!A553</f>
        <v>Holyoke</v>
      </c>
      <c r="C550" t="str">
        <f>CALCS!B553</f>
        <v>MA</v>
      </c>
      <c r="D550" t="str">
        <f>CALCS!C553</f>
        <v>52</v>
      </c>
      <c r="E550" t="str">
        <f>CALCS!D553</f>
        <v>MC</v>
      </c>
      <c r="F550">
        <f>CALCS!O553</f>
        <v>40280</v>
      </c>
      <c r="G550" s="133">
        <f ca="1">OFFSET(CDBG17old!$J$1,MATCH(A550,CDBG17old!$K$2:$K$1263,0),)</f>
        <v>1129145</v>
      </c>
      <c r="H550" s="133">
        <f>CALCS!X553</f>
        <v>1256317</v>
      </c>
      <c r="I550" s="133">
        <f ca="1">IFERROR(OFFSET('reallocations and reductions'!$H$2,MATCH(A550,'reallocations and reductions'!$F$3:$F$6,0),),0)</f>
        <v>0</v>
      </c>
      <c r="J550" s="133">
        <f ca="1">IFERROR(OFFSET('reallocations and reductions'!$I$13,MATCH(A550,'reallocations and reductions'!$F$14:$F$54,0),), 0)</f>
        <v>0</v>
      </c>
      <c r="K550" s="133">
        <f ca="1">ROUND(IF(OR(E550="State Balance", E550="Hawaii County"), H550/(SUMIF($E$2:$E$1259,"State Balance",$H$2:$H$1259)+SUMIF($E$2:$E$1259,"Hawaii County",$H$2:$H$1259))*('reallocations and reductions'!$I$6),H550/(SUM($H$2:$H$1259)-SUMIF($E$2:$E$1259,"State Balance",$H$2:$H$1259)-SUMIF($E$2:$E$1259,"Hawaii County",$H$2:$H$1259))*('reallocations and reductions'!$I$8+'reallocations and reductions'!$I$7)),0)</f>
        <v>98</v>
      </c>
      <c r="L550" s="133">
        <f t="shared" ca="1" si="24"/>
        <v>1256415</v>
      </c>
      <c r="M550" s="151">
        <f t="shared" ca="1" si="25"/>
        <v>0.11271360188461181</v>
      </c>
      <c r="N550" s="156">
        <f t="shared" ca="1" si="26"/>
        <v>127270</v>
      </c>
    </row>
    <row r="551" spans="1:14" x14ac:dyDescent="0.25">
      <c r="A551" t="str">
        <f>CALCS!AD554</f>
        <v>251194</v>
      </c>
      <c r="B551" t="str">
        <f>CALCS!A554</f>
        <v>Lawrence</v>
      </c>
      <c r="C551" t="str">
        <f>CALCS!B554</f>
        <v>MA</v>
      </c>
      <c r="D551" t="str">
        <f>CALCS!C554</f>
        <v>52</v>
      </c>
      <c r="E551" t="str">
        <f>CALCS!D554</f>
        <v>MC</v>
      </c>
      <c r="F551">
        <f>CALCS!O554</f>
        <v>80209</v>
      </c>
      <c r="G551" s="133">
        <f ca="1">OFFSET(CDBG17old!$J$1,MATCH(A551,CDBG17old!$K$2:$K$1263,0),)</f>
        <v>1523791</v>
      </c>
      <c r="H551" s="133">
        <f>CALCS!X554</f>
        <v>1742694</v>
      </c>
      <c r="I551" s="133">
        <f ca="1">IFERROR(OFFSET('reallocations and reductions'!$H$2,MATCH(A551,'reallocations and reductions'!$F$3:$F$6,0),),0)</f>
        <v>0</v>
      </c>
      <c r="J551" s="133">
        <f ca="1">IFERROR(OFFSET('reallocations and reductions'!$I$13,MATCH(A551,'reallocations and reductions'!$F$14:$F$54,0),), 0)</f>
        <v>0</v>
      </c>
      <c r="K551" s="133">
        <f ca="1">ROUND(IF(OR(E551="State Balance", E551="Hawaii County"), H551/(SUMIF($E$2:$E$1259,"State Balance",$H$2:$H$1259)+SUMIF($E$2:$E$1259,"Hawaii County",$H$2:$H$1259))*('reallocations and reductions'!$I$6),H551/(SUM($H$2:$H$1259)-SUMIF($E$2:$E$1259,"State Balance",$H$2:$H$1259)-SUMIF($E$2:$E$1259,"Hawaii County",$H$2:$H$1259))*('reallocations and reductions'!$I$8+'reallocations and reductions'!$I$7)),0)</f>
        <v>136</v>
      </c>
      <c r="L551" s="133">
        <f t="shared" ca="1" si="24"/>
        <v>1742830</v>
      </c>
      <c r="M551" s="151">
        <f t="shared" ca="1" si="25"/>
        <v>0.14374609116342071</v>
      </c>
      <c r="N551" s="156">
        <f t="shared" ca="1" si="26"/>
        <v>219039</v>
      </c>
    </row>
    <row r="552" spans="1:14" x14ac:dyDescent="0.25">
      <c r="A552" t="str">
        <f>CALCS!AD555</f>
        <v>251236</v>
      </c>
      <c r="B552" t="str">
        <f>CALCS!A555</f>
        <v>Leominster</v>
      </c>
      <c r="C552" t="str">
        <f>CALCS!B555</f>
        <v>MA</v>
      </c>
      <c r="D552" t="str">
        <f>CALCS!C555</f>
        <v>52</v>
      </c>
      <c r="E552" t="str">
        <f>CALCS!D555</f>
        <v>MC</v>
      </c>
      <c r="F552">
        <f>CALCS!O555</f>
        <v>41663</v>
      </c>
      <c r="G552" s="133">
        <f ca="1">OFFSET(CDBG17old!$J$1,MATCH(A552,CDBG17old!$K$2:$K$1263,0),)</f>
        <v>423479</v>
      </c>
      <c r="H552" s="133">
        <f>CALCS!X555</f>
        <v>461251</v>
      </c>
      <c r="I552" s="133">
        <f ca="1">IFERROR(OFFSET('reallocations and reductions'!$H$2,MATCH(A552,'reallocations and reductions'!$F$3:$F$6,0),),0)</f>
        <v>0</v>
      </c>
      <c r="J552" s="133">
        <f ca="1">IFERROR(OFFSET('reallocations and reductions'!$I$13,MATCH(A552,'reallocations and reductions'!$F$14:$F$54,0),), 0)</f>
        <v>0</v>
      </c>
      <c r="K552" s="133">
        <f ca="1">ROUND(IF(OR(E552="State Balance", E552="Hawaii County"), H552/(SUMIF($E$2:$E$1259,"State Balance",$H$2:$H$1259)+SUMIF($E$2:$E$1259,"Hawaii County",$H$2:$H$1259))*('reallocations and reductions'!$I$6),H552/(SUM($H$2:$H$1259)-SUMIF($E$2:$E$1259,"State Balance",$H$2:$H$1259)-SUMIF($E$2:$E$1259,"Hawaii County",$H$2:$H$1259))*('reallocations and reductions'!$I$8+'reallocations and reductions'!$I$7)),0)</f>
        <v>36</v>
      </c>
      <c r="L552" s="133">
        <f t="shared" ca="1" si="24"/>
        <v>461287</v>
      </c>
      <c r="M552" s="151">
        <f t="shared" ca="1" si="25"/>
        <v>8.9279515631235554E-2</v>
      </c>
      <c r="N552" s="156">
        <f t="shared" ca="1" si="26"/>
        <v>37808</v>
      </c>
    </row>
    <row r="553" spans="1:14" x14ac:dyDescent="0.25">
      <c r="A553" t="str">
        <f>CALCS!AD556</f>
        <v>251284</v>
      </c>
      <c r="B553" t="str">
        <f>CALCS!A556</f>
        <v>Lowell</v>
      </c>
      <c r="C553" t="str">
        <f>CALCS!B556</f>
        <v>MA</v>
      </c>
      <c r="D553" t="str">
        <f>CALCS!C556</f>
        <v>52</v>
      </c>
      <c r="E553" t="str">
        <f>CALCS!D556</f>
        <v>MC</v>
      </c>
      <c r="F553">
        <f>CALCS!O556</f>
        <v>110558</v>
      </c>
      <c r="G553" s="133">
        <f ca="1">OFFSET(CDBG17old!$J$1,MATCH(A553,CDBG17old!$K$2:$K$1263,0),)</f>
        <v>1830762</v>
      </c>
      <c r="H553" s="133">
        <f>CALCS!X556</f>
        <v>2063031</v>
      </c>
      <c r="I553" s="133">
        <f ca="1">IFERROR(OFFSET('reallocations and reductions'!$H$2,MATCH(A553,'reallocations and reductions'!$F$3:$F$6,0),),0)</f>
        <v>0</v>
      </c>
      <c r="J553" s="133">
        <f ca="1">IFERROR(OFFSET('reallocations and reductions'!$I$13,MATCH(A553,'reallocations and reductions'!$F$14:$F$54,0),), 0)</f>
        <v>0</v>
      </c>
      <c r="K553" s="133">
        <f ca="1">ROUND(IF(OR(E553="State Balance", E553="Hawaii County"), H553/(SUMIF($E$2:$E$1259,"State Balance",$H$2:$H$1259)+SUMIF($E$2:$E$1259,"Hawaii County",$H$2:$H$1259))*('reallocations and reductions'!$I$6),H553/(SUM($H$2:$H$1259)-SUMIF($E$2:$E$1259,"State Balance",$H$2:$H$1259)-SUMIF($E$2:$E$1259,"Hawaii County",$H$2:$H$1259))*('reallocations and reductions'!$I$8+'reallocations and reductions'!$I$7)),0)</f>
        <v>161</v>
      </c>
      <c r="L553" s="133">
        <f t="shared" ca="1" si="24"/>
        <v>2063192</v>
      </c>
      <c r="M553" s="151">
        <f t="shared" ca="1" si="25"/>
        <v>0.12695806445622096</v>
      </c>
      <c r="N553" s="156">
        <f t="shared" ca="1" si="26"/>
        <v>232430</v>
      </c>
    </row>
    <row r="554" spans="1:14" x14ac:dyDescent="0.25">
      <c r="A554" t="str">
        <f>CALCS!AD557</f>
        <v>251302</v>
      </c>
      <c r="B554" t="str">
        <f>CALCS!A557</f>
        <v>Lynn</v>
      </c>
      <c r="C554" t="str">
        <f>CALCS!B557</f>
        <v>MA</v>
      </c>
      <c r="D554" t="str">
        <f>CALCS!C557</f>
        <v>52</v>
      </c>
      <c r="E554" t="str">
        <f>CALCS!D557</f>
        <v>MC</v>
      </c>
      <c r="F554">
        <f>CALCS!O557</f>
        <v>92697</v>
      </c>
      <c r="G554" s="133">
        <f ca="1">OFFSET(CDBG17old!$J$1,MATCH(A554,CDBG17old!$K$2:$K$1263,0),)</f>
        <v>2303065</v>
      </c>
      <c r="H554" s="133">
        <f>CALCS!X557</f>
        <v>2494495</v>
      </c>
      <c r="I554" s="133">
        <f ca="1">IFERROR(OFFSET('reallocations and reductions'!$H$2,MATCH(A554,'reallocations and reductions'!$F$3:$F$6,0),),0)</f>
        <v>0</v>
      </c>
      <c r="J554" s="133">
        <f ca="1">IFERROR(OFFSET('reallocations and reductions'!$I$13,MATCH(A554,'reallocations and reductions'!$F$14:$F$54,0),), 0)</f>
        <v>0</v>
      </c>
      <c r="K554" s="133">
        <f ca="1">ROUND(IF(OR(E554="State Balance", E554="Hawaii County"), H554/(SUMIF($E$2:$E$1259,"State Balance",$H$2:$H$1259)+SUMIF($E$2:$E$1259,"Hawaii County",$H$2:$H$1259))*('reallocations and reductions'!$I$6),H554/(SUM($H$2:$H$1259)-SUMIF($E$2:$E$1259,"State Balance",$H$2:$H$1259)-SUMIF($E$2:$E$1259,"Hawaii County",$H$2:$H$1259))*('reallocations and reductions'!$I$8+'reallocations and reductions'!$I$7)),0)</f>
        <v>194</v>
      </c>
      <c r="L554" s="133">
        <f t="shared" ca="1" si="24"/>
        <v>2494689</v>
      </c>
      <c r="M554" s="151">
        <f t="shared" ca="1" si="25"/>
        <v>8.3203904362230338E-2</v>
      </c>
      <c r="N554" s="156">
        <f t="shared" ca="1" si="26"/>
        <v>191624</v>
      </c>
    </row>
    <row r="555" spans="1:14" x14ac:dyDescent="0.25">
      <c r="A555" t="str">
        <f>CALCS!AD558</f>
        <v>251314</v>
      </c>
      <c r="B555" t="str">
        <f>CALCS!A558</f>
        <v>Malden</v>
      </c>
      <c r="C555" t="str">
        <f>CALCS!B558</f>
        <v>MA</v>
      </c>
      <c r="D555" t="str">
        <f>CALCS!C558</f>
        <v>52</v>
      </c>
      <c r="E555" t="str">
        <f>CALCS!D558</f>
        <v>MC</v>
      </c>
      <c r="F555">
        <f>CALCS!O558</f>
        <v>60840</v>
      </c>
      <c r="G555" s="133">
        <f ca="1">OFFSET(CDBG17old!$J$1,MATCH(A555,CDBG17old!$K$2:$K$1263,0),)</f>
        <v>1229217</v>
      </c>
      <c r="H555" s="133">
        <f>CALCS!X558</f>
        <v>1344107</v>
      </c>
      <c r="I555" s="133">
        <f ca="1">IFERROR(OFFSET('reallocations and reductions'!$H$2,MATCH(A555,'reallocations and reductions'!$F$3:$F$6,0),),0)</f>
        <v>0</v>
      </c>
      <c r="J555" s="133">
        <f ca="1">IFERROR(OFFSET('reallocations and reductions'!$I$13,MATCH(A555,'reallocations and reductions'!$F$14:$F$54,0),), 0)</f>
        <v>0</v>
      </c>
      <c r="K555" s="133">
        <f ca="1">ROUND(IF(OR(E555="State Balance", E555="Hawaii County"), H555/(SUMIF($E$2:$E$1259,"State Balance",$H$2:$H$1259)+SUMIF($E$2:$E$1259,"Hawaii County",$H$2:$H$1259))*('reallocations and reductions'!$I$6),H555/(SUM($H$2:$H$1259)-SUMIF($E$2:$E$1259,"State Balance",$H$2:$H$1259)-SUMIF($E$2:$E$1259,"Hawaii County",$H$2:$H$1259))*('reallocations and reductions'!$I$8+'reallocations and reductions'!$I$7)),0)</f>
        <v>105</v>
      </c>
      <c r="L555" s="133">
        <f t="shared" ca="1" si="24"/>
        <v>1344212</v>
      </c>
      <c r="M555" s="151">
        <f t="shared" ca="1" si="25"/>
        <v>9.355142338578136E-2</v>
      </c>
      <c r="N555" s="156">
        <f t="shared" ca="1" si="26"/>
        <v>114995</v>
      </c>
    </row>
    <row r="556" spans="1:14" x14ac:dyDescent="0.25">
      <c r="A556" t="str">
        <f>CALCS!AD559</f>
        <v>251410</v>
      </c>
      <c r="B556" t="str">
        <f>CALCS!A559</f>
        <v>Medford</v>
      </c>
      <c r="C556" t="str">
        <f>CALCS!B559</f>
        <v>MA</v>
      </c>
      <c r="D556" t="str">
        <f>CALCS!C559</f>
        <v>52</v>
      </c>
      <c r="E556" t="str">
        <f>CALCS!D559</f>
        <v>MC</v>
      </c>
      <c r="F556">
        <f>CALCS!O559</f>
        <v>57213</v>
      </c>
      <c r="G556" s="133">
        <f ca="1">OFFSET(CDBG17old!$J$1,MATCH(A556,CDBG17old!$K$2:$K$1263,0),)</f>
        <v>1403913</v>
      </c>
      <c r="H556" s="133">
        <f>CALCS!X559</f>
        <v>1562528</v>
      </c>
      <c r="I556" s="133">
        <f ca="1">IFERROR(OFFSET('reallocations and reductions'!$H$2,MATCH(A556,'reallocations and reductions'!$F$3:$F$6,0),),0)</f>
        <v>0</v>
      </c>
      <c r="J556" s="133">
        <f ca="1">IFERROR(OFFSET('reallocations and reductions'!$I$13,MATCH(A556,'reallocations and reductions'!$F$14:$F$54,0),), 0)</f>
        <v>0</v>
      </c>
      <c r="K556" s="133">
        <f ca="1">ROUND(IF(OR(E556="State Balance", E556="Hawaii County"), H556/(SUMIF($E$2:$E$1259,"State Balance",$H$2:$H$1259)+SUMIF($E$2:$E$1259,"Hawaii County",$H$2:$H$1259))*('reallocations and reductions'!$I$6),H556/(SUM($H$2:$H$1259)-SUMIF($E$2:$E$1259,"State Balance",$H$2:$H$1259)-SUMIF($E$2:$E$1259,"Hawaii County",$H$2:$H$1259))*('reallocations and reductions'!$I$8+'reallocations and reductions'!$I$7)),0)</f>
        <v>122</v>
      </c>
      <c r="L556" s="133">
        <f t="shared" ca="1" si="24"/>
        <v>1562650</v>
      </c>
      <c r="M556" s="151">
        <f t="shared" ca="1" si="25"/>
        <v>0.11306754763293737</v>
      </c>
      <c r="N556" s="156">
        <f t="shared" ca="1" si="26"/>
        <v>158737</v>
      </c>
    </row>
    <row r="557" spans="1:14" x14ac:dyDescent="0.25">
      <c r="A557" t="str">
        <f>CALCS!AD560</f>
        <v>251614</v>
      </c>
      <c r="B557" t="str">
        <f>CALCS!A560</f>
        <v>New Bedford</v>
      </c>
      <c r="C557" t="str">
        <f>CALCS!B560</f>
        <v>MA</v>
      </c>
      <c r="D557" t="str">
        <f>CALCS!C560</f>
        <v>52</v>
      </c>
      <c r="E557" t="str">
        <f>CALCS!D560</f>
        <v>MC</v>
      </c>
      <c r="F557">
        <f>CALCS!O560</f>
        <v>95032</v>
      </c>
      <c r="G557" s="133">
        <f ca="1">OFFSET(CDBG17old!$J$1,MATCH(A557,CDBG17old!$K$2:$K$1263,0),)</f>
        <v>2425530</v>
      </c>
      <c r="H557" s="133">
        <f>CALCS!X560</f>
        <v>2630397</v>
      </c>
      <c r="I557" s="133">
        <f ca="1">IFERROR(OFFSET('reallocations and reductions'!$H$2,MATCH(A557,'reallocations and reductions'!$F$3:$F$6,0),),0)</f>
        <v>0</v>
      </c>
      <c r="J557" s="133">
        <f ca="1">IFERROR(OFFSET('reallocations and reductions'!$I$13,MATCH(A557,'reallocations and reductions'!$F$14:$F$54,0),), 0)</f>
        <v>0</v>
      </c>
      <c r="K557" s="133">
        <f ca="1">ROUND(IF(OR(E557="State Balance", E557="Hawaii County"), H557/(SUMIF($E$2:$E$1259,"State Balance",$H$2:$H$1259)+SUMIF($E$2:$E$1259,"Hawaii County",$H$2:$H$1259))*('reallocations and reductions'!$I$6),H557/(SUM($H$2:$H$1259)-SUMIF($E$2:$E$1259,"State Balance",$H$2:$H$1259)-SUMIF($E$2:$E$1259,"Hawaii County",$H$2:$H$1259))*('reallocations and reductions'!$I$8+'reallocations and reductions'!$I$7)),0)</f>
        <v>205</v>
      </c>
      <c r="L557" s="133">
        <f t="shared" ca="1" si="24"/>
        <v>2630602</v>
      </c>
      <c r="M557" s="151">
        <f t="shared" ca="1" si="25"/>
        <v>8.454729481803977E-2</v>
      </c>
      <c r="N557" s="156">
        <f t="shared" ca="1" si="26"/>
        <v>205072</v>
      </c>
    </row>
    <row r="558" spans="1:14" x14ac:dyDescent="0.25">
      <c r="A558" t="str">
        <f>CALCS!AD561</f>
        <v>251650</v>
      </c>
      <c r="B558" t="str">
        <f>CALCS!A561</f>
        <v>Newton</v>
      </c>
      <c r="C558" t="str">
        <f>CALCS!B561</f>
        <v>MA</v>
      </c>
      <c r="D558" t="str">
        <f>CALCS!C561</f>
        <v>51</v>
      </c>
      <c r="E558" t="str">
        <f>CALCS!D561</f>
        <v>PC</v>
      </c>
      <c r="F558">
        <f>CALCS!O561</f>
        <v>89045</v>
      </c>
      <c r="G558" s="133">
        <f ca="1">OFFSET(CDBG17old!$J$1,MATCH(A558,CDBG17old!$K$2:$K$1263,0),)</f>
        <v>1735805</v>
      </c>
      <c r="H558" s="133">
        <f>CALCS!X561</f>
        <v>1918063</v>
      </c>
      <c r="I558" s="133">
        <f ca="1">IFERROR(OFFSET('reallocations and reductions'!$H$2,MATCH(A558,'reallocations and reductions'!$F$3:$F$6,0),),0)</f>
        <v>0</v>
      </c>
      <c r="J558" s="133">
        <f ca="1">IFERROR(OFFSET('reallocations and reductions'!$I$13,MATCH(A558,'reallocations and reductions'!$F$14:$F$54,0),), 0)</f>
        <v>0</v>
      </c>
      <c r="K558" s="133">
        <f ca="1">ROUND(IF(OR(E558="State Balance", E558="Hawaii County"), H558/(SUMIF($E$2:$E$1259,"State Balance",$H$2:$H$1259)+SUMIF($E$2:$E$1259,"Hawaii County",$H$2:$H$1259))*('reallocations and reductions'!$I$6),H558/(SUM($H$2:$H$1259)-SUMIF($E$2:$E$1259,"State Balance",$H$2:$H$1259)-SUMIF($E$2:$E$1259,"Hawaii County",$H$2:$H$1259))*('reallocations and reductions'!$I$8+'reallocations and reductions'!$I$7)),0)</f>
        <v>150</v>
      </c>
      <c r="L558" s="133">
        <f t="shared" ca="1" si="24"/>
        <v>1918213</v>
      </c>
      <c r="M558" s="151">
        <f t="shared" ca="1" si="25"/>
        <v>0.10508553668182774</v>
      </c>
      <c r="N558" s="156">
        <f t="shared" ca="1" si="26"/>
        <v>182408</v>
      </c>
    </row>
    <row r="559" spans="1:14" x14ac:dyDescent="0.25">
      <c r="A559" t="str">
        <f>CALCS!AD562</f>
        <v>251674</v>
      </c>
      <c r="B559" t="str">
        <f>CALCS!A562</f>
        <v>Northampton</v>
      </c>
      <c r="C559" t="str">
        <f>CALCS!B562</f>
        <v>MA</v>
      </c>
      <c r="D559" t="str">
        <f>CALCS!C562</f>
        <v>52</v>
      </c>
      <c r="E559" t="str">
        <f>CALCS!D562</f>
        <v>MC</v>
      </c>
      <c r="F559">
        <f>CALCS!O562</f>
        <v>28483</v>
      </c>
      <c r="G559" s="133">
        <f ca="1">OFFSET(CDBG17old!$J$1,MATCH(A559,CDBG17old!$K$2:$K$1263,0),)</f>
        <v>613782</v>
      </c>
      <c r="H559" s="133">
        <f>CALCS!X562</f>
        <v>677036</v>
      </c>
      <c r="I559" s="133">
        <f ca="1">IFERROR(OFFSET('reallocations and reductions'!$H$2,MATCH(A559,'reallocations and reductions'!$F$3:$F$6,0),),0)</f>
        <v>0</v>
      </c>
      <c r="J559" s="133">
        <f ca="1">IFERROR(OFFSET('reallocations and reductions'!$I$13,MATCH(A559,'reallocations and reductions'!$F$14:$F$54,0),), 0)</f>
        <v>0</v>
      </c>
      <c r="K559" s="133">
        <f ca="1">ROUND(IF(OR(E559="State Balance", E559="Hawaii County"), H559/(SUMIF($E$2:$E$1259,"State Balance",$H$2:$H$1259)+SUMIF($E$2:$E$1259,"Hawaii County",$H$2:$H$1259))*('reallocations and reductions'!$I$6),H559/(SUM($H$2:$H$1259)-SUMIF($E$2:$E$1259,"State Balance",$H$2:$H$1259)-SUMIF($E$2:$E$1259,"Hawaii County",$H$2:$H$1259))*('reallocations and reductions'!$I$8+'reallocations and reductions'!$I$7)),0)</f>
        <v>53</v>
      </c>
      <c r="L559" s="133">
        <f t="shared" ca="1" si="24"/>
        <v>677089</v>
      </c>
      <c r="M559" s="151">
        <f t="shared" ca="1" si="25"/>
        <v>0.10314248381347123</v>
      </c>
      <c r="N559" s="156">
        <f t="shared" ca="1" si="26"/>
        <v>63307</v>
      </c>
    </row>
    <row r="560" spans="1:14" x14ac:dyDescent="0.25">
      <c r="A560" t="str">
        <f>CALCS!AD563</f>
        <v>251884</v>
      </c>
      <c r="B560" t="str">
        <f>CALCS!A563</f>
        <v>Peabody City</v>
      </c>
      <c r="C560" t="str">
        <f>CALCS!B563</f>
        <v>MA</v>
      </c>
      <c r="D560" t="str">
        <f>CALCS!C563</f>
        <v>52</v>
      </c>
      <c r="E560" t="str">
        <f>CALCS!D563</f>
        <v>MC</v>
      </c>
      <c r="F560">
        <f>CALCS!O563</f>
        <v>52491</v>
      </c>
      <c r="G560" s="133">
        <f ca="1">OFFSET(CDBG17old!$J$1,MATCH(A560,CDBG17old!$K$2:$K$1263,0),)</f>
        <v>410968</v>
      </c>
      <c r="H560" s="133">
        <f>CALCS!X563</f>
        <v>449768</v>
      </c>
      <c r="I560" s="133">
        <f ca="1">IFERROR(OFFSET('reallocations and reductions'!$H$2,MATCH(A560,'reallocations and reductions'!$F$3:$F$6,0),),0)</f>
        <v>0</v>
      </c>
      <c r="J560" s="133">
        <f ca="1">IFERROR(OFFSET('reallocations and reductions'!$I$13,MATCH(A560,'reallocations and reductions'!$F$14:$F$54,0),), 0)</f>
        <v>0</v>
      </c>
      <c r="K560" s="133">
        <f ca="1">ROUND(IF(OR(E560="State Balance", E560="Hawaii County"), H560/(SUMIF($E$2:$E$1259,"State Balance",$H$2:$H$1259)+SUMIF($E$2:$E$1259,"Hawaii County",$H$2:$H$1259))*('reallocations and reductions'!$I$6),H560/(SUM($H$2:$H$1259)-SUMIF($E$2:$E$1259,"State Balance",$H$2:$H$1259)-SUMIF($E$2:$E$1259,"Hawaii County",$H$2:$H$1259))*('reallocations and reductions'!$I$8+'reallocations and reductions'!$I$7)),0)</f>
        <v>35</v>
      </c>
      <c r="L560" s="133">
        <f t="shared" ca="1" si="24"/>
        <v>449803</v>
      </c>
      <c r="M560" s="151">
        <f t="shared" ca="1" si="25"/>
        <v>9.4496408479492325E-2</v>
      </c>
      <c r="N560" s="156">
        <f t="shared" ca="1" si="26"/>
        <v>38835</v>
      </c>
    </row>
    <row r="561" spans="1:14" x14ac:dyDescent="0.25">
      <c r="A561" t="str">
        <f>CALCS!AD564</f>
        <v>251938</v>
      </c>
      <c r="B561" t="str">
        <f>CALCS!A564</f>
        <v>Pittsfield</v>
      </c>
      <c r="C561" t="str">
        <f>CALCS!B564</f>
        <v>MA</v>
      </c>
      <c r="D561" t="str">
        <f>CALCS!C564</f>
        <v>51</v>
      </c>
      <c r="E561" t="str">
        <f>CALCS!D564</f>
        <v>PC</v>
      </c>
      <c r="F561">
        <f>CALCS!O564</f>
        <v>42846</v>
      </c>
      <c r="G561" s="133">
        <f ca="1">OFFSET(CDBG17old!$J$1,MATCH(A561,CDBG17old!$K$2:$K$1263,0),)</f>
        <v>1132486</v>
      </c>
      <c r="H561" s="133">
        <f>CALCS!X564</f>
        <v>1262727</v>
      </c>
      <c r="I561" s="133">
        <f ca="1">IFERROR(OFFSET('reallocations and reductions'!$H$2,MATCH(A561,'reallocations and reductions'!$F$3:$F$6,0),),0)</f>
        <v>0</v>
      </c>
      <c r="J561" s="133">
        <f ca="1">IFERROR(OFFSET('reallocations and reductions'!$I$13,MATCH(A561,'reallocations and reductions'!$F$14:$F$54,0),), 0)</f>
        <v>0</v>
      </c>
      <c r="K561" s="133">
        <f ca="1">ROUND(IF(OR(E561="State Balance", E561="Hawaii County"), H561/(SUMIF($E$2:$E$1259,"State Balance",$H$2:$H$1259)+SUMIF($E$2:$E$1259,"Hawaii County",$H$2:$H$1259))*('reallocations and reductions'!$I$6),H561/(SUM($H$2:$H$1259)-SUMIF($E$2:$E$1259,"State Balance",$H$2:$H$1259)-SUMIF($E$2:$E$1259,"Hawaii County",$H$2:$H$1259))*('reallocations and reductions'!$I$8+'reallocations and reductions'!$I$7)),0)</f>
        <v>98</v>
      </c>
      <c r="L561" s="133">
        <f t="shared" ca="1" si="24"/>
        <v>1262825</v>
      </c>
      <c r="M561" s="151">
        <f t="shared" ca="1" si="25"/>
        <v>0.11509104748314769</v>
      </c>
      <c r="N561" s="156">
        <f t="shared" ca="1" si="26"/>
        <v>130339</v>
      </c>
    </row>
    <row r="562" spans="1:14" x14ac:dyDescent="0.25">
      <c r="A562" t="str">
        <f>CALCS!AD565</f>
        <v>251962</v>
      </c>
      <c r="B562" t="str">
        <f>CALCS!A565</f>
        <v>Plymouth Town</v>
      </c>
      <c r="C562" t="str">
        <f>CALCS!B565</f>
        <v>MA</v>
      </c>
      <c r="D562" t="str">
        <f>CALCS!C565</f>
        <v>52</v>
      </c>
      <c r="E562" t="str">
        <f>CALCS!D565</f>
        <v>MC</v>
      </c>
      <c r="F562">
        <f>CALCS!O565</f>
        <v>59303</v>
      </c>
      <c r="G562" s="133">
        <f ca="1">OFFSET(CDBG17old!$J$1,MATCH(A562,CDBG17old!$K$2:$K$1263,0),)</f>
        <v>315560</v>
      </c>
      <c r="H562" s="133">
        <f>CALCS!X565</f>
        <v>358331</v>
      </c>
      <c r="I562" s="133">
        <f ca="1">IFERROR(OFFSET('reallocations and reductions'!$H$2,MATCH(A562,'reallocations and reductions'!$F$3:$F$6,0),),0)</f>
        <v>0</v>
      </c>
      <c r="J562" s="133">
        <f ca="1">IFERROR(OFFSET('reallocations and reductions'!$I$13,MATCH(A562,'reallocations and reductions'!$F$14:$F$54,0),), 0)</f>
        <v>0</v>
      </c>
      <c r="K562" s="133">
        <f ca="1">ROUND(IF(OR(E562="State Balance", E562="Hawaii County"), H562/(SUMIF($E$2:$E$1259,"State Balance",$H$2:$H$1259)+SUMIF($E$2:$E$1259,"Hawaii County",$H$2:$H$1259))*('reallocations and reductions'!$I$6),H562/(SUM($H$2:$H$1259)-SUMIF($E$2:$E$1259,"State Balance",$H$2:$H$1259)-SUMIF($E$2:$E$1259,"Hawaii County",$H$2:$H$1259))*('reallocations and reductions'!$I$8+'reallocations and reductions'!$I$7)),0)</f>
        <v>28</v>
      </c>
      <c r="L562" s="133">
        <f t="shared" ca="1" si="24"/>
        <v>358359</v>
      </c>
      <c r="M562" s="151">
        <f t="shared" ca="1" si="25"/>
        <v>0.13562872353910507</v>
      </c>
      <c r="N562" s="156">
        <f t="shared" ca="1" si="26"/>
        <v>42799</v>
      </c>
    </row>
    <row r="563" spans="1:14" x14ac:dyDescent="0.25">
      <c r="A563" t="str">
        <f>CALCS!AD566</f>
        <v>251992</v>
      </c>
      <c r="B563" t="str">
        <f>CALCS!A566</f>
        <v>Quincy</v>
      </c>
      <c r="C563" t="str">
        <f>CALCS!B566</f>
        <v>MA</v>
      </c>
      <c r="D563" t="str">
        <f>CALCS!C566</f>
        <v>52</v>
      </c>
      <c r="E563" t="str">
        <f>CALCS!D566</f>
        <v>MC</v>
      </c>
      <c r="F563">
        <f>CALCS!O566</f>
        <v>93688</v>
      </c>
      <c r="G563" s="133">
        <f ca="1">OFFSET(CDBG17old!$J$1,MATCH(A563,CDBG17old!$K$2:$K$1263,0),)</f>
        <v>1669430</v>
      </c>
      <c r="H563" s="133">
        <f>CALCS!X566</f>
        <v>1798381</v>
      </c>
      <c r="I563" s="133">
        <f ca="1">IFERROR(OFFSET('reallocations and reductions'!$H$2,MATCH(A563,'reallocations and reductions'!$F$3:$F$6,0),),0)</f>
        <v>0</v>
      </c>
      <c r="J563" s="133">
        <f ca="1">IFERROR(OFFSET('reallocations and reductions'!$I$13,MATCH(A563,'reallocations and reductions'!$F$14:$F$54,0),), 0)</f>
        <v>0</v>
      </c>
      <c r="K563" s="133">
        <f ca="1">ROUND(IF(OR(E563="State Balance", E563="Hawaii County"), H563/(SUMIF($E$2:$E$1259,"State Balance",$H$2:$H$1259)+SUMIF($E$2:$E$1259,"Hawaii County",$H$2:$H$1259))*('reallocations and reductions'!$I$6),H563/(SUM($H$2:$H$1259)-SUMIF($E$2:$E$1259,"State Balance",$H$2:$H$1259)-SUMIF($E$2:$E$1259,"Hawaii County",$H$2:$H$1259))*('reallocations and reductions'!$I$8+'reallocations and reductions'!$I$7)),0)</f>
        <v>140</v>
      </c>
      <c r="L563" s="133">
        <f t="shared" ca="1" si="24"/>
        <v>1798521</v>
      </c>
      <c r="M563" s="151">
        <f t="shared" ca="1" si="25"/>
        <v>7.7326392840670166E-2</v>
      </c>
      <c r="N563" s="156">
        <f t="shared" ca="1" si="26"/>
        <v>129091</v>
      </c>
    </row>
    <row r="564" spans="1:14" x14ac:dyDescent="0.25">
      <c r="A564" t="str">
        <f>CALCS!AD567</f>
        <v>252028</v>
      </c>
      <c r="B564" t="str">
        <f>CALCS!A567</f>
        <v>Revere City</v>
      </c>
      <c r="C564" t="str">
        <f>CALCS!B567</f>
        <v>MA</v>
      </c>
      <c r="D564" t="str">
        <f>CALCS!C567</f>
        <v>52</v>
      </c>
      <c r="E564" t="str">
        <f>CALCS!D567</f>
        <v>MC</v>
      </c>
      <c r="F564">
        <f>CALCS!O567</f>
        <v>53157</v>
      </c>
      <c r="G564" s="133">
        <f ca="1">OFFSET(CDBG17old!$J$1,MATCH(A564,CDBG17old!$K$2:$K$1263,0),)</f>
        <v>691746</v>
      </c>
      <c r="H564" s="133">
        <f>CALCS!X567</f>
        <v>790321</v>
      </c>
      <c r="I564" s="133">
        <f ca="1">IFERROR(OFFSET('reallocations and reductions'!$H$2,MATCH(A564,'reallocations and reductions'!$F$3:$F$6,0),),0)</f>
        <v>0</v>
      </c>
      <c r="J564" s="133">
        <f ca="1">IFERROR(OFFSET('reallocations and reductions'!$I$13,MATCH(A564,'reallocations and reductions'!$F$14:$F$54,0),), 0)</f>
        <v>0</v>
      </c>
      <c r="K564" s="133">
        <f ca="1">ROUND(IF(OR(E564="State Balance", E564="Hawaii County"), H564/(SUMIF($E$2:$E$1259,"State Balance",$H$2:$H$1259)+SUMIF($E$2:$E$1259,"Hawaii County",$H$2:$H$1259))*('reallocations and reductions'!$I$6),H564/(SUM($H$2:$H$1259)-SUMIF($E$2:$E$1259,"State Balance",$H$2:$H$1259)-SUMIF($E$2:$E$1259,"Hawaii County",$H$2:$H$1259))*('reallocations and reductions'!$I$8+'reallocations and reductions'!$I$7)),0)</f>
        <v>62</v>
      </c>
      <c r="L564" s="133">
        <f t="shared" ca="1" si="24"/>
        <v>790383</v>
      </c>
      <c r="M564" s="151">
        <f t="shared" ca="1" si="25"/>
        <v>0.14259135578666157</v>
      </c>
      <c r="N564" s="156">
        <f t="shared" ca="1" si="26"/>
        <v>98637</v>
      </c>
    </row>
    <row r="565" spans="1:14" x14ac:dyDescent="0.25">
      <c r="A565" t="str">
        <f>CALCS!AD568</f>
        <v>252118</v>
      </c>
      <c r="B565" t="str">
        <f>CALCS!A568</f>
        <v>Salem</v>
      </c>
      <c r="C565" t="str">
        <f>CALCS!B568</f>
        <v>MA</v>
      </c>
      <c r="D565" t="str">
        <f>CALCS!C568</f>
        <v>52</v>
      </c>
      <c r="E565" t="str">
        <f>CALCS!D568</f>
        <v>MC</v>
      </c>
      <c r="F565">
        <f>CALCS!O568</f>
        <v>43132</v>
      </c>
      <c r="G565" s="133">
        <f ca="1">OFFSET(CDBG17old!$J$1,MATCH(A565,CDBG17old!$K$2:$K$1263,0),)</f>
        <v>965549</v>
      </c>
      <c r="H565" s="133">
        <f>CALCS!X568</f>
        <v>1053156</v>
      </c>
      <c r="I565" s="133">
        <f ca="1">IFERROR(OFFSET('reallocations and reductions'!$H$2,MATCH(A565,'reallocations and reductions'!$F$3:$F$6,0),),0)</f>
        <v>0</v>
      </c>
      <c r="J565" s="133">
        <f ca="1">IFERROR(OFFSET('reallocations and reductions'!$I$13,MATCH(A565,'reallocations and reductions'!$F$14:$F$54,0),), 0)</f>
        <v>0</v>
      </c>
      <c r="K565" s="133">
        <f ca="1">ROUND(IF(OR(E565="State Balance", E565="Hawaii County"), H565/(SUMIF($E$2:$E$1259,"State Balance",$H$2:$H$1259)+SUMIF($E$2:$E$1259,"Hawaii County",$H$2:$H$1259))*('reallocations and reductions'!$I$6),H565/(SUM($H$2:$H$1259)-SUMIF($E$2:$E$1259,"State Balance",$H$2:$H$1259)-SUMIF($E$2:$E$1259,"Hawaii County",$H$2:$H$1259))*('reallocations and reductions'!$I$8+'reallocations and reductions'!$I$7)),0)</f>
        <v>82</v>
      </c>
      <c r="L565" s="133">
        <f t="shared" ca="1" si="24"/>
        <v>1053238</v>
      </c>
      <c r="M565" s="151">
        <f t="shared" ca="1" si="25"/>
        <v>9.0817762744304018E-2</v>
      </c>
      <c r="N565" s="156">
        <f t="shared" ca="1" si="26"/>
        <v>87689</v>
      </c>
    </row>
    <row r="566" spans="1:14" x14ac:dyDescent="0.25">
      <c r="A566" t="str">
        <f>CALCS!AD569</f>
        <v>252250</v>
      </c>
      <c r="B566" t="str">
        <f>CALCS!A569</f>
        <v>Somerville</v>
      </c>
      <c r="C566" t="str">
        <f>CALCS!B569</f>
        <v>MA</v>
      </c>
      <c r="D566" t="str">
        <f>CALCS!C569</f>
        <v>52</v>
      </c>
      <c r="E566" t="str">
        <f>CALCS!D569</f>
        <v>MC</v>
      </c>
      <c r="F566">
        <f>CALCS!O569</f>
        <v>81322</v>
      </c>
      <c r="G566" s="133">
        <f ca="1">OFFSET(CDBG17old!$J$1,MATCH(A566,CDBG17old!$K$2:$K$1263,0),)</f>
        <v>2249000</v>
      </c>
      <c r="H566" s="133">
        <f>CALCS!X569</f>
        <v>2472334</v>
      </c>
      <c r="I566" s="133">
        <f ca="1">IFERROR(OFFSET('reallocations and reductions'!$H$2,MATCH(A566,'reallocations and reductions'!$F$3:$F$6,0),),0)</f>
        <v>0</v>
      </c>
      <c r="J566" s="133">
        <f ca="1">IFERROR(OFFSET('reallocations and reductions'!$I$13,MATCH(A566,'reallocations and reductions'!$F$14:$F$54,0),), 0)</f>
        <v>0</v>
      </c>
      <c r="K566" s="133">
        <f ca="1">ROUND(IF(OR(E566="State Balance", E566="Hawaii County"), H566/(SUMIF($E$2:$E$1259,"State Balance",$H$2:$H$1259)+SUMIF($E$2:$E$1259,"Hawaii County",$H$2:$H$1259))*('reallocations and reductions'!$I$6),H566/(SUM($H$2:$H$1259)-SUMIF($E$2:$E$1259,"State Balance",$H$2:$H$1259)-SUMIF($E$2:$E$1259,"Hawaii County",$H$2:$H$1259))*('reallocations and reductions'!$I$8+'reallocations and reductions'!$I$7)),0)</f>
        <v>193</v>
      </c>
      <c r="L566" s="133">
        <f t="shared" ca="1" si="24"/>
        <v>2472527</v>
      </c>
      <c r="M566" s="151">
        <f t="shared" ca="1" si="25"/>
        <v>9.9389506447309914E-2</v>
      </c>
      <c r="N566" s="156">
        <f t="shared" ca="1" si="26"/>
        <v>223527</v>
      </c>
    </row>
    <row r="567" spans="1:14" x14ac:dyDescent="0.25">
      <c r="A567" t="str">
        <f>CALCS!AD570</f>
        <v>252340</v>
      </c>
      <c r="B567" t="str">
        <f>CALCS!A570</f>
        <v>Springfield</v>
      </c>
      <c r="C567" t="str">
        <f>CALCS!B570</f>
        <v>MA</v>
      </c>
      <c r="D567" t="str">
        <f>CALCS!C570</f>
        <v>51</v>
      </c>
      <c r="E567" t="str">
        <f>CALCS!D570</f>
        <v>PC</v>
      </c>
      <c r="F567">
        <f>CALCS!O570</f>
        <v>154074</v>
      </c>
      <c r="G567" s="133">
        <f ca="1">OFFSET(CDBG17old!$J$1,MATCH(A567,CDBG17old!$K$2:$K$1263,0),)</f>
        <v>3440019</v>
      </c>
      <c r="H567" s="133">
        <f>CALCS!X570</f>
        <v>3809294</v>
      </c>
      <c r="I567" s="133">
        <f ca="1">IFERROR(OFFSET('reallocations and reductions'!$H$2,MATCH(A567,'reallocations and reductions'!$F$3:$F$6,0),),0)</f>
        <v>0</v>
      </c>
      <c r="J567" s="133">
        <f ca="1">IFERROR(OFFSET('reallocations and reductions'!$I$13,MATCH(A567,'reallocations and reductions'!$F$14:$F$54,0),), 0)</f>
        <v>0</v>
      </c>
      <c r="K567" s="133">
        <f ca="1">ROUND(IF(OR(E567="State Balance", E567="Hawaii County"), H567/(SUMIF($E$2:$E$1259,"State Balance",$H$2:$H$1259)+SUMIF($E$2:$E$1259,"Hawaii County",$H$2:$H$1259))*('reallocations and reductions'!$I$6),H567/(SUM($H$2:$H$1259)-SUMIF($E$2:$E$1259,"State Balance",$H$2:$H$1259)-SUMIF($E$2:$E$1259,"Hawaii County",$H$2:$H$1259))*('reallocations and reductions'!$I$8+'reallocations and reductions'!$I$7)),0)</f>
        <v>297</v>
      </c>
      <c r="L567" s="133">
        <f t="shared" ca="1" si="24"/>
        <v>3809591</v>
      </c>
      <c r="M567" s="151">
        <f t="shared" ca="1" si="25"/>
        <v>0.10743312754958621</v>
      </c>
      <c r="N567" s="156">
        <f t="shared" ca="1" si="26"/>
        <v>369572</v>
      </c>
    </row>
    <row r="568" spans="1:14" x14ac:dyDescent="0.25">
      <c r="A568" t="str">
        <f>CALCS!AD571</f>
        <v>252418</v>
      </c>
      <c r="B568" t="str">
        <f>CALCS!A571</f>
        <v>Taunton</v>
      </c>
      <c r="C568" t="str">
        <f>CALCS!B571</f>
        <v>MA</v>
      </c>
      <c r="D568" t="str">
        <f>CALCS!C571</f>
        <v>52</v>
      </c>
      <c r="E568" t="str">
        <f>CALCS!D571</f>
        <v>MC</v>
      </c>
      <c r="F568">
        <f>CALCS!O571</f>
        <v>56843</v>
      </c>
      <c r="G568" s="133">
        <f ca="1">OFFSET(CDBG17old!$J$1,MATCH(A568,CDBG17old!$K$2:$K$1263,0),)</f>
        <v>726570</v>
      </c>
      <c r="H568" s="133">
        <f>CALCS!X571</f>
        <v>807044</v>
      </c>
      <c r="I568" s="133">
        <f ca="1">IFERROR(OFFSET('reallocations and reductions'!$H$2,MATCH(A568,'reallocations and reductions'!$F$3:$F$6,0),),0)</f>
        <v>0</v>
      </c>
      <c r="J568" s="133">
        <f ca="1">IFERROR(OFFSET('reallocations and reductions'!$I$13,MATCH(A568,'reallocations and reductions'!$F$14:$F$54,0),), 0)</f>
        <v>0</v>
      </c>
      <c r="K568" s="133">
        <f ca="1">ROUND(IF(OR(E568="State Balance", E568="Hawaii County"), H568/(SUMIF($E$2:$E$1259,"State Balance",$H$2:$H$1259)+SUMIF($E$2:$E$1259,"Hawaii County",$H$2:$H$1259))*('reallocations and reductions'!$I$6),H568/(SUM($H$2:$H$1259)-SUMIF($E$2:$E$1259,"State Balance",$H$2:$H$1259)-SUMIF($E$2:$E$1259,"Hawaii County",$H$2:$H$1259))*('reallocations and reductions'!$I$8+'reallocations and reductions'!$I$7)),0)</f>
        <v>63</v>
      </c>
      <c r="L568" s="133">
        <f t="shared" ca="1" si="24"/>
        <v>807107</v>
      </c>
      <c r="M568" s="151">
        <f t="shared" ca="1" si="25"/>
        <v>0.11084547944451326</v>
      </c>
      <c r="N568" s="156">
        <f t="shared" ca="1" si="26"/>
        <v>80537</v>
      </c>
    </row>
    <row r="569" spans="1:14" x14ac:dyDescent="0.25">
      <c r="A569" t="str">
        <f>CALCS!AD572</f>
        <v>252544</v>
      </c>
      <c r="B569" t="str">
        <f>CALCS!A572</f>
        <v>Waltham</v>
      </c>
      <c r="C569" t="str">
        <f>CALCS!B572</f>
        <v>MA</v>
      </c>
      <c r="D569" t="str">
        <f>CALCS!C572</f>
        <v>51</v>
      </c>
      <c r="E569" t="str">
        <f>CALCS!D572</f>
        <v>PC</v>
      </c>
      <c r="F569">
        <f>CALCS!O572</f>
        <v>63002</v>
      </c>
      <c r="G569" s="133">
        <f ca="1">OFFSET(CDBG17old!$J$1,MATCH(A569,CDBG17old!$K$2:$K$1263,0),)</f>
        <v>930408</v>
      </c>
      <c r="H569" s="133">
        <f>CALCS!X572</f>
        <v>1003476</v>
      </c>
      <c r="I569" s="133">
        <f ca="1">IFERROR(OFFSET('reallocations and reductions'!$H$2,MATCH(A569,'reallocations and reductions'!$F$3:$F$6,0),),0)</f>
        <v>0</v>
      </c>
      <c r="J569" s="133">
        <f ca="1">IFERROR(OFFSET('reallocations and reductions'!$I$13,MATCH(A569,'reallocations and reductions'!$F$14:$F$54,0),), 0)</f>
        <v>0</v>
      </c>
      <c r="K569" s="133">
        <f ca="1">ROUND(IF(OR(E569="State Balance", E569="Hawaii County"), H569/(SUMIF($E$2:$E$1259,"State Balance",$H$2:$H$1259)+SUMIF($E$2:$E$1259,"Hawaii County",$H$2:$H$1259))*('reallocations and reductions'!$I$6),H569/(SUM($H$2:$H$1259)-SUMIF($E$2:$E$1259,"State Balance",$H$2:$H$1259)-SUMIF($E$2:$E$1259,"Hawaii County",$H$2:$H$1259))*('reallocations and reductions'!$I$8+'reallocations and reductions'!$I$7)),0)</f>
        <v>78</v>
      </c>
      <c r="L569" s="133">
        <f t="shared" ca="1" si="24"/>
        <v>1003554</v>
      </c>
      <c r="M569" s="151">
        <f t="shared" ca="1" si="25"/>
        <v>7.8617122810637916E-2</v>
      </c>
      <c r="N569" s="156">
        <f t="shared" ca="1" si="26"/>
        <v>73146</v>
      </c>
    </row>
    <row r="570" spans="1:14" x14ac:dyDescent="0.25">
      <c r="A570" t="str">
        <f>CALCS!AD573</f>
        <v>252700</v>
      </c>
      <c r="B570" t="str">
        <f>CALCS!A573</f>
        <v>Westfield</v>
      </c>
      <c r="C570" t="str">
        <f>CALCS!B573</f>
        <v>MA</v>
      </c>
      <c r="D570" t="str">
        <f>CALCS!C573</f>
        <v>52</v>
      </c>
      <c r="E570" t="str">
        <f>CALCS!D573</f>
        <v>MC</v>
      </c>
      <c r="F570">
        <f>CALCS!O573</f>
        <v>41552</v>
      </c>
      <c r="G570" s="133">
        <f ca="1">OFFSET(CDBG17old!$J$1,MATCH(A570,CDBG17old!$K$2:$K$1263,0),)</f>
        <v>347743</v>
      </c>
      <c r="H570" s="133">
        <f>CALCS!X573</f>
        <v>372351</v>
      </c>
      <c r="I570" s="133">
        <f ca="1">IFERROR(OFFSET('reallocations and reductions'!$H$2,MATCH(A570,'reallocations and reductions'!$F$3:$F$6,0),),0)</f>
        <v>0</v>
      </c>
      <c r="J570" s="133">
        <f ca="1">IFERROR(OFFSET('reallocations and reductions'!$I$13,MATCH(A570,'reallocations and reductions'!$F$14:$F$54,0),), 0)</f>
        <v>0</v>
      </c>
      <c r="K570" s="133">
        <f ca="1">ROUND(IF(OR(E570="State Balance", E570="Hawaii County"), H570/(SUMIF($E$2:$E$1259,"State Balance",$H$2:$H$1259)+SUMIF($E$2:$E$1259,"Hawaii County",$H$2:$H$1259))*('reallocations and reductions'!$I$6),H570/(SUM($H$2:$H$1259)-SUMIF($E$2:$E$1259,"State Balance",$H$2:$H$1259)-SUMIF($E$2:$E$1259,"Hawaii County",$H$2:$H$1259))*('reallocations and reductions'!$I$8+'reallocations and reductions'!$I$7)),0)</f>
        <v>29</v>
      </c>
      <c r="L570" s="133">
        <f t="shared" ca="1" si="24"/>
        <v>372380</v>
      </c>
      <c r="M570" s="151">
        <f t="shared" ca="1" si="25"/>
        <v>7.084829888739673E-2</v>
      </c>
      <c r="N570" s="156">
        <f t="shared" ca="1" si="26"/>
        <v>24637</v>
      </c>
    </row>
    <row r="571" spans="1:14" x14ac:dyDescent="0.25">
      <c r="A571" t="str">
        <f>CALCS!AD574</f>
        <v>252784</v>
      </c>
      <c r="B571" t="str">
        <f>CALCS!A574</f>
        <v>Weymouth Town</v>
      </c>
      <c r="C571" t="str">
        <f>CALCS!B574</f>
        <v>MA</v>
      </c>
      <c r="D571" t="str">
        <f>CALCS!C574</f>
        <v>52</v>
      </c>
      <c r="E571" t="str">
        <f>CALCS!D574</f>
        <v>MC</v>
      </c>
      <c r="F571">
        <f>CALCS!O574</f>
        <v>55972</v>
      </c>
      <c r="G571" s="133">
        <f ca="1">OFFSET(CDBG17old!$J$1,MATCH(A571,CDBG17old!$K$2:$K$1263,0),)</f>
        <v>631683</v>
      </c>
      <c r="H571" s="133">
        <f>CALCS!X574</f>
        <v>689627</v>
      </c>
      <c r="I571" s="133">
        <f ca="1">IFERROR(OFFSET('reallocations and reductions'!$H$2,MATCH(A571,'reallocations and reductions'!$F$3:$F$6,0),),0)</f>
        <v>0</v>
      </c>
      <c r="J571" s="133">
        <f ca="1">IFERROR(OFFSET('reallocations and reductions'!$I$13,MATCH(A571,'reallocations and reductions'!$F$14:$F$54,0),), 0)</f>
        <v>0</v>
      </c>
      <c r="K571" s="133">
        <f ca="1">ROUND(IF(OR(E571="State Balance", E571="Hawaii County"), H571/(SUMIF($E$2:$E$1259,"State Balance",$H$2:$H$1259)+SUMIF($E$2:$E$1259,"Hawaii County",$H$2:$H$1259))*('reallocations and reductions'!$I$6),H571/(SUM($H$2:$H$1259)-SUMIF($E$2:$E$1259,"State Balance",$H$2:$H$1259)-SUMIF($E$2:$E$1259,"Hawaii County",$H$2:$H$1259))*('reallocations and reductions'!$I$8+'reallocations and reductions'!$I$7)),0)</f>
        <v>54</v>
      </c>
      <c r="L571" s="133">
        <f t="shared" ca="1" si="24"/>
        <v>689681</v>
      </c>
      <c r="M571" s="151">
        <f t="shared" ca="1" si="25"/>
        <v>9.1815040138803802E-2</v>
      </c>
      <c r="N571" s="156">
        <f t="shared" ca="1" si="26"/>
        <v>57998</v>
      </c>
    </row>
    <row r="572" spans="1:14" x14ac:dyDescent="0.25">
      <c r="A572" t="str">
        <f>CALCS!AD575</f>
        <v>252880</v>
      </c>
      <c r="B572" t="str">
        <f>CALCS!A575</f>
        <v>Worcester</v>
      </c>
      <c r="C572" t="str">
        <f>CALCS!B575</f>
        <v>MA</v>
      </c>
      <c r="D572" t="str">
        <f>CALCS!C575</f>
        <v>51</v>
      </c>
      <c r="E572" t="str">
        <f>CALCS!D575</f>
        <v>PC</v>
      </c>
      <c r="F572">
        <f>CALCS!O575</f>
        <v>184508</v>
      </c>
      <c r="G572" s="133">
        <f ca="1">OFFSET(CDBG17old!$J$1,MATCH(A572,CDBG17old!$K$2:$K$1263,0),)</f>
        <v>3953923</v>
      </c>
      <c r="H572" s="133">
        <f>CALCS!X575</f>
        <v>4367948</v>
      </c>
      <c r="I572" s="133">
        <f ca="1">IFERROR(OFFSET('reallocations and reductions'!$H$2,MATCH(A572,'reallocations and reductions'!$F$3:$F$6,0),),0)</f>
        <v>0</v>
      </c>
      <c r="J572" s="133">
        <f ca="1">IFERROR(OFFSET('reallocations and reductions'!$I$13,MATCH(A572,'reallocations and reductions'!$F$14:$F$54,0),), 0)</f>
        <v>0</v>
      </c>
      <c r="K572" s="133">
        <f ca="1">ROUND(IF(OR(E572="State Balance", E572="Hawaii County"), H572/(SUMIF($E$2:$E$1259,"State Balance",$H$2:$H$1259)+SUMIF($E$2:$E$1259,"Hawaii County",$H$2:$H$1259))*('reallocations and reductions'!$I$6),H572/(SUM($H$2:$H$1259)-SUMIF($E$2:$E$1259,"State Balance",$H$2:$H$1259)-SUMIF($E$2:$E$1259,"Hawaii County",$H$2:$H$1259))*('reallocations and reductions'!$I$8+'reallocations and reductions'!$I$7)),0)</f>
        <v>340</v>
      </c>
      <c r="L572" s="133">
        <f t="shared" ca="1" si="24"/>
        <v>4368288</v>
      </c>
      <c r="M572" s="151">
        <f t="shared" ca="1" si="25"/>
        <v>0.10479844953986206</v>
      </c>
      <c r="N572" s="156">
        <f t="shared" ca="1" si="26"/>
        <v>414365</v>
      </c>
    </row>
    <row r="573" spans="1:14" x14ac:dyDescent="0.25">
      <c r="A573" t="str">
        <f>CALCS!AD576</f>
        <v>252904</v>
      </c>
      <c r="B573" t="str">
        <f>CALCS!A576</f>
        <v>Yarmouth</v>
      </c>
      <c r="C573" t="str">
        <f>CALCS!B576</f>
        <v>MA</v>
      </c>
      <c r="D573" t="str">
        <f>CALCS!C576</f>
        <v>52</v>
      </c>
      <c r="E573" t="str">
        <f>CALCS!D576</f>
        <v>MC</v>
      </c>
      <c r="F573">
        <f>CALCS!O576</f>
        <v>23414</v>
      </c>
      <c r="G573" s="133">
        <f ca="1">OFFSET(CDBG17old!$J$1,MATCH(A573,CDBG17old!$K$2:$K$1263,0),)</f>
        <v>110355</v>
      </c>
      <c r="H573" s="133">
        <f>CALCS!X576</f>
        <v>132541</v>
      </c>
      <c r="I573" s="133">
        <f ca="1">IFERROR(OFFSET('reallocations and reductions'!$H$2,MATCH(A573,'reallocations and reductions'!$F$3:$F$6,0),),0)</f>
        <v>0</v>
      </c>
      <c r="J573" s="133">
        <f ca="1">IFERROR(OFFSET('reallocations and reductions'!$I$13,MATCH(A573,'reallocations and reductions'!$F$14:$F$54,0),), 0)</f>
        <v>0</v>
      </c>
      <c r="K573" s="133">
        <f ca="1">ROUND(IF(OR(E573="State Balance", E573="Hawaii County"), H573/(SUMIF($E$2:$E$1259,"State Balance",$H$2:$H$1259)+SUMIF($E$2:$E$1259,"Hawaii County",$H$2:$H$1259))*('reallocations and reductions'!$I$6),H573/(SUM($H$2:$H$1259)-SUMIF($E$2:$E$1259,"State Balance",$H$2:$H$1259)-SUMIF($E$2:$E$1259,"Hawaii County",$H$2:$H$1259))*('reallocations and reductions'!$I$8+'reallocations and reductions'!$I$7)),0)</f>
        <v>10</v>
      </c>
      <c r="L573" s="133">
        <f t="shared" ca="1" si="24"/>
        <v>132551</v>
      </c>
      <c r="M573" s="151">
        <f t="shared" ca="1" si="25"/>
        <v>0.20113270807847403</v>
      </c>
      <c r="N573" s="156">
        <f t="shared" ca="1" si="26"/>
        <v>22196</v>
      </c>
    </row>
    <row r="574" spans="1:14" x14ac:dyDescent="0.25">
      <c r="A574" t="str">
        <f>CALCS!AD577</f>
        <v>249999</v>
      </c>
      <c r="B574" t="str">
        <f>CALCS!A577</f>
        <v>Maryland</v>
      </c>
      <c r="C574" t="str">
        <f>CALCS!B577</f>
        <v>MD</v>
      </c>
      <c r="D574" t="str">
        <f>CALCS!C577</f>
        <v>22</v>
      </c>
      <c r="E574" t="str">
        <f>CALCS!D577</f>
        <v>State Balance</v>
      </c>
      <c r="F574">
        <f>CALCS!O577</f>
        <v>1345885</v>
      </c>
      <c r="G574" s="133">
        <f ca="1">OFFSET(CDBG17old!$J$1,MATCH(A574,CDBG17old!$K$2:$K$1263,0),)</f>
        <v>7114498</v>
      </c>
      <c r="H574" s="133">
        <f>CALCS!X577</f>
        <v>7767307</v>
      </c>
      <c r="I574" s="133">
        <f ca="1">IFERROR(OFFSET('reallocations and reductions'!$H$2,MATCH(A574,'reallocations and reductions'!$F$3:$F$6,0),),0)</f>
        <v>0</v>
      </c>
      <c r="J574" s="133">
        <f ca="1">IFERROR(OFFSET('reallocations and reductions'!$I$13,MATCH(A574,'reallocations and reductions'!$F$14:$F$54,0),), 0)</f>
        <v>0</v>
      </c>
      <c r="K574" s="133">
        <f ca="1">ROUND(IF(OR(E574="State Balance", E574="Hawaii County"), H574/(SUMIF($E$2:$E$1259,"State Balance",$H$2:$H$1259)+SUMIF($E$2:$E$1259,"Hawaii County",$H$2:$H$1259))*('reallocations and reductions'!$I$6),H574/(SUM($H$2:$H$1259)-SUMIF($E$2:$E$1259,"State Balance",$H$2:$H$1259)-SUMIF($E$2:$E$1259,"Hawaii County",$H$2:$H$1259))*('reallocations and reductions'!$I$8+'reallocations and reductions'!$I$7)),0)</f>
        <v>11209</v>
      </c>
      <c r="L574" s="133">
        <f t="shared" ca="1" si="24"/>
        <v>7778516</v>
      </c>
      <c r="M574" s="151">
        <f t="shared" ca="1" si="25"/>
        <v>9.3333078454727228E-2</v>
      </c>
      <c r="N574" s="156">
        <f t="shared" ca="1" si="26"/>
        <v>664018</v>
      </c>
    </row>
    <row r="575" spans="1:14" x14ac:dyDescent="0.25">
      <c r="A575" t="str">
        <f>CALCS!AD578</f>
        <v>240036</v>
      </c>
      <c r="B575" t="str">
        <f>CALCS!A578</f>
        <v>Annapolis</v>
      </c>
      <c r="C575" t="str">
        <f>CALCS!B578</f>
        <v>MD</v>
      </c>
      <c r="D575" t="str">
        <f>CALCS!C578</f>
        <v>52</v>
      </c>
      <c r="E575" t="str">
        <f>CALCS!D578</f>
        <v>MC</v>
      </c>
      <c r="F575">
        <f>CALCS!O578</f>
        <v>39418</v>
      </c>
      <c r="G575" s="133">
        <f ca="1">OFFSET(CDBG17old!$J$1,MATCH(A575,CDBG17old!$K$2:$K$1263,0),)</f>
        <v>236343</v>
      </c>
      <c r="H575" s="133">
        <f>CALCS!X578</f>
        <v>260837</v>
      </c>
      <c r="I575" s="133">
        <f ca="1">IFERROR(OFFSET('reallocations and reductions'!$H$2,MATCH(A575,'reallocations and reductions'!$F$3:$F$6,0),),0)</f>
        <v>0</v>
      </c>
      <c r="J575" s="133">
        <f ca="1">IFERROR(OFFSET('reallocations and reductions'!$I$13,MATCH(A575,'reallocations and reductions'!$F$14:$F$54,0),), 0)</f>
        <v>0</v>
      </c>
      <c r="K575" s="133">
        <f ca="1">ROUND(IF(OR(E575="State Balance", E575="Hawaii County"), H575/(SUMIF($E$2:$E$1259,"State Balance",$H$2:$H$1259)+SUMIF($E$2:$E$1259,"Hawaii County",$H$2:$H$1259))*('reallocations and reductions'!$I$6),H575/(SUM($H$2:$H$1259)-SUMIF($E$2:$E$1259,"State Balance",$H$2:$H$1259)-SUMIF($E$2:$E$1259,"Hawaii County",$H$2:$H$1259))*('reallocations and reductions'!$I$8+'reallocations and reductions'!$I$7)),0)</f>
        <v>20</v>
      </c>
      <c r="L575" s="133">
        <f t="shared" ca="1" si="24"/>
        <v>260857</v>
      </c>
      <c r="M575" s="151">
        <f t="shared" ca="1" si="25"/>
        <v>0.10372213266312097</v>
      </c>
      <c r="N575" s="156">
        <f t="shared" ca="1" si="26"/>
        <v>24514</v>
      </c>
    </row>
    <row r="576" spans="1:14" x14ac:dyDescent="0.25">
      <c r="A576" t="str">
        <f>CALCS!AD579</f>
        <v>240066</v>
      </c>
      <c r="B576" t="str">
        <f>CALCS!A579</f>
        <v>Baltimore</v>
      </c>
      <c r="C576" t="str">
        <f>CALCS!B579</f>
        <v>MD</v>
      </c>
      <c r="D576" t="str">
        <f>CALCS!C579</f>
        <v>51</v>
      </c>
      <c r="E576" t="str">
        <f>CALCS!D579</f>
        <v>PC</v>
      </c>
      <c r="F576">
        <f>CALCS!O579</f>
        <v>614664</v>
      </c>
      <c r="G576" s="133">
        <f ca="1">OFFSET(CDBG17old!$J$1,MATCH(A576,CDBG17old!$K$2:$K$1263,0),)</f>
        <v>19386093</v>
      </c>
      <c r="H576" s="133">
        <f>CALCS!X579</f>
        <v>21413923</v>
      </c>
      <c r="I576" s="133">
        <f ca="1">IFERROR(OFFSET('reallocations and reductions'!$H$2,MATCH(A576,'reallocations and reductions'!$F$3:$F$6,0),),0)</f>
        <v>0</v>
      </c>
      <c r="J576" s="133">
        <f ca="1">IFERROR(OFFSET('reallocations and reductions'!$I$13,MATCH(A576,'reallocations and reductions'!$F$14:$F$54,0),), 0)</f>
        <v>0</v>
      </c>
      <c r="K576" s="133">
        <f ca="1">ROUND(IF(OR(E576="State Balance", E576="Hawaii County"), H576/(SUMIF($E$2:$E$1259,"State Balance",$H$2:$H$1259)+SUMIF($E$2:$E$1259,"Hawaii County",$H$2:$H$1259))*('reallocations and reductions'!$I$6),H576/(SUM($H$2:$H$1259)-SUMIF($E$2:$E$1259,"State Balance",$H$2:$H$1259)-SUMIF($E$2:$E$1259,"Hawaii County",$H$2:$H$1259))*('reallocations and reductions'!$I$8+'reallocations and reductions'!$I$7)),0)</f>
        <v>1669</v>
      </c>
      <c r="L576" s="133">
        <f t="shared" ca="1" si="24"/>
        <v>21415592</v>
      </c>
      <c r="M576" s="151">
        <f t="shared" ca="1" si="25"/>
        <v>0.10468839698643764</v>
      </c>
      <c r="N576" s="156">
        <f t="shared" ca="1" si="26"/>
        <v>2029499</v>
      </c>
    </row>
    <row r="577" spans="1:14" x14ac:dyDescent="0.25">
      <c r="A577" t="str">
        <f>CALCS!AD580</f>
        <v>240156</v>
      </c>
      <c r="B577" t="str">
        <f>CALCS!A580</f>
        <v>Bowie City</v>
      </c>
      <c r="C577" t="str">
        <f>CALCS!B580</f>
        <v>MD</v>
      </c>
      <c r="D577" t="str">
        <f>CALCS!C580</f>
        <v>52</v>
      </c>
      <c r="E577" t="str">
        <f>CALCS!D580</f>
        <v>MC</v>
      </c>
      <c r="F577">
        <f>CALCS!O580</f>
        <v>58393</v>
      </c>
      <c r="G577" s="133">
        <f ca="1">OFFSET(CDBG17old!$J$1,MATCH(A577,CDBG17old!$K$2:$K$1263,0),)</f>
        <v>165524</v>
      </c>
      <c r="H577" s="133">
        <f>CALCS!X580</f>
        <v>189021</v>
      </c>
      <c r="I577" s="133">
        <f ca="1">IFERROR(OFFSET('reallocations and reductions'!$H$2,MATCH(A577,'reallocations and reductions'!$F$3:$F$6,0),),0)</f>
        <v>0</v>
      </c>
      <c r="J577" s="133">
        <f ca="1">IFERROR(OFFSET('reallocations and reductions'!$I$13,MATCH(A577,'reallocations and reductions'!$F$14:$F$54,0),), 0)</f>
        <v>0</v>
      </c>
      <c r="K577" s="133">
        <f ca="1">ROUND(IF(OR(E577="State Balance", E577="Hawaii County"), H577/(SUMIF($E$2:$E$1259,"State Balance",$H$2:$H$1259)+SUMIF($E$2:$E$1259,"Hawaii County",$H$2:$H$1259))*('reallocations and reductions'!$I$6),H577/(SUM($H$2:$H$1259)-SUMIF($E$2:$E$1259,"State Balance",$H$2:$H$1259)-SUMIF($E$2:$E$1259,"Hawaii County",$H$2:$H$1259))*('reallocations and reductions'!$I$8+'reallocations and reductions'!$I$7)),0)</f>
        <v>15</v>
      </c>
      <c r="L577" s="133">
        <f t="shared" ca="1" si="24"/>
        <v>189036</v>
      </c>
      <c r="M577" s="151">
        <f t="shared" ca="1" si="25"/>
        <v>0.14204586646045286</v>
      </c>
      <c r="N577" s="156">
        <f t="shared" ca="1" si="26"/>
        <v>23512</v>
      </c>
    </row>
    <row r="578" spans="1:14" x14ac:dyDescent="0.25">
      <c r="A578" t="str">
        <f>CALCS!AD581</f>
        <v>240378</v>
      </c>
      <c r="B578" t="str">
        <f>CALCS!A581</f>
        <v>Cumberland</v>
      </c>
      <c r="C578" t="str">
        <f>CALCS!B581</f>
        <v>MD</v>
      </c>
      <c r="D578" t="str">
        <f>CALCS!C581</f>
        <v>51</v>
      </c>
      <c r="E578" t="str">
        <f>CALCS!D581</f>
        <v>PC</v>
      </c>
      <c r="F578">
        <f>CALCS!O581</f>
        <v>19978</v>
      </c>
      <c r="G578" s="133">
        <f ca="1">OFFSET(CDBG17old!$J$1,MATCH(A578,CDBG17old!$K$2:$K$1263,0),)</f>
        <v>709295</v>
      </c>
      <c r="H578" s="133">
        <f>CALCS!X581</f>
        <v>774603</v>
      </c>
      <c r="I578" s="133">
        <f ca="1">IFERROR(OFFSET('reallocations and reductions'!$H$2,MATCH(A578,'reallocations and reductions'!$F$3:$F$6,0),),0)</f>
        <v>0</v>
      </c>
      <c r="J578" s="133">
        <f ca="1">IFERROR(OFFSET('reallocations and reductions'!$I$13,MATCH(A578,'reallocations and reductions'!$F$14:$F$54,0),), 0)</f>
        <v>0</v>
      </c>
      <c r="K578" s="133">
        <f ca="1">ROUND(IF(OR(E578="State Balance", E578="Hawaii County"), H578/(SUMIF($E$2:$E$1259,"State Balance",$H$2:$H$1259)+SUMIF($E$2:$E$1259,"Hawaii County",$H$2:$H$1259))*('reallocations and reductions'!$I$6),H578/(SUM($H$2:$H$1259)-SUMIF($E$2:$E$1259,"State Balance",$H$2:$H$1259)-SUMIF($E$2:$E$1259,"Hawaii County",$H$2:$H$1259))*('reallocations and reductions'!$I$8+'reallocations and reductions'!$I$7)),0)</f>
        <v>60</v>
      </c>
      <c r="L578" s="133">
        <f t="shared" ca="1" si="24"/>
        <v>774663</v>
      </c>
      <c r="M578" s="151">
        <f t="shared" ca="1" si="25"/>
        <v>9.215911574168717E-2</v>
      </c>
      <c r="N578" s="156">
        <f t="shared" ca="1" si="26"/>
        <v>65368</v>
      </c>
    </row>
    <row r="579" spans="1:14" x14ac:dyDescent="0.25">
      <c r="A579" t="str">
        <f>CALCS!AD582</f>
        <v>240552</v>
      </c>
      <c r="B579" t="str">
        <f>CALCS!A582</f>
        <v>Frederick</v>
      </c>
      <c r="C579" t="str">
        <f>CALCS!B582</f>
        <v>MD</v>
      </c>
      <c r="D579" t="str">
        <f>CALCS!C582</f>
        <v>51</v>
      </c>
      <c r="E579" t="str">
        <f>CALCS!D582</f>
        <v>PC</v>
      </c>
      <c r="F579">
        <f>CALCS!O582</f>
        <v>70060</v>
      </c>
      <c r="G579" s="133">
        <f ca="1">OFFSET(CDBG17old!$J$1,MATCH(A579,CDBG17old!$K$2:$K$1263,0),)</f>
        <v>360548</v>
      </c>
      <c r="H579" s="133">
        <f>CALCS!X582</f>
        <v>416494</v>
      </c>
      <c r="I579" s="133">
        <f ca="1">IFERROR(OFFSET('reallocations and reductions'!$H$2,MATCH(A579,'reallocations and reductions'!$F$3:$F$6,0),),0)</f>
        <v>0</v>
      </c>
      <c r="J579" s="133">
        <f ca="1">IFERROR(OFFSET('reallocations and reductions'!$I$13,MATCH(A579,'reallocations and reductions'!$F$14:$F$54,0),), 0)</f>
        <v>0</v>
      </c>
      <c r="K579" s="133">
        <f ca="1">ROUND(IF(OR(E579="State Balance", E579="Hawaii County"), H579/(SUMIF($E$2:$E$1259,"State Balance",$H$2:$H$1259)+SUMIF($E$2:$E$1259,"Hawaii County",$H$2:$H$1259))*('reallocations and reductions'!$I$6),H579/(SUM($H$2:$H$1259)-SUMIF($E$2:$E$1259,"State Balance",$H$2:$H$1259)-SUMIF($E$2:$E$1259,"Hawaii County",$H$2:$H$1259))*('reallocations and reductions'!$I$8+'reallocations and reductions'!$I$7)),0)</f>
        <v>32</v>
      </c>
      <c r="L579" s="133">
        <f t="shared" ref="L579:L642" ca="1" si="27">H579+I579+J579+K579</f>
        <v>416526</v>
      </c>
      <c r="M579" s="151">
        <f t="shared" ref="M579:M642" ca="1" si="28">(L579-G579)/G579</f>
        <v>0.15525810710363114</v>
      </c>
      <c r="N579" s="156">
        <f t="shared" ref="N579:N642" ca="1" si="29">L579-G579</f>
        <v>55978</v>
      </c>
    </row>
    <row r="580" spans="1:14" x14ac:dyDescent="0.25">
      <c r="A580" t="str">
        <f>CALCS!AD583</f>
        <v>240582</v>
      </c>
      <c r="B580" t="str">
        <f>CALCS!A583</f>
        <v>Gaithersburg</v>
      </c>
      <c r="C580" t="str">
        <f>CALCS!B583</f>
        <v>MD</v>
      </c>
      <c r="D580" t="str">
        <f>CALCS!C583</f>
        <v>51</v>
      </c>
      <c r="E580" t="str">
        <f>CALCS!D583</f>
        <v>PC</v>
      </c>
      <c r="F580">
        <f>CALCS!O583</f>
        <v>67776</v>
      </c>
      <c r="G580" s="133">
        <f ca="1">OFFSET(CDBG17old!$J$1,MATCH(A580,CDBG17old!$K$2:$K$1263,0),)</f>
        <v>358836</v>
      </c>
      <c r="H580" s="133">
        <f>CALCS!X583</f>
        <v>391679</v>
      </c>
      <c r="I580" s="133">
        <f ca="1">IFERROR(OFFSET('reallocations and reductions'!$H$2,MATCH(A580,'reallocations and reductions'!$F$3:$F$6,0),),0)</f>
        <v>0</v>
      </c>
      <c r="J580" s="133">
        <f ca="1">IFERROR(OFFSET('reallocations and reductions'!$I$13,MATCH(A580,'reallocations and reductions'!$F$14:$F$54,0),), 0)</f>
        <v>0</v>
      </c>
      <c r="K580" s="133">
        <f ca="1">ROUND(IF(OR(E580="State Balance", E580="Hawaii County"), H580/(SUMIF($E$2:$E$1259,"State Balance",$H$2:$H$1259)+SUMIF($E$2:$E$1259,"Hawaii County",$H$2:$H$1259))*('reallocations and reductions'!$I$6),H580/(SUM($H$2:$H$1259)-SUMIF($E$2:$E$1259,"State Balance",$H$2:$H$1259)-SUMIF($E$2:$E$1259,"Hawaii County",$H$2:$H$1259))*('reallocations and reductions'!$I$8+'reallocations and reductions'!$I$7)),0)</f>
        <v>31</v>
      </c>
      <c r="L580" s="133">
        <f t="shared" ca="1" si="27"/>
        <v>391710</v>
      </c>
      <c r="M580" s="151">
        <f t="shared" ca="1" si="28"/>
        <v>9.1612881650670497E-2</v>
      </c>
      <c r="N580" s="156">
        <f t="shared" ca="1" si="29"/>
        <v>32874</v>
      </c>
    </row>
    <row r="581" spans="1:14" x14ac:dyDescent="0.25">
      <c r="A581" t="str">
        <f>CALCS!AD584</f>
        <v>240660</v>
      </c>
      <c r="B581" t="str">
        <f>CALCS!A584</f>
        <v>Hagerstown</v>
      </c>
      <c r="C581" t="str">
        <f>CALCS!B584</f>
        <v>MD</v>
      </c>
      <c r="D581" t="str">
        <f>CALCS!C584</f>
        <v>51</v>
      </c>
      <c r="E581" t="str">
        <f>CALCS!D584</f>
        <v>PC</v>
      </c>
      <c r="F581">
        <f>CALCS!O584</f>
        <v>40452</v>
      </c>
      <c r="G581" s="133">
        <f ca="1">OFFSET(CDBG17old!$J$1,MATCH(A581,CDBG17old!$K$2:$K$1263,0),)</f>
        <v>667757</v>
      </c>
      <c r="H581" s="133">
        <f>CALCS!X584</f>
        <v>757024</v>
      </c>
      <c r="I581" s="133">
        <f ca="1">IFERROR(OFFSET('reallocations and reductions'!$H$2,MATCH(A581,'reallocations and reductions'!$F$3:$F$6,0),),0)</f>
        <v>0</v>
      </c>
      <c r="J581" s="133">
        <f ca="1">IFERROR(OFFSET('reallocations and reductions'!$I$13,MATCH(A581,'reallocations and reductions'!$F$14:$F$54,0),), 0)</f>
        <v>0</v>
      </c>
      <c r="K581" s="133">
        <f ca="1">ROUND(IF(OR(E581="State Balance", E581="Hawaii County"), H581/(SUMIF($E$2:$E$1259,"State Balance",$H$2:$H$1259)+SUMIF($E$2:$E$1259,"Hawaii County",$H$2:$H$1259))*('reallocations and reductions'!$I$6),H581/(SUM($H$2:$H$1259)-SUMIF($E$2:$E$1259,"State Balance",$H$2:$H$1259)-SUMIF($E$2:$E$1259,"Hawaii County",$H$2:$H$1259))*('reallocations and reductions'!$I$8+'reallocations and reductions'!$I$7)),0)</f>
        <v>59</v>
      </c>
      <c r="L581" s="133">
        <f t="shared" ca="1" si="27"/>
        <v>757083</v>
      </c>
      <c r="M581" s="151">
        <f t="shared" ca="1" si="28"/>
        <v>0.13377021880714093</v>
      </c>
      <c r="N581" s="156">
        <f t="shared" ca="1" si="29"/>
        <v>89326</v>
      </c>
    </row>
    <row r="582" spans="1:14" x14ac:dyDescent="0.25">
      <c r="A582" t="str">
        <f>CALCS!AD585</f>
        <v>241278</v>
      </c>
      <c r="B582" t="str">
        <f>CALCS!A585</f>
        <v>Salisbury</v>
      </c>
      <c r="C582" t="str">
        <f>CALCS!B585</f>
        <v>MD</v>
      </c>
      <c r="D582" t="str">
        <f>CALCS!C585</f>
        <v>51</v>
      </c>
      <c r="E582" t="str">
        <f>CALCS!D585</f>
        <v>PC</v>
      </c>
      <c r="F582">
        <f>CALCS!O585</f>
        <v>33114</v>
      </c>
      <c r="G582" s="133">
        <f ca="1">OFFSET(CDBG17old!$J$1,MATCH(A582,CDBG17old!$K$2:$K$1263,0),)</f>
        <v>322179</v>
      </c>
      <c r="H582" s="133">
        <f>CALCS!X585</f>
        <v>343851</v>
      </c>
      <c r="I582" s="133">
        <f ca="1">IFERROR(OFFSET('reallocations and reductions'!$H$2,MATCH(A582,'reallocations and reductions'!$F$3:$F$6,0),),0)</f>
        <v>0</v>
      </c>
      <c r="J582" s="133">
        <f ca="1">IFERROR(OFFSET('reallocations and reductions'!$I$13,MATCH(A582,'reallocations and reductions'!$F$14:$F$54,0),), 0)</f>
        <v>0</v>
      </c>
      <c r="K582" s="133">
        <f ca="1">ROUND(IF(OR(E582="State Balance", E582="Hawaii County"), H582/(SUMIF($E$2:$E$1259,"State Balance",$H$2:$H$1259)+SUMIF($E$2:$E$1259,"Hawaii County",$H$2:$H$1259))*('reallocations and reductions'!$I$6),H582/(SUM($H$2:$H$1259)-SUMIF($E$2:$E$1259,"State Balance",$H$2:$H$1259)-SUMIF($E$2:$E$1259,"Hawaii County",$H$2:$H$1259))*('reallocations and reductions'!$I$8+'reallocations and reductions'!$I$7)),0)</f>
        <v>27</v>
      </c>
      <c r="L582" s="133">
        <f t="shared" ca="1" si="27"/>
        <v>343878</v>
      </c>
      <c r="M582" s="151">
        <f t="shared" ca="1" si="28"/>
        <v>6.735075842932034E-2</v>
      </c>
      <c r="N582" s="156">
        <f t="shared" ca="1" si="29"/>
        <v>21699</v>
      </c>
    </row>
    <row r="583" spans="1:14" x14ac:dyDescent="0.25">
      <c r="A583" t="str">
        <f>CALCS!AD586</f>
        <v>249003</v>
      </c>
      <c r="B583" t="str">
        <f>CALCS!A586</f>
        <v>Anne Arundel County</v>
      </c>
      <c r="C583" t="str">
        <f>CALCS!B586</f>
        <v>MD</v>
      </c>
      <c r="D583" t="str">
        <f>CALCS!C586</f>
        <v>66</v>
      </c>
      <c r="E583" t="str">
        <f>CALCS!D586</f>
        <v>UC</v>
      </c>
      <c r="F583">
        <f>CALCS!O586</f>
        <v>528825</v>
      </c>
      <c r="G583" s="133">
        <f ca="1">OFFSET(CDBG17old!$J$1,MATCH(A583,CDBG17old!$K$2:$K$1263,0),)</f>
        <v>1760763</v>
      </c>
      <c r="H583" s="133">
        <f>CALCS!X586</f>
        <v>1964014</v>
      </c>
      <c r="I583" s="133">
        <f ca="1">IFERROR(OFFSET('reallocations and reductions'!$H$2,MATCH(A583,'reallocations and reductions'!$F$3:$F$6,0),),0)</f>
        <v>0</v>
      </c>
      <c r="J583" s="133">
        <f ca="1">IFERROR(OFFSET('reallocations and reductions'!$I$13,MATCH(A583,'reallocations and reductions'!$F$14:$F$54,0),), 0)</f>
        <v>0</v>
      </c>
      <c r="K583" s="133">
        <f ca="1">ROUND(IF(OR(E583="State Balance", E583="Hawaii County"), H583/(SUMIF($E$2:$E$1259,"State Balance",$H$2:$H$1259)+SUMIF($E$2:$E$1259,"Hawaii County",$H$2:$H$1259))*('reallocations and reductions'!$I$6),H583/(SUM($H$2:$H$1259)-SUMIF($E$2:$E$1259,"State Balance",$H$2:$H$1259)-SUMIF($E$2:$E$1259,"Hawaii County",$H$2:$H$1259))*('reallocations and reductions'!$I$8+'reallocations and reductions'!$I$7)),0)</f>
        <v>153</v>
      </c>
      <c r="L583" s="133">
        <f t="shared" ca="1" si="27"/>
        <v>1964167</v>
      </c>
      <c r="M583" s="151">
        <f t="shared" ca="1" si="28"/>
        <v>0.11552037383793276</v>
      </c>
      <c r="N583" s="156">
        <f t="shared" ca="1" si="29"/>
        <v>203404</v>
      </c>
    </row>
    <row r="584" spans="1:14" x14ac:dyDescent="0.25">
      <c r="A584" t="str">
        <f>CALCS!AD587</f>
        <v>249005</v>
      </c>
      <c r="B584" t="str">
        <f>CALCS!A587</f>
        <v>Baltimore County</v>
      </c>
      <c r="C584" t="str">
        <f>CALCS!B587</f>
        <v>MD</v>
      </c>
      <c r="D584" t="str">
        <f>CALCS!C587</f>
        <v>66</v>
      </c>
      <c r="E584" t="str">
        <f>CALCS!D587</f>
        <v>UC</v>
      </c>
      <c r="F584">
        <f>CALCS!O587</f>
        <v>831026</v>
      </c>
      <c r="G584" s="133">
        <f ca="1">OFFSET(CDBG17old!$J$1,MATCH(A584,CDBG17old!$K$2:$K$1263,0),)</f>
        <v>3587056</v>
      </c>
      <c r="H584" s="133">
        <f>CALCS!X587</f>
        <v>4059746</v>
      </c>
      <c r="I584" s="133">
        <f ca="1">IFERROR(OFFSET('reallocations and reductions'!$H$2,MATCH(A584,'reallocations and reductions'!$F$3:$F$6,0),),0)</f>
        <v>0</v>
      </c>
      <c r="J584" s="133">
        <f ca="1">IFERROR(OFFSET('reallocations and reductions'!$I$13,MATCH(A584,'reallocations and reductions'!$F$14:$F$54,0),), 0)</f>
        <v>0</v>
      </c>
      <c r="K584" s="133">
        <f ca="1">ROUND(IF(OR(E584="State Balance", E584="Hawaii County"), H584/(SUMIF($E$2:$E$1259,"State Balance",$H$2:$H$1259)+SUMIF($E$2:$E$1259,"Hawaii County",$H$2:$H$1259))*('reallocations and reductions'!$I$6),H584/(SUM($H$2:$H$1259)-SUMIF($E$2:$E$1259,"State Balance",$H$2:$H$1259)-SUMIF($E$2:$E$1259,"Hawaii County",$H$2:$H$1259))*('reallocations and reductions'!$I$8+'reallocations and reductions'!$I$7)),0)</f>
        <v>316</v>
      </c>
      <c r="L584" s="133">
        <f t="shared" ca="1" si="27"/>
        <v>4060062</v>
      </c>
      <c r="M584" s="151">
        <f t="shared" ca="1" si="28"/>
        <v>0.13186468234674897</v>
      </c>
      <c r="N584" s="156">
        <f t="shared" ca="1" si="29"/>
        <v>473006</v>
      </c>
    </row>
    <row r="585" spans="1:14" x14ac:dyDescent="0.25">
      <c r="A585" t="str">
        <f>CALCS!AD588</f>
        <v>249025</v>
      </c>
      <c r="B585" t="str">
        <f>CALCS!A588</f>
        <v>Harford County</v>
      </c>
      <c r="C585" t="str">
        <f>CALCS!B588</f>
        <v>MD</v>
      </c>
      <c r="D585" t="str">
        <f>CALCS!C588</f>
        <v>66</v>
      </c>
      <c r="E585" t="str">
        <f>CALCS!D588</f>
        <v>UC</v>
      </c>
      <c r="F585">
        <f>CALCS!O588</f>
        <v>251032</v>
      </c>
      <c r="G585" s="133">
        <f ca="1">OFFSET(CDBG17old!$J$1,MATCH(A585,CDBG17old!$K$2:$K$1263,0),)</f>
        <v>945668</v>
      </c>
      <c r="H585" s="133">
        <f>CALCS!X588</f>
        <v>1057977</v>
      </c>
      <c r="I585" s="133">
        <f ca="1">IFERROR(OFFSET('reallocations and reductions'!$H$2,MATCH(A585,'reallocations and reductions'!$F$3:$F$6,0),),0)</f>
        <v>0</v>
      </c>
      <c r="J585" s="133">
        <f ca="1">IFERROR(OFFSET('reallocations and reductions'!$I$13,MATCH(A585,'reallocations and reductions'!$F$14:$F$54,0),), 0)</f>
        <v>0</v>
      </c>
      <c r="K585" s="133">
        <f ca="1">ROUND(IF(OR(E585="State Balance", E585="Hawaii County"), H585/(SUMIF($E$2:$E$1259,"State Balance",$H$2:$H$1259)+SUMIF($E$2:$E$1259,"Hawaii County",$H$2:$H$1259))*('reallocations and reductions'!$I$6),H585/(SUM($H$2:$H$1259)-SUMIF($E$2:$E$1259,"State Balance",$H$2:$H$1259)-SUMIF($E$2:$E$1259,"Hawaii County",$H$2:$H$1259))*('reallocations and reductions'!$I$8+'reallocations and reductions'!$I$7)),0)</f>
        <v>82</v>
      </c>
      <c r="L585" s="133">
        <f t="shared" ca="1" si="27"/>
        <v>1058059</v>
      </c>
      <c r="M585" s="151">
        <f t="shared" ca="1" si="28"/>
        <v>0.11884826387273335</v>
      </c>
      <c r="N585" s="156">
        <f t="shared" ca="1" si="29"/>
        <v>112391</v>
      </c>
    </row>
    <row r="586" spans="1:14" x14ac:dyDescent="0.25">
      <c r="A586" t="str">
        <f>CALCS!AD589</f>
        <v>249027</v>
      </c>
      <c r="B586" t="str">
        <f>CALCS!A589</f>
        <v>Howard County</v>
      </c>
      <c r="C586" t="str">
        <f>CALCS!B589</f>
        <v>MD</v>
      </c>
      <c r="D586" t="str">
        <f>CALCS!C589</f>
        <v>66</v>
      </c>
      <c r="E586" t="str">
        <f>CALCS!D589</f>
        <v>UC</v>
      </c>
      <c r="F586">
        <f>CALCS!O589</f>
        <v>317233</v>
      </c>
      <c r="G586" s="133">
        <f ca="1">OFFSET(CDBG17old!$J$1,MATCH(A586,CDBG17old!$K$2:$K$1263,0),)</f>
        <v>1082979</v>
      </c>
      <c r="H586" s="133">
        <f>CALCS!X589</f>
        <v>1257766</v>
      </c>
      <c r="I586" s="133">
        <f ca="1">IFERROR(OFFSET('reallocations and reductions'!$H$2,MATCH(A586,'reallocations and reductions'!$F$3:$F$6,0),),0)</f>
        <v>0</v>
      </c>
      <c r="J586" s="133">
        <f ca="1">IFERROR(OFFSET('reallocations and reductions'!$I$13,MATCH(A586,'reallocations and reductions'!$F$14:$F$54,0),), 0)</f>
        <v>0</v>
      </c>
      <c r="K586" s="133">
        <f ca="1">ROUND(IF(OR(E586="State Balance", E586="Hawaii County"), H586/(SUMIF($E$2:$E$1259,"State Balance",$H$2:$H$1259)+SUMIF($E$2:$E$1259,"Hawaii County",$H$2:$H$1259))*('reallocations and reductions'!$I$6),H586/(SUM($H$2:$H$1259)-SUMIF($E$2:$E$1259,"State Balance",$H$2:$H$1259)-SUMIF($E$2:$E$1259,"Hawaii County",$H$2:$H$1259))*('reallocations and reductions'!$I$8+'reallocations and reductions'!$I$7)),0)</f>
        <v>98</v>
      </c>
      <c r="L586" s="133">
        <f t="shared" ca="1" si="27"/>
        <v>1257864</v>
      </c>
      <c r="M586" s="151">
        <f t="shared" ca="1" si="28"/>
        <v>0.16148512575036081</v>
      </c>
      <c r="N586" s="156">
        <f t="shared" ca="1" si="29"/>
        <v>174885</v>
      </c>
    </row>
    <row r="587" spans="1:14" x14ac:dyDescent="0.25">
      <c r="A587" t="str">
        <f>CALCS!AD590</f>
        <v>249031</v>
      </c>
      <c r="B587" t="str">
        <f>CALCS!A590</f>
        <v>Montgomery County</v>
      </c>
      <c r="C587" t="str">
        <f>CALCS!B590</f>
        <v>MD</v>
      </c>
      <c r="D587" t="str">
        <f>CALCS!C590</f>
        <v>66</v>
      </c>
      <c r="E587" t="str">
        <f>CALCS!D590</f>
        <v>UC</v>
      </c>
      <c r="F587">
        <f>CALCS!O590</f>
        <v>970695</v>
      </c>
      <c r="G587" s="133">
        <f ca="1">OFFSET(CDBG17old!$J$1,MATCH(A587,CDBG17old!$K$2:$K$1263,0),)</f>
        <v>4159199</v>
      </c>
      <c r="H587" s="133">
        <f>CALCS!X590</f>
        <v>4636928</v>
      </c>
      <c r="I587" s="133">
        <f ca="1">IFERROR(OFFSET('reallocations and reductions'!$H$2,MATCH(A587,'reallocations and reductions'!$F$3:$F$6,0),),0)</f>
        <v>0</v>
      </c>
      <c r="J587" s="133">
        <f ca="1">IFERROR(OFFSET('reallocations and reductions'!$I$13,MATCH(A587,'reallocations and reductions'!$F$14:$F$54,0),), 0)</f>
        <v>0</v>
      </c>
      <c r="K587" s="133">
        <f ca="1">ROUND(IF(OR(E587="State Balance", E587="Hawaii County"), H587/(SUMIF($E$2:$E$1259,"State Balance",$H$2:$H$1259)+SUMIF($E$2:$E$1259,"Hawaii County",$H$2:$H$1259))*('reallocations and reductions'!$I$6),H587/(SUM($H$2:$H$1259)-SUMIF($E$2:$E$1259,"State Balance",$H$2:$H$1259)-SUMIF($E$2:$E$1259,"Hawaii County",$H$2:$H$1259))*('reallocations and reductions'!$I$8+'reallocations and reductions'!$I$7)),0)</f>
        <v>361</v>
      </c>
      <c r="L587" s="133">
        <f t="shared" ca="1" si="27"/>
        <v>4637289</v>
      </c>
      <c r="M587" s="151">
        <f t="shared" ca="1" si="28"/>
        <v>0.11494761371119776</v>
      </c>
      <c r="N587" s="156">
        <f t="shared" ca="1" si="29"/>
        <v>478090</v>
      </c>
    </row>
    <row r="588" spans="1:14" x14ac:dyDescent="0.25">
      <c r="A588" t="str">
        <f>CALCS!AD591</f>
        <v>249033</v>
      </c>
      <c r="B588" t="str">
        <f>CALCS!A591</f>
        <v>Prince Georges County</v>
      </c>
      <c r="C588" t="str">
        <f>CALCS!B591</f>
        <v>MD</v>
      </c>
      <c r="D588" t="str">
        <f>CALCS!C591</f>
        <v>66</v>
      </c>
      <c r="E588" t="str">
        <f>CALCS!D591</f>
        <v>UC</v>
      </c>
      <c r="F588">
        <f>CALCS!O591</f>
        <v>827896</v>
      </c>
      <c r="G588" s="133">
        <f ca="1">OFFSET(CDBG17old!$J$1,MATCH(A588,CDBG17old!$K$2:$K$1263,0),)</f>
        <v>4550612</v>
      </c>
      <c r="H588" s="133">
        <f>CALCS!X591</f>
        <v>4987038</v>
      </c>
      <c r="I588" s="133">
        <f ca="1">IFERROR(OFFSET('reallocations and reductions'!$H$2,MATCH(A588,'reallocations and reductions'!$F$3:$F$6,0),),0)</f>
        <v>0</v>
      </c>
      <c r="J588" s="133">
        <f ca="1">IFERROR(OFFSET('reallocations and reductions'!$I$13,MATCH(A588,'reallocations and reductions'!$F$14:$F$54,0),), 0)</f>
        <v>0</v>
      </c>
      <c r="K588" s="133">
        <f ca="1">ROUND(IF(OR(E588="State Balance", E588="Hawaii County"), H588/(SUMIF($E$2:$E$1259,"State Balance",$H$2:$H$1259)+SUMIF($E$2:$E$1259,"Hawaii County",$H$2:$H$1259))*('reallocations and reductions'!$I$6),H588/(SUM($H$2:$H$1259)-SUMIF($E$2:$E$1259,"State Balance",$H$2:$H$1259)-SUMIF($E$2:$E$1259,"Hawaii County",$H$2:$H$1259))*('reallocations and reductions'!$I$8+'reallocations and reductions'!$I$7)),0)</f>
        <v>389</v>
      </c>
      <c r="L588" s="133">
        <f t="shared" ca="1" si="27"/>
        <v>4987427</v>
      </c>
      <c r="M588" s="151">
        <f t="shared" ca="1" si="28"/>
        <v>9.5990385469031422E-2</v>
      </c>
      <c r="N588" s="156">
        <f t="shared" ca="1" si="29"/>
        <v>436815</v>
      </c>
    </row>
    <row r="589" spans="1:14" x14ac:dyDescent="0.25">
      <c r="A589" t="str">
        <f>CALCS!AD592</f>
        <v>239999</v>
      </c>
      <c r="B589" t="str">
        <f>CALCS!A592</f>
        <v>Maine</v>
      </c>
      <c r="C589" t="str">
        <f>CALCS!B592</f>
        <v>ME</v>
      </c>
      <c r="D589" t="str">
        <f>CALCS!C592</f>
        <v>22</v>
      </c>
      <c r="E589" t="str">
        <f>CALCS!D592</f>
        <v>State Balance</v>
      </c>
      <c r="F589">
        <f>CALCS!O592</f>
        <v>945559</v>
      </c>
      <c r="G589" s="133">
        <f ca="1">OFFSET(CDBG17old!$J$1,MATCH(A589,CDBG17old!$K$2:$K$1263,0),)</f>
        <v>10606496</v>
      </c>
      <c r="H589" s="133">
        <f>CALCS!X592</f>
        <v>11628471</v>
      </c>
      <c r="I589" s="133">
        <f ca="1">IFERROR(OFFSET('reallocations and reductions'!$H$2,MATCH(A589,'reallocations and reductions'!$F$3:$F$6,0),),0)</f>
        <v>0</v>
      </c>
      <c r="J589" s="133">
        <f ca="1">IFERROR(OFFSET('reallocations and reductions'!$I$13,MATCH(A589,'reallocations and reductions'!$F$14:$F$54,0),), 0)</f>
        <v>0</v>
      </c>
      <c r="K589" s="133">
        <f ca="1">ROUND(IF(OR(E589="State Balance", E589="Hawaii County"), H589/(SUMIF($E$2:$E$1259,"State Balance",$H$2:$H$1259)+SUMIF($E$2:$E$1259,"Hawaii County",$H$2:$H$1259))*('reallocations and reductions'!$I$6),H589/(SUM($H$2:$H$1259)-SUMIF($E$2:$E$1259,"State Balance",$H$2:$H$1259)-SUMIF($E$2:$E$1259,"Hawaii County",$H$2:$H$1259))*('reallocations and reductions'!$I$8+'reallocations and reductions'!$I$7)),0)</f>
        <v>16781</v>
      </c>
      <c r="L589" s="133">
        <f t="shared" ca="1" si="27"/>
        <v>11645252</v>
      </c>
      <c r="M589" s="151">
        <f t="shared" ca="1" si="28"/>
        <v>9.793583102279961E-2</v>
      </c>
      <c r="N589" s="156">
        <f t="shared" ca="1" si="29"/>
        <v>1038756</v>
      </c>
    </row>
    <row r="590" spans="1:14" x14ac:dyDescent="0.25">
      <c r="A590" t="str">
        <f>CALCS!AD593</f>
        <v>230120</v>
      </c>
      <c r="B590" t="str">
        <f>CALCS!A593</f>
        <v>Auburn</v>
      </c>
      <c r="C590" t="str">
        <f>CALCS!B593</f>
        <v>ME</v>
      </c>
      <c r="D590" t="str">
        <f>CALCS!C593</f>
        <v>51</v>
      </c>
      <c r="E590" t="str">
        <f>CALCS!D593</f>
        <v>PC</v>
      </c>
      <c r="F590">
        <f>CALCS!O593</f>
        <v>22948</v>
      </c>
      <c r="G590" s="133">
        <f ca="1">OFFSET(CDBG17old!$J$1,MATCH(A590,CDBG17old!$K$2:$K$1263,0),)</f>
        <v>516369</v>
      </c>
      <c r="H590" s="133">
        <f>CALCS!X593</f>
        <v>556600</v>
      </c>
      <c r="I590" s="133">
        <f ca="1">IFERROR(OFFSET('reallocations and reductions'!$H$2,MATCH(A590,'reallocations and reductions'!$F$3:$F$6,0),),0)</f>
        <v>0</v>
      </c>
      <c r="J590" s="133">
        <f ca="1">IFERROR(OFFSET('reallocations and reductions'!$I$13,MATCH(A590,'reallocations and reductions'!$F$14:$F$54,0),), 0)</f>
        <v>0</v>
      </c>
      <c r="K590" s="133">
        <f ca="1">ROUND(IF(OR(E590="State Balance", E590="Hawaii County"), H590/(SUMIF($E$2:$E$1259,"State Balance",$H$2:$H$1259)+SUMIF($E$2:$E$1259,"Hawaii County",$H$2:$H$1259))*('reallocations and reductions'!$I$6),H590/(SUM($H$2:$H$1259)-SUMIF($E$2:$E$1259,"State Balance",$H$2:$H$1259)-SUMIF($E$2:$E$1259,"Hawaii County",$H$2:$H$1259))*('reallocations and reductions'!$I$8+'reallocations and reductions'!$I$7)),0)</f>
        <v>43</v>
      </c>
      <c r="L590" s="133">
        <f t="shared" ca="1" si="27"/>
        <v>556643</v>
      </c>
      <c r="M590" s="151">
        <f t="shared" ca="1" si="28"/>
        <v>7.7994612379906611E-2</v>
      </c>
      <c r="N590" s="156">
        <f t="shared" ca="1" si="29"/>
        <v>40274</v>
      </c>
    </row>
    <row r="591" spans="1:14" x14ac:dyDescent="0.25">
      <c r="A591" t="str">
        <f>CALCS!AD594</f>
        <v>230162</v>
      </c>
      <c r="B591" t="str">
        <f>CALCS!A594</f>
        <v>Bangor</v>
      </c>
      <c r="C591" t="str">
        <f>CALCS!B594</f>
        <v>ME</v>
      </c>
      <c r="D591" t="str">
        <f>CALCS!C594</f>
        <v>51</v>
      </c>
      <c r="E591" t="str">
        <f>CALCS!D594</f>
        <v>PC</v>
      </c>
      <c r="F591">
        <f>CALCS!O594</f>
        <v>31985</v>
      </c>
      <c r="G591" s="133">
        <f ca="1">OFFSET(CDBG17old!$J$1,MATCH(A591,CDBG17old!$K$2:$K$1263,0),)</f>
        <v>751766</v>
      </c>
      <c r="H591" s="133">
        <f>CALCS!X594</f>
        <v>841889</v>
      </c>
      <c r="I591" s="133">
        <f ca="1">IFERROR(OFFSET('reallocations and reductions'!$H$2,MATCH(A591,'reallocations and reductions'!$F$3:$F$6,0),),0)</f>
        <v>0</v>
      </c>
      <c r="J591" s="133">
        <f ca="1">IFERROR(OFFSET('reallocations and reductions'!$I$13,MATCH(A591,'reallocations and reductions'!$F$14:$F$54,0),), 0)</f>
        <v>0</v>
      </c>
      <c r="K591" s="133">
        <f ca="1">ROUND(IF(OR(E591="State Balance", E591="Hawaii County"), H591/(SUMIF($E$2:$E$1259,"State Balance",$H$2:$H$1259)+SUMIF($E$2:$E$1259,"Hawaii County",$H$2:$H$1259))*('reallocations and reductions'!$I$6),H591/(SUM($H$2:$H$1259)-SUMIF($E$2:$E$1259,"State Balance",$H$2:$H$1259)-SUMIF($E$2:$E$1259,"Hawaii County",$H$2:$H$1259))*('reallocations and reductions'!$I$8+'reallocations and reductions'!$I$7)),0)</f>
        <v>66</v>
      </c>
      <c r="L591" s="133">
        <f t="shared" ca="1" si="27"/>
        <v>841955</v>
      </c>
      <c r="M591" s="151">
        <f t="shared" ca="1" si="28"/>
        <v>0.11996951178957282</v>
      </c>
      <c r="N591" s="156">
        <f t="shared" ca="1" si="29"/>
        <v>90189</v>
      </c>
    </row>
    <row r="592" spans="1:14" x14ac:dyDescent="0.25">
      <c r="A592" t="str">
        <f>CALCS!AD595</f>
        <v>230252</v>
      </c>
      <c r="B592" t="str">
        <f>CALCS!A595</f>
        <v>Biddeford</v>
      </c>
      <c r="C592" t="str">
        <f>CALCS!B595</f>
        <v>ME</v>
      </c>
      <c r="D592" t="str">
        <f>CALCS!C595</f>
        <v>52</v>
      </c>
      <c r="E592" t="str">
        <f>CALCS!D595</f>
        <v>MC</v>
      </c>
      <c r="F592">
        <f>CALCS!O595</f>
        <v>21362</v>
      </c>
      <c r="G592" s="133">
        <f ca="1">OFFSET(CDBG17old!$J$1,MATCH(A592,CDBG17old!$K$2:$K$1263,0),)</f>
        <v>446376</v>
      </c>
      <c r="H592" s="133">
        <f>CALCS!X595</f>
        <v>462164</v>
      </c>
      <c r="I592" s="133">
        <f ca="1">IFERROR(OFFSET('reallocations and reductions'!$H$2,MATCH(A592,'reallocations and reductions'!$F$3:$F$6,0),),0)</f>
        <v>0</v>
      </c>
      <c r="J592" s="133">
        <f ca="1">IFERROR(OFFSET('reallocations and reductions'!$I$13,MATCH(A592,'reallocations and reductions'!$F$14:$F$54,0),), 0)</f>
        <v>0</v>
      </c>
      <c r="K592" s="133">
        <f ca="1">ROUND(IF(OR(E592="State Balance", E592="Hawaii County"), H592/(SUMIF($E$2:$E$1259,"State Balance",$H$2:$H$1259)+SUMIF($E$2:$E$1259,"Hawaii County",$H$2:$H$1259))*('reallocations and reductions'!$I$6),H592/(SUM($H$2:$H$1259)-SUMIF($E$2:$E$1259,"State Balance",$H$2:$H$1259)-SUMIF($E$2:$E$1259,"Hawaii County",$H$2:$H$1259))*('reallocations and reductions'!$I$8+'reallocations and reductions'!$I$7)),0)</f>
        <v>36</v>
      </c>
      <c r="L592" s="133">
        <f t="shared" ca="1" si="27"/>
        <v>462200</v>
      </c>
      <c r="M592" s="151">
        <f t="shared" ca="1" si="28"/>
        <v>3.5449934584296648E-2</v>
      </c>
      <c r="N592" s="156">
        <f t="shared" ca="1" si="29"/>
        <v>15824</v>
      </c>
    </row>
    <row r="593" spans="1:14" x14ac:dyDescent="0.25">
      <c r="A593" t="str">
        <f>CALCS!AD596</f>
        <v>231602</v>
      </c>
      <c r="B593" t="str">
        <f>CALCS!A596</f>
        <v>Lewiston</v>
      </c>
      <c r="C593" t="str">
        <f>CALCS!B596</f>
        <v>ME</v>
      </c>
      <c r="D593" t="str">
        <f>CALCS!C596</f>
        <v>51</v>
      </c>
      <c r="E593" t="str">
        <f>CALCS!D596</f>
        <v>PC</v>
      </c>
      <c r="F593">
        <f>CALCS!O596</f>
        <v>36140</v>
      </c>
      <c r="G593" s="133">
        <f ca="1">OFFSET(CDBG17old!$J$1,MATCH(A593,CDBG17old!$K$2:$K$1263,0),)</f>
        <v>800805</v>
      </c>
      <c r="H593" s="133">
        <f>CALCS!X596</f>
        <v>893464</v>
      </c>
      <c r="I593" s="133">
        <f ca="1">IFERROR(OFFSET('reallocations and reductions'!$H$2,MATCH(A593,'reallocations and reductions'!$F$3:$F$6,0),),0)</f>
        <v>0</v>
      </c>
      <c r="J593" s="133">
        <f ca="1">IFERROR(OFFSET('reallocations and reductions'!$I$13,MATCH(A593,'reallocations and reductions'!$F$14:$F$54,0),), 0)</f>
        <v>0</v>
      </c>
      <c r="K593" s="133">
        <f ca="1">ROUND(IF(OR(E593="State Balance", E593="Hawaii County"), H593/(SUMIF($E$2:$E$1259,"State Balance",$H$2:$H$1259)+SUMIF($E$2:$E$1259,"Hawaii County",$H$2:$H$1259))*('reallocations and reductions'!$I$6),H593/(SUM($H$2:$H$1259)-SUMIF($E$2:$E$1259,"State Balance",$H$2:$H$1259)-SUMIF($E$2:$E$1259,"Hawaii County",$H$2:$H$1259))*('reallocations and reductions'!$I$8+'reallocations and reductions'!$I$7)),0)</f>
        <v>70</v>
      </c>
      <c r="L593" s="133">
        <f t="shared" ca="1" si="27"/>
        <v>893534</v>
      </c>
      <c r="M593" s="151">
        <f t="shared" ca="1" si="28"/>
        <v>0.11579473155137643</v>
      </c>
      <c r="N593" s="156">
        <f t="shared" ca="1" si="29"/>
        <v>92729</v>
      </c>
    </row>
    <row r="594" spans="1:14" x14ac:dyDescent="0.25">
      <c r="A594" t="str">
        <f>CALCS!AD597</f>
        <v>232484</v>
      </c>
      <c r="B594" t="str">
        <f>CALCS!A597</f>
        <v>Portland City</v>
      </c>
      <c r="C594" t="str">
        <f>CALCS!B597</f>
        <v>ME</v>
      </c>
      <c r="D594" t="str">
        <f>CALCS!C597</f>
        <v>51</v>
      </c>
      <c r="E594" t="str">
        <f>CALCS!D597</f>
        <v>PC</v>
      </c>
      <c r="F594">
        <f>CALCS!O597</f>
        <v>66937</v>
      </c>
      <c r="G594" s="133">
        <f ca="1">OFFSET(CDBG17old!$J$1,MATCH(A594,CDBG17old!$K$2:$K$1263,0),)</f>
        <v>1745465</v>
      </c>
      <c r="H594" s="133">
        <f>CALCS!X597</f>
        <v>1895774</v>
      </c>
      <c r="I594" s="133">
        <f ca="1">IFERROR(OFFSET('reallocations and reductions'!$H$2,MATCH(A594,'reallocations and reductions'!$F$3:$F$6,0),),0)</f>
        <v>0</v>
      </c>
      <c r="J594" s="133">
        <f ca="1">IFERROR(OFFSET('reallocations and reductions'!$I$13,MATCH(A594,'reallocations and reductions'!$F$14:$F$54,0),), 0)</f>
        <v>0</v>
      </c>
      <c r="K594" s="133">
        <f ca="1">ROUND(IF(OR(E594="State Balance", E594="Hawaii County"), H594/(SUMIF($E$2:$E$1259,"State Balance",$H$2:$H$1259)+SUMIF($E$2:$E$1259,"Hawaii County",$H$2:$H$1259))*('reallocations and reductions'!$I$6),H594/(SUM($H$2:$H$1259)-SUMIF($E$2:$E$1259,"State Balance",$H$2:$H$1259)-SUMIF($E$2:$E$1259,"Hawaii County",$H$2:$H$1259))*('reallocations and reductions'!$I$8+'reallocations and reductions'!$I$7)),0)</f>
        <v>148</v>
      </c>
      <c r="L594" s="133">
        <f t="shared" ca="1" si="27"/>
        <v>1895922</v>
      </c>
      <c r="M594" s="151">
        <f t="shared" ca="1" si="28"/>
        <v>8.6198806621731169E-2</v>
      </c>
      <c r="N594" s="156">
        <f t="shared" ca="1" si="29"/>
        <v>150457</v>
      </c>
    </row>
    <row r="595" spans="1:14" x14ac:dyDescent="0.25">
      <c r="A595" t="str">
        <f>CALCS!AD598</f>
        <v>239005</v>
      </c>
      <c r="B595" t="str">
        <f>CALCS!A598</f>
        <v>Cumberland County</v>
      </c>
      <c r="C595" t="str">
        <f>CALCS!B598</f>
        <v>ME</v>
      </c>
      <c r="D595" t="str">
        <f>CALCS!C598</f>
        <v>66</v>
      </c>
      <c r="E595" t="str">
        <f>CALCS!D598</f>
        <v>UC</v>
      </c>
      <c r="F595">
        <f>CALCS!O598</f>
        <v>204454</v>
      </c>
      <c r="G595" s="133">
        <f ca="1">OFFSET(CDBG17old!$J$1,MATCH(A595,CDBG17old!$K$2:$K$1263,0),)</f>
        <v>1390296</v>
      </c>
      <c r="H595" s="133">
        <f>CALCS!X598</f>
        <v>1555116</v>
      </c>
      <c r="I595" s="133">
        <f ca="1">IFERROR(OFFSET('reallocations and reductions'!$H$2,MATCH(A595,'reallocations and reductions'!$F$3:$F$6,0),),0)</f>
        <v>0</v>
      </c>
      <c r="J595" s="133">
        <f ca="1">IFERROR(OFFSET('reallocations and reductions'!$I$13,MATCH(A595,'reallocations and reductions'!$F$14:$F$54,0),), 0)</f>
        <v>0</v>
      </c>
      <c r="K595" s="133">
        <f ca="1">ROUND(IF(OR(E595="State Balance", E595="Hawaii County"), H595/(SUMIF($E$2:$E$1259,"State Balance",$H$2:$H$1259)+SUMIF($E$2:$E$1259,"Hawaii County",$H$2:$H$1259))*('reallocations and reductions'!$I$6),H595/(SUM($H$2:$H$1259)-SUMIF($E$2:$E$1259,"State Balance",$H$2:$H$1259)-SUMIF($E$2:$E$1259,"Hawaii County",$H$2:$H$1259))*('reallocations and reductions'!$I$8+'reallocations and reductions'!$I$7)),0)</f>
        <v>121</v>
      </c>
      <c r="L595" s="133">
        <f t="shared" ca="1" si="27"/>
        <v>1555237</v>
      </c>
      <c r="M595" s="151">
        <f t="shared" ca="1" si="28"/>
        <v>0.11863732615212876</v>
      </c>
      <c r="N595" s="156">
        <f t="shared" ca="1" si="29"/>
        <v>164941</v>
      </c>
    </row>
    <row r="596" spans="1:14" x14ac:dyDescent="0.25">
      <c r="A596" t="str">
        <f>CALCS!AD599</f>
        <v>269999</v>
      </c>
      <c r="B596" t="str">
        <f>CALCS!A599</f>
        <v>Michigan</v>
      </c>
      <c r="C596" t="str">
        <f>CALCS!B599</f>
        <v>MI</v>
      </c>
      <c r="D596" t="str">
        <f>CALCS!C599</f>
        <v>22</v>
      </c>
      <c r="E596" t="str">
        <f>CALCS!D599</f>
        <v>State Balance</v>
      </c>
      <c r="F596">
        <f>CALCS!O599</f>
        <v>4012721</v>
      </c>
      <c r="G596" s="133">
        <f ca="1">OFFSET(CDBG17old!$J$1,MATCH(A596,CDBG17old!$K$2:$K$1263,0),)</f>
        <v>30967266</v>
      </c>
      <c r="H596" s="133">
        <f>CALCS!X599</f>
        <v>33859991</v>
      </c>
      <c r="I596" s="133">
        <f ca="1">IFERROR(OFFSET('reallocations and reductions'!$H$2,MATCH(A596,'reallocations and reductions'!$F$3:$F$6,0),),0)</f>
        <v>0</v>
      </c>
      <c r="J596" s="133">
        <f ca="1">IFERROR(OFFSET('reallocations and reductions'!$I$13,MATCH(A596,'reallocations and reductions'!$F$14:$F$54,0),), 0)</f>
        <v>0</v>
      </c>
      <c r="K596" s="133">
        <f ca="1">ROUND(IF(OR(E596="State Balance", E596="Hawaii County"), H596/(SUMIF($E$2:$E$1259,"State Balance",$H$2:$H$1259)+SUMIF($E$2:$E$1259,"Hawaii County",$H$2:$H$1259))*('reallocations and reductions'!$I$6),H596/(SUM($H$2:$H$1259)-SUMIF($E$2:$E$1259,"State Balance",$H$2:$H$1259)-SUMIF($E$2:$E$1259,"Hawaii County",$H$2:$H$1259))*('reallocations and reductions'!$I$8+'reallocations and reductions'!$I$7)),0)</f>
        <v>48864</v>
      </c>
      <c r="L596" s="133">
        <f t="shared" ca="1" si="27"/>
        <v>33908855</v>
      </c>
      <c r="M596" s="151">
        <f t="shared" ca="1" si="28"/>
        <v>9.499027134006599E-2</v>
      </c>
      <c r="N596" s="156">
        <f t="shared" ca="1" si="29"/>
        <v>2941589</v>
      </c>
    </row>
    <row r="597" spans="1:14" x14ac:dyDescent="0.25">
      <c r="A597" t="str">
        <f>CALCS!AD600</f>
        <v>260432</v>
      </c>
      <c r="B597" t="str">
        <f>CALCS!A600</f>
        <v>Battle Creek</v>
      </c>
      <c r="C597" t="str">
        <f>CALCS!B600</f>
        <v>MI</v>
      </c>
      <c r="D597" t="str">
        <f>CALCS!C600</f>
        <v>51</v>
      </c>
      <c r="E597" t="str">
        <f>CALCS!D600</f>
        <v>PC</v>
      </c>
      <c r="F597">
        <f>CALCS!O600</f>
        <v>51534</v>
      </c>
      <c r="G597" s="133">
        <f ca="1">OFFSET(CDBG17old!$J$1,MATCH(A597,CDBG17old!$K$2:$K$1263,0),)</f>
        <v>1087914</v>
      </c>
      <c r="H597" s="133">
        <f>CALCS!X600</f>
        <v>1211515</v>
      </c>
      <c r="I597" s="133">
        <f ca="1">IFERROR(OFFSET('reallocations and reductions'!$H$2,MATCH(A597,'reallocations and reductions'!$F$3:$F$6,0),),0)</f>
        <v>0</v>
      </c>
      <c r="J597" s="133">
        <f ca="1">IFERROR(OFFSET('reallocations and reductions'!$I$13,MATCH(A597,'reallocations and reductions'!$F$14:$F$54,0),), 0)</f>
        <v>0</v>
      </c>
      <c r="K597" s="133">
        <f ca="1">ROUND(IF(OR(E597="State Balance", E597="Hawaii County"), H597/(SUMIF($E$2:$E$1259,"State Balance",$H$2:$H$1259)+SUMIF($E$2:$E$1259,"Hawaii County",$H$2:$H$1259))*('reallocations and reductions'!$I$6),H597/(SUM($H$2:$H$1259)-SUMIF($E$2:$E$1259,"State Balance",$H$2:$H$1259)-SUMIF($E$2:$E$1259,"Hawaii County",$H$2:$H$1259))*('reallocations and reductions'!$I$8+'reallocations and reductions'!$I$7)),0)</f>
        <v>94</v>
      </c>
      <c r="L597" s="133">
        <f t="shared" ca="1" si="27"/>
        <v>1211609</v>
      </c>
      <c r="M597" s="151">
        <f t="shared" ca="1" si="28"/>
        <v>0.11369924460940846</v>
      </c>
      <c r="N597" s="156">
        <f t="shared" ca="1" si="29"/>
        <v>123695</v>
      </c>
    </row>
    <row r="598" spans="1:14" x14ac:dyDescent="0.25">
      <c r="A598" t="str">
        <f>CALCS!AD601</f>
        <v>260444</v>
      </c>
      <c r="B598" t="str">
        <f>CALCS!A601</f>
        <v>Bay City</v>
      </c>
      <c r="C598" t="str">
        <f>CALCS!B601</f>
        <v>MI</v>
      </c>
      <c r="D598" t="str">
        <f>CALCS!C601</f>
        <v>51</v>
      </c>
      <c r="E598" t="str">
        <f>CALCS!D601</f>
        <v>PC</v>
      </c>
      <c r="F598">
        <f>CALCS!O601</f>
        <v>33511</v>
      </c>
      <c r="G598" s="133">
        <f ca="1">OFFSET(CDBG17old!$J$1,MATCH(A598,CDBG17old!$K$2:$K$1263,0),)</f>
        <v>1092726</v>
      </c>
      <c r="H598" s="133">
        <f>CALCS!X601</f>
        <v>1193433</v>
      </c>
      <c r="I598" s="133">
        <f ca="1">IFERROR(OFFSET('reallocations and reductions'!$H$2,MATCH(A598,'reallocations and reductions'!$F$3:$F$6,0),),0)</f>
        <v>0</v>
      </c>
      <c r="J598" s="133">
        <f ca="1">IFERROR(OFFSET('reallocations and reductions'!$I$13,MATCH(A598,'reallocations and reductions'!$F$14:$F$54,0),), 0)</f>
        <v>0</v>
      </c>
      <c r="K598" s="133">
        <f ca="1">ROUND(IF(OR(E598="State Balance", E598="Hawaii County"), H598/(SUMIF($E$2:$E$1259,"State Balance",$H$2:$H$1259)+SUMIF($E$2:$E$1259,"Hawaii County",$H$2:$H$1259))*('reallocations and reductions'!$I$6),H598/(SUM($H$2:$H$1259)-SUMIF($E$2:$E$1259,"State Balance",$H$2:$H$1259)-SUMIF($E$2:$E$1259,"Hawaii County",$H$2:$H$1259))*('reallocations and reductions'!$I$8+'reallocations and reductions'!$I$7)),0)</f>
        <v>93</v>
      </c>
      <c r="L598" s="133">
        <f t="shared" ca="1" si="27"/>
        <v>1193526</v>
      </c>
      <c r="M598" s="151">
        <f t="shared" ca="1" si="28"/>
        <v>9.2246363681288815E-2</v>
      </c>
      <c r="N598" s="156">
        <f t="shared" ca="1" si="29"/>
        <v>100800</v>
      </c>
    </row>
    <row r="599" spans="1:14" x14ac:dyDescent="0.25">
      <c r="A599" t="str">
        <f>CALCS!AD602</f>
        <v>260570</v>
      </c>
      <c r="B599" t="str">
        <f>CALCS!A602</f>
        <v>Benton Harbor</v>
      </c>
      <c r="C599" t="str">
        <f>CALCS!B602</f>
        <v>MI</v>
      </c>
      <c r="D599" t="str">
        <f>CALCS!C602</f>
        <v>51</v>
      </c>
      <c r="E599" t="str">
        <f>CALCS!D602</f>
        <v>PC</v>
      </c>
      <c r="F599">
        <f>CALCS!O602</f>
        <v>9919</v>
      </c>
      <c r="G599" s="133">
        <f ca="1">OFFSET(CDBG17old!$J$1,MATCH(A599,CDBG17old!$K$2:$K$1263,0),)</f>
        <v>400694</v>
      </c>
      <c r="H599" s="133">
        <f>CALCS!X602</f>
        <v>437714</v>
      </c>
      <c r="I599" s="133">
        <f ca="1">IFERROR(OFFSET('reallocations and reductions'!$H$2,MATCH(A599,'reallocations and reductions'!$F$3:$F$6,0),),0)</f>
        <v>0</v>
      </c>
      <c r="J599" s="133">
        <f ca="1">IFERROR(OFFSET('reallocations and reductions'!$I$13,MATCH(A599,'reallocations and reductions'!$F$14:$F$54,0),), 0)</f>
        <v>0</v>
      </c>
      <c r="K599" s="133">
        <f ca="1">ROUND(IF(OR(E599="State Balance", E599="Hawaii County"), H599/(SUMIF($E$2:$E$1259,"State Balance",$H$2:$H$1259)+SUMIF($E$2:$E$1259,"Hawaii County",$H$2:$H$1259))*('reallocations and reductions'!$I$6),H599/(SUM($H$2:$H$1259)-SUMIF($E$2:$E$1259,"State Balance",$H$2:$H$1259)-SUMIF($E$2:$E$1259,"Hawaii County",$H$2:$H$1259))*('reallocations and reductions'!$I$8+'reallocations and reductions'!$I$7)),0)</f>
        <v>34</v>
      </c>
      <c r="L599" s="133">
        <f t="shared" ca="1" si="27"/>
        <v>437748</v>
      </c>
      <c r="M599" s="151">
        <f t="shared" ca="1" si="28"/>
        <v>9.2474556644222272E-2</v>
      </c>
      <c r="N599" s="156">
        <f t="shared" ca="1" si="29"/>
        <v>37054</v>
      </c>
    </row>
    <row r="600" spans="1:14" x14ac:dyDescent="0.25">
      <c r="A600" t="str">
        <f>CALCS!AD603</f>
        <v>261074</v>
      </c>
      <c r="B600" t="str">
        <f>CALCS!A603</f>
        <v>Canton Twp</v>
      </c>
      <c r="C600" t="str">
        <f>CALCS!B603</f>
        <v>MI</v>
      </c>
      <c r="D600" t="str">
        <f>CALCS!C603</f>
        <v>52</v>
      </c>
      <c r="E600" t="str">
        <f>CALCS!D603</f>
        <v>MC</v>
      </c>
      <c r="F600">
        <f>CALCS!O603</f>
        <v>90248</v>
      </c>
      <c r="G600" s="133">
        <f ca="1">OFFSET(CDBG17old!$J$1,MATCH(A600,CDBG17old!$K$2:$K$1263,0),)</f>
        <v>319423</v>
      </c>
      <c r="H600" s="133">
        <f>CALCS!X603</f>
        <v>323060</v>
      </c>
      <c r="I600" s="133">
        <f ca="1">IFERROR(OFFSET('reallocations and reductions'!$H$2,MATCH(A600,'reallocations and reductions'!$F$3:$F$6,0),),0)</f>
        <v>0</v>
      </c>
      <c r="J600" s="133">
        <f ca="1">IFERROR(OFFSET('reallocations and reductions'!$I$13,MATCH(A600,'reallocations and reductions'!$F$14:$F$54,0),), 0)</f>
        <v>0</v>
      </c>
      <c r="K600" s="133">
        <f ca="1">ROUND(IF(OR(E600="State Balance", E600="Hawaii County"), H600/(SUMIF($E$2:$E$1259,"State Balance",$H$2:$H$1259)+SUMIF($E$2:$E$1259,"Hawaii County",$H$2:$H$1259))*('reallocations and reductions'!$I$6),H600/(SUM($H$2:$H$1259)-SUMIF($E$2:$E$1259,"State Balance",$H$2:$H$1259)-SUMIF($E$2:$E$1259,"Hawaii County",$H$2:$H$1259))*('reallocations and reductions'!$I$8+'reallocations and reductions'!$I$7)),0)</f>
        <v>25</v>
      </c>
      <c r="L600" s="133">
        <f t="shared" ca="1" si="27"/>
        <v>323085</v>
      </c>
      <c r="M600" s="151">
        <f t="shared" ca="1" si="28"/>
        <v>1.1464421785532038E-2</v>
      </c>
      <c r="N600" s="156">
        <f t="shared" ca="1" si="29"/>
        <v>3662</v>
      </c>
    </row>
    <row r="601" spans="1:14" x14ac:dyDescent="0.25">
      <c r="A601" t="str">
        <f>CALCS!AD604</f>
        <v>261410</v>
      </c>
      <c r="B601" t="str">
        <f>CALCS!A604</f>
        <v>Clinton Twp</v>
      </c>
      <c r="C601" t="str">
        <f>CALCS!B604</f>
        <v>MI</v>
      </c>
      <c r="D601" t="str">
        <f>CALCS!C604</f>
        <v>52</v>
      </c>
      <c r="E601" t="str">
        <f>CALCS!D604</f>
        <v>MC</v>
      </c>
      <c r="F601">
        <f>CALCS!O604</f>
        <v>100392</v>
      </c>
      <c r="G601" s="133">
        <f ca="1">OFFSET(CDBG17old!$J$1,MATCH(A601,CDBG17old!$K$2:$K$1263,0),)</f>
        <v>514223</v>
      </c>
      <c r="H601" s="133">
        <f>CALCS!X604</f>
        <v>561281</v>
      </c>
      <c r="I601" s="133">
        <f ca="1">IFERROR(OFFSET('reallocations and reductions'!$H$2,MATCH(A601,'reallocations and reductions'!$F$3:$F$6,0),),0)</f>
        <v>0</v>
      </c>
      <c r="J601" s="133">
        <f ca="1">IFERROR(OFFSET('reallocations and reductions'!$I$13,MATCH(A601,'reallocations and reductions'!$F$14:$F$54,0),), 0)</f>
        <v>0</v>
      </c>
      <c r="K601" s="133">
        <f ca="1">ROUND(IF(OR(E601="State Balance", E601="Hawaii County"), H601/(SUMIF($E$2:$E$1259,"State Balance",$H$2:$H$1259)+SUMIF($E$2:$E$1259,"Hawaii County",$H$2:$H$1259))*('reallocations and reductions'!$I$6),H601/(SUM($H$2:$H$1259)-SUMIF($E$2:$E$1259,"State Balance",$H$2:$H$1259)-SUMIF($E$2:$E$1259,"Hawaii County",$H$2:$H$1259))*('reallocations and reductions'!$I$8+'reallocations and reductions'!$I$7)),0)</f>
        <v>44</v>
      </c>
      <c r="L601" s="133">
        <f t="shared" ca="1" si="27"/>
        <v>561325</v>
      </c>
      <c r="M601" s="151">
        <f t="shared" ca="1" si="28"/>
        <v>9.159839213726341E-2</v>
      </c>
      <c r="N601" s="156">
        <f t="shared" ca="1" si="29"/>
        <v>47102</v>
      </c>
    </row>
    <row r="602" spans="1:14" x14ac:dyDescent="0.25">
      <c r="A602" t="str">
        <f>CALCS!AD605</f>
        <v>261638</v>
      </c>
      <c r="B602" t="str">
        <f>CALCS!A605</f>
        <v>Dearborn</v>
      </c>
      <c r="C602" t="str">
        <f>CALCS!B605</f>
        <v>MI</v>
      </c>
      <c r="D602" t="str">
        <f>CALCS!C605</f>
        <v>51</v>
      </c>
      <c r="E602" t="str">
        <f>CALCS!D605</f>
        <v>PC</v>
      </c>
      <c r="F602">
        <f>CALCS!O605</f>
        <v>94444</v>
      </c>
      <c r="G602" s="133">
        <f ca="1">OFFSET(CDBG17old!$J$1,MATCH(A602,CDBG17old!$K$2:$K$1263,0),)</f>
        <v>1743576</v>
      </c>
      <c r="H602" s="133">
        <f>CALCS!X605</f>
        <v>1918099</v>
      </c>
      <c r="I602" s="133">
        <f ca="1">IFERROR(OFFSET('reallocations and reductions'!$H$2,MATCH(A602,'reallocations and reductions'!$F$3:$F$6,0),),0)</f>
        <v>0</v>
      </c>
      <c r="J602" s="133">
        <f ca="1">IFERROR(OFFSET('reallocations and reductions'!$I$13,MATCH(A602,'reallocations and reductions'!$F$14:$F$54,0),), 0)</f>
        <v>0</v>
      </c>
      <c r="K602" s="133">
        <f ca="1">ROUND(IF(OR(E602="State Balance", E602="Hawaii County"), H602/(SUMIF($E$2:$E$1259,"State Balance",$H$2:$H$1259)+SUMIF($E$2:$E$1259,"Hawaii County",$H$2:$H$1259))*('reallocations and reductions'!$I$6),H602/(SUM($H$2:$H$1259)-SUMIF($E$2:$E$1259,"State Balance",$H$2:$H$1259)-SUMIF($E$2:$E$1259,"Hawaii County",$H$2:$H$1259))*('reallocations and reductions'!$I$8+'reallocations and reductions'!$I$7)),0)</f>
        <v>150</v>
      </c>
      <c r="L602" s="133">
        <f t="shared" ca="1" si="27"/>
        <v>1918249</v>
      </c>
      <c r="M602" s="151">
        <f t="shared" ca="1" si="28"/>
        <v>0.10018089260232993</v>
      </c>
      <c r="N602" s="156">
        <f t="shared" ca="1" si="29"/>
        <v>174673</v>
      </c>
    </row>
    <row r="603" spans="1:14" x14ac:dyDescent="0.25">
      <c r="A603" t="str">
        <f>CALCS!AD606</f>
        <v>261644</v>
      </c>
      <c r="B603" t="str">
        <f>CALCS!A606</f>
        <v>Dearborn Heights</v>
      </c>
      <c r="C603" t="str">
        <f>CALCS!B606</f>
        <v>MI</v>
      </c>
      <c r="D603" t="str">
        <f>CALCS!C606</f>
        <v>52</v>
      </c>
      <c r="E603" t="str">
        <f>CALCS!D606</f>
        <v>MC</v>
      </c>
      <c r="F603">
        <f>CALCS!O606</f>
        <v>55761</v>
      </c>
      <c r="G603" s="133">
        <f ca="1">OFFSET(CDBG17old!$J$1,MATCH(A603,CDBG17old!$K$2:$K$1263,0),)</f>
        <v>922435</v>
      </c>
      <c r="H603" s="133">
        <f>CALCS!X606</f>
        <v>1017955</v>
      </c>
      <c r="I603" s="133">
        <f ca="1">IFERROR(OFFSET('reallocations and reductions'!$H$2,MATCH(A603,'reallocations and reductions'!$F$3:$F$6,0),),0)</f>
        <v>0</v>
      </c>
      <c r="J603" s="133">
        <f ca="1">IFERROR(OFFSET('reallocations and reductions'!$I$13,MATCH(A603,'reallocations and reductions'!$F$14:$F$54,0),), 0)</f>
        <v>0</v>
      </c>
      <c r="K603" s="133">
        <f ca="1">ROUND(IF(OR(E603="State Balance", E603="Hawaii County"), H603/(SUMIF($E$2:$E$1259,"State Balance",$H$2:$H$1259)+SUMIF($E$2:$E$1259,"Hawaii County",$H$2:$H$1259))*('reallocations and reductions'!$I$6),H603/(SUM($H$2:$H$1259)-SUMIF($E$2:$E$1259,"State Balance",$H$2:$H$1259)-SUMIF($E$2:$E$1259,"Hawaii County",$H$2:$H$1259))*('reallocations and reductions'!$I$8+'reallocations and reductions'!$I$7)),0)</f>
        <v>79</v>
      </c>
      <c r="L603" s="133">
        <f t="shared" ca="1" si="27"/>
        <v>1018034</v>
      </c>
      <c r="M603" s="151">
        <f t="shared" ca="1" si="28"/>
        <v>0.10363765468569601</v>
      </c>
      <c r="N603" s="156">
        <f t="shared" ca="1" si="29"/>
        <v>95599</v>
      </c>
    </row>
    <row r="604" spans="1:14" x14ac:dyDescent="0.25">
      <c r="A604" t="str">
        <f>CALCS!AD607</f>
        <v>261698</v>
      </c>
      <c r="B604" t="str">
        <f>CALCS!A607</f>
        <v>Detroit</v>
      </c>
      <c r="C604" t="str">
        <f>CALCS!B607</f>
        <v>MI</v>
      </c>
      <c r="D604" t="str">
        <f>CALCS!C607</f>
        <v>51</v>
      </c>
      <c r="E604" t="str">
        <f>CALCS!D607</f>
        <v>PC</v>
      </c>
      <c r="F604">
        <f>CALCS!O607</f>
        <v>672795</v>
      </c>
      <c r="G604" s="133">
        <f ca="1">OFFSET(CDBG17old!$J$1,MATCH(A604,CDBG17old!$K$2:$K$1263,0),)</f>
        <v>31291891</v>
      </c>
      <c r="H604" s="133">
        <f>CALCS!X607</f>
        <v>34376733</v>
      </c>
      <c r="I604" s="133">
        <f ca="1">IFERROR(OFFSET('reallocations and reductions'!$H$2,MATCH(A604,'reallocations and reductions'!$F$3:$F$6,0),),0)</f>
        <v>0</v>
      </c>
      <c r="J604" s="133">
        <f ca="1">IFERROR(OFFSET('reallocations and reductions'!$I$13,MATCH(A604,'reallocations and reductions'!$F$14:$F$54,0),), 0)</f>
        <v>0</v>
      </c>
      <c r="K604" s="133">
        <f ca="1">ROUND(IF(OR(E604="State Balance", E604="Hawaii County"), H604/(SUMIF($E$2:$E$1259,"State Balance",$H$2:$H$1259)+SUMIF($E$2:$E$1259,"Hawaii County",$H$2:$H$1259))*('reallocations and reductions'!$I$6),H604/(SUM($H$2:$H$1259)-SUMIF($E$2:$E$1259,"State Balance",$H$2:$H$1259)-SUMIF($E$2:$E$1259,"Hawaii County",$H$2:$H$1259))*('reallocations and reductions'!$I$8+'reallocations and reductions'!$I$7)),0)</f>
        <v>2680</v>
      </c>
      <c r="L604" s="133">
        <f t="shared" ca="1" si="27"/>
        <v>34379413</v>
      </c>
      <c r="M604" s="151">
        <f t="shared" ca="1" si="28"/>
        <v>9.8668437775141171E-2</v>
      </c>
      <c r="N604" s="156">
        <f t="shared" ca="1" si="29"/>
        <v>3087522</v>
      </c>
    </row>
    <row r="605" spans="1:14" x14ac:dyDescent="0.25">
      <c r="A605" t="str">
        <f>CALCS!AD608</f>
        <v>261848</v>
      </c>
      <c r="B605" t="str">
        <f>CALCS!A608</f>
        <v>East Lansing</v>
      </c>
      <c r="C605" t="str">
        <f>CALCS!B608</f>
        <v>MI</v>
      </c>
      <c r="D605" t="str">
        <f>CALCS!C608</f>
        <v>51</v>
      </c>
      <c r="E605" t="str">
        <f>CALCS!D608</f>
        <v>PC</v>
      </c>
      <c r="F605">
        <f>CALCS!O608</f>
        <v>48870</v>
      </c>
      <c r="G605" s="133">
        <f ca="1">OFFSET(CDBG17old!$J$1,MATCH(A605,CDBG17old!$K$2:$K$1263,0),)</f>
        <v>413150</v>
      </c>
      <c r="H605" s="133">
        <f>CALCS!X608</f>
        <v>465514</v>
      </c>
      <c r="I605" s="133">
        <f ca="1">IFERROR(OFFSET('reallocations and reductions'!$H$2,MATCH(A605,'reallocations and reductions'!$F$3:$F$6,0),),0)</f>
        <v>0</v>
      </c>
      <c r="J605" s="133">
        <f ca="1">IFERROR(OFFSET('reallocations and reductions'!$I$13,MATCH(A605,'reallocations and reductions'!$F$14:$F$54,0),), 0)</f>
        <v>0</v>
      </c>
      <c r="K605" s="133">
        <f ca="1">ROUND(IF(OR(E605="State Balance", E605="Hawaii County"), H605/(SUMIF($E$2:$E$1259,"State Balance",$H$2:$H$1259)+SUMIF($E$2:$E$1259,"Hawaii County",$H$2:$H$1259))*('reallocations and reductions'!$I$6),H605/(SUM($H$2:$H$1259)-SUMIF($E$2:$E$1259,"State Balance",$H$2:$H$1259)-SUMIF($E$2:$E$1259,"Hawaii County",$H$2:$H$1259))*('reallocations and reductions'!$I$8+'reallocations and reductions'!$I$7)),0)</f>
        <v>36</v>
      </c>
      <c r="L605" s="133">
        <f t="shared" ca="1" si="27"/>
        <v>465550</v>
      </c>
      <c r="M605" s="151">
        <f t="shared" ca="1" si="28"/>
        <v>0.12683044898947113</v>
      </c>
      <c r="N605" s="156">
        <f t="shared" ca="1" si="29"/>
        <v>52400</v>
      </c>
    </row>
    <row r="606" spans="1:14" x14ac:dyDescent="0.25">
      <c r="A606" t="str">
        <f>CALCS!AD609</f>
        <v>262096</v>
      </c>
      <c r="B606" t="str">
        <f>CALCS!A609</f>
        <v>Farmington Hills</v>
      </c>
      <c r="C606" t="str">
        <f>CALCS!B609</f>
        <v>MI</v>
      </c>
      <c r="D606" t="str">
        <f>CALCS!C609</f>
        <v>51</v>
      </c>
      <c r="E606" t="str">
        <f>CALCS!D609</f>
        <v>PC</v>
      </c>
      <c r="F606">
        <f>CALCS!O609</f>
        <v>81129</v>
      </c>
      <c r="G606" s="133">
        <f ca="1">OFFSET(CDBG17old!$J$1,MATCH(A606,CDBG17old!$K$2:$K$1263,0),)</f>
        <v>305278</v>
      </c>
      <c r="H606" s="133">
        <f>CALCS!X609</f>
        <v>344268</v>
      </c>
      <c r="I606" s="133">
        <f ca="1">IFERROR(OFFSET('reallocations and reductions'!$H$2,MATCH(A606,'reallocations and reductions'!$F$3:$F$6,0),),0)</f>
        <v>0</v>
      </c>
      <c r="J606" s="133">
        <f ca="1">IFERROR(OFFSET('reallocations and reductions'!$I$13,MATCH(A606,'reallocations and reductions'!$F$14:$F$54,0),), 0)</f>
        <v>0</v>
      </c>
      <c r="K606" s="133">
        <f ca="1">ROUND(IF(OR(E606="State Balance", E606="Hawaii County"), H606/(SUMIF($E$2:$E$1259,"State Balance",$H$2:$H$1259)+SUMIF($E$2:$E$1259,"Hawaii County",$H$2:$H$1259))*('reallocations and reductions'!$I$6),H606/(SUM($H$2:$H$1259)-SUMIF($E$2:$E$1259,"State Balance",$H$2:$H$1259)-SUMIF($E$2:$E$1259,"Hawaii County",$H$2:$H$1259))*('reallocations and reductions'!$I$8+'reallocations and reductions'!$I$7)),0)</f>
        <v>27</v>
      </c>
      <c r="L606" s="133">
        <f t="shared" ca="1" si="27"/>
        <v>344295</v>
      </c>
      <c r="M606" s="151">
        <f t="shared" ca="1" si="28"/>
        <v>0.1278080962270455</v>
      </c>
      <c r="N606" s="156">
        <f t="shared" ca="1" si="29"/>
        <v>39017</v>
      </c>
    </row>
    <row r="607" spans="1:14" x14ac:dyDescent="0.25">
      <c r="A607" t="str">
        <f>CALCS!AD610</f>
        <v>262172</v>
      </c>
      <c r="B607" t="str">
        <f>CALCS!A610</f>
        <v>Flint</v>
      </c>
      <c r="C607" t="str">
        <f>CALCS!B610</f>
        <v>MI</v>
      </c>
      <c r="D607" t="str">
        <f>CALCS!C610</f>
        <v>51</v>
      </c>
      <c r="E607" t="str">
        <f>CALCS!D610</f>
        <v>PC</v>
      </c>
      <c r="F607">
        <f>CALCS!O610</f>
        <v>97386</v>
      </c>
      <c r="G607" s="133">
        <f ca="1">OFFSET(CDBG17old!$J$1,MATCH(A607,CDBG17old!$K$2:$K$1263,0),)</f>
        <v>3563724</v>
      </c>
      <c r="H607" s="133">
        <f>CALCS!X610</f>
        <v>3872505</v>
      </c>
      <c r="I607" s="133">
        <f ca="1">IFERROR(OFFSET('reallocations and reductions'!$H$2,MATCH(A607,'reallocations and reductions'!$F$3:$F$6,0),),0)</f>
        <v>0</v>
      </c>
      <c r="J607" s="133">
        <f ca="1">IFERROR(OFFSET('reallocations and reductions'!$I$13,MATCH(A607,'reallocations and reductions'!$F$14:$F$54,0),), 0)</f>
        <v>0</v>
      </c>
      <c r="K607" s="133">
        <f ca="1">ROUND(IF(OR(E607="State Balance", E607="Hawaii County"), H607/(SUMIF($E$2:$E$1259,"State Balance",$H$2:$H$1259)+SUMIF($E$2:$E$1259,"Hawaii County",$H$2:$H$1259))*('reallocations and reductions'!$I$6),H607/(SUM($H$2:$H$1259)-SUMIF($E$2:$E$1259,"State Balance",$H$2:$H$1259)-SUMIF($E$2:$E$1259,"Hawaii County",$H$2:$H$1259))*('reallocations and reductions'!$I$8+'reallocations and reductions'!$I$7)),0)</f>
        <v>302</v>
      </c>
      <c r="L607" s="133">
        <f t="shared" ca="1" si="27"/>
        <v>3872807</v>
      </c>
      <c r="M607" s="151">
        <f t="shared" ca="1" si="28"/>
        <v>8.6730341631394578E-2</v>
      </c>
      <c r="N607" s="156">
        <f t="shared" ca="1" si="29"/>
        <v>309083</v>
      </c>
    </row>
    <row r="608" spans="1:14" x14ac:dyDescent="0.25">
      <c r="A608" t="str">
        <f>CALCS!AD611</f>
        <v>262544</v>
      </c>
      <c r="B608" t="str">
        <f>CALCS!A611</f>
        <v>Grand Rapids</v>
      </c>
      <c r="C608" t="str">
        <f>CALCS!B611</f>
        <v>MI</v>
      </c>
      <c r="D608" t="str">
        <f>CALCS!C611</f>
        <v>51</v>
      </c>
      <c r="E608" t="str">
        <f>CALCS!D611</f>
        <v>PC</v>
      </c>
      <c r="F608">
        <f>CALCS!O611</f>
        <v>196445</v>
      </c>
      <c r="G608" s="133">
        <f ca="1">OFFSET(CDBG17old!$J$1,MATCH(A608,CDBG17old!$K$2:$K$1263,0),)</f>
        <v>3441303</v>
      </c>
      <c r="H608" s="133">
        <f>CALCS!X611</f>
        <v>3758289</v>
      </c>
      <c r="I608" s="133">
        <f ca="1">IFERROR(OFFSET('reallocations and reductions'!$H$2,MATCH(A608,'reallocations and reductions'!$F$3:$F$6,0),),0)</f>
        <v>0</v>
      </c>
      <c r="J608" s="133">
        <f ca="1">IFERROR(OFFSET('reallocations and reductions'!$I$13,MATCH(A608,'reallocations and reductions'!$F$14:$F$54,0),), 0)</f>
        <v>0</v>
      </c>
      <c r="K608" s="133">
        <f ca="1">ROUND(IF(OR(E608="State Balance", E608="Hawaii County"), H608/(SUMIF($E$2:$E$1259,"State Balance",$H$2:$H$1259)+SUMIF($E$2:$E$1259,"Hawaii County",$H$2:$H$1259))*('reallocations and reductions'!$I$6),H608/(SUM($H$2:$H$1259)-SUMIF($E$2:$E$1259,"State Balance",$H$2:$H$1259)-SUMIF($E$2:$E$1259,"Hawaii County",$H$2:$H$1259))*('reallocations and reductions'!$I$8+'reallocations and reductions'!$I$7)),0)</f>
        <v>293</v>
      </c>
      <c r="L608" s="133">
        <f t="shared" ca="1" si="27"/>
        <v>3758582</v>
      </c>
      <c r="M608" s="151">
        <f t="shared" ca="1" si="28"/>
        <v>9.2197345017279789E-2</v>
      </c>
      <c r="N608" s="156">
        <f t="shared" ca="1" si="29"/>
        <v>317279</v>
      </c>
    </row>
    <row r="609" spans="1:14" x14ac:dyDescent="0.25">
      <c r="A609" t="str">
        <f>CALCS!AD612</f>
        <v>262940</v>
      </c>
      <c r="B609" t="str">
        <f>CALCS!A612</f>
        <v>Holland</v>
      </c>
      <c r="C609" t="str">
        <f>CALCS!B612</f>
        <v>MI</v>
      </c>
      <c r="D609" t="str">
        <f>CALCS!C612</f>
        <v>52</v>
      </c>
      <c r="E609" t="str">
        <f>CALCS!D612</f>
        <v>MC</v>
      </c>
      <c r="F609">
        <f>CALCS!O612</f>
        <v>33543</v>
      </c>
      <c r="G609" s="133">
        <f ca="1">OFFSET(CDBG17old!$J$1,MATCH(A609,CDBG17old!$K$2:$K$1263,0),)</f>
        <v>285647</v>
      </c>
      <c r="H609" s="133">
        <f>CALCS!X612</f>
        <v>323445</v>
      </c>
      <c r="I609" s="133">
        <f ca="1">IFERROR(OFFSET('reallocations and reductions'!$H$2,MATCH(A609,'reallocations and reductions'!$F$3:$F$6,0),),0)</f>
        <v>0</v>
      </c>
      <c r="J609" s="133">
        <f ca="1">IFERROR(OFFSET('reallocations and reductions'!$I$13,MATCH(A609,'reallocations and reductions'!$F$14:$F$54,0),), 0)</f>
        <v>0</v>
      </c>
      <c r="K609" s="133">
        <f ca="1">ROUND(IF(OR(E609="State Balance", E609="Hawaii County"), H609/(SUMIF($E$2:$E$1259,"State Balance",$H$2:$H$1259)+SUMIF($E$2:$E$1259,"Hawaii County",$H$2:$H$1259))*('reallocations and reductions'!$I$6),H609/(SUM($H$2:$H$1259)-SUMIF($E$2:$E$1259,"State Balance",$H$2:$H$1259)-SUMIF($E$2:$E$1259,"Hawaii County",$H$2:$H$1259))*('reallocations and reductions'!$I$8+'reallocations and reductions'!$I$7)),0)</f>
        <v>25</v>
      </c>
      <c r="L609" s="133">
        <f t="shared" ca="1" si="27"/>
        <v>323470</v>
      </c>
      <c r="M609" s="151">
        <f t="shared" ca="1" si="28"/>
        <v>0.13241168295133504</v>
      </c>
      <c r="N609" s="156">
        <f t="shared" ca="1" si="29"/>
        <v>37823</v>
      </c>
    </row>
    <row r="610" spans="1:14" x14ac:dyDescent="0.25">
      <c r="A610" t="str">
        <f>CALCS!AD613</f>
        <v>263174</v>
      </c>
      <c r="B610" t="str">
        <f>CALCS!A613</f>
        <v>Jackson</v>
      </c>
      <c r="C610" t="str">
        <f>CALCS!B613</f>
        <v>MI</v>
      </c>
      <c r="D610" t="str">
        <f>CALCS!C613</f>
        <v>51</v>
      </c>
      <c r="E610" t="str">
        <f>CALCS!D613</f>
        <v>PC</v>
      </c>
      <c r="F610">
        <f>CALCS!O613</f>
        <v>32918</v>
      </c>
      <c r="G610" s="133">
        <f ca="1">OFFSET(CDBG17old!$J$1,MATCH(A610,CDBG17old!$K$2:$K$1263,0),)</f>
        <v>1116874</v>
      </c>
      <c r="H610" s="133">
        <f>CALCS!X613</f>
        <v>1209915</v>
      </c>
      <c r="I610" s="133">
        <f ca="1">IFERROR(OFFSET('reallocations and reductions'!$H$2,MATCH(A610,'reallocations and reductions'!$F$3:$F$6,0),),0)</f>
        <v>0</v>
      </c>
      <c r="J610" s="133">
        <f ca="1">IFERROR(OFFSET('reallocations and reductions'!$I$13,MATCH(A610,'reallocations and reductions'!$F$14:$F$54,0),), 0)</f>
        <v>0</v>
      </c>
      <c r="K610" s="133">
        <f ca="1">ROUND(IF(OR(E610="State Balance", E610="Hawaii County"), H610/(SUMIF($E$2:$E$1259,"State Balance",$H$2:$H$1259)+SUMIF($E$2:$E$1259,"Hawaii County",$H$2:$H$1259))*('reallocations and reductions'!$I$6),H610/(SUM($H$2:$H$1259)-SUMIF($E$2:$E$1259,"State Balance",$H$2:$H$1259)-SUMIF($E$2:$E$1259,"Hawaii County",$H$2:$H$1259))*('reallocations and reductions'!$I$8+'reallocations and reductions'!$I$7)),0)</f>
        <v>94</v>
      </c>
      <c r="L610" s="133">
        <f t="shared" ca="1" si="27"/>
        <v>1210009</v>
      </c>
      <c r="M610" s="151">
        <f t="shared" ca="1" si="28"/>
        <v>8.3388994640398117E-2</v>
      </c>
      <c r="N610" s="156">
        <f t="shared" ca="1" si="29"/>
        <v>93135</v>
      </c>
    </row>
    <row r="611" spans="1:14" x14ac:dyDescent="0.25">
      <c r="A611" t="str">
        <f>CALCS!AD614</f>
        <v>263222</v>
      </c>
      <c r="B611" t="str">
        <f>CALCS!A614</f>
        <v>Kalamazoo</v>
      </c>
      <c r="C611" t="str">
        <f>CALCS!B614</f>
        <v>MI</v>
      </c>
      <c r="D611" t="str">
        <f>CALCS!C614</f>
        <v>51</v>
      </c>
      <c r="E611" t="str">
        <f>CALCS!D614</f>
        <v>PC</v>
      </c>
      <c r="F611">
        <f>CALCS!O614</f>
        <v>75984</v>
      </c>
      <c r="G611" s="133">
        <f ca="1">OFFSET(CDBG17old!$J$1,MATCH(A611,CDBG17old!$K$2:$K$1263,0),)</f>
        <v>1493264</v>
      </c>
      <c r="H611" s="133">
        <f>CALCS!X614</f>
        <v>1618697</v>
      </c>
      <c r="I611" s="133">
        <f ca="1">IFERROR(OFFSET('reallocations and reductions'!$H$2,MATCH(A611,'reallocations and reductions'!$F$3:$F$6,0),),0)</f>
        <v>0</v>
      </c>
      <c r="J611" s="133">
        <f ca="1">IFERROR(OFFSET('reallocations and reductions'!$I$13,MATCH(A611,'reallocations and reductions'!$F$14:$F$54,0),), 0)</f>
        <v>0</v>
      </c>
      <c r="K611" s="133">
        <f ca="1">ROUND(IF(OR(E611="State Balance", E611="Hawaii County"), H611/(SUMIF($E$2:$E$1259,"State Balance",$H$2:$H$1259)+SUMIF($E$2:$E$1259,"Hawaii County",$H$2:$H$1259))*('reallocations and reductions'!$I$6),H611/(SUM($H$2:$H$1259)-SUMIF($E$2:$E$1259,"State Balance",$H$2:$H$1259)-SUMIF($E$2:$E$1259,"Hawaii County",$H$2:$H$1259))*('reallocations and reductions'!$I$8+'reallocations and reductions'!$I$7)),0)</f>
        <v>126</v>
      </c>
      <c r="L611" s="133">
        <f t="shared" ca="1" si="27"/>
        <v>1618823</v>
      </c>
      <c r="M611" s="151">
        <f t="shared" ca="1" si="28"/>
        <v>8.4083591381028402E-2</v>
      </c>
      <c r="N611" s="156">
        <f t="shared" ca="1" si="29"/>
        <v>125559</v>
      </c>
    </row>
    <row r="612" spans="1:14" x14ac:dyDescent="0.25">
      <c r="A612" t="str">
        <f>CALCS!AD615</f>
        <v>263456</v>
      </c>
      <c r="B612" t="str">
        <f>CALCS!A615</f>
        <v>Lansing</v>
      </c>
      <c r="C612" t="str">
        <f>CALCS!B615</f>
        <v>MI</v>
      </c>
      <c r="D612" t="str">
        <f>CALCS!C615</f>
        <v>51</v>
      </c>
      <c r="E612" t="str">
        <f>CALCS!D615</f>
        <v>PC</v>
      </c>
      <c r="F612">
        <f>CALCS!O615</f>
        <v>116020</v>
      </c>
      <c r="G612" s="133">
        <f ca="1">OFFSET(CDBG17old!$J$1,MATCH(A612,CDBG17old!$K$2:$K$1263,0),)</f>
        <v>1861812</v>
      </c>
      <c r="H612" s="133">
        <f>CALCS!X615</f>
        <v>2006380</v>
      </c>
      <c r="I612" s="133">
        <f ca="1">IFERROR(OFFSET('reallocations and reductions'!$H$2,MATCH(A612,'reallocations and reductions'!$F$3:$F$6,0),),0)</f>
        <v>0</v>
      </c>
      <c r="J612" s="133">
        <f ca="1">IFERROR(OFFSET('reallocations and reductions'!$I$13,MATCH(A612,'reallocations and reductions'!$F$14:$F$54,0),), 0)</f>
        <v>0</v>
      </c>
      <c r="K612" s="133">
        <f ca="1">ROUND(IF(OR(E612="State Balance", E612="Hawaii County"), H612/(SUMIF($E$2:$E$1259,"State Balance",$H$2:$H$1259)+SUMIF($E$2:$E$1259,"Hawaii County",$H$2:$H$1259))*('reallocations and reductions'!$I$6),H612/(SUM($H$2:$H$1259)-SUMIF($E$2:$E$1259,"State Balance",$H$2:$H$1259)-SUMIF($E$2:$E$1259,"Hawaii County",$H$2:$H$1259))*('reallocations and reductions'!$I$8+'reallocations and reductions'!$I$7)),0)</f>
        <v>156</v>
      </c>
      <c r="L612" s="133">
        <f t="shared" ca="1" si="27"/>
        <v>2006536</v>
      </c>
      <c r="M612" s="151">
        <f t="shared" ca="1" si="28"/>
        <v>7.7732875284937469E-2</v>
      </c>
      <c r="N612" s="156">
        <f t="shared" ca="1" si="29"/>
        <v>144724</v>
      </c>
    </row>
    <row r="613" spans="1:14" x14ac:dyDescent="0.25">
      <c r="A613" t="str">
        <f>CALCS!AD616</f>
        <v>263588</v>
      </c>
      <c r="B613" t="str">
        <f>CALCS!A616</f>
        <v>Lincoln Park</v>
      </c>
      <c r="C613" t="str">
        <f>CALCS!B616</f>
        <v>MI</v>
      </c>
      <c r="D613" t="str">
        <f>CALCS!C616</f>
        <v>52</v>
      </c>
      <c r="E613" t="str">
        <f>CALCS!D616</f>
        <v>MC</v>
      </c>
      <c r="F613">
        <f>CALCS!O616</f>
        <v>36720</v>
      </c>
      <c r="G613" s="133">
        <f ca="1">OFFSET(CDBG17old!$J$1,MATCH(A613,CDBG17old!$K$2:$K$1263,0),)</f>
        <v>711680</v>
      </c>
      <c r="H613" s="133">
        <f>CALCS!X616</f>
        <v>791369</v>
      </c>
      <c r="I613" s="133">
        <f ca="1">IFERROR(OFFSET('reallocations and reductions'!$H$2,MATCH(A613,'reallocations and reductions'!$F$3:$F$6,0),),0)</f>
        <v>0</v>
      </c>
      <c r="J613" s="133">
        <f ca="1">IFERROR(OFFSET('reallocations and reductions'!$I$13,MATCH(A613,'reallocations and reductions'!$F$14:$F$54,0),), 0)</f>
        <v>0</v>
      </c>
      <c r="K613" s="133">
        <f ca="1">ROUND(IF(OR(E613="State Balance", E613="Hawaii County"), H613/(SUMIF($E$2:$E$1259,"State Balance",$H$2:$H$1259)+SUMIF($E$2:$E$1259,"Hawaii County",$H$2:$H$1259))*('reallocations and reductions'!$I$6),H613/(SUM($H$2:$H$1259)-SUMIF($E$2:$E$1259,"State Balance",$H$2:$H$1259)-SUMIF($E$2:$E$1259,"Hawaii County",$H$2:$H$1259))*('reallocations and reductions'!$I$8+'reallocations and reductions'!$I$7)),0)</f>
        <v>62</v>
      </c>
      <c r="L613" s="133">
        <f t="shared" ca="1" si="27"/>
        <v>791431</v>
      </c>
      <c r="M613" s="151">
        <f t="shared" ca="1" si="28"/>
        <v>0.11206019559352517</v>
      </c>
      <c r="N613" s="156">
        <f t="shared" ca="1" si="29"/>
        <v>79751</v>
      </c>
    </row>
    <row r="614" spans="1:14" x14ac:dyDescent="0.25">
      <c r="A614" t="str">
        <f>CALCS!AD617</f>
        <v>263648</v>
      </c>
      <c r="B614" t="str">
        <f>CALCS!A617</f>
        <v>Livonia</v>
      </c>
      <c r="C614" t="str">
        <f>CALCS!B617</f>
        <v>MI</v>
      </c>
      <c r="D614" t="str">
        <f>CALCS!C617</f>
        <v>51</v>
      </c>
      <c r="E614" t="str">
        <f>CALCS!D617</f>
        <v>PC</v>
      </c>
      <c r="F614">
        <f>CALCS!O617</f>
        <v>94041</v>
      </c>
      <c r="G614" s="133">
        <f ca="1">OFFSET(CDBG17old!$J$1,MATCH(A614,CDBG17old!$K$2:$K$1263,0),)</f>
        <v>319348</v>
      </c>
      <c r="H614" s="133">
        <f>CALCS!X617</f>
        <v>341841</v>
      </c>
      <c r="I614" s="133">
        <f ca="1">IFERROR(OFFSET('reallocations and reductions'!$H$2,MATCH(A614,'reallocations and reductions'!$F$3:$F$6,0),),0)</f>
        <v>0</v>
      </c>
      <c r="J614" s="133">
        <f ca="1">IFERROR(OFFSET('reallocations and reductions'!$I$13,MATCH(A614,'reallocations and reductions'!$F$14:$F$54,0),), 0)</f>
        <v>0</v>
      </c>
      <c r="K614" s="133">
        <f ca="1">ROUND(IF(OR(E614="State Balance", E614="Hawaii County"), H614/(SUMIF($E$2:$E$1259,"State Balance",$H$2:$H$1259)+SUMIF($E$2:$E$1259,"Hawaii County",$H$2:$H$1259))*('reallocations and reductions'!$I$6),H614/(SUM($H$2:$H$1259)-SUMIF($E$2:$E$1259,"State Balance",$H$2:$H$1259)-SUMIF($E$2:$E$1259,"Hawaii County",$H$2:$H$1259))*('reallocations and reductions'!$I$8+'reallocations and reductions'!$I$7)),0)</f>
        <v>27</v>
      </c>
      <c r="L614" s="133">
        <f t="shared" ca="1" si="27"/>
        <v>341868</v>
      </c>
      <c r="M614" s="151">
        <f t="shared" ca="1" si="28"/>
        <v>7.0518681814196418E-2</v>
      </c>
      <c r="N614" s="156">
        <f t="shared" ca="1" si="29"/>
        <v>22520</v>
      </c>
    </row>
    <row r="615" spans="1:14" x14ac:dyDescent="0.25">
      <c r="A615" t="str">
        <f>CALCS!AD618</f>
        <v>264086</v>
      </c>
      <c r="B615" t="str">
        <f>CALCS!A618</f>
        <v>Midland</v>
      </c>
      <c r="C615" t="str">
        <f>CALCS!B618</f>
        <v>MI</v>
      </c>
      <c r="D615" t="str">
        <f>CALCS!C618</f>
        <v>51</v>
      </c>
      <c r="E615" t="str">
        <f>CALCS!D618</f>
        <v>PC</v>
      </c>
      <c r="F615">
        <f>CALCS!O618</f>
        <v>42096</v>
      </c>
      <c r="G615" s="133">
        <f ca="1">OFFSET(CDBG17old!$J$1,MATCH(A615,CDBG17old!$K$2:$K$1263,0),)</f>
        <v>233830</v>
      </c>
      <c r="H615" s="133">
        <f>CALCS!X618</f>
        <v>261564</v>
      </c>
      <c r="I615" s="133">
        <f ca="1">IFERROR(OFFSET('reallocations and reductions'!$H$2,MATCH(A615,'reallocations and reductions'!$F$3:$F$6,0),),0)</f>
        <v>0</v>
      </c>
      <c r="J615" s="133">
        <f ca="1">IFERROR(OFFSET('reallocations and reductions'!$I$13,MATCH(A615,'reallocations and reductions'!$F$14:$F$54,0),), 0)</f>
        <v>0</v>
      </c>
      <c r="K615" s="133">
        <f ca="1">ROUND(IF(OR(E615="State Balance", E615="Hawaii County"), H615/(SUMIF($E$2:$E$1259,"State Balance",$H$2:$H$1259)+SUMIF($E$2:$E$1259,"Hawaii County",$H$2:$H$1259))*('reallocations and reductions'!$I$6),H615/(SUM($H$2:$H$1259)-SUMIF($E$2:$E$1259,"State Balance",$H$2:$H$1259)-SUMIF($E$2:$E$1259,"Hawaii County",$H$2:$H$1259))*('reallocations and reductions'!$I$8+'reallocations and reductions'!$I$7)),0)</f>
        <v>20</v>
      </c>
      <c r="L615" s="133">
        <f t="shared" ca="1" si="27"/>
        <v>261584</v>
      </c>
      <c r="M615" s="151">
        <f t="shared" ca="1" si="28"/>
        <v>0.11869306761322328</v>
      </c>
      <c r="N615" s="156">
        <f t="shared" ca="1" si="29"/>
        <v>27754</v>
      </c>
    </row>
    <row r="616" spans="1:14" x14ac:dyDescent="0.25">
      <c r="A616" t="str">
        <f>CALCS!AD619</f>
        <v>264164</v>
      </c>
      <c r="B616" t="str">
        <f>CALCS!A619</f>
        <v>Monroe</v>
      </c>
      <c r="C616" t="str">
        <f>CALCS!B619</f>
        <v>MI</v>
      </c>
      <c r="D616" t="str">
        <f>CALCS!C619</f>
        <v>51</v>
      </c>
      <c r="E616" t="str">
        <f>CALCS!D619</f>
        <v>PC</v>
      </c>
      <c r="F616">
        <f>CALCS!O619</f>
        <v>19986</v>
      </c>
      <c r="G616" s="133">
        <f ca="1">OFFSET(CDBG17old!$J$1,MATCH(A616,CDBG17old!$K$2:$K$1263,0),)</f>
        <v>397610</v>
      </c>
      <c r="H616" s="133">
        <f>CALCS!X619</f>
        <v>445693</v>
      </c>
      <c r="I616" s="133">
        <f ca="1">IFERROR(OFFSET('reallocations and reductions'!$H$2,MATCH(A616,'reallocations and reductions'!$F$3:$F$6,0),),0)</f>
        <v>0</v>
      </c>
      <c r="J616" s="133">
        <f ca="1">IFERROR(OFFSET('reallocations and reductions'!$I$13,MATCH(A616,'reallocations and reductions'!$F$14:$F$54,0),), 0)</f>
        <v>0</v>
      </c>
      <c r="K616" s="133">
        <f ca="1">ROUND(IF(OR(E616="State Balance", E616="Hawaii County"), H616/(SUMIF($E$2:$E$1259,"State Balance",$H$2:$H$1259)+SUMIF($E$2:$E$1259,"Hawaii County",$H$2:$H$1259))*('reallocations and reductions'!$I$6),H616/(SUM($H$2:$H$1259)-SUMIF($E$2:$E$1259,"State Balance",$H$2:$H$1259)-SUMIF($E$2:$E$1259,"Hawaii County",$H$2:$H$1259))*('reallocations and reductions'!$I$8+'reallocations and reductions'!$I$7)),0)</f>
        <v>35</v>
      </c>
      <c r="L616" s="133">
        <f t="shared" ca="1" si="27"/>
        <v>445728</v>
      </c>
      <c r="M616" s="151">
        <f t="shared" ca="1" si="28"/>
        <v>0.12101808304620106</v>
      </c>
      <c r="N616" s="156">
        <f t="shared" ca="1" si="29"/>
        <v>48118</v>
      </c>
    </row>
    <row r="617" spans="1:14" x14ac:dyDescent="0.25">
      <c r="A617" t="str">
        <f>CALCS!AD620</f>
        <v>264296</v>
      </c>
      <c r="B617" t="str">
        <f>CALCS!A620</f>
        <v>Muskegon</v>
      </c>
      <c r="C617" t="str">
        <f>CALCS!B620</f>
        <v>MI</v>
      </c>
      <c r="D617" t="str">
        <f>CALCS!C620</f>
        <v>51</v>
      </c>
      <c r="E617" t="str">
        <f>CALCS!D620</f>
        <v>PC</v>
      </c>
      <c r="F617">
        <f>CALCS!O620</f>
        <v>38349</v>
      </c>
      <c r="G617" s="133">
        <f ca="1">OFFSET(CDBG17old!$J$1,MATCH(A617,CDBG17old!$K$2:$K$1263,0),)</f>
        <v>871542</v>
      </c>
      <c r="H617" s="133">
        <f>CALCS!X620</f>
        <v>937585</v>
      </c>
      <c r="I617" s="133">
        <f ca="1">IFERROR(OFFSET('reallocations and reductions'!$H$2,MATCH(A617,'reallocations and reductions'!$F$3:$F$6,0),),0)</f>
        <v>0</v>
      </c>
      <c r="J617" s="133">
        <f ca="1">IFERROR(OFFSET('reallocations and reductions'!$I$13,MATCH(A617,'reallocations and reductions'!$F$14:$F$54,0),), 0)</f>
        <v>0</v>
      </c>
      <c r="K617" s="133">
        <f ca="1">ROUND(IF(OR(E617="State Balance", E617="Hawaii County"), H617/(SUMIF($E$2:$E$1259,"State Balance",$H$2:$H$1259)+SUMIF($E$2:$E$1259,"Hawaii County",$H$2:$H$1259))*('reallocations and reductions'!$I$6),H617/(SUM($H$2:$H$1259)-SUMIF($E$2:$E$1259,"State Balance",$H$2:$H$1259)-SUMIF($E$2:$E$1259,"Hawaii County",$H$2:$H$1259))*('reallocations and reductions'!$I$8+'reallocations and reductions'!$I$7)),0)</f>
        <v>73</v>
      </c>
      <c r="L617" s="133">
        <f t="shared" ca="1" si="27"/>
        <v>937658</v>
      </c>
      <c r="M617" s="151">
        <f t="shared" ca="1" si="28"/>
        <v>7.5860945313019915E-2</v>
      </c>
      <c r="N617" s="156">
        <f t="shared" ca="1" si="29"/>
        <v>66116</v>
      </c>
    </row>
    <row r="618" spans="1:14" x14ac:dyDescent="0.25">
      <c r="A618" t="str">
        <f>CALCS!AD621</f>
        <v>264302</v>
      </c>
      <c r="B618" t="str">
        <f>CALCS!A621</f>
        <v>Muskegon Hts</v>
      </c>
      <c r="C618" t="str">
        <f>CALCS!B621</f>
        <v>MI</v>
      </c>
      <c r="D618" t="str">
        <f>CALCS!C621</f>
        <v>52</v>
      </c>
      <c r="E618" t="str">
        <f>CALCS!D621</f>
        <v>MC</v>
      </c>
      <c r="F618">
        <f>CALCS!O621</f>
        <v>10795</v>
      </c>
      <c r="G618" s="133">
        <f ca="1">OFFSET(CDBG17old!$J$1,MATCH(A618,CDBG17old!$K$2:$K$1263,0),)</f>
        <v>390294</v>
      </c>
      <c r="H618" s="133">
        <f>CALCS!X621</f>
        <v>437590</v>
      </c>
      <c r="I618" s="133">
        <f ca="1">IFERROR(OFFSET('reallocations and reductions'!$H$2,MATCH(A618,'reallocations and reductions'!$F$3:$F$6,0),),0)</f>
        <v>0</v>
      </c>
      <c r="J618" s="133">
        <f ca="1">IFERROR(OFFSET('reallocations and reductions'!$I$13,MATCH(A618,'reallocations and reductions'!$F$14:$F$54,0),), 0)</f>
        <v>0</v>
      </c>
      <c r="K618" s="133">
        <f ca="1">ROUND(IF(OR(E618="State Balance", E618="Hawaii County"), H618/(SUMIF($E$2:$E$1259,"State Balance",$H$2:$H$1259)+SUMIF($E$2:$E$1259,"Hawaii County",$H$2:$H$1259))*('reallocations and reductions'!$I$6),H618/(SUM($H$2:$H$1259)-SUMIF($E$2:$E$1259,"State Balance",$H$2:$H$1259)-SUMIF($E$2:$E$1259,"Hawaii County",$H$2:$H$1259))*('reallocations and reductions'!$I$8+'reallocations and reductions'!$I$7)),0)</f>
        <v>34</v>
      </c>
      <c r="L618" s="133">
        <f t="shared" ca="1" si="27"/>
        <v>437624</v>
      </c>
      <c r="M618" s="151">
        <f t="shared" ca="1" si="28"/>
        <v>0.12126755727733453</v>
      </c>
      <c r="N618" s="156">
        <f t="shared" ca="1" si="29"/>
        <v>47330</v>
      </c>
    </row>
    <row r="619" spans="1:14" x14ac:dyDescent="0.25">
      <c r="A619" t="str">
        <f>CALCS!AD622</f>
        <v>264386</v>
      </c>
      <c r="B619" t="str">
        <f>CALCS!A622</f>
        <v>Niles</v>
      </c>
      <c r="C619" t="str">
        <f>CALCS!B622</f>
        <v>MI</v>
      </c>
      <c r="D619" t="str">
        <f>CALCS!C622</f>
        <v>51</v>
      </c>
      <c r="E619" t="str">
        <f>CALCS!D622</f>
        <v>PC</v>
      </c>
      <c r="F619">
        <f>CALCS!O622</f>
        <v>11257</v>
      </c>
      <c r="G619" s="133">
        <f ca="1">OFFSET(CDBG17old!$J$1,MATCH(A619,CDBG17old!$K$2:$K$1263,0),)</f>
        <v>249333</v>
      </c>
      <c r="H619" s="133">
        <f>CALCS!X622</f>
        <v>280725</v>
      </c>
      <c r="I619" s="133">
        <f ca="1">IFERROR(OFFSET('reallocations and reductions'!$H$2,MATCH(A619,'reallocations and reductions'!$F$3:$F$6,0),),0)</f>
        <v>0</v>
      </c>
      <c r="J619" s="133">
        <f ca="1">IFERROR(OFFSET('reallocations and reductions'!$I$13,MATCH(A619,'reallocations and reductions'!$F$14:$F$54,0),), 0)</f>
        <v>0</v>
      </c>
      <c r="K619" s="133">
        <f ca="1">ROUND(IF(OR(E619="State Balance", E619="Hawaii County"), H619/(SUMIF($E$2:$E$1259,"State Balance",$H$2:$H$1259)+SUMIF($E$2:$E$1259,"Hawaii County",$H$2:$H$1259))*('reallocations and reductions'!$I$6),H619/(SUM($H$2:$H$1259)-SUMIF($E$2:$E$1259,"State Balance",$H$2:$H$1259)-SUMIF($E$2:$E$1259,"Hawaii County",$H$2:$H$1259))*('reallocations and reductions'!$I$8+'reallocations and reductions'!$I$7)),0)</f>
        <v>22</v>
      </c>
      <c r="L619" s="133">
        <f t="shared" ca="1" si="27"/>
        <v>280747</v>
      </c>
      <c r="M619" s="151">
        <f t="shared" ca="1" si="28"/>
        <v>0.12599214704832493</v>
      </c>
      <c r="N619" s="156">
        <f t="shared" ca="1" si="29"/>
        <v>31414</v>
      </c>
    </row>
    <row r="620" spans="1:14" x14ac:dyDescent="0.25">
      <c r="A620" t="str">
        <f>CALCS!AD623</f>
        <v>264452</v>
      </c>
      <c r="B620" t="str">
        <f>CALCS!A623</f>
        <v>Norton Shores</v>
      </c>
      <c r="C620" t="str">
        <f>CALCS!B623</f>
        <v>MI</v>
      </c>
      <c r="D620" t="str">
        <f>CALCS!C623</f>
        <v>52</v>
      </c>
      <c r="E620" t="str">
        <f>CALCS!D623</f>
        <v>MC</v>
      </c>
      <c r="F620">
        <f>CALCS!O623</f>
        <v>24340</v>
      </c>
      <c r="G620" s="133">
        <f ca="1">OFFSET(CDBG17old!$J$1,MATCH(A620,CDBG17old!$K$2:$K$1263,0),)</f>
        <v>117421</v>
      </c>
      <c r="H620" s="133">
        <f>CALCS!X623</f>
        <v>122400</v>
      </c>
      <c r="I620" s="133">
        <f ca="1">IFERROR(OFFSET('reallocations and reductions'!$H$2,MATCH(A620,'reallocations and reductions'!$F$3:$F$6,0),),0)</f>
        <v>0</v>
      </c>
      <c r="J620" s="133">
        <f ca="1">IFERROR(OFFSET('reallocations and reductions'!$I$13,MATCH(A620,'reallocations and reductions'!$F$14:$F$54,0),), 0)</f>
        <v>0</v>
      </c>
      <c r="K620" s="133">
        <f ca="1">ROUND(IF(OR(E620="State Balance", E620="Hawaii County"), H620/(SUMIF($E$2:$E$1259,"State Balance",$H$2:$H$1259)+SUMIF($E$2:$E$1259,"Hawaii County",$H$2:$H$1259))*('reallocations and reductions'!$I$6),H620/(SUM($H$2:$H$1259)-SUMIF($E$2:$E$1259,"State Balance",$H$2:$H$1259)-SUMIF($E$2:$E$1259,"Hawaii County",$H$2:$H$1259))*('reallocations and reductions'!$I$8+'reallocations and reductions'!$I$7)),0)</f>
        <v>10</v>
      </c>
      <c r="L620" s="133">
        <f t="shared" ca="1" si="27"/>
        <v>122410</v>
      </c>
      <c r="M620" s="151">
        <f t="shared" ca="1" si="28"/>
        <v>4.2488140962860133E-2</v>
      </c>
      <c r="N620" s="156">
        <f t="shared" ca="1" si="29"/>
        <v>4989</v>
      </c>
    </row>
    <row r="621" spans="1:14" x14ac:dyDescent="0.25">
      <c r="A621" t="str">
        <f>CALCS!AD624</f>
        <v>264962</v>
      </c>
      <c r="B621" t="str">
        <f>CALCS!A624</f>
        <v>Pontiac</v>
      </c>
      <c r="C621" t="str">
        <f>CALCS!B624</f>
        <v>MI</v>
      </c>
      <c r="D621" t="str">
        <f>CALCS!C624</f>
        <v>51</v>
      </c>
      <c r="E621" t="str">
        <f>CALCS!D624</f>
        <v>PC</v>
      </c>
      <c r="F621">
        <f>CALCS!O624</f>
        <v>59698</v>
      </c>
      <c r="G621" s="133">
        <f ca="1">OFFSET(CDBG17old!$J$1,MATCH(A621,CDBG17old!$K$2:$K$1263,0),)</f>
        <v>1361974</v>
      </c>
      <c r="H621" s="133">
        <f>CALCS!X624</f>
        <v>1504314</v>
      </c>
      <c r="I621" s="133">
        <f ca="1">IFERROR(OFFSET('reallocations and reductions'!$H$2,MATCH(A621,'reallocations and reductions'!$F$3:$F$6,0),),0)</f>
        <v>0</v>
      </c>
      <c r="J621" s="133">
        <f ca="1">IFERROR(OFFSET('reallocations and reductions'!$I$13,MATCH(A621,'reallocations and reductions'!$F$14:$F$54,0),), 0)</f>
        <v>0</v>
      </c>
      <c r="K621" s="133">
        <f ca="1">ROUND(IF(OR(E621="State Balance", E621="Hawaii County"), H621/(SUMIF($E$2:$E$1259,"State Balance",$H$2:$H$1259)+SUMIF($E$2:$E$1259,"Hawaii County",$H$2:$H$1259))*('reallocations and reductions'!$I$6),H621/(SUM($H$2:$H$1259)-SUMIF($E$2:$E$1259,"State Balance",$H$2:$H$1259)-SUMIF($E$2:$E$1259,"Hawaii County",$H$2:$H$1259))*('reallocations and reductions'!$I$8+'reallocations and reductions'!$I$7)),0)</f>
        <v>117</v>
      </c>
      <c r="L621" s="133">
        <f t="shared" ca="1" si="27"/>
        <v>1504431</v>
      </c>
      <c r="M621" s="151">
        <f t="shared" ca="1" si="28"/>
        <v>0.10459597613463986</v>
      </c>
      <c r="N621" s="156">
        <f t="shared" ca="1" si="29"/>
        <v>142457</v>
      </c>
    </row>
    <row r="622" spans="1:14" x14ac:dyDescent="0.25">
      <c r="A622" t="str">
        <f>CALCS!AD625</f>
        <v>264974</v>
      </c>
      <c r="B622" t="str">
        <f>CALCS!A625</f>
        <v>Portage</v>
      </c>
      <c r="C622" t="str">
        <f>CALCS!B625</f>
        <v>MI</v>
      </c>
      <c r="D622" t="str">
        <f>CALCS!C625</f>
        <v>51</v>
      </c>
      <c r="E622" t="str">
        <f>CALCS!D625</f>
        <v>PC</v>
      </c>
      <c r="F622">
        <f>CALCS!O625</f>
        <v>48508</v>
      </c>
      <c r="G622" s="133">
        <f ca="1">OFFSET(CDBG17old!$J$1,MATCH(A622,CDBG17old!$K$2:$K$1263,0),)</f>
        <v>216112</v>
      </c>
      <c r="H622" s="133">
        <f>CALCS!X625</f>
        <v>237101</v>
      </c>
      <c r="I622" s="133">
        <f ca="1">IFERROR(OFFSET('reallocations and reductions'!$H$2,MATCH(A622,'reallocations and reductions'!$F$3:$F$6,0),),0)</f>
        <v>0</v>
      </c>
      <c r="J622" s="133">
        <f ca="1">IFERROR(OFFSET('reallocations and reductions'!$I$13,MATCH(A622,'reallocations and reductions'!$F$14:$F$54,0),), 0)</f>
        <v>0</v>
      </c>
      <c r="K622" s="133">
        <f ca="1">ROUND(IF(OR(E622="State Balance", E622="Hawaii County"), H622/(SUMIF($E$2:$E$1259,"State Balance",$H$2:$H$1259)+SUMIF($E$2:$E$1259,"Hawaii County",$H$2:$H$1259))*('reallocations and reductions'!$I$6),H622/(SUM($H$2:$H$1259)-SUMIF($E$2:$E$1259,"State Balance",$H$2:$H$1259)-SUMIF($E$2:$E$1259,"Hawaii County",$H$2:$H$1259))*('reallocations and reductions'!$I$8+'reallocations and reductions'!$I$7)),0)</f>
        <v>18</v>
      </c>
      <c r="L622" s="133">
        <f t="shared" ca="1" si="27"/>
        <v>237119</v>
      </c>
      <c r="M622" s="151">
        <f t="shared" ca="1" si="28"/>
        <v>9.720422743762494E-2</v>
      </c>
      <c r="N622" s="156">
        <f t="shared" ca="1" si="29"/>
        <v>21007</v>
      </c>
    </row>
    <row r="623" spans="1:14" x14ac:dyDescent="0.25">
      <c r="A623" t="str">
        <f>CALCS!AD626</f>
        <v>265010</v>
      </c>
      <c r="B623" t="str">
        <f>CALCS!A626</f>
        <v>Port Huron</v>
      </c>
      <c r="C623" t="str">
        <f>CALCS!B626</f>
        <v>MI</v>
      </c>
      <c r="D623" t="str">
        <f>CALCS!C626</f>
        <v>52</v>
      </c>
      <c r="E623" t="str">
        <f>CALCS!D626</f>
        <v>MC</v>
      </c>
      <c r="F623">
        <f>CALCS!O626</f>
        <v>29231</v>
      </c>
      <c r="G623" s="133">
        <f ca="1">OFFSET(CDBG17old!$J$1,MATCH(A623,CDBG17old!$K$2:$K$1263,0),)</f>
        <v>709453</v>
      </c>
      <c r="H623" s="133">
        <f>CALCS!X626</f>
        <v>782920</v>
      </c>
      <c r="I623" s="133">
        <f ca="1">IFERROR(OFFSET('reallocations and reductions'!$H$2,MATCH(A623,'reallocations and reductions'!$F$3:$F$6,0),),0)</f>
        <v>0</v>
      </c>
      <c r="J623" s="133">
        <f ca="1">IFERROR(OFFSET('reallocations and reductions'!$I$13,MATCH(A623,'reallocations and reductions'!$F$14:$F$54,0),), 0)</f>
        <v>0</v>
      </c>
      <c r="K623" s="133">
        <f ca="1">ROUND(IF(OR(E623="State Balance", E623="Hawaii County"), H623/(SUMIF($E$2:$E$1259,"State Balance",$H$2:$H$1259)+SUMIF($E$2:$E$1259,"Hawaii County",$H$2:$H$1259))*('reallocations and reductions'!$I$6),H623/(SUM($H$2:$H$1259)-SUMIF($E$2:$E$1259,"State Balance",$H$2:$H$1259)-SUMIF($E$2:$E$1259,"Hawaii County",$H$2:$H$1259))*('reallocations and reductions'!$I$8+'reallocations and reductions'!$I$7)),0)</f>
        <v>61</v>
      </c>
      <c r="L623" s="133">
        <f t="shared" ca="1" si="27"/>
        <v>782981</v>
      </c>
      <c r="M623" s="151">
        <f t="shared" ca="1" si="28"/>
        <v>0.10364041028792605</v>
      </c>
      <c r="N623" s="156">
        <f t="shared" ca="1" si="29"/>
        <v>73528</v>
      </c>
    </row>
    <row r="624" spans="1:14" x14ac:dyDescent="0.25">
      <c r="A624" t="str">
        <f>CALCS!AD627</f>
        <v>265148</v>
      </c>
      <c r="B624" t="str">
        <f>CALCS!A627</f>
        <v>Redford</v>
      </c>
      <c r="C624" t="str">
        <f>CALCS!B627</f>
        <v>MI</v>
      </c>
      <c r="D624" t="str">
        <f>CALCS!C627</f>
        <v>52</v>
      </c>
      <c r="E624" t="str">
        <f>CALCS!D627</f>
        <v>MC</v>
      </c>
      <c r="F624">
        <f>CALCS!O627</f>
        <v>47062</v>
      </c>
      <c r="G624" s="133">
        <f ca="1">OFFSET(CDBG17old!$J$1,MATCH(A624,CDBG17old!$K$2:$K$1263,0),)</f>
        <v>817171</v>
      </c>
      <c r="H624" s="133">
        <f>CALCS!X627</f>
        <v>911573</v>
      </c>
      <c r="I624" s="133">
        <f ca="1">IFERROR(OFFSET('reallocations and reductions'!$H$2,MATCH(A624,'reallocations and reductions'!$F$3:$F$6,0),),0)</f>
        <v>0</v>
      </c>
      <c r="J624" s="133">
        <f ca="1">IFERROR(OFFSET('reallocations and reductions'!$I$13,MATCH(A624,'reallocations and reductions'!$F$14:$F$54,0),), 0)</f>
        <v>0</v>
      </c>
      <c r="K624" s="133">
        <f ca="1">ROUND(IF(OR(E624="State Balance", E624="Hawaii County"), H624/(SUMIF($E$2:$E$1259,"State Balance",$H$2:$H$1259)+SUMIF($E$2:$E$1259,"Hawaii County",$H$2:$H$1259))*('reallocations and reductions'!$I$6),H624/(SUM($H$2:$H$1259)-SUMIF($E$2:$E$1259,"State Balance",$H$2:$H$1259)-SUMIF($E$2:$E$1259,"Hawaii County",$H$2:$H$1259))*('reallocations and reductions'!$I$8+'reallocations and reductions'!$I$7)),0)</f>
        <v>71</v>
      </c>
      <c r="L624" s="133">
        <f t="shared" ca="1" si="27"/>
        <v>911644</v>
      </c>
      <c r="M624" s="151">
        <f t="shared" ca="1" si="28"/>
        <v>0.11560982952160563</v>
      </c>
      <c r="N624" s="156">
        <f t="shared" ca="1" si="29"/>
        <v>94473</v>
      </c>
    </row>
    <row r="625" spans="1:14" x14ac:dyDescent="0.25">
      <c r="A625" t="str">
        <f>CALCS!AD628</f>
        <v>265286</v>
      </c>
      <c r="B625" t="str">
        <f>CALCS!A628</f>
        <v>Roseville</v>
      </c>
      <c r="C625" t="str">
        <f>CALCS!B628</f>
        <v>MI</v>
      </c>
      <c r="D625" t="str">
        <f>CALCS!C628</f>
        <v>52</v>
      </c>
      <c r="E625" t="str">
        <f>CALCS!D628</f>
        <v>MC</v>
      </c>
      <c r="F625">
        <f>CALCS!O628</f>
        <v>47602</v>
      </c>
      <c r="G625" s="133">
        <f ca="1">OFFSET(CDBG17old!$J$1,MATCH(A625,CDBG17old!$K$2:$K$1263,0),)</f>
        <v>530180</v>
      </c>
      <c r="H625" s="133">
        <f>CALCS!X628</f>
        <v>592776</v>
      </c>
      <c r="I625" s="133">
        <f ca="1">IFERROR(OFFSET('reallocations and reductions'!$H$2,MATCH(A625,'reallocations and reductions'!$F$3:$F$6,0),),0)</f>
        <v>0</v>
      </c>
      <c r="J625" s="133">
        <f ca="1">IFERROR(OFFSET('reallocations and reductions'!$I$13,MATCH(A625,'reallocations and reductions'!$F$14:$F$54,0),), 0)</f>
        <v>0</v>
      </c>
      <c r="K625" s="133">
        <f ca="1">ROUND(IF(OR(E625="State Balance", E625="Hawaii County"), H625/(SUMIF($E$2:$E$1259,"State Balance",$H$2:$H$1259)+SUMIF($E$2:$E$1259,"Hawaii County",$H$2:$H$1259))*('reallocations and reductions'!$I$6),H625/(SUM($H$2:$H$1259)-SUMIF($E$2:$E$1259,"State Balance",$H$2:$H$1259)-SUMIF($E$2:$E$1259,"Hawaii County",$H$2:$H$1259))*('reallocations and reductions'!$I$8+'reallocations and reductions'!$I$7)),0)</f>
        <v>46</v>
      </c>
      <c r="L625" s="133">
        <f t="shared" ca="1" si="27"/>
        <v>592822</v>
      </c>
      <c r="M625" s="151">
        <f t="shared" ca="1" si="28"/>
        <v>0.11815232562525935</v>
      </c>
      <c r="N625" s="156">
        <f t="shared" ca="1" si="29"/>
        <v>62642</v>
      </c>
    </row>
    <row r="626" spans="1:14" x14ac:dyDescent="0.25">
      <c r="A626" t="str">
        <f>CALCS!AD629</f>
        <v>265304</v>
      </c>
      <c r="B626" t="str">
        <f>CALCS!A629</f>
        <v>Royal Oak</v>
      </c>
      <c r="C626" t="str">
        <f>CALCS!B629</f>
        <v>MI</v>
      </c>
      <c r="D626" t="str">
        <f>CALCS!C629</f>
        <v>52</v>
      </c>
      <c r="E626" t="str">
        <f>CALCS!D629</f>
        <v>MC</v>
      </c>
      <c r="F626">
        <f>CALCS!O629</f>
        <v>59006</v>
      </c>
      <c r="G626" s="133">
        <f ca="1">OFFSET(CDBG17old!$J$1,MATCH(A626,CDBG17old!$K$2:$K$1263,0),)</f>
        <v>1083445</v>
      </c>
      <c r="H626" s="133">
        <f>CALCS!X629</f>
        <v>1186597</v>
      </c>
      <c r="I626" s="133">
        <f ca="1">IFERROR(OFFSET('reallocations and reductions'!$H$2,MATCH(A626,'reallocations and reductions'!$F$3:$F$6,0),),0)</f>
        <v>0</v>
      </c>
      <c r="J626" s="133">
        <f ca="1">IFERROR(OFFSET('reallocations and reductions'!$I$13,MATCH(A626,'reallocations and reductions'!$F$14:$F$54,0),), 0)</f>
        <v>0</v>
      </c>
      <c r="K626" s="133">
        <f ca="1">ROUND(IF(OR(E626="State Balance", E626="Hawaii County"), H626/(SUMIF($E$2:$E$1259,"State Balance",$H$2:$H$1259)+SUMIF($E$2:$E$1259,"Hawaii County",$H$2:$H$1259))*('reallocations and reductions'!$I$6),H626/(SUM($H$2:$H$1259)-SUMIF($E$2:$E$1259,"State Balance",$H$2:$H$1259)-SUMIF($E$2:$E$1259,"Hawaii County",$H$2:$H$1259))*('reallocations and reductions'!$I$8+'reallocations and reductions'!$I$7)),0)</f>
        <v>92</v>
      </c>
      <c r="L626" s="133">
        <f t="shared" ca="1" si="27"/>
        <v>1186689</v>
      </c>
      <c r="M626" s="151">
        <f t="shared" ca="1" si="28"/>
        <v>9.5292331405839703E-2</v>
      </c>
      <c r="N626" s="156">
        <f t="shared" ca="1" si="29"/>
        <v>103244</v>
      </c>
    </row>
    <row r="627" spans="1:14" x14ac:dyDescent="0.25">
      <c r="A627" t="str">
        <f>CALCS!AD630</f>
        <v>265340</v>
      </c>
      <c r="B627" t="str">
        <f>CALCS!A630</f>
        <v>Saginaw</v>
      </c>
      <c r="C627" t="str">
        <f>CALCS!B630</f>
        <v>MI</v>
      </c>
      <c r="D627" t="str">
        <f>CALCS!C630</f>
        <v>51</v>
      </c>
      <c r="E627" t="str">
        <f>CALCS!D630</f>
        <v>PC</v>
      </c>
      <c r="F627">
        <f>CALCS!O630</f>
        <v>48984</v>
      </c>
      <c r="G627" s="133">
        <f ca="1">OFFSET(CDBG17old!$J$1,MATCH(A627,CDBG17old!$K$2:$K$1263,0),)</f>
        <v>1935637</v>
      </c>
      <c r="H627" s="133">
        <f>CALCS!X630</f>
        <v>2142484</v>
      </c>
      <c r="I627" s="133">
        <f ca="1">IFERROR(OFFSET('reallocations and reductions'!$H$2,MATCH(A627,'reallocations and reductions'!$F$3:$F$6,0),),0)</f>
        <v>0</v>
      </c>
      <c r="J627" s="133">
        <f ca="1">IFERROR(OFFSET('reallocations and reductions'!$I$13,MATCH(A627,'reallocations and reductions'!$F$14:$F$54,0),), 0)</f>
        <v>0</v>
      </c>
      <c r="K627" s="133">
        <f ca="1">ROUND(IF(OR(E627="State Balance", E627="Hawaii County"), H627/(SUMIF($E$2:$E$1259,"State Balance",$H$2:$H$1259)+SUMIF($E$2:$E$1259,"Hawaii County",$H$2:$H$1259))*('reallocations and reductions'!$I$6),H627/(SUM($H$2:$H$1259)-SUMIF($E$2:$E$1259,"State Balance",$H$2:$H$1259)-SUMIF($E$2:$E$1259,"Hawaii County",$H$2:$H$1259))*('reallocations and reductions'!$I$8+'reallocations and reductions'!$I$7)),0)</f>
        <v>167</v>
      </c>
      <c r="L627" s="133">
        <f t="shared" ca="1" si="27"/>
        <v>2142651</v>
      </c>
      <c r="M627" s="151">
        <f t="shared" ca="1" si="28"/>
        <v>0.10694877190299627</v>
      </c>
      <c r="N627" s="156">
        <f t="shared" ca="1" si="29"/>
        <v>207014</v>
      </c>
    </row>
    <row r="628" spans="1:14" x14ac:dyDescent="0.25">
      <c r="A628" t="str">
        <f>CALCS!AD631</f>
        <v>265370</v>
      </c>
      <c r="B628" t="str">
        <f>CALCS!A631</f>
        <v>St Clair Shores</v>
      </c>
      <c r="C628" t="str">
        <f>CALCS!B631</f>
        <v>MI</v>
      </c>
      <c r="D628" t="str">
        <f>CALCS!C631</f>
        <v>52</v>
      </c>
      <c r="E628" t="str">
        <f>CALCS!D631</f>
        <v>MC</v>
      </c>
      <c r="F628">
        <f>CALCS!O631</f>
        <v>59775</v>
      </c>
      <c r="G628" s="133">
        <f ca="1">OFFSET(CDBG17old!$J$1,MATCH(A628,CDBG17old!$K$2:$K$1263,0),)</f>
        <v>781804</v>
      </c>
      <c r="H628" s="133">
        <f>CALCS!X631</f>
        <v>859663</v>
      </c>
      <c r="I628" s="133">
        <f ca="1">IFERROR(OFFSET('reallocations and reductions'!$H$2,MATCH(A628,'reallocations and reductions'!$F$3:$F$6,0),),0)</f>
        <v>0</v>
      </c>
      <c r="J628" s="133">
        <f ca="1">IFERROR(OFFSET('reallocations and reductions'!$I$13,MATCH(A628,'reallocations and reductions'!$F$14:$F$54,0),), 0)</f>
        <v>0</v>
      </c>
      <c r="K628" s="133">
        <f ca="1">ROUND(IF(OR(E628="State Balance", E628="Hawaii County"), H628/(SUMIF($E$2:$E$1259,"State Balance",$H$2:$H$1259)+SUMIF($E$2:$E$1259,"Hawaii County",$H$2:$H$1259))*('reallocations and reductions'!$I$6),H628/(SUM($H$2:$H$1259)-SUMIF($E$2:$E$1259,"State Balance",$H$2:$H$1259)-SUMIF($E$2:$E$1259,"Hawaii County",$H$2:$H$1259))*('reallocations and reductions'!$I$8+'reallocations and reductions'!$I$7)),0)</f>
        <v>67</v>
      </c>
      <c r="L628" s="133">
        <f t="shared" ca="1" si="27"/>
        <v>859730</v>
      </c>
      <c r="M628" s="151">
        <f t="shared" ca="1" si="28"/>
        <v>9.9674598748535445E-2</v>
      </c>
      <c r="N628" s="156">
        <f t="shared" ca="1" si="29"/>
        <v>77926</v>
      </c>
    </row>
    <row r="629" spans="1:14" x14ac:dyDescent="0.25">
      <c r="A629" t="str">
        <f>CALCS!AD632</f>
        <v>265664</v>
      </c>
      <c r="B629" t="str">
        <f>CALCS!A632</f>
        <v>Southfield</v>
      </c>
      <c r="C629" t="str">
        <f>CALCS!B632</f>
        <v>MI</v>
      </c>
      <c r="D629" t="str">
        <f>CALCS!C632</f>
        <v>51</v>
      </c>
      <c r="E629" t="str">
        <f>CALCS!D632</f>
        <v>PC</v>
      </c>
      <c r="F629">
        <f>CALCS!O632</f>
        <v>73100</v>
      </c>
      <c r="G629" s="133">
        <f ca="1">OFFSET(CDBG17old!$J$1,MATCH(A629,CDBG17old!$K$2:$K$1263,0),)</f>
        <v>428740</v>
      </c>
      <c r="H629" s="133">
        <f>CALCS!X632</f>
        <v>471942</v>
      </c>
      <c r="I629" s="133">
        <f ca="1">IFERROR(OFFSET('reallocations and reductions'!$H$2,MATCH(A629,'reallocations and reductions'!$F$3:$F$6,0),),0)</f>
        <v>0</v>
      </c>
      <c r="J629" s="133">
        <f ca="1">IFERROR(OFFSET('reallocations and reductions'!$I$13,MATCH(A629,'reallocations and reductions'!$F$14:$F$54,0),), 0)</f>
        <v>0</v>
      </c>
      <c r="K629" s="133">
        <f ca="1">ROUND(IF(OR(E629="State Balance", E629="Hawaii County"), H629/(SUMIF($E$2:$E$1259,"State Balance",$H$2:$H$1259)+SUMIF($E$2:$E$1259,"Hawaii County",$H$2:$H$1259))*('reallocations and reductions'!$I$6),H629/(SUM($H$2:$H$1259)-SUMIF($E$2:$E$1259,"State Balance",$H$2:$H$1259)-SUMIF($E$2:$E$1259,"Hawaii County",$H$2:$H$1259))*('reallocations and reductions'!$I$8+'reallocations and reductions'!$I$7)),0)</f>
        <v>37</v>
      </c>
      <c r="L629" s="133">
        <f t="shared" ca="1" si="27"/>
        <v>471979</v>
      </c>
      <c r="M629" s="151">
        <f t="shared" ca="1" si="28"/>
        <v>0.10085133180948827</v>
      </c>
      <c r="N629" s="156">
        <f t="shared" ca="1" si="29"/>
        <v>43239</v>
      </c>
    </row>
    <row r="630" spans="1:14" x14ac:dyDescent="0.25">
      <c r="A630" t="str">
        <f>CALCS!AD633</f>
        <v>265814</v>
      </c>
      <c r="B630" t="str">
        <f>CALCS!A633</f>
        <v>Sterling Heights</v>
      </c>
      <c r="C630" t="str">
        <f>CALCS!B633</f>
        <v>MI</v>
      </c>
      <c r="D630" t="str">
        <f>CALCS!C633</f>
        <v>52</v>
      </c>
      <c r="E630" t="str">
        <f>CALCS!D633</f>
        <v>MC</v>
      </c>
      <c r="F630">
        <f>CALCS!O633</f>
        <v>132427</v>
      </c>
      <c r="G630" s="133">
        <f ca="1">OFFSET(CDBG17old!$J$1,MATCH(A630,CDBG17old!$K$2:$K$1263,0),)</f>
        <v>716925</v>
      </c>
      <c r="H630" s="133">
        <f>CALCS!X633</f>
        <v>797141</v>
      </c>
      <c r="I630" s="133">
        <f ca="1">IFERROR(OFFSET('reallocations and reductions'!$H$2,MATCH(A630,'reallocations and reductions'!$F$3:$F$6,0),),0)</f>
        <v>0</v>
      </c>
      <c r="J630" s="133">
        <f ca="1">IFERROR(OFFSET('reallocations and reductions'!$I$13,MATCH(A630,'reallocations and reductions'!$F$14:$F$54,0),), 0)</f>
        <v>0</v>
      </c>
      <c r="K630" s="133">
        <f ca="1">ROUND(IF(OR(E630="State Balance", E630="Hawaii County"), H630/(SUMIF($E$2:$E$1259,"State Balance",$H$2:$H$1259)+SUMIF($E$2:$E$1259,"Hawaii County",$H$2:$H$1259))*('reallocations and reductions'!$I$6),H630/(SUM($H$2:$H$1259)-SUMIF($E$2:$E$1259,"State Balance",$H$2:$H$1259)-SUMIF($E$2:$E$1259,"Hawaii County",$H$2:$H$1259))*('reallocations and reductions'!$I$8+'reallocations and reductions'!$I$7)),0)</f>
        <v>62</v>
      </c>
      <c r="L630" s="133">
        <f t="shared" ca="1" si="27"/>
        <v>797203</v>
      </c>
      <c r="M630" s="151">
        <f t="shared" ca="1" si="28"/>
        <v>0.11197545070962793</v>
      </c>
      <c r="N630" s="156">
        <f t="shared" ca="1" si="29"/>
        <v>80278</v>
      </c>
    </row>
    <row r="631" spans="1:14" x14ac:dyDescent="0.25">
      <c r="A631" t="str">
        <f>CALCS!AD634</f>
        <v>265934</v>
      </c>
      <c r="B631" t="str">
        <f>CALCS!A634</f>
        <v>Taylor</v>
      </c>
      <c r="C631" t="str">
        <f>CALCS!B634</f>
        <v>MI</v>
      </c>
      <c r="D631" t="str">
        <f>CALCS!C634</f>
        <v>51</v>
      </c>
      <c r="E631" t="str">
        <f>CALCS!D634</f>
        <v>PC</v>
      </c>
      <c r="F631">
        <f>CALCS!O634</f>
        <v>61177</v>
      </c>
      <c r="G631" s="133">
        <f ca="1">OFFSET(CDBG17old!$J$1,MATCH(A631,CDBG17old!$K$2:$K$1263,0),)</f>
        <v>421777</v>
      </c>
      <c r="H631" s="133">
        <f>CALCS!X634</f>
        <v>481590</v>
      </c>
      <c r="I631" s="133">
        <f ca="1">IFERROR(OFFSET('reallocations and reductions'!$H$2,MATCH(A631,'reallocations and reductions'!$F$3:$F$6,0),),0)</f>
        <v>0</v>
      </c>
      <c r="J631" s="133">
        <f ca="1">IFERROR(OFFSET('reallocations and reductions'!$I$13,MATCH(A631,'reallocations and reductions'!$F$14:$F$54,0),), 0)</f>
        <v>0</v>
      </c>
      <c r="K631" s="133">
        <f ca="1">ROUND(IF(OR(E631="State Balance", E631="Hawaii County"), H631/(SUMIF($E$2:$E$1259,"State Balance",$H$2:$H$1259)+SUMIF($E$2:$E$1259,"Hawaii County",$H$2:$H$1259))*('reallocations and reductions'!$I$6),H631/(SUM($H$2:$H$1259)-SUMIF($E$2:$E$1259,"State Balance",$H$2:$H$1259)-SUMIF($E$2:$E$1259,"Hawaii County",$H$2:$H$1259))*('reallocations and reductions'!$I$8+'reallocations and reductions'!$I$7)),0)</f>
        <v>38</v>
      </c>
      <c r="L631" s="133">
        <f t="shared" ca="1" si="27"/>
        <v>481628</v>
      </c>
      <c r="M631" s="151">
        <f t="shared" ca="1" si="28"/>
        <v>0.14190200034615449</v>
      </c>
      <c r="N631" s="156">
        <f t="shared" ca="1" si="29"/>
        <v>59851</v>
      </c>
    </row>
    <row r="632" spans="1:14" x14ac:dyDescent="0.25">
      <c r="A632" t="str">
        <f>CALCS!AD635</f>
        <v>266252</v>
      </c>
      <c r="B632" t="str">
        <f>CALCS!A635</f>
        <v>Warren</v>
      </c>
      <c r="C632" t="str">
        <f>CALCS!B635</f>
        <v>MI</v>
      </c>
      <c r="D632" t="str">
        <f>CALCS!C635</f>
        <v>51</v>
      </c>
      <c r="E632" t="str">
        <f>CALCS!D635</f>
        <v>PC</v>
      </c>
      <c r="F632">
        <f>CALCS!O635</f>
        <v>135125</v>
      </c>
      <c r="G632" s="133">
        <f ca="1">OFFSET(CDBG17old!$J$1,MATCH(A632,CDBG17old!$K$2:$K$1263,0),)</f>
        <v>952363</v>
      </c>
      <c r="H632" s="133">
        <f>CALCS!X635</f>
        <v>1052808</v>
      </c>
      <c r="I632" s="133">
        <f ca="1">IFERROR(OFFSET('reallocations and reductions'!$H$2,MATCH(A632,'reallocations and reductions'!$F$3:$F$6,0),),0)</f>
        <v>0</v>
      </c>
      <c r="J632" s="133">
        <f ca="1">IFERROR(OFFSET('reallocations and reductions'!$I$13,MATCH(A632,'reallocations and reductions'!$F$14:$F$54,0),), 0)</f>
        <v>0</v>
      </c>
      <c r="K632" s="133">
        <f ca="1">ROUND(IF(OR(E632="State Balance", E632="Hawaii County"), H632/(SUMIF($E$2:$E$1259,"State Balance",$H$2:$H$1259)+SUMIF($E$2:$E$1259,"Hawaii County",$H$2:$H$1259))*('reallocations and reductions'!$I$6),H632/(SUM($H$2:$H$1259)-SUMIF($E$2:$E$1259,"State Balance",$H$2:$H$1259)-SUMIF($E$2:$E$1259,"Hawaii County",$H$2:$H$1259))*('reallocations and reductions'!$I$8+'reallocations and reductions'!$I$7)),0)</f>
        <v>82</v>
      </c>
      <c r="L632" s="133">
        <f t="shared" ca="1" si="27"/>
        <v>1052890</v>
      </c>
      <c r="M632" s="151">
        <f t="shared" ca="1" si="28"/>
        <v>0.10555533971815369</v>
      </c>
      <c r="N632" s="156">
        <f t="shared" ca="1" si="29"/>
        <v>100527</v>
      </c>
    </row>
    <row r="633" spans="1:14" x14ac:dyDescent="0.25">
      <c r="A633" t="str">
        <f>CALCS!AD636</f>
        <v>266267</v>
      </c>
      <c r="B633" t="str">
        <f>CALCS!A636</f>
        <v>Waterford Township</v>
      </c>
      <c r="C633" t="str">
        <f>CALCS!B636</f>
        <v>MI</v>
      </c>
      <c r="D633" t="str">
        <f>CALCS!C636</f>
        <v>52</v>
      </c>
      <c r="E633" t="str">
        <f>CALCS!D636</f>
        <v>MC</v>
      </c>
      <c r="F633">
        <f>CALCS!O636</f>
        <v>72866</v>
      </c>
      <c r="G633" s="133">
        <f ca="1">OFFSET(CDBG17old!$J$1,MATCH(A633,CDBG17old!$K$2:$K$1263,0),)</f>
        <v>368256</v>
      </c>
      <c r="H633" s="133">
        <f>CALCS!X636</f>
        <v>412299</v>
      </c>
      <c r="I633" s="133">
        <f ca="1">IFERROR(OFFSET('reallocations and reductions'!$H$2,MATCH(A633,'reallocations and reductions'!$F$3:$F$6,0),),0)</f>
        <v>0</v>
      </c>
      <c r="J633" s="133">
        <f ca="1">IFERROR(OFFSET('reallocations and reductions'!$I$13,MATCH(A633,'reallocations and reductions'!$F$14:$F$54,0),), 0)</f>
        <v>0</v>
      </c>
      <c r="K633" s="133">
        <f ca="1">ROUND(IF(OR(E633="State Balance", E633="Hawaii County"), H633/(SUMIF($E$2:$E$1259,"State Balance",$H$2:$H$1259)+SUMIF($E$2:$E$1259,"Hawaii County",$H$2:$H$1259))*('reallocations and reductions'!$I$6),H633/(SUM($H$2:$H$1259)-SUMIF($E$2:$E$1259,"State Balance",$H$2:$H$1259)-SUMIF($E$2:$E$1259,"Hawaii County",$H$2:$H$1259))*('reallocations and reductions'!$I$8+'reallocations and reductions'!$I$7)),0)</f>
        <v>32</v>
      </c>
      <c r="L633" s="133">
        <f t="shared" ca="1" si="27"/>
        <v>412331</v>
      </c>
      <c r="M633" s="151">
        <f t="shared" ca="1" si="28"/>
        <v>0.11968576207855405</v>
      </c>
      <c r="N633" s="156">
        <f t="shared" ca="1" si="29"/>
        <v>44075</v>
      </c>
    </row>
    <row r="634" spans="1:14" x14ac:dyDescent="0.25">
      <c r="A634" t="str">
        <f>CALCS!AD637</f>
        <v>266378</v>
      </c>
      <c r="B634" t="str">
        <f>CALCS!A637</f>
        <v>Westland</v>
      </c>
      <c r="C634" t="str">
        <f>CALCS!B637</f>
        <v>MI</v>
      </c>
      <c r="D634" t="str">
        <f>CALCS!C637</f>
        <v>52</v>
      </c>
      <c r="E634" t="str">
        <f>CALCS!D637</f>
        <v>MC</v>
      </c>
      <c r="F634">
        <f>CALCS!O637</f>
        <v>81545</v>
      </c>
      <c r="G634" s="133">
        <f ca="1">OFFSET(CDBG17old!$J$1,MATCH(A634,CDBG17old!$K$2:$K$1263,0),)</f>
        <v>993446</v>
      </c>
      <c r="H634" s="133">
        <f>CALCS!X637</f>
        <v>1093907</v>
      </c>
      <c r="I634" s="133">
        <f ca="1">IFERROR(OFFSET('reallocations and reductions'!$H$2,MATCH(A634,'reallocations and reductions'!$F$3:$F$6,0),),0)</f>
        <v>0</v>
      </c>
      <c r="J634" s="133">
        <f ca="1">IFERROR(OFFSET('reallocations and reductions'!$I$13,MATCH(A634,'reallocations and reductions'!$F$14:$F$54,0),), 0)</f>
        <v>0</v>
      </c>
      <c r="K634" s="133">
        <f ca="1">ROUND(IF(OR(E634="State Balance", E634="Hawaii County"), H634/(SUMIF($E$2:$E$1259,"State Balance",$H$2:$H$1259)+SUMIF($E$2:$E$1259,"Hawaii County",$H$2:$H$1259))*('reallocations and reductions'!$I$6),H634/(SUM($H$2:$H$1259)-SUMIF($E$2:$E$1259,"State Balance",$H$2:$H$1259)-SUMIF($E$2:$E$1259,"Hawaii County",$H$2:$H$1259))*('reallocations and reductions'!$I$8+'reallocations and reductions'!$I$7)),0)</f>
        <v>85</v>
      </c>
      <c r="L634" s="133">
        <f t="shared" ca="1" si="27"/>
        <v>1093992</v>
      </c>
      <c r="M634" s="151">
        <f t="shared" ca="1" si="28"/>
        <v>0.1012093259220934</v>
      </c>
      <c r="N634" s="156">
        <f t="shared" ca="1" si="29"/>
        <v>100546</v>
      </c>
    </row>
    <row r="635" spans="1:14" x14ac:dyDescent="0.25">
      <c r="A635" t="str">
        <f>CALCS!AD638</f>
        <v>266624</v>
      </c>
      <c r="B635" t="str">
        <f>CALCS!A638</f>
        <v>Wyoming</v>
      </c>
      <c r="C635" t="str">
        <f>CALCS!B638</f>
        <v>MI</v>
      </c>
      <c r="D635" t="str">
        <f>CALCS!C638</f>
        <v>51</v>
      </c>
      <c r="E635" t="str">
        <f>CALCS!D638</f>
        <v>PC</v>
      </c>
      <c r="F635">
        <f>CALCS!O638</f>
        <v>75567</v>
      </c>
      <c r="G635" s="133">
        <f ca="1">OFFSET(CDBG17old!$J$1,MATCH(A635,CDBG17old!$K$2:$K$1263,0),)</f>
        <v>479426</v>
      </c>
      <c r="H635" s="133">
        <f>CALCS!X638</f>
        <v>522094</v>
      </c>
      <c r="I635" s="133">
        <f ca="1">IFERROR(OFFSET('reallocations and reductions'!$H$2,MATCH(A635,'reallocations and reductions'!$F$3:$F$6,0),),0)</f>
        <v>0</v>
      </c>
      <c r="J635" s="133">
        <f ca="1">IFERROR(OFFSET('reallocations and reductions'!$I$13,MATCH(A635,'reallocations and reductions'!$F$14:$F$54,0),), 0)</f>
        <v>0</v>
      </c>
      <c r="K635" s="133">
        <f ca="1">ROUND(IF(OR(E635="State Balance", E635="Hawaii County"), H635/(SUMIF($E$2:$E$1259,"State Balance",$H$2:$H$1259)+SUMIF($E$2:$E$1259,"Hawaii County",$H$2:$H$1259))*('reallocations and reductions'!$I$6),H635/(SUM($H$2:$H$1259)-SUMIF($E$2:$E$1259,"State Balance",$H$2:$H$1259)-SUMIF($E$2:$E$1259,"Hawaii County",$H$2:$H$1259))*('reallocations and reductions'!$I$8+'reallocations and reductions'!$I$7)),0)</f>
        <v>41</v>
      </c>
      <c r="L635" s="133">
        <f t="shared" ca="1" si="27"/>
        <v>522135</v>
      </c>
      <c r="M635" s="151">
        <f t="shared" ca="1" si="28"/>
        <v>8.908361248659856E-2</v>
      </c>
      <c r="N635" s="156">
        <f t="shared" ca="1" si="29"/>
        <v>42709</v>
      </c>
    </row>
    <row r="636" spans="1:14" x14ac:dyDescent="0.25">
      <c r="A636" t="str">
        <f>CALCS!AD639</f>
        <v>269049</v>
      </c>
      <c r="B636" t="str">
        <f>CALCS!A639</f>
        <v>Genesee County</v>
      </c>
      <c r="C636" t="str">
        <f>CALCS!B639</f>
        <v>MI</v>
      </c>
      <c r="D636" t="str">
        <f>CALCS!C639</f>
        <v>66</v>
      </c>
      <c r="E636" t="str">
        <f>CALCS!D639</f>
        <v>UC</v>
      </c>
      <c r="F636">
        <f>CALCS!O639</f>
        <v>304036</v>
      </c>
      <c r="G636" s="133">
        <f ca="1">OFFSET(CDBG17old!$J$1,MATCH(A636,CDBG17old!$K$2:$K$1263,0),)</f>
        <v>1687746</v>
      </c>
      <c r="H636" s="133">
        <f>CALCS!X639</f>
        <v>1828841</v>
      </c>
      <c r="I636" s="133">
        <f ca="1">IFERROR(OFFSET('reallocations and reductions'!$H$2,MATCH(A636,'reallocations and reductions'!$F$3:$F$6,0),),0)</f>
        <v>0</v>
      </c>
      <c r="J636" s="133">
        <f ca="1">IFERROR(OFFSET('reallocations and reductions'!$I$13,MATCH(A636,'reallocations and reductions'!$F$14:$F$54,0),), 0)</f>
        <v>0</v>
      </c>
      <c r="K636" s="133">
        <f ca="1">ROUND(IF(OR(E636="State Balance", E636="Hawaii County"), H636/(SUMIF($E$2:$E$1259,"State Balance",$H$2:$H$1259)+SUMIF($E$2:$E$1259,"Hawaii County",$H$2:$H$1259))*('reallocations and reductions'!$I$6),H636/(SUM($H$2:$H$1259)-SUMIF($E$2:$E$1259,"State Balance",$H$2:$H$1259)-SUMIF($E$2:$E$1259,"Hawaii County",$H$2:$H$1259))*('reallocations and reductions'!$I$8+'reallocations and reductions'!$I$7)),0)</f>
        <v>143</v>
      </c>
      <c r="L636" s="133">
        <f t="shared" ca="1" si="27"/>
        <v>1828984</v>
      </c>
      <c r="M636" s="151">
        <f t="shared" ca="1" si="28"/>
        <v>8.3684393267707338E-2</v>
      </c>
      <c r="N636" s="156">
        <f t="shared" ca="1" si="29"/>
        <v>141238</v>
      </c>
    </row>
    <row r="637" spans="1:14" x14ac:dyDescent="0.25">
      <c r="A637" t="str">
        <f>CALCS!AD640</f>
        <v>269081</v>
      </c>
      <c r="B637" t="str">
        <f>CALCS!A640</f>
        <v>Kent County</v>
      </c>
      <c r="C637" t="str">
        <f>CALCS!B640</f>
        <v>MI</v>
      </c>
      <c r="D637" t="str">
        <f>CALCS!C640</f>
        <v>66</v>
      </c>
      <c r="E637" t="str">
        <f>CALCS!D640</f>
        <v>UC</v>
      </c>
      <c r="F637">
        <f>CALCS!O640</f>
        <v>366261</v>
      </c>
      <c r="G637" s="133">
        <f ca="1">OFFSET(CDBG17old!$J$1,MATCH(A637,CDBG17old!$K$2:$K$1263,0),)</f>
        <v>1515482</v>
      </c>
      <c r="H637" s="133">
        <f>CALCS!X640</f>
        <v>1759360</v>
      </c>
      <c r="I637" s="133">
        <f ca="1">IFERROR(OFFSET('reallocations and reductions'!$H$2,MATCH(A637,'reallocations and reductions'!$F$3:$F$6,0),),0)</f>
        <v>0</v>
      </c>
      <c r="J637" s="133">
        <f ca="1">IFERROR(OFFSET('reallocations and reductions'!$I$13,MATCH(A637,'reallocations and reductions'!$F$14:$F$54,0),), 0)</f>
        <v>0</v>
      </c>
      <c r="K637" s="133">
        <f ca="1">ROUND(IF(OR(E637="State Balance", E637="Hawaii County"), H637/(SUMIF($E$2:$E$1259,"State Balance",$H$2:$H$1259)+SUMIF($E$2:$E$1259,"Hawaii County",$H$2:$H$1259))*('reallocations and reductions'!$I$6),H637/(SUM($H$2:$H$1259)-SUMIF($E$2:$E$1259,"State Balance",$H$2:$H$1259)-SUMIF($E$2:$E$1259,"Hawaii County",$H$2:$H$1259))*('reallocations and reductions'!$I$8+'reallocations and reductions'!$I$7)),0)</f>
        <v>137</v>
      </c>
      <c r="L637" s="133">
        <f t="shared" ca="1" si="27"/>
        <v>1759497</v>
      </c>
      <c r="M637" s="151">
        <f t="shared" ca="1" si="28"/>
        <v>0.16101477945630499</v>
      </c>
      <c r="N637" s="156">
        <f t="shared" ca="1" si="29"/>
        <v>244015</v>
      </c>
    </row>
    <row r="638" spans="1:14" x14ac:dyDescent="0.25">
      <c r="A638" t="str">
        <f>CALCS!AD641</f>
        <v>269099</v>
      </c>
      <c r="B638" t="str">
        <f>CALCS!A641</f>
        <v>Macomb County</v>
      </c>
      <c r="C638" t="str">
        <f>CALCS!B641</f>
        <v>MI</v>
      </c>
      <c r="D638" t="str">
        <f>CALCS!C641</f>
        <v>66</v>
      </c>
      <c r="E638" t="str">
        <f>CALCS!D641</f>
        <v>UC</v>
      </c>
      <c r="F638">
        <f>CALCS!O641</f>
        <v>392689</v>
      </c>
      <c r="G638" s="133">
        <f ca="1">OFFSET(CDBG17old!$J$1,MATCH(A638,CDBG17old!$K$2:$K$1263,0),)</f>
        <v>1715571</v>
      </c>
      <c r="H638" s="133">
        <f>CALCS!X641</f>
        <v>1862862</v>
      </c>
      <c r="I638" s="133">
        <f ca="1">IFERROR(OFFSET('reallocations and reductions'!$H$2,MATCH(A638,'reallocations and reductions'!$F$3:$F$6,0),),0)</f>
        <v>0</v>
      </c>
      <c r="J638" s="133">
        <f ca="1">IFERROR(OFFSET('reallocations and reductions'!$I$13,MATCH(A638,'reallocations and reductions'!$F$14:$F$54,0),), 0)</f>
        <v>0</v>
      </c>
      <c r="K638" s="133">
        <f ca="1">ROUND(IF(OR(E638="State Balance", E638="Hawaii County"), H638/(SUMIF($E$2:$E$1259,"State Balance",$H$2:$H$1259)+SUMIF($E$2:$E$1259,"Hawaii County",$H$2:$H$1259))*('reallocations and reductions'!$I$6),H638/(SUM($H$2:$H$1259)-SUMIF($E$2:$E$1259,"State Balance",$H$2:$H$1259)-SUMIF($E$2:$E$1259,"Hawaii County",$H$2:$H$1259))*('reallocations and reductions'!$I$8+'reallocations and reductions'!$I$7)),0)</f>
        <v>145</v>
      </c>
      <c r="L638" s="133">
        <f t="shared" ca="1" si="27"/>
        <v>1863007</v>
      </c>
      <c r="M638" s="151">
        <f t="shared" ca="1" si="28"/>
        <v>8.5939899893388266E-2</v>
      </c>
      <c r="N638" s="156">
        <f t="shared" ca="1" si="29"/>
        <v>147436</v>
      </c>
    </row>
    <row r="639" spans="1:14" x14ac:dyDescent="0.25">
      <c r="A639" t="str">
        <f>CALCS!AD642</f>
        <v>269125</v>
      </c>
      <c r="B639" t="str">
        <f>CALCS!A642</f>
        <v>Oakland County</v>
      </c>
      <c r="C639" t="str">
        <f>CALCS!B642</f>
        <v>MI</v>
      </c>
      <c r="D639" t="str">
        <f>CALCS!C642</f>
        <v>66</v>
      </c>
      <c r="E639" t="str">
        <f>CALCS!D642</f>
        <v>UC</v>
      </c>
      <c r="F639">
        <f>CALCS!O642</f>
        <v>896571</v>
      </c>
      <c r="G639" s="133">
        <f ca="1">OFFSET(CDBG17old!$J$1,MATCH(A639,CDBG17old!$K$2:$K$1263,0),)</f>
        <v>3637112</v>
      </c>
      <c r="H639" s="133">
        <f>CALCS!X642</f>
        <v>3934698</v>
      </c>
      <c r="I639" s="133">
        <f ca="1">IFERROR(OFFSET('reallocations and reductions'!$H$2,MATCH(A639,'reallocations and reductions'!$F$3:$F$6,0),),0)</f>
        <v>0</v>
      </c>
      <c r="J639" s="133">
        <f ca="1">IFERROR(OFFSET('reallocations and reductions'!$I$13,MATCH(A639,'reallocations and reductions'!$F$14:$F$54,0),), 0)</f>
        <v>0</v>
      </c>
      <c r="K639" s="133">
        <f ca="1">ROUND(IF(OR(E639="State Balance", E639="Hawaii County"), H639/(SUMIF($E$2:$E$1259,"State Balance",$H$2:$H$1259)+SUMIF($E$2:$E$1259,"Hawaii County",$H$2:$H$1259))*('reallocations and reductions'!$I$6),H639/(SUM($H$2:$H$1259)-SUMIF($E$2:$E$1259,"State Balance",$H$2:$H$1259)-SUMIF($E$2:$E$1259,"Hawaii County",$H$2:$H$1259))*('reallocations and reductions'!$I$8+'reallocations and reductions'!$I$7)),0)</f>
        <v>307</v>
      </c>
      <c r="L639" s="133">
        <f t="shared" ca="1" si="27"/>
        <v>3935005</v>
      </c>
      <c r="M639" s="151">
        <f t="shared" ca="1" si="28"/>
        <v>8.1903719214585641E-2</v>
      </c>
      <c r="N639" s="156">
        <f t="shared" ca="1" si="29"/>
        <v>297893</v>
      </c>
    </row>
    <row r="640" spans="1:14" x14ac:dyDescent="0.25">
      <c r="A640" t="str">
        <f>CALCS!AD643</f>
        <v>269161</v>
      </c>
      <c r="B640" t="str">
        <f>CALCS!A643</f>
        <v>Washtenaw County</v>
      </c>
      <c r="C640" t="str">
        <f>CALCS!B643</f>
        <v>MI</v>
      </c>
      <c r="D640" t="str">
        <f>CALCS!C643</f>
        <v>66</v>
      </c>
      <c r="E640" t="str">
        <f>CALCS!D643</f>
        <v>UC</v>
      </c>
      <c r="F640">
        <f>CALCS!O643</f>
        <v>333285</v>
      </c>
      <c r="G640" s="133">
        <f ca="1">OFFSET(CDBG17old!$J$1,MATCH(A640,CDBG17old!$K$2:$K$1263,0),)</f>
        <v>1846861</v>
      </c>
      <c r="H640" s="133">
        <f>CALCS!X643</f>
        <v>2109071</v>
      </c>
      <c r="I640" s="133">
        <f ca="1">IFERROR(OFFSET('reallocations and reductions'!$H$2,MATCH(A640,'reallocations and reductions'!$F$3:$F$6,0),),0)</f>
        <v>0</v>
      </c>
      <c r="J640" s="133">
        <f ca="1">IFERROR(OFFSET('reallocations and reductions'!$I$13,MATCH(A640,'reallocations and reductions'!$F$14:$F$54,0),), 0)</f>
        <v>0</v>
      </c>
      <c r="K640" s="133">
        <f ca="1">ROUND(IF(OR(E640="State Balance", E640="Hawaii County"), H640/(SUMIF($E$2:$E$1259,"State Balance",$H$2:$H$1259)+SUMIF($E$2:$E$1259,"Hawaii County",$H$2:$H$1259))*('reallocations and reductions'!$I$6),H640/(SUM($H$2:$H$1259)-SUMIF($E$2:$E$1259,"State Balance",$H$2:$H$1259)-SUMIF($E$2:$E$1259,"Hawaii County",$H$2:$H$1259))*('reallocations and reductions'!$I$8+'reallocations and reductions'!$I$7)),0)</f>
        <v>164</v>
      </c>
      <c r="L640" s="133">
        <f t="shared" ca="1" si="27"/>
        <v>2109235</v>
      </c>
      <c r="M640" s="151">
        <f t="shared" ca="1" si="28"/>
        <v>0.1420648332494974</v>
      </c>
      <c r="N640" s="156">
        <f t="shared" ca="1" si="29"/>
        <v>262374</v>
      </c>
    </row>
    <row r="641" spans="1:14" x14ac:dyDescent="0.25">
      <c r="A641" t="str">
        <f>CALCS!AD644</f>
        <v>269163</v>
      </c>
      <c r="B641" t="str">
        <f>CALCS!A644</f>
        <v>Wayne County</v>
      </c>
      <c r="C641" t="str">
        <f>CALCS!B644</f>
        <v>MI</v>
      </c>
      <c r="D641" t="str">
        <f>CALCS!C644</f>
        <v>66</v>
      </c>
      <c r="E641" t="str">
        <f>CALCS!D644</f>
        <v>UC</v>
      </c>
      <c r="F641">
        <f>CALCS!O644</f>
        <v>515647</v>
      </c>
      <c r="G641" s="133">
        <f ca="1">OFFSET(CDBG17old!$J$1,MATCH(A641,CDBG17old!$K$2:$K$1263,0),)</f>
        <v>4931349</v>
      </c>
      <c r="H641" s="133">
        <f>CALCS!X644</f>
        <v>5439389</v>
      </c>
      <c r="I641" s="133">
        <f ca="1">IFERROR(OFFSET('reallocations and reductions'!$H$2,MATCH(A641,'reallocations and reductions'!$F$3:$F$6,0),),0)</f>
        <v>0</v>
      </c>
      <c r="J641" s="133">
        <f ca="1">IFERROR(OFFSET('reallocations and reductions'!$I$13,MATCH(A641,'reallocations and reductions'!$F$14:$F$54,0),), 0)</f>
        <v>0</v>
      </c>
      <c r="K641" s="133">
        <f ca="1">ROUND(IF(OR(E641="State Balance", E641="Hawaii County"), H641/(SUMIF($E$2:$E$1259,"State Balance",$H$2:$H$1259)+SUMIF($E$2:$E$1259,"Hawaii County",$H$2:$H$1259))*('reallocations and reductions'!$I$6),H641/(SUM($H$2:$H$1259)-SUMIF($E$2:$E$1259,"State Balance",$H$2:$H$1259)-SUMIF($E$2:$E$1259,"Hawaii County",$H$2:$H$1259))*('reallocations and reductions'!$I$8+'reallocations and reductions'!$I$7)),0)</f>
        <v>424</v>
      </c>
      <c r="L641" s="133">
        <f t="shared" ca="1" si="27"/>
        <v>5439813</v>
      </c>
      <c r="M641" s="151">
        <f t="shared" ca="1" si="28"/>
        <v>0.1031085003312481</v>
      </c>
      <c r="N641" s="156">
        <f t="shared" ca="1" si="29"/>
        <v>508464</v>
      </c>
    </row>
    <row r="642" spans="1:14" x14ac:dyDescent="0.25">
      <c r="A642" t="str">
        <f>CALCS!AD645</f>
        <v>279999</v>
      </c>
      <c r="B642" t="str">
        <f>CALCS!A645</f>
        <v>Minnesota</v>
      </c>
      <c r="C642" t="str">
        <f>CALCS!B645</f>
        <v>MN</v>
      </c>
      <c r="D642" t="str">
        <f>CALCS!C645</f>
        <v>22</v>
      </c>
      <c r="E642" t="str">
        <f>CALCS!D645</f>
        <v>State Balance</v>
      </c>
      <c r="F642">
        <f>CALCS!O645</f>
        <v>2219265</v>
      </c>
      <c r="G642" s="133">
        <f ca="1">OFFSET(CDBG17old!$J$1,MATCH(A642,CDBG17old!$K$2:$K$1263,0),)</f>
        <v>16713811</v>
      </c>
      <c r="H642" s="133">
        <f>CALCS!X645</f>
        <v>18486197</v>
      </c>
      <c r="I642" s="133">
        <f ca="1">IFERROR(OFFSET('reallocations and reductions'!$H$2,MATCH(A642,'reallocations and reductions'!$F$3:$F$6,0),),0)</f>
        <v>0</v>
      </c>
      <c r="J642" s="133">
        <f ca="1">IFERROR(OFFSET('reallocations and reductions'!$I$13,MATCH(A642,'reallocations and reductions'!$F$14:$F$54,0),), 0)</f>
        <v>0</v>
      </c>
      <c r="K642" s="133">
        <f ca="1">ROUND(IF(OR(E642="State Balance", E642="Hawaii County"), H642/(SUMIF($E$2:$E$1259,"State Balance",$H$2:$H$1259)+SUMIF($E$2:$E$1259,"Hawaii County",$H$2:$H$1259))*('reallocations and reductions'!$I$6),H642/(SUM($H$2:$H$1259)-SUMIF($E$2:$E$1259,"State Balance",$H$2:$H$1259)-SUMIF($E$2:$E$1259,"Hawaii County",$H$2:$H$1259))*('reallocations and reductions'!$I$8+'reallocations and reductions'!$I$7)),0)</f>
        <v>26678</v>
      </c>
      <c r="L642" s="133">
        <f t="shared" ca="1" si="27"/>
        <v>18512875</v>
      </c>
      <c r="M642" s="151">
        <f t="shared" ca="1" si="28"/>
        <v>0.10763936483426791</v>
      </c>
      <c r="N642" s="156">
        <f t="shared" ca="1" si="29"/>
        <v>1799064</v>
      </c>
    </row>
    <row r="643" spans="1:14" x14ac:dyDescent="0.25">
      <c r="A643" t="str">
        <f>CALCS!AD646</f>
        <v>270456</v>
      </c>
      <c r="B643" t="str">
        <f>CALCS!A646</f>
        <v>Bloomington</v>
      </c>
      <c r="C643" t="str">
        <f>CALCS!B646</f>
        <v>MN</v>
      </c>
      <c r="D643" t="str">
        <f>CALCS!C646</f>
        <v>51</v>
      </c>
      <c r="E643" t="str">
        <f>CALCS!D646</f>
        <v>PC</v>
      </c>
      <c r="F643">
        <f>CALCS!O646</f>
        <v>85319</v>
      </c>
      <c r="G643" s="133">
        <f ca="1">OFFSET(CDBG17old!$J$1,MATCH(A643,CDBG17old!$K$2:$K$1263,0),)</f>
        <v>405267</v>
      </c>
      <c r="H643" s="133">
        <f>CALCS!X646</f>
        <v>459102</v>
      </c>
      <c r="I643" s="133">
        <f ca="1">IFERROR(OFFSET('reallocations and reductions'!$H$2,MATCH(A643,'reallocations and reductions'!$F$3:$F$6,0),),0)</f>
        <v>0</v>
      </c>
      <c r="J643" s="133">
        <f ca="1">IFERROR(OFFSET('reallocations and reductions'!$I$13,MATCH(A643,'reallocations and reductions'!$F$14:$F$54,0),), 0)</f>
        <v>0</v>
      </c>
      <c r="K643" s="133">
        <f ca="1">ROUND(IF(OR(E643="State Balance", E643="Hawaii County"), H643/(SUMIF($E$2:$E$1259,"State Balance",$H$2:$H$1259)+SUMIF($E$2:$E$1259,"Hawaii County",$H$2:$H$1259))*('reallocations and reductions'!$I$6),H643/(SUM($H$2:$H$1259)-SUMIF($E$2:$E$1259,"State Balance",$H$2:$H$1259)-SUMIF($E$2:$E$1259,"Hawaii County",$H$2:$H$1259))*('reallocations and reductions'!$I$8+'reallocations and reductions'!$I$7)),0)</f>
        <v>36</v>
      </c>
      <c r="L643" s="133">
        <f t="shared" ref="L643:L704" ca="1" si="30">H643+I643+J643+K643</f>
        <v>459138</v>
      </c>
      <c r="M643" s="151">
        <f t="shared" ref="M643:M704" ca="1" si="31">(L643-G643)/G643</f>
        <v>0.13292718133970938</v>
      </c>
      <c r="N643" s="156">
        <f t="shared" ref="N643:N704" ca="1" si="32">L643-G643</f>
        <v>53871</v>
      </c>
    </row>
    <row r="644" spans="1:14" x14ac:dyDescent="0.25">
      <c r="A644" t="str">
        <f>CALCS!AD647</f>
        <v>270996</v>
      </c>
      <c r="B644" t="str">
        <f>CALCS!A647</f>
        <v>Coon Rapids</v>
      </c>
      <c r="C644" t="str">
        <f>CALCS!B647</f>
        <v>MN</v>
      </c>
      <c r="D644" t="str">
        <f>CALCS!C647</f>
        <v>52</v>
      </c>
      <c r="E644" t="str">
        <f>CALCS!D647</f>
        <v>MC</v>
      </c>
      <c r="F644">
        <f>CALCS!O647</f>
        <v>62359</v>
      </c>
      <c r="G644" s="133">
        <f ca="1">OFFSET(CDBG17old!$J$1,MATCH(A644,CDBG17old!$K$2:$K$1263,0),)</f>
        <v>288346</v>
      </c>
      <c r="H644" s="133">
        <f>CALCS!X647</f>
        <v>316395</v>
      </c>
      <c r="I644" s="133">
        <f ca="1">IFERROR(OFFSET('reallocations and reductions'!$H$2,MATCH(A644,'reallocations and reductions'!$F$3:$F$6,0),),0)</f>
        <v>0</v>
      </c>
      <c r="J644" s="133">
        <f ca="1">IFERROR(OFFSET('reallocations and reductions'!$I$13,MATCH(A644,'reallocations and reductions'!$F$14:$F$54,0),), 0)</f>
        <v>0</v>
      </c>
      <c r="K644" s="133">
        <f ca="1">ROUND(IF(OR(E644="State Balance", E644="Hawaii County"), H644/(SUMIF($E$2:$E$1259,"State Balance",$H$2:$H$1259)+SUMIF($E$2:$E$1259,"Hawaii County",$H$2:$H$1259))*('reallocations and reductions'!$I$6),H644/(SUM($H$2:$H$1259)-SUMIF($E$2:$E$1259,"State Balance",$H$2:$H$1259)-SUMIF($E$2:$E$1259,"Hawaii County",$H$2:$H$1259))*('reallocations and reductions'!$I$8+'reallocations and reductions'!$I$7)),0)</f>
        <v>25</v>
      </c>
      <c r="L644" s="133">
        <f t="shared" ca="1" si="30"/>
        <v>316420</v>
      </c>
      <c r="M644" s="151">
        <f t="shared" ca="1" si="31"/>
        <v>9.736219680522705E-2</v>
      </c>
      <c r="N644" s="156">
        <f t="shared" ca="1" si="32"/>
        <v>28074</v>
      </c>
    </row>
    <row r="645" spans="1:14" x14ac:dyDescent="0.25">
      <c r="A645" t="str">
        <f>CALCS!AD648</f>
        <v>271266</v>
      </c>
      <c r="B645" t="str">
        <f>CALCS!A648</f>
        <v>Duluth</v>
      </c>
      <c r="C645" t="str">
        <f>CALCS!B648</f>
        <v>MN</v>
      </c>
      <c r="D645" t="str">
        <f>CALCS!C648</f>
        <v>51</v>
      </c>
      <c r="E645" t="str">
        <f>CALCS!D648</f>
        <v>PC</v>
      </c>
      <c r="F645">
        <f>CALCS!O648</f>
        <v>86293</v>
      </c>
      <c r="G645" s="133">
        <f ca="1">OFFSET(CDBG17old!$J$1,MATCH(A645,CDBG17old!$K$2:$K$1263,0),)</f>
        <v>2197695</v>
      </c>
      <c r="H645" s="133">
        <f>CALCS!X648</f>
        <v>2364444</v>
      </c>
      <c r="I645" s="133">
        <f ca="1">IFERROR(OFFSET('reallocations and reductions'!$H$2,MATCH(A645,'reallocations and reductions'!$F$3:$F$6,0),),0)</f>
        <v>0</v>
      </c>
      <c r="J645" s="133">
        <f ca="1">IFERROR(OFFSET('reallocations and reductions'!$I$13,MATCH(A645,'reallocations and reductions'!$F$14:$F$54,0),), 0)</f>
        <v>0</v>
      </c>
      <c r="K645" s="133">
        <f ca="1">ROUND(IF(OR(E645="State Balance", E645="Hawaii County"), H645/(SUMIF($E$2:$E$1259,"State Balance",$H$2:$H$1259)+SUMIF($E$2:$E$1259,"Hawaii County",$H$2:$H$1259))*('reallocations and reductions'!$I$6),H645/(SUM($H$2:$H$1259)-SUMIF($E$2:$E$1259,"State Balance",$H$2:$H$1259)-SUMIF($E$2:$E$1259,"Hawaii County",$H$2:$H$1259))*('reallocations and reductions'!$I$8+'reallocations and reductions'!$I$7)),0)</f>
        <v>184</v>
      </c>
      <c r="L645" s="133">
        <f t="shared" ca="1" si="30"/>
        <v>2364628</v>
      </c>
      <c r="M645" s="151">
        <f t="shared" ca="1" si="31"/>
        <v>7.5958219862173784E-2</v>
      </c>
      <c r="N645" s="156">
        <f t="shared" ca="1" si="32"/>
        <v>166933</v>
      </c>
    </row>
    <row r="646" spans="1:14" x14ac:dyDescent="0.25">
      <c r="A646" t="str">
        <f>CALCS!AD649</f>
        <v>271338</v>
      </c>
      <c r="B646" t="str">
        <f>CALCS!A649</f>
        <v>Eden Prairie</v>
      </c>
      <c r="C646" t="str">
        <f>CALCS!B649</f>
        <v>MN</v>
      </c>
      <c r="D646" t="str">
        <f>CALCS!C649</f>
        <v>51</v>
      </c>
      <c r="E646" t="str">
        <f>CALCS!D649</f>
        <v>PC</v>
      </c>
      <c r="F646">
        <f>CALCS!O649</f>
        <v>63914</v>
      </c>
      <c r="G646" s="133">
        <f ca="1">OFFSET(CDBG17old!$J$1,MATCH(A646,CDBG17old!$K$2:$K$1263,0),)</f>
        <v>219725</v>
      </c>
      <c r="H646" s="133">
        <f>CALCS!X649</f>
        <v>243937</v>
      </c>
      <c r="I646" s="133">
        <f ca="1">IFERROR(OFFSET('reallocations and reductions'!$H$2,MATCH(A646,'reallocations and reductions'!$F$3:$F$6,0),),0)</f>
        <v>0</v>
      </c>
      <c r="J646" s="133">
        <f ca="1">IFERROR(OFFSET('reallocations and reductions'!$I$13,MATCH(A646,'reallocations and reductions'!$F$14:$F$54,0),), 0)</f>
        <v>0</v>
      </c>
      <c r="K646" s="133">
        <f ca="1">ROUND(IF(OR(E646="State Balance", E646="Hawaii County"), H646/(SUMIF($E$2:$E$1259,"State Balance",$H$2:$H$1259)+SUMIF($E$2:$E$1259,"Hawaii County",$H$2:$H$1259))*('reallocations and reductions'!$I$6),H646/(SUM($H$2:$H$1259)-SUMIF($E$2:$E$1259,"State Balance",$H$2:$H$1259)-SUMIF($E$2:$E$1259,"Hawaii County",$H$2:$H$1259))*('reallocations and reductions'!$I$8+'reallocations and reductions'!$I$7)),0)</f>
        <v>19</v>
      </c>
      <c r="L646" s="133">
        <f t="shared" ca="1" si="30"/>
        <v>243956</v>
      </c>
      <c r="M646" s="151">
        <f t="shared" ca="1" si="31"/>
        <v>0.11027875753783138</v>
      </c>
      <c r="N646" s="156">
        <f t="shared" ca="1" si="32"/>
        <v>24231</v>
      </c>
    </row>
    <row r="647" spans="1:14" x14ac:dyDescent="0.25">
      <c r="A647" t="str">
        <f>CALCS!AD650</f>
        <v>272922</v>
      </c>
      <c r="B647" t="str">
        <f>CALCS!A650</f>
        <v>Mankato City</v>
      </c>
      <c r="C647" t="str">
        <f>CALCS!B650</f>
        <v>MN</v>
      </c>
      <c r="D647" t="str">
        <f>CALCS!C650</f>
        <v>51</v>
      </c>
      <c r="E647" t="str">
        <f>CALCS!D650</f>
        <v>PC</v>
      </c>
      <c r="F647">
        <f>CALCS!O650</f>
        <v>41720</v>
      </c>
      <c r="G647" s="133">
        <f ca="1">OFFSET(CDBG17old!$J$1,MATCH(A647,CDBG17old!$K$2:$K$1263,0),)</f>
        <v>350055</v>
      </c>
      <c r="H647" s="133">
        <f>CALCS!X650</f>
        <v>387320</v>
      </c>
      <c r="I647" s="133">
        <f ca="1">IFERROR(OFFSET('reallocations and reductions'!$H$2,MATCH(A647,'reallocations and reductions'!$F$3:$F$6,0),),0)</f>
        <v>0</v>
      </c>
      <c r="J647" s="133">
        <f ca="1">IFERROR(OFFSET('reallocations and reductions'!$I$13,MATCH(A647,'reallocations and reductions'!$F$14:$F$54,0),), 0)</f>
        <v>0</v>
      </c>
      <c r="K647" s="133">
        <f ca="1">ROUND(IF(OR(E647="State Balance", E647="Hawaii County"), H647/(SUMIF($E$2:$E$1259,"State Balance",$H$2:$H$1259)+SUMIF($E$2:$E$1259,"Hawaii County",$H$2:$H$1259))*('reallocations and reductions'!$I$6),H647/(SUM($H$2:$H$1259)-SUMIF($E$2:$E$1259,"State Balance",$H$2:$H$1259)-SUMIF($E$2:$E$1259,"Hawaii County",$H$2:$H$1259))*('reallocations and reductions'!$I$8+'reallocations and reductions'!$I$7)),0)</f>
        <v>30</v>
      </c>
      <c r="L647" s="133">
        <f t="shared" ca="1" si="30"/>
        <v>387350</v>
      </c>
      <c r="M647" s="151">
        <f t="shared" ca="1" si="31"/>
        <v>0.10654040079416091</v>
      </c>
      <c r="N647" s="156">
        <f t="shared" ca="1" si="32"/>
        <v>37295</v>
      </c>
    </row>
    <row r="648" spans="1:14" x14ac:dyDescent="0.25">
      <c r="A648" t="str">
        <f>CALCS!AD651</f>
        <v>273120</v>
      </c>
      <c r="B648" t="str">
        <f>CALCS!A651</f>
        <v>Minneapolis</v>
      </c>
      <c r="C648" t="str">
        <f>CALCS!B651</f>
        <v>MN</v>
      </c>
      <c r="D648" t="str">
        <f>CALCS!C651</f>
        <v>51</v>
      </c>
      <c r="E648" t="str">
        <f>CALCS!D651</f>
        <v>PC</v>
      </c>
      <c r="F648">
        <f>CALCS!O651</f>
        <v>413651</v>
      </c>
      <c r="G648" s="133">
        <f ca="1">OFFSET(CDBG17old!$J$1,MATCH(A648,CDBG17old!$K$2:$K$1263,0),)</f>
        <v>10243144</v>
      </c>
      <c r="H648" s="133">
        <f>CALCS!X651</f>
        <v>11165787</v>
      </c>
      <c r="I648" s="133">
        <f ca="1">IFERROR(OFFSET('reallocations and reductions'!$H$2,MATCH(A648,'reallocations and reductions'!$F$3:$F$6,0),),0)</f>
        <v>0</v>
      </c>
      <c r="J648" s="133">
        <f ca="1">IFERROR(OFFSET('reallocations and reductions'!$I$13,MATCH(A648,'reallocations and reductions'!$F$14:$F$54,0),), 0)</f>
        <v>0</v>
      </c>
      <c r="K648" s="133">
        <f ca="1">ROUND(IF(OR(E648="State Balance", E648="Hawaii County"), H648/(SUMIF($E$2:$E$1259,"State Balance",$H$2:$H$1259)+SUMIF($E$2:$E$1259,"Hawaii County",$H$2:$H$1259))*('reallocations and reductions'!$I$6),H648/(SUM($H$2:$H$1259)-SUMIF($E$2:$E$1259,"State Balance",$H$2:$H$1259)-SUMIF($E$2:$E$1259,"Hawaii County",$H$2:$H$1259))*('reallocations and reductions'!$I$8+'reallocations and reductions'!$I$7)),0)</f>
        <v>870</v>
      </c>
      <c r="L648" s="133">
        <f t="shared" ca="1" si="30"/>
        <v>11166657</v>
      </c>
      <c r="M648" s="151">
        <f t="shared" ca="1" si="31"/>
        <v>9.0159134734413574E-2</v>
      </c>
      <c r="N648" s="156">
        <f t="shared" ca="1" si="32"/>
        <v>923513</v>
      </c>
    </row>
    <row r="649" spans="1:14" x14ac:dyDescent="0.25">
      <c r="A649" t="str">
        <f>CALCS!AD652</f>
        <v>273198</v>
      </c>
      <c r="B649" t="str">
        <f>CALCS!A652</f>
        <v>Moorhead</v>
      </c>
      <c r="C649" t="str">
        <f>CALCS!B652</f>
        <v>MN</v>
      </c>
      <c r="D649" t="str">
        <f>CALCS!C652</f>
        <v>52</v>
      </c>
      <c r="E649" t="str">
        <f>CALCS!D652</f>
        <v>MC</v>
      </c>
      <c r="F649">
        <f>CALCS!O652</f>
        <v>42492</v>
      </c>
      <c r="G649" s="133">
        <f ca="1">OFFSET(CDBG17old!$J$1,MATCH(A649,CDBG17old!$K$2:$K$1263,0),)</f>
        <v>222292</v>
      </c>
      <c r="H649" s="133">
        <f>CALCS!X652</f>
        <v>238870</v>
      </c>
      <c r="I649" s="133">
        <f ca="1">IFERROR(OFFSET('reallocations and reductions'!$H$2,MATCH(A649,'reallocations and reductions'!$F$3:$F$6,0),),0)</f>
        <v>0</v>
      </c>
      <c r="J649" s="133">
        <f ca="1">IFERROR(OFFSET('reallocations and reductions'!$I$13,MATCH(A649,'reallocations and reductions'!$F$14:$F$54,0),), 0)</f>
        <v>0</v>
      </c>
      <c r="K649" s="133">
        <f ca="1">ROUND(IF(OR(E649="State Balance", E649="Hawaii County"), H649/(SUMIF($E$2:$E$1259,"State Balance",$H$2:$H$1259)+SUMIF($E$2:$E$1259,"Hawaii County",$H$2:$H$1259))*('reallocations and reductions'!$I$6),H649/(SUM($H$2:$H$1259)-SUMIF($E$2:$E$1259,"State Balance",$H$2:$H$1259)-SUMIF($E$2:$E$1259,"Hawaii County",$H$2:$H$1259))*('reallocations and reductions'!$I$8+'reallocations and reductions'!$I$7)),0)</f>
        <v>19</v>
      </c>
      <c r="L649" s="133">
        <f t="shared" ca="1" si="30"/>
        <v>238889</v>
      </c>
      <c r="M649" s="151">
        <f t="shared" ca="1" si="31"/>
        <v>7.4663055800478648E-2</v>
      </c>
      <c r="N649" s="156">
        <f t="shared" ca="1" si="32"/>
        <v>16597</v>
      </c>
    </row>
    <row r="650" spans="1:14" x14ac:dyDescent="0.25">
      <c r="A650" t="str">
        <f>CALCS!AD653</f>
        <v>273768</v>
      </c>
      <c r="B650" t="str">
        <f>CALCS!A653</f>
        <v>Plymouth</v>
      </c>
      <c r="C650" t="str">
        <f>CALCS!B653</f>
        <v>MN</v>
      </c>
      <c r="D650" t="str">
        <f>CALCS!C653</f>
        <v>51</v>
      </c>
      <c r="E650" t="str">
        <f>CALCS!D653</f>
        <v>PC</v>
      </c>
      <c r="F650">
        <f>CALCS!O653</f>
        <v>77216</v>
      </c>
      <c r="G650" s="133">
        <f ca="1">OFFSET(CDBG17old!$J$1,MATCH(A650,CDBG17old!$K$2:$K$1263,0),)</f>
        <v>247828</v>
      </c>
      <c r="H650" s="133">
        <f>CALCS!X653</f>
        <v>264508</v>
      </c>
      <c r="I650" s="133">
        <f ca="1">IFERROR(OFFSET('reallocations and reductions'!$H$2,MATCH(A650,'reallocations and reductions'!$F$3:$F$6,0),),0)</f>
        <v>0</v>
      </c>
      <c r="J650" s="133">
        <f ca="1">IFERROR(OFFSET('reallocations and reductions'!$I$13,MATCH(A650,'reallocations and reductions'!$F$14:$F$54,0),), 0)</f>
        <v>0</v>
      </c>
      <c r="K650" s="133">
        <f ca="1">ROUND(IF(OR(E650="State Balance", E650="Hawaii County"), H650/(SUMIF($E$2:$E$1259,"State Balance",$H$2:$H$1259)+SUMIF($E$2:$E$1259,"Hawaii County",$H$2:$H$1259))*('reallocations and reductions'!$I$6),H650/(SUM($H$2:$H$1259)-SUMIF($E$2:$E$1259,"State Balance",$H$2:$H$1259)-SUMIF($E$2:$E$1259,"Hawaii County",$H$2:$H$1259))*('reallocations and reductions'!$I$8+'reallocations and reductions'!$I$7)),0)</f>
        <v>21</v>
      </c>
      <c r="L650" s="133">
        <f t="shared" ca="1" si="30"/>
        <v>264529</v>
      </c>
      <c r="M650" s="151">
        <f t="shared" ca="1" si="31"/>
        <v>6.7389479800506802E-2</v>
      </c>
      <c r="N650" s="156">
        <f t="shared" ca="1" si="32"/>
        <v>16701</v>
      </c>
    </row>
    <row r="651" spans="1:14" x14ac:dyDescent="0.25">
      <c r="A651" t="str">
        <f>CALCS!AD654</f>
        <v>273930</v>
      </c>
      <c r="B651" t="str">
        <f>CALCS!A654</f>
        <v>Rochester</v>
      </c>
      <c r="C651" t="str">
        <f>CALCS!B654</f>
        <v>MN</v>
      </c>
      <c r="D651" t="str">
        <f>CALCS!C654</f>
        <v>51</v>
      </c>
      <c r="E651" t="str">
        <f>CALCS!D654</f>
        <v>PC</v>
      </c>
      <c r="F651">
        <f>CALCS!O654</f>
        <v>114011</v>
      </c>
      <c r="G651" s="133">
        <f ca="1">OFFSET(CDBG17old!$J$1,MATCH(A651,CDBG17old!$K$2:$K$1263,0),)</f>
        <v>524848</v>
      </c>
      <c r="H651" s="133">
        <f>CALCS!X654</f>
        <v>602453</v>
      </c>
      <c r="I651" s="133">
        <f ca="1">IFERROR(OFFSET('reallocations and reductions'!$H$2,MATCH(A651,'reallocations and reductions'!$F$3:$F$6,0),),0)</f>
        <v>0</v>
      </c>
      <c r="J651" s="133">
        <f ca="1">IFERROR(OFFSET('reallocations and reductions'!$I$13,MATCH(A651,'reallocations and reductions'!$F$14:$F$54,0),), 0)</f>
        <v>0</v>
      </c>
      <c r="K651" s="133">
        <f ca="1">ROUND(IF(OR(E651="State Balance", E651="Hawaii County"), H651/(SUMIF($E$2:$E$1259,"State Balance",$H$2:$H$1259)+SUMIF($E$2:$E$1259,"Hawaii County",$H$2:$H$1259))*('reallocations and reductions'!$I$6),H651/(SUM($H$2:$H$1259)-SUMIF($E$2:$E$1259,"State Balance",$H$2:$H$1259)-SUMIF($E$2:$E$1259,"Hawaii County",$H$2:$H$1259))*('reallocations and reductions'!$I$8+'reallocations and reductions'!$I$7)),0)</f>
        <v>47</v>
      </c>
      <c r="L651" s="133">
        <f t="shared" ca="1" si="30"/>
        <v>602500</v>
      </c>
      <c r="M651" s="151">
        <f t="shared" ca="1" si="31"/>
        <v>0.14795140688351674</v>
      </c>
      <c r="N651" s="156">
        <f t="shared" ca="1" si="32"/>
        <v>77652</v>
      </c>
    </row>
    <row r="652" spans="1:14" x14ac:dyDescent="0.25">
      <c r="A652" t="str">
        <f>CALCS!AD655</f>
        <v>274104</v>
      </c>
      <c r="B652" t="str">
        <f>CALCS!A655</f>
        <v>St Cloud</v>
      </c>
      <c r="C652" t="str">
        <f>CALCS!B655</f>
        <v>MN</v>
      </c>
      <c r="D652" t="str">
        <f>CALCS!C655</f>
        <v>51</v>
      </c>
      <c r="E652" t="str">
        <f>CALCS!D655</f>
        <v>PC</v>
      </c>
      <c r="F652">
        <f>CALCS!O655</f>
        <v>67641</v>
      </c>
      <c r="G652" s="133">
        <f ca="1">OFFSET(CDBG17old!$J$1,MATCH(A652,CDBG17old!$K$2:$K$1263,0),)</f>
        <v>503391</v>
      </c>
      <c r="H652" s="133">
        <f>CALCS!X655</f>
        <v>563956</v>
      </c>
      <c r="I652" s="133">
        <f ca="1">IFERROR(OFFSET('reallocations and reductions'!$H$2,MATCH(A652,'reallocations and reductions'!$F$3:$F$6,0),),0)</f>
        <v>0</v>
      </c>
      <c r="J652" s="133">
        <f ca="1">IFERROR(OFFSET('reallocations and reductions'!$I$13,MATCH(A652,'reallocations and reductions'!$F$14:$F$54,0),), 0)</f>
        <v>0</v>
      </c>
      <c r="K652" s="133">
        <f ca="1">ROUND(IF(OR(E652="State Balance", E652="Hawaii County"), H652/(SUMIF($E$2:$E$1259,"State Balance",$H$2:$H$1259)+SUMIF($E$2:$E$1259,"Hawaii County",$H$2:$H$1259))*('reallocations and reductions'!$I$6),H652/(SUM($H$2:$H$1259)-SUMIF($E$2:$E$1259,"State Balance",$H$2:$H$1259)-SUMIF($E$2:$E$1259,"Hawaii County",$H$2:$H$1259))*('reallocations and reductions'!$I$8+'reallocations and reductions'!$I$7)),0)</f>
        <v>44</v>
      </c>
      <c r="L652" s="133">
        <f t="shared" ca="1" si="30"/>
        <v>564000</v>
      </c>
      <c r="M652" s="151">
        <f t="shared" ca="1" si="31"/>
        <v>0.12040143745120592</v>
      </c>
      <c r="N652" s="156">
        <f t="shared" ca="1" si="32"/>
        <v>60609</v>
      </c>
    </row>
    <row r="653" spans="1:14" x14ac:dyDescent="0.25">
      <c r="A653" t="str">
        <f>CALCS!AD656</f>
        <v>274164</v>
      </c>
      <c r="B653" t="str">
        <f>CALCS!A656</f>
        <v>St Paul</v>
      </c>
      <c r="C653" t="str">
        <f>CALCS!B656</f>
        <v>MN</v>
      </c>
      <c r="D653" t="str">
        <f>CALCS!C656</f>
        <v>51</v>
      </c>
      <c r="E653" t="str">
        <f>CALCS!D656</f>
        <v>PC</v>
      </c>
      <c r="F653">
        <f>CALCS!O656</f>
        <v>302398</v>
      </c>
      <c r="G653" s="133">
        <f ca="1">OFFSET(CDBG17old!$J$1,MATCH(A653,CDBG17old!$K$2:$K$1263,0),)</f>
        <v>6293101</v>
      </c>
      <c r="H653" s="133">
        <f>CALCS!X656</f>
        <v>6821802</v>
      </c>
      <c r="I653" s="133">
        <f ca="1">IFERROR(OFFSET('reallocations and reductions'!$H$2,MATCH(A653,'reallocations and reductions'!$F$3:$F$6,0),),0)</f>
        <v>0</v>
      </c>
      <c r="J653" s="133">
        <f ca="1">IFERROR(OFFSET('reallocations and reductions'!$I$13,MATCH(A653,'reallocations and reductions'!$F$14:$F$54,0),), 0)</f>
        <v>0</v>
      </c>
      <c r="K653" s="133">
        <f ca="1">ROUND(IF(OR(E653="State Balance", E653="Hawaii County"), H653/(SUMIF($E$2:$E$1259,"State Balance",$H$2:$H$1259)+SUMIF($E$2:$E$1259,"Hawaii County",$H$2:$H$1259))*('reallocations and reductions'!$I$6),H653/(SUM($H$2:$H$1259)-SUMIF($E$2:$E$1259,"State Balance",$H$2:$H$1259)-SUMIF($E$2:$E$1259,"Hawaii County",$H$2:$H$1259))*('reallocations and reductions'!$I$8+'reallocations and reductions'!$I$7)),0)</f>
        <v>532</v>
      </c>
      <c r="L653" s="133">
        <f t="shared" ca="1" si="30"/>
        <v>6822334</v>
      </c>
      <c r="M653" s="151">
        <f t="shared" ca="1" si="31"/>
        <v>8.4097331347454937E-2</v>
      </c>
      <c r="N653" s="156">
        <f t="shared" ca="1" si="32"/>
        <v>529233</v>
      </c>
    </row>
    <row r="654" spans="1:14" x14ac:dyDescent="0.25">
      <c r="A654" t="str">
        <f>CALCS!AD657</f>
        <v>275040</v>
      </c>
      <c r="B654" t="str">
        <f>CALCS!A657</f>
        <v>Woodbury City</v>
      </c>
      <c r="C654" t="str">
        <f>CALCS!B657</f>
        <v>MN</v>
      </c>
      <c r="D654" t="str">
        <f>CALCS!C657</f>
        <v>52</v>
      </c>
      <c r="E654" t="str">
        <f>CALCS!D657</f>
        <v>MC</v>
      </c>
      <c r="F654">
        <f>CALCS!O657</f>
        <v>68820</v>
      </c>
      <c r="G654" s="133">
        <f ca="1">OFFSET(CDBG17old!$J$1,MATCH(A654,CDBG17old!$K$2:$K$1263,0),)</f>
        <v>191178</v>
      </c>
      <c r="H654" s="133">
        <f>CALCS!X657</f>
        <v>205868</v>
      </c>
      <c r="I654" s="133">
        <f ca="1">IFERROR(OFFSET('reallocations and reductions'!$H$2,MATCH(A654,'reallocations and reductions'!$F$3:$F$6,0),),0)</f>
        <v>0</v>
      </c>
      <c r="J654" s="133">
        <f ca="1">IFERROR(OFFSET('reallocations and reductions'!$I$13,MATCH(A654,'reallocations and reductions'!$F$14:$F$54,0),), 0)</f>
        <v>0</v>
      </c>
      <c r="K654" s="133">
        <f ca="1">ROUND(IF(OR(E654="State Balance", E654="Hawaii County"), H654/(SUMIF($E$2:$E$1259,"State Balance",$H$2:$H$1259)+SUMIF($E$2:$E$1259,"Hawaii County",$H$2:$H$1259))*('reallocations and reductions'!$I$6),H654/(SUM($H$2:$H$1259)-SUMIF($E$2:$E$1259,"State Balance",$H$2:$H$1259)-SUMIF($E$2:$E$1259,"Hawaii County",$H$2:$H$1259))*('reallocations and reductions'!$I$8+'reallocations and reductions'!$I$7)),0)</f>
        <v>16</v>
      </c>
      <c r="L654" s="133">
        <f t="shared" ca="1" si="30"/>
        <v>205884</v>
      </c>
      <c r="M654" s="151">
        <f t="shared" ca="1" si="31"/>
        <v>7.6923076923076927E-2</v>
      </c>
      <c r="N654" s="156">
        <f t="shared" ca="1" si="32"/>
        <v>14706</v>
      </c>
    </row>
    <row r="655" spans="1:14" x14ac:dyDescent="0.25">
      <c r="A655" t="str">
        <f>CALCS!AD658</f>
        <v>279003</v>
      </c>
      <c r="B655" t="str">
        <f>CALCS!A658</f>
        <v>Anoka County</v>
      </c>
      <c r="C655" t="str">
        <f>CALCS!B658</f>
        <v>MN</v>
      </c>
      <c r="D655" t="str">
        <f>CALCS!C658</f>
        <v>66</v>
      </c>
      <c r="E655" t="str">
        <f>CALCS!D658</f>
        <v>UC</v>
      </c>
      <c r="F655">
        <f>CALCS!O658</f>
        <v>283786</v>
      </c>
      <c r="G655" s="133">
        <f ca="1">OFFSET(CDBG17old!$J$1,MATCH(A655,CDBG17old!$K$2:$K$1263,0),)</f>
        <v>1162989</v>
      </c>
      <c r="H655" s="133">
        <f>CALCS!X658</f>
        <v>1325200</v>
      </c>
      <c r="I655" s="133">
        <f ca="1">IFERROR(OFFSET('reallocations and reductions'!$H$2,MATCH(A655,'reallocations and reductions'!$F$3:$F$6,0),),0)</f>
        <v>0</v>
      </c>
      <c r="J655" s="133">
        <f ca="1">IFERROR(OFFSET('reallocations and reductions'!$I$13,MATCH(A655,'reallocations and reductions'!$F$14:$F$54,0),), 0)</f>
        <v>0</v>
      </c>
      <c r="K655" s="133">
        <f ca="1">ROUND(IF(OR(E655="State Balance", E655="Hawaii County"), H655/(SUMIF($E$2:$E$1259,"State Balance",$H$2:$H$1259)+SUMIF($E$2:$E$1259,"Hawaii County",$H$2:$H$1259))*('reallocations and reductions'!$I$6),H655/(SUM($H$2:$H$1259)-SUMIF($E$2:$E$1259,"State Balance",$H$2:$H$1259)-SUMIF($E$2:$E$1259,"Hawaii County",$H$2:$H$1259))*('reallocations and reductions'!$I$8+'reallocations and reductions'!$I$7)),0)</f>
        <v>103</v>
      </c>
      <c r="L655" s="133">
        <f t="shared" ca="1" si="30"/>
        <v>1325303</v>
      </c>
      <c r="M655" s="151">
        <f t="shared" ca="1" si="31"/>
        <v>0.13956623837370774</v>
      </c>
      <c r="N655" s="156">
        <f t="shared" ca="1" si="32"/>
        <v>162314</v>
      </c>
    </row>
    <row r="656" spans="1:14" x14ac:dyDescent="0.25">
      <c r="A656" t="str">
        <f>CALCS!AD659</f>
        <v>279037</v>
      </c>
      <c r="B656" t="str">
        <f>CALCS!A659</f>
        <v>Dakota County</v>
      </c>
      <c r="C656" t="str">
        <f>CALCS!B659</f>
        <v>MN</v>
      </c>
      <c r="D656" t="str">
        <f>CALCS!C659</f>
        <v>66</v>
      </c>
      <c r="E656" t="str">
        <f>CALCS!D659</f>
        <v>UC</v>
      </c>
      <c r="F656">
        <f>CALCS!O659</f>
        <v>436736</v>
      </c>
      <c r="G656" s="133">
        <f ca="1">OFFSET(CDBG17old!$J$1,MATCH(A656,CDBG17old!$K$2:$K$1263,0),)</f>
        <v>1780366</v>
      </c>
      <c r="H656" s="133">
        <f>CALCS!X659</f>
        <v>1941370</v>
      </c>
      <c r="I656" s="133">
        <f ca="1">IFERROR(OFFSET('reallocations and reductions'!$H$2,MATCH(A656,'reallocations and reductions'!$F$3:$F$6,0),),0)</f>
        <v>0</v>
      </c>
      <c r="J656" s="133">
        <f ca="1">IFERROR(OFFSET('reallocations and reductions'!$I$13,MATCH(A656,'reallocations and reductions'!$F$14:$F$54,0),), 0)</f>
        <v>0</v>
      </c>
      <c r="K656" s="133">
        <f ca="1">ROUND(IF(OR(E656="State Balance", E656="Hawaii County"), H656/(SUMIF($E$2:$E$1259,"State Balance",$H$2:$H$1259)+SUMIF($E$2:$E$1259,"Hawaii County",$H$2:$H$1259))*('reallocations and reductions'!$I$6),H656/(SUM($H$2:$H$1259)-SUMIF($E$2:$E$1259,"State Balance",$H$2:$H$1259)-SUMIF($E$2:$E$1259,"Hawaii County",$H$2:$H$1259))*('reallocations and reductions'!$I$8+'reallocations and reductions'!$I$7)),0)</f>
        <v>151</v>
      </c>
      <c r="L656" s="133">
        <f t="shared" ca="1" si="30"/>
        <v>1941521</v>
      </c>
      <c r="M656" s="151">
        <f t="shared" ca="1" si="31"/>
        <v>9.0517904745428743E-2</v>
      </c>
      <c r="N656" s="156">
        <f t="shared" ca="1" si="32"/>
        <v>161155</v>
      </c>
    </row>
    <row r="657" spans="1:14" x14ac:dyDescent="0.25">
      <c r="A657" t="str">
        <f>CALCS!AD660</f>
        <v>279053</v>
      </c>
      <c r="B657" t="str">
        <f>CALCS!A660</f>
        <v>Hennepin County</v>
      </c>
      <c r="C657" t="str">
        <f>CALCS!B660</f>
        <v>MN</v>
      </c>
      <c r="D657" t="str">
        <f>CALCS!C660</f>
        <v>66</v>
      </c>
      <c r="E657" t="str">
        <f>CALCS!D660</f>
        <v>UC</v>
      </c>
      <c r="F657">
        <f>CALCS!O660</f>
        <v>601962</v>
      </c>
      <c r="G657" s="133">
        <f ca="1">OFFSET(CDBG17old!$J$1,MATCH(A657,CDBG17old!$K$2:$K$1263,0),)</f>
        <v>2552792</v>
      </c>
      <c r="H657" s="133">
        <f>CALCS!X660</f>
        <v>2971179</v>
      </c>
      <c r="I657" s="133">
        <f ca="1">IFERROR(OFFSET('reallocations and reductions'!$H$2,MATCH(A657,'reallocations and reductions'!$F$3:$F$6,0),),0)</f>
        <v>0</v>
      </c>
      <c r="J657" s="133">
        <f ca="1">IFERROR(OFFSET('reallocations and reductions'!$I$13,MATCH(A657,'reallocations and reductions'!$F$14:$F$54,0),), 0)</f>
        <v>0</v>
      </c>
      <c r="K657" s="133">
        <f ca="1">ROUND(IF(OR(E657="State Balance", E657="Hawaii County"), H657/(SUMIF($E$2:$E$1259,"State Balance",$H$2:$H$1259)+SUMIF($E$2:$E$1259,"Hawaii County",$H$2:$H$1259))*('reallocations and reductions'!$I$6),H657/(SUM($H$2:$H$1259)-SUMIF($E$2:$E$1259,"State Balance",$H$2:$H$1259)-SUMIF($E$2:$E$1259,"Hawaii County",$H$2:$H$1259))*('reallocations and reductions'!$I$8+'reallocations and reductions'!$I$7)),0)</f>
        <v>232</v>
      </c>
      <c r="L657" s="133">
        <f t="shared" ca="1" si="30"/>
        <v>2971411</v>
      </c>
      <c r="M657" s="151">
        <f t="shared" ca="1" si="31"/>
        <v>0.16398476648312907</v>
      </c>
      <c r="N657" s="156">
        <f t="shared" ca="1" si="32"/>
        <v>418619</v>
      </c>
    </row>
    <row r="658" spans="1:14" x14ac:dyDescent="0.25">
      <c r="A658" t="str">
        <f>CALCS!AD661</f>
        <v>279123</v>
      </c>
      <c r="B658" t="str">
        <f>CALCS!A661</f>
        <v>Ramsey County</v>
      </c>
      <c r="C658" t="str">
        <f>CALCS!B661</f>
        <v>MN</v>
      </c>
      <c r="D658" t="str">
        <f>CALCS!C661</f>
        <v>66</v>
      </c>
      <c r="E658" t="str">
        <f>CALCS!D661</f>
        <v>UC</v>
      </c>
      <c r="F658">
        <f>CALCS!O661</f>
        <v>235057</v>
      </c>
      <c r="G658" s="133">
        <f ca="1">OFFSET(CDBG17old!$J$1,MATCH(A658,CDBG17old!$K$2:$K$1263,0),)</f>
        <v>1109947</v>
      </c>
      <c r="H658" s="133">
        <f>CALCS!X661</f>
        <v>1234983</v>
      </c>
      <c r="I658" s="133">
        <f ca="1">IFERROR(OFFSET('reallocations and reductions'!$H$2,MATCH(A658,'reallocations and reductions'!$F$3:$F$6,0),),0)</f>
        <v>0</v>
      </c>
      <c r="J658" s="133">
        <f ca="1">IFERROR(OFFSET('reallocations and reductions'!$I$13,MATCH(A658,'reallocations and reductions'!$F$14:$F$54,0),), 0)</f>
        <v>0</v>
      </c>
      <c r="K658" s="133">
        <f ca="1">ROUND(IF(OR(E658="State Balance", E658="Hawaii County"), H658/(SUMIF($E$2:$E$1259,"State Balance",$H$2:$H$1259)+SUMIF($E$2:$E$1259,"Hawaii County",$H$2:$H$1259))*('reallocations and reductions'!$I$6),H658/(SUM($H$2:$H$1259)-SUMIF($E$2:$E$1259,"State Balance",$H$2:$H$1259)-SUMIF($E$2:$E$1259,"Hawaii County",$H$2:$H$1259))*('reallocations and reductions'!$I$8+'reallocations and reductions'!$I$7)),0)</f>
        <v>96</v>
      </c>
      <c r="L658" s="133">
        <f t="shared" ca="1" si="30"/>
        <v>1235079</v>
      </c>
      <c r="M658" s="151">
        <f t="shared" ca="1" si="31"/>
        <v>0.11273691446528528</v>
      </c>
      <c r="N658" s="156">
        <f t="shared" ca="1" si="32"/>
        <v>125132</v>
      </c>
    </row>
    <row r="659" spans="1:14" x14ac:dyDescent="0.25">
      <c r="A659" t="str">
        <f>CALCS!AD662</f>
        <v>279137</v>
      </c>
      <c r="B659" t="str">
        <f>CALCS!A662</f>
        <v>St Louis County</v>
      </c>
      <c r="C659" t="str">
        <f>CALCS!B662</f>
        <v>MN</v>
      </c>
      <c r="D659" t="str">
        <f>CALCS!C662</f>
        <v>66</v>
      </c>
      <c r="E659" t="str">
        <f>CALCS!D662</f>
        <v>UC</v>
      </c>
      <c r="F659">
        <f>CALCS!O662</f>
        <v>112680</v>
      </c>
      <c r="G659" s="133">
        <f ca="1">OFFSET(CDBG17old!$J$1,MATCH(A659,CDBG17old!$K$2:$K$1263,0),)</f>
        <v>1804282</v>
      </c>
      <c r="H659" s="133">
        <f>CALCS!X662</f>
        <v>1928875</v>
      </c>
      <c r="I659" s="133">
        <f ca="1">IFERROR(OFFSET('reallocations and reductions'!$H$2,MATCH(A659,'reallocations and reductions'!$F$3:$F$6,0),),0)</f>
        <v>0</v>
      </c>
      <c r="J659" s="133">
        <f ca="1">IFERROR(OFFSET('reallocations and reductions'!$I$13,MATCH(A659,'reallocations and reductions'!$F$14:$F$54,0),), 0)</f>
        <v>0</v>
      </c>
      <c r="K659" s="133">
        <f ca="1">ROUND(IF(OR(E659="State Balance", E659="Hawaii County"), H659/(SUMIF($E$2:$E$1259,"State Balance",$H$2:$H$1259)+SUMIF($E$2:$E$1259,"Hawaii County",$H$2:$H$1259))*('reallocations and reductions'!$I$6),H659/(SUM($H$2:$H$1259)-SUMIF($E$2:$E$1259,"State Balance",$H$2:$H$1259)-SUMIF($E$2:$E$1259,"Hawaii County",$H$2:$H$1259))*('reallocations and reductions'!$I$8+'reallocations and reductions'!$I$7)),0)</f>
        <v>150</v>
      </c>
      <c r="L659" s="133">
        <f t="shared" ca="1" si="30"/>
        <v>1929025</v>
      </c>
      <c r="M659" s="151">
        <f t="shared" ca="1" si="31"/>
        <v>6.91371969570167E-2</v>
      </c>
      <c r="N659" s="156">
        <f t="shared" ca="1" si="32"/>
        <v>124743</v>
      </c>
    </row>
    <row r="660" spans="1:14" x14ac:dyDescent="0.25">
      <c r="A660" t="str">
        <f>CALCS!AD663</f>
        <v>279163</v>
      </c>
      <c r="B660" t="str">
        <f>CALCS!A663</f>
        <v>Washington County</v>
      </c>
      <c r="C660" t="str">
        <f>CALCS!B663</f>
        <v>MN</v>
      </c>
      <c r="D660" t="str">
        <f>CALCS!C663</f>
        <v>66</v>
      </c>
      <c r="E660" t="str">
        <f>CALCS!D663</f>
        <v>UC</v>
      </c>
      <c r="F660">
        <f>CALCS!O663</f>
        <v>182898</v>
      </c>
      <c r="G660" s="133">
        <f ca="1">OFFSET(CDBG17old!$J$1,MATCH(A660,CDBG17old!$K$2:$K$1263,0),)</f>
        <v>683255</v>
      </c>
      <c r="H660" s="133">
        <f>CALCS!X663</f>
        <v>742365</v>
      </c>
      <c r="I660" s="133">
        <f ca="1">IFERROR(OFFSET('reallocations and reductions'!$H$2,MATCH(A660,'reallocations and reductions'!$F$3:$F$6,0),),0)</f>
        <v>0</v>
      </c>
      <c r="J660" s="133">
        <f ca="1">IFERROR(OFFSET('reallocations and reductions'!$I$13,MATCH(A660,'reallocations and reductions'!$F$14:$F$54,0),), 0)</f>
        <v>0</v>
      </c>
      <c r="K660" s="133">
        <f ca="1">ROUND(IF(OR(E660="State Balance", E660="Hawaii County"), H660/(SUMIF($E$2:$E$1259,"State Balance",$H$2:$H$1259)+SUMIF($E$2:$E$1259,"Hawaii County",$H$2:$H$1259))*('reallocations and reductions'!$I$6),H660/(SUM($H$2:$H$1259)-SUMIF($E$2:$E$1259,"State Balance",$H$2:$H$1259)-SUMIF($E$2:$E$1259,"Hawaii County",$H$2:$H$1259))*('reallocations and reductions'!$I$8+'reallocations and reductions'!$I$7)),0)</f>
        <v>58</v>
      </c>
      <c r="L660" s="133">
        <f t="shared" ca="1" si="30"/>
        <v>742423</v>
      </c>
      <c r="M660" s="151">
        <f t="shared" ca="1" si="31"/>
        <v>8.659724407432072E-2</v>
      </c>
      <c r="N660" s="156">
        <f t="shared" ca="1" si="32"/>
        <v>59168</v>
      </c>
    </row>
    <row r="661" spans="1:14" x14ac:dyDescent="0.25">
      <c r="A661" t="str">
        <f>CALCS!AD664</f>
        <v>299999</v>
      </c>
      <c r="B661" t="str">
        <f>CALCS!A664</f>
        <v>Missouri</v>
      </c>
      <c r="C661" t="str">
        <f>CALCS!B664</f>
        <v>MO</v>
      </c>
      <c r="D661" t="str">
        <f>CALCS!C664</f>
        <v>22</v>
      </c>
      <c r="E661" t="str">
        <f>CALCS!D664</f>
        <v>State Balance</v>
      </c>
      <c r="F661">
        <f>CALCS!O664</f>
        <v>3004638</v>
      </c>
      <c r="G661" s="133">
        <f ca="1">OFFSET(CDBG17old!$J$1,MATCH(A661,CDBG17old!$K$2:$K$1263,0),)</f>
        <v>20328096</v>
      </c>
      <c r="H661" s="133">
        <f>CALCS!X664</f>
        <v>22505370</v>
      </c>
      <c r="I661" s="133">
        <f ca="1">IFERROR(OFFSET('reallocations and reductions'!$H$2,MATCH(A661,'reallocations and reductions'!$F$3:$F$6,0),),0)</f>
        <v>0</v>
      </c>
      <c r="J661" s="133">
        <f ca="1">IFERROR(OFFSET('reallocations and reductions'!$I$13,MATCH(A661,'reallocations and reductions'!$F$14:$F$54,0),), 0)</f>
        <v>0</v>
      </c>
      <c r="K661" s="133">
        <f ca="1">ROUND(IF(OR(E661="State Balance", E661="Hawaii County"), H661/(SUMIF($E$2:$E$1259,"State Balance",$H$2:$H$1259)+SUMIF($E$2:$E$1259,"Hawaii County",$H$2:$H$1259))*('reallocations and reductions'!$I$6),H661/(SUM($H$2:$H$1259)-SUMIF($E$2:$E$1259,"State Balance",$H$2:$H$1259)-SUMIF($E$2:$E$1259,"Hawaii County",$H$2:$H$1259))*('reallocations and reductions'!$I$8+'reallocations and reductions'!$I$7)),0)</f>
        <v>32478</v>
      </c>
      <c r="L661" s="133">
        <f t="shared" ca="1" si="30"/>
        <v>22537848</v>
      </c>
      <c r="M661" s="151">
        <f t="shared" ca="1" si="31"/>
        <v>0.10870432725229161</v>
      </c>
      <c r="N661" s="156">
        <f t="shared" ca="1" si="32"/>
        <v>2209752</v>
      </c>
    </row>
    <row r="662" spans="1:14" x14ac:dyDescent="0.25">
      <c r="A662" t="str">
        <f>CALCS!AD665</f>
        <v>290534</v>
      </c>
      <c r="B662" t="str">
        <f>CALCS!A665</f>
        <v>Blue Springs</v>
      </c>
      <c r="C662" t="str">
        <f>CALCS!B665</f>
        <v>MO</v>
      </c>
      <c r="D662" t="str">
        <f>CALCS!C665</f>
        <v>52</v>
      </c>
      <c r="E662" t="str">
        <f>CALCS!D665</f>
        <v>MC</v>
      </c>
      <c r="F662">
        <f>CALCS!O665</f>
        <v>54431</v>
      </c>
      <c r="G662" s="133">
        <f ca="1">OFFSET(CDBG17old!$J$1,MATCH(A662,CDBG17old!$K$2:$K$1263,0),)</f>
        <v>221291</v>
      </c>
      <c r="H662" s="133">
        <f>CALCS!X665</f>
        <v>271615</v>
      </c>
      <c r="I662" s="133">
        <f ca="1">IFERROR(OFFSET('reallocations and reductions'!$H$2,MATCH(A662,'reallocations and reductions'!$F$3:$F$6,0),),0)</f>
        <v>0</v>
      </c>
      <c r="J662" s="133">
        <f ca="1">IFERROR(OFFSET('reallocations and reductions'!$I$13,MATCH(A662,'reallocations and reductions'!$F$14:$F$54,0),), 0)</f>
        <v>0</v>
      </c>
      <c r="K662" s="133">
        <f ca="1">ROUND(IF(OR(E662="State Balance", E662="Hawaii County"), H662/(SUMIF($E$2:$E$1259,"State Balance",$H$2:$H$1259)+SUMIF($E$2:$E$1259,"Hawaii County",$H$2:$H$1259))*('reallocations and reductions'!$I$6),H662/(SUM($H$2:$H$1259)-SUMIF($E$2:$E$1259,"State Balance",$H$2:$H$1259)-SUMIF($E$2:$E$1259,"Hawaii County",$H$2:$H$1259))*('reallocations and reductions'!$I$8+'reallocations and reductions'!$I$7)),0)</f>
        <v>21</v>
      </c>
      <c r="L662" s="133">
        <f t="shared" ca="1" si="30"/>
        <v>271636</v>
      </c>
      <c r="M662" s="151">
        <f t="shared" ca="1" si="31"/>
        <v>0.22750586332024347</v>
      </c>
      <c r="N662" s="156">
        <f t="shared" ca="1" si="32"/>
        <v>50345</v>
      </c>
    </row>
    <row r="663" spans="1:14" x14ac:dyDescent="0.25">
      <c r="A663" t="str">
        <f>CALCS!AD666</f>
        <v>291152</v>
      </c>
      <c r="B663" t="str">
        <f>CALCS!A666</f>
        <v>Columbia</v>
      </c>
      <c r="C663" t="str">
        <f>CALCS!B666</f>
        <v>MO</v>
      </c>
      <c r="D663" t="str">
        <f>CALCS!C666</f>
        <v>51</v>
      </c>
      <c r="E663" t="str">
        <f>CALCS!D666</f>
        <v>PC</v>
      </c>
      <c r="F663">
        <f>CALCS!O666</f>
        <v>120612</v>
      </c>
      <c r="G663" s="133">
        <f ca="1">OFFSET(CDBG17old!$J$1,MATCH(A663,CDBG17old!$K$2:$K$1263,0),)</f>
        <v>837401</v>
      </c>
      <c r="H663" s="133">
        <f>CALCS!X666</f>
        <v>924254</v>
      </c>
      <c r="I663" s="133">
        <f ca="1">IFERROR(OFFSET('reallocations and reductions'!$H$2,MATCH(A663,'reallocations and reductions'!$F$3:$F$6,0),),0)</f>
        <v>0</v>
      </c>
      <c r="J663" s="133">
        <f ca="1">IFERROR(OFFSET('reallocations and reductions'!$I$13,MATCH(A663,'reallocations and reductions'!$F$14:$F$54,0),), 0)</f>
        <v>0</v>
      </c>
      <c r="K663" s="133">
        <f ca="1">ROUND(IF(OR(E663="State Balance", E663="Hawaii County"), H663/(SUMIF($E$2:$E$1259,"State Balance",$H$2:$H$1259)+SUMIF($E$2:$E$1259,"Hawaii County",$H$2:$H$1259))*('reallocations and reductions'!$I$6),H663/(SUM($H$2:$H$1259)-SUMIF($E$2:$E$1259,"State Balance",$H$2:$H$1259)-SUMIF($E$2:$E$1259,"Hawaii County",$H$2:$H$1259))*('reallocations and reductions'!$I$8+'reallocations and reductions'!$I$7)),0)</f>
        <v>72</v>
      </c>
      <c r="L663" s="133">
        <f t="shared" ca="1" si="30"/>
        <v>924326</v>
      </c>
      <c r="M663" s="151">
        <f t="shared" ca="1" si="31"/>
        <v>0.10380331525756477</v>
      </c>
      <c r="N663" s="156">
        <f t="shared" ca="1" si="32"/>
        <v>86925</v>
      </c>
    </row>
    <row r="664" spans="1:14" x14ac:dyDescent="0.25">
      <c r="A664" t="str">
        <f>CALCS!AD667</f>
        <v>291806</v>
      </c>
      <c r="B664" t="str">
        <f>CALCS!A667</f>
        <v>Florissant</v>
      </c>
      <c r="C664" t="str">
        <f>CALCS!B667</f>
        <v>MO</v>
      </c>
      <c r="D664" t="str">
        <f>CALCS!C667</f>
        <v>52</v>
      </c>
      <c r="E664" t="str">
        <f>CALCS!D667</f>
        <v>MC</v>
      </c>
      <c r="F664">
        <f>CALCS!O667</f>
        <v>51776</v>
      </c>
      <c r="G664" s="133">
        <f ca="1">OFFSET(CDBG17old!$J$1,MATCH(A664,CDBG17old!$K$2:$K$1263,0),)</f>
        <v>212059</v>
      </c>
      <c r="H664" s="133">
        <f>CALCS!X667</f>
        <v>241121</v>
      </c>
      <c r="I664" s="133">
        <f ca="1">IFERROR(OFFSET('reallocations and reductions'!$H$2,MATCH(A664,'reallocations and reductions'!$F$3:$F$6,0),),0)</f>
        <v>0</v>
      </c>
      <c r="J664" s="133">
        <f ca="1">IFERROR(OFFSET('reallocations and reductions'!$I$13,MATCH(A664,'reallocations and reductions'!$F$14:$F$54,0),), 0)</f>
        <v>0</v>
      </c>
      <c r="K664" s="133">
        <f ca="1">ROUND(IF(OR(E664="State Balance", E664="Hawaii County"), H664/(SUMIF($E$2:$E$1259,"State Balance",$H$2:$H$1259)+SUMIF($E$2:$E$1259,"Hawaii County",$H$2:$H$1259))*('reallocations and reductions'!$I$6),H664/(SUM($H$2:$H$1259)-SUMIF($E$2:$E$1259,"State Balance",$H$2:$H$1259)-SUMIF($E$2:$E$1259,"Hawaii County",$H$2:$H$1259))*('reallocations and reductions'!$I$8+'reallocations and reductions'!$I$7)),0)</f>
        <v>19</v>
      </c>
      <c r="L664" s="133">
        <f t="shared" ca="1" si="30"/>
        <v>241140</v>
      </c>
      <c r="M664" s="151">
        <f t="shared" ca="1" si="31"/>
        <v>0.13713636299331788</v>
      </c>
      <c r="N664" s="156">
        <f t="shared" ca="1" si="32"/>
        <v>29081</v>
      </c>
    </row>
    <row r="665" spans="1:14" x14ac:dyDescent="0.25">
      <c r="A665" t="str">
        <f>CALCS!AD668</f>
        <v>292562</v>
      </c>
      <c r="B665" t="str">
        <f>CALCS!A668</f>
        <v>Independence</v>
      </c>
      <c r="C665" t="str">
        <f>CALCS!B668</f>
        <v>MO</v>
      </c>
      <c r="D665" t="str">
        <f>CALCS!C668</f>
        <v>52</v>
      </c>
      <c r="E665" t="str">
        <f>CALCS!D668</f>
        <v>MC</v>
      </c>
      <c r="F665">
        <f>CALCS!O668</f>
        <v>117030</v>
      </c>
      <c r="G665" s="133">
        <f ca="1">OFFSET(CDBG17old!$J$1,MATCH(A665,CDBG17old!$K$2:$K$1263,0),)</f>
        <v>718203</v>
      </c>
      <c r="H665" s="133">
        <f>CALCS!X668</f>
        <v>829928</v>
      </c>
      <c r="I665" s="133">
        <f ca="1">IFERROR(OFFSET('reallocations and reductions'!$H$2,MATCH(A665,'reallocations and reductions'!$F$3:$F$6,0),),0)</f>
        <v>0</v>
      </c>
      <c r="J665" s="133">
        <f ca="1">IFERROR(OFFSET('reallocations and reductions'!$I$13,MATCH(A665,'reallocations and reductions'!$F$14:$F$54,0),), 0)</f>
        <v>0</v>
      </c>
      <c r="K665" s="133">
        <f ca="1">ROUND(IF(OR(E665="State Balance", E665="Hawaii County"), H665/(SUMIF($E$2:$E$1259,"State Balance",$H$2:$H$1259)+SUMIF($E$2:$E$1259,"Hawaii County",$H$2:$H$1259))*('reallocations and reductions'!$I$6),H665/(SUM($H$2:$H$1259)-SUMIF($E$2:$E$1259,"State Balance",$H$2:$H$1259)-SUMIF($E$2:$E$1259,"Hawaii County",$H$2:$H$1259))*('reallocations and reductions'!$I$8+'reallocations and reductions'!$I$7)),0)</f>
        <v>65</v>
      </c>
      <c r="L665" s="133">
        <f t="shared" ca="1" si="30"/>
        <v>829993</v>
      </c>
      <c r="M665" s="151">
        <f t="shared" ca="1" si="31"/>
        <v>0.15565237126550571</v>
      </c>
      <c r="N665" s="156">
        <f t="shared" ca="1" si="32"/>
        <v>111790</v>
      </c>
    </row>
    <row r="666" spans="1:14" x14ac:dyDescent="0.25">
      <c r="A666" t="str">
        <f>CALCS!AD669</f>
        <v>292628</v>
      </c>
      <c r="B666" t="str">
        <f>CALCS!A669</f>
        <v>Jefferson City</v>
      </c>
      <c r="C666" t="str">
        <f>CALCS!B669</f>
        <v>MO</v>
      </c>
      <c r="D666" t="str">
        <f>CALCS!C669</f>
        <v>51</v>
      </c>
      <c r="E666" t="str">
        <f>CALCS!D669</f>
        <v>PC</v>
      </c>
      <c r="F666">
        <f>CALCS!O669</f>
        <v>43013</v>
      </c>
      <c r="G666" s="133">
        <f ca="1">OFFSET(CDBG17old!$J$1,MATCH(A666,CDBG17old!$K$2:$K$1263,0),)</f>
        <v>244499</v>
      </c>
      <c r="H666" s="133">
        <f>CALCS!X669</f>
        <v>285999</v>
      </c>
      <c r="I666" s="133">
        <f ca="1">IFERROR(OFFSET('reallocations and reductions'!$H$2,MATCH(A666,'reallocations and reductions'!$F$3:$F$6,0),),0)</f>
        <v>0</v>
      </c>
      <c r="J666" s="133">
        <f ca="1">IFERROR(OFFSET('reallocations and reductions'!$I$13,MATCH(A666,'reallocations and reductions'!$F$14:$F$54,0),), 0)</f>
        <v>0</v>
      </c>
      <c r="K666" s="133">
        <f ca="1">ROUND(IF(OR(E666="State Balance", E666="Hawaii County"), H666/(SUMIF($E$2:$E$1259,"State Balance",$H$2:$H$1259)+SUMIF($E$2:$E$1259,"Hawaii County",$H$2:$H$1259))*('reallocations and reductions'!$I$6),H666/(SUM($H$2:$H$1259)-SUMIF($E$2:$E$1259,"State Balance",$H$2:$H$1259)-SUMIF($E$2:$E$1259,"Hawaii County",$H$2:$H$1259))*('reallocations and reductions'!$I$8+'reallocations and reductions'!$I$7)),0)</f>
        <v>22</v>
      </c>
      <c r="L666" s="133">
        <f t="shared" ca="1" si="30"/>
        <v>286021</v>
      </c>
      <c r="M666" s="151">
        <f t="shared" ca="1" si="31"/>
        <v>0.16982482545940883</v>
      </c>
      <c r="N666" s="156">
        <f t="shared" ca="1" si="32"/>
        <v>41522</v>
      </c>
    </row>
    <row r="667" spans="1:14" x14ac:dyDescent="0.25">
      <c r="A667" t="str">
        <f>CALCS!AD670</f>
        <v>292652</v>
      </c>
      <c r="B667" t="str">
        <f>CALCS!A670</f>
        <v>Joplin</v>
      </c>
      <c r="C667" t="str">
        <f>CALCS!B670</f>
        <v>MO</v>
      </c>
      <c r="D667" t="str">
        <f>CALCS!C670</f>
        <v>51</v>
      </c>
      <c r="E667" t="str">
        <f>CALCS!D670</f>
        <v>PC</v>
      </c>
      <c r="F667">
        <f>CALCS!O670</f>
        <v>52195</v>
      </c>
      <c r="G667" s="133">
        <f ca="1">OFFSET(CDBG17old!$J$1,MATCH(A667,CDBG17old!$K$2:$K$1263,0),)</f>
        <v>491315</v>
      </c>
      <c r="H667" s="133">
        <f>CALCS!X670</f>
        <v>537897</v>
      </c>
      <c r="I667" s="133">
        <f ca="1">IFERROR(OFFSET('reallocations and reductions'!$H$2,MATCH(A667,'reallocations and reductions'!$F$3:$F$6,0),),0)</f>
        <v>0</v>
      </c>
      <c r="J667" s="133">
        <f ca="1">IFERROR(OFFSET('reallocations and reductions'!$I$13,MATCH(A667,'reallocations and reductions'!$F$14:$F$54,0),), 0)</f>
        <v>0</v>
      </c>
      <c r="K667" s="133">
        <f ca="1">ROUND(IF(OR(E667="State Balance", E667="Hawaii County"), H667/(SUMIF($E$2:$E$1259,"State Balance",$H$2:$H$1259)+SUMIF($E$2:$E$1259,"Hawaii County",$H$2:$H$1259))*('reallocations and reductions'!$I$6),H667/(SUM($H$2:$H$1259)-SUMIF($E$2:$E$1259,"State Balance",$H$2:$H$1259)-SUMIF($E$2:$E$1259,"Hawaii County",$H$2:$H$1259))*('reallocations and reductions'!$I$8+'reallocations and reductions'!$I$7)),0)</f>
        <v>42</v>
      </c>
      <c r="L667" s="133">
        <f t="shared" ca="1" si="30"/>
        <v>537939</v>
      </c>
      <c r="M667" s="151">
        <f t="shared" ca="1" si="31"/>
        <v>9.489634959242034E-2</v>
      </c>
      <c r="N667" s="156">
        <f t="shared" ca="1" si="32"/>
        <v>46624</v>
      </c>
    </row>
    <row r="668" spans="1:14" x14ac:dyDescent="0.25">
      <c r="A668" t="str">
        <f>CALCS!AD671</f>
        <v>292670</v>
      </c>
      <c r="B668" t="str">
        <f>CALCS!A671</f>
        <v>Kansas City</v>
      </c>
      <c r="C668" t="str">
        <f>CALCS!B671</f>
        <v>MO</v>
      </c>
      <c r="D668" t="str">
        <f>CALCS!C671</f>
        <v>51</v>
      </c>
      <c r="E668" t="str">
        <f>CALCS!D671</f>
        <v>PC</v>
      </c>
      <c r="F668">
        <f>CALCS!O671</f>
        <v>481420</v>
      </c>
      <c r="G668" s="133">
        <f ca="1">OFFSET(CDBG17old!$J$1,MATCH(A668,CDBG17old!$K$2:$K$1263,0),)</f>
        <v>7108861</v>
      </c>
      <c r="H668" s="133">
        <f>CALCS!X671</f>
        <v>7751674</v>
      </c>
      <c r="I668" s="133">
        <f ca="1">IFERROR(OFFSET('reallocations and reductions'!$H$2,MATCH(A668,'reallocations and reductions'!$F$3:$F$6,0),),0)</f>
        <v>0</v>
      </c>
      <c r="J668" s="133">
        <f ca="1">IFERROR(OFFSET('reallocations and reductions'!$I$13,MATCH(A668,'reallocations and reductions'!$F$14:$F$54,0),), 0)</f>
        <v>0</v>
      </c>
      <c r="K668" s="133">
        <f ca="1">ROUND(IF(OR(E668="State Balance", E668="Hawaii County"), H668/(SUMIF($E$2:$E$1259,"State Balance",$H$2:$H$1259)+SUMIF($E$2:$E$1259,"Hawaii County",$H$2:$H$1259))*('reallocations and reductions'!$I$6),H668/(SUM($H$2:$H$1259)-SUMIF($E$2:$E$1259,"State Balance",$H$2:$H$1259)-SUMIF($E$2:$E$1259,"Hawaii County",$H$2:$H$1259))*('reallocations and reductions'!$I$8+'reallocations and reductions'!$I$7)),0)</f>
        <v>604</v>
      </c>
      <c r="L668" s="133">
        <f t="shared" ca="1" si="30"/>
        <v>7752278</v>
      </c>
      <c r="M668" s="151">
        <f t="shared" ca="1" si="31"/>
        <v>9.0509154701435293E-2</v>
      </c>
      <c r="N668" s="156">
        <f t="shared" ca="1" si="32"/>
        <v>643417</v>
      </c>
    </row>
    <row r="669" spans="1:14" x14ac:dyDescent="0.25">
      <c r="A669" t="str">
        <f>CALCS!AD672</f>
        <v>292958</v>
      </c>
      <c r="B669" t="str">
        <f>CALCS!A672</f>
        <v>Lees Summit</v>
      </c>
      <c r="C669" t="str">
        <f>CALCS!B672</f>
        <v>MO</v>
      </c>
      <c r="D669" t="str">
        <f>CALCS!C672</f>
        <v>52</v>
      </c>
      <c r="E669" t="str">
        <f>CALCS!D672</f>
        <v>MC</v>
      </c>
      <c r="F669">
        <f>CALCS!O672</f>
        <v>96076</v>
      </c>
      <c r="G669" s="133">
        <f ca="1">OFFSET(CDBG17old!$J$1,MATCH(A669,CDBG17old!$K$2:$K$1263,0),)</f>
        <v>354769</v>
      </c>
      <c r="H669" s="133">
        <f>CALCS!X672</f>
        <v>390179</v>
      </c>
      <c r="I669" s="133">
        <f ca="1">IFERROR(OFFSET('reallocations and reductions'!$H$2,MATCH(A669,'reallocations and reductions'!$F$3:$F$6,0),),0)</f>
        <v>0</v>
      </c>
      <c r="J669" s="133">
        <f ca="1">IFERROR(OFFSET('reallocations and reductions'!$I$13,MATCH(A669,'reallocations and reductions'!$F$14:$F$54,0),), 0)</f>
        <v>0</v>
      </c>
      <c r="K669" s="133">
        <f ca="1">ROUND(IF(OR(E669="State Balance", E669="Hawaii County"), H669/(SUMIF($E$2:$E$1259,"State Balance",$H$2:$H$1259)+SUMIF($E$2:$E$1259,"Hawaii County",$H$2:$H$1259))*('reallocations and reductions'!$I$6),H669/(SUM($H$2:$H$1259)-SUMIF($E$2:$E$1259,"State Balance",$H$2:$H$1259)-SUMIF($E$2:$E$1259,"Hawaii County",$H$2:$H$1259))*('reallocations and reductions'!$I$8+'reallocations and reductions'!$I$7)),0)</f>
        <v>30</v>
      </c>
      <c r="L669" s="133">
        <f t="shared" ca="1" si="30"/>
        <v>390209</v>
      </c>
      <c r="M669" s="151">
        <f t="shared" ca="1" si="31"/>
        <v>9.9895988657408064E-2</v>
      </c>
      <c r="N669" s="156">
        <f t="shared" ca="1" si="32"/>
        <v>35440</v>
      </c>
    </row>
    <row r="670" spans="1:14" x14ac:dyDescent="0.25">
      <c r="A670" t="str">
        <f>CALCS!AD673</f>
        <v>293852</v>
      </c>
      <c r="B670" t="str">
        <f>CALCS!A673</f>
        <v>O'Fallon</v>
      </c>
      <c r="C670" t="str">
        <f>CALCS!B673</f>
        <v>MO</v>
      </c>
      <c r="D670" t="str">
        <f>CALCS!C673</f>
        <v>52</v>
      </c>
      <c r="E670" t="str">
        <f>CALCS!D673</f>
        <v>MC</v>
      </c>
      <c r="F670">
        <f>CALCS!O673</f>
        <v>86274</v>
      </c>
      <c r="G670" s="133">
        <f ca="1">OFFSET(CDBG17old!$J$1,MATCH(A670,CDBG17old!$K$2:$K$1263,0),)</f>
        <v>252891</v>
      </c>
      <c r="H670" s="133">
        <f>CALCS!X673</f>
        <v>278857</v>
      </c>
      <c r="I670" s="133">
        <f ca="1">IFERROR(OFFSET('reallocations and reductions'!$H$2,MATCH(A670,'reallocations and reductions'!$F$3:$F$6,0),),0)</f>
        <v>0</v>
      </c>
      <c r="J670" s="133">
        <f ca="1">IFERROR(OFFSET('reallocations and reductions'!$I$13,MATCH(A670,'reallocations and reductions'!$F$14:$F$54,0),), 0)</f>
        <v>0</v>
      </c>
      <c r="K670" s="133">
        <f ca="1">ROUND(IF(OR(E670="State Balance", E670="Hawaii County"), H670/(SUMIF($E$2:$E$1259,"State Balance",$H$2:$H$1259)+SUMIF($E$2:$E$1259,"Hawaii County",$H$2:$H$1259))*('reallocations and reductions'!$I$6),H670/(SUM($H$2:$H$1259)-SUMIF($E$2:$E$1259,"State Balance",$H$2:$H$1259)-SUMIF($E$2:$E$1259,"Hawaii County",$H$2:$H$1259))*('reallocations and reductions'!$I$8+'reallocations and reductions'!$I$7)),0)</f>
        <v>22</v>
      </c>
      <c r="L670" s="133">
        <f t="shared" ca="1" si="30"/>
        <v>278879</v>
      </c>
      <c r="M670" s="151">
        <f t="shared" ca="1" si="31"/>
        <v>0.10276364125255545</v>
      </c>
      <c r="N670" s="156">
        <f t="shared" ca="1" si="32"/>
        <v>25988</v>
      </c>
    </row>
    <row r="671" spans="1:14" x14ac:dyDescent="0.25">
      <c r="A671" t="str">
        <f>CALCS!AD674</f>
        <v>294614</v>
      </c>
      <c r="B671" t="str">
        <f>CALCS!A674</f>
        <v>St Joseph</v>
      </c>
      <c r="C671" t="str">
        <f>CALCS!B674</f>
        <v>MO</v>
      </c>
      <c r="D671" t="str">
        <f>CALCS!C674</f>
        <v>51</v>
      </c>
      <c r="E671" t="str">
        <f>CALCS!D674</f>
        <v>PC</v>
      </c>
      <c r="F671">
        <f>CALCS!O674</f>
        <v>76472</v>
      </c>
      <c r="G671" s="133">
        <f ca="1">OFFSET(CDBG17old!$J$1,MATCH(A671,CDBG17old!$K$2:$K$1263,0),)</f>
        <v>1376090</v>
      </c>
      <c r="H671" s="133">
        <f>CALCS!X674</f>
        <v>1558781</v>
      </c>
      <c r="I671" s="133">
        <f ca="1">IFERROR(OFFSET('reallocations and reductions'!$H$2,MATCH(A671,'reallocations and reductions'!$F$3:$F$6,0),),0)</f>
        <v>0</v>
      </c>
      <c r="J671" s="133">
        <f ca="1">IFERROR(OFFSET('reallocations and reductions'!$I$13,MATCH(A671,'reallocations and reductions'!$F$14:$F$54,0),), 0)</f>
        <v>0</v>
      </c>
      <c r="K671" s="133">
        <f ca="1">ROUND(IF(OR(E671="State Balance", E671="Hawaii County"), H671/(SUMIF($E$2:$E$1259,"State Balance",$H$2:$H$1259)+SUMIF($E$2:$E$1259,"Hawaii County",$H$2:$H$1259))*('reallocations and reductions'!$I$6),H671/(SUM($H$2:$H$1259)-SUMIF($E$2:$E$1259,"State Balance",$H$2:$H$1259)-SUMIF($E$2:$E$1259,"Hawaii County",$H$2:$H$1259))*('reallocations and reductions'!$I$8+'reallocations and reductions'!$I$7)),0)</f>
        <v>122</v>
      </c>
      <c r="L671" s="133">
        <f t="shared" ca="1" si="30"/>
        <v>1558903</v>
      </c>
      <c r="M671" s="151">
        <f t="shared" ca="1" si="31"/>
        <v>0.13284959559331147</v>
      </c>
      <c r="N671" s="156">
        <f t="shared" ca="1" si="32"/>
        <v>182813</v>
      </c>
    </row>
    <row r="672" spans="1:14" x14ac:dyDescent="0.25">
      <c r="A672" t="str">
        <f>CALCS!AD675</f>
        <v>294626</v>
      </c>
      <c r="B672" t="str">
        <f>CALCS!A675</f>
        <v>St Louis</v>
      </c>
      <c r="C672" t="str">
        <f>CALCS!B675</f>
        <v>MO</v>
      </c>
      <c r="D672" t="str">
        <f>CALCS!C675</f>
        <v>51</v>
      </c>
      <c r="E672" t="str">
        <f>CALCS!D675</f>
        <v>PC</v>
      </c>
      <c r="F672">
        <f>CALCS!O675</f>
        <v>311404</v>
      </c>
      <c r="G672" s="133">
        <f ca="1">OFFSET(CDBG17old!$J$1,MATCH(A672,CDBG17old!$K$2:$K$1263,0),)</f>
        <v>16236208</v>
      </c>
      <c r="H672" s="133">
        <f>CALCS!X675</f>
        <v>17797038</v>
      </c>
      <c r="I672" s="133">
        <f ca="1">IFERROR(OFFSET('reallocations and reductions'!$H$2,MATCH(A672,'reallocations and reductions'!$F$3:$F$6,0),),0)</f>
        <v>0</v>
      </c>
      <c r="J672" s="133">
        <f ca="1">IFERROR(OFFSET('reallocations and reductions'!$I$13,MATCH(A672,'reallocations and reductions'!$F$14:$F$54,0),), 0)</f>
        <v>0</v>
      </c>
      <c r="K672" s="133">
        <f ca="1">ROUND(IF(OR(E672="State Balance", E672="Hawaii County"), H672/(SUMIF($E$2:$E$1259,"State Balance",$H$2:$H$1259)+SUMIF($E$2:$E$1259,"Hawaii County",$H$2:$H$1259))*('reallocations and reductions'!$I$6),H672/(SUM($H$2:$H$1259)-SUMIF($E$2:$E$1259,"State Balance",$H$2:$H$1259)-SUMIF($E$2:$E$1259,"Hawaii County",$H$2:$H$1259))*('reallocations and reductions'!$I$8+'reallocations and reductions'!$I$7)),0)</f>
        <v>1387</v>
      </c>
      <c r="L672" s="133">
        <f t="shared" ca="1" si="30"/>
        <v>17798425</v>
      </c>
      <c r="M672" s="151">
        <f t="shared" ca="1" si="31"/>
        <v>9.6218094766955434E-2</v>
      </c>
      <c r="N672" s="156">
        <f t="shared" ca="1" si="32"/>
        <v>1562217</v>
      </c>
    </row>
    <row r="673" spans="1:14" x14ac:dyDescent="0.25">
      <c r="A673" t="str">
        <f>CALCS!AD676</f>
        <v>294884</v>
      </c>
      <c r="B673" t="str">
        <f>CALCS!A676</f>
        <v>Springfield</v>
      </c>
      <c r="C673" t="str">
        <f>CALCS!B676</f>
        <v>MO</v>
      </c>
      <c r="D673" t="str">
        <f>CALCS!C676</f>
        <v>51</v>
      </c>
      <c r="E673" t="str">
        <f>CALCS!D676</f>
        <v>PC</v>
      </c>
      <c r="F673">
        <f>CALCS!O676</f>
        <v>167319</v>
      </c>
      <c r="G673" s="133">
        <f ca="1">OFFSET(CDBG17old!$J$1,MATCH(A673,CDBG17old!$K$2:$K$1263,0),)</f>
        <v>1303360</v>
      </c>
      <c r="H673" s="133">
        <f>CALCS!X676</f>
        <v>1398463</v>
      </c>
      <c r="I673" s="133">
        <f ca="1">IFERROR(OFFSET('reallocations and reductions'!$H$2,MATCH(A673,'reallocations and reductions'!$F$3:$F$6,0),),0)</f>
        <v>0</v>
      </c>
      <c r="J673" s="133">
        <f ca="1">IFERROR(OFFSET('reallocations and reductions'!$I$13,MATCH(A673,'reallocations and reductions'!$F$14:$F$54,0),), 0)</f>
        <v>0</v>
      </c>
      <c r="K673" s="133">
        <f ca="1">ROUND(IF(OR(E673="State Balance", E673="Hawaii County"), H673/(SUMIF($E$2:$E$1259,"State Balance",$H$2:$H$1259)+SUMIF($E$2:$E$1259,"Hawaii County",$H$2:$H$1259))*('reallocations and reductions'!$I$6),H673/(SUM($H$2:$H$1259)-SUMIF($E$2:$E$1259,"State Balance",$H$2:$H$1259)-SUMIF($E$2:$E$1259,"Hawaii County",$H$2:$H$1259))*('reallocations and reductions'!$I$8+'reallocations and reductions'!$I$7)),0)</f>
        <v>109</v>
      </c>
      <c r="L673" s="133">
        <f t="shared" ca="1" si="30"/>
        <v>1398572</v>
      </c>
      <c r="M673" s="151">
        <f t="shared" ca="1" si="31"/>
        <v>7.3051190768475327E-2</v>
      </c>
      <c r="N673" s="156">
        <f t="shared" ca="1" si="32"/>
        <v>95212</v>
      </c>
    </row>
    <row r="674" spans="1:14" x14ac:dyDescent="0.25">
      <c r="A674" t="str">
        <f>CALCS!AD677</f>
        <v>299099</v>
      </c>
      <c r="B674" t="str">
        <f>CALCS!A677</f>
        <v>Jefferson County</v>
      </c>
      <c r="C674" t="str">
        <f>CALCS!B677</f>
        <v>MO</v>
      </c>
      <c r="D674" t="str">
        <f>CALCS!C677</f>
        <v>66</v>
      </c>
      <c r="E674" t="str">
        <f>CALCS!D677</f>
        <v>UC</v>
      </c>
      <c r="F674">
        <f>CALCS!O677</f>
        <v>223029</v>
      </c>
      <c r="G674" s="133">
        <f ca="1">OFFSET(CDBG17old!$J$1,MATCH(A674,CDBG17old!$K$2:$K$1263,0),)</f>
        <v>1064354</v>
      </c>
      <c r="H674" s="133">
        <f>CALCS!X677</f>
        <v>1143392</v>
      </c>
      <c r="I674" s="133">
        <f ca="1">IFERROR(OFFSET('reallocations and reductions'!$H$2,MATCH(A674,'reallocations and reductions'!$F$3:$F$6,0),),0)</f>
        <v>0</v>
      </c>
      <c r="J674" s="133">
        <f ca="1">IFERROR(OFFSET('reallocations and reductions'!$I$13,MATCH(A674,'reallocations and reductions'!$F$14:$F$54,0),), 0)</f>
        <v>0</v>
      </c>
      <c r="K674" s="133">
        <f ca="1">ROUND(IF(OR(E674="State Balance", E674="Hawaii County"), H674/(SUMIF($E$2:$E$1259,"State Balance",$H$2:$H$1259)+SUMIF($E$2:$E$1259,"Hawaii County",$H$2:$H$1259))*('reallocations and reductions'!$I$6),H674/(SUM($H$2:$H$1259)-SUMIF($E$2:$E$1259,"State Balance",$H$2:$H$1259)-SUMIF($E$2:$E$1259,"Hawaii County",$H$2:$H$1259))*('reallocations and reductions'!$I$8+'reallocations and reductions'!$I$7)),0)</f>
        <v>89</v>
      </c>
      <c r="L674" s="133">
        <f t="shared" ca="1" si="30"/>
        <v>1143481</v>
      </c>
      <c r="M674" s="151">
        <f t="shared" ca="1" si="31"/>
        <v>7.4342746868053297E-2</v>
      </c>
      <c r="N674" s="156">
        <f t="shared" ca="1" si="32"/>
        <v>79127</v>
      </c>
    </row>
    <row r="675" spans="1:14" x14ac:dyDescent="0.25">
      <c r="A675" t="str">
        <f>CALCS!AD678</f>
        <v>299183</v>
      </c>
      <c r="B675" t="str">
        <f>CALCS!A678</f>
        <v>St. Charles County</v>
      </c>
      <c r="C675" t="str">
        <f>CALCS!B678</f>
        <v>MO</v>
      </c>
      <c r="D675" t="str">
        <f>CALCS!C678</f>
        <v>66</v>
      </c>
      <c r="E675" t="str">
        <f>CALCS!D678</f>
        <v>UC</v>
      </c>
      <c r="F675">
        <f>CALCS!O678</f>
        <v>288862</v>
      </c>
      <c r="G675" s="133">
        <f ca="1">OFFSET(CDBG17old!$J$1,MATCH(A675,CDBG17old!$K$2:$K$1263,0),)</f>
        <v>656116</v>
      </c>
      <c r="H675" s="133">
        <f>CALCS!X678</f>
        <v>1112404</v>
      </c>
      <c r="I675" s="133">
        <f ca="1">IFERROR(OFFSET('reallocations and reductions'!$H$2,MATCH(A675,'reallocations and reductions'!$F$3:$F$6,0),),0)</f>
        <v>0</v>
      </c>
      <c r="J675" s="133">
        <f ca="1">IFERROR(OFFSET('reallocations and reductions'!$I$13,MATCH(A675,'reallocations and reductions'!$F$14:$F$54,0),), 0)</f>
        <v>0</v>
      </c>
      <c r="K675" s="133">
        <f ca="1">ROUND(IF(OR(E675="State Balance", E675="Hawaii County"), H675/(SUMIF($E$2:$E$1259,"State Balance",$H$2:$H$1259)+SUMIF($E$2:$E$1259,"Hawaii County",$H$2:$H$1259))*('reallocations and reductions'!$I$6),H675/(SUM($H$2:$H$1259)-SUMIF($E$2:$E$1259,"State Balance",$H$2:$H$1259)-SUMIF($E$2:$E$1259,"Hawaii County",$H$2:$H$1259))*('reallocations and reductions'!$I$8+'reallocations and reductions'!$I$7)),0)</f>
        <v>87</v>
      </c>
      <c r="L675" s="133">
        <f t="shared" ca="1" si="30"/>
        <v>1112491</v>
      </c>
      <c r="M675" s="151">
        <f t="shared" ca="1" si="31"/>
        <v>0.69557060032067497</v>
      </c>
      <c r="N675" s="156">
        <f t="shared" ca="1" si="32"/>
        <v>456375</v>
      </c>
    </row>
    <row r="676" spans="1:14" x14ac:dyDescent="0.25">
      <c r="A676" t="str">
        <f>CALCS!AD679</f>
        <v>299189</v>
      </c>
      <c r="B676" t="str">
        <f>CALCS!A679</f>
        <v>St Louis County</v>
      </c>
      <c r="C676" t="str">
        <f>CALCS!B679</f>
        <v>MO</v>
      </c>
      <c r="D676" t="str">
        <f>CALCS!C679</f>
        <v>66</v>
      </c>
      <c r="E676" t="str">
        <f>CALCS!D679</f>
        <v>UC</v>
      </c>
      <c r="F676">
        <f>CALCS!O679</f>
        <v>918449</v>
      </c>
      <c r="G676" s="133">
        <f ca="1">OFFSET(CDBG17old!$J$1,MATCH(A676,CDBG17old!$K$2:$K$1263,0),)</f>
        <v>4988375</v>
      </c>
      <c r="H676" s="133">
        <f>CALCS!X679</f>
        <v>5605439</v>
      </c>
      <c r="I676" s="133">
        <f ca="1">IFERROR(OFFSET('reallocations and reductions'!$H$2,MATCH(A676,'reallocations and reductions'!$F$3:$F$6,0),),0)</f>
        <v>0</v>
      </c>
      <c r="J676" s="133">
        <f ca="1">IFERROR(OFFSET('reallocations and reductions'!$I$13,MATCH(A676,'reallocations and reductions'!$F$14:$F$54,0),), 0)</f>
        <v>0</v>
      </c>
      <c r="K676" s="133">
        <f ca="1">ROUND(IF(OR(E676="State Balance", E676="Hawaii County"), H676/(SUMIF($E$2:$E$1259,"State Balance",$H$2:$H$1259)+SUMIF($E$2:$E$1259,"Hawaii County",$H$2:$H$1259))*('reallocations and reductions'!$I$6),H676/(SUM($H$2:$H$1259)-SUMIF($E$2:$E$1259,"State Balance",$H$2:$H$1259)-SUMIF($E$2:$E$1259,"Hawaii County",$H$2:$H$1259))*('reallocations and reductions'!$I$8+'reallocations and reductions'!$I$7)),0)</f>
        <v>437</v>
      </c>
      <c r="L676" s="133">
        <f t="shared" ca="1" si="30"/>
        <v>5605876</v>
      </c>
      <c r="M676" s="151">
        <f t="shared" ca="1" si="31"/>
        <v>0.12378800711654597</v>
      </c>
      <c r="N676" s="156">
        <f t="shared" ca="1" si="32"/>
        <v>617501</v>
      </c>
    </row>
    <row r="677" spans="1:14" x14ac:dyDescent="0.25">
      <c r="A677" t="str">
        <f>CALCS!AD680</f>
        <v>289999</v>
      </c>
      <c r="B677" t="str">
        <f>CALCS!A680</f>
        <v>Mississippi</v>
      </c>
      <c r="C677" t="str">
        <f>CALCS!B680</f>
        <v>MS</v>
      </c>
      <c r="D677" t="str">
        <f>CALCS!C680</f>
        <v>22</v>
      </c>
      <c r="E677" t="str">
        <f>CALCS!D680</f>
        <v>State Balance</v>
      </c>
      <c r="F677">
        <f>CALCS!O680</f>
        <v>2612022</v>
      </c>
      <c r="G677" s="133">
        <f ca="1">OFFSET(CDBG17old!$J$1,MATCH(A677,CDBG17old!$K$2:$K$1263,0),)</f>
        <v>22802114</v>
      </c>
      <c r="H677" s="133">
        <f>CALCS!X680</f>
        <v>24855799</v>
      </c>
      <c r="I677" s="133">
        <f ca="1">IFERROR(OFFSET('reallocations and reductions'!$H$2,MATCH(A677,'reallocations and reductions'!$F$3:$F$6,0),),0)</f>
        <v>0</v>
      </c>
      <c r="J677" s="133">
        <f ca="1">IFERROR(OFFSET('reallocations and reductions'!$I$13,MATCH(A677,'reallocations and reductions'!$F$14:$F$54,0),), 0)</f>
        <v>0</v>
      </c>
      <c r="K677" s="133">
        <f ca="1">ROUND(IF(OR(E677="State Balance", E677="Hawaii County"), H677/(SUMIF($E$2:$E$1259,"State Balance",$H$2:$H$1259)+SUMIF($E$2:$E$1259,"Hawaii County",$H$2:$H$1259))*('reallocations and reductions'!$I$6),H677/(SUM($H$2:$H$1259)-SUMIF($E$2:$E$1259,"State Balance",$H$2:$H$1259)-SUMIF($E$2:$E$1259,"Hawaii County",$H$2:$H$1259))*('reallocations and reductions'!$I$8+'reallocations and reductions'!$I$7)),0)</f>
        <v>35870</v>
      </c>
      <c r="L677" s="133">
        <f t="shared" ca="1" si="30"/>
        <v>24891669</v>
      </c>
      <c r="M677" s="151">
        <f t="shared" ca="1" si="31"/>
        <v>9.1638652451259558E-2</v>
      </c>
      <c r="N677" s="156">
        <f t="shared" ca="1" si="32"/>
        <v>2089555</v>
      </c>
    </row>
    <row r="678" spans="1:14" x14ac:dyDescent="0.25">
      <c r="A678" t="str">
        <f>CALCS!AD681</f>
        <v>280132</v>
      </c>
      <c r="B678" t="str">
        <f>CALCS!A681</f>
        <v>Biloxi</v>
      </c>
      <c r="C678" t="str">
        <f>CALCS!B681</f>
        <v>MS</v>
      </c>
      <c r="D678" t="str">
        <f>CALCS!C681</f>
        <v>51</v>
      </c>
      <c r="E678" t="str">
        <f>CALCS!D681</f>
        <v>PC</v>
      </c>
      <c r="F678">
        <f>CALCS!O681</f>
        <v>45975</v>
      </c>
      <c r="G678" s="133">
        <f ca="1">OFFSET(CDBG17old!$J$1,MATCH(A678,CDBG17old!$K$2:$K$1263,0),)</f>
        <v>443429</v>
      </c>
      <c r="H678" s="133">
        <f>CALCS!X681</f>
        <v>459797</v>
      </c>
      <c r="I678" s="133">
        <f ca="1">IFERROR(OFFSET('reallocations and reductions'!$H$2,MATCH(A678,'reallocations and reductions'!$F$3:$F$6,0),),0)</f>
        <v>0</v>
      </c>
      <c r="J678" s="133">
        <f ca="1">IFERROR(OFFSET('reallocations and reductions'!$I$13,MATCH(A678,'reallocations and reductions'!$F$14:$F$54,0),), 0)</f>
        <v>0</v>
      </c>
      <c r="K678" s="133">
        <f ca="1">ROUND(IF(OR(E678="State Balance", E678="Hawaii County"), H678/(SUMIF($E$2:$E$1259,"State Balance",$H$2:$H$1259)+SUMIF($E$2:$E$1259,"Hawaii County",$H$2:$H$1259))*('reallocations and reductions'!$I$6),H678/(SUM($H$2:$H$1259)-SUMIF($E$2:$E$1259,"State Balance",$H$2:$H$1259)-SUMIF($E$2:$E$1259,"Hawaii County",$H$2:$H$1259))*('reallocations and reductions'!$I$8+'reallocations and reductions'!$I$7)),0)</f>
        <v>36</v>
      </c>
      <c r="L678" s="133">
        <f t="shared" ca="1" si="30"/>
        <v>459833</v>
      </c>
      <c r="M678" s="151">
        <f t="shared" ca="1" si="31"/>
        <v>3.6993520946983618E-2</v>
      </c>
      <c r="N678" s="156">
        <f t="shared" ca="1" si="32"/>
        <v>16404</v>
      </c>
    </row>
    <row r="679" spans="1:14" x14ac:dyDescent="0.25">
      <c r="A679" t="str">
        <f>CALCS!AD682</f>
        <v>280612</v>
      </c>
      <c r="B679" t="str">
        <f>CALCS!A682</f>
        <v>Gulfport</v>
      </c>
      <c r="C679" t="str">
        <f>CALCS!B682</f>
        <v>MS</v>
      </c>
      <c r="D679" t="str">
        <f>CALCS!C682</f>
        <v>51</v>
      </c>
      <c r="E679" t="str">
        <f>CALCS!D682</f>
        <v>PC</v>
      </c>
      <c r="F679">
        <f>CALCS!O682</f>
        <v>72076</v>
      </c>
      <c r="G679" s="133">
        <f ca="1">OFFSET(CDBG17old!$J$1,MATCH(A679,CDBG17old!$K$2:$K$1263,0),)</f>
        <v>655571</v>
      </c>
      <c r="H679" s="133">
        <f>CALCS!X682</f>
        <v>695835</v>
      </c>
      <c r="I679" s="133">
        <f ca="1">IFERROR(OFFSET('reallocations and reductions'!$H$2,MATCH(A679,'reallocations and reductions'!$F$3:$F$6,0),),0)</f>
        <v>0</v>
      </c>
      <c r="J679" s="133">
        <f ca="1">IFERROR(OFFSET('reallocations and reductions'!$I$13,MATCH(A679,'reallocations and reductions'!$F$14:$F$54,0),), 0)</f>
        <v>0</v>
      </c>
      <c r="K679" s="133">
        <f ca="1">ROUND(IF(OR(E679="State Balance", E679="Hawaii County"), H679/(SUMIF($E$2:$E$1259,"State Balance",$H$2:$H$1259)+SUMIF($E$2:$E$1259,"Hawaii County",$H$2:$H$1259))*('reallocations and reductions'!$I$6),H679/(SUM($H$2:$H$1259)-SUMIF($E$2:$E$1259,"State Balance",$H$2:$H$1259)-SUMIF($E$2:$E$1259,"Hawaii County",$H$2:$H$1259))*('reallocations and reductions'!$I$8+'reallocations and reductions'!$I$7)),0)</f>
        <v>54</v>
      </c>
      <c r="L679" s="133">
        <f t="shared" ca="1" si="30"/>
        <v>695889</v>
      </c>
      <c r="M679" s="151">
        <f t="shared" ca="1" si="31"/>
        <v>6.1500584986218118E-2</v>
      </c>
      <c r="N679" s="156">
        <f t="shared" ca="1" si="32"/>
        <v>40318</v>
      </c>
    </row>
    <row r="680" spans="1:14" x14ac:dyDescent="0.25">
      <c r="A680" t="str">
        <f>CALCS!AD683</f>
        <v>280630</v>
      </c>
      <c r="B680" t="str">
        <f>CALCS!A683</f>
        <v>Hattiesburg</v>
      </c>
      <c r="C680" t="str">
        <f>CALCS!B683</f>
        <v>MS</v>
      </c>
      <c r="D680" t="str">
        <f>CALCS!C683</f>
        <v>51</v>
      </c>
      <c r="E680" t="str">
        <f>CALCS!D683</f>
        <v>PC</v>
      </c>
      <c r="F680">
        <f>CALCS!O683</f>
        <v>46926</v>
      </c>
      <c r="G680" s="133">
        <f ca="1">OFFSET(CDBG17old!$J$1,MATCH(A680,CDBG17old!$K$2:$K$1263,0),)</f>
        <v>507809</v>
      </c>
      <c r="H680" s="133">
        <f>CALCS!X683</f>
        <v>559957</v>
      </c>
      <c r="I680" s="133">
        <f ca="1">IFERROR(OFFSET('reallocations and reductions'!$H$2,MATCH(A680,'reallocations and reductions'!$F$3:$F$6,0),),0)</f>
        <v>0</v>
      </c>
      <c r="J680" s="133">
        <f ca="1">IFERROR(OFFSET('reallocations and reductions'!$I$13,MATCH(A680,'reallocations and reductions'!$F$14:$F$54,0),), 0)</f>
        <v>0</v>
      </c>
      <c r="K680" s="133">
        <f ca="1">ROUND(IF(OR(E680="State Balance", E680="Hawaii County"), H680/(SUMIF($E$2:$E$1259,"State Balance",$H$2:$H$1259)+SUMIF($E$2:$E$1259,"Hawaii County",$H$2:$H$1259))*('reallocations and reductions'!$I$6),H680/(SUM($H$2:$H$1259)-SUMIF($E$2:$E$1259,"State Balance",$H$2:$H$1259)-SUMIF($E$2:$E$1259,"Hawaii County",$H$2:$H$1259))*('reallocations and reductions'!$I$8+'reallocations and reductions'!$I$7)),0)</f>
        <v>44</v>
      </c>
      <c r="L680" s="133">
        <f t="shared" ca="1" si="30"/>
        <v>560001</v>
      </c>
      <c r="M680" s="151">
        <f t="shared" ca="1" si="31"/>
        <v>0.10277880069081091</v>
      </c>
      <c r="N680" s="156">
        <f t="shared" ca="1" si="32"/>
        <v>52192</v>
      </c>
    </row>
    <row r="681" spans="1:14" x14ac:dyDescent="0.25">
      <c r="A681" t="str">
        <f>CALCS!AD684</f>
        <v>280726</v>
      </c>
      <c r="B681" t="str">
        <f>CALCS!A684</f>
        <v>Jackson</v>
      </c>
      <c r="C681" t="str">
        <f>CALCS!B684</f>
        <v>MS</v>
      </c>
      <c r="D681" t="str">
        <f>CALCS!C684</f>
        <v>51</v>
      </c>
      <c r="E681" t="str">
        <f>CALCS!D684</f>
        <v>PC</v>
      </c>
      <c r="F681">
        <f>CALCS!O684</f>
        <v>169148</v>
      </c>
      <c r="G681" s="133">
        <f ca="1">OFFSET(CDBG17old!$J$1,MATCH(A681,CDBG17old!$K$2:$K$1263,0),)</f>
        <v>1644796</v>
      </c>
      <c r="H681" s="133">
        <f>CALCS!X684</f>
        <v>1886121</v>
      </c>
      <c r="I681" s="133">
        <f ca="1">IFERROR(OFFSET('reallocations and reductions'!$H$2,MATCH(A681,'reallocations and reductions'!$F$3:$F$6,0),),0)</f>
        <v>0</v>
      </c>
      <c r="J681" s="133">
        <f ca="1">IFERROR(OFFSET('reallocations and reductions'!$I$13,MATCH(A681,'reallocations and reductions'!$F$14:$F$54,0),), 0)</f>
        <v>0</v>
      </c>
      <c r="K681" s="133">
        <f ca="1">ROUND(IF(OR(E681="State Balance", E681="Hawaii County"), H681/(SUMIF($E$2:$E$1259,"State Balance",$H$2:$H$1259)+SUMIF($E$2:$E$1259,"Hawaii County",$H$2:$H$1259))*('reallocations and reductions'!$I$6),H681/(SUM($H$2:$H$1259)-SUMIF($E$2:$E$1259,"State Balance",$H$2:$H$1259)-SUMIF($E$2:$E$1259,"Hawaii County",$H$2:$H$1259))*('reallocations and reductions'!$I$8+'reallocations and reductions'!$I$7)),0)</f>
        <v>147</v>
      </c>
      <c r="L681" s="133">
        <f t="shared" ca="1" si="30"/>
        <v>1886268</v>
      </c>
      <c r="M681" s="151">
        <f t="shared" ca="1" si="31"/>
        <v>0.14680969554887049</v>
      </c>
      <c r="N681" s="156">
        <f t="shared" ca="1" si="32"/>
        <v>241472</v>
      </c>
    </row>
    <row r="682" spans="1:14" x14ac:dyDescent="0.25">
      <c r="A682" t="str">
        <f>CALCS!AD685</f>
        <v>281002</v>
      </c>
      <c r="B682" t="str">
        <f>CALCS!A685</f>
        <v>Moss Point</v>
      </c>
      <c r="C682" t="str">
        <f>CALCS!B685</f>
        <v>MS</v>
      </c>
      <c r="D682" t="str">
        <f>CALCS!C685</f>
        <v>52</v>
      </c>
      <c r="E682" t="str">
        <f>CALCS!D685</f>
        <v>MC</v>
      </c>
      <c r="F682">
        <f>CALCS!O685</f>
        <v>13570</v>
      </c>
      <c r="G682" s="133">
        <f ca="1">OFFSET(CDBG17old!$J$1,MATCH(A682,CDBG17old!$K$2:$K$1263,0),)</f>
        <v>94022</v>
      </c>
      <c r="H682" s="133">
        <f>CALCS!X685</f>
        <v>104554</v>
      </c>
      <c r="I682" s="133">
        <f ca="1">IFERROR(OFFSET('reallocations and reductions'!$H$2,MATCH(A682,'reallocations and reductions'!$F$3:$F$6,0),),0)</f>
        <v>0</v>
      </c>
      <c r="J682" s="133">
        <f ca="1">IFERROR(OFFSET('reallocations and reductions'!$I$13,MATCH(A682,'reallocations and reductions'!$F$14:$F$54,0),), 0)</f>
        <v>0</v>
      </c>
      <c r="K682" s="133">
        <f ca="1">ROUND(IF(OR(E682="State Balance", E682="Hawaii County"), H682/(SUMIF($E$2:$E$1259,"State Balance",$H$2:$H$1259)+SUMIF($E$2:$E$1259,"Hawaii County",$H$2:$H$1259))*('reallocations and reductions'!$I$6),H682/(SUM($H$2:$H$1259)-SUMIF($E$2:$E$1259,"State Balance",$H$2:$H$1259)-SUMIF($E$2:$E$1259,"Hawaii County",$H$2:$H$1259))*('reallocations and reductions'!$I$8+'reallocations and reductions'!$I$7)),0)</f>
        <v>8</v>
      </c>
      <c r="L682" s="133">
        <f t="shared" ca="1" si="30"/>
        <v>104562</v>
      </c>
      <c r="M682" s="151">
        <f t="shared" ca="1" si="31"/>
        <v>0.1121014230711961</v>
      </c>
      <c r="N682" s="156">
        <f t="shared" ca="1" si="32"/>
        <v>10540</v>
      </c>
    </row>
    <row r="683" spans="1:14" x14ac:dyDescent="0.25">
      <c r="A683" t="str">
        <f>CALCS!AD686</f>
        <v>281134</v>
      </c>
      <c r="B683" t="str">
        <f>CALCS!A686</f>
        <v>Pascagoula</v>
      </c>
      <c r="C683" t="str">
        <f>CALCS!B686</f>
        <v>MS</v>
      </c>
      <c r="D683" t="str">
        <f>CALCS!C686</f>
        <v>51</v>
      </c>
      <c r="E683" t="str">
        <f>CALCS!D686</f>
        <v>PC</v>
      </c>
      <c r="F683">
        <f>CALCS!O686</f>
        <v>21981</v>
      </c>
      <c r="G683" s="133">
        <f ca="1">OFFSET(CDBG17old!$J$1,MATCH(A683,CDBG17old!$K$2:$K$1263,0),)</f>
        <v>193726</v>
      </c>
      <c r="H683" s="133">
        <f>CALCS!X686</f>
        <v>197739</v>
      </c>
      <c r="I683" s="133">
        <f ca="1">IFERROR(OFFSET('reallocations and reductions'!$H$2,MATCH(A683,'reallocations and reductions'!$F$3:$F$6,0),),0)</f>
        <v>0</v>
      </c>
      <c r="J683" s="133">
        <f ca="1">IFERROR(OFFSET('reallocations and reductions'!$I$13,MATCH(A683,'reallocations and reductions'!$F$14:$F$54,0),), 0)</f>
        <v>0</v>
      </c>
      <c r="K683" s="133">
        <f ca="1">ROUND(IF(OR(E683="State Balance", E683="Hawaii County"), H683/(SUMIF($E$2:$E$1259,"State Balance",$H$2:$H$1259)+SUMIF($E$2:$E$1259,"Hawaii County",$H$2:$H$1259))*('reallocations and reductions'!$I$6),H683/(SUM($H$2:$H$1259)-SUMIF($E$2:$E$1259,"State Balance",$H$2:$H$1259)-SUMIF($E$2:$E$1259,"Hawaii County",$H$2:$H$1259))*('reallocations and reductions'!$I$8+'reallocations and reductions'!$I$7)),0)</f>
        <v>15</v>
      </c>
      <c r="L683" s="133">
        <f t="shared" ca="1" si="30"/>
        <v>197754</v>
      </c>
      <c r="M683" s="151">
        <f t="shared" ca="1" si="31"/>
        <v>2.0792252975852493E-2</v>
      </c>
      <c r="N683" s="156">
        <f t="shared" ca="1" si="32"/>
        <v>4028</v>
      </c>
    </row>
    <row r="684" spans="1:14" x14ac:dyDescent="0.25">
      <c r="A684" t="str">
        <f>CALCS!AD687</f>
        <v>309999</v>
      </c>
      <c r="B684" t="str">
        <f>CALCS!A687</f>
        <v>Montana</v>
      </c>
      <c r="C684" t="str">
        <f>CALCS!B687</f>
        <v>MT</v>
      </c>
      <c r="D684" t="str">
        <f>CALCS!C687</f>
        <v>22</v>
      </c>
      <c r="E684" t="str">
        <f>CALCS!D687</f>
        <v>State Balance</v>
      </c>
      <c r="F684">
        <f>CALCS!O687</f>
        <v>759514</v>
      </c>
      <c r="G684" s="133">
        <f ca="1">OFFSET(CDBG17old!$J$1,MATCH(A684,CDBG17old!$K$2:$K$1263,0),)</f>
        <v>5720253</v>
      </c>
      <c r="H684" s="133">
        <f>CALCS!X687</f>
        <v>6267476</v>
      </c>
      <c r="I684" s="133">
        <f ca="1">IFERROR(OFFSET('reallocations and reductions'!$H$2,MATCH(A684,'reallocations and reductions'!$F$3:$F$6,0),),0)</f>
        <v>0</v>
      </c>
      <c r="J684" s="133">
        <f ca="1">IFERROR(OFFSET('reallocations and reductions'!$I$13,MATCH(A684,'reallocations and reductions'!$F$14:$F$54,0),), 0)</f>
        <v>0</v>
      </c>
      <c r="K684" s="133">
        <f ca="1">ROUND(IF(OR(E684="State Balance", E684="Hawaii County"), H684/(SUMIF($E$2:$E$1259,"State Balance",$H$2:$H$1259)+SUMIF($E$2:$E$1259,"Hawaii County",$H$2:$H$1259))*('reallocations and reductions'!$I$6),H684/(SUM($H$2:$H$1259)-SUMIF($E$2:$E$1259,"State Balance",$H$2:$H$1259)-SUMIF($E$2:$E$1259,"Hawaii County",$H$2:$H$1259))*('reallocations and reductions'!$I$8+'reallocations and reductions'!$I$7)),0)</f>
        <v>9045</v>
      </c>
      <c r="L684" s="133">
        <f t="shared" ca="1" si="30"/>
        <v>6276521</v>
      </c>
      <c r="M684" s="151">
        <f t="shared" ca="1" si="31"/>
        <v>9.7245349113054963E-2</v>
      </c>
      <c r="N684" s="156">
        <f t="shared" ca="1" si="32"/>
        <v>556268</v>
      </c>
    </row>
    <row r="685" spans="1:14" x14ac:dyDescent="0.25">
      <c r="A685" t="str">
        <f>CALCS!AD688</f>
        <v>300066</v>
      </c>
      <c r="B685" t="str">
        <f>CALCS!A688</f>
        <v>Billings</v>
      </c>
      <c r="C685" t="str">
        <f>CALCS!B688</f>
        <v>MT</v>
      </c>
      <c r="D685" t="str">
        <f>CALCS!C688</f>
        <v>51</v>
      </c>
      <c r="E685" t="str">
        <f>CALCS!D688</f>
        <v>PC</v>
      </c>
      <c r="F685">
        <f>CALCS!O688</f>
        <v>110323</v>
      </c>
      <c r="G685" s="133">
        <f ca="1">OFFSET(CDBG17old!$J$1,MATCH(A685,CDBG17old!$K$2:$K$1263,0),)</f>
        <v>597181</v>
      </c>
      <c r="H685" s="133">
        <f>CALCS!X688</f>
        <v>663808</v>
      </c>
      <c r="I685" s="133">
        <f ca="1">IFERROR(OFFSET('reallocations and reductions'!$H$2,MATCH(A685,'reallocations and reductions'!$F$3:$F$6,0),),0)</f>
        <v>0</v>
      </c>
      <c r="J685" s="133">
        <f ca="1">IFERROR(OFFSET('reallocations and reductions'!$I$13,MATCH(A685,'reallocations and reductions'!$F$14:$F$54,0),), 0)</f>
        <v>0</v>
      </c>
      <c r="K685" s="133">
        <f ca="1">ROUND(IF(OR(E685="State Balance", E685="Hawaii County"), H685/(SUMIF($E$2:$E$1259,"State Balance",$H$2:$H$1259)+SUMIF($E$2:$E$1259,"Hawaii County",$H$2:$H$1259))*('reallocations and reductions'!$I$6),H685/(SUM($H$2:$H$1259)-SUMIF($E$2:$E$1259,"State Balance",$H$2:$H$1259)-SUMIF($E$2:$E$1259,"Hawaii County",$H$2:$H$1259))*('reallocations and reductions'!$I$8+'reallocations and reductions'!$I$7)),0)</f>
        <v>52</v>
      </c>
      <c r="L685" s="133">
        <f t="shared" ca="1" si="30"/>
        <v>663860</v>
      </c>
      <c r="M685" s="151">
        <f t="shared" ca="1" si="31"/>
        <v>0.11165626501847849</v>
      </c>
      <c r="N685" s="156">
        <f t="shared" ca="1" si="32"/>
        <v>66679</v>
      </c>
    </row>
    <row r="686" spans="1:14" x14ac:dyDescent="0.25">
      <c r="A686" t="str">
        <f>CALCS!AD689</f>
        <v>300342</v>
      </c>
      <c r="B686" t="str">
        <f>CALCS!A689</f>
        <v>Great Falls</v>
      </c>
      <c r="C686" t="str">
        <f>CALCS!B689</f>
        <v>MT</v>
      </c>
      <c r="D686" t="str">
        <f>CALCS!C689</f>
        <v>51</v>
      </c>
      <c r="E686" t="str">
        <f>CALCS!D689</f>
        <v>PC</v>
      </c>
      <c r="F686">
        <f>CALCS!O689</f>
        <v>59178</v>
      </c>
      <c r="G686" s="133">
        <f ca="1">OFFSET(CDBG17old!$J$1,MATCH(A686,CDBG17old!$K$2:$K$1263,0),)</f>
        <v>702709</v>
      </c>
      <c r="H686" s="133">
        <f>CALCS!X689</f>
        <v>776560</v>
      </c>
      <c r="I686" s="133">
        <f ca="1">IFERROR(OFFSET('reallocations and reductions'!$H$2,MATCH(A686,'reallocations and reductions'!$F$3:$F$6,0),),0)</f>
        <v>0</v>
      </c>
      <c r="J686" s="133">
        <f ca="1">IFERROR(OFFSET('reallocations and reductions'!$I$13,MATCH(A686,'reallocations and reductions'!$F$14:$F$54,0),), 0)</f>
        <v>0</v>
      </c>
      <c r="K686" s="133">
        <f ca="1">ROUND(IF(OR(E686="State Balance", E686="Hawaii County"), H686/(SUMIF($E$2:$E$1259,"State Balance",$H$2:$H$1259)+SUMIF($E$2:$E$1259,"Hawaii County",$H$2:$H$1259))*('reallocations and reductions'!$I$6),H686/(SUM($H$2:$H$1259)-SUMIF($E$2:$E$1259,"State Balance",$H$2:$H$1259)-SUMIF($E$2:$E$1259,"Hawaii County",$H$2:$H$1259))*('reallocations and reductions'!$I$8+'reallocations and reductions'!$I$7)),0)</f>
        <v>61</v>
      </c>
      <c r="L686" s="133">
        <f t="shared" ca="1" si="30"/>
        <v>776621</v>
      </c>
      <c r="M686" s="151">
        <f t="shared" ca="1" si="31"/>
        <v>0.10518151895023402</v>
      </c>
      <c r="N686" s="156">
        <f t="shared" ca="1" si="32"/>
        <v>73912</v>
      </c>
    </row>
    <row r="687" spans="1:14" x14ac:dyDescent="0.25">
      <c r="A687" t="str">
        <f>CALCS!AD690</f>
        <v>300540</v>
      </c>
      <c r="B687" t="str">
        <f>CALCS!A690</f>
        <v>Missoula</v>
      </c>
      <c r="C687" t="str">
        <f>CALCS!B690</f>
        <v>MT</v>
      </c>
      <c r="D687" t="str">
        <f>CALCS!C690</f>
        <v>51</v>
      </c>
      <c r="E687" t="str">
        <f>CALCS!D690</f>
        <v>PC</v>
      </c>
      <c r="F687">
        <f>CALCS!O690</f>
        <v>72364</v>
      </c>
      <c r="G687" s="133">
        <f ca="1">OFFSET(CDBG17old!$J$1,MATCH(A687,CDBG17old!$K$2:$K$1263,0),)</f>
        <v>519960</v>
      </c>
      <c r="H687" s="133">
        <f>CALCS!X690</f>
        <v>545863</v>
      </c>
      <c r="I687" s="133">
        <f ca="1">IFERROR(OFFSET('reallocations and reductions'!$H$2,MATCH(A687,'reallocations and reductions'!$F$3:$F$6,0),),0)</f>
        <v>0</v>
      </c>
      <c r="J687" s="133">
        <f ca="1">IFERROR(OFFSET('reallocations and reductions'!$I$13,MATCH(A687,'reallocations and reductions'!$F$14:$F$54,0),), 0)</f>
        <v>0</v>
      </c>
      <c r="K687" s="133">
        <f ca="1">ROUND(IF(OR(E687="State Balance", E687="Hawaii County"), H687/(SUMIF($E$2:$E$1259,"State Balance",$H$2:$H$1259)+SUMIF($E$2:$E$1259,"Hawaii County",$H$2:$H$1259))*('reallocations and reductions'!$I$6),H687/(SUM($H$2:$H$1259)-SUMIF($E$2:$E$1259,"State Balance",$H$2:$H$1259)-SUMIF($E$2:$E$1259,"Hawaii County",$H$2:$H$1259))*('reallocations and reductions'!$I$8+'reallocations and reductions'!$I$7)),0)</f>
        <v>43</v>
      </c>
      <c r="L687" s="133">
        <f t="shared" ca="1" si="30"/>
        <v>545906</v>
      </c>
      <c r="M687" s="151">
        <f t="shared" ca="1" si="31"/>
        <v>4.9899992307100544E-2</v>
      </c>
      <c r="N687" s="156">
        <f t="shared" ca="1" si="32"/>
        <v>25946</v>
      </c>
    </row>
    <row r="688" spans="1:14" x14ac:dyDescent="0.25">
      <c r="A688" t="str">
        <f>CALCS!AD691</f>
        <v>379999</v>
      </c>
      <c r="B688" t="str">
        <f>CALCS!A691</f>
        <v>North Carolina</v>
      </c>
      <c r="C688" t="str">
        <f>CALCS!B691</f>
        <v>NC</v>
      </c>
      <c r="D688" t="str">
        <f>CALCS!C691</f>
        <v>22</v>
      </c>
      <c r="E688" t="str">
        <f>CALCS!D691</f>
        <v>State Balance</v>
      </c>
      <c r="F688">
        <f>CALCS!O691</f>
        <v>5785947</v>
      </c>
      <c r="G688" s="133">
        <f ca="1">OFFSET(CDBG17old!$J$1,MATCH(A688,CDBG17old!$K$2:$K$1263,0),)</f>
        <v>43391053</v>
      </c>
      <c r="H688" s="133">
        <f>CALCS!X691</f>
        <v>47867034</v>
      </c>
      <c r="I688" s="133">
        <f ca="1">IFERROR(OFFSET('reallocations and reductions'!$H$2,MATCH(A688,'reallocations and reductions'!$F$3:$F$6,0),),0)</f>
        <v>0</v>
      </c>
      <c r="J688" s="133">
        <f ca="1">IFERROR(OFFSET('reallocations and reductions'!$I$13,MATCH(A688,'reallocations and reductions'!$F$14:$F$54,0),), 0)</f>
        <v>0</v>
      </c>
      <c r="K688" s="133">
        <f ca="1">ROUND(IF(OR(E688="State Balance", E688="Hawaii County"), H688/(SUMIF($E$2:$E$1259,"State Balance",$H$2:$H$1259)+SUMIF($E$2:$E$1259,"Hawaii County",$H$2:$H$1259))*('reallocations and reductions'!$I$6),H688/(SUM($H$2:$H$1259)-SUMIF($E$2:$E$1259,"State Balance",$H$2:$H$1259)-SUMIF($E$2:$E$1259,"Hawaii County",$H$2:$H$1259))*('reallocations and reductions'!$I$8+'reallocations and reductions'!$I$7)),0)</f>
        <v>69078</v>
      </c>
      <c r="L688" s="133">
        <f t="shared" ca="1" si="30"/>
        <v>47936112</v>
      </c>
      <c r="M688" s="151">
        <f t="shared" ca="1" si="31"/>
        <v>0.10474645545015927</v>
      </c>
      <c r="N688" s="156">
        <f t="shared" ca="1" si="32"/>
        <v>4545059</v>
      </c>
    </row>
    <row r="689" spans="1:14" x14ac:dyDescent="0.25">
      <c r="A689" t="str">
        <f>CALCS!AD692</f>
        <v>370108</v>
      </c>
      <c r="B689" t="str">
        <f>CALCS!A692</f>
        <v>Asheville</v>
      </c>
      <c r="C689" t="str">
        <f>CALCS!B692</f>
        <v>NC</v>
      </c>
      <c r="D689" t="str">
        <f>CALCS!C692</f>
        <v>51</v>
      </c>
      <c r="E689" t="str">
        <f>CALCS!D692</f>
        <v>PC</v>
      </c>
      <c r="F689">
        <f>CALCS!O692</f>
        <v>89121</v>
      </c>
      <c r="G689" s="133">
        <f ca="1">OFFSET(CDBG17old!$J$1,MATCH(A689,CDBG17old!$K$2:$K$1263,0),)</f>
        <v>919937</v>
      </c>
      <c r="H689" s="133">
        <f>CALCS!X692</f>
        <v>1037717</v>
      </c>
      <c r="I689" s="133">
        <f ca="1">IFERROR(OFFSET('reallocations and reductions'!$H$2,MATCH(A689,'reallocations and reductions'!$F$3:$F$6,0),),0)</f>
        <v>0</v>
      </c>
      <c r="J689" s="133">
        <f ca="1">IFERROR(OFFSET('reallocations and reductions'!$I$13,MATCH(A689,'reallocations and reductions'!$F$14:$F$54,0),), 0)</f>
        <v>0</v>
      </c>
      <c r="K689" s="133">
        <f ca="1">ROUND(IF(OR(E689="State Balance", E689="Hawaii County"), H689/(SUMIF($E$2:$E$1259,"State Balance",$H$2:$H$1259)+SUMIF($E$2:$E$1259,"Hawaii County",$H$2:$H$1259))*('reallocations and reductions'!$I$6),H689/(SUM($H$2:$H$1259)-SUMIF($E$2:$E$1259,"State Balance",$H$2:$H$1259)-SUMIF($E$2:$E$1259,"Hawaii County",$H$2:$H$1259))*('reallocations and reductions'!$I$8+'reallocations and reductions'!$I$7)),0)</f>
        <v>81</v>
      </c>
      <c r="L689" s="133">
        <f t="shared" ca="1" si="30"/>
        <v>1037798</v>
      </c>
      <c r="M689" s="151">
        <f t="shared" ca="1" si="31"/>
        <v>0.12811855594459184</v>
      </c>
      <c r="N689" s="156">
        <f t="shared" ca="1" si="32"/>
        <v>117861</v>
      </c>
    </row>
    <row r="690" spans="1:14" x14ac:dyDescent="0.25">
      <c r="A690" t="str">
        <f>CALCS!AD693</f>
        <v>370432</v>
      </c>
      <c r="B690" t="str">
        <f>CALCS!A693</f>
        <v>Burlington</v>
      </c>
      <c r="C690" t="str">
        <f>CALCS!B693</f>
        <v>NC</v>
      </c>
      <c r="D690" t="str">
        <f>CALCS!C693</f>
        <v>51</v>
      </c>
      <c r="E690" t="str">
        <f>CALCS!D693</f>
        <v>PC</v>
      </c>
      <c r="F690">
        <f>CALCS!O693</f>
        <v>52709</v>
      </c>
      <c r="G690" s="133">
        <f ca="1">OFFSET(CDBG17old!$J$1,MATCH(A690,CDBG17old!$K$2:$K$1263,0),)</f>
        <v>399942</v>
      </c>
      <c r="H690" s="133">
        <f>CALCS!X693</f>
        <v>458586</v>
      </c>
      <c r="I690" s="133">
        <f ca="1">IFERROR(OFFSET('reallocations and reductions'!$H$2,MATCH(A690,'reallocations and reductions'!$F$3:$F$6,0),),0)</f>
        <v>0</v>
      </c>
      <c r="J690" s="133">
        <f ca="1">IFERROR(OFFSET('reallocations and reductions'!$I$13,MATCH(A690,'reallocations and reductions'!$F$14:$F$54,0),), 0)</f>
        <v>0</v>
      </c>
      <c r="K690" s="133">
        <f ca="1">ROUND(IF(OR(E690="State Balance", E690="Hawaii County"), H690/(SUMIF($E$2:$E$1259,"State Balance",$H$2:$H$1259)+SUMIF($E$2:$E$1259,"Hawaii County",$H$2:$H$1259))*('reallocations and reductions'!$I$6),H690/(SUM($H$2:$H$1259)-SUMIF($E$2:$E$1259,"State Balance",$H$2:$H$1259)-SUMIF($E$2:$E$1259,"Hawaii County",$H$2:$H$1259))*('reallocations and reductions'!$I$8+'reallocations and reductions'!$I$7)),0)</f>
        <v>36</v>
      </c>
      <c r="L690" s="133">
        <f t="shared" ca="1" si="30"/>
        <v>458622</v>
      </c>
      <c r="M690" s="151">
        <f t="shared" ca="1" si="31"/>
        <v>0.14672127458481479</v>
      </c>
      <c r="N690" s="156">
        <f t="shared" ca="1" si="32"/>
        <v>58680</v>
      </c>
    </row>
    <row r="691" spans="1:14" x14ac:dyDescent="0.25">
      <c r="A691" t="str">
        <f>CALCS!AD694</f>
        <v>370504</v>
      </c>
      <c r="B691" t="str">
        <f>CALCS!A694</f>
        <v>Cary</v>
      </c>
      <c r="C691" t="str">
        <f>CALCS!B694</f>
        <v>NC</v>
      </c>
      <c r="D691" t="str">
        <f>CALCS!C694</f>
        <v>52</v>
      </c>
      <c r="E691" t="str">
        <f>CALCS!D694</f>
        <v>MC</v>
      </c>
      <c r="F691">
        <f>CALCS!O694</f>
        <v>162320</v>
      </c>
      <c r="G691" s="133">
        <f ca="1">OFFSET(CDBG17old!$J$1,MATCH(A691,CDBG17old!$K$2:$K$1263,0),)</f>
        <v>598032</v>
      </c>
      <c r="H691" s="133">
        <f>CALCS!X694</f>
        <v>657590</v>
      </c>
      <c r="I691" s="133">
        <f ca="1">IFERROR(OFFSET('reallocations and reductions'!$H$2,MATCH(A691,'reallocations and reductions'!$F$3:$F$6,0),),0)</f>
        <v>0</v>
      </c>
      <c r="J691" s="133">
        <f ca="1">IFERROR(OFFSET('reallocations and reductions'!$I$13,MATCH(A691,'reallocations and reductions'!$F$14:$F$54,0),), 0)</f>
        <v>0</v>
      </c>
      <c r="K691" s="133">
        <f ca="1">ROUND(IF(OR(E691="State Balance", E691="Hawaii County"), H691/(SUMIF($E$2:$E$1259,"State Balance",$H$2:$H$1259)+SUMIF($E$2:$E$1259,"Hawaii County",$H$2:$H$1259))*('reallocations and reductions'!$I$6),H691/(SUM($H$2:$H$1259)-SUMIF($E$2:$E$1259,"State Balance",$H$2:$H$1259)-SUMIF($E$2:$E$1259,"Hawaii County",$H$2:$H$1259))*('reallocations and reductions'!$I$8+'reallocations and reductions'!$I$7)),0)</f>
        <v>51</v>
      </c>
      <c r="L691" s="133">
        <f t="shared" ca="1" si="30"/>
        <v>657641</v>
      </c>
      <c r="M691" s="151">
        <f t="shared" ca="1" si="31"/>
        <v>9.967526821307221E-2</v>
      </c>
      <c r="N691" s="156">
        <f t="shared" ca="1" si="32"/>
        <v>59609</v>
      </c>
    </row>
    <row r="692" spans="1:14" x14ac:dyDescent="0.25">
      <c r="A692" t="str">
        <f>CALCS!AD695</f>
        <v>370552</v>
      </c>
      <c r="B692" t="str">
        <f>CALCS!A695</f>
        <v>Chapel Hill</v>
      </c>
      <c r="C692" t="str">
        <f>CALCS!B695</f>
        <v>NC</v>
      </c>
      <c r="D692" t="str">
        <f>CALCS!C695</f>
        <v>51</v>
      </c>
      <c r="E692" t="str">
        <f>CALCS!D695</f>
        <v>PC</v>
      </c>
      <c r="F692">
        <f>CALCS!O695</f>
        <v>59246</v>
      </c>
      <c r="G692" s="133">
        <f ca="1">OFFSET(CDBG17old!$J$1,MATCH(A692,CDBG17old!$K$2:$K$1263,0),)</f>
        <v>380825</v>
      </c>
      <c r="H692" s="133">
        <f>CALCS!X695</f>
        <v>418311</v>
      </c>
      <c r="I692" s="133">
        <f ca="1">IFERROR(OFFSET('reallocations and reductions'!$H$2,MATCH(A692,'reallocations and reductions'!$F$3:$F$6,0),),0)</f>
        <v>0</v>
      </c>
      <c r="J692" s="133">
        <f ca="1">IFERROR(OFFSET('reallocations and reductions'!$I$13,MATCH(A692,'reallocations and reductions'!$F$14:$F$54,0),), 0)</f>
        <v>0</v>
      </c>
      <c r="K692" s="133">
        <f ca="1">ROUND(IF(OR(E692="State Balance", E692="Hawaii County"), H692/(SUMIF($E$2:$E$1259,"State Balance",$H$2:$H$1259)+SUMIF($E$2:$E$1259,"Hawaii County",$H$2:$H$1259))*('reallocations and reductions'!$I$6),H692/(SUM($H$2:$H$1259)-SUMIF($E$2:$E$1259,"State Balance",$H$2:$H$1259)-SUMIF($E$2:$E$1259,"Hawaii County",$H$2:$H$1259))*('reallocations and reductions'!$I$8+'reallocations and reductions'!$I$7)),0)</f>
        <v>33</v>
      </c>
      <c r="L692" s="133">
        <f t="shared" ca="1" si="30"/>
        <v>418344</v>
      </c>
      <c r="M692" s="151">
        <f t="shared" ca="1" si="31"/>
        <v>9.8520317731241383E-2</v>
      </c>
      <c r="N692" s="156">
        <f t="shared" ca="1" si="32"/>
        <v>37519</v>
      </c>
    </row>
    <row r="693" spans="1:14" x14ac:dyDescent="0.25">
      <c r="A693" t="str">
        <f>CALCS!AD696</f>
        <v>370558</v>
      </c>
      <c r="B693" t="str">
        <f>CALCS!A696</f>
        <v>Charlotte</v>
      </c>
      <c r="C693" t="str">
        <f>CALCS!B696</f>
        <v>NC</v>
      </c>
      <c r="D693" t="str">
        <f>CALCS!C696</f>
        <v>51</v>
      </c>
      <c r="E693" t="str">
        <f>CALCS!D696</f>
        <v>PC</v>
      </c>
      <c r="F693">
        <f>CALCS!O696</f>
        <v>842051</v>
      </c>
      <c r="G693" s="133">
        <f ca="1">OFFSET(CDBG17old!$J$1,MATCH(A693,CDBG17old!$K$2:$K$1263,0),)</f>
        <v>5364974</v>
      </c>
      <c r="H693" s="133">
        <f>CALCS!X696</f>
        <v>5977427</v>
      </c>
      <c r="I693" s="133">
        <f ca="1">IFERROR(OFFSET('reallocations and reductions'!$H$2,MATCH(A693,'reallocations and reductions'!$F$3:$F$6,0),),0)</f>
        <v>0</v>
      </c>
      <c r="J693" s="133">
        <f ca="1">IFERROR(OFFSET('reallocations and reductions'!$I$13,MATCH(A693,'reallocations and reductions'!$F$14:$F$54,0),), 0)</f>
        <v>0</v>
      </c>
      <c r="K693" s="133">
        <f ca="1">ROUND(IF(OR(E693="State Balance", E693="Hawaii County"), H693/(SUMIF($E$2:$E$1259,"State Balance",$H$2:$H$1259)+SUMIF($E$2:$E$1259,"Hawaii County",$H$2:$H$1259))*('reallocations and reductions'!$I$6),H693/(SUM($H$2:$H$1259)-SUMIF($E$2:$E$1259,"State Balance",$H$2:$H$1259)-SUMIF($E$2:$E$1259,"Hawaii County",$H$2:$H$1259))*('reallocations and reductions'!$I$8+'reallocations and reductions'!$I$7)),0)</f>
        <v>466</v>
      </c>
      <c r="L693" s="133">
        <f t="shared" ca="1" si="30"/>
        <v>5977893</v>
      </c>
      <c r="M693" s="151">
        <f t="shared" ca="1" si="31"/>
        <v>0.11424454247122166</v>
      </c>
      <c r="N693" s="156">
        <f t="shared" ca="1" si="32"/>
        <v>612919</v>
      </c>
    </row>
    <row r="694" spans="1:14" x14ac:dyDescent="0.25">
      <c r="A694" t="str">
        <f>CALCS!AD697</f>
        <v>370660</v>
      </c>
      <c r="B694" t="str">
        <f>CALCS!A697</f>
        <v>Concord</v>
      </c>
      <c r="C694" t="str">
        <f>CALCS!B697</f>
        <v>NC</v>
      </c>
      <c r="D694" t="str">
        <f>CALCS!C697</f>
        <v>51</v>
      </c>
      <c r="E694" t="str">
        <f>CALCS!D697</f>
        <v>PC</v>
      </c>
      <c r="F694">
        <f>CALCS!O697</f>
        <v>89891</v>
      </c>
      <c r="G694" s="133">
        <f ca="1">OFFSET(CDBG17old!$J$1,MATCH(A694,CDBG17old!$K$2:$K$1263,0),)</f>
        <v>505870</v>
      </c>
      <c r="H694" s="133">
        <f>CALCS!X697</f>
        <v>587329</v>
      </c>
      <c r="I694" s="133">
        <f ca="1">IFERROR(OFFSET('reallocations and reductions'!$H$2,MATCH(A694,'reallocations and reductions'!$F$3:$F$6,0),),0)</f>
        <v>0</v>
      </c>
      <c r="J694" s="133">
        <f ca="1">IFERROR(OFFSET('reallocations and reductions'!$I$13,MATCH(A694,'reallocations and reductions'!$F$14:$F$54,0),), 0)</f>
        <v>0</v>
      </c>
      <c r="K694" s="133">
        <f ca="1">ROUND(IF(OR(E694="State Balance", E694="Hawaii County"), H694/(SUMIF($E$2:$E$1259,"State Balance",$H$2:$H$1259)+SUMIF($E$2:$E$1259,"Hawaii County",$H$2:$H$1259))*('reallocations and reductions'!$I$6),H694/(SUM($H$2:$H$1259)-SUMIF($E$2:$E$1259,"State Balance",$H$2:$H$1259)-SUMIF($E$2:$E$1259,"Hawaii County",$H$2:$H$1259))*('reallocations and reductions'!$I$8+'reallocations and reductions'!$I$7)),0)</f>
        <v>46</v>
      </c>
      <c r="L694" s="133">
        <f t="shared" ca="1" si="30"/>
        <v>587375</v>
      </c>
      <c r="M694" s="151">
        <f t="shared" ca="1" si="31"/>
        <v>0.16111846917192163</v>
      </c>
      <c r="N694" s="156">
        <f t="shared" ca="1" si="32"/>
        <v>81505</v>
      </c>
    </row>
    <row r="695" spans="1:14" x14ac:dyDescent="0.25">
      <c r="A695" t="str">
        <f>CALCS!AD698</f>
        <v>370828</v>
      </c>
      <c r="B695" t="str">
        <f>CALCS!A698</f>
        <v>Durham</v>
      </c>
      <c r="C695" t="str">
        <f>CALCS!B698</f>
        <v>NC</v>
      </c>
      <c r="D695" t="str">
        <f>CALCS!C698</f>
        <v>51</v>
      </c>
      <c r="E695" t="str">
        <f>CALCS!D698</f>
        <v>PC</v>
      </c>
      <c r="F695">
        <f>CALCS!O698</f>
        <v>263016</v>
      </c>
      <c r="G695" s="133">
        <f ca="1">OFFSET(CDBG17old!$J$1,MATCH(A695,CDBG17old!$K$2:$K$1263,0),)</f>
        <v>1798016</v>
      </c>
      <c r="H695" s="133">
        <f>CALCS!X698</f>
        <v>1993898</v>
      </c>
      <c r="I695" s="133">
        <f ca="1">IFERROR(OFFSET('reallocations and reductions'!$H$2,MATCH(A695,'reallocations and reductions'!$F$3:$F$6,0),),0)</f>
        <v>0</v>
      </c>
      <c r="J695" s="133">
        <f ca="1">IFERROR(OFFSET('reallocations and reductions'!$I$13,MATCH(A695,'reallocations and reductions'!$F$14:$F$54,0),), 0)</f>
        <v>0</v>
      </c>
      <c r="K695" s="133">
        <f ca="1">ROUND(IF(OR(E695="State Balance", E695="Hawaii County"), H695/(SUMIF($E$2:$E$1259,"State Balance",$H$2:$H$1259)+SUMIF($E$2:$E$1259,"Hawaii County",$H$2:$H$1259))*('reallocations and reductions'!$I$6),H695/(SUM($H$2:$H$1259)-SUMIF($E$2:$E$1259,"State Balance",$H$2:$H$1259)-SUMIF($E$2:$E$1259,"Hawaii County",$H$2:$H$1259))*('reallocations and reductions'!$I$8+'reallocations and reductions'!$I$7)),0)</f>
        <v>155</v>
      </c>
      <c r="L695" s="133">
        <f t="shared" ca="1" si="30"/>
        <v>1994053</v>
      </c>
      <c r="M695" s="151">
        <f t="shared" ca="1" si="31"/>
        <v>0.10902961931373246</v>
      </c>
      <c r="N695" s="156">
        <f t="shared" ca="1" si="32"/>
        <v>196037</v>
      </c>
    </row>
    <row r="696" spans="1:14" x14ac:dyDescent="0.25">
      <c r="A696" t="str">
        <f>CALCS!AD699</f>
        <v>371002</v>
      </c>
      <c r="B696" t="str">
        <f>CALCS!A699</f>
        <v>Fayetteville</v>
      </c>
      <c r="C696" t="str">
        <f>CALCS!B699</f>
        <v>NC</v>
      </c>
      <c r="D696" t="str">
        <f>CALCS!C699</f>
        <v>51</v>
      </c>
      <c r="E696" t="str">
        <f>CALCS!D699</f>
        <v>PC</v>
      </c>
      <c r="F696">
        <f>CALCS!O699</f>
        <v>204759</v>
      </c>
      <c r="G696" s="133">
        <f ca="1">OFFSET(CDBG17old!$J$1,MATCH(A696,CDBG17old!$K$2:$K$1263,0),)</f>
        <v>1294448</v>
      </c>
      <c r="H696" s="133">
        <f>CALCS!X699</f>
        <v>1421403</v>
      </c>
      <c r="I696" s="133">
        <f ca="1">IFERROR(OFFSET('reallocations and reductions'!$H$2,MATCH(A696,'reallocations and reductions'!$F$3:$F$6,0),),0)</f>
        <v>0</v>
      </c>
      <c r="J696" s="133">
        <f ca="1">IFERROR(OFFSET('reallocations and reductions'!$I$13,MATCH(A696,'reallocations and reductions'!$F$14:$F$54,0),), 0)</f>
        <v>0</v>
      </c>
      <c r="K696" s="133">
        <f ca="1">ROUND(IF(OR(E696="State Balance", E696="Hawaii County"), H696/(SUMIF($E$2:$E$1259,"State Balance",$H$2:$H$1259)+SUMIF($E$2:$E$1259,"Hawaii County",$H$2:$H$1259))*('reallocations and reductions'!$I$6),H696/(SUM($H$2:$H$1259)-SUMIF($E$2:$E$1259,"State Balance",$H$2:$H$1259)-SUMIF($E$2:$E$1259,"Hawaii County",$H$2:$H$1259))*('reallocations and reductions'!$I$8+'reallocations and reductions'!$I$7)),0)</f>
        <v>111</v>
      </c>
      <c r="L696" s="133">
        <f t="shared" ca="1" si="30"/>
        <v>1421514</v>
      </c>
      <c r="M696" s="151">
        <f t="shared" ca="1" si="31"/>
        <v>9.8162305476929168E-2</v>
      </c>
      <c r="N696" s="156">
        <f t="shared" ca="1" si="32"/>
        <v>127066</v>
      </c>
    </row>
    <row r="697" spans="1:14" x14ac:dyDescent="0.25">
      <c r="A697" t="str">
        <f>CALCS!AD700</f>
        <v>371092</v>
      </c>
      <c r="B697" t="str">
        <f>CALCS!A700</f>
        <v>Gastonia</v>
      </c>
      <c r="C697" t="str">
        <f>CALCS!B700</f>
        <v>NC</v>
      </c>
      <c r="D697" t="str">
        <f>CALCS!C700</f>
        <v>51</v>
      </c>
      <c r="E697" t="str">
        <f>CALCS!D700</f>
        <v>PC</v>
      </c>
      <c r="F697">
        <f>CALCS!O700</f>
        <v>75536</v>
      </c>
      <c r="G697" s="133">
        <f ca="1">OFFSET(CDBG17old!$J$1,MATCH(A697,CDBG17old!$K$2:$K$1263,0),)</f>
        <v>676140</v>
      </c>
      <c r="H697" s="133">
        <f>CALCS!X700</f>
        <v>751152</v>
      </c>
      <c r="I697" s="133">
        <f ca="1">IFERROR(OFFSET('reallocations and reductions'!$H$2,MATCH(A697,'reallocations and reductions'!$F$3:$F$6,0),),0)</f>
        <v>0</v>
      </c>
      <c r="J697" s="133">
        <f ca="1">IFERROR(OFFSET('reallocations and reductions'!$I$13,MATCH(A697,'reallocations and reductions'!$F$14:$F$54,0),), 0)</f>
        <v>0</v>
      </c>
      <c r="K697" s="133">
        <f ca="1">ROUND(IF(OR(E697="State Balance", E697="Hawaii County"), H697/(SUMIF($E$2:$E$1259,"State Balance",$H$2:$H$1259)+SUMIF($E$2:$E$1259,"Hawaii County",$H$2:$H$1259))*('reallocations and reductions'!$I$6),H697/(SUM($H$2:$H$1259)-SUMIF($E$2:$E$1259,"State Balance",$H$2:$H$1259)-SUMIF($E$2:$E$1259,"Hawaii County",$H$2:$H$1259))*('reallocations and reductions'!$I$8+'reallocations and reductions'!$I$7)),0)</f>
        <v>59</v>
      </c>
      <c r="L697" s="133">
        <f t="shared" ca="1" si="30"/>
        <v>751211</v>
      </c>
      <c r="M697" s="151">
        <f t="shared" ca="1" si="31"/>
        <v>0.1110287810216819</v>
      </c>
      <c r="N697" s="156">
        <f t="shared" ca="1" si="32"/>
        <v>75071</v>
      </c>
    </row>
    <row r="698" spans="1:14" x14ac:dyDescent="0.25">
      <c r="A698" t="str">
        <f>CALCS!AD701</f>
        <v>371158</v>
      </c>
      <c r="B698" t="str">
        <f>CALCS!A701</f>
        <v>Goldsboro</v>
      </c>
      <c r="C698" t="str">
        <f>CALCS!B701</f>
        <v>NC</v>
      </c>
      <c r="D698" t="str">
        <f>CALCS!C701</f>
        <v>51</v>
      </c>
      <c r="E698" t="str">
        <f>CALCS!D701</f>
        <v>PC</v>
      </c>
      <c r="F698">
        <f>CALCS!O701</f>
        <v>35792</v>
      </c>
      <c r="G698" s="133">
        <f ca="1">OFFSET(CDBG17old!$J$1,MATCH(A698,CDBG17old!$K$2:$K$1263,0),)</f>
        <v>300854</v>
      </c>
      <c r="H698" s="133">
        <f>CALCS!X701</f>
        <v>339310</v>
      </c>
      <c r="I698" s="133">
        <f ca="1">IFERROR(OFFSET('reallocations and reductions'!$H$2,MATCH(A698,'reallocations and reductions'!$F$3:$F$6,0),),0)</f>
        <v>0</v>
      </c>
      <c r="J698" s="133">
        <f ca="1">IFERROR(OFFSET('reallocations and reductions'!$I$13,MATCH(A698,'reallocations and reductions'!$F$14:$F$54,0),), 0)</f>
        <v>0</v>
      </c>
      <c r="K698" s="133">
        <f ca="1">ROUND(IF(OR(E698="State Balance", E698="Hawaii County"), H698/(SUMIF($E$2:$E$1259,"State Balance",$H$2:$H$1259)+SUMIF($E$2:$E$1259,"Hawaii County",$H$2:$H$1259))*('reallocations and reductions'!$I$6),H698/(SUM($H$2:$H$1259)-SUMIF($E$2:$E$1259,"State Balance",$H$2:$H$1259)-SUMIF($E$2:$E$1259,"Hawaii County",$H$2:$H$1259))*('reallocations and reductions'!$I$8+'reallocations and reductions'!$I$7)),0)</f>
        <v>26</v>
      </c>
      <c r="L698" s="133">
        <f t="shared" ca="1" si="30"/>
        <v>339336</v>
      </c>
      <c r="M698" s="151">
        <f t="shared" ca="1" si="31"/>
        <v>0.12790921842488384</v>
      </c>
      <c r="N698" s="156">
        <f t="shared" ca="1" si="32"/>
        <v>38482</v>
      </c>
    </row>
    <row r="699" spans="1:14" x14ac:dyDescent="0.25">
      <c r="A699" t="str">
        <f>CALCS!AD702</f>
        <v>371188</v>
      </c>
      <c r="B699" t="str">
        <f>CALCS!A702</f>
        <v>Greensboro</v>
      </c>
      <c r="C699" t="str">
        <f>CALCS!B702</f>
        <v>NC</v>
      </c>
      <c r="D699" t="str">
        <f>CALCS!C702</f>
        <v>51</v>
      </c>
      <c r="E699" t="str">
        <f>CALCS!D702</f>
        <v>PC</v>
      </c>
      <c r="F699">
        <f>CALCS!O702</f>
        <v>287027</v>
      </c>
      <c r="G699" s="133">
        <f ca="1">OFFSET(CDBG17old!$J$1,MATCH(A699,CDBG17old!$K$2:$K$1263,0),)</f>
        <v>1972442</v>
      </c>
      <c r="H699" s="133">
        <f>CALCS!X702</f>
        <v>2160893</v>
      </c>
      <c r="I699" s="133">
        <f ca="1">IFERROR(OFFSET('reallocations and reductions'!$H$2,MATCH(A699,'reallocations and reductions'!$F$3:$F$6,0),),0)</f>
        <v>0</v>
      </c>
      <c r="J699" s="133">
        <f ca="1">IFERROR(OFFSET('reallocations and reductions'!$I$13,MATCH(A699,'reallocations and reductions'!$F$14:$F$54,0),), 0)</f>
        <v>0</v>
      </c>
      <c r="K699" s="133">
        <f ca="1">ROUND(IF(OR(E699="State Balance", E699="Hawaii County"), H699/(SUMIF($E$2:$E$1259,"State Balance",$H$2:$H$1259)+SUMIF($E$2:$E$1259,"Hawaii County",$H$2:$H$1259))*('reallocations and reductions'!$I$6),H699/(SUM($H$2:$H$1259)-SUMIF($E$2:$E$1259,"State Balance",$H$2:$H$1259)-SUMIF($E$2:$E$1259,"Hawaii County",$H$2:$H$1259))*('reallocations and reductions'!$I$8+'reallocations and reductions'!$I$7)),0)</f>
        <v>168</v>
      </c>
      <c r="L699" s="133">
        <f t="shared" ca="1" si="30"/>
        <v>2161061</v>
      </c>
      <c r="M699" s="151">
        <f t="shared" ca="1" si="31"/>
        <v>9.5627146450947609E-2</v>
      </c>
      <c r="N699" s="156">
        <f t="shared" ca="1" si="32"/>
        <v>188619</v>
      </c>
    </row>
    <row r="700" spans="1:14" x14ac:dyDescent="0.25">
      <c r="A700" t="str">
        <f>CALCS!AD703</f>
        <v>371194</v>
      </c>
      <c r="B700" t="str">
        <f>CALCS!A703</f>
        <v>Greenville</v>
      </c>
      <c r="C700" t="str">
        <f>CALCS!B703</f>
        <v>NC</v>
      </c>
      <c r="D700" t="str">
        <f>CALCS!C703</f>
        <v>51</v>
      </c>
      <c r="E700" t="str">
        <f>CALCS!D703</f>
        <v>PC</v>
      </c>
      <c r="F700">
        <f>CALCS!O703</f>
        <v>91495</v>
      </c>
      <c r="G700" s="133">
        <f ca="1">OFFSET(CDBG17old!$J$1,MATCH(A700,CDBG17old!$K$2:$K$1263,0),)</f>
        <v>792951</v>
      </c>
      <c r="H700" s="133">
        <f>CALCS!X703</f>
        <v>906489</v>
      </c>
      <c r="I700" s="133">
        <f ca="1">IFERROR(OFFSET('reallocations and reductions'!$H$2,MATCH(A700,'reallocations and reductions'!$F$3:$F$6,0),),0)</f>
        <v>0</v>
      </c>
      <c r="J700" s="133">
        <f ca="1">IFERROR(OFFSET('reallocations and reductions'!$I$13,MATCH(A700,'reallocations and reductions'!$F$14:$F$54,0),), 0)</f>
        <v>0</v>
      </c>
      <c r="K700" s="133">
        <f ca="1">ROUND(IF(OR(E700="State Balance", E700="Hawaii County"), H700/(SUMIF($E$2:$E$1259,"State Balance",$H$2:$H$1259)+SUMIF($E$2:$E$1259,"Hawaii County",$H$2:$H$1259))*('reallocations and reductions'!$I$6),H700/(SUM($H$2:$H$1259)-SUMIF($E$2:$E$1259,"State Balance",$H$2:$H$1259)-SUMIF($E$2:$E$1259,"Hawaii County",$H$2:$H$1259))*('reallocations and reductions'!$I$8+'reallocations and reductions'!$I$7)),0)</f>
        <v>71</v>
      </c>
      <c r="L700" s="133">
        <f t="shared" ca="1" si="30"/>
        <v>906560</v>
      </c>
      <c r="M700" s="151">
        <f t="shared" ca="1" si="31"/>
        <v>0.14327367012589681</v>
      </c>
      <c r="N700" s="156">
        <f t="shared" ca="1" si="32"/>
        <v>113609</v>
      </c>
    </row>
    <row r="701" spans="1:14" x14ac:dyDescent="0.25">
      <c r="A701" t="str">
        <f>CALCS!AD704</f>
        <v>371338</v>
      </c>
      <c r="B701" t="str">
        <f>CALCS!A704</f>
        <v>Hickory</v>
      </c>
      <c r="C701" t="str">
        <f>CALCS!B704</f>
        <v>NC</v>
      </c>
      <c r="D701" t="str">
        <f>CALCS!C704</f>
        <v>51</v>
      </c>
      <c r="E701" t="str">
        <f>CALCS!D704</f>
        <v>PC</v>
      </c>
      <c r="F701">
        <f>CALCS!O704</f>
        <v>40567</v>
      </c>
      <c r="G701" s="133">
        <f ca="1">OFFSET(CDBG17old!$J$1,MATCH(A701,CDBG17old!$K$2:$K$1263,0),)</f>
        <v>280724</v>
      </c>
      <c r="H701" s="133">
        <f>CALCS!X704</f>
        <v>307518</v>
      </c>
      <c r="I701" s="133">
        <f ca="1">IFERROR(OFFSET('reallocations and reductions'!$H$2,MATCH(A701,'reallocations and reductions'!$F$3:$F$6,0),),0)</f>
        <v>0</v>
      </c>
      <c r="J701" s="133">
        <f ca="1">IFERROR(OFFSET('reallocations and reductions'!$I$13,MATCH(A701,'reallocations and reductions'!$F$14:$F$54,0),), 0)</f>
        <v>0</v>
      </c>
      <c r="K701" s="133">
        <f ca="1">ROUND(IF(OR(E701="State Balance", E701="Hawaii County"), H701/(SUMIF($E$2:$E$1259,"State Balance",$H$2:$H$1259)+SUMIF($E$2:$E$1259,"Hawaii County",$H$2:$H$1259))*('reallocations and reductions'!$I$6),H701/(SUM($H$2:$H$1259)-SUMIF($E$2:$E$1259,"State Balance",$H$2:$H$1259)-SUMIF($E$2:$E$1259,"Hawaii County",$H$2:$H$1259))*('reallocations and reductions'!$I$8+'reallocations and reductions'!$I$7)),0)</f>
        <v>24</v>
      </c>
      <c r="L701" s="133">
        <f t="shared" ca="1" si="30"/>
        <v>307542</v>
      </c>
      <c r="M701" s="151">
        <f t="shared" ca="1" si="31"/>
        <v>9.5531554124335644E-2</v>
      </c>
      <c r="N701" s="156">
        <f t="shared" ca="1" si="32"/>
        <v>26818</v>
      </c>
    </row>
    <row r="702" spans="1:14" x14ac:dyDescent="0.25">
      <c r="A702" t="str">
        <f>CALCS!AD705</f>
        <v>371356</v>
      </c>
      <c r="B702" t="str">
        <f>CALCS!A705</f>
        <v>High Point</v>
      </c>
      <c r="C702" t="str">
        <f>CALCS!B705</f>
        <v>NC</v>
      </c>
      <c r="D702" t="str">
        <f>CALCS!C705</f>
        <v>51</v>
      </c>
      <c r="E702" t="str">
        <f>CALCS!D705</f>
        <v>PC</v>
      </c>
      <c r="F702">
        <f>CALCS!O705</f>
        <v>111223</v>
      </c>
      <c r="G702" s="133">
        <f ca="1">OFFSET(CDBG17old!$J$1,MATCH(A702,CDBG17old!$K$2:$K$1263,0),)</f>
        <v>826195</v>
      </c>
      <c r="H702" s="133">
        <f>CALCS!X705</f>
        <v>932119</v>
      </c>
      <c r="I702" s="133">
        <f ca="1">IFERROR(OFFSET('reallocations and reductions'!$H$2,MATCH(A702,'reallocations and reductions'!$F$3:$F$6,0),),0)</f>
        <v>0</v>
      </c>
      <c r="J702" s="133">
        <f ca="1">IFERROR(OFFSET('reallocations and reductions'!$I$13,MATCH(A702,'reallocations and reductions'!$F$14:$F$54,0),), 0)</f>
        <v>0</v>
      </c>
      <c r="K702" s="133">
        <f ca="1">ROUND(IF(OR(E702="State Balance", E702="Hawaii County"), H702/(SUMIF($E$2:$E$1259,"State Balance",$H$2:$H$1259)+SUMIF($E$2:$E$1259,"Hawaii County",$H$2:$H$1259))*('reallocations and reductions'!$I$6),H702/(SUM($H$2:$H$1259)-SUMIF($E$2:$E$1259,"State Balance",$H$2:$H$1259)-SUMIF($E$2:$E$1259,"Hawaii County",$H$2:$H$1259))*('reallocations and reductions'!$I$8+'reallocations and reductions'!$I$7)),0)</f>
        <v>73</v>
      </c>
      <c r="L702" s="133">
        <f t="shared" ca="1" si="30"/>
        <v>932192</v>
      </c>
      <c r="M702" s="151">
        <f t="shared" ca="1" si="31"/>
        <v>0.12829537820974468</v>
      </c>
      <c r="N702" s="156">
        <f t="shared" ca="1" si="32"/>
        <v>105997</v>
      </c>
    </row>
    <row r="703" spans="1:14" x14ac:dyDescent="0.25">
      <c r="A703" t="str">
        <f>CALCS!AD706</f>
        <v>371452</v>
      </c>
      <c r="B703" t="str">
        <f>CALCS!A706</f>
        <v>Jacksonville</v>
      </c>
      <c r="C703" t="str">
        <f>CALCS!B706</f>
        <v>NC</v>
      </c>
      <c r="D703" t="str">
        <f>CALCS!C706</f>
        <v>51</v>
      </c>
      <c r="E703" t="str">
        <f>CALCS!D706</f>
        <v>PC</v>
      </c>
      <c r="F703">
        <f>CALCS!O706</f>
        <v>67784</v>
      </c>
      <c r="G703" s="133">
        <f ca="1">OFFSET(CDBG17old!$J$1,MATCH(A703,CDBG17old!$K$2:$K$1263,0),)</f>
        <v>327262</v>
      </c>
      <c r="H703" s="133">
        <f>CALCS!X706</f>
        <v>365175</v>
      </c>
      <c r="I703" s="133">
        <f ca="1">IFERROR(OFFSET('reallocations and reductions'!$H$2,MATCH(A703,'reallocations and reductions'!$F$3:$F$6,0),),0)</f>
        <v>0</v>
      </c>
      <c r="J703" s="133">
        <f ca="1">IFERROR(OFFSET('reallocations and reductions'!$I$13,MATCH(A703,'reallocations and reductions'!$F$14:$F$54,0),), 0)</f>
        <v>0</v>
      </c>
      <c r="K703" s="133">
        <f ca="1">ROUND(IF(OR(E703="State Balance", E703="Hawaii County"), H703/(SUMIF($E$2:$E$1259,"State Balance",$H$2:$H$1259)+SUMIF($E$2:$E$1259,"Hawaii County",$H$2:$H$1259))*('reallocations and reductions'!$I$6),H703/(SUM($H$2:$H$1259)-SUMIF($E$2:$E$1259,"State Balance",$H$2:$H$1259)-SUMIF($E$2:$E$1259,"Hawaii County",$H$2:$H$1259))*('reallocations and reductions'!$I$8+'reallocations and reductions'!$I$7)),0)</f>
        <v>28</v>
      </c>
      <c r="L703" s="133">
        <f t="shared" ca="1" si="30"/>
        <v>365203</v>
      </c>
      <c r="M703" s="151">
        <f t="shared" ca="1" si="31"/>
        <v>0.11593463341298409</v>
      </c>
      <c r="N703" s="156">
        <f t="shared" ca="1" si="32"/>
        <v>37941</v>
      </c>
    </row>
    <row r="704" spans="1:14" x14ac:dyDescent="0.25">
      <c r="A704" t="str">
        <f>CALCS!AD707</f>
        <v>371494</v>
      </c>
      <c r="B704" t="str">
        <f>CALCS!A707</f>
        <v>Kannapolis</v>
      </c>
      <c r="C704" t="str">
        <f>CALCS!B707</f>
        <v>NC</v>
      </c>
      <c r="D704" t="str">
        <f>CALCS!C707</f>
        <v>52</v>
      </c>
      <c r="E704" t="str">
        <f>CALCS!D707</f>
        <v>MC</v>
      </c>
      <c r="F704">
        <f>CALCS!O707</f>
        <v>47839</v>
      </c>
      <c r="G704" s="133">
        <f ca="1">OFFSET(CDBG17old!$J$1,MATCH(A704,CDBG17old!$K$2:$K$1263,0),)</f>
        <v>336305</v>
      </c>
      <c r="H704" s="133">
        <f>CALCS!X707</f>
        <v>348179</v>
      </c>
      <c r="I704" s="133">
        <f ca="1">IFERROR(OFFSET('reallocations and reductions'!$H$2,MATCH(A704,'reallocations and reductions'!$F$3:$F$6,0),),0)</f>
        <v>0</v>
      </c>
      <c r="J704" s="133">
        <f ca="1">IFERROR(OFFSET('reallocations and reductions'!$I$13,MATCH(A704,'reallocations and reductions'!$F$14:$F$54,0),), 0)</f>
        <v>0</v>
      </c>
      <c r="K704" s="133">
        <f ca="1">ROUND(IF(OR(E704="State Balance", E704="Hawaii County"), H704/(SUMIF($E$2:$E$1259,"State Balance",$H$2:$H$1259)+SUMIF($E$2:$E$1259,"Hawaii County",$H$2:$H$1259))*('reallocations and reductions'!$I$6),H704/(SUM($H$2:$H$1259)-SUMIF($E$2:$E$1259,"State Balance",$H$2:$H$1259)-SUMIF($E$2:$E$1259,"Hawaii County",$H$2:$H$1259))*('reallocations and reductions'!$I$8+'reallocations and reductions'!$I$7)),0)</f>
        <v>27</v>
      </c>
      <c r="L704" s="133">
        <f t="shared" ca="1" si="30"/>
        <v>348206</v>
      </c>
      <c r="M704" s="151">
        <f t="shared" ca="1" si="31"/>
        <v>3.5387520256909652E-2</v>
      </c>
      <c r="N704" s="156">
        <f t="shared" ca="1" si="32"/>
        <v>11901</v>
      </c>
    </row>
    <row r="705" spans="1:14" x14ac:dyDescent="0.25">
      <c r="A705" t="str">
        <f>CALCS!AD708</f>
        <v>371644</v>
      </c>
      <c r="B705" t="str">
        <f>CALCS!A708</f>
        <v>Lenoir</v>
      </c>
      <c r="C705" t="str">
        <f>CALCS!B708</f>
        <v>NC</v>
      </c>
      <c r="D705" t="str">
        <f>CALCS!C708</f>
        <v>51</v>
      </c>
      <c r="E705" t="str">
        <f>CALCS!D708</f>
        <v>PC</v>
      </c>
      <c r="F705">
        <f>CALCS!O708</f>
        <v>17973</v>
      </c>
      <c r="G705" s="133">
        <f ca="1">OFFSET(CDBG17old!$J$1,MATCH(A705,CDBG17old!$K$2:$K$1263,0),)</f>
        <v>131683</v>
      </c>
      <c r="H705" s="133">
        <f>CALCS!X708</f>
        <v>137655</v>
      </c>
      <c r="I705" s="133">
        <f ca="1">IFERROR(OFFSET('reallocations and reductions'!$H$2,MATCH(A705,'reallocations and reductions'!$F$3:$F$6,0),),0)</f>
        <v>0</v>
      </c>
      <c r="J705" s="133">
        <f ca="1">IFERROR(OFFSET('reallocations and reductions'!$I$13,MATCH(A705,'reallocations and reductions'!$F$14:$F$54,0),), 0)</f>
        <v>0</v>
      </c>
      <c r="K705" s="133">
        <f ca="1">ROUND(IF(OR(E705="State Balance", E705="Hawaii County"), H705/(SUMIF($E$2:$E$1259,"State Balance",$H$2:$H$1259)+SUMIF($E$2:$E$1259,"Hawaii County",$H$2:$H$1259))*('reallocations and reductions'!$I$6),H705/(SUM($H$2:$H$1259)-SUMIF($E$2:$E$1259,"State Balance",$H$2:$H$1259)-SUMIF($E$2:$E$1259,"Hawaii County",$H$2:$H$1259))*('reallocations and reductions'!$I$8+'reallocations and reductions'!$I$7)),0)</f>
        <v>11</v>
      </c>
      <c r="L705" s="133">
        <f t="shared" ref="L705:L768" ca="1" si="33">H705+I705+J705+K705</f>
        <v>137666</v>
      </c>
      <c r="M705" s="151">
        <f t="shared" ref="M705:M768" ca="1" si="34">(L705-G705)/G705</f>
        <v>4.5434870104721185E-2</v>
      </c>
      <c r="N705" s="156">
        <f t="shared" ref="N705:N768" ca="1" si="35">L705-G705</f>
        <v>5983</v>
      </c>
    </row>
    <row r="706" spans="1:14" x14ac:dyDescent="0.25">
      <c r="A706" t="str">
        <f>CALCS!AD709</f>
        <v>371944</v>
      </c>
      <c r="B706" t="str">
        <f>CALCS!A709</f>
        <v>Morganton</v>
      </c>
      <c r="C706" t="str">
        <f>CALCS!B709</f>
        <v>NC</v>
      </c>
      <c r="D706" t="str">
        <f>CALCS!C709</f>
        <v>51</v>
      </c>
      <c r="E706" t="str">
        <f>CALCS!D709</f>
        <v>PC</v>
      </c>
      <c r="F706">
        <f>CALCS!O709</f>
        <v>16665</v>
      </c>
      <c r="G706" s="133">
        <f ca="1">OFFSET(CDBG17old!$J$1,MATCH(A706,CDBG17old!$K$2:$K$1263,0),)</f>
        <v>146539</v>
      </c>
      <c r="H706" s="133">
        <f>CALCS!X709</f>
        <v>165032</v>
      </c>
      <c r="I706" s="133">
        <f ca="1">IFERROR(OFFSET('reallocations and reductions'!$H$2,MATCH(A706,'reallocations and reductions'!$F$3:$F$6,0),),0)</f>
        <v>0</v>
      </c>
      <c r="J706" s="133">
        <f ca="1">IFERROR(OFFSET('reallocations and reductions'!$I$13,MATCH(A706,'reallocations and reductions'!$F$14:$F$54,0),), 0)</f>
        <v>0</v>
      </c>
      <c r="K706" s="133">
        <f ca="1">ROUND(IF(OR(E706="State Balance", E706="Hawaii County"), H706/(SUMIF($E$2:$E$1259,"State Balance",$H$2:$H$1259)+SUMIF($E$2:$E$1259,"Hawaii County",$H$2:$H$1259))*('reallocations and reductions'!$I$6),H706/(SUM($H$2:$H$1259)-SUMIF($E$2:$E$1259,"State Balance",$H$2:$H$1259)-SUMIF($E$2:$E$1259,"Hawaii County",$H$2:$H$1259))*('reallocations and reductions'!$I$8+'reallocations and reductions'!$I$7)),0)</f>
        <v>13</v>
      </c>
      <c r="L706" s="133">
        <f t="shared" ca="1" si="33"/>
        <v>165045</v>
      </c>
      <c r="M706" s="151">
        <f t="shared" ca="1" si="34"/>
        <v>0.12628719999454069</v>
      </c>
      <c r="N706" s="156">
        <f t="shared" ca="1" si="35"/>
        <v>18506</v>
      </c>
    </row>
    <row r="707" spans="1:14" x14ac:dyDescent="0.25">
      <c r="A707" t="str">
        <f>CALCS!AD710</f>
        <v>372028</v>
      </c>
      <c r="B707" t="str">
        <f>CALCS!A710</f>
        <v>New Bern City</v>
      </c>
      <c r="C707" t="str">
        <f>CALCS!B710</f>
        <v>NC</v>
      </c>
      <c r="D707" t="str">
        <f>CALCS!C710</f>
        <v>51</v>
      </c>
      <c r="E707" t="str">
        <f>CALCS!D710</f>
        <v>PC</v>
      </c>
      <c r="F707">
        <f>CALCS!O710</f>
        <v>30101</v>
      </c>
      <c r="G707" s="133">
        <f ca="1">OFFSET(CDBG17old!$J$1,MATCH(A707,CDBG17old!$K$2:$K$1263,0),)</f>
        <v>223934</v>
      </c>
      <c r="H707" s="133">
        <f>CALCS!X710</f>
        <v>242752</v>
      </c>
      <c r="I707" s="133">
        <f ca="1">IFERROR(OFFSET('reallocations and reductions'!$H$2,MATCH(A707,'reallocations and reductions'!$F$3:$F$6,0),),0)</f>
        <v>0</v>
      </c>
      <c r="J707" s="133">
        <f ca="1">IFERROR(OFFSET('reallocations and reductions'!$I$13,MATCH(A707,'reallocations and reductions'!$F$14:$F$54,0),), 0)</f>
        <v>0</v>
      </c>
      <c r="K707" s="133">
        <f ca="1">ROUND(IF(OR(E707="State Balance", E707="Hawaii County"), H707/(SUMIF($E$2:$E$1259,"State Balance",$H$2:$H$1259)+SUMIF($E$2:$E$1259,"Hawaii County",$H$2:$H$1259))*('reallocations and reductions'!$I$6),H707/(SUM($H$2:$H$1259)-SUMIF($E$2:$E$1259,"State Balance",$H$2:$H$1259)-SUMIF($E$2:$E$1259,"Hawaii County",$H$2:$H$1259))*('reallocations and reductions'!$I$8+'reallocations and reductions'!$I$7)),0)</f>
        <v>19</v>
      </c>
      <c r="L707" s="133">
        <f t="shared" ca="1" si="33"/>
        <v>242771</v>
      </c>
      <c r="M707" s="151">
        <f t="shared" ca="1" si="34"/>
        <v>8.4118534925469113E-2</v>
      </c>
      <c r="N707" s="156">
        <f t="shared" ca="1" si="35"/>
        <v>18837</v>
      </c>
    </row>
    <row r="708" spans="1:14" x14ac:dyDescent="0.25">
      <c r="A708" t="str">
        <f>CALCS!AD711</f>
        <v>372304</v>
      </c>
      <c r="B708" t="str">
        <f>CALCS!A711</f>
        <v>Raleigh</v>
      </c>
      <c r="C708" t="str">
        <f>CALCS!B711</f>
        <v>NC</v>
      </c>
      <c r="D708" t="str">
        <f>CALCS!C711</f>
        <v>51</v>
      </c>
      <c r="E708" t="str">
        <f>CALCS!D711</f>
        <v>PC</v>
      </c>
      <c r="F708">
        <f>CALCS!O711</f>
        <v>458880</v>
      </c>
      <c r="G708" s="133">
        <f ca="1">OFFSET(CDBG17old!$J$1,MATCH(A708,CDBG17old!$K$2:$K$1263,0),)</f>
        <v>2872414</v>
      </c>
      <c r="H708" s="133">
        <f>CALCS!X711</f>
        <v>3205638</v>
      </c>
      <c r="I708" s="133">
        <f ca="1">IFERROR(OFFSET('reallocations and reductions'!$H$2,MATCH(A708,'reallocations and reductions'!$F$3:$F$6,0),),0)</f>
        <v>0</v>
      </c>
      <c r="J708" s="133">
        <f ca="1">IFERROR(OFFSET('reallocations and reductions'!$I$13,MATCH(A708,'reallocations and reductions'!$F$14:$F$54,0),), 0)</f>
        <v>0</v>
      </c>
      <c r="K708" s="133">
        <f ca="1">ROUND(IF(OR(E708="State Balance", E708="Hawaii County"), H708/(SUMIF($E$2:$E$1259,"State Balance",$H$2:$H$1259)+SUMIF($E$2:$E$1259,"Hawaii County",$H$2:$H$1259))*('reallocations and reductions'!$I$6),H708/(SUM($H$2:$H$1259)-SUMIF($E$2:$E$1259,"State Balance",$H$2:$H$1259)-SUMIF($E$2:$E$1259,"Hawaii County",$H$2:$H$1259))*('reallocations and reductions'!$I$8+'reallocations and reductions'!$I$7)),0)</f>
        <v>250</v>
      </c>
      <c r="L708" s="133">
        <f t="shared" ca="1" si="33"/>
        <v>3205888</v>
      </c>
      <c r="M708" s="151">
        <f t="shared" ca="1" si="34"/>
        <v>0.11609538179385005</v>
      </c>
      <c r="N708" s="156">
        <f t="shared" ca="1" si="35"/>
        <v>333474</v>
      </c>
    </row>
    <row r="709" spans="1:14" x14ac:dyDescent="0.25">
      <c r="A709" t="str">
        <f>CALCS!AD712</f>
        <v>372406</v>
      </c>
      <c r="B709" t="str">
        <f>CALCS!A712</f>
        <v>Rocky Mount</v>
      </c>
      <c r="C709" t="str">
        <f>CALCS!B712</f>
        <v>NC</v>
      </c>
      <c r="D709" t="str">
        <f>CALCS!C712</f>
        <v>51</v>
      </c>
      <c r="E709" t="str">
        <f>CALCS!D712</f>
        <v>PC</v>
      </c>
      <c r="F709">
        <f>CALCS!O712</f>
        <v>55466</v>
      </c>
      <c r="G709" s="133">
        <f ca="1">OFFSET(CDBG17old!$J$1,MATCH(A709,CDBG17old!$K$2:$K$1263,0),)</f>
        <v>523065</v>
      </c>
      <c r="H709" s="133">
        <f>CALCS!X712</f>
        <v>565717</v>
      </c>
      <c r="I709" s="133">
        <f ca="1">IFERROR(OFFSET('reallocations and reductions'!$H$2,MATCH(A709,'reallocations and reductions'!$F$3:$F$6,0),),0)</f>
        <v>0</v>
      </c>
      <c r="J709" s="133">
        <f ca="1">IFERROR(OFFSET('reallocations and reductions'!$I$13,MATCH(A709,'reallocations and reductions'!$F$14:$F$54,0),), 0)</f>
        <v>0</v>
      </c>
      <c r="K709" s="133">
        <f ca="1">ROUND(IF(OR(E709="State Balance", E709="Hawaii County"), H709/(SUMIF($E$2:$E$1259,"State Balance",$H$2:$H$1259)+SUMIF($E$2:$E$1259,"Hawaii County",$H$2:$H$1259))*('reallocations and reductions'!$I$6),H709/(SUM($H$2:$H$1259)-SUMIF($E$2:$E$1259,"State Balance",$H$2:$H$1259)-SUMIF($E$2:$E$1259,"Hawaii County",$H$2:$H$1259))*('reallocations and reductions'!$I$8+'reallocations and reductions'!$I$7)),0)</f>
        <v>44</v>
      </c>
      <c r="L709" s="133">
        <f t="shared" ca="1" si="33"/>
        <v>565761</v>
      </c>
      <c r="M709" s="151">
        <f t="shared" ca="1" si="34"/>
        <v>8.1626566487912597E-2</v>
      </c>
      <c r="N709" s="156">
        <f t="shared" ca="1" si="35"/>
        <v>42696</v>
      </c>
    </row>
    <row r="710" spans="1:14" x14ac:dyDescent="0.25">
      <c r="A710" t="str">
        <f>CALCS!AD713</f>
        <v>372508</v>
      </c>
      <c r="B710" t="str">
        <f>CALCS!A713</f>
        <v>Salisbury</v>
      </c>
      <c r="C710" t="str">
        <f>CALCS!B713</f>
        <v>NC</v>
      </c>
      <c r="D710" t="str">
        <f>CALCS!C713</f>
        <v>52</v>
      </c>
      <c r="E710" t="str">
        <f>CALCS!D713</f>
        <v>MC</v>
      </c>
      <c r="F710">
        <f>CALCS!O713</f>
        <v>34001</v>
      </c>
      <c r="G710" s="133">
        <f ca="1">OFFSET(CDBG17old!$J$1,MATCH(A710,CDBG17old!$K$2:$K$1263,0),)</f>
        <v>271203</v>
      </c>
      <c r="H710" s="133">
        <f>CALCS!X713</f>
        <v>274862</v>
      </c>
      <c r="I710" s="133">
        <f ca="1">IFERROR(OFFSET('reallocations and reductions'!$H$2,MATCH(A710,'reallocations and reductions'!$F$3:$F$6,0),),0)</f>
        <v>0</v>
      </c>
      <c r="J710" s="133">
        <f ca="1">IFERROR(OFFSET('reallocations and reductions'!$I$13,MATCH(A710,'reallocations and reductions'!$F$14:$F$54,0),), 0)</f>
        <v>0</v>
      </c>
      <c r="K710" s="133">
        <f ca="1">ROUND(IF(OR(E710="State Balance", E710="Hawaii County"), H710/(SUMIF($E$2:$E$1259,"State Balance",$H$2:$H$1259)+SUMIF($E$2:$E$1259,"Hawaii County",$H$2:$H$1259))*('reallocations and reductions'!$I$6),H710/(SUM($H$2:$H$1259)-SUMIF($E$2:$E$1259,"State Balance",$H$2:$H$1259)-SUMIF($E$2:$E$1259,"Hawaii County",$H$2:$H$1259))*('reallocations and reductions'!$I$8+'reallocations and reductions'!$I$7)),0)</f>
        <v>21</v>
      </c>
      <c r="L710" s="133">
        <f t="shared" ca="1" si="33"/>
        <v>274883</v>
      </c>
      <c r="M710" s="151">
        <f t="shared" ca="1" si="34"/>
        <v>1.3569171432469405E-2</v>
      </c>
      <c r="N710" s="156">
        <f t="shared" ca="1" si="35"/>
        <v>3680</v>
      </c>
    </row>
    <row r="711" spans="1:14" x14ac:dyDescent="0.25">
      <c r="A711" t="str">
        <f>CALCS!AD714</f>
        <v>373144</v>
      </c>
      <c r="B711" t="str">
        <f>CALCS!A714</f>
        <v>Wilmington</v>
      </c>
      <c r="C711" t="str">
        <f>CALCS!B714</f>
        <v>NC</v>
      </c>
      <c r="D711" t="str">
        <f>CALCS!C714</f>
        <v>51</v>
      </c>
      <c r="E711" t="str">
        <f>CALCS!D714</f>
        <v>PC</v>
      </c>
      <c r="F711">
        <f>CALCS!O714</f>
        <v>117525</v>
      </c>
      <c r="G711" s="133">
        <f ca="1">OFFSET(CDBG17old!$J$1,MATCH(A711,CDBG17old!$K$2:$K$1263,0),)</f>
        <v>890762</v>
      </c>
      <c r="H711" s="133">
        <f>CALCS!X714</f>
        <v>998827</v>
      </c>
      <c r="I711" s="133">
        <f ca="1">IFERROR(OFFSET('reallocations and reductions'!$H$2,MATCH(A711,'reallocations and reductions'!$F$3:$F$6,0),),0)</f>
        <v>0</v>
      </c>
      <c r="J711" s="133">
        <f ca="1">IFERROR(OFFSET('reallocations and reductions'!$I$13,MATCH(A711,'reallocations and reductions'!$F$14:$F$54,0),), 0)</f>
        <v>0</v>
      </c>
      <c r="K711" s="133">
        <f ca="1">ROUND(IF(OR(E711="State Balance", E711="Hawaii County"), H711/(SUMIF($E$2:$E$1259,"State Balance",$H$2:$H$1259)+SUMIF($E$2:$E$1259,"Hawaii County",$H$2:$H$1259))*('reallocations and reductions'!$I$6),H711/(SUM($H$2:$H$1259)-SUMIF($E$2:$E$1259,"State Balance",$H$2:$H$1259)-SUMIF($E$2:$E$1259,"Hawaii County",$H$2:$H$1259))*('reallocations and reductions'!$I$8+'reallocations and reductions'!$I$7)),0)</f>
        <v>78</v>
      </c>
      <c r="L711" s="133">
        <f t="shared" ca="1" si="33"/>
        <v>998905</v>
      </c>
      <c r="M711" s="151">
        <f t="shared" ca="1" si="34"/>
        <v>0.12140504422056621</v>
      </c>
      <c r="N711" s="156">
        <f t="shared" ca="1" si="35"/>
        <v>108143</v>
      </c>
    </row>
    <row r="712" spans="1:14" x14ac:dyDescent="0.25">
      <c r="A712" t="str">
        <f>CALCS!AD715</f>
        <v>373180</v>
      </c>
      <c r="B712" t="str">
        <f>CALCS!A715</f>
        <v>Winston-Salem</v>
      </c>
      <c r="C712" t="str">
        <f>CALCS!B715</f>
        <v>NC</v>
      </c>
      <c r="D712" t="str">
        <f>CALCS!C715</f>
        <v>51</v>
      </c>
      <c r="E712" t="str">
        <f>CALCS!D715</f>
        <v>PC</v>
      </c>
      <c r="F712">
        <f>CALCS!O715</f>
        <v>242203</v>
      </c>
      <c r="G712" s="133">
        <f ca="1">OFFSET(CDBG17old!$J$1,MATCH(A712,CDBG17old!$K$2:$K$1263,0),)</f>
        <v>1973957</v>
      </c>
      <c r="H712" s="133">
        <f>CALCS!X715</f>
        <v>2214220</v>
      </c>
      <c r="I712" s="133">
        <f ca="1">IFERROR(OFFSET('reallocations and reductions'!$H$2,MATCH(A712,'reallocations and reductions'!$F$3:$F$6,0),),0)</f>
        <v>0</v>
      </c>
      <c r="J712" s="133">
        <f ca="1">IFERROR(OFFSET('reallocations and reductions'!$I$13,MATCH(A712,'reallocations and reductions'!$F$14:$F$54,0),), 0)</f>
        <v>0</v>
      </c>
      <c r="K712" s="133">
        <f ca="1">ROUND(IF(OR(E712="State Balance", E712="Hawaii County"), H712/(SUMIF($E$2:$E$1259,"State Balance",$H$2:$H$1259)+SUMIF($E$2:$E$1259,"Hawaii County",$H$2:$H$1259))*('reallocations and reductions'!$I$6),H712/(SUM($H$2:$H$1259)-SUMIF($E$2:$E$1259,"State Balance",$H$2:$H$1259)-SUMIF($E$2:$E$1259,"Hawaii County",$H$2:$H$1259))*('reallocations and reductions'!$I$8+'reallocations and reductions'!$I$7)),0)</f>
        <v>173</v>
      </c>
      <c r="L712" s="133">
        <f t="shared" ca="1" si="33"/>
        <v>2214393</v>
      </c>
      <c r="M712" s="151">
        <f t="shared" ca="1" si="34"/>
        <v>0.12180407171990068</v>
      </c>
      <c r="N712" s="156">
        <f t="shared" ca="1" si="35"/>
        <v>240436</v>
      </c>
    </row>
    <row r="713" spans="1:14" x14ac:dyDescent="0.25">
      <c r="A713" t="str">
        <f>CALCS!AD716</f>
        <v>379051</v>
      </c>
      <c r="B713" t="str">
        <f>CALCS!A716</f>
        <v>Cumberland County</v>
      </c>
      <c r="C713" t="str">
        <f>CALCS!B716</f>
        <v>NC</v>
      </c>
      <c r="D713" t="str">
        <f>CALCS!C716</f>
        <v>66</v>
      </c>
      <c r="E713" t="str">
        <f>CALCS!D716</f>
        <v>UC</v>
      </c>
      <c r="F713">
        <f>CALCS!O716</f>
        <v>122368</v>
      </c>
      <c r="G713" s="133">
        <f ca="1">OFFSET(CDBG17old!$J$1,MATCH(A713,CDBG17old!$K$2:$K$1263,0),)</f>
        <v>740763</v>
      </c>
      <c r="H713" s="133">
        <f>CALCS!X716</f>
        <v>825753</v>
      </c>
      <c r="I713" s="133">
        <f ca="1">IFERROR(OFFSET('reallocations and reductions'!$H$2,MATCH(A713,'reallocations and reductions'!$F$3:$F$6,0),),0)</f>
        <v>0</v>
      </c>
      <c r="J713" s="133">
        <f ca="1">IFERROR(OFFSET('reallocations and reductions'!$I$13,MATCH(A713,'reallocations and reductions'!$F$14:$F$54,0),), 0)</f>
        <v>0</v>
      </c>
      <c r="K713" s="133">
        <f ca="1">ROUND(IF(OR(E713="State Balance", E713="Hawaii County"), H713/(SUMIF($E$2:$E$1259,"State Balance",$H$2:$H$1259)+SUMIF($E$2:$E$1259,"Hawaii County",$H$2:$H$1259))*('reallocations and reductions'!$I$6),H713/(SUM($H$2:$H$1259)-SUMIF($E$2:$E$1259,"State Balance",$H$2:$H$1259)-SUMIF($E$2:$E$1259,"Hawaii County",$H$2:$H$1259))*('reallocations and reductions'!$I$8+'reallocations and reductions'!$I$7)),0)</f>
        <v>64</v>
      </c>
      <c r="L713" s="133">
        <f t="shared" ca="1" si="33"/>
        <v>825817</v>
      </c>
      <c r="M713" s="151">
        <f t="shared" ca="1" si="34"/>
        <v>0.11481944967553726</v>
      </c>
      <c r="N713" s="156">
        <f t="shared" ca="1" si="35"/>
        <v>85054</v>
      </c>
    </row>
    <row r="714" spans="1:14" x14ac:dyDescent="0.25">
      <c r="A714" t="str">
        <f>CALCS!AD717</f>
        <v>379119</v>
      </c>
      <c r="B714" t="str">
        <f>CALCS!A717</f>
        <v>Mecklenburg County</v>
      </c>
      <c r="C714" t="str">
        <f>CALCS!B717</f>
        <v>NC</v>
      </c>
      <c r="D714" t="str">
        <f>CALCS!C717</f>
        <v>66</v>
      </c>
      <c r="E714" t="str">
        <f>CALCS!D717</f>
        <v>UC</v>
      </c>
      <c r="F714">
        <f>CALCS!O717</f>
        <v>186453</v>
      </c>
      <c r="G714" s="133">
        <f ca="1">OFFSET(CDBG17old!$J$1,MATCH(A714,CDBG17old!$K$2:$K$1263,0),)</f>
        <v>723693</v>
      </c>
      <c r="H714" s="133">
        <f>CALCS!X717</f>
        <v>808911</v>
      </c>
      <c r="I714" s="133">
        <f ca="1">IFERROR(OFFSET('reallocations and reductions'!$H$2,MATCH(A714,'reallocations and reductions'!$F$3:$F$6,0),),0)</f>
        <v>0</v>
      </c>
      <c r="J714" s="133">
        <f ca="1">IFERROR(OFFSET('reallocations and reductions'!$I$13,MATCH(A714,'reallocations and reductions'!$F$14:$F$54,0),), 0)</f>
        <v>0</v>
      </c>
      <c r="K714" s="133">
        <f ca="1">ROUND(IF(OR(E714="State Balance", E714="Hawaii County"), H714/(SUMIF($E$2:$E$1259,"State Balance",$H$2:$H$1259)+SUMIF($E$2:$E$1259,"Hawaii County",$H$2:$H$1259))*('reallocations and reductions'!$I$6),H714/(SUM($H$2:$H$1259)-SUMIF($E$2:$E$1259,"State Balance",$H$2:$H$1259)-SUMIF($E$2:$E$1259,"Hawaii County",$H$2:$H$1259))*('reallocations and reductions'!$I$8+'reallocations and reductions'!$I$7)),0)</f>
        <v>63</v>
      </c>
      <c r="L714" s="133">
        <f t="shared" ca="1" si="33"/>
        <v>808974</v>
      </c>
      <c r="M714" s="151">
        <f t="shared" ca="1" si="34"/>
        <v>0.11784140512620683</v>
      </c>
      <c r="N714" s="156">
        <f t="shared" ca="1" si="35"/>
        <v>85281</v>
      </c>
    </row>
    <row r="715" spans="1:14" x14ac:dyDescent="0.25">
      <c r="A715" t="str">
        <f>CALCS!AD718</f>
        <v>379179</v>
      </c>
      <c r="B715" t="str">
        <f>CALCS!A718</f>
        <v>Union County</v>
      </c>
      <c r="C715" t="str">
        <f>CALCS!B718</f>
        <v>NC</v>
      </c>
      <c r="D715" t="str">
        <f>CALCS!C718</f>
        <v>66</v>
      </c>
      <c r="E715" t="str">
        <f>CALCS!D718</f>
        <v>UC</v>
      </c>
      <c r="F715">
        <f>CALCS!O718</f>
        <v>155124</v>
      </c>
      <c r="G715" s="133">
        <f ca="1">OFFSET(CDBG17old!$J$1,MATCH(A715,CDBG17old!$K$2:$K$1263,0),)</f>
        <v>794592</v>
      </c>
      <c r="H715" s="133">
        <f>CALCS!X718</f>
        <v>873701</v>
      </c>
      <c r="I715" s="133">
        <f ca="1">IFERROR(OFFSET('reallocations and reductions'!$H$2,MATCH(A715,'reallocations and reductions'!$F$3:$F$6,0),),0)</f>
        <v>0</v>
      </c>
      <c r="J715" s="133">
        <f ca="1">IFERROR(OFFSET('reallocations and reductions'!$I$13,MATCH(A715,'reallocations and reductions'!$F$14:$F$54,0),), 0)</f>
        <v>0</v>
      </c>
      <c r="K715" s="133">
        <f ca="1">ROUND(IF(OR(E715="State Balance", E715="Hawaii County"), H715/(SUMIF($E$2:$E$1259,"State Balance",$H$2:$H$1259)+SUMIF($E$2:$E$1259,"Hawaii County",$H$2:$H$1259))*('reallocations and reductions'!$I$6),H715/(SUM($H$2:$H$1259)-SUMIF($E$2:$E$1259,"State Balance",$H$2:$H$1259)-SUMIF($E$2:$E$1259,"Hawaii County",$H$2:$H$1259))*('reallocations and reductions'!$I$8+'reallocations and reductions'!$I$7)),0)</f>
        <v>68</v>
      </c>
      <c r="L715" s="133">
        <f t="shared" ca="1" si="33"/>
        <v>873769</v>
      </c>
      <c r="M715" s="151">
        <f t="shared" ca="1" si="34"/>
        <v>9.9644849180459905E-2</v>
      </c>
      <c r="N715" s="156">
        <f t="shared" ca="1" si="35"/>
        <v>79177</v>
      </c>
    </row>
    <row r="716" spans="1:14" x14ac:dyDescent="0.25">
      <c r="A716" t="str">
        <f>CALCS!AD719</f>
        <v>379183</v>
      </c>
      <c r="B716" t="str">
        <f>CALCS!A719</f>
        <v>Wake County</v>
      </c>
      <c r="C716" t="str">
        <f>CALCS!B719</f>
        <v>NC</v>
      </c>
      <c r="D716" t="str">
        <f>CALCS!C719</f>
        <v>66</v>
      </c>
      <c r="E716" t="str">
        <f>CALCS!D719</f>
        <v>UC</v>
      </c>
      <c r="F716">
        <f>CALCS!O719</f>
        <v>396355</v>
      </c>
      <c r="G716" s="133">
        <f ca="1">OFFSET(CDBG17old!$J$1,MATCH(A716,CDBG17old!$K$2:$K$1263,0),)</f>
        <v>1655276</v>
      </c>
      <c r="H716" s="133">
        <f>CALCS!X719</f>
        <v>1902906</v>
      </c>
      <c r="I716" s="133">
        <f ca="1">IFERROR(OFFSET('reallocations and reductions'!$H$2,MATCH(A716,'reallocations and reductions'!$F$3:$F$6,0),),0)</f>
        <v>0</v>
      </c>
      <c r="J716" s="133">
        <f ca="1">IFERROR(OFFSET('reallocations and reductions'!$I$13,MATCH(A716,'reallocations and reductions'!$F$14:$F$54,0),), 0)</f>
        <v>0</v>
      </c>
      <c r="K716" s="133">
        <f ca="1">ROUND(IF(OR(E716="State Balance", E716="Hawaii County"), H716/(SUMIF($E$2:$E$1259,"State Balance",$H$2:$H$1259)+SUMIF($E$2:$E$1259,"Hawaii County",$H$2:$H$1259))*('reallocations and reductions'!$I$6),H716/(SUM($H$2:$H$1259)-SUMIF($E$2:$E$1259,"State Balance",$H$2:$H$1259)-SUMIF($E$2:$E$1259,"Hawaii County",$H$2:$H$1259))*('reallocations and reductions'!$I$8+'reallocations and reductions'!$I$7)),0)</f>
        <v>148</v>
      </c>
      <c r="L716" s="133">
        <f t="shared" ca="1" si="33"/>
        <v>1903054</v>
      </c>
      <c r="M716" s="151">
        <f t="shared" ca="1" si="34"/>
        <v>0.14968984024416471</v>
      </c>
      <c r="N716" s="156">
        <f t="shared" ca="1" si="35"/>
        <v>247778</v>
      </c>
    </row>
    <row r="717" spans="1:14" x14ac:dyDescent="0.25">
      <c r="A717" t="str">
        <f>CALCS!AD720</f>
        <v>389999</v>
      </c>
      <c r="B717" t="str">
        <f>CALCS!A720</f>
        <v>North Dakota</v>
      </c>
      <c r="C717" t="str">
        <f>CALCS!B720</f>
        <v>ND</v>
      </c>
      <c r="D717" t="str">
        <f>CALCS!C720</f>
        <v>22</v>
      </c>
      <c r="E717" t="str">
        <f>CALCS!D720</f>
        <v>State Balance</v>
      </c>
      <c r="F717">
        <f>CALCS!O720</f>
        <v>486997</v>
      </c>
      <c r="G717" s="133">
        <f ca="1">OFFSET(CDBG17old!$J$1,MATCH(A717,CDBG17old!$K$2:$K$1263,0),)</f>
        <v>3674491</v>
      </c>
      <c r="H717" s="133">
        <f>CALCS!X720</f>
        <v>3956258</v>
      </c>
      <c r="I717" s="133">
        <f ca="1">IFERROR(OFFSET('reallocations and reductions'!$H$2,MATCH(A717,'reallocations and reductions'!$F$3:$F$6,0),),0)</f>
        <v>0</v>
      </c>
      <c r="J717" s="133">
        <f ca="1">IFERROR(OFFSET('reallocations and reductions'!$I$13,MATCH(A717,'reallocations and reductions'!$F$14:$F$54,0),), 0)</f>
        <v>0</v>
      </c>
      <c r="K717" s="133">
        <f ca="1">ROUND(IF(OR(E717="State Balance", E717="Hawaii County"), H717/(SUMIF($E$2:$E$1259,"State Balance",$H$2:$H$1259)+SUMIF($E$2:$E$1259,"Hawaii County",$H$2:$H$1259))*('reallocations and reductions'!$I$6),H717/(SUM($H$2:$H$1259)-SUMIF($E$2:$E$1259,"State Balance",$H$2:$H$1259)-SUMIF($E$2:$E$1259,"Hawaii County",$H$2:$H$1259))*('reallocations and reductions'!$I$8+'reallocations and reductions'!$I$7)),0)</f>
        <v>5709</v>
      </c>
      <c r="L717" s="133">
        <f t="shared" ca="1" si="33"/>
        <v>3961967</v>
      </c>
      <c r="M717" s="151">
        <f t="shared" ca="1" si="34"/>
        <v>7.8235597801164847E-2</v>
      </c>
      <c r="N717" s="156">
        <f t="shared" ca="1" si="35"/>
        <v>287476</v>
      </c>
    </row>
    <row r="718" spans="1:14" x14ac:dyDescent="0.25">
      <c r="A718" t="str">
        <f>CALCS!AD721</f>
        <v>380228</v>
      </c>
      <c r="B718" t="str">
        <f>CALCS!A721</f>
        <v>Bismarck</v>
      </c>
      <c r="C718" t="str">
        <f>CALCS!B721</f>
        <v>ND</v>
      </c>
      <c r="D718" t="str">
        <f>CALCS!C721</f>
        <v>51</v>
      </c>
      <c r="E718" t="str">
        <f>CALCS!D721</f>
        <v>PC</v>
      </c>
      <c r="F718">
        <f>CALCS!O721</f>
        <v>72417</v>
      </c>
      <c r="G718" s="133">
        <f ca="1">OFFSET(CDBG17old!$J$1,MATCH(A718,CDBG17old!$K$2:$K$1263,0),)</f>
        <v>328206</v>
      </c>
      <c r="H718" s="133">
        <f>CALCS!X721</f>
        <v>398934</v>
      </c>
      <c r="I718" s="133">
        <f ca="1">IFERROR(OFFSET('reallocations and reductions'!$H$2,MATCH(A718,'reallocations and reductions'!$F$3:$F$6,0),),0)</f>
        <v>0</v>
      </c>
      <c r="J718" s="133">
        <f ca="1">IFERROR(OFFSET('reallocations and reductions'!$I$13,MATCH(A718,'reallocations and reductions'!$F$14:$F$54,0),), 0)</f>
        <v>0</v>
      </c>
      <c r="K718" s="133">
        <f ca="1">ROUND(IF(OR(E718="State Balance", E718="Hawaii County"), H718/(SUMIF($E$2:$E$1259,"State Balance",$H$2:$H$1259)+SUMIF($E$2:$E$1259,"Hawaii County",$H$2:$H$1259))*('reallocations and reductions'!$I$6),H718/(SUM($H$2:$H$1259)-SUMIF($E$2:$E$1259,"State Balance",$H$2:$H$1259)-SUMIF($E$2:$E$1259,"Hawaii County",$H$2:$H$1259))*('reallocations and reductions'!$I$8+'reallocations and reductions'!$I$7)),0)</f>
        <v>31</v>
      </c>
      <c r="L718" s="133">
        <f t="shared" ca="1" si="33"/>
        <v>398965</v>
      </c>
      <c r="M718" s="151">
        <f t="shared" ca="1" si="34"/>
        <v>0.21559325545541519</v>
      </c>
      <c r="N718" s="156">
        <f t="shared" ca="1" si="35"/>
        <v>70759</v>
      </c>
    </row>
    <row r="719" spans="1:14" x14ac:dyDescent="0.25">
      <c r="A719" t="str">
        <f>CALCS!AD722</f>
        <v>380636</v>
      </c>
      <c r="B719" t="str">
        <f>CALCS!A722</f>
        <v>Fargo</v>
      </c>
      <c r="C719" t="str">
        <f>CALCS!B722</f>
        <v>ND</v>
      </c>
      <c r="D719" t="str">
        <f>CALCS!C722</f>
        <v>51</v>
      </c>
      <c r="E719" t="str">
        <f>CALCS!D722</f>
        <v>PC</v>
      </c>
      <c r="F719">
        <f>CALCS!O722</f>
        <v>120762</v>
      </c>
      <c r="G719" s="133">
        <f ca="1">OFFSET(CDBG17old!$J$1,MATCH(A719,CDBG17old!$K$2:$K$1263,0),)</f>
        <v>637010</v>
      </c>
      <c r="H719" s="133">
        <f>CALCS!X722</f>
        <v>713313</v>
      </c>
      <c r="I719" s="133">
        <f ca="1">IFERROR(OFFSET('reallocations and reductions'!$H$2,MATCH(A719,'reallocations and reductions'!$F$3:$F$6,0),),0)</f>
        <v>0</v>
      </c>
      <c r="J719" s="133">
        <f ca="1">IFERROR(OFFSET('reallocations and reductions'!$I$13,MATCH(A719,'reallocations and reductions'!$F$14:$F$54,0),), 0)</f>
        <v>0</v>
      </c>
      <c r="K719" s="133">
        <f ca="1">ROUND(IF(OR(E719="State Balance", E719="Hawaii County"), H719/(SUMIF($E$2:$E$1259,"State Balance",$H$2:$H$1259)+SUMIF($E$2:$E$1259,"Hawaii County",$H$2:$H$1259))*('reallocations and reductions'!$I$6),H719/(SUM($H$2:$H$1259)-SUMIF($E$2:$E$1259,"State Balance",$H$2:$H$1259)-SUMIF($E$2:$E$1259,"Hawaii County",$H$2:$H$1259))*('reallocations and reductions'!$I$8+'reallocations and reductions'!$I$7)),0)</f>
        <v>56</v>
      </c>
      <c r="L719" s="133">
        <f t="shared" ca="1" si="33"/>
        <v>713369</v>
      </c>
      <c r="M719" s="151">
        <f t="shared" ca="1" si="34"/>
        <v>0.11987095963956609</v>
      </c>
      <c r="N719" s="156">
        <f t="shared" ca="1" si="35"/>
        <v>76359</v>
      </c>
    </row>
    <row r="720" spans="1:14" x14ac:dyDescent="0.25">
      <c r="A720" t="str">
        <f>CALCS!AD723</f>
        <v>380816</v>
      </c>
      <c r="B720" t="str">
        <f>CALCS!A723</f>
        <v>Grand Forks</v>
      </c>
      <c r="C720" t="str">
        <f>CALCS!B723</f>
        <v>ND</v>
      </c>
      <c r="D720" t="str">
        <f>CALCS!C723</f>
        <v>51</v>
      </c>
      <c r="E720" t="str">
        <f>CALCS!D723</f>
        <v>PC</v>
      </c>
      <c r="F720">
        <f>CALCS!O723</f>
        <v>57339</v>
      </c>
      <c r="G720" s="133">
        <f ca="1">OFFSET(CDBG17old!$J$1,MATCH(A720,CDBG17old!$K$2:$K$1263,0),)</f>
        <v>371429</v>
      </c>
      <c r="H720" s="133">
        <f>CALCS!X723</f>
        <v>411720</v>
      </c>
      <c r="I720" s="133">
        <f ca="1">IFERROR(OFFSET('reallocations and reductions'!$H$2,MATCH(A720,'reallocations and reductions'!$F$3:$F$6,0),),0)</f>
        <v>0</v>
      </c>
      <c r="J720" s="133">
        <f ca="1">IFERROR(OFFSET('reallocations and reductions'!$I$13,MATCH(A720,'reallocations and reductions'!$F$14:$F$54,0),), 0)</f>
        <v>0</v>
      </c>
      <c r="K720" s="133">
        <f ca="1">ROUND(IF(OR(E720="State Balance", E720="Hawaii County"), H720/(SUMIF($E$2:$E$1259,"State Balance",$H$2:$H$1259)+SUMIF($E$2:$E$1259,"Hawaii County",$H$2:$H$1259))*('reallocations and reductions'!$I$6),H720/(SUM($H$2:$H$1259)-SUMIF($E$2:$E$1259,"State Balance",$H$2:$H$1259)-SUMIF($E$2:$E$1259,"Hawaii County",$H$2:$H$1259))*('reallocations and reductions'!$I$8+'reallocations and reductions'!$I$7)),0)</f>
        <v>32</v>
      </c>
      <c r="L720" s="133">
        <f t="shared" ca="1" si="33"/>
        <v>411752</v>
      </c>
      <c r="M720" s="151">
        <f t="shared" ca="1" si="34"/>
        <v>0.10856179781331021</v>
      </c>
      <c r="N720" s="156">
        <f t="shared" ca="1" si="35"/>
        <v>40323</v>
      </c>
    </row>
    <row r="721" spans="1:14" x14ac:dyDescent="0.25">
      <c r="A721" t="str">
        <f>CALCS!AD724</f>
        <v>319999</v>
      </c>
      <c r="B721" t="str">
        <f>CALCS!A724</f>
        <v>Nebraska</v>
      </c>
      <c r="C721" t="str">
        <f>CALCS!B724</f>
        <v>NE</v>
      </c>
      <c r="D721" t="str">
        <f>CALCS!C724</f>
        <v>22</v>
      </c>
      <c r="E721" t="str">
        <f>CALCS!D724</f>
        <v>State Balance</v>
      </c>
      <c r="F721">
        <f>CALCS!O724</f>
        <v>1069935</v>
      </c>
      <c r="G721" s="133">
        <f ca="1">OFFSET(CDBG17old!$J$1,MATCH(A721,CDBG17old!$K$2:$K$1263,0),)</f>
        <v>9789119</v>
      </c>
      <c r="H721" s="133">
        <f>CALCS!X724</f>
        <v>10738823</v>
      </c>
      <c r="I721" s="133">
        <f ca="1">IFERROR(OFFSET('reallocations and reductions'!$H$2,MATCH(A721,'reallocations and reductions'!$F$3:$F$6,0),),0)</f>
        <v>0</v>
      </c>
      <c r="J721" s="133">
        <f ca="1">IFERROR(OFFSET('reallocations and reductions'!$I$13,MATCH(A721,'reallocations and reductions'!$F$14:$F$54,0),), 0)</f>
        <v>0</v>
      </c>
      <c r="K721" s="133">
        <f ca="1">ROUND(IF(OR(E721="State Balance", E721="Hawaii County"), H721/(SUMIF($E$2:$E$1259,"State Balance",$H$2:$H$1259)+SUMIF($E$2:$E$1259,"Hawaii County",$H$2:$H$1259))*('reallocations and reductions'!$I$6),H721/(SUM($H$2:$H$1259)-SUMIF($E$2:$E$1259,"State Balance",$H$2:$H$1259)-SUMIF($E$2:$E$1259,"Hawaii County",$H$2:$H$1259))*('reallocations and reductions'!$I$8+'reallocations and reductions'!$I$7)),0)</f>
        <v>15497</v>
      </c>
      <c r="L721" s="133">
        <f t="shared" ca="1" si="33"/>
        <v>10754320</v>
      </c>
      <c r="M721" s="151">
        <f t="shared" ca="1" si="34"/>
        <v>9.8599373447191718E-2</v>
      </c>
      <c r="N721" s="156">
        <f t="shared" ca="1" si="35"/>
        <v>965201</v>
      </c>
    </row>
    <row r="722" spans="1:14" x14ac:dyDescent="0.25">
      <c r="A722" t="str">
        <f>CALCS!AD725</f>
        <v>310276</v>
      </c>
      <c r="B722" t="str">
        <f>CALCS!A725</f>
        <v>Bellevue</v>
      </c>
      <c r="C722" t="str">
        <f>CALCS!B725</f>
        <v>NE</v>
      </c>
      <c r="D722" t="str">
        <f>CALCS!C725</f>
        <v>52</v>
      </c>
      <c r="E722" t="str">
        <f>CALCS!D725</f>
        <v>MC</v>
      </c>
      <c r="F722">
        <f>CALCS!O725</f>
        <v>53505</v>
      </c>
      <c r="G722" s="133">
        <f ca="1">OFFSET(CDBG17old!$J$1,MATCH(A722,CDBG17old!$K$2:$K$1263,0),)</f>
        <v>318561</v>
      </c>
      <c r="H722" s="133">
        <f>CALCS!X725</f>
        <v>356810</v>
      </c>
      <c r="I722" s="133">
        <f ca="1">IFERROR(OFFSET('reallocations and reductions'!$H$2,MATCH(A722,'reallocations and reductions'!$F$3:$F$6,0),),0)</f>
        <v>0</v>
      </c>
      <c r="J722" s="133">
        <f ca="1">IFERROR(OFFSET('reallocations and reductions'!$I$13,MATCH(A722,'reallocations and reductions'!$F$14:$F$54,0),), 0)</f>
        <v>0</v>
      </c>
      <c r="K722" s="133">
        <f ca="1">ROUND(IF(OR(E722="State Balance", E722="Hawaii County"), H722/(SUMIF($E$2:$E$1259,"State Balance",$H$2:$H$1259)+SUMIF($E$2:$E$1259,"Hawaii County",$H$2:$H$1259))*('reallocations and reductions'!$I$6),H722/(SUM($H$2:$H$1259)-SUMIF($E$2:$E$1259,"State Balance",$H$2:$H$1259)-SUMIF($E$2:$E$1259,"Hawaii County",$H$2:$H$1259))*('reallocations and reductions'!$I$8+'reallocations and reductions'!$I$7)),0)</f>
        <v>28</v>
      </c>
      <c r="L722" s="133">
        <f t="shared" ca="1" si="33"/>
        <v>356838</v>
      </c>
      <c r="M722" s="151">
        <f t="shared" ca="1" si="34"/>
        <v>0.12015595129347284</v>
      </c>
      <c r="N722" s="156">
        <f t="shared" ca="1" si="35"/>
        <v>38277</v>
      </c>
    </row>
    <row r="723" spans="1:14" x14ac:dyDescent="0.25">
      <c r="A723" t="str">
        <f>CALCS!AD726</f>
        <v>311254</v>
      </c>
      <c r="B723" t="str">
        <f>CALCS!A726</f>
        <v>Grand Island</v>
      </c>
      <c r="C723" t="str">
        <f>CALCS!B726</f>
        <v>NE</v>
      </c>
      <c r="D723" t="str">
        <f>CALCS!C726</f>
        <v>51</v>
      </c>
      <c r="E723" t="str">
        <f>CALCS!D726</f>
        <v>PC</v>
      </c>
      <c r="F723">
        <f>CALCS!O726</f>
        <v>51517</v>
      </c>
      <c r="G723" s="133">
        <f ca="1">OFFSET(CDBG17old!$J$1,MATCH(A723,CDBG17old!$K$2:$K$1263,0),)</f>
        <v>360253</v>
      </c>
      <c r="H723" s="133">
        <f>CALCS!X726</f>
        <v>413985</v>
      </c>
      <c r="I723" s="133">
        <f ca="1">IFERROR(OFFSET('reallocations and reductions'!$H$2,MATCH(A723,'reallocations and reductions'!$F$3:$F$6,0),),0)</f>
        <v>0</v>
      </c>
      <c r="J723" s="133">
        <f ca="1">IFERROR(OFFSET('reallocations and reductions'!$I$13,MATCH(A723,'reallocations and reductions'!$F$14:$F$54,0),), 0)</f>
        <v>0</v>
      </c>
      <c r="K723" s="133">
        <f ca="1">ROUND(IF(OR(E723="State Balance", E723="Hawaii County"), H723/(SUMIF($E$2:$E$1259,"State Balance",$H$2:$H$1259)+SUMIF($E$2:$E$1259,"Hawaii County",$H$2:$H$1259))*('reallocations and reductions'!$I$6),H723/(SUM($H$2:$H$1259)-SUMIF($E$2:$E$1259,"State Balance",$H$2:$H$1259)-SUMIF($E$2:$E$1259,"Hawaii County",$H$2:$H$1259))*('reallocations and reductions'!$I$8+'reallocations and reductions'!$I$7)),0)</f>
        <v>32</v>
      </c>
      <c r="L723" s="133">
        <f t="shared" ca="1" si="33"/>
        <v>414017</v>
      </c>
      <c r="M723" s="151">
        <f t="shared" ca="1" si="34"/>
        <v>0.14923956219656742</v>
      </c>
      <c r="N723" s="156">
        <f t="shared" ca="1" si="35"/>
        <v>53764</v>
      </c>
    </row>
    <row r="724" spans="1:14" x14ac:dyDescent="0.25">
      <c r="A724" t="str">
        <f>CALCS!AD727</f>
        <v>311710</v>
      </c>
      <c r="B724" t="str">
        <f>CALCS!A727</f>
        <v>Lincoln</v>
      </c>
      <c r="C724" t="str">
        <f>CALCS!B727</f>
        <v>NE</v>
      </c>
      <c r="D724" t="str">
        <f>CALCS!C727</f>
        <v>51</v>
      </c>
      <c r="E724" t="str">
        <f>CALCS!D727</f>
        <v>PC</v>
      </c>
      <c r="F724">
        <f>CALCS!O727</f>
        <v>280364</v>
      </c>
      <c r="G724" s="133">
        <f ca="1">OFFSET(CDBG17old!$J$1,MATCH(A724,CDBG17old!$K$2:$K$1263,0),)</f>
        <v>1672206</v>
      </c>
      <c r="H724" s="133">
        <f>CALCS!X727</f>
        <v>1831049</v>
      </c>
      <c r="I724" s="133">
        <f ca="1">IFERROR(OFFSET('reallocations and reductions'!$H$2,MATCH(A724,'reallocations and reductions'!$F$3:$F$6,0),),0)</f>
        <v>0</v>
      </c>
      <c r="J724" s="133">
        <f ca="1">IFERROR(OFFSET('reallocations and reductions'!$I$13,MATCH(A724,'reallocations and reductions'!$F$14:$F$54,0),), 0)</f>
        <v>0</v>
      </c>
      <c r="K724" s="133">
        <f ca="1">ROUND(IF(OR(E724="State Balance", E724="Hawaii County"), H724/(SUMIF($E$2:$E$1259,"State Balance",$H$2:$H$1259)+SUMIF($E$2:$E$1259,"Hawaii County",$H$2:$H$1259))*('reallocations and reductions'!$I$6),H724/(SUM($H$2:$H$1259)-SUMIF($E$2:$E$1259,"State Balance",$H$2:$H$1259)-SUMIF($E$2:$E$1259,"Hawaii County",$H$2:$H$1259))*('reallocations and reductions'!$I$8+'reallocations and reductions'!$I$7)),0)</f>
        <v>143</v>
      </c>
      <c r="L724" s="133">
        <f t="shared" ca="1" si="33"/>
        <v>1831192</v>
      </c>
      <c r="M724" s="151">
        <f t="shared" ca="1" si="34"/>
        <v>9.5075606713526925E-2</v>
      </c>
      <c r="N724" s="156">
        <f t="shared" ca="1" si="35"/>
        <v>158986</v>
      </c>
    </row>
    <row r="725" spans="1:14" x14ac:dyDescent="0.25">
      <c r="A725" t="str">
        <f>CALCS!AD728</f>
        <v>312208</v>
      </c>
      <c r="B725" t="str">
        <f>CALCS!A728</f>
        <v>Omaha</v>
      </c>
      <c r="C725" t="str">
        <f>CALCS!B728</f>
        <v>NE</v>
      </c>
      <c r="D725" t="str">
        <f>CALCS!C728</f>
        <v>51</v>
      </c>
      <c r="E725" t="str">
        <f>CALCS!D728</f>
        <v>PC</v>
      </c>
      <c r="F725">
        <f>CALCS!O728</f>
        <v>446970</v>
      </c>
      <c r="G725" s="133">
        <f ca="1">OFFSET(CDBG17old!$J$1,MATCH(A725,CDBG17old!$K$2:$K$1263,0),)</f>
        <v>4332544</v>
      </c>
      <c r="H725" s="133">
        <f>CALCS!X728</f>
        <v>4770723</v>
      </c>
      <c r="I725" s="133">
        <f ca="1">IFERROR(OFFSET('reallocations and reductions'!$H$2,MATCH(A725,'reallocations and reductions'!$F$3:$F$6,0),),0)</f>
        <v>0</v>
      </c>
      <c r="J725" s="133">
        <f ca="1">IFERROR(OFFSET('reallocations and reductions'!$I$13,MATCH(A725,'reallocations and reductions'!$F$14:$F$54,0),), 0)</f>
        <v>0</v>
      </c>
      <c r="K725" s="133">
        <f ca="1">ROUND(IF(OR(E725="State Balance", E725="Hawaii County"), H725/(SUMIF($E$2:$E$1259,"State Balance",$H$2:$H$1259)+SUMIF($E$2:$E$1259,"Hawaii County",$H$2:$H$1259))*('reallocations and reductions'!$I$6),H725/(SUM($H$2:$H$1259)-SUMIF($E$2:$E$1259,"State Balance",$H$2:$H$1259)-SUMIF($E$2:$E$1259,"Hawaii County",$H$2:$H$1259))*('reallocations and reductions'!$I$8+'reallocations and reductions'!$I$7)),0)</f>
        <v>372</v>
      </c>
      <c r="L725" s="133">
        <f t="shared" ca="1" si="33"/>
        <v>4771095</v>
      </c>
      <c r="M725" s="151">
        <f t="shared" ca="1" si="34"/>
        <v>0.10122251499350035</v>
      </c>
      <c r="N725" s="156">
        <f t="shared" ca="1" si="35"/>
        <v>438551</v>
      </c>
    </row>
    <row r="726" spans="1:14" x14ac:dyDescent="0.25">
      <c r="A726" t="str">
        <f>CALCS!AD729</f>
        <v>339999</v>
      </c>
      <c r="B726" t="str">
        <f>CALCS!A729</f>
        <v>New Hampshire</v>
      </c>
      <c r="C726" t="str">
        <f>CALCS!B729</f>
        <v>NH</v>
      </c>
      <c r="D726" t="str">
        <f>CALCS!C729</f>
        <v>22</v>
      </c>
      <c r="E726" t="str">
        <f>CALCS!D729</f>
        <v>State Balance</v>
      </c>
      <c r="F726">
        <f>CALCS!O729</f>
        <v>1053424</v>
      </c>
      <c r="G726" s="133">
        <f ca="1">OFFSET(CDBG17old!$J$1,MATCH(A726,CDBG17old!$K$2:$K$1263,0),)</f>
        <v>8022548</v>
      </c>
      <c r="H726" s="133">
        <f>CALCS!X729</f>
        <v>8837080</v>
      </c>
      <c r="I726" s="133">
        <f ca="1">IFERROR(OFFSET('reallocations and reductions'!$H$2,MATCH(A726,'reallocations and reductions'!$F$3:$F$6,0),),0)</f>
        <v>0</v>
      </c>
      <c r="J726" s="133">
        <f ca="1">IFERROR(OFFSET('reallocations and reductions'!$I$13,MATCH(A726,'reallocations and reductions'!$F$14:$F$54,0),), 0)</f>
        <v>0</v>
      </c>
      <c r="K726" s="133">
        <f ca="1">ROUND(IF(OR(E726="State Balance", E726="Hawaii County"), H726/(SUMIF($E$2:$E$1259,"State Balance",$H$2:$H$1259)+SUMIF($E$2:$E$1259,"Hawaii County",$H$2:$H$1259))*('reallocations and reductions'!$I$6),H726/(SUM($H$2:$H$1259)-SUMIF($E$2:$E$1259,"State Balance",$H$2:$H$1259)-SUMIF($E$2:$E$1259,"Hawaii County",$H$2:$H$1259))*('reallocations and reductions'!$I$8+'reallocations and reductions'!$I$7)),0)</f>
        <v>12753</v>
      </c>
      <c r="L726" s="133">
        <f t="shared" ca="1" si="33"/>
        <v>8849833</v>
      </c>
      <c r="M726" s="151">
        <f t="shared" ca="1" si="34"/>
        <v>0.10311998133261403</v>
      </c>
      <c r="N726" s="156">
        <f t="shared" ca="1" si="35"/>
        <v>827285</v>
      </c>
    </row>
    <row r="727" spans="1:14" x14ac:dyDescent="0.25">
      <c r="A727" t="str">
        <f>CALCS!AD730</f>
        <v>330378</v>
      </c>
      <c r="B727" t="str">
        <f>CALCS!A730</f>
        <v>Dover</v>
      </c>
      <c r="C727" t="str">
        <f>CALCS!B730</f>
        <v>NH</v>
      </c>
      <c r="D727" t="str">
        <f>CALCS!C730</f>
        <v>52</v>
      </c>
      <c r="E727" t="str">
        <f>CALCS!D730</f>
        <v>MC</v>
      </c>
      <c r="F727">
        <f>CALCS!O730</f>
        <v>31153</v>
      </c>
      <c r="G727" s="133">
        <f ca="1">OFFSET(CDBG17old!$J$1,MATCH(A727,CDBG17old!$K$2:$K$1263,0),)</f>
        <v>272734</v>
      </c>
      <c r="H727" s="133">
        <f>CALCS!X730</f>
        <v>289982</v>
      </c>
      <c r="I727" s="133">
        <f ca="1">IFERROR(OFFSET('reallocations and reductions'!$H$2,MATCH(A727,'reallocations and reductions'!$F$3:$F$6,0),),0)</f>
        <v>0</v>
      </c>
      <c r="J727" s="133">
        <f ca="1">IFERROR(OFFSET('reallocations and reductions'!$I$13,MATCH(A727,'reallocations and reductions'!$F$14:$F$54,0),), 0)</f>
        <v>0</v>
      </c>
      <c r="K727" s="133">
        <f ca="1">ROUND(IF(OR(E727="State Balance", E727="Hawaii County"), H727/(SUMIF($E$2:$E$1259,"State Balance",$H$2:$H$1259)+SUMIF($E$2:$E$1259,"Hawaii County",$H$2:$H$1259))*('reallocations and reductions'!$I$6),H727/(SUM($H$2:$H$1259)-SUMIF($E$2:$E$1259,"State Balance",$H$2:$H$1259)-SUMIF($E$2:$E$1259,"Hawaii County",$H$2:$H$1259))*('reallocations and reductions'!$I$8+'reallocations and reductions'!$I$7)),0)</f>
        <v>23</v>
      </c>
      <c r="L727" s="133">
        <f t="shared" ca="1" si="33"/>
        <v>290005</v>
      </c>
      <c r="M727" s="151">
        <f t="shared" ca="1" si="34"/>
        <v>6.3325437972530013E-2</v>
      </c>
      <c r="N727" s="156">
        <f t="shared" ca="1" si="35"/>
        <v>17271</v>
      </c>
    </row>
    <row r="728" spans="1:14" x14ac:dyDescent="0.25">
      <c r="A728" t="str">
        <f>CALCS!AD731</f>
        <v>330930</v>
      </c>
      <c r="B728" t="str">
        <f>CALCS!A731</f>
        <v>Manchester</v>
      </c>
      <c r="C728" t="str">
        <f>CALCS!B731</f>
        <v>NH</v>
      </c>
      <c r="D728" t="str">
        <f>CALCS!C731</f>
        <v>51</v>
      </c>
      <c r="E728" t="str">
        <f>CALCS!D731</f>
        <v>PC</v>
      </c>
      <c r="F728">
        <f>CALCS!O731</f>
        <v>110506</v>
      </c>
      <c r="G728" s="133">
        <f ca="1">OFFSET(CDBG17old!$J$1,MATCH(A728,CDBG17old!$K$2:$K$1263,0),)</f>
        <v>1673367</v>
      </c>
      <c r="H728" s="133">
        <f>CALCS!X731</f>
        <v>1833176</v>
      </c>
      <c r="I728" s="133">
        <f ca="1">IFERROR(OFFSET('reallocations and reductions'!$H$2,MATCH(A728,'reallocations and reductions'!$F$3:$F$6,0),),0)</f>
        <v>0</v>
      </c>
      <c r="J728" s="133">
        <f ca="1">IFERROR(OFFSET('reallocations and reductions'!$I$13,MATCH(A728,'reallocations and reductions'!$F$14:$F$54,0),), 0)</f>
        <v>0</v>
      </c>
      <c r="K728" s="133">
        <f ca="1">ROUND(IF(OR(E728="State Balance", E728="Hawaii County"), H728/(SUMIF($E$2:$E$1259,"State Balance",$H$2:$H$1259)+SUMIF($E$2:$E$1259,"Hawaii County",$H$2:$H$1259))*('reallocations and reductions'!$I$6),H728/(SUM($H$2:$H$1259)-SUMIF($E$2:$E$1259,"State Balance",$H$2:$H$1259)-SUMIF($E$2:$E$1259,"Hawaii County",$H$2:$H$1259))*('reallocations and reductions'!$I$8+'reallocations and reductions'!$I$7)),0)</f>
        <v>143</v>
      </c>
      <c r="L728" s="133">
        <f t="shared" ca="1" si="33"/>
        <v>1833319</v>
      </c>
      <c r="M728" s="151">
        <f t="shared" ca="1" si="34"/>
        <v>9.5586921458353125E-2</v>
      </c>
      <c r="N728" s="156">
        <f t="shared" ca="1" si="35"/>
        <v>159952</v>
      </c>
    </row>
    <row r="729" spans="1:14" x14ac:dyDescent="0.25">
      <c r="A729" t="str">
        <f>CALCS!AD732</f>
        <v>331026</v>
      </c>
      <c r="B729" t="str">
        <f>CALCS!A732</f>
        <v>Nashua</v>
      </c>
      <c r="C729" t="str">
        <f>CALCS!B732</f>
        <v>NH</v>
      </c>
      <c r="D729" t="str">
        <f>CALCS!C732</f>
        <v>51</v>
      </c>
      <c r="E729" t="str">
        <f>CALCS!D732</f>
        <v>PC</v>
      </c>
      <c r="F729">
        <f>CALCS!O732</f>
        <v>87882</v>
      </c>
      <c r="G729" s="133">
        <f ca="1">OFFSET(CDBG17old!$J$1,MATCH(A729,CDBG17old!$K$2:$K$1263,0),)</f>
        <v>596876</v>
      </c>
      <c r="H729" s="133">
        <f>CALCS!X732</f>
        <v>658250</v>
      </c>
      <c r="I729" s="133">
        <f ca="1">IFERROR(OFFSET('reallocations and reductions'!$H$2,MATCH(A729,'reallocations and reductions'!$F$3:$F$6,0),),0)</f>
        <v>0</v>
      </c>
      <c r="J729" s="133">
        <f ca="1">IFERROR(OFFSET('reallocations and reductions'!$I$13,MATCH(A729,'reallocations and reductions'!$F$14:$F$54,0),), 0)</f>
        <v>0</v>
      </c>
      <c r="K729" s="133">
        <f ca="1">ROUND(IF(OR(E729="State Balance", E729="Hawaii County"), H729/(SUMIF($E$2:$E$1259,"State Balance",$H$2:$H$1259)+SUMIF($E$2:$E$1259,"Hawaii County",$H$2:$H$1259))*('reallocations and reductions'!$I$6),H729/(SUM($H$2:$H$1259)-SUMIF($E$2:$E$1259,"State Balance",$H$2:$H$1259)-SUMIF($E$2:$E$1259,"Hawaii County",$H$2:$H$1259))*('reallocations and reductions'!$I$8+'reallocations and reductions'!$I$7)),0)</f>
        <v>51</v>
      </c>
      <c r="L729" s="133">
        <f t="shared" ca="1" si="33"/>
        <v>658301</v>
      </c>
      <c r="M729" s="151">
        <f t="shared" ca="1" si="34"/>
        <v>0.10291082234836046</v>
      </c>
      <c r="N729" s="156">
        <f t="shared" ca="1" si="35"/>
        <v>61425</v>
      </c>
    </row>
    <row r="730" spans="1:14" x14ac:dyDescent="0.25">
      <c r="A730" t="str">
        <f>CALCS!AD733</f>
        <v>331254</v>
      </c>
      <c r="B730" t="str">
        <f>CALCS!A733</f>
        <v>Portsmouth</v>
      </c>
      <c r="C730" t="str">
        <f>CALCS!B733</f>
        <v>NH</v>
      </c>
      <c r="D730" t="str">
        <f>CALCS!C733</f>
        <v>52</v>
      </c>
      <c r="E730" t="str">
        <f>CALCS!D733</f>
        <v>MC</v>
      </c>
      <c r="F730">
        <f>CALCS!O733</f>
        <v>21485</v>
      </c>
      <c r="G730" s="133">
        <f ca="1">OFFSET(CDBG17old!$J$1,MATCH(A730,CDBG17old!$K$2:$K$1263,0),)</f>
        <v>513580</v>
      </c>
      <c r="H730" s="133">
        <f>CALCS!X733</f>
        <v>545166</v>
      </c>
      <c r="I730" s="133">
        <f ca="1">IFERROR(OFFSET('reallocations and reductions'!$H$2,MATCH(A730,'reallocations and reductions'!$F$3:$F$6,0),),0)</f>
        <v>0</v>
      </c>
      <c r="J730" s="133">
        <f ca="1">IFERROR(OFFSET('reallocations and reductions'!$I$13,MATCH(A730,'reallocations and reductions'!$F$14:$F$54,0),), 0)</f>
        <v>0</v>
      </c>
      <c r="K730" s="133">
        <f ca="1">ROUND(IF(OR(E730="State Balance", E730="Hawaii County"), H730/(SUMIF($E$2:$E$1259,"State Balance",$H$2:$H$1259)+SUMIF($E$2:$E$1259,"Hawaii County",$H$2:$H$1259))*('reallocations and reductions'!$I$6),H730/(SUM($H$2:$H$1259)-SUMIF($E$2:$E$1259,"State Balance",$H$2:$H$1259)-SUMIF($E$2:$E$1259,"Hawaii County",$H$2:$H$1259))*('reallocations and reductions'!$I$8+'reallocations and reductions'!$I$7)),0)</f>
        <v>42</v>
      </c>
      <c r="L730" s="133">
        <f t="shared" ca="1" si="33"/>
        <v>545208</v>
      </c>
      <c r="M730" s="151">
        <f t="shared" ca="1" si="34"/>
        <v>6.1583394992016822E-2</v>
      </c>
      <c r="N730" s="156">
        <f t="shared" ca="1" si="35"/>
        <v>31628</v>
      </c>
    </row>
    <row r="731" spans="1:14" x14ac:dyDescent="0.25">
      <c r="A731" t="str">
        <f>CALCS!AD734</f>
        <v>331284</v>
      </c>
      <c r="B731" t="str">
        <f>CALCS!A734</f>
        <v>Rochester</v>
      </c>
      <c r="C731" t="str">
        <f>CALCS!B734</f>
        <v>NH</v>
      </c>
      <c r="D731" t="str">
        <f>CALCS!C734</f>
        <v>52</v>
      </c>
      <c r="E731" t="str">
        <f>CALCS!D734</f>
        <v>MC</v>
      </c>
      <c r="F731">
        <f>CALCS!O734</f>
        <v>30345</v>
      </c>
      <c r="G731" s="133">
        <f ca="1">OFFSET(CDBG17old!$J$1,MATCH(A731,CDBG17old!$K$2:$K$1263,0),)</f>
        <v>265965</v>
      </c>
      <c r="H731" s="133">
        <f>CALCS!X734</f>
        <v>290614</v>
      </c>
      <c r="I731" s="133">
        <f ca="1">IFERROR(OFFSET('reallocations and reductions'!$H$2,MATCH(A731,'reallocations and reductions'!$F$3:$F$6,0),),0)</f>
        <v>0</v>
      </c>
      <c r="J731" s="133">
        <f ca="1">IFERROR(OFFSET('reallocations and reductions'!$I$13,MATCH(A731,'reallocations and reductions'!$F$14:$F$54,0),), 0)</f>
        <v>0</v>
      </c>
      <c r="K731" s="133">
        <f ca="1">ROUND(IF(OR(E731="State Balance", E731="Hawaii County"), H731/(SUMIF($E$2:$E$1259,"State Balance",$H$2:$H$1259)+SUMIF($E$2:$E$1259,"Hawaii County",$H$2:$H$1259))*('reallocations and reductions'!$I$6),H731/(SUM($H$2:$H$1259)-SUMIF($E$2:$E$1259,"State Balance",$H$2:$H$1259)-SUMIF($E$2:$E$1259,"Hawaii County",$H$2:$H$1259))*('reallocations and reductions'!$I$8+'reallocations and reductions'!$I$7)),0)</f>
        <v>23</v>
      </c>
      <c r="L731" s="133">
        <f t="shared" ca="1" si="33"/>
        <v>290637</v>
      </c>
      <c r="M731" s="151">
        <f t="shared" ca="1" si="34"/>
        <v>9.2764085499971796E-2</v>
      </c>
      <c r="N731" s="156">
        <f t="shared" ca="1" si="35"/>
        <v>24672</v>
      </c>
    </row>
    <row r="732" spans="1:14" x14ac:dyDescent="0.25">
      <c r="A732" t="str">
        <f>CALCS!AD735</f>
        <v>349999</v>
      </c>
      <c r="B732" t="str">
        <f>CALCS!A735</f>
        <v>New Jersey</v>
      </c>
      <c r="C732" t="str">
        <f>CALCS!B735</f>
        <v>NJ</v>
      </c>
      <c r="D732" t="str">
        <f>CALCS!C735</f>
        <v>22</v>
      </c>
      <c r="E732" t="str">
        <f>CALCS!D735</f>
        <v>State Balance</v>
      </c>
      <c r="F732">
        <f>CALCS!O735</f>
        <v>842039</v>
      </c>
      <c r="G732" s="133">
        <f ca="1">OFFSET(CDBG17old!$J$1,MATCH(A732,CDBG17old!$K$2:$K$1263,0),)</f>
        <v>6169148</v>
      </c>
      <c r="H732" s="133">
        <f>CALCS!X735</f>
        <v>6706519</v>
      </c>
      <c r="I732" s="133">
        <f ca="1">IFERROR(OFFSET('reallocations and reductions'!$H$2,MATCH(A732,'reallocations and reductions'!$F$3:$F$6,0),),0)</f>
        <v>0</v>
      </c>
      <c r="J732" s="133">
        <f ca="1">IFERROR(OFFSET('reallocations and reductions'!$I$13,MATCH(A732,'reallocations and reductions'!$F$14:$F$54,0),), 0)</f>
        <v>0</v>
      </c>
      <c r="K732" s="133">
        <f ca="1">ROUND(IF(OR(E732="State Balance", E732="Hawaii County"), H732/(SUMIF($E$2:$E$1259,"State Balance",$H$2:$H$1259)+SUMIF($E$2:$E$1259,"Hawaii County",$H$2:$H$1259))*('reallocations and reductions'!$I$6),H732/(SUM($H$2:$H$1259)-SUMIF($E$2:$E$1259,"State Balance",$H$2:$H$1259)-SUMIF($E$2:$E$1259,"Hawaii County",$H$2:$H$1259))*('reallocations and reductions'!$I$8+'reallocations and reductions'!$I$7)),0)</f>
        <v>9678</v>
      </c>
      <c r="L732" s="133">
        <f t="shared" ca="1" si="33"/>
        <v>6716197</v>
      </c>
      <c r="M732" s="151">
        <f t="shared" ca="1" si="34"/>
        <v>8.867496775891906E-2</v>
      </c>
      <c r="N732" s="156">
        <f t="shared" ca="1" si="35"/>
        <v>547049</v>
      </c>
    </row>
    <row r="733" spans="1:14" x14ac:dyDescent="0.25">
      <c r="A733" t="str">
        <f>CALCS!AD736</f>
        <v>340072</v>
      </c>
      <c r="B733" t="str">
        <f>CALCS!A736</f>
        <v>Asbury Park</v>
      </c>
      <c r="C733" t="str">
        <f>CALCS!B736</f>
        <v>NJ</v>
      </c>
      <c r="D733" t="str">
        <f>CALCS!C736</f>
        <v>52</v>
      </c>
      <c r="E733" t="str">
        <f>CALCS!D736</f>
        <v>MC</v>
      </c>
      <c r="F733">
        <f>CALCS!O736</f>
        <v>15722</v>
      </c>
      <c r="G733" s="133">
        <f ca="1">OFFSET(CDBG17old!$J$1,MATCH(A733,CDBG17old!$K$2:$K$1263,0),)</f>
        <v>290899</v>
      </c>
      <c r="H733" s="133">
        <f>CALCS!X736</f>
        <v>387102</v>
      </c>
      <c r="I733" s="133">
        <f ca="1">IFERROR(OFFSET('reallocations and reductions'!$H$2,MATCH(A733,'reallocations and reductions'!$F$3:$F$6,0),),0)</f>
        <v>0</v>
      </c>
      <c r="J733" s="133">
        <f ca="1">IFERROR(OFFSET('reallocations and reductions'!$I$13,MATCH(A733,'reallocations and reductions'!$F$14:$F$54,0),), 0)</f>
        <v>284</v>
      </c>
      <c r="K733" s="133">
        <f ca="1">ROUND(IF(OR(E733="State Balance", E733="Hawaii County"), H733/(SUMIF($E$2:$E$1259,"State Balance",$H$2:$H$1259)+SUMIF($E$2:$E$1259,"Hawaii County",$H$2:$H$1259))*('reallocations and reductions'!$I$6),H733/(SUM($H$2:$H$1259)-SUMIF($E$2:$E$1259,"State Balance",$H$2:$H$1259)-SUMIF($E$2:$E$1259,"Hawaii County",$H$2:$H$1259))*('reallocations and reductions'!$I$8+'reallocations and reductions'!$I$7)),0)</f>
        <v>30</v>
      </c>
      <c r="L733" s="133">
        <f t="shared" ca="1" si="33"/>
        <v>387416</v>
      </c>
      <c r="M733" s="151">
        <f t="shared" ca="1" si="34"/>
        <v>0.33178869642040709</v>
      </c>
      <c r="N733" s="156">
        <f t="shared" ca="1" si="35"/>
        <v>96517</v>
      </c>
    </row>
    <row r="734" spans="1:14" x14ac:dyDescent="0.25">
      <c r="A734" t="str">
        <f>CALCS!AD737</f>
        <v>340078</v>
      </c>
      <c r="B734" t="str">
        <f>CALCS!A737</f>
        <v>Atlantic City</v>
      </c>
      <c r="C734" t="str">
        <f>CALCS!B737</f>
        <v>NJ</v>
      </c>
      <c r="D734" t="str">
        <f>CALCS!C737</f>
        <v>51</v>
      </c>
      <c r="E734" t="str">
        <f>CALCS!D737</f>
        <v>PC</v>
      </c>
      <c r="F734">
        <f>CALCS!O737</f>
        <v>38735</v>
      </c>
      <c r="G734" s="133">
        <f ca="1">OFFSET(CDBG17old!$J$1,MATCH(A734,CDBG17old!$K$2:$K$1263,0),)</f>
        <v>1084202</v>
      </c>
      <c r="H734" s="133">
        <f>CALCS!X737</f>
        <v>1195297</v>
      </c>
      <c r="I734" s="133">
        <f ca="1">IFERROR(OFFSET('reallocations and reductions'!$H$2,MATCH(A734,'reallocations and reductions'!$F$3:$F$6,0),),0)</f>
        <v>0</v>
      </c>
      <c r="J734" s="133">
        <f ca="1">IFERROR(OFFSET('reallocations and reductions'!$I$13,MATCH(A734,'reallocations and reductions'!$F$14:$F$54,0),), 0)</f>
        <v>0</v>
      </c>
      <c r="K734" s="133">
        <f ca="1">ROUND(IF(OR(E734="State Balance", E734="Hawaii County"), H734/(SUMIF($E$2:$E$1259,"State Balance",$H$2:$H$1259)+SUMIF($E$2:$E$1259,"Hawaii County",$H$2:$H$1259))*('reallocations and reductions'!$I$6),H734/(SUM($H$2:$H$1259)-SUMIF($E$2:$E$1259,"State Balance",$H$2:$H$1259)-SUMIF($E$2:$E$1259,"Hawaii County",$H$2:$H$1259))*('reallocations and reductions'!$I$8+'reallocations and reductions'!$I$7)),0)</f>
        <v>93</v>
      </c>
      <c r="L734" s="133">
        <f t="shared" ca="1" si="33"/>
        <v>1195390</v>
      </c>
      <c r="M734" s="151">
        <f t="shared" ca="1" si="34"/>
        <v>0.10255284531849231</v>
      </c>
      <c r="N734" s="156">
        <f t="shared" ca="1" si="35"/>
        <v>111188</v>
      </c>
    </row>
    <row r="735" spans="1:14" x14ac:dyDescent="0.25">
      <c r="A735" t="str">
        <f>CALCS!AD738</f>
        <v>340138</v>
      </c>
      <c r="B735" t="str">
        <f>CALCS!A738</f>
        <v>Bayonne</v>
      </c>
      <c r="C735" t="str">
        <f>CALCS!B738</f>
        <v>NJ</v>
      </c>
      <c r="D735" t="str">
        <f>CALCS!C738</f>
        <v>52</v>
      </c>
      <c r="E735" t="str">
        <f>CALCS!D738</f>
        <v>MC</v>
      </c>
      <c r="F735">
        <f>CALCS!O738</f>
        <v>66238</v>
      </c>
      <c r="G735" s="133">
        <f ca="1">OFFSET(CDBG17old!$J$1,MATCH(A735,CDBG17old!$K$2:$K$1263,0),)</f>
        <v>1356561</v>
      </c>
      <c r="H735" s="133">
        <f>CALCS!X738</f>
        <v>1531666</v>
      </c>
      <c r="I735" s="133">
        <f ca="1">IFERROR(OFFSET('reallocations and reductions'!$H$2,MATCH(A735,'reallocations and reductions'!$F$3:$F$6,0),),0)</f>
        <v>0</v>
      </c>
      <c r="J735" s="133">
        <f ca="1">IFERROR(OFFSET('reallocations and reductions'!$I$13,MATCH(A735,'reallocations and reductions'!$F$14:$F$54,0),), 0)</f>
        <v>1124</v>
      </c>
      <c r="K735" s="133">
        <f ca="1">ROUND(IF(OR(E735="State Balance", E735="Hawaii County"), H735/(SUMIF($E$2:$E$1259,"State Balance",$H$2:$H$1259)+SUMIF($E$2:$E$1259,"Hawaii County",$H$2:$H$1259))*('reallocations and reductions'!$I$6),H735/(SUM($H$2:$H$1259)-SUMIF($E$2:$E$1259,"State Balance",$H$2:$H$1259)-SUMIF($E$2:$E$1259,"Hawaii County",$H$2:$H$1259))*('reallocations and reductions'!$I$8+'reallocations and reductions'!$I$7)),0)</f>
        <v>119</v>
      </c>
      <c r="L735" s="133">
        <f t="shared" ca="1" si="33"/>
        <v>1532909</v>
      </c>
      <c r="M735" s="151">
        <f t="shared" ca="1" si="34"/>
        <v>0.12999636581031004</v>
      </c>
      <c r="N735" s="156">
        <f t="shared" ca="1" si="35"/>
        <v>176348</v>
      </c>
    </row>
    <row r="736" spans="1:14" x14ac:dyDescent="0.25">
      <c r="A736" t="str">
        <f>CALCS!AD739</f>
        <v>340246</v>
      </c>
      <c r="B736" t="str">
        <f>CALCS!A739</f>
        <v>Bloomfield</v>
      </c>
      <c r="C736" t="str">
        <f>CALCS!B739</f>
        <v>NJ</v>
      </c>
      <c r="D736" t="str">
        <f>CALCS!C739</f>
        <v>52</v>
      </c>
      <c r="E736" t="str">
        <f>CALCS!D739</f>
        <v>MC</v>
      </c>
      <c r="F736">
        <f>CALCS!O739</f>
        <v>48539</v>
      </c>
      <c r="G736" s="133">
        <f ca="1">OFFSET(CDBG17old!$J$1,MATCH(A736,CDBG17old!$K$2:$K$1263,0),)</f>
        <v>880615</v>
      </c>
      <c r="H736" s="133">
        <f>CALCS!X739</f>
        <v>994233</v>
      </c>
      <c r="I736" s="133">
        <f ca="1">IFERROR(OFFSET('reallocations and reductions'!$H$2,MATCH(A736,'reallocations and reductions'!$F$3:$F$6,0),),0)</f>
        <v>0</v>
      </c>
      <c r="J736" s="133">
        <f ca="1">IFERROR(OFFSET('reallocations and reductions'!$I$13,MATCH(A736,'reallocations and reductions'!$F$14:$F$54,0),), 0)</f>
        <v>0</v>
      </c>
      <c r="K736" s="133">
        <f ca="1">ROUND(IF(OR(E736="State Balance", E736="Hawaii County"), H736/(SUMIF($E$2:$E$1259,"State Balance",$H$2:$H$1259)+SUMIF($E$2:$E$1259,"Hawaii County",$H$2:$H$1259))*('reallocations and reductions'!$I$6),H736/(SUM($H$2:$H$1259)-SUMIF($E$2:$E$1259,"State Balance",$H$2:$H$1259)-SUMIF($E$2:$E$1259,"Hawaii County",$H$2:$H$1259))*('reallocations and reductions'!$I$8+'reallocations and reductions'!$I$7)),0)</f>
        <v>78</v>
      </c>
      <c r="L736" s="133">
        <f t="shared" ca="1" si="33"/>
        <v>994311</v>
      </c>
      <c r="M736" s="151">
        <f t="shared" ca="1" si="34"/>
        <v>0.12910976987673387</v>
      </c>
      <c r="N736" s="156">
        <f t="shared" ca="1" si="35"/>
        <v>113696</v>
      </c>
    </row>
    <row r="737" spans="1:14" x14ac:dyDescent="0.25">
      <c r="A737" t="str">
        <f>CALCS!AD740</f>
        <v>340318</v>
      </c>
      <c r="B737" t="str">
        <f>CALCS!A740</f>
        <v>Brick Township</v>
      </c>
      <c r="C737" t="str">
        <f>CALCS!B740</f>
        <v>NJ</v>
      </c>
      <c r="D737" t="str">
        <f>CALCS!C740</f>
        <v>52</v>
      </c>
      <c r="E737" t="str">
        <f>CALCS!D740</f>
        <v>MC</v>
      </c>
      <c r="F737">
        <f>CALCS!O740</f>
        <v>75061</v>
      </c>
      <c r="G737" s="133">
        <f ca="1">OFFSET(CDBG17old!$J$1,MATCH(A737,CDBG17old!$K$2:$K$1263,0),)</f>
        <v>247077</v>
      </c>
      <c r="H737" s="133">
        <f>CALCS!X740</f>
        <v>296316</v>
      </c>
      <c r="I737" s="133">
        <f ca="1">IFERROR(OFFSET('reallocations and reductions'!$H$2,MATCH(A737,'reallocations and reductions'!$F$3:$F$6,0),),0)</f>
        <v>0</v>
      </c>
      <c r="J737" s="133">
        <f ca="1">IFERROR(OFFSET('reallocations and reductions'!$I$13,MATCH(A737,'reallocations and reductions'!$F$14:$F$54,0),), 0)</f>
        <v>217</v>
      </c>
      <c r="K737" s="133">
        <f ca="1">ROUND(IF(OR(E737="State Balance", E737="Hawaii County"), H737/(SUMIF($E$2:$E$1259,"State Balance",$H$2:$H$1259)+SUMIF($E$2:$E$1259,"Hawaii County",$H$2:$H$1259))*('reallocations and reductions'!$I$6),H737/(SUM($H$2:$H$1259)-SUMIF($E$2:$E$1259,"State Balance",$H$2:$H$1259)-SUMIF($E$2:$E$1259,"Hawaii County",$H$2:$H$1259))*('reallocations and reductions'!$I$8+'reallocations and reductions'!$I$7)),0)</f>
        <v>23</v>
      </c>
      <c r="L737" s="133">
        <f t="shared" ca="1" si="33"/>
        <v>296556</v>
      </c>
      <c r="M737" s="151">
        <f t="shared" ca="1" si="34"/>
        <v>0.20025740963343411</v>
      </c>
      <c r="N737" s="156">
        <f t="shared" ca="1" si="35"/>
        <v>49479</v>
      </c>
    </row>
    <row r="738" spans="1:14" x14ac:dyDescent="0.25">
      <c r="A738" t="str">
        <f>CALCS!AD741</f>
        <v>340324</v>
      </c>
      <c r="B738" t="str">
        <f>CALCS!A741</f>
        <v>Bridgeton</v>
      </c>
      <c r="C738" t="str">
        <f>CALCS!B741</f>
        <v>NJ</v>
      </c>
      <c r="D738" t="str">
        <f>CALCS!C741</f>
        <v>51</v>
      </c>
      <c r="E738" t="str">
        <f>CALCS!D741</f>
        <v>PC</v>
      </c>
      <c r="F738">
        <f>CALCS!O741</f>
        <v>24997</v>
      </c>
      <c r="G738" s="133">
        <f ca="1">OFFSET(CDBG17old!$J$1,MATCH(A738,CDBG17old!$K$2:$K$1263,0),)</f>
        <v>284440</v>
      </c>
      <c r="H738" s="133">
        <f>CALCS!X741</f>
        <v>301288</v>
      </c>
      <c r="I738" s="133">
        <f ca="1">IFERROR(OFFSET('reallocations and reductions'!$H$2,MATCH(A738,'reallocations and reductions'!$F$3:$F$6,0),),0)</f>
        <v>0</v>
      </c>
      <c r="J738" s="133">
        <f ca="1">IFERROR(OFFSET('reallocations and reductions'!$I$13,MATCH(A738,'reallocations and reductions'!$F$14:$F$54,0),), 0)</f>
        <v>0</v>
      </c>
      <c r="K738" s="133">
        <f ca="1">ROUND(IF(OR(E738="State Balance", E738="Hawaii County"), H738/(SUMIF($E$2:$E$1259,"State Balance",$H$2:$H$1259)+SUMIF($E$2:$E$1259,"Hawaii County",$H$2:$H$1259))*('reallocations and reductions'!$I$6),H738/(SUM($H$2:$H$1259)-SUMIF($E$2:$E$1259,"State Balance",$H$2:$H$1259)-SUMIF($E$2:$E$1259,"Hawaii County",$H$2:$H$1259))*('reallocations and reductions'!$I$8+'reallocations and reductions'!$I$7)),0)</f>
        <v>23</v>
      </c>
      <c r="L738" s="133">
        <f t="shared" ca="1" si="33"/>
        <v>301311</v>
      </c>
      <c r="M738" s="151">
        <f t="shared" ca="1" si="34"/>
        <v>5.9313036141189705E-2</v>
      </c>
      <c r="N738" s="156">
        <f t="shared" ca="1" si="35"/>
        <v>16871</v>
      </c>
    </row>
    <row r="739" spans="1:14" x14ac:dyDescent="0.25">
      <c r="A739" t="str">
        <f>CALCS!AD742</f>
        <v>340414</v>
      </c>
      <c r="B739" t="str">
        <f>CALCS!A742</f>
        <v>Camden</v>
      </c>
      <c r="C739" t="str">
        <f>CALCS!B742</f>
        <v>NJ</v>
      </c>
      <c r="D739" t="str">
        <f>CALCS!C742</f>
        <v>51</v>
      </c>
      <c r="E739" t="str">
        <f>CALCS!D742</f>
        <v>PC</v>
      </c>
      <c r="F739">
        <f>CALCS!O742</f>
        <v>74420</v>
      </c>
      <c r="G739" s="133">
        <f ca="1">OFFSET(CDBG17old!$J$1,MATCH(A739,CDBG17old!$K$2:$K$1263,0),)</f>
        <v>2189961</v>
      </c>
      <c r="H739" s="133">
        <f>CALCS!X742</f>
        <v>2431956</v>
      </c>
      <c r="I739" s="133">
        <f ca="1">IFERROR(OFFSET('reallocations and reductions'!$H$2,MATCH(A739,'reallocations and reductions'!$F$3:$F$6,0),),0)</f>
        <v>0</v>
      </c>
      <c r="J739" s="133">
        <f ca="1">IFERROR(OFFSET('reallocations and reductions'!$I$13,MATCH(A739,'reallocations and reductions'!$F$14:$F$54,0),), 0)</f>
        <v>0</v>
      </c>
      <c r="K739" s="133">
        <f ca="1">ROUND(IF(OR(E739="State Balance", E739="Hawaii County"), H739/(SUMIF($E$2:$E$1259,"State Balance",$H$2:$H$1259)+SUMIF($E$2:$E$1259,"Hawaii County",$H$2:$H$1259))*('reallocations and reductions'!$I$6),H739/(SUM($H$2:$H$1259)-SUMIF($E$2:$E$1259,"State Balance",$H$2:$H$1259)-SUMIF($E$2:$E$1259,"Hawaii County",$H$2:$H$1259))*('reallocations and reductions'!$I$8+'reallocations and reductions'!$I$7)),0)</f>
        <v>190</v>
      </c>
      <c r="L739" s="133">
        <f t="shared" ca="1" si="33"/>
        <v>2432146</v>
      </c>
      <c r="M739" s="151">
        <f t="shared" ca="1" si="34"/>
        <v>0.11058872737916338</v>
      </c>
      <c r="N739" s="156">
        <f t="shared" ca="1" si="35"/>
        <v>242185</v>
      </c>
    </row>
    <row r="740" spans="1:14" x14ac:dyDescent="0.25">
      <c r="A740" t="str">
        <f>CALCS!AD743</f>
        <v>340474</v>
      </c>
      <c r="B740" t="str">
        <f>CALCS!A743</f>
        <v>Cherry Hill</v>
      </c>
      <c r="C740" t="str">
        <f>CALCS!B743</f>
        <v>NJ</v>
      </c>
      <c r="D740" t="str">
        <f>CALCS!C743</f>
        <v>52</v>
      </c>
      <c r="E740" t="str">
        <f>CALCS!D743</f>
        <v>MC</v>
      </c>
      <c r="F740">
        <f>CALCS!O743</f>
        <v>71352</v>
      </c>
      <c r="G740" s="133">
        <f ca="1">OFFSET(CDBG17old!$J$1,MATCH(A740,CDBG17old!$K$2:$K$1263,0),)</f>
        <v>397881</v>
      </c>
      <c r="H740" s="133">
        <f>CALCS!X743</f>
        <v>438171</v>
      </c>
      <c r="I740" s="133">
        <f ca="1">IFERROR(OFFSET('reallocations and reductions'!$H$2,MATCH(A740,'reallocations and reductions'!$F$3:$F$6,0),),0)</f>
        <v>0</v>
      </c>
      <c r="J740" s="133">
        <f ca="1">IFERROR(OFFSET('reallocations and reductions'!$I$13,MATCH(A740,'reallocations and reductions'!$F$14:$F$54,0),), 0)</f>
        <v>0</v>
      </c>
      <c r="K740" s="133">
        <f ca="1">ROUND(IF(OR(E740="State Balance", E740="Hawaii County"), H740/(SUMIF($E$2:$E$1259,"State Balance",$H$2:$H$1259)+SUMIF($E$2:$E$1259,"Hawaii County",$H$2:$H$1259))*('reallocations and reductions'!$I$6),H740/(SUM($H$2:$H$1259)-SUMIF($E$2:$E$1259,"State Balance",$H$2:$H$1259)-SUMIF($E$2:$E$1259,"Hawaii County",$H$2:$H$1259))*('reallocations and reductions'!$I$8+'reallocations and reductions'!$I$7)),0)</f>
        <v>34</v>
      </c>
      <c r="L740" s="133">
        <f t="shared" ca="1" si="33"/>
        <v>438205</v>
      </c>
      <c r="M740" s="151">
        <f t="shared" ca="1" si="34"/>
        <v>0.10134688512394409</v>
      </c>
      <c r="N740" s="156">
        <f t="shared" ca="1" si="35"/>
        <v>40324</v>
      </c>
    </row>
    <row r="741" spans="1:14" x14ac:dyDescent="0.25">
      <c r="A741" t="str">
        <f>CALCS!AD744</f>
        <v>340540</v>
      </c>
      <c r="B741" t="str">
        <f>CALCS!A744</f>
        <v>Clifton</v>
      </c>
      <c r="C741" t="str">
        <f>CALCS!B744</f>
        <v>NJ</v>
      </c>
      <c r="D741" t="str">
        <f>CALCS!C744</f>
        <v>52</v>
      </c>
      <c r="E741" t="str">
        <f>CALCS!D744</f>
        <v>MC</v>
      </c>
      <c r="F741">
        <f>CALCS!O744</f>
        <v>85845</v>
      </c>
      <c r="G741" s="133">
        <f ca="1">OFFSET(CDBG17old!$J$1,MATCH(A741,CDBG17old!$K$2:$K$1263,0),)</f>
        <v>918318</v>
      </c>
      <c r="H741" s="133">
        <f>CALCS!X744</f>
        <v>1046453</v>
      </c>
      <c r="I741" s="133">
        <f ca="1">IFERROR(OFFSET('reallocations and reductions'!$H$2,MATCH(A741,'reallocations and reductions'!$F$3:$F$6,0),),0)</f>
        <v>0</v>
      </c>
      <c r="J741" s="133">
        <f ca="1">IFERROR(OFFSET('reallocations and reductions'!$I$13,MATCH(A741,'reallocations and reductions'!$F$14:$F$54,0),), 0)</f>
        <v>768</v>
      </c>
      <c r="K741" s="133">
        <f ca="1">ROUND(IF(OR(E741="State Balance", E741="Hawaii County"), H741/(SUMIF($E$2:$E$1259,"State Balance",$H$2:$H$1259)+SUMIF($E$2:$E$1259,"Hawaii County",$H$2:$H$1259))*('reallocations and reductions'!$I$6),H741/(SUM($H$2:$H$1259)-SUMIF($E$2:$E$1259,"State Balance",$H$2:$H$1259)-SUMIF($E$2:$E$1259,"Hawaii County",$H$2:$H$1259))*('reallocations and reductions'!$I$8+'reallocations and reductions'!$I$7)),0)</f>
        <v>82</v>
      </c>
      <c r="L741" s="133">
        <f t="shared" ca="1" si="33"/>
        <v>1047303</v>
      </c>
      <c r="M741" s="151">
        <f t="shared" ca="1" si="34"/>
        <v>0.1404578806034511</v>
      </c>
      <c r="N741" s="156">
        <f t="shared" ca="1" si="35"/>
        <v>128985</v>
      </c>
    </row>
    <row r="742" spans="1:14" x14ac:dyDescent="0.25">
      <c r="A742" t="str">
        <f>CALCS!AD745</f>
        <v>340672</v>
      </c>
      <c r="B742" t="str">
        <f>CALCS!A745</f>
        <v>Toms River Township</v>
      </c>
      <c r="C742" t="str">
        <f>CALCS!B745</f>
        <v>NJ</v>
      </c>
      <c r="D742" t="str">
        <f>CALCS!C745</f>
        <v>52</v>
      </c>
      <c r="E742" t="str">
        <f>CALCS!D745</f>
        <v>MC</v>
      </c>
      <c r="F742">
        <f>CALCS!O745</f>
        <v>91837</v>
      </c>
      <c r="G742" s="133">
        <f ca="1">OFFSET(CDBG17old!$J$1,MATCH(A742,CDBG17old!$K$2:$K$1263,0),)</f>
        <v>332254</v>
      </c>
      <c r="H742" s="133">
        <f>CALCS!X745</f>
        <v>363720</v>
      </c>
      <c r="I742" s="133">
        <f ca="1">IFERROR(OFFSET('reallocations and reductions'!$H$2,MATCH(A742,'reallocations and reductions'!$F$3:$F$6,0),),0)</f>
        <v>0</v>
      </c>
      <c r="J742" s="133">
        <f ca="1">IFERROR(OFFSET('reallocations and reductions'!$I$13,MATCH(A742,'reallocations and reductions'!$F$14:$F$54,0),), 0)</f>
        <v>267</v>
      </c>
      <c r="K742" s="133">
        <f ca="1">ROUND(IF(OR(E742="State Balance", E742="Hawaii County"), H742/(SUMIF($E$2:$E$1259,"State Balance",$H$2:$H$1259)+SUMIF($E$2:$E$1259,"Hawaii County",$H$2:$H$1259))*('reallocations and reductions'!$I$6),H742/(SUM($H$2:$H$1259)-SUMIF($E$2:$E$1259,"State Balance",$H$2:$H$1259)-SUMIF($E$2:$E$1259,"Hawaii County",$H$2:$H$1259))*('reallocations and reductions'!$I$8+'reallocations and reductions'!$I$7)),0)</f>
        <v>28</v>
      </c>
      <c r="L742" s="133">
        <f t="shared" ca="1" si="33"/>
        <v>364015</v>
      </c>
      <c r="M742" s="151">
        <f t="shared" ca="1" si="34"/>
        <v>9.5592528607631511E-2</v>
      </c>
      <c r="N742" s="156">
        <f t="shared" ca="1" si="35"/>
        <v>31761</v>
      </c>
    </row>
    <row r="743" spans="1:14" x14ac:dyDescent="0.25">
      <c r="A743" t="str">
        <f>CALCS!AD746</f>
        <v>340732</v>
      </c>
      <c r="B743" t="str">
        <f>CALCS!A746</f>
        <v>East Orange</v>
      </c>
      <c r="C743" t="str">
        <f>CALCS!B746</f>
        <v>NJ</v>
      </c>
      <c r="D743" t="str">
        <f>CALCS!C746</f>
        <v>52</v>
      </c>
      <c r="E743" t="str">
        <f>CALCS!D746</f>
        <v>MC</v>
      </c>
      <c r="F743">
        <f>CALCS!O746</f>
        <v>64789</v>
      </c>
      <c r="G743" s="133">
        <f ca="1">OFFSET(CDBG17old!$J$1,MATCH(A743,CDBG17old!$K$2:$K$1263,0),)</f>
        <v>1300175</v>
      </c>
      <c r="H743" s="133">
        <f>CALCS!X746</f>
        <v>1428016</v>
      </c>
      <c r="I743" s="133">
        <f ca="1">IFERROR(OFFSET('reallocations and reductions'!$H$2,MATCH(A743,'reallocations and reductions'!$F$3:$F$6,0),),0)</f>
        <v>0</v>
      </c>
      <c r="J743" s="133">
        <f ca="1">IFERROR(OFFSET('reallocations and reductions'!$I$13,MATCH(A743,'reallocations and reductions'!$F$14:$F$54,0),), 0)</f>
        <v>0</v>
      </c>
      <c r="K743" s="133">
        <f ca="1">ROUND(IF(OR(E743="State Balance", E743="Hawaii County"), H743/(SUMIF($E$2:$E$1259,"State Balance",$H$2:$H$1259)+SUMIF($E$2:$E$1259,"Hawaii County",$H$2:$H$1259))*('reallocations and reductions'!$I$6),H743/(SUM($H$2:$H$1259)-SUMIF($E$2:$E$1259,"State Balance",$H$2:$H$1259)-SUMIF($E$2:$E$1259,"Hawaii County",$H$2:$H$1259))*('reallocations and reductions'!$I$8+'reallocations and reductions'!$I$7)),0)</f>
        <v>111</v>
      </c>
      <c r="L743" s="133">
        <f t="shared" ca="1" si="33"/>
        <v>1428127</v>
      </c>
      <c r="M743" s="151">
        <f t="shared" ca="1" si="34"/>
        <v>9.8411367700501851E-2</v>
      </c>
      <c r="N743" s="156">
        <f t="shared" ca="1" si="35"/>
        <v>127952</v>
      </c>
    </row>
    <row r="744" spans="1:14" x14ac:dyDescent="0.25">
      <c r="A744" t="str">
        <f>CALCS!AD747</f>
        <v>340780</v>
      </c>
      <c r="B744" t="str">
        <f>CALCS!A747</f>
        <v>Edison</v>
      </c>
      <c r="C744" t="str">
        <f>CALCS!B747</f>
        <v>NJ</v>
      </c>
      <c r="D744" t="str">
        <f>CALCS!C747</f>
        <v>52</v>
      </c>
      <c r="E744" t="str">
        <f>CALCS!D747</f>
        <v>MC</v>
      </c>
      <c r="F744">
        <f>CALCS!O747</f>
        <v>101996</v>
      </c>
      <c r="G744" s="133">
        <f ca="1">OFFSET(CDBG17old!$J$1,MATCH(A744,CDBG17old!$K$2:$K$1263,0),)</f>
        <v>470037</v>
      </c>
      <c r="H744" s="133">
        <f>CALCS!X747</f>
        <v>539130</v>
      </c>
      <c r="I744" s="133">
        <f ca="1">IFERROR(OFFSET('reallocations and reductions'!$H$2,MATCH(A744,'reallocations and reductions'!$F$3:$F$6,0),),0)</f>
        <v>0</v>
      </c>
      <c r="J744" s="133">
        <f ca="1">IFERROR(OFFSET('reallocations and reductions'!$I$13,MATCH(A744,'reallocations and reductions'!$F$14:$F$54,0),), 0)</f>
        <v>396</v>
      </c>
      <c r="K744" s="133">
        <f ca="1">ROUND(IF(OR(E744="State Balance", E744="Hawaii County"), H744/(SUMIF($E$2:$E$1259,"State Balance",$H$2:$H$1259)+SUMIF($E$2:$E$1259,"Hawaii County",$H$2:$H$1259))*('reallocations and reductions'!$I$6),H744/(SUM($H$2:$H$1259)-SUMIF($E$2:$E$1259,"State Balance",$H$2:$H$1259)-SUMIF($E$2:$E$1259,"Hawaii County",$H$2:$H$1259))*('reallocations and reductions'!$I$8+'reallocations and reductions'!$I$7)),0)</f>
        <v>42</v>
      </c>
      <c r="L744" s="133">
        <f t="shared" ca="1" si="33"/>
        <v>539568</v>
      </c>
      <c r="M744" s="151">
        <f t="shared" ca="1" si="34"/>
        <v>0.14792665258266902</v>
      </c>
      <c r="N744" s="156">
        <f t="shared" ca="1" si="35"/>
        <v>69531</v>
      </c>
    </row>
    <row r="745" spans="1:14" x14ac:dyDescent="0.25">
      <c r="A745" t="str">
        <f>CALCS!AD748</f>
        <v>340798</v>
      </c>
      <c r="B745" t="str">
        <f>CALCS!A748</f>
        <v>Elizabeth</v>
      </c>
      <c r="C745" t="str">
        <f>CALCS!B748</f>
        <v>NJ</v>
      </c>
      <c r="D745" t="str">
        <f>CALCS!C748</f>
        <v>52</v>
      </c>
      <c r="E745" t="str">
        <f>CALCS!D748</f>
        <v>MC</v>
      </c>
      <c r="F745">
        <f>CALCS!O748</f>
        <v>128640</v>
      </c>
      <c r="G745" s="133">
        <f ca="1">OFFSET(CDBG17old!$J$1,MATCH(A745,CDBG17old!$K$2:$K$1263,0),)</f>
        <v>1799763</v>
      </c>
      <c r="H745" s="133">
        <f>CALCS!X748</f>
        <v>1778063</v>
      </c>
      <c r="I745" s="133">
        <f ca="1">IFERROR(OFFSET('reallocations and reductions'!$H$2,MATCH(A745,'reallocations and reductions'!$F$3:$F$6,0),),0)</f>
        <v>0</v>
      </c>
      <c r="J745" s="133">
        <f ca="1">IFERROR(OFFSET('reallocations and reductions'!$I$13,MATCH(A745,'reallocations and reductions'!$F$14:$F$54,0),), 0)</f>
        <v>0</v>
      </c>
      <c r="K745" s="133">
        <f ca="1">ROUND(IF(OR(E745="State Balance", E745="Hawaii County"), H745/(SUMIF($E$2:$E$1259,"State Balance",$H$2:$H$1259)+SUMIF($E$2:$E$1259,"Hawaii County",$H$2:$H$1259))*('reallocations and reductions'!$I$6),H745/(SUM($H$2:$H$1259)-SUMIF($E$2:$E$1259,"State Balance",$H$2:$H$1259)-SUMIF($E$2:$E$1259,"Hawaii County",$H$2:$H$1259))*('reallocations and reductions'!$I$8+'reallocations and reductions'!$I$7)),0)</f>
        <v>139</v>
      </c>
      <c r="L745" s="133">
        <f t="shared" ca="1" si="33"/>
        <v>1778202</v>
      </c>
      <c r="M745" s="151">
        <f t="shared" ca="1" si="34"/>
        <v>-1.1979910688240619E-2</v>
      </c>
      <c r="N745" s="156">
        <f t="shared" ca="1" si="35"/>
        <v>-21561</v>
      </c>
    </row>
    <row r="746" spans="1:14" x14ac:dyDescent="0.25">
      <c r="A746" t="str">
        <f>CALCS!AD749</f>
        <v>340870</v>
      </c>
      <c r="B746" t="str">
        <f>CALCS!A749</f>
        <v>Ewing Township</v>
      </c>
      <c r="C746" t="str">
        <f>CALCS!B749</f>
        <v>NJ</v>
      </c>
      <c r="D746" t="str">
        <f>CALCS!C749</f>
        <v>52</v>
      </c>
      <c r="E746" t="str">
        <f>CALCS!D749</f>
        <v>MC</v>
      </c>
      <c r="F746">
        <f>CALCS!O749</f>
        <v>35982</v>
      </c>
      <c r="G746" s="133">
        <f ca="1">OFFSET(CDBG17old!$J$1,MATCH(A746,CDBG17old!$K$2:$K$1263,0),)</f>
        <v>209903</v>
      </c>
      <c r="H746" s="133">
        <f>CALCS!X749</f>
        <v>242696</v>
      </c>
      <c r="I746" s="133">
        <f ca="1">IFERROR(OFFSET('reallocations and reductions'!$H$2,MATCH(A746,'reallocations and reductions'!$F$3:$F$6,0),),0)</f>
        <v>0</v>
      </c>
      <c r="J746" s="133">
        <f ca="1">IFERROR(OFFSET('reallocations and reductions'!$I$13,MATCH(A746,'reallocations and reductions'!$F$14:$F$54,0),), 0)</f>
        <v>0</v>
      </c>
      <c r="K746" s="133">
        <f ca="1">ROUND(IF(OR(E746="State Balance", E746="Hawaii County"), H746/(SUMIF($E$2:$E$1259,"State Balance",$H$2:$H$1259)+SUMIF($E$2:$E$1259,"Hawaii County",$H$2:$H$1259))*('reallocations and reductions'!$I$6),H746/(SUM($H$2:$H$1259)-SUMIF($E$2:$E$1259,"State Balance",$H$2:$H$1259)-SUMIF($E$2:$E$1259,"Hawaii County",$H$2:$H$1259))*('reallocations and reductions'!$I$8+'reallocations and reductions'!$I$7)),0)</f>
        <v>19</v>
      </c>
      <c r="L746" s="133">
        <f t="shared" ca="1" si="33"/>
        <v>242715</v>
      </c>
      <c r="M746" s="151">
        <f t="shared" ca="1" si="34"/>
        <v>0.15631982391866719</v>
      </c>
      <c r="N746" s="156">
        <f t="shared" ca="1" si="35"/>
        <v>32812</v>
      </c>
    </row>
    <row r="747" spans="1:14" x14ac:dyDescent="0.25">
      <c r="A747" t="str">
        <f>CALCS!AD750</f>
        <v>341008</v>
      </c>
      <c r="B747" t="str">
        <f>CALCS!A750</f>
        <v>Franklin Township</v>
      </c>
      <c r="C747" t="str">
        <f>CALCS!B750</f>
        <v>NJ</v>
      </c>
      <c r="D747" t="str">
        <f>CALCS!C750</f>
        <v>52</v>
      </c>
      <c r="E747" t="str">
        <f>CALCS!D750</f>
        <v>MC</v>
      </c>
      <c r="F747">
        <f>CALCS!O750</f>
        <v>66311</v>
      </c>
      <c r="G747" s="133">
        <f ca="1">OFFSET(CDBG17old!$J$1,MATCH(A747,CDBG17old!$K$2:$K$1263,0),)</f>
        <v>242536</v>
      </c>
      <c r="H747" s="133">
        <f>CALCS!X750</f>
        <v>255395</v>
      </c>
      <c r="I747" s="133">
        <f ca="1">IFERROR(OFFSET('reallocations and reductions'!$H$2,MATCH(A747,'reallocations and reductions'!$F$3:$F$6,0),),0)</f>
        <v>0</v>
      </c>
      <c r="J747" s="133">
        <f ca="1">IFERROR(OFFSET('reallocations and reductions'!$I$13,MATCH(A747,'reallocations and reductions'!$F$14:$F$54,0),), 0)</f>
        <v>0</v>
      </c>
      <c r="K747" s="133">
        <f ca="1">ROUND(IF(OR(E747="State Balance", E747="Hawaii County"), H747/(SUMIF($E$2:$E$1259,"State Balance",$H$2:$H$1259)+SUMIF($E$2:$E$1259,"Hawaii County",$H$2:$H$1259))*('reallocations and reductions'!$I$6),H747/(SUM($H$2:$H$1259)-SUMIF($E$2:$E$1259,"State Balance",$H$2:$H$1259)-SUMIF($E$2:$E$1259,"Hawaii County",$H$2:$H$1259))*('reallocations and reductions'!$I$8+'reallocations and reductions'!$I$7)),0)</f>
        <v>20</v>
      </c>
      <c r="L747" s="133">
        <f t="shared" ca="1" si="33"/>
        <v>255415</v>
      </c>
      <c r="M747" s="151">
        <f t="shared" ca="1" si="34"/>
        <v>5.3101395256786622E-2</v>
      </c>
      <c r="N747" s="156">
        <f t="shared" ca="1" si="35"/>
        <v>12879</v>
      </c>
    </row>
    <row r="748" spans="1:14" x14ac:dyDescent="0.25">
      <c r="A748" t="str">
        <f>CALCS!AD751</f>
        <v>341110</v>
      </c>
      <c r="B748" t="str">
        <f>CALCS!A751</f>
        <v>Gloucester Twp</v>
      </c>
      <c r="C748" t="str">
        <f>CALCS!B751</f>
        <v>NJ</v>
      </c>
      <c r="D748" t="str">
        <f>CALCS!C751</f>
        <v>52</v>
      </c>
      <c r="E748" t="str">
        <f>CALCS!D751</f>
        <v>MC</v>
      </c>
      <c r="F748">
        <f>CALCS!O751</f>
        <v>63941</v>
      </c>
      <c r="G748" s="133">
        <f ca="1">OFFSET(CDBG17old!$J$1,MATCH(A748,CDBG17old!$K$2:$K$1263,0),)</f>
        <v>258446</v>
      </c>
      <c r="H748" s="133">
        <f>CALCS!X751</f>
        <v>289341</v>
      </c>
      <c r="I748" s="133">
        <f ca="1">IFERROR(OFFSET('reallocations and reductions'!$H$2,MATCH(A748,'reallocations and reductions'!$F$3:$F$6,0),),0)</f>
        <v>0</v>
      </c>
      <c r="J748" s="133">
        <f ca="1">IFERROR(OFFSET('reallocations and reductions'!$I$13,MATCH(A748,'reallocations and reductions'!$F$14:$F$54,0),), 0)</f>
        <v>0</v>
      </c>
      <c r="K748" s="133">
        <f ca="1">ROUND(IF(OR(E748="State Balance", E748="Hawaii County"), H748/(SUMIF($E$2:$E$1259,"State Balance",$H$2:$H$1259)+SUMIF($E$2:$E$1259,"Hawaii County",$H$2:$H$1259))*('reallocations and reductions'!$I$6),H748/(SUM($H$2:$H$1259)-SUMIF($E$2:$E$1259,"State Balance",$H$2:$H$1259)-SUMIF($E$2:$E$1259,"Hawaii County",$H$2:$H$1259))*('reallocations and reductions'!$I$8+'reallocations and reductions'!$I$7)),0)</f>
        <v>23</v>
      </c>
      <c r="L748" s="133">
        <f t="shared" ca="1" si="33"/>
        <v>289364</v>
      </c>
      <c r="M748" s="151">
        <f t="shared" ca="1" si="34"/>
        <v>0.11963040635181044</v>
      </c>
      <c r="N748" s="156">
        <f t="shared" ca="1" si="35"/>
        <v>30918</v>
      </c>
    </row>
    <row r="749" spans="1:14" x14ac:dyDescent="0.25">
      <c r="A749" t="str">
        <f>CALCS!AD752</f>
        <v>341206</v>
      </c>
      <c r="B749" t="str">
        <f>CALCS!A752</f>
        <v>Hamilton</v>
      </c>
      <c r="C749" t="str">
        <f>CALCS!B752</f>
        <v>NJ</v>
      </c>
      <c r="D749" t="str">
        <f>CALCS!C752</f>
        <v>52</v>
      </c>
      <c r="E749" t="str">
        <f>CALCS!D752</f>
        <v>MC</v>
      </c>
      <c r="F749">
        <f>CALCS!O752</f>
        <v>88400</v>
      </c>
      <c r="G749" s="133">
        <f ca="1">OFFSET(CDBG17old!$J$1,MATCH(A749,CDBG17old!$K$2:$K$1263,0),)</f>
        <v>554241</v>
      </c>
      <c r="H749" s="133">
        <f>CALCS!X752</f>
        <v>595873</v>
      </c>
      <c r="I749" s="133">
        <f ca="1">IFERROR(OFFSET('reallocations and reductions'!$H$2,MATCH(A749,'reallocations and reductions'!$F$3:$F$6,0),),0)</f>
        <v>0</v>
      </c>
      <c r="J749" s="133">
        <f ca="1">IFERROR(OFFSET('reallocations and reductions'!$I$13,MATCH(A749,'reallocations and reductions'!$F$14:$F$54,0),), 0)</f>
        <v>0</v>
      </c>
      <c r="K749" s="133">
        <f ca="1">ROUND(IF(OR(E749="State Balance", E749="Hawaii County"), H749/(SUMIF($E$2:$E$1259,"State Balance",$H$2:$H$1259)+SUMIF($E$2:$E$1259,"Hawaii County",$H$2:$H$1259))*('reallocations and reductions'!$I$6),H749/(SUM($H$2:$H$1259)-SUMIF($E$2:$E$1259,"State Balance",$H$2:$H$1259)-SUMIF($E$2:$E$1259,"Hawaii County",$H$2:$H$1259))*('reallocations and reductions'!$I$8+'reallocations and reductions'!$I$7)),0)</f>
        <v>46</v>
      </c>
      <c r="L749" s="133">
        <f t="shared" ca="1" si="33"/>
        <v>595919</v>
      </c>
      <c r="M749" s="151">
        <f t="shared" ca="1" si="34"/>
        <v>7.5198334298617386E-2</v>
      </c>
      <c r="N749" s="156">
        <f t="shared" ca="1" si="35"/>
        <v>41678</v>
      </c>
    </row>
    <row r="750" spans="1:14" x14ac:dyDescent="0.25">
      <c r="A750" t="str">
        <f>CALCS!AD753</f>
        <v>341362</v>
      </c>
      <c r="B750" t="str">
        <f>CALCS!A753</f>
        <v>Hoboken City</v>
      </c>
      <c r="C750" t="str">
        <f>CALCS!B753</f>
        <v>NJ</v>
      </c>
      <c r="D750" t="str">
        <f>CALCS!C753</f>
        <v>52</v>
      </c>
      <c r="E750" t="str">
        <f>CALCS!D753</f>
        <v>MC</v>
      </c>
      <c r="F750">
        <f>CALCS!O753</f>
        <v>54379</v>
      </c>
      <c r="G750" s="133">
        <f ca="1">OFFSET(CDBG17old!$J$1,MATCH(A750,CDBG17old!$K$2:$K$1263,0),)</f>
        <v>999784</v>
      </c>
      <c r="H750" s="133">
        <f>CALCS!X753</f>
        <v>1074413</v>
      </c>
      <c r="I750" s="133">
        <f ca="1">IFERROR(OFFSET('reallocations and reductions'!$H$2,MATCH(A750,'reallocations and reductions'!$F$3:$F$6,0),),0)</f>
        <v>0</v>
      </c>
      <c r="J750" s="133">
        <f ca="1">IFERROR(OFFSET('reallocations and reductions'!$I$13,MATCH(A750,'reallocations and reductions'!$F$14:$F$54,0),), 0)</f>
        <v>789</v>
      </c>
      <c r="K750" s="133">
        <f ca="1">ROUND(IF(OR(E750="State Balance", E750="Hawaii County"), H750/(SUMIF($E$2:$E$1259,"State Balance",$H$2:$H$1259)+SUMIF($E$2:$E$1259,"Hawaii County",$H$2:$H$1259))*('reallocations and reductions'!$I$6),H750/(SUM($H$2:$H$1259)-SUMIF($E$2:$E$1259,"State Balance",$H$2:$H$1259)-SUMIF($E$2:$E$1259,"Hawaii County",$H$2:$H$1259))*('reallocations and reductions'!$I$8+'reallocations and reductions'!$I$7)),0)</f>
        <v>84</v>
      </c>
      <c r="L750" s="133">
        <f t="shared" ca="1" si="33"/>
        <v>1075286</v>
      </c>
      <c r="M750" s="151">
        <f t="shared" ca="1" si="34"/>
        <v>7.5518311955382361E-2</v>
      </c>
      <c r="N750" s="156">
        <f t="shared" ca="1" si="35"/>
        <v>75502</v>
      </c>
    </row>
    <row r="751" spans="1:14" x14ac:dyDescent="0.25">
      <c r="A751" t="str">
        <f>CALCS!AD754</f>
        <v>341416</v>
      </c>
      <c r="B751" t="str">
        <f>CALCS!A754</f>
        <v>Howell Township</v>
      </c>
      <c r="C751" t="str">
        <f>CALCS!B754</f>
        <v>NJ</v>
      </c>
      <c r="D751" t="str">
        <f>CALCS!C754</f>
        <v>52</v>
      </c>
      <c r="E751" t="str">
        <f>CALCS!D754</f>
        <v>MC</v>
      </c>
      <c r="F751">
        <f>CALCS!O754</f>
        <v>52245</v>
      </c>
      <c r="G751" s="133">
        <f ca="1">OFFSET(CDBG17old!$J$1,MATCH(A751,CDBG17old!$K$2:$K$1263,0),)</f>
        <v>164717</v>
      </c>
      <c r="H751" s="133">
        <f>CALCS!X754</f>
        <v>168125</v>
      </c>
      <c r="I751" s="133">
        <f ca="1">IFERROR(OFFSET('reallocations and reductions'!$H$2,MATCH(A751,'reallocations and reductions'!$F$3:$F$6,0),),0)</f>
        <v>0</v>
      </c>
      <c r="J751" s="133">
        <f ca="1">IFERROR(OFFSET('reallocations and reductions'!$I$13,MATCH(A751,'reallocations and reductions'!$F$14:$F$54,0),), 0)</f>
        <v>123</v>
      </c>
      <c r="K751" s="133">
        <f ca="1">ROUND(IF(OR(E751="State Balance", E751="Hawaii County"), H751/(SUMIF($E$2:$E$1259,"State Balance",$H$2:$H$1259)+SUMIF($E$2:$E$1259,"Hawaii County",$H$2:$H$1259))*('reallocations and reductions'!$I$6),H751/(SUM($H$2:$H$1259)-SUMIF($E$2:$E$1259,"State Balance",$H$2:$H$1259)-SUMIF($E$2:$E$1259,"Hawaii County",$H$2:$H$1259))*('reallocations and reductions'!$I$8+'reallocations and reductions'!$I$7)),0)</f>
        <v>13</v>
      </c>
      <c r="L751" s="133">
        <f t="shared" ca="1" si="33"/>
        <v>168261</v>
      </c>
      <c r="M751" s="151">
        <f t="shared" ca="1" si="34"/>
        <v>2.1515690548030864E-2</v>
      </c>
      <c r="N751" s="156">
        <f t="shared" ca="1" si="35"/>
        <v>3544</v>
      </c>
    </row>
    <row r="752" spans="1:14" x14ac:dyDescent="0.25">
      <c r="A752" t="str">
        <f>CALCS!AD755</f>
        <v>341434</v>
      </c>
      <c r="B752" t="str">
        <f>CALCS!A755</f>
        <v>Irvington</v>
      </c>
      <c r="C752" t="str">
        <f>CALCS!B755</f>
        <v>NJ</v>
      </c>
      <c r="D752" t="str">
        <f>CALCS!C755</f>
        <v>52</v>
      </c>
      <c r="E752" t="str">
        <f>CALCS!D755</f>
        <v>MC</v>
      </c>
      <c r="F752">
        <f>CALCS!O755</f>
        <v>54425</v>
      </c>
      <c r="G752" s="133">
        <f ca="1">OFFSET(CDBG17old!$J$1,MATCH(A752,CDBG17old!$K$2:$K$1263,0),)</f>
        <v>981416</v>
      </c>
      <c r="H752" s="133">
        <f>CALCS!X755</f>
        <v>1133317</v>
      </c>
      <c r="I752" s="133">
        <f ca="1">IFERROR(OFFSET('reallocations and reductions'!$H$2,MATCH(A752,'reallocations and reductions'!$F$3:$F$6,0),),0)</f>
        <v>0</v>
      </c>
      <c r="J752" s="133">
        <f ca="1">IFERROR(OFFSET('reallocations and reductions'!$I$13,MATCH(A752,'reallocations and reductions'!$F$14:$F$54,0),), 0)</f>
        <v>0</v>
      </c>
      <c r="K752" s="133">
        <f ca="1">ROUND(IF(OR(E752="State Balance", E752="Hawaii County"), H752/(SUMIF($E$2:$E$1259,"State Balance",$H$2:$H$1259)+SUMIF($E$2:$E$1259,"Hawaii County",$H$2:$H$1259))*('reallocations and reductions'!$I$6),H752/(SUM($H$2:$H$1259)-SUMIF($E$2:$E$1259,"State Balance",$H$2:$H$1259)-SUMIF($E$2:$E$1259,"Hawaii County",$H$2:$H$1259))*('reallocations and reductions'!$I$8+'reallocations and reductions'!$I$7)),0)</f>
        <v>88</v>
      </c>
      <c r="L752" s="133">
        <f t="shared" ca="1" si="33"/>
        <v>1133405</v>
      </c>
      <c r="M752" s="151">
        <f t="shared" ca="1" si="34"/>
        <v>0.15486704924313441</v>
      </c>
      <c r="N752" s="156">
        <f t="shared" ca="1" si="35"/>
        <v>151989</v>
      </c>
    </row>
    <row r="753" spans="1:14" x14ac:dyDescent="0.25">
      <c r="A753" t="str">
        <f>CALCS!AD756</f>
        <v>341446</v>
      </c>
      <c r="B753" t="str">
        <f>CALCS!A756</f>
        <v>Jackson Township</v>
      </c>
      <c r="C753" t="str">
        <f>CALCS!B756</f>
        <v>NJ</v>
      </c>
      <c r="D753" t="str">
        <f>CALCS!C756</f>
        <v>52</v>
      </c>
      <c r="E753" t="str">
        <f>CALCS!D756</f>
        <v>MC</v>
      </c>
      <c r="F753">
        <f>CALCS!O756</f>
        <v>56733</v>
      </c>
      <c r="G753" s="133">
        <f ca="1">OFFSET(CDBG17old!$J$1,MATCH(A753,CDBG17old!$K$2:$K$1263,0),)</f>
        <v>176671</v>
      </c>
      <c r="H753" s="133">
        <f>CALCS!X756</f>
        <v>178896</v>
      </c>
      <c r="I753" s="133">
        <f ca="1">IFERROR(OFFSET('reallocations and reductions'!$H$2,MATCH(A753,'reallocations and reductions'!$F$3:$F$6,0),),0)</f>
        <v>0</v>
      </c>
      <c r="J753" s="133">
        <f ca="1">IFERROR(OFFSET('reallocations and reductions'!$I$13,MATCH(A753,'reallocations and reductions'!$F$14:$F$54,0),), 0)</f>
        <v>131</v>
      </c>
      <c r="K753" s="133">
        <f ca="1">ROUND(IF(OR(E753="State Balance", E753="Hawaii County"), H753/(SUMIF($E$2:$E$1259,"State Balance",$H$2:$H$1259)+SUMIF($E$2:$E$1259,"Hawaii County",$H$2:$H$1259))*('reallocations and reductions'!$I$6),H753/(SUM($H$2:$H$1259)-SUMIF($E$2:$E$1259,"State Balance",$H$2:$H$1259)-SUMIF($E$2:$E$1259,"Hawaii County",$H$2:$H$1259))*('reallocations and reductions'!$I$8+'reallocations and reductions'!$I$7)),0)</f>
        <v>14</v>
      </c>
      <c r="L753" s="133">
        <f t="shared" ca="1" si="33"/>
        <v>179041</v>
      </c>
      <c r="M753" s="151">
        <f t="shared" ca="1" si="34"/>
        <v>1.3414765298209667E-2</v>
      </c>
      <c r="N753" s="156">
        <f t="shared" ca="1" si="35"/>
        <v>2370</v>
      </c>
    </row>
    <row r="754" spans="1:14" x14ac:dyDescent="0.25">
      <c r="A754" t="str">
        <f>CALCS!AD757</f>
        <v>341464</v>
      </c>
      <c r="B754" t="str">
        <f>CALCS!A757</f>
        <v>Jersey City</v>
      </c>
      <c r="C754" t="str">
        <f>CALCS!B757</f>
        <v>NJ</v>
      </c>
      <c r="D754" t="str">
        <f>CALCS!C757</f>
        <v>51</v>
      </c>
      <c r="E754" t="str">
        <f>CALCS!D757</f>
        <v>PC</v>
      </c>
      <c r="F754">
        <f>CALCS!O757</f>
        <v>264152</v>
      </c>
      <c r="G754" s="133">
        <f ca="1">OFFSET(CDBG17old!$J$1,MATCH(A754,CDBG17old!$K$2:$K$1263,0),)</f>
        <v>5034144</v>
      </c>
      <c r="H754" s="133">
        <f>CALCS!X757</f>
        <v>5598554</v>
      </c>
      <c r="I754" s="133">
        <f ca="1">IFERROR(OFFSET('reallocations and reductions'!$H$2,MATCH(A754,'reallocations and reductions'!$F$3:$F$6,0),),0)</f>
        <v>0</v>
      </c>
      <c r="J754" s="133">
        <f ca="1">IFERROR(OFFSET('reallocations and reductions'!$I$13,MATCH(A754,'reallocations and reductions'!$F$14:$F$54,0),), 0)</f>
        <v>4109</v>
      </c>
      <c r="K754" s="133">
        <f ca="1">ROUND(IF(OR(E754="State Balance", E754="Hawaii County"), H754/(SUMIF($E$2:$E$1259,"State Balance",$H$2:$H$1259)+SUMIF($E$2:$E$1259,"Hawaii County",$H$2:$H$1259))*('reallocations and reductions'!$I$6),H754/(SUM($H$2:$H$1259)-SUMIF($E$2:$E$1259,"State Balance",$H$2:$H$1259)-SUMIF($E$2:$E$1259,"Hawaii County",$H$2:$H$1259))*('reallocations and reductions'!$I$8+'reallocations and reductions'!$I$7)),0)</f>
        <v>436</v>
      </c>
      <c r="L754" s="133">
        <f t="shared" ca="1" si="33"/>
        <v>5603099</v>
      </c>
      <c r="M754" s="151">
        <f t="shared" ca="1" si="34"/>
        <v>0.11301921438878189</v>
      </c>
      <c r="N754" s="156">
        <f t="shared" ca="1" si="35"/>
        <v>568955</v>
      </c>
    </row>
    <row r="755" spans="1:14" x14ac:dyDescent="0.25">
      <c r="A755" t="str">
        <f>CALCS!AD758</f>
        <v>341566</v>
      </c>
      <c r="B755" t="str">
        <f>CALCS!A758</f>
        <v>Lakewood Township</v>
      </c>
      <c r="C755" t="str">
        <f>CALCS!B758</f>
        <v>NJ</v>
      </c>
      <c r="D755" t="str">
        <f>CALCS!C758</f>
        <v>52</v>
      </c>
      <c r="E755" t="str">
        <f>CALCS!D758</f>
        <v>MC</v>
      </c>
      <c r="F755">
        <f>CALCS!O758</f>
        <v>100758</v>
      </c>
      <c r="G755" s="133">
        <f ca="1">OFFSET(CDBG17old!$J$1,MATCH(A755,CDBG17old!$K$2:$K$1263,0),)</f>
        <v>1200992</v>
      </c>
      <c r="H755" s="133">
        <f>CALCS!X758</f>
        <v>1340840</v>
      </c>
      <c r="I755" s="133">
        <f ca="1">IFERROR(OFFSET('reallocations and reductions'!$H$2,MATCH(A755,'reallocations and reductions'!$F$3:$F$6,0),),0)</f>
        <v>-100927</v>
      </c>
      <c r="J755" s="133">
        <f ca="1">IFERROR(OFFSET('reallocations and reductions'!$I$13,MATCH(A755,'reallocations and reductions'!$F$14:$F$54,0),), 0)</f>
        <v>984</v>
      </c>
      <c r="K755" s="133">
        <f ca="1">ROUND(IF(OR(E755="State Balance", E755="Hawaii County"), H755/(SUMIF($E$2:$E$1259,"State Balance",$H$2:$H$1259)+SUMIF($E$2:$E$1259,"Hawaii County",$H$2:$H$1259))*('reallocations and reductions'!$I$6),H755/(SUM($H$2:$H$1259)-SUMIF($E$2:$E$1259,"State Balance",$H$2:$H$1259)-SUMIF($E$2:$E$1259,"Hawaii County",$H$2:$H$1259))*('reallocations and reductions'!$I$8+'reallocations and reductions'!$I$7)),0)</f>
        <v>105</v>
      </c>
      <c r="L755" s="133">
        <f t="shared" ca="1" si="33"/>
        <v>1241002</v>
      </c>
      <c r="M755" s="151">
        <f t="shared" ca="1" si="34"/>
        <v>3.3314126988356292E-2</v>
      </c>
      <c r="N755" s="156">
        <f t="shared" ca="1" si="35"/>
        <v>40010</v>
      </c>
    </row>
    <row r="756" spans="1:14" x14ac:dyDescent="0.25">
      <c r="A756" t="str">
        <f>CALCS!AD759</f>
        <v>341716</v>
      </c>
      <c r="B756" t="str">
        <f>CALCS!A759</f>
        <v>Long Branch</v>
      </c>
      <c r="C756" t="str">
        <f>CALCS!B759</f>
        <v>NJ</v>
      </c>
      <c r="D756" t="str">
        <f>CALCS!C759</f>
        <v>52</v>
      </c>
      <c r="E756" t="str">
        <f>CALCS!D759</f>
        <v>MC</v>
      </c>
      <c r="F756">
        <f>CALCS!O759</f>
        <v>30763</v>
      </c>
      <c r="G756" s="133">
        <f ca="1">OFFSET(CDBG17old!$J$1,MATCH(A756,CDBG17old!$K$2:$K$1263,0),)</f>
        <v>385595</v>
      </c>
      <c r="H756" s="133">
        <f>CALCS!X759</f>
        <v>457961</v>
      </c>
      <c r="I756" s="133">
        <f ca="1">IFERROR(OFFSET('reallocations and reductions'!$H$2,MATCH(A756,'reallocations and reductions'!$F$3:$F$6,0),),0)</f>
        <v>0</v>
      </c>
      <c r="J756" s="133">
        <f ca="1">IFERROR(OFFSET('reallocations and reductions'!$I$13,MATCH(A756,'reallocations and reductions'!$F$14:$F$54,0),), 0)</f>
        <v>336</v>
      </c>
      <c r="K756" s="133">
        <f ca="1">ROUND(IF(OR(E756="State Balance", E756="Hawaii County"), H756/(SUMIF($E$2:$E$1259,"State Balance",$H$2:$H$1259)+SUMIF($E$2:$E$1259,"Hawaii County",$H$2:$H$1259))*('reallocations and reductions'!$I$6),H756/(SUM($H$2:$H$1259)-SUMIF($E$2:$E$1259,"State Balance",$H$2:$H$1259)-SUMIF($E$2:$E$1259,"Hawaii County",$H$2:$H$1259))*('reallocations and reductions'!$I$8+'reallocations and reductions'!$I$7)),0)</f>
        <v>36</v>
      </c>
      <c r="L756" s="133">
        <f t="shared" ca="1" si="33"/>
        <v>458333</v>
      </c>
      <c r="M756" s="151">
        <f t="shared" ca="1" si="34"/>
        <v>0.18863833815272502</v>
      </c>
      <c r="N756" s="156">
        <f t="shared" ca="1" si="35"/>
        <v>72738</v>
      </c>
    </row>
    <row r="757" spans="1:14" x14ac:dyDescent="0.25">
      <c r="A757" t="str">
        <f>CALCS!AD760</f>
        <v>341974</v>
      </c>
      <c r="B757" t="str">
        <f>CALCS!A760</f>
        <v>Middletown</v>
      </c>
      <c r="C757" t="str">
        <f>CALCS!B760</f>
        <v>NJ</v>
      </c>
      <c r="D757" t="str">
        <f>CALCS!C760</f>
        <v>52</v>
      </c>
      <c r="E757" t="str">
        <f>CALCS!D760</f>
        <v>MC</v>
      </c>
      <c r="F757">
        <f>CALCS!O760</f>
        <v>65482</v>
      </c>
      <c r="G757" s="133">
        <f ca="1">OFFSET(CDBG17old!$J$1,MATCH(A757,CDBG17old!$K$2:$K$1263,0),)</f>
        <v>221651</v>
      </c>
      <c r="H757" s="133">
        <f>CALCS!X760</f>
        <v>250967</v>
      </c>
      <c r="I757" s="133">
        <f ca="1">IFERROR(OFFSET('reallocations and reductions'!$H$2,MATCH(A757,'reallocations and reductions'!$F$3:$F$6,0),),0)</f>
        <v>0</v>
      </c>
      <c r="J757" s="133">
        <f ca="1">IFERROR(OFFSET('reallocations and reductions'!$I$13,MATCH(A757,'reallocations and reductions'!$F$14:$F$54,0),), 0)</f>
        <v>184</v>
      </c>
      <c r="K757" s="133">
        <f ca="1">ROUND(IF(OR(E757="State Balance", E757="Hawaii County"), H757/(SUMIF($E$2:$E$1259,"State Balance",$H$2:$H$1259)+SUMIF($E$2:$E$1259,"Hawaii County",$H$2:$H$1259))*('reallocations and reductions'!$I$6),H757/(SUM($H$2:$H$1259)-SUMIF($E$2:$E$1259,"State Balance",$H$2:$H$1259)-SUMIF($E$2:$E$1259,"Hawaii County",$H$2:$H$1259))*('reallocations and reductions'!$I$8+'reallocations and reductions'!$I$7)),0)</f>
        <v>20</v>
      </c>
      <c r="L757" s="133">
        <f t="shared" ca="1" si="33"/>
        <v>251171</v>
      </c>
      <c r="M757" s="151">
        <f t="shared" ca="1" si="34"/>
        <v>0.13318234521838385</v>
      </c>
      <c r="N757" s="156">
        <f t="shared" ca="1" si="35"/>
        <v>29520</v>
      </c>
    </row>
    <row r="758" spans="1:14" x14ac:dyDescent="0.25">
      <c r="A758" t="str">
        <f>CALCS!AD761</f>
        <v>342016</v>
      </c>
      <c r="B758" t="str">
        <f>CALCS!A761</f>
        <v>Millville</v>
      </c>
      <c r="C758" t="str">
        <f>CALCS!B761</f>
        <v>NJ</v>
      </c>
      <c r="D758" t="str">
        <f>CALCS!C761</f>
        <v>52</v>
      </c>
      <c r="E758" t="str">
        <f>CALCS!D761</f>
        <v>MC</v>
      </c>
      <c r="F758">
        <f>CALCS!O761</f>
        <v>28059</v>
      </c>
      <c r="G758" s="133">
        <f ca="1">OFFSET(CDBG17old!$J$1,MATCH(A758,CDBG17old!$K$2:$K$1263,0),)</f>
        <v>240043</v>
      </c>
      <c r="H758" s="133">
        <f>CALCS!X761</f>
        <v>262637</v>
      </c>
      <c r="I758" s="133">
        <f ca="1">IFERROR(OFFSET('reallocations and reductions'!$H$2,MATCH(A758,'reallocations and reductions'!$F$3:$F$6,0),),0)</f>
        <v>0</v>
      </c>
      <c r="J758" s="133">
        <f ca="1">IFERROR(OFFSET('reallocations and reductions'!$I$13,MATCH(A758,'reallocations and reductions'!$F$14:$F$54,0),), 0)</f>
        <v>0</v>
      </c>
      <c r="K758" s="133">
        <f ca="1">ROUND(IF(OR(E758="State Balance", E758="Hawaii County"), H758/(SUMIF($E$2:$E$1259,"State Balance",$H$2:$H$1259)+SUMIF($E$2:$E$1259,"Hawaii County",$H$2:$H$1259))*('reallocations and reductions'!$I$6),H758/(SUM($H$2:$H$1259)-SUMIF($E$2:$E$1259,"State Balance",$H$2:$H$1259)-SUMIF($E$2:$E$1259,"Hawaii County",$H$2:$H$1259))*('reallocations and reductions'!$I$8+'reallocations and reductions'!$I$7)),0)</f>
        <v>20</v>
      </c>
      <c r="L758" s="133">
        <f t="shared" ca="1" si="33"/>
        <v>262657</v>
      </c>
      <c r="M758" s="151">
        <f t="shared" ca="1" si="34"/>
        <v>9.4208121044979443E-2</v>
      </c>
      <c r="N758" s="156">
        <f t="shared" ca="1" si="35"/>
        <v>22614</v>
      </c>
    </row>
    <row r="759" spans="1:14" x14ac:dyDescent="0.25">
      <c r="A759" t="str">
        <f>CALCS!AD762</f>
        <v>342190</v>
      </c>
      <c r="B759" t="str">
        <f>CALCS!A762</f>
        <v>Newark</v>
      </c>
      <c r="C759" t="str">
        <f>CALCS!B762</f>
        <v>NJ</v>
      </c>
      <c r="D759" t="str">
        <f>CALCS!C762</f>
        <v>51</v>
      </c>
      <c r="E759" t="str">
        <f>CALCS!D762</f>
        <v>PC</v>
      </c>
      <c r="F759">
        <f>CALCS!O762</f>
        <v>281764</v>
      </c>
      <c r="G759" s="133">
        <f ca="1">OFFSET(CDBG17old!$J$1,MATCH(A759,CDBG17old!$K$2:$K$1263,0),)</f>
        <v>6490035</v>
      </c>
      <c r="H759" s="133">
        <f>CALCS!X762</f>
        <v>7175259</v>
      </c>
      <c r="I759" s="133">
        <f ca="1">IFERROR(OFFSET('reallocations and reductions'!$H$2,MATCH(A759,'reallocations and reductions'!$F$3:$F$6,0),),0)</f>
        <v>0</v>
      </c>
      <c r="J759" s="133">
        <f ca="1">IFERROR(OFFSET('reallocations and reductions'!$I$13,MATCH(A759,'reallocations and reductions'!$F$14:$F$54,0),), 0)</f>
        <v>0</v>
      </c>
      <c r="K759" s="133">
        <f ca="1">ROUND(IF(OR(E759="State Balance", E759="Hawaii County"), H759/(SUMIF($E$2:$E$1259,"State Balance",$H$2:$H$1259)+SUMIF($E$2:$E$1259,"Hawaii County",$H$2:$H$1259))*('reallocations and reductions'!$I$6),H759/(SUM($H$2:$H$1259)-SUMIF($E$2:$E$1259,"State Balance",$H$2:$H$1259)-SUMIF($E$2:$E$1259,"Hawaii County",$H$2:$H$1259))*('reallocations and reductions'!$I$8+'reallocations and reductions'!$I$7)),0)</f>
        <v>559</v>
      </c>
      <c r="L759" s="133">
        <f t="shared" ca="1" si="33"/>
        <v>7175818</v>
      </c>
      <c r="M759" s="151">
        <f t="shared" ca="1" si="34"/>
        <v>0.10566707267372209</v>
      </c>
      <c r="N759" s="156">
        <f t="shared" ca="1" si="35"/>
        <v>685783</v>
      </c>
    </row>
    <row r="760" spans="1:14" x14ac:dyDescent="0.25">
      <c r="A760" t="str">
        <f>CALCS!AD763</f>
        <v>342196</v>
      </c>
      <c r="B760" t="str">
        <f>CALCS!A763</f>
        <v>New Brunswick</v>
      </c>
      <c r="C760" t="str">
        <f>CALCS!B763</f>
        <v>NJ</v>
      </c>
      <c r="D760" t="str">
        <f>CALCS!C763</f>
        <v>51</v>
      </c>
      <c r="E760" t="str">
        <f>CALCS!D763</f>
        <v>PC</v>
      </c>
      <c r="F760">
        <f>CALCS!O763</f>
        <v>56910</v>
      </c>
      <c r="G760" s="133">
        <f ca="1">OFFSET(CDBG17old!$J$1,MATCH(A760,CDBG17old!$K$2:$K$1263,0),)</f>
        <v>781021</v>
      </c>
      <c r="H760" s="133">
        <f>CALCS!X763</f>
        <v>857437</v>
      </c>
      <c r="I760" s="133">
        <f ca="1">IFERROR(OFFSET('reallocations and reductions'!$H$2,MATCH(A760,'reallocations and reductions'!$F$3:$F$6,0),),0)</f>
        <v>0</v>
      </c>
      <c r="J760" s="133">
        <f ca="1">IFERROR(OFFSET('reallocations and reductions'!$I$13,MATCH(A760,'reallocations and reductions'!$F$14:$F$54,0),), 0)</f>
        <v>629</v>
      </c>
      <c r="K760" s="133">
        <f ca="1">ROUND(IF(OR(E760="State Balance", E760="Hawaii County"), H760/(SUMIF($E$2:$E$1259,"State Balance",$H$2:$H$1259)+SUMIF($E$2:$E$1259,"Hawaii County",$H$2:$H$1259))*('reallocations and reductions'!$I$6),H760/(SUM($H$2:$H$1259)-SUMIF($E$2:$E$1259,"State Balance",$H$2:$H$1259)-SUMIF($E$2:$E$1259,"Hawaii County",$H$2:$H$1259))*('reallocations and reductions'!$I$8+'reallocations and reductions'!$I$7)),0)</f>
        <v>67</v>
      </c>
      <c r="L760" s="133">
        <f t="shared" ca="1" si="33"/>
        <v>858133</v>
      </c>
      <c r="M760" s="151">
        <f t="shared" ca="1" si="34"/>
        <v>9.8732300411896734E-2</v>
      </c>
      <c r="N760" s="156">
        <f t="shared" ca="1" si="35"/>
        <v>77112</v>
      </c>
    </row>
    <row r="761" spans="1:14" x14ac:dyDescent="0.25">
      <c r="A761" t="str">
        <f>CALCS!AD764</f>
        <v>342250</v>
      </c>
      <c r="B761" t="str">
        <f>CALCS!A764</f>
        <v>North Bergen Township</v>
      </c>
      <c r="C761" t="str">
        <f>CALCS!B764</f>
        <v>NJ</v>
      </c>
      <c r="D761" t="str">
        <f>CALCS!C764</f>
        <v>52</v>
      </c>
      <c r="E761" t="str">
        <f>CALCS!D764</f>
        <v>MC</v>
      </c>
      <c r="F761">
        <f>CALCS!O764</f>
        <v>62886</v>
      </c>
      <c r="G761" s="133">
        <f ca="1">OFFSET(CDBG17old!$J$1,MATCH(A761,CDBG17old!$K$2:$K$1263,0),)</f>
        <v>618598</v>
      </c>
      <c r="H761" s="133">
        <f>CALCS!X764</f>
        <v>636313</v>
      </c>
      <c r="I761" s="133">
        <f ca="1">IFERROR(OFFSET('reallocations and reductions'!$H$2,MATCH(A761,'reallocations and reductions'!$F$3:$F$6,0),),0)</f>
        <v>0</v>
      </c>
      <c r="J761" s="133">
        <f ca="1">IFERROR(OFFSET('reallocations and reductions'!$I$13,MATCH(A761,'reallocations and reductions'!$F$14:$F$54,0),), 0)</f>
        <v>467</v>
      </c>
      <c r="K761" s="133">
        <f ca="1">ROUND(IF(OR(E761="State Balance", E761="Hawaii County"), H761/(SUMIF($E$2:$E$1259,"State Balance",$H$2:$H$1259)+SUMIF($E$2:$E$1259,"Hawaii County",$H$2:$H$1259))*('reallocations and reductions'!$I$6),H761/(SUM($H$2:$H$1259)-SUMIF($E$2:$E$1259,"State Balance",$H$2:$H$1259)-SUMIF($E$2:$E$1259,"Hawaii County",$H$2:$H$1259))*('reallocations and reductions'!$I$8+'reallocations and reductions'!$I$7)),0)</f>
        <v>50</v>
      </c>
      <c r="L761" s="133">
        <f t="shared" ca="1" si="33"/>
        <v>636830</v>
      </c>
      <c r="M761" s="151">
        <f t="shared" ca="1" si="34"/>
        <v>2.9473098846100377E-2</v>
      </c>
      <c r="N761" s="156">
        <f t="shared" ca="1" si="35"/>
        <v>18232</v>
      </c>
    </row>
    <row r="762" spans="1:14" x14ac:dyDescent="0.25">
      <c r="A762" t="str">
        <f>CALCS!AD765</f>
        <v>342340</v>
      </c>
      <c r="B762" t="str">
        <f>CALCS!A765</f>
        <v>Ocean City</v>
      </c>
      <c r="C762" t="str">
        <f>CALCS!B765</f>
        <v>NJ</v>
      </c>
      <c r="D762" t="str">
        <f>CALCS!C765</f>
        <v>51</v>
      </c>
      <c r="E762" t="str">
        <f>CALCS!D765</f>
        <v>PC</v>
      </c>
      <c r="F762">
        <f>CALCS!O765</f>
        <v>11340</v>
      </c>
      <c r="G762" s="133">
        <f ca="1">OFFSET(CDBG17old!$J$1,MATCH(A762,CDBG17old!$K$2:$K$1263,0),)</f>
        <v>274765</v>
      </c>
      <c r="H762" s="133">
        <f>CALCS!X765</f>
        <v>290743</v>
      </c>
      <c r="I762" s="133">
        <f ca="1">IFERROR(OFFSET('reallocations and reductions'!$H$2,MATCH(A762,'reallocations and reductions'!$F$3:$F$6,0),),0)</f>
        <v>0</v>
      </c>
      <c r="J762" s="133">
        <f ca="1">IFERROR(OFFSET('reallocations and reductions'!$I$13,MATCH(A762,'reallocations and reductions'!$F$14:$F$54,0),), 0)</f>
        <v>0</v>
      </c>
      <c r="K762" s="133">
        <f ca="1">ROUND(IF(OR(E762="State Balance", E762="Hawaii County"), H762/(SUMIF($E$2:$E$1259,"State Balance",$H$2:$H$1259)+SUMIF($E$2:$E$1259,"Hawaii County",$H$2:$H$1259))*('reallocations and reductions'!$I$6),H762/(SUM($H$2:$H$1259)-SUMIF($E$2:$E$1259,"State Balance",$H$2:$H$1259)-SUMIF($E$2:$E$1259,"Hawaii County",$H$2:$H$1259))*('reallocations and reductions'!$I$8+'reallocations and reductions'!$I$7)),0)</f>
        <v>23</v>
      </c>
      <c r="L762" s="133">
        <f t="shared" ca="1" si="33"/>
        <v>290766</v>
      </c>
      <c r="M762" s="151">
        <f t="shared" ca="1" si="34"/>
        <v>5.8235219187305516E-2</v>
      </c>
      <c r="N762" s="156">
        <f t="shared" ca="1" si="35"/>
        <v>16001</v>
      </c>
    </row>
    <row r="763" spans="1:14" x14ac:dyDescent="0.25">
      <c r="A763" t="str">
        <f>CALCS!AD766</f>
        <v>342378</v>
      </c>
      <c r="B763" t="str">
        <f>CALCS!A766</f>
        <v>Old Bridge Township</v>
      </c>
      <c r="C763" t="str">
        <f>CALCS!B766</f>
        <v>NJ</v>
      </c>
      <c r="D763" t="str">
        <f>CALCS!C766</f>
        <v>52</v>
      </c>
      <c r="E763" t="str">
        <f>CALCS!D766</f>
        <v>MC</v>
      </c>
      <c r="F763">
        <f>CALCS!O766</f>
        <v>66673</v>
      </c>
      <c r="G763" s="133">
        <f ca="1">OFFSET(CDBG17old!$J$1,MATCH(A763,CDBG17old!$K$2:$K$1263,0),)</f>
        <v>239991</v>
      </c>
      <c r="H763" s="133">
        <f>CALCS!X766</f>
        <v>269402</v>
      </c>
      <c r="I763" s="133">
        <f ca="1">IFERROR(OFFSET('reallocations and reductions'!$H$2,MATCH(A763,'reallocations and reductions'!$F$3:$F$6,0),),0)</f>
        <v>0</v>
      </c>
      <c r="J763" s="133">
        <f ca="1">IFERROR(OFFSET('reallocations and reductions'!$I$13,MATCH(A763,'reallocations and reductions'!$F$14:$F$54,0),), 0)</f>
        <v>198</v>
      </c>
      <c r="K763" s="133">
        <f ca="1">ROUND(IF(OR(E763="State Balance", E763="Hawaii County"), H763/(SUMIF($E$2:$E$1259,"State Balance",$H$2:$H$1259)+SUMIF($E$2:$E$1259,"Hawaii County",$H$2:$H$1259))*('reallocations and reductions'!$I$6),H763/(SUM($H$2:$H$1259)-SUMIF($E$2:$E$1259,"State Balance",$H$2:$H$1259)-SUMIF($E$2:$E$1259,"Hawaii County",$H$2:$H$1259))*('reallocations and reductions'!$I$8+'reallocations and reductions'!$I$7)),0)</f>
        <v>21</v>
      </c>
      <c r="L763" s="133">
        <f t="shared" ca="1" si="33"/>
        <v>269621</v>
      </c>
      <c r="M763" s="151">
        <f t="shared" ca="1" si="34"/>
        <v>0.12346296319445313</v>
      </c>
      <c r="N763" s="156">
        <f t="shared" ca="1" si="35"/>
        <v>29630</v>
      </c>
    </row>
    <row r="764" spans="1:14" x14ac:dyDescent="0.25">
      <c r="A764" t="str">
        <f>CALCS!AD767</f>
        <v>342448</v>
      </c>
      <c r="B764" t="str">
        <f>CALCS!A767</f>
        <v>Parsippany-Troyhills Twp</v>
      </c>
      <c r="C764" t="str">
        <f>CALCS!B767</f>
        <v>NJ</v>
      </c>
      <c r="D764" t="str">
        <f>CALCS!C767</f>
        <v>52</v>
      </c>
      <c r="E764" t="str">
        <f>CALCS!D767</f>
        <v>MC</v>
      </c>
      <c r="F764">
        <f>CALCS!O767</f>
        <v>53258</v>
      </c>
      <c r="G764" s="133">
        <f ca="1">OFFSET(CDBG17old!$J$1,MATCH(A764,CDBG17old!$K$2:$K$1263,0),)</f>
        <v>216411</v>
      </c>
      <c r="H764" s="133">
        <f>CALCS!X767</f>
        <v>241292</v>
      </c>
      <c r="I764" s="133">
        <f ca="1">IFERROR(OFFSET('reallocations and reductions'!$H$2,MATCH(A764,'reallocations and reductions'!$F$3:$F$6,0),),0)</f>
        <v>0</v>
      </c>
      <c r="J764" s="133">
        <f ca="1">IFERROR(OFFSET('reallocations and reductions'!$I$13,MATCH(A764,'reallocations and reductions'!$F$14:$F$54,0),), 0)</f>
        <v>0</v>
      </c>
      <c r="K764" s="133">
        <f ca="1">ROUND(IF(OR(E764="State Balance", E764="Hawaii County"), H764/(SUMIF($E$2:$E$1259,"State Balance",$H$2:$H$1259)+SUMIF($E$2:$E$1259,"Hawaii County",$H$2:$H$1259))*('reallocations and reductions'!$I$6),H764/(SUM($H$2:$H$1259)-SUMIF($E$2:$E$1259,"State Balance",$H$2:$H$1259)-SUMIF($E$2:$E$1259,"Hawaii County",$H$2:$H$1259))*('reallocations and reductions'!$I$8+'reallocations and reductions'!$I$7)),0)</f>
        <v>19</v>
      </c>
      <c r="L764" s="133">
        <f t="shared" ca="1" si="33"/>
        <v>241311</v>
      </c>
      <c r="M764" s="151">
        <f t="shared" ca="1" si="34"/>
        <v>0.11505884636178383</v>
      </c>
      <c r="N764" s="156">
        <f t="shared" ca="1" si="35"/>
        <v>24900</v>
      </c>
    </row>
    <row r="765" spans="1:14" x14ac:dyDescent="0.25">
      <c r="A765" t="str">
        <f>CALCS!AD768</f>
        <v>342454</v>
      </c>
      <c r="B765" t="str">
        <f>CALCS!A768</f>
        <v>Passaic</v>
      </c>
      <c r="C765" t="str">
        <f>CALCS!B768</f>
        <v>NJ</v>
      </c>
      <c r="D765" t="str">
        <f>CALCS!C768</f>
        <v>52</v>
      </c>
      <c r="E765" t="str">
        <f>CALCS!D768</f>
        <v>MC</v>
      </c>
      <c r="F765">
        <f>CALCS!O768</f>
        <v>70635</v>
      </c>
      <c r="G765" s="133">
        <f ca="1">OFFSET(CDBG17old!$J$1,MATCH(A765,CDBG17old!$K$2:$K$1263,0),)</f>
        <v>1371590</v>
      </c>
      <c r="H765" s="133">
        <f>CALCS!X768</f>
        <v>1335835</v>
      </c>
      <c r="I765" s="133">
        <f ca="1">IFERROR(OFFSET('reallocations and reductions'!$H$2,MATCH(A765,'reallocations and reductions'!$F$3:$F$6,0),),0)</f>
        <v>0</v>
      </c>
      <c r="J765" s="133">
        <f ca="1">IFERROR(OFFSET('reallocations and reductions'!$I$13,MATCH(A765,'reallocations and reductions'!$F$14:$F$54,0),), 0)</f>
        <v>980</v>
      </c>
      <c r="K765" s="133">
        <f ca="1">ROUND(IF(OR(E765="State Balance", E765="Hawaii County"), H765/(SUMIF($E$2:$E$1259,"State Balance",$H$2:$H$1259)+SUMIF($E$2:$E$1259,"Hawaii County",$H$2:$H$1259))*('reallocations and reductions'!$I$6),H765/(SUM($H$2:$H$1259)-SUMIF($E$2:$E$1259,"State Balance",$H$2:$H$1259)-SUMIF($E$2:$E$1259,"Hawaii County",$H$2:$H$1259))*('reallocations and reductions'!$I$8+'reallocations and reductions'!$I$7)),0)</f>
        <v>104</v>
      </c>
      <c r="L765" s="133">
        <f t="shared" ca="1" si="33"/>
        <v>1336919</v>
      </c>
      <c r="M765" s="151">
        <f t="shared" ca="1" si="34"/>
        <v>-2.52779620732143E-2</v>
      </c>
      <c r="N765" s="156">
        <f t="shared" ca="1" si="35"/>
        <v>-34671</v>
      </c>
    </row>
    <row r="766" spans="1:14" x14ac:dyDescent="0.25">
      <c r="A766" t="str">
        <f>CALCS!AD769</f>
        <v>342466</v>
      </c>
      <c r="B766" t="str">
        <f>CALCS!A769</f>
        <v>Paterson</v>
      </c>
      <c r="C766" t="str">
        <f>CALCS!B769</f>
        <v>NJ</v>
      </c>
      <c r="D766" t="str">
        <f>CALCS!C769</f>
        <v>52</v>
      </c>
      <c r="E766" t="str">
        <f>CALCS!D769</f>
        <v>MC</v>
      </c>
      <c r="F766">
        <f>CALCS!O769</f>
        <v>147000</v>
      </c>
      <c r="G766" s="133">
        <f ca="1">OFFSET(CDBG17old!$J$1,MATCH(A766,CDBG17old!$K$2:$K$1263,0),)</f>
        <v>2057746</v>
      </c>
      <c r="H766" s="133">
        <f>CALCS!X769</f>
        <v>2271077</v>
      </c>
      <c r="I766" s="133">
        <f ca="1">IFERROR(OFFSET('reallocations and reductions'!$H$2,MATCH(A766,'reallocations and reductions'!$F$3:$F$6,0),),0)</f>
        <v>0</v>
      </c>
      <c r="J766" s="133">
        <f ca="1">IFERROR(OFFSET('reallocations and reductions'!$I$13,MATCH(A766,'reallocations and reductions'!$F$14:$F$54,0),), 0)</f>
        <v>1667</v>
      </c>
      <c r="K766" s="133">
        <f ca="1">ROUND(IF(OR(E766="State Balance", E766="Hawaii County"), H766/(SUMIF($E$2:$E$1259,"State Balance",$H$2:$H$1259)+SUMIF($E$2:$E$1259,"Hawaii County",$H$2:$H$1259))*('reallocations and reductions'!$I$6),H766/(SUM($H$2:$H$1259)-SUMIF($E$2:$E$1259,"State Balance",$H$2:$H$1259)-SUMIF($E$2:$E$1259,"Hawaii County",$H$2:$H$1259))*('reallocations and reductions'!$I$8+'reallocations and reductions'!$I$7)),0)</f>
        <v>177</v>
      </c>
      <c r="L766" s="133">
        <f t="shared" ca="1" si="33"/>
        <v>2272921</v>
      </c>
      <c r="M766" s="151">
        <f t="shared" ca="1" si="34"/>
        <v>0.10456829948885819</v>
      </c>
      <c r="N766" s="156">
        <f t="shared" ca="1" si="35"/>
        <v>215175</v>
      </c>
    </row>
    <row r="767" spans="1:14" x14ac:dyDescent="0.25">
      <c r="A767" t="str">
        <f>CALCS!AD770</f>
        <v>342532</v>
      </c>
      <c r="B767" t="str">
        <f>CALCS!A770</f>
        <v>Perth Amboy</v>
      </c>
      <c r="C767" t="str">
        <f>CALCS!B770</f>
        <v>NJ</v>
      </c>
      <c r="D767" t="str">
        <f>CALCS!C770</f>
        <v>52</v>
      </c>
      <c r="E767" t="str">
        <f>CALCS!D770</f>
        <v>MC</v>
      </c>
      <c r="F767">
        <f>CALCS!O770</f>
        <v>52499</v>
      </c>
      <c r="G767" s="133">
        <f ca="1">OFFSET(CDBG17old!$J$1,MATCH(A767,CDBG17old!$K$2:$K$1263,0),)</f>
        <v>549874</v>
      </c>
      <c r="H767" s="133">
        <f>CALCS!X770</f>
        <v>609970</v>
      </c>
      <c r="I767" s="133">
        <f ca="1">IFERROR(OFFSET('reallocations and reductions'!$H$2,MATCH(A767,'reallocations and reductions'!$F$3:$F$6,0),),0)</f>
        <v>0</v>
      </c>
      <c r="J767" s="133">
        <f ca="1">IFERROR(OFFSET('reallocations and reductions'!$I$13,MATCH(A767,'reallocations and reductions'!$F$14:$F$54,0),), 0)</f>
        <v>448</v>
      </c>
      <c r="K767" s="133">
        <f ca="1">ROUND(IF(OR(E767="State Balance", E767="Hawaii County"), H767/(SUMIF($E$2:$E$1259,"State Balance",$H$2:$H$1259)+SUMIF($E$2:$E$1259,"Hawaii County",$H$2:$H$1259))*('reallocations and reductions'!$I$6),H767/(SUM($H$2:$H$1259)-SUMIF($E$2:$E$1259,"State Balance",$H$2:$H$1259)-SUMIF($E$2:$E$1259,"Hawaii County",$H$2:$H$1259))*('reallocations and reductions'!$I$8+'reallocations and reductions'!$I$7)),0)</f>
        <v>48</v>
      </c>
      <c r="L767" s="133">
        <f t="shared" ca="1" si="33"/>
        <v>610466</v>
      </c>
      <c r="M767" s="151">
        <f t="shared" ca="1" si="34"/>
        <v>0.11019251683112859</v>
      </c>
      <c r="N767" s="156">
        <f t="shared" ca="1" si="35"/>
        <v>60592</v>
      </c>
    </row>
    <row r="768" spans="1:14" x14ac:dyDescent="0.25">
      <c r="A768" t="str">
        <f>CALCS!AD771</f>
        <v>342886</v>
      </c>
      <c r="B768" t="str">
        <f>CALCS!A771</f>
        <v>Sayreville</v>
      </c>
      <c r="C768" t="str">
        <f>CALCS!B771</f>
        <v>NJ</v>
      </c>
      <c r="D768" t="str">
        <f>CALCS!C771</f>
        <v>52</v>
      </c>
      <c r="E768" t="str">
        <f>CALCS!D771</f>
        <v>MC</v>
      </c>
      <c r="F768">
        <f>CALCS!O771</f>
        <v>44905</v>
      </c>
      <c r="G768" s="133">
        <f ca="1">OFFSET(CDBG17old!$J$1,MATCH(A768,CDBG17old!$K$2:$K$1263,0),)</f>
        <v>170082</v>
      </c>
      <c r="H768" s="133">
        <f>CALCS!X771</f>
        <v>206622</v>
      </c>
      <c r="I768" s="133">
        <f ca="1">IFERROR(OFFSET('reallocations and reductions'!$H$2,MATCH(A768,'reallocations and reductions'!$F$3:$F$6,0),),0)</f>
        <v>0</v>
      </c>
      <c r="J768" s="133">
        <f ca="1">IFERROR(OFFSET('reallocations and reductions'!$I$13,MATCH(A768,'reallocations and reductions'!$F$14:$F$54,0),), 0)</f>
        <v>152</v>
      </c>
      <c r="K768" s="133">
        <f ca="1">ROUND(IF(OR(E768="State Balance", E768="Hawaii County"), H768/(SUMIF($E$2:$E$1259,"State Balance",$H$2:$H$1259)+SUMIF($E$2:$E$1259,"Hawaii County",$H$2:$H$1259))*('reallocations and reductions'!$I$6),H768/(SUM($H$2:$H$1259)-SUMIF($E$2:$E$1259,"State Balance",$H$2:$H$1259)-SUMIF($E$2:$E$1259,"Hawaii County",$H$2:$H$1259))*('reallocations and reductions'!$I$8+'reallocations and reductions'!$I$7)),0)</f>
        <v>16</v>
      </c>
      <c r="L768" s="133">
        <f t="shared" ca="1" si="33"/>
        <v>206790</v>
      </c>
      <c r="M768" s="151">
        <f t="shared" ca="1" si="34"/>
        <v>0.21582530779271175</v>
      </c>
      <c r="N768" s="156">
        <f t="shared" ca="1" si="35"/>
        <v>36708</v>
      </c>
    </row>
    <row r="769" spans="1:14" x14ac:dyDescent="0.25">
      <c r="A769" t="str">
        <f>CALCS!AD772</f>
        <v>343216</v>
      </c>
      <c r="B769" t="str">
        <f>CALCS!A772</f>
        <v>Trenton</v>
      </c>
      <c r="C769" t="str">
        <f>CALCS!B772</f>
        <v>NJ</v>
      </c>
      <c r="D769" t="str">
        <f>CALCS!C772</f>
        <v>51</v>
      </c>
      <c r="E769" t="str">
        <f>CALCS!D772</f>
        <v>PC</v>
      </c>
      <c r="F769">
        <f>CALCS!O772</f>
        <v>84056</v>
      </c>
      <c r="G769" s="133">
        <f ca="1">OFFSET(CDBG17old!$J$1,MATCH(A769,CDBG17old!$K$2:$K$1263,0),)</f>
        <v>1227062</v>
      </c>
      <c r="H769" s="133">
        <f>CALCS!X772</f>
        <v>2661104</v>
      </c>
      <c r="I769" s="133">
        <f ca="1">IFERROR(OFFSET('reallocations and reductions'!$H$2,MATCH(A769,'reallocations and reductions'!$F$3:$F$6,0),),0)</f>
        <v>-1107437</v>
      </c>
      <c r="J769" s="133">
        <f ca="1">IFERROR(OFFSET('reallocations and reductions'!$I$13,MATCH(A769,'reallocations and reductions'!$F$14:$F$54,0),), 0)</f>
        <v>0</v>
      </c>
      <c r="K769" s="133">
        <f ca="1">ROUND(IF(OR(E769="State Balance", E769="Hawaii County"), H769/(SUMIF($E$2:$E$1259,"State Balance",$H$2:$H$1259)+SUMIF($E$2:$E$1259,"Hawaii County",$H$2:$H$1259))*('reallocations and reductions'!$I$6),H769/(SUM($H$2:$H$1259)-SUMIF($E$2:$E$1259,"State Balance",$H$2:$H$1259)-SUMIF($E$2:$E$1259,"Hawaii County",$H$2:$H$1259))*('reallocations and reductions'!$I$8+'reallocations and reductions'!$I$7)),0)</f>
        <v>207</v>
      </c>
      <c r="L769" s="133">
        <f t="shared" ref="L769:L832" ca="1" si="36">H769+I769+J769+K769</f>
        <v>1553874</v>
      </c>
      <c r="M769" s="151">
        <f t="shared" ref="M769:M832" ca="1" si="37">(L769-G769)/G769</f>
        <v>0.26633699030692826</v>
      </c>
      <c r="N769" s="156">
        <f t="shared" ref="N769:N832" ca="1" si="38">L769-G769</f>
        <v>326812</v>
      </c>
    </row>
    <row r="770" spans="1:14" x14ac:dyDescent="0.25">
      <c r="A770" t="str">
        <f>CALCS!AD773</f>
        <v>343234</v>
      </c>
      <c r="B770" t="str">
        <f>CALCS!A773</f>
        <v>Union City</v>
      </c>
      <c r="C770" t="str">
        <f>CALCS!B773</f>
        <v>NJ</v>
      </c>
      <c r="D770" t="str">
        <f>CALCS!C773</f>
        <v>52</v>
      </c>
      <c r="E770" t="str">
        <f>CALCS!D773</f>
        <v>MC</v>
      </c>
      <c r="F770">
        <f>CALCS!O773</f>
        <v>69296</v>
      </c>
      <c r="G770" s="133">
        <f ca="1">OFFSET(CDBG17old!$J$1,MATCH(A770,CDBG17old!$K$2:$K$1263,0),)</f>
        <v>925671</v>
      </c>
      <c r="H770" s="133">
        <f>CALCS!X773</f>
        <v>1003137</v>
      </c>
      <c r="I770" s="133">
        <f ca="1">IFERROR(OFFSET('reallocations and reductions'!$H$2,MATCH(A770,'reallocations and reductions'!$F$3:$F$6,0),),0)</f>
        <v>0</v>
      </c>
      <c r="J770" s="133">
        <f ca="1">IFERROR(OFFSET('reallocations and reductions'!$I$13,MATCH(A770,'reallocations and reductions'!$F$14:$F$54,0),), 0)</f>
        <v>736</v>
      </c>
      <c r="K770" s="133">
        <f ca="1">ROUND(IF(OR(E770="State Balance", E770="Hawaii County"), H770/(SUMIF($E$2:$E$1259,"State Balance",$H$2:$H$1259)+SUMIF($E$2:$E$1259,"Hawaii County",$H$2:$H$1259))*('reallocations and reductions'!$I$6),H770/(SUM($H$2:$H$1259)-SUMIF($E$2:$E$1259,"State Balance",$H$2:$H$1259)-SUMIF($E$2:$E$1259,"Hawaii County",$H$2:$H$1259))*('reallocations and reductions'!$I$8+'reallocations and reductions'!$I$7)),0)</f>
        <v>78</v>
      </c>
      <c r="L770" s="133">
        <f t="shared" ca="1" si="36"/>
        <v>1003951</v>
      </c>
      <c r="M770" s="151">
        <f t="shared" ca="1" si="37"/>
        <v>8.4565682623739966E-2</v>
      </c>
      <c r="N770" s="156">
        <f t="shared" ca="1" si="38"/>
        <v>78280</v>
      </c>
    </row>
    <row r="771" spans="1:14" x14ac:dyDescent="0.25">
      <c r="A771" t="str">
        <f>CALCS!AD774</f>
        <v>343252</v>
      </c>
      <c r="B771" t="str">
        <f>CALCS!A774</f>
        <v>Union Township</v>
      </c>
      <c r="C771" t="str">
        <f>CALCS!B774</f>
        <v>NJ</v>
      </c>
      <c r="D771" t="str">
        <f>CALCS!C774</f>
        <v>52</v>
      </c>
      <c r="E771" t="str">
        <f>CALCS!D774</f>
        <v>MC</v>
      </c>
      <c r="F771">
        <f>CALCS!O774</f>
        <v>58512</v>
      </c>
      <c r="G771" s="133">
        <f ca="1">OFFSET(CDBG17old!$J$1,MATCH(A771,CDBG17old!$K$2:$K$1263,0),)</f>
        <v>514316</v>
      </c>
      <c r="H771" s="133">
        <f>CALCS!X774</f>
        <v>584977</v>
      </c>
      <c r="I771" s="133">
        <f ca="1">IFERROR(OFFSET('reallocations and reductions'!$H$2,MATCH(A771,'reallocations and reductions'!$F$3:$F$6,0),),0)</f>
        <v>0</v>
      </c>
      <c r="J771" s="133">
        <f ca="1">IFERROR(OFFSET('reallocations and reductions'!$I$13,MATCH(A771,'reallocations and reductions'!$F$14:$F$54,0),), 0)</f>
        <v>0</v>
      </c>
      <c r="K771" s="133">
        <f ca="1">ROUND(IF(OR(E771="State Balance", E771="Hawaii County"), H771/(SUMIF($E$2:$E$1259,"State Balance",$H$2:$H$1259)+SUMIF($E$2:$E$1259,"Hawaii County",$H$2:$H$1259))*('reallocations and reductions'!$I$6),H771/(SUM($H$2:$H$1259)-SUMIF($E$2:$E$1259,"State Balance",$H$2:$H$1259)-SUMIF($E$2:$E$1259,"Hawaii County",$H$2:$H$1259))*('reallocations and reductions'!$I$8+'reallocations and reductions'!$I$7)),0)</f>
        <v>46</v>
      </c>
      <c r="L771" s="133">
        <f t="shared" ca="1" si="36"/>
        <v>585023</v>
      </c>
      <c r="M771" s="151">
        <f t="shared" ca="1" si="37"/>
        <v>0.1374777374221296</v>
      </c>
      <c r="N771" s="156">
        <f t="shared" ca="1" si="38"/>
        <v>70707</v>
      </c>
    </row>
    <row r="772" spans="1:14" x14ac:dyDescent="0.25">
      <c r="A772" t="str">
        <f>CALCS!AD775</f>
        <v>343330</v>
      </c>
      <c r="B772" t="str">
        <f>CALCS!A775</f>
        <v>Vineland</v>
      </c>
      <c r="C772" t="str">
        <f>CALCS!B775</f>
        <v>NJ</v>
      </c>
      <c r="D772" t="str">
        <f>CALCS!C775</f>
        <v>51</v>
      </c>
      <c r="E772" t="str">
        <f>CALCS!D775</f>
        <v>PC</v>
      </c>
      <c r="F772">
        <f>CALCS!O775</f>
        <v>60525</v>
      </c>
      <c r="G772" s="133">
        <f ca="1">OFFSET(CDBG17old!$J$1,MATCH(A772,CDBG17old!$K$2:$K$1263,0),)</f>
        <v>443436</v>
      </c>
      <c r="H772" s="133">
        <f>CALCS!X775</f>
        <v>478520</v>
      </c>
      <c r="I772" s="133">
        <f ca="1">IFERROR(OFFSET('reallocations and reductions'!$H$2,MATCH(A772,'reallocations and reductions'!$F$3:$F$6,0),),0)</f>
        <v>0</v>
      </c>
      <c r="J772" s="133">
        <f ca="1">IFERROR(OFFSET('reallocations and reductions'!$I$13,MATCH(A772,'reallocations and reductions'!$F$14:$F$54,0),), 0)</f>
        <v>0</v>
      </c>
      <c r="K772" s="133">
        <f ca="1">ROUND(IF(OR(E772="State Balance", E772="Hawaii County"), H772/(SUMIF($E$2:$E$1259,"State Balance",$H$2:$H$1259)+SUMIF($E$2:$E$1259,"Hawaii County",$H$2:$H$1259))*('reallocations and reductions'!$I$6),H772/(SUM($H$2:$H$1259)-SUMIF($E$2:$E$1259,"State Balance",$H$2:$H$1259)-SUMIF($E$2:$E$1259,"Hawaii County",$H$2:$H$1259))*('reallocations and reductions'!$I$8+'reallocations and reductions'!$I$7)),0)</f>
        <v>37</v>
      </c>
      <c r="L772" s="133">
        <f t="shared" ca="1" si="36"/>
        <v>478557</v>
      </c>
      <c r="M772" s="151">
        <f t="shared" ca="1" si="37"/>
        <v>7.92019592455281E-2</v>
      </c>
      <c r="N772" s="156">
        <f t="shared" ca="1" si="38"/>
        <v>35121</v>
      </c>
    </row>
    <row r="773" spans="1:14" x14ac:dyDescent="0.25">
      <c r="A773" t="str">
        <f>CALCS!AD776</f>
        <v>343402</v>
      </c>
      <c r="B773" t="str">
        <f>CALCS!A776</f>
        <v>Washington Township</v>
      </c>
      <c r="C773" t="str">
        <f>CALCS!B776</f>
        <v>NJ</v>
      </c>
      <c r="D773" t="str">
        <f>CALCS!C776</f>
        <v>52</v>
      </c>
      <c r="E773" t="str">
        <f>CALCS!D776</f>
        <v>MC</v>
      </c>
      <c r="F773">
        <f>CALCS!O776</f>
        <v>48035</v>
      </c>
      <c r="G773" s="133">
        <f ca="1">OFFSET(CDBG17old!$J$1,MATCH(A773,CDBG17old!$K$2:$K$1263,0),)</f>
        <v>147206</v>
      </c>
      <c r="H773" s="133">
        <f>CALCS!X776</f>
        <v>154093</v>
      </c>
      <c r="I773" s="133">
        <f ca="1">IFERROR(OFFSET('reallocations and reductions'!$H$2,MATCH(A773,'reallocations and reductions'!$F$3:$F$6,0),),0)</f>
        <v>0</v>
      </c>
      <c r="J773" s="133">
        <f ca="1">IFERROR(OFFSET('reallocations and reductions'!$I$13,MATCH(A773,'reallocations and reductions'!$F$14:$F$54,0),), 0)</f>
        <v>0</v>
      </c>
      <c r="K773" s="133">
        <f ca="1">ROUND(IF(OR(E773="State Balance", E773="Hawaii County"), H773/(SUMIF($E$2:$E$1259,"State Balance",$H$2:$H$1259)+SUMIF($E$2:$E$1259,"Hawaii County",$H$2:$H$1259))*('reallocations and reductions'!$I$6),H773/(SUM($H$2:$H$1259)-SUMIF($E$2:$E$1259,"State Balance",$H$2:$H$1259)-SUMIF($E$2:$E$1259,"Hawaii County",$H$2:$H$1259))*('reallocations and reductions'!$I$8+'reallocations and reductions'!$I$7)),0)</f>
        <v>12</v>
      </c>
      <c r="L773" s="133">
        <f t="shared" ca="1" si="36"/>
        <v>154105</v>
      </c>
      <c r="M773" s="151">
        <f t="shared" ca="1" si="37"/>
        <v>4.6866296210752278E-2</v>
      </c>
      <c r="N773" s="156">
        <f t="shared" ca="1" si="38"/>
        <v>6899</v>
      </c>
    </row>
    <row r="774" spans="1:14" x14ac:dyDescent="0.25">
      <c r="A774" t="str">
        <f>CALCS!AD777</f>
        <v>343438</v>
      </c>
      <c r="B774" t="str">
        <f>CALCS!A777</f>
        <v>Wayne Township</v>
      </c>
      <c r="C774" t="str">
        <f>CALCS!B777</f>
        <v>NJ</v>
      </c>
      <c r="D774" t="str">
        <f>CALCS!C777</f>
        <v>52</v>
      </c>
      <c r="E774" t="str">
        <f>CALCS!D777</f>
        <v>MC</v>
      </c>
      <c r="F774">
        <f>CALCS!O777</f>
        <v>54690</v>
      </c>
      <c r="G774" s="133">
        <f ca="1">OFFSET(CDBG17old!$J$1,MATCH(A774,CDBG17old!$K$2:$K$1263,0),)</f>
        <v>159225</v>
      </c>
      <c r="H774" s="133">
        <f>CALCS!X777</f>
        <v>184032</v>
      </c>
      <c r="I774" s="133">
        <f ca="1">IFERROR(OFFSET('reallocations and reductions'!$H$2,MATCH(A774,'reallocations and reductions'!$F$3:$F$6,0),),0)</f>
        <v>0</v>
      </c>
      <c r="J774" s="133">
        <f ca="1">IFERROR(OFFSET('reallocations and reductions'!$I$13,MATCH(A774,'reallocations and reductions'!$F$14:$F$54,0),), 0)</f>
        <v>0</v>
      </c>
      <c r="K774" s="133">
        <f ca="1">ROUND(IF(OR(E774="State Balance", E774="Hawaii County"), H774/(SUMIF($E$2:$E$1259,"State Balance",$H$2:$H$1259)+SUMIF($E$2:$E$1259,"Hawaii County",$H$2:$H$1259))*('reallocations and reductions'!$I$6),H774/(SUM($H$2:$H$1259)-SUMIF($E$2:$E$1259,"State Balance",$H$2:$H$1259)-SUMIF($E$2:$E$1259,"Hawaii County",$H$2:$H$1259))*('reallocations and reductions'!$I$8+'reallocations and reductions'!$I$7)),0)</f>
        <v>14</v>
      </c>
      <c r="L774" s="133">
        <f t="shared" ca="1" si="36"/>
        <v>184046</v>
      </c>
      <c r="M774" s="151">
        <f t="shared" ca="1" si="37"/>
        <v>0.1558863243837337</v>
      </c>
      <c r="N774" s="156">
        <f t="shared" ca="1" si="38"/>
        <v>24821</v>
      </c>
    </row>
    <row r="775" spans="1:14" x14ac:dyDescent="0.25">
      <c r="A775" t="str">
        <f>CALCS!AD778</f>
        <v>343624</v>
      </c>
      <c r="B775" t="str">
        <f>CALCS!A778</f>
        <v>Woodbridge</v>
      </c>
      <c r="C775" t="str">
        <f>CALCS!B778</f>
        <v>NJ</v>
      </c>
      <c r="D775" t="str">
        <f>CALCS!C778</f>
        <v>52</v>
      </c>
      <c r="E775" t="str">
        <f>CALCS!D778</f>
        <v>MC</v>
      </c>
      <c r="F775">
        <f>CALCS!O778</f>
        <v>101389</v>
      </c>
      <c r="G775" s="133">
        <f ca="1">OFFSET(CDBG17old!$J$1,MATCH(A775,CDBG17old!$K$2:$K$1263,0),)</f>
        <v>556595</v>
      </c>
      <c r="H775" s="133">
        <f>CALCS!X778</f>
        <v>631112</v>
      </c>
      <c r="I775" s="133">
        <f ca="1">IFERROR(OFFSET('reallocations and reductions'!$H$2,MATCH(A775,'reallocations and reductions'!$F$3:$F$6,0),),0)</f>
        <v>0</v>
      </c>
      <c r="J775" s="133">
        <f ca="1">IFERROR(OFFSET('reallocations and reductions'!$I$13,MATCH(A775,'reallocations and reductions'!$F$14:$F$54,0),), 0)</f>
        <v>463</v>
      </c>
      <c r="K775" s="133">
        <f ca="1">ROUND(IF(OR(E775="State Balance", E775="Hawaii County"), H775/(SUMIF($E$2:$E$1259,"State Balance",$H$2:$H$1259)+SUMIF($E$2:$E$1259,"Hawaii County",$H$2:$H$1259))*('reallocations and reductions'!$I$6),H775/(SUM($H$2:$H$1259)-SUMIF($E$2:$E$1259,"State Balance",$H$2:$H$1259)-SUMIF($E$2:$E$1259,"Hawaii County",$H$2:$H$1259))*('reallocations and reductions'!$I$8+'reallocations and reductions'!$I$7)),0)</f>
        <v>49</v>
      </c>
      <c r="L775" s="133">
        <f t="shared" ca="1" si="36"/>
        <v>631624</v>
      </c>
      <c r="M775" s="151">
        <f t="shared" ca="1" si="37"/>
        <v>0.13479998922016906</v>
      </c>
      <c r="N775" s="156">
        <f t="shared" ca="1" si="38"/>
        <v>75029</v>
      </c>
    </row>
    <row r="776" spans="1:14" x14ac:dyDescent="0.25">
      <c r="A776" t="str">
        <f>CALCS!AD779</f>
        <v>349001</v>
      </c>
      <c r="B776" t="str">
        <f>CALCS!A779</f>
        <v>Atlantic County</v>
      </c>
      <c r="C776" t="str">
        <f>CALCS!B779</f>
        <v>NJ</v>
      </c>
      <c r="D776" t="str">
        <f>CALCS!C779</f>
        <v>66</v>
      </c>
      <c r="E776" t="str">
        <f>CALCS!D779</f>
        <v>UC</v>
      </c>
      <c r="F776">
        <f>CALCS!O779</f>
        <v>228063</v>
      </c>
      <c r="G776" s="133">
        <f ca="1">OFFSET(CDBG17old!$J$1,MATCH(A776,CDBG17old!$K$2:$K$1263,0),)</f>
        <v>1207139</v>
      </c>
      <c r="H776" s="133">
        <f>CALCS!X779</f>
        <v>1299986</v>
      </c>
      <c r="I776" s="133">
        <f ca="1">IFERROR(OFFSET('reallocations and reductions'!$H$2,MATCH(A776,'reallocations and reductions'!$F$3:$F$6,0),),0)</f>
        <v>0</v>
      </c>
      <c r="J776" s="133">
        <f ca="1">IFERROR(OFFSET('reallocations and reductions'!$I$13,MATCH(A776,'reallocations and reductions'!$F$14:$F$54,0),), 0)</f>
        <v>0</v>
      </c>
      <c r="K776" s="133">
        <f ca="1">ROUND(IF(OR(E776="State Balance", E776="Hawaii County"), H776/(SUMIF($E$2:$E$1259,"State Balance",$H$2:$H$1259)+SUMIF($E$2:$E$1259,"Hawaii County",$H$2:$H$1259))*('reallocations and reductions'!$I$6),H776/(SUM($H$2:$H$1259)-SUMIF($E$2:$E$1259,"State Balance",$H$2:$H$1259)-SUMIF($E$2:$E$1259,"Hawaii County",$H$2:$H$1259))*('reallocations and reductions'!$I$8+'reallocations and reductions'!$I$7)),0)</f>
        <v>101</v>
      </c>
      <c r="L776" s="133">
        <f t="shared" ca="1" si="36"/>
        <v>1300087</v>
      </c>
      <c r="M776" s="151">
        <f t="shared" ca="1" si="37"/>
        <v>7.6998589226261432E-2</v>
      </c>
      <c r="N776" s="156">
        <f t="shared" ca="1" si="38"/>
        <v>92948</v>
      </c>
    </row>
    <row r="777" spans="1:14" x14ac:dyDescent="0.25">
      <c r="A777" t="str">
        <f>CALCS!AD780</f>
        <v>349003</v>
      </c>
      <c r="B777" t="str">
        <f>CALCS!A780</f>
        <v>Bergen County</v>
      </c>
      <c r="C777" t="str">
        <f>CALCS!B780</f>
        <v>NJ</v>
      </c>
      <c r="D777" t="str">
        <f>CALCS!C780</f>
        <v>66</v>
      </c>
      <c r="E777" t="str">
        <f>CALCS!D780</f>
        <v>UC</v>
      </c>
      <c r="F777">
        <f>CALCS!O780</f>
        <v>939151</v>
      </c>
      <c r="G777" s="133">
        <f ca="1">OFFSET(CDBG17old!$J$1,MATCH(A777,CDBG17old!$K$2:$K$1263,0),)</f>
        <v>8214701</v>
      </c>
      <c r="H777" s="133">
        <f>CALCS!X780</f>
        <v>9096700</v>
      </c>
      <c r="I777" s="133">
        <f ca="1">IFERROR(OFFSET('reallocations and reductions'!$H$2,MATCH(A777,'reallocations and reductions'!$F$3:$F$6,0),),0)</f>
        <v>0</v>
      </c>
      <c r="J777" s="133">
        <f ca="1">IFERROR(OFFSET('reallocations and reductions'!$I$13,MATCH(A777,'reallocations and reductions'!$F$14:$F$54,0),), 0)</f>
        <v>6677</v>
      </c>
      <c r="K777" s="133">
        <f ca="1">ROUND(IF(OR(E777="State Balance", E777="Hawaii County"), H777/(SUMIF($E$2:$E$1259,"State Balance",$H$2:$H$1259)+SUMIF($E$2:$E$1259,"Hawaii County",$H$2:$H$1259))*('reallocations and reductions'!$I$6),H777/(SUM($H$2:$H$1259)-SUMIF($E$2:$E$1259,"State Balance",$H$2:$H$1259)-SUMIF($E$2:$E$1259,"Hawaii County",$H$2:$H$1259))*('reallocations and reductions'!$I$8+'reallocations and reductions'!$I$7)),0)</f>
        <v>709</v>
      </c>
      <c r="L777" s="133">
        <f t="shared" ca="1" si="36"/>
        <v>9104086</v>
      </c>
      <c r="M777" s="151">
        <f t="shared" ca="1" si="37"/>
        <v>0.10826748289438654</v>
      </c>
      <c r="N777" s="156">
        <f t="shared" ca="1" si="38"/>
        <v>889385</v>
      </c>
    </row>
    <row r="778" spans="1:14" x14ac:dyDescent="0.25">
      <c r="A778" t="str">
        <f>CALCS!AD781</f>
        <v>349005</v>
      </c>
      <c r="B778" t="str">
        <f>CALCS!A781</f>
        <v>Burlington County</v>
      </c>
      <c r="C778" t="str">
        <f>CALCS!B781</f>
        <v>NJ</v>
      </c>
      <c r="D778" t="str">
        <f>CALCS!C781</f>
        <v>66</v>
      </c>
      <c r="E778" t="str">
        <f>CALCS!D781</f>
        <v>UC</v>
      </c>
      <c r="F778">
        <f>CALCS!O781</f>
        <v>382501</v>
      </c>
      <c r="G778" s="133">
        <f ca="1">OFFSET(CDBG17old!$J$1,MATCH(A778,CDBG17old!$K$2:$K$1263,0),)</f>
        <v>1216919</v>
      </c>
      <c r="H778" s="133">
        <f>CALCS!X781</f>
        <v>1448570</v>
      </c>
      <c r="I778" s="133">
        <f ca="1">IFERROR(OFFSET('reallocations and reductions'!$H$2,MATCH(A778,'reallocations and reductions'!$F$3:$F$6,0),),0)</f>
        <v>0</v>
      </c>
      <c r="J778" s="133">
        <f ca="1">IFERROR(OFFSET('reallocations and reductions'!$I$13,MATCH(A778,'reallocations and reductions'!$F$14:$F$54,0),), 0)</f>
        <v>0</v>
      </c>
      <c r="K778" s="133">
        <f ca="1">ROUND(IF(OR(E778="State Balance", E778="Hawaii County"), H778/(SUMIF($E$2:$E$1259,"State Balance",$H$2:$H$1259)+SUMIF($E$2:$E$1259,"Hawaii County",$H$2:$H$1259))*('reallocations and reductions'!$I$6),H778/(SUM($H$2:$H$1259)-SUMIF($E$2:$E$1259,"State Balance",$H$2:$H$1259)-SUMIF($E$2:$E$1259,"Hawaii County",$H$2:$H$1259))*('reallocations and reductions'!$I$8+'reallocations and reductions'!$I$7)),0)</f>
        <v>113</v>
      </c>
      <c r="L778" s="133">
        <f t="shared" ca="1" si="36"/>
        <v>1448683</v>
      </c>
      <c r="M778" s="151">
        <f t="shared" ca="1" si="37"/>
        <v>0.19045145979313333</v>
      </c>
      <c r="N778" s="156">
        <f t="shared" ca="1" si="38"/>
        <v>231764</v>
      </c>
    </row>
    <row r="779" spans="1:14" x14ac:dyDescent="0.25">
      <c r="A779" t="str">
        <f>CALCS!AD782</f>
        <v>349007</v>
      </c>
      <c r="B779" t="str">
        <f>CALCS!A782</f>
        <v>Camden County</v>
      </c>
      <c r="C779" t="str">
        <f>CALCS!B782</f>
        <v>NJ</v>
      </c>
      <c r="D779" t="str">
        <f>CALCS!C782</f>
        <v>66</v>
      </c>
      <c r="E779" t="str">
        <f>CALCS!D782</f>
        <v>UC</v>
      </c>
      <c r="F779">
        <f>CALCS!O782</f>
        <v>289082</v>
      </c>
      <c r="G779" s="133">
        <f ca="1">OFFSET(CDBG17old!$J$1,MATCH(A779,CDBG17old!$K$2:$K$1263,0),)</f>
        <v>2156604</v>
      </c>
      <c r="H779" s="133">
        <f>CALCS!X782</f>
        <v>2377896</v>
      </c>
      <c r="I779" s="133">
        <f ca="1">IFERROR(OFFSET('reallocations and reductions'!$H$2,MATCH(A779,'reallocations and reductions'!$F$3:$F$6,0),),0)</f>
        <v>0</v>
      </c>
      <c r="J779" s="133">
        <f ca="1">IFERROR(OFFSET('reallocations and reductions'!$I$13,MATCH(A779,'reallocations and reductions'!$F$14:$F$54,0),), 0)</f>
        <v>0</v>
      </c>
      <c r="K779" s="133">
        <f ca="1">ROUND(IF(OR(E779="State Balance", E779="Hawaii County"), H779/(SUMIF($E$2:$E$1259,"State Balance",$H$2:$H$1259)+SUMIF($E$2:$E$1259,"Hawaii County",$H$2:$H$1259))*('reallocations and reductions'!$I$6),H779/(SUM($H$2:$H$1259)-SUMIF($E$2:$E$1259,"State Balance",$H$2:$H$1259)-SUMIF($E$2:$E$1259,"Hawaii County",$H$2:$H$1259))*('reallocations and reductions'!$I$8+'reallocations and reductions'!$I$7)),0)</f>
        <v>185</v>
      </c>
      <c r="L779" s="133">
        <f t="shared" ca="1" si="36"/>
        <v>2378081</v>
      </c>
      <c r="M779" s="151">
        <f t="shared" ca="1" si="37"/>
        <v>0.10269711082794987</v>
      </c>
      <c r="N779" s="156">
        <f t="shared" ca="1" si="38"/>
        <v>221477</v>
      </c>
    </row>
    <row r="780" spans="1:14" x14ac:dyDescent="0.25">
      <c r="A780" t="str">
        <f>CALCS!AD783</f>
        <v>349013</v>
      </c>
      <c r="B780" t="str">
        <f>CALCS!A783</f>
        <v>Essex County</v>
      </c>
      <c r="C780" t="str">
        <f>CALCS!B783</f>
        <v>NJ</v>
      </c>
      <c r="D780" t="str">
        <f>CALCS!C783</f>
        <v>66</v>
      </c>
      <c r="E780" t="str">
        <f>CALCS!D783</f>
        <v>UC</v>
      </c>
      <c r="F780">
        <f>CALCS!O783</f>
        <v>347397</v>
      </c>
      <c r="G780" s="133">
        <f ca="1">OFFSET(CDBG17old!$J$1,MATCH(A780,CDBG17old!$K$2:$K$1263,0),)</f>
        <v>4709073</v>
      </c>
      <c r="H780" s="133">
        <f>CALCS!X783</f>
        <v>5191909</v>
      </c>
      <c r="I780" s="133">
        <f ca="1">IFERROR(OFFSET('reallocations and reductions'!$H$2,MATCH(A780,'reallocations and reductions'!$F$3:$F$6,0),),0)</f>
        <v>0</v>
      </c>
      <c r="J780" s="133">
        <f ca="1">IFERROR(OFFSET('reallocations and reductions'!$I$13,MATCH(A780,'reallocations and reductions'!$F$14:$F$54,0),), 0)</f>
        <v>0</v>
      </c>
      <c r="K780" s="133">
        <f ca="1">ROUND(IF(OR(E780="State Balance", E780="Hawaii County"), H780/(SUMIF($E$2:$E$1259,"State Balance",$H$2:$H$1259)+SUMIF($E$2:$E$1259,"Hawaii County",$H$2:$H$1259))*('reallocations and reductions'!$I$6),H780/(SUM($H$2:$H$1259)-SUMIF($E$2:$E$1259,"State Balance",$H$2:$H$1259)-SUMIF($E$2:$E$1259,"Hawaii County",$H$2:$H$1259))*('reallocations and reductions'!$I$8+'reallocations and reductions'!$I$7)),0)</f>
        <v>405</v>
      </c>
      <c r="L780" s="133">
        <f t="shared" ca="1" si="36"/>
        <v>5192314</v>
      </c>
      <c r="M780" s="151">
        <f t="shared" ca="1" si="37"/>
        <v>0.10261913544343017</v>
      </c>
      <c r="N780" s="156">
        <f t="shared" ca="1" si="38"/>
        <v>483241</v>
      </c>
    </row>
    <row r="781" spans="1:14" x14ac:dyDescent="0.25">
      <c r="A781" t="str">
        <f>CALCS!AD784</f>
        <v>349015</v>
      </c>
      <c r="B781" t="str">
        <f>CALCS!A784</f>
        <v>Gloucester County</v>
      </c>
      <c r="C781" t="str">
        <f>CALCS!B784</f>
        <v>NJ</v>
      </c>
      <c r="D781" t="str">
        <f>CALCS!C784</f>
        <v>66</v>
      </c>
      <c r="E781" t="str">
        <f>CALCS!D784</f>
        <v>UC</v>
      </c>
      <c r="F781">
        <f>CALCS!O784</f>
        <v>244295</v>
      </c>
      <c r="G781" s="133">
        <f ca="1">OFFSET(CDBG17old!$J$1,MATCH(A781,CDBG17old!$K$2:$K$1263,0),)</f>
        <v>1071595</v>
      </c>
      <c r="H781" s="133">
        <f>CALCS!X784</f>
        <v>1200548</v>
      </c>
      <c r="I781" s="133">
        <f ca="1">IFERROR(OFFSET('reallocations and reductions'!$H$2,MATCH(A781,'reallocations and reductions'!$F$3:$F$6,0),),0)</f>
        <v>0</v>
      </c>
      <c r="J781" s="133">
        <f ca="1">IFERROR(OFFSET('reallocations and reductions'!$I$13,MATCH(A781,'reallocations and reductions'!$F$14:$F$54,0),), 0)</f>
        <v>0</v>
      </c>
      <c r="K781" s="133">
        <f ca="1">ROUND(IF(OR(E781="State Balance", E781="Hawaii County"), H781/(SUMIF($E$2:$E$1259,"State Balance",$H$2:$H$1259)+SUMIF($E$2:$E$1259,"Hawaii County",$H$2:$H$1259))*('reallocations and reductions'!$I$6),H781/(SUM($H$2:$H$1259)-SUMIF($E$2:$E$1259,"State Balance",$H$2:$H$1259)-SUMIF($E$2:$E$1259,"Hawaii County",$H$2:$H$1259))*('reallocations and reductions'!$I$8+'reallocations and reductions'!$I$7)),0)</f>
        <v>94</v>
      </c>
      <c r="L781" s="133">
        <f t="shared" ca="1" si="36"/>
        <v>1200642</v>
      </c>
      <c r="M781" s="151">
        <f t="shared" ca="1" si="37"/>
        <v>0.12042516062504957</v>
      </c>
      <c r="N781" s="156">
        <f t="shared" ca="1" si="38"/>
        <v>129047</v>
      </c>
    </row>
    <row r="782" spans="1:14" x14ac:dyDescent="0.25">
      <c r="A782" t="str">
        <f>CALCS!AD785</f>
        <v>349017</v>
      </c>
      <c r="B782" t="str">
        <f>CALCS!A785</f>
        <v>Hudson County</v>
      </c>
      <c r="C782" t="str">
        <f>CALCS!B785</f>
        <v>NJ</v>
      </c>
      <c r="D782" t="str">
        <f>CALCS!C785</f>
        <v>66</v>
      </c>
      <c r="E782" t="str">
        <f>CALCS!D785</f>
        <v>UC</v>
      </c>
      <c r="F782">
        <f>CALCS!O785</f>
        <v>161032</v>
      </c>
      <c r="G782" s="133">
        <f ca="1">OFFSET(CDBG17old!$J$1,MATCH(A782,CDBG17old!$K$2:$K$1263,0),)</f>
        <v>1837677</v>
      </c>
      <c r="H782" s="133">
        <f>CALCS!X785</f>
        <v>1967541</v>
      </c>
      <c r="I782" s="133">
        <f ca="1">IFERROR(OFFSET('reallocations and reductions'!$H$2,MATCH(A782,'reallocations and reductions'!$F$3:$F$6,0),),0)</f>
        <v>0</v>
      </c>
      <c r="J782" s="133">
        <f ca="1">IFERROR(OFFSET('reallocations and reductions'!$I$13,MATCH(A782,'reallocations and reductions'!$F$14:$F$54,0),), 0)</f>
        <v>1444</v>
      </c>
      <c r="K782" s="133">
        <f ca="1">ROUND(IF(OR(E782="State Balance", E782="Hawaii County"), H782/(SUMIF($E$2:$E$1259,"State Balance",$H$2:$H$1259)+SUMIF($E$2:$E$1259,"Hawaii County",$H$2:$H$1259))*('reallocations and reductions'!$I$6),H782/(SUM($H$2:$H$1259)-SUMIF($E$2:$E$1259,"State Balance",$H$2:$H$1259)-SUMIF($E$2:$E$1259,"Hawaii County",$H$2:$H$1259))*('reallocations and reductions'!$I$8+'reallocations and reductions'!$I$7)),0)</f>
        <v>153</v>
      </c>
      <c r="L782" s="133">
        <f t="shared" ca="1" si="36"/>
        <v>1969138</v>
      </c>
      <c r="M782" s="151">
        <f t="shared" ca="1" si="37"/>
        <v>7.1536510496675962E-2</v>
      </c>
      <c r="N782" s="156">
        <f t="shared" ca="1" si="38"/>
        <v>131461</v>
      </c>
    </row>
    <row r="783" spans="1:14" x14ac:dyDescent="0.25">
      <c r="A783" t="str">
        <f>CALCS!AD786</f>
        <v>349023</v>
      </c>
      <c r="B783" t="str">
        <f>CALCS!A786</f>
        <v>Middlesex County</v>
      </c>
      <c r="C783" t="str">
        <f>CALCS!B786</f>
        <v>NJ</v>
      </c>
      <c r="D783" t="str">
        <f>CALCS!C786</f>
        <v>66</v>
      </c>
      <c r="E783" t="str">
        <f>CALCS!D786</f>
        <v>UC</v>
      </c>
      <c r="F783">
        <f>CALCS!O786</f>
        <v>412701</v>
      </c>
      <c r="G783" s="133">
        <f ca="1">OFFSET(CDBG17old!$J$1,MATCH(A783,CDBG17old!$K$2:$K$1263,0),)</f>
        <v>1626253</v>
      </c>
      <c r="H783" s="133">
        <f>CALCS!X786</f>
        <v>1856398</v>
      </c>
      <c r="I783" s="133">
        <f ca="1">IFERROR(OFFSET('reallocations and reductions'!$H$2,MATCH(A783,'reallocations and reductions'!$F$3:$F$6,0),),0)</f>
        <v>0</v>
      </c>
      <c r="J783" s="133">
        <f ca="1">IFERROR(OFFSET('reallocations and reductions'!$I$13,MATCH(A783,'reallocations and reductions'!$F$14:$F$54,0),), 0)</f>
        <v>1363</v>
      </c>
      <c r="K783" s="133">
        <f ca="1">ROUND(IF(OR(E783="State Balance", E783="Hawaii County"), H783/(SUMIF($E$2:$E$1259,"State Balance",$H$2:$H$1259)+SUMIF($E$2:$E$1259,"Hawaii County",$H$2:$H$1259))*('reallocations and reductions'!$I$6),H783/(SUM($H$2:$H$1259)-SUMIF($E$2:$E$1259,"State Balance",$H$2:$H$1259)-SUMIF($E$2:$E$1259,"Hawaii County",$H$2:$H$1259))*('reallocations and reductions'!$I$8+'reallocations and reductions'!$I$7)),0)</f>
        <v>145</v>
      </c>
      <c r="L783" s="133">
        <f t="shared" ca="1" si="36"/>
        <v>1857906</v>
      </c>
      <c r="M783" s="151">
        <f t="shared" ca="1" si="37"/>
        <v>0.14244585559565456</v>
      </c>
      <c r="N783" s="156">
        <f t="shared" ca="1" si="38"/>
        <v>231653</v>
      </c>
    </row>
    <row r="784" spans="1:14" x14ac:dyDescent="0.25">
      <c r="A784" t="str">
        <f>CALCS!AD787</f>
        <v>349025</v>
      </c>
      <c r="B784" t="str">
        <f>CALCS!A787</f>
        <v>Monmouth County</v>
      </c>
      <c r="C784" t="str">
        <f>CALCS!B787</f>
        <v>NJ</v>
      </c>
      <c r="D784" t="str">
        <f>CALCS!C787</f>
        <v>66</v>
      </c>
      <c r="E784" t="str">
        <f>CALCS!D787</f>
        <v>UC</v>
      </c>
      <c r="F784">
        <f>CALCS!O787</f>
        <v>461634</v>
      </c>
      <c r="G784" s="133">
        <f ca="1">OFFSET(CDBG17old!$J$1,MATCH(A784,CDBG17old!$K$2:$K$1263,0),)</f>
        <v>2215439</v>
      </c>
      <c r="H784" s="133">
        <f>CALCS!X787</f>
        <v>2448186</v>
      </c>
      <c r="I784" s="133">
        <f ca="1">IFERROR(OFFSET('reallocations and reductions'!$H$2,MATCH(A784,'reallocations and reductions'!$F$3:$F$6,0),),0)</f>
        <v>0</v>
      </c>
      <c r="J784" s="133">
        <f ca="1">IFERROR(OFFSET('reallocations and reductions'!$I$13,MATCH(A784,'reallocations and reductions'!$F$14:$F$54,0),), 0)</f>
        <v>1797</v>
      </c>
      <c r="K784" s="133">
        <f ca="1">ROUND(IF(OR(E784="State Balance", E784="Hawaii County"), H784/(SUMIF($E$2:$E$1259,"State Balance",$H$2:$H$1259)+SUMIF($E$2:$E$1259,"Hawaii County",$H$2:$H$1259))*('reallocations and reductions'!$I$6),H784/(SUM($H$2:$H$1259)-SUMIF($E$2:$E$1259,"State Balance",$H$2:$H$1259)-SUMIF($E$2:$E$1259,"Hawaii County",$H$2:$H$1259))*('reallocations and reductions'!$I$8+'reallocations and reductions'!$I$7)),0)</f>
        <v>191</v>
      </c>
      <c r="L784" s="133">
        <f t="shared" ca="1" si="36"/>
        <v>2450174</v>
      </c>
      <c r="M784" s="151">
        <f t="shared" ca="1" si="37"/>
        <v>0.10595416980562318</v>
      </c>
      <c r="N784" s="156">
        <f t="shared" ca="1" si="38"/>
        <v>234735</v>
      </c>
    </row>
    <row r="785" spans="1:14" x14ac:dyDescent="0.25">
      <c r="A785" t="str">
        <f>CALCS!AD788</f>
        <v>349027</v>
      </c>
      <c r="B785" t="str">
        <f>CALCS!A788</f>
        <v>Morris County</v>
      </c>
      <c r="C785" t="str">
        <f>CALCS!B788</f>
        <v>NJ</v>
      </c>
      <c r="D785" t="str">
        <f>CALCS!C788</f>
        <v>66</v>
      </c>
      <c r="E785" t="str">
        <f>CALCS!D788</f>
        <v>UC</v>
      </c>
      <c r="F785">
        <f>CALCS!O788</f>
        <v>421925</v>
      </c>
      <c r="G785" s="133">
        <f ca="1">OFFSET(CDBG17old!$J$1,MATCH(A785,CDBG17old!$K$2:$K$1263,0),)</f>
        <v>1769115</v>
      </c>
      <c r="H785" s="133">
        <f>CALCS!X788</f>
        <v>1932737</v>
      </c>
      <c r="I785" s="133">
        <f ca="1">IFERROR(OFFSET('reallocations and reductions'!$H$2,MATCH(A785,'reallocations and reductions'!$F$3:$F$6,0),),0)</f>
        <v>0</v>
      </c>
      <c r="J785" s="133">
        <f ca="1">IFERROR(OFFSET('reallocations and reductions'!$I$13,MATCH(A785,'reallocations and reductions'!$F$14:$F$54,0),), 0)</f>
        <v>0</v>
      </c>
      <c r="K785" s="133">
        <f ca="1">ROUND(IF(OR(E785="State Balance", E785="Hawaii County"), H785/(SUMIF($E$2:$E$1259,"State Balance",$H$2:$H$1259)+SUMIF($E$2:$E$1259,"Hawaii County",$H$2:$H$1259))*('reallocations and reductions'!$I$6),H785/(SUM($H$2:$H$1259)-SUMIF($E$2:$E$1259,"State Balance",$H$2:$H$1259)-SUMIF($E$2:$E$1259,"Hawaii County",$H$2:$H$1259))*('reallocations and reductions'!$I$8+'reallocations and reductions'!$I$7)),0)</f>
        <v>151</v>
      </c>
      <c r="L785" s="133">
        <f t="shared" ca="1" si="36"/>
        <v>1932888</v>
      </c>
      <c r="M785" s="151">
        <f t="shared" ca="1" si="37"/>
        <v>9.2573405346741161E-2</v>
      </c>
      <c r="N785" s="156">
        <f t="shared" ca="1" si="38"/>
        <v>163773</v>
      </c>
    </row>
    <row r="786" spans="1:14" x14ac:dyDescent="0.25">
      <c r="A786" t="str">
        <f>CALCS!AD789</f>
        <v>349029</v>
      </c>
      <c r="B786" t="str">
        <f>CALCS!A789</f>
        <v>Ocean County</v>
      </c>
      <c r="C786" t="str">
        <f>CALCS!B789</f>
        <v>NJ</v>
      </c>
      <c r="D786" t="str">
        <f>CALCS!C789</f>
        <v>66</v>
      </c>
      <c r="E786" t="str">
        <f>CALCS!D789</f>
        <v>UC</v>
      </c>
      <c r="F786">
        <f>CALCS!O789</f>
        <v>268108</v>
      </c>
      <c r="G786" s="133">
        <f ca="1">OFFSET(CDBG17old!$J$1,MATCH(A786,CDBG17old!$K$2:$K$1263,0),)</f>
        <v>998685</v>
      </c>
      <c r="H786" s="133">
        <f>CALCS!X789</f>
        <v>1138311</v>
      </c>
      <c r="I786" s="133">
        <f ca="1">IFERROR(OFFSET('reallocations and reductions'!$H$2,MATCH(A786,'reallocations and reductions'!$F$3:$F$6,0),),0)</f>
        <v>0</v>
      </c>
      <c r="J786" s="133">
        <f ca="1">IFERROR(OFFSET('reallocations and reductions'!$I$13,MATCH(A786,'reallocations and reductions'!$F$14:$F$54,0),), 0)</f>
        <v>836</v>
      </c>
      <c r="K786" s="133">
        <f ca="1">ROUND(IF(OR(E786="State Balance", E786="Hawaii County"), H786/(SUMIF($E$2:$E$1259,"State Balance",$H$2:$H$1259)+SUMIF($E$2:$E$1259,"Hawaii County",$H$2:$H$1259))*('reallocations and reductions'!$I$6),H786/(SUM($H$2:$H$1259)-SUMIF($E$2:$E$1259,"State Balance",$H$2:$H$1259)-SUMIF($E$2:$E$1259,"Hawaii County",$H$2:$H$1259))*('reallocations and reductions'!$I$8+'reallocations and reductions'!$I$7)),0)</f>
        <v>89</v>
      </c>
      <c r="L786" s="133">
        <f t="shared" ca="1" si="36"/>
        <v>1139236</v>
      </c>
      <c r="M786" s="151">
        <f t="shared" ca="1" si="37"/>
        <v>0.14073606792932705</v>
      </c>
      <c r="N786" s="156">
        <f t="shared" ca="1" si="38"/>
        <v>140551</v>
      </c>
    </row>
    <row r="787" spans="1:14" x14ac:dyDescent="0.25">
      <c r="A787" t="str">
        <f>CALCS!AD790</f>
        <v>349031</v>
      </c>
      <c r="B787" t="str">
        <f>CALCS!A790</f>
        <v>Passaic County</v>
      </c>
      <c r="C787" t="str">
        <f>CALCS!B790</f>
        <v>NJ</v>
      </c>
      <c r="D787" t="str">
        <f>CALCS!C790</f>
        <v>66</v>
      </c>
      <c r="E787" t="str">
        <f>CALCS!D790</f>
        <v>UC</v>
      </c>
      <c r="F787">
        <f>CALCS!O790</f>
        <v>137376</v>
      </c>
      <c r="G787" s="133">
        <f ca="1">OFFSET(CDBG17old!$J$1,MATCH(A787,CDBG17old!$K$2:$K$1263,0),)</f>
        <v>788241</v>
      </c>
      <c r="H787" s="133">
        <f>CALCS!X790</f>
        <v>848352</v>
      </c>
      <c r="I787" s="133">
        <f ca="1">IFERROR(OFFSET('reallocations and reductions'!$H$2,MATCH(A787,'reallocations and reductions'!$F$3:$F$6,0),),0)</f>
        <v>0</v>
      </c>
      <c r="J787" s="133">
        <f ca="1">IFERROR(OFFSET('reallocations and reductions'!$I$13,MATCH(A787,'reallocations and reductions'!$F$14:$F$54,0),), 0)</f>
        <v>623</v>
      </c>
      <c r="K787" s="133">
        <f ca="1">ROUND(IF(OR(E787="State Balance", E787="Hawaii County"), H787/(SUMIF($E$2:$E$1259,"State Balance",$H$2:$H$1259)+SUMIF($E$2:$E$1259,"Hawaii County",$H$2:$H$1259))*('reallocations and reductions'!$I$6),H787/(SUM($H$2:$H$1259)-SUMIF($E$2:$E$1259,"State Balance",$H$2:$H$1259)-SUMIF($E$2:$E$1259,"Hawaii County",$H$2:$H$1259))*('reallocations and reductions'!$I$8+'reallocations and reductions'!$I$7)),0)</f>
        <v>66</v>
      </c>
      <c r="L787" s="133">
        <f t="shared" ca="1" si="36"/>
        <v>849041</v>
      </c>
      <c r="M787" s="151">
        <f t="shared" ca="1" si="37"/>
        <v>7.7133770001814164E-2</v>
      </c>
      <c r="N787" s="156">
        <f t="shared" ca="1" si="38"/>
        <v>60800</v>
      </c>
    </row>
    <row r="788" spans="1:14" x14ac:dyDescent="0.25">
      <c r="A788" t="str">
        <f>CALCS!AD791</f>
        <v>349035</v>
      </c>
      <c r="B788" t="str">
        <f>CALCS!A791</f>
        <v>Somerset County</v>
      </c>
      <c r="C788" t="str">
        <f>CALCS!B791</f>
        <v>NJ</v>
      </c>
      <c r="D788" t="str">
        <f>CALCS!C791</f>
        <v>66</v>
      </c>
      <c r="E788" t="str">
        <f>CALCS!D791</f>
        <v>UC</v>
      </c>
      <c r="F788">
        <f>CALCS!O791</f>
        <v>266513</v>
      </c>
      <c r="G788" s="133">
        <f ca="1">OFFSET(CDBG17old!$J$1,MATCH(A788,CDBG17old!$K$2:$K$1263,0),)</f>
        <v>958929</v>
      </c>
      <c r="H788" s="133">
        <f>CALCS!X791</f>
        <v>1072833</v>
      </c>
      <c r="I788" s="133">
        <f ca="1">IFERROR(OFFSET('reallocations and reductions'!$H$2,MATCH(A788,'reallocations and reductions'!$F$3:$F$6,0),),0)</f>
        <v>0</v>
      </c>
      <c r="J788" s="133">
        <f ca="1">IFERROR(OFFSET('reallocations and reductions'!$I$13,MATCH(A788,'reallocations and reductions'!$F$14:$F$54,0),), 0)</f>
        <v>0</v>
      </c>
      <c r="K788" s="133">
        <f ca="1">ROUND(IF(OR(E788="State Balance", E788="Hawaii County"), H788/(SUMIF($E$2:$E$1259,"State Balance",$H$2:$H$1259)+SUMIF($E$2:$E$1259,"Hawaii County",$H$2:$H$1259))*('reallocations and reductions'!$I$6),H788/(SUM($H$2:$H$1259)-SUMIF($E$2:$E$1259,"State Balance",$H$2:$H$1259)-SUMIF($E$2:$E$1259,"Hawaii County",$H$2:$H$1259))*('reallocations and reductions'!$I$8+'reallocations and reductions'!$I$7)),0)</f>
        <v>84</v>
      </c>
      <c r="L788" s="133">
        <f t="shared" ca="1" si="36"/>
        <v>1072917</v>
      </c>
      <c r="M788" s="151">
        <f t="shared" ca="1" si="37"/>
        <v>0.11887011447145722</v>
      </c>
      <c r="N788" s="156">
        <f t="shared" ca="1" si="38"/>
        <v>113988</v>
      </c>
    </row>
    <row r="789" spans="1:14" x14ac:dyDescent="0.25">
      <c r="A789" t="str">
        <f>CALCS!AD792</f>
        <v>349039</v>
      </c>
      <c r="B789" t="str">
        <f>CALCS!A792</f>
        <v>Union County</v>
      </c>
      <c r="C789" t="str">
        <f>CALCS!B792</f>
        <v>NJ</v>
      </c>
      <c r="D789" t="str">
        <f>CALCS!C792</f>
        <v>66</v>
      </c>
      <c r="E789" t="str">
        <f>CALCS!D792</f>
        <v>UC</v>
      </c>
      <c r="F789">
        <f>CALCS!O792</f>
        <v>368478</v>
      </c>
      <c r="G789" s="133">
        <f ca="1">OFFSET(CDBG17old!$J$1,MATCH(A789,CDBG17old!$K$2:$K$1263,0),)</f>
        <v>4046649</v>
      </c>
      <c r="H789" s="133">
        <f>CALCS!X792</f>
        <v>4475932</v>
      </c>
      <c r="I789" s="133">
        <f ca="1">IFERROR(OFFSET('reallocations and reductions'!$H$2,MATCH(A789,'reallocations and reductions'!$F$3:$F$6,0),),0)</f>
        <v>0</v>
      </c>
      <c r="J789" s="133">
        <f ca="1">IFERROR(OFFSET('reallocations and reductions'!$I$13,MATCH(A789,'reallocations and reductions'!$F$14:$F$54,0),), 0)</f>
        <v>0</v>
      </c>
      <c r="K789" s="133">
        <f ca="1">ROUND(IF(OR(E789="State Balance", E789="Hawaii County"), H789/(SUMIF($E$2:$E$1259,"State Balance",$H$2:$H$1259)+SUMIF($E$2:$E$1259,"Hawaii County",$H$2:$H$1259))*('reallocations and reductions'!$I$6),H789/(SUM($H$2:$H$1259)-SUMIF($E$2:$E$1259,"State Balance",$H$2:$H$1259)-SUMIF($E$2:$E$1259,"Hawaii County",$H$2:$H$1259))*('reallocations and reductions'!$I$8+'reallocations and reductions'!$I$7)),0)</f>
        <v>349</v>
      </c>
      <c r="L789" s="133">
        <f t="shared" ca="1" si="36"/>
        <v>4476281</v>
      </c>
      <c r="M789" s="151">
        <f t="shared" ca="1" si="37"/>
        <v>0.10616982100498462</v>
      </c>
      <c r="N789" s="156">
        <f t="shared" ca="1" si="38"/>
        <v>429632</v>
      </c>
    </row>
    <row r="790" spans="1:14" x14ac:dyDescent="0.25">
      <c r="A790" t="str">
        <f>CALCS!AD793</f>
        <v>359999</v>
      </c>
      <c r="B790" t="str">
        <f>CALCS!A793</f>
        <v>New Mexico</v>
      </c>
      <c r="C790" t="str">
        <f>CALCS!B793</f>
        <v>NM</v>
      </c>
      <c r="D790" t="str">
        <f>CALCS!C793</f>
        <v>22</v>
      </c>
      <c r="E790" t="str">
        <f>CALCS!D793</f>
        <v>State Balance</v>
      </c>
      <c r="F790">
        <f>CALCS!O793</f>
        <v>1092695</v>
      </c>
      <c r="G790" s="133">
        <f ca="1">OFFSET(CDBG17old!$J$1,MATCH(A790,CDBG17old!$K$2:$K$1263,0),)</f>
        <v>10344877</v>
      </c>
      <c r="H790" s="133">
        <f>CALCS!X793</f>
        <v>11070631</v>
      </c>
      <c r="I790" s="133">
        <f ca="1">IFERROR(OFFSET('reallocations and reductions'!$H$2,MATCH(A790,'reallocations and reductions'!$F$3:$F$6,0),),0)</f>
        <v>0</v>
      </c>
      <c r="J790" s="133">
        <f ca="1">IFERROR(OFFSET('reallocations and reductions'!$I$13,MATCH(A790,'reallocations and reductions'!$F$14:$F$54,0),), 0)</f>
        <v>0</v>
      </c>
      <c r="K790" s="133">
        <f ca="1">ROUND(IF(OR(E790="State Balance", E790="Hawaii County"), H790/(SUMIF($E$2:$E$1259,"State Balance",$H$2:$H$1259)+SUMIF($E$2:$E$1259,"Hawaii County",$H$2:$H$1259))*('reallocations and reductions'!$I$6),H790/(SUM($H$2:$H$1259)-SUMIF($E$2:$E$1259,"State Balance",$H$2:$H$1259)-SUMIF($E$2:$E$1259,"Hawaii County",$H$2:$H$1259))*('reallocations and reductions'!$I$8+'reallocations and reductions'!$I$7)),0)</f>
        <v>15976</v>
      </c>
      <c r="L790" s="133">
        <f t="shared" ca="1" si="36"/>
        <v>11086607</v>
      </c>
      <c r="M790" s="151">
        <f t="shared" ca="1" si="37"/>
        <v>7.1700224178595839E-2</v>
      </c>
      <c r="N790" s="156">
        <f t="shared" ca="1" si="38"/>
        <v>741730</v>
      </c>
    </row>
    <row r="791" spans="1:14" x14ac:dyDescent="0.25">
      <c r="A791" t="str">
        <f>CALCS!AD794</f>
        <v>350012</v>
      </c>
      <c r="B791" t="str">
        <f>CALCS!A794</f>
        <v>Albuquerque</v>
      </c>
      <c r="C791" t="str">
        <f>CALCS!B794</f>
        <v>NM</v>
      </c>
      <c r="D791" t="str">
        <f>CALCS!C794</f>
        <v>51</v>
      </c>
      <c r="E791" t="str">
        <f>CALCS!D794</f>
        <v>PC</v>
      </c>
      <c r="F791">
        <f>CALCS!O794</f>
        <v>559277</v>
      </c>
      <c r="G791" s="133">
        <f ca="1">OFFSET(CDBG17old!$J$1,MATCH(A791,CDBG17old!$K$2:$K$1263,0),)</f>
        <v>3973569</v>
      </c>
      <c r="H791" s="133">
        <f>CALCS!X794</f>
        <v>4459733</v>
      </c>
      <c r="I791" s="133">
        <f ca="1">IFERROR(OFFSET('reallocations and reductions'!$H$2,MATCH(A791,'reallocations and reductions'!$F$3:$F$6,0),),0)</f>
        <v>0</v>
      </c>
      <c r="J791" s="133">
        <f ca="1">IFERROR(OFFSET('reallocations and reductions'!$I$13,MATCH(A791,'reallocations and reductions'!$F$14:$F$54,0),), 0)</f>
        <v>0</v>
      </c>
      <c r="K791" s="133">
        <f ca="1">ROUND(IF(OR(E791="State Balance", E791="Hawaii County"), H791/(SUMIF($E$2:$E$1259,"State Balance",$H$2:$H$1259)+SUMIF($E$2:$E$1259,"Hawaii County",$H$2:$H$1259))*('reallocations and reductions'!$I$6),H791/(SUM($H$2:$H$1259)-SUMIF($E$2:$E$1259,"State Balance",$H$2:$H$1259)-SUMIF($E$2:$E$1259,"Hawaii County",$H$2:$H$1259))*('reallocations and reductions'!$I$8+'reallocations and reductions'!$I$7)),0)</f>
        <v>348</v>
      </c>
      <c r="L791" s="133">
        <f t="shared" ca="1" si="36"/>
        <v>4460081</v>
      </c>
      <c r="M791" s="151">
        <f t="shared" ca="1" si="37"/>
        <v>0.12243703330683323</v>
      </c>
      <c r="N791" s="156">
        <f t="shared" ca="1" si="38"/>
        <v>486512</v>
      </c>
    </row>
    <row r="792" spans="1:14" x14ac:dyDescent="0.25">
      <c r="A792" t="str">
        <f>CALCS!AD795</f>
        <v>350204</v>
      </c>
      <c r="B792" t="str">
        <f>CALCS!A795</f>
        <v>Farmington</v>
      </c>
      <c r="C792" t="str">
        <f>CALCS!B795</f>
        <v>NM</v>
      </c>
      <c r="D792" t="str">
        <f>CALCS!C795</f>
        <v>51</v>
      </c>
      <c r="E792" t="str">
        <f>CALCS!D795</f>
        <v>PC</v>
      </c>
      <c r="F792">
        <f>CALCS!O795</f>
        <v>41629</v>
      </c>
      <c r="G792" s="133">
        <f ca="1">OFFSET(CDBG17old!$J$1,MATCH(A792,CDBG17old!$K$2:$K$1263,0),)</f>
        <v>358538</v>
      </c>
      <c r="H792" s="133">
        <f>CALCS!X795</f>
        <v>352997</v>
      </c>
      <c r="I792" s="133">
        <f ca="1">IFERROR(OFFSET('reallocations and reductions'!$H$2,MATCH(A792,'reallocations and reductions'!$F$3:$F$6,0),),0)</f>
        <v>0</v>
      </c>
      <c r="J792" s="133">
        <f ca="1">IFERROR(OFFSET('reallocations and reductions'!$I$13,MATCH(A792,'reallocations and reductions'!$F$14:$F$54,0),), 0)</f>
        <v>0</v>
      </c>
      <c r="K792" s="133">
        <f ca="1">ROUND(IF(OR(E792="State Balance", E792="Hawaii County"), H792/(SUMIF($E$2:$E$1259,"State Balance",$H$2:$H$1259)+SUMIF($E$2:$E$1259,"Hawaii County",$H$2:$H$1259))*('reallocations and reductions'!$I$6),H792/(SUM($H$2:$H$1259)-SUMIF($E$2:$E$1259,"State Balance",$H$2:$H$1259)-SUMIF($E$2:$E$1259,"Hawaii County",$H$2:$H$1259))*('reallocations and reductions'!$I$8+'reallocations and reductions'!$I$7)),0)</f>
        <v>28</v>
      </c>
      <c r="L792" s="133">
        <f t="shared" ca="1" si="36"/>
        <v>353025</v>
      </c>
      <c r="M792" s="151">
        <f t="shared" ca="1" si="37"/>
        <v>-1.5376333889294859E-2</v>
      </c>
      <c r="N792" s="156">
        <f t="shared" ca="1" si="38"/>
        <v>-5513</v>
      </c>
    </row>
    <row r="793" spans="1:14" x14ac:dyDescent="0.25">
      <c r="A793" t="str">
        <f>CALCS!AD796</f>
        <v>350336</v>
      </c>
      <c r="B793" t="str">
        <f>CALCS!A796</f>
        <v>Las Cruces</v>
      </c>
      <c r="C793" t="str">
        <f>CALCS!B796</f>
        <v>NM</v>
      </c>
      <c r="D793" t="str">
        <f>CALCS!C796</f>
        <v>51</v>
      </c>
      <c r="E793" t="str">
        <f>CALCS!D796</f>
        <v>PC</v>
      </c>
      <c r="F793">
        <f>CALCS!O796</f>
        <v>101759</v>
      </c>
      <c r="G793" s="133">
        <f ca="1">OFFSET(CDBG17old!$J$1,MATCH(A793,CDBG17old!$K$2:$K$1263,0),)</f>
        <v>783308</v>
      </c>
      <c r="H793" s="133">
        <f>CALCS!X796</f>
        <v>869226</v>
      </c>
      <c r="I793" s="133">
        <f ca="1">IFERROR(OFFSET('reallocations and reductions'!$H$2,MATCH(A793,'reallocations and reductions'!$F$3:$F$6,0),),0)</f>
        <v>0</v>
      </c>
      <c r="J793" s="133">
        <f ca="1">IFERROR(OFFSET('reallocations and reductions'!$I$13,MATCH(A793,'reallocations and reductions'!$F$14:$F$54,0),), 0)</f>
        <v>0</v>
      </c>
      <c r="K793" s="133">
        <f ca="1">ROUND(IF(OR(E793="State Balance", E793="Hawaii County"), H793/(SUMIF($E$2:$E$1259,"State Balance",$H$2:$H$1259)+SUMIF($E$2:$E$1259,"Hawaii County",$H$2:$H$1259))*('reallocations and reductions'!$I$6),H793/(SUM($H$2:$H$1259)-SUMIF($E$2:$E$1259,"State Balance",$H$2:$H$1259)-SUMIF($E$2:$E$1259,"Hawaii County",$H$2:$H$1259))*('reallocations and reductions'!$I$8+'reallocations and reductions'!$I$7)),0)</f>
        <v>68</v>
      </c>
      <c r="L793" s="133">
        <f t="shared" ca="1" si="36"/>
        <v>869294</v>
      </c>
      <c r="M793" s="151">
        <f t="shared" ca="1" si="37"/>
        <v>0.1097729118048073</v>
      </c>
      <c r="N793" s="156">
        <f t="shared" ca="1" si="38"/>
        <v>85986</v>
      </c>
    </row>
    <row r="794" spans="1:14" x14ac:dyDescent="0.25">
      <c r="A794" t="str">
        <f>CALCS!AD797</f>
        <v>350479</v>
      </c>
      <c r="B794" t="str">
        <f>CALCS!A797</f>
        <v>Rio Rancho</v>
      </c>
      <c r="C794" t="str">
        <f>CALCS!B797</f>
        <v>NM</v>
      </c>
      <c r="D794" t="str">
        <f>CALCS!C797</f>
        <v>52</v>
      </c>
      <c r="E794" t="str">
        <f>CALCS!D797</f>
        <v>MC</v>
      </c>
      <c r="F794">
        <f>CALCS!O797</f>
        <v>96028</v>
      </c>
      <c r="G794" s="133">
        <f ca="1">OFFSET(CDBG17old!$J$1,MATCH(A794,CDBG17old!$K$2:$K$1263,0),)</f>
        <v>463519</v>
      </c>
      <c r="H794" s="133">
        <f>CALCS!X797</f>
        <v>547311</v>
      </c>
      <c r="I794" s="133">
        <f ca="1">IFERROR(OFFSET('reallocations and reductions'!$H$2,MATCH(A794,'reallocations and reductions'!$F$3:$F$6,0),),0)</f>
        <v>0</v>
      </c>
      <c r="J794" s="133">
        <f ca="1">IFERROR(OFFSET('reallocations and reductions'!$I$13,MATCH(A794,'reallocations and reductions'!$F$14:$F$54,0),), 0)</f>
        <v>0</v>
      </c>
      <c r="K794" s="133">
        <f ca="1">ROUND(IF(OR(E794="State Balance", E794="Hawaii County"), H794/(SUMIF($E$2:$E$1259,"State Balance",$H$2:$H$1259)+SUMIF($E$2:$E$1259,"Hawaii County",$H$2:$H$1259))*('reallocations and reductions'!$I$6),H794/(SUM($H$2:$H$1259)-SUMIF($E$2:$E$1259,"State Balance",$H$2:$H$1259)-SUMIF($E$2:$E$1259,"Hawaii County",$H$2:$H$1259))*('reallocations and reductions'!$I$8+'reallocations and reductions'!$I$7)),0)</f>
        <v>43</v>
      </c>
      <c r="L794" s="133">
        <f t="shared" ca="1" si="36"/>
        <v>547354</v>
      </c>
      <c r="M794" s="151">
        <f t="shared" ca="1" si="37"/>
        <v>0.18086637225227015</v>
      </c>
      <c r="N794" s="156">
        <f t="shared" ca="1" si="38"/>
        <v>83835</v>
      </c>
    </row>
    <row r="795" spans="1:14" x14ac:dyDescent="0.25">
      <c r="A795" t="str">
        <f>CALCS!AD798</f>
        <v>350534</v>
      </c>
      <c r="B795" t="str">
        <f>CALCS!A798</f>
        <v>Santa Fe</v>
      </c>
      <c r="C795" t="str">
        <f>CALCS!B798</f>
        <v>NM</v>
      </c>
      <c r="D795" t="str">
        <f>CALCS!C798</f>
        <v>51</v>
      </c>
      <c r="E795" t="str">
        <f>CALCS!D798</f>
        <v>PC</v>
      </c>
      <c r="F795">
        <f>CALCS!O798</f>
        <v>83875</v>
      </c>
      <c r="G795" s="133">
        <f ca="1">OFFSET(CDBG17old!$J$1,MATCH(A795,CDBG17old!$K$2:$K$1263,0),)</f>
        <v>530468</v>
      </c>
      <c r="H795" s="133">
        <f>CALCS!X798</f>
        <v>700000</v>
      </c>
      <c r="I795" s="133">
        <f ca="1">IFERROR(OFFSET('reallocations and reductions'!$H$2,MATCH(A795,'reallocations and reductions'!$F$3:$F$6,0),),0)</f>
        <v>0</v>
      </c>
      <c r="J795" s="133">
        <f ca="1">IFERROR(OFFSET('reallocations and reductions'!$I$13,MATCH(A795,'reallocations and reductions'!$F$14:$F$54,0),), 0)</f>
        <v>0</v>
      </c>
      <c r="K795" s="133">
        <f ca="1">ROUND(IF(OR(E795="State Balance", E795="Hawaii County"), H795/(SUMIF($E$2:$E$1259,"State Balance",$H$2:$H$1259)+SUMIF($E$2:$E$1259,"Hawaii County",$H$2:$H$1259))*('reallocations and reductions'!$I$6),H795/(SUM($H$2:$H$1259)-SUMIF($E$2:$E$1259,"State Balance",$H$2:$H$1259)-SUMIF($E$2:$E$1259,"Hawaii County",$H$2:$H$1259))*('reallocations and reductions'!$I$8+'reallocations and reductions'!$I$7)),0)</f>
        <v>55</v>
      </c>
      <c r="L795" s="133">
        <f t="shared" ca="1" si="36"/>
        <v>700055</v>
      </c>
      <c r="M795" s="151">
        <f t="shared" ca="1" si="37"/>
        <v>0.31969317659123642</v>
      </c>
      <c r="N795" s="156">
        <f t="shared" ca="1" si="38"/>
        <v>169587</v>
      </c>
    </row>
    <row r="796" spans="1:14" x14ac:dyDescent="0.25">
      <c r="A796" t="str">
        <f>CALCS!AD799</f>
        <v>329999</v>
      </c>
      <c r="B796" t="str">
        <f>CALCS!A799</f>
        <v>Nevada</v>
      </c>
      <c r="C796" t="str">
        <f>CALCS!B799</f>
        <v>NV</v>
      </c>
      <c r="D796" t="str">
        <f>CALCS!C799</f>
        <v>22</v>
      </c>
      <c r="E796" t="str">
        <f>CALCS!D799</f>
        <v>State Balance</v>
      </c>
      <c r="F796">
        <f>CALCS!O799</f>
        <v>433916</v>
      </c>
      <c r="G796" s="133">
        <f ca="1">OFFSET(CDBG17old!$J$1,MATCH(A796,CDBG17old!$K$2:$K$1263,0),)</f>
        <v>3263851</v>
      </c>
      <c r="H796" s="133">
        <f>CALCS!X799</f>
        <v>3278320</v>
      </c>
      <c r="I796" s="133">
        <f ca="1">IFERROR(OFFSET('reallocations and reductions'!$H$2,MATCH(A796,'reallocations and reductions'!$F$3:$F$6,0),),0)</f>
        <v>0</v>
      </c>
      <c r="J796" s="133">
        <f ca="1">IFERROR(OFFSET('reallocations and reductions'!$I$13,MATCH(A796,'reallocations and reductions'!$F$14:$F$54,0),), 0)</f>
        <v>0</v>
      </c>
      <c r="K796" s="133">
        <f ca="1">ROUND(IF(OR(E796="State Balance", E796="Hawaii County"), H796/(SUMIF($E$2:$E$1259,"State Balance",$H$2:$H$1259)+SUMIF($E$2:$E$1259,"Hawaii County",$H$2:$H$1259))*('reallocations and reductions'!$I$6),H796/(SUM($H$2:$H$1259)-SUMIF($E$2:$E$1259,"State Balance",$H$2:$H$1259)-SUMIF($E$2:$E$1259,"Hawaii County",$H$2:$H$1259))*('reallocations and reductions'!$I$8+'reallocations and reductions'!$I$7)),0)</f>
        <v>4731</v>
      </c>
      <c r="L796" s="133">
        <f t="shared" ca="1" si="36"/>
        <v>3283051</v>
      </c>
      <c r="M796" s="151">
        <f t="shared" ca="1" si="37"/>
        <v>5.882621479963393E-3</v>
      </c>
      <c r="N796" s="156">
        <f t="shared" ca="1" si="38"/>
        <v>19200</v>
      </c>
    </row>
    <row r="797" spans="1:14" x14ac:dyDescent="0.25">
      <c r="A797" t="str">
        <f>CALCS!AD800</f>
        <v>320096</v>
      </c>
      <c r="B797" t="str">
        <f>CALCS!A800</f>
        <v>Henderson</v>
      </c>
      <c r="C797" t="str">
        <f>CALCS!B800</f>
        <v>NV</v>
      </c>
      <c r="D797" t="str">
        <f>CALCS!C800</f>
        <v>51</v>
      </c>
      <c r="E797" t="str">
        <f>CALCS!D800</f>
        <v>PC</v>
      </c>
      <c r="F797">
        <f>CALCS!O800</f>
        <v>292969</v>
      </c>
      <c r="G797" s="133">
        <f ca="1">OFFSET(CDBG17old!$J$1,MATCH(A797,CDBG17old!$K$2:$K$1263,0),)</f>
        <v>1289112</v>
      </c>
      <c r="H797" s="133">
        <f>CALCS!X800</f>
        <v>1399303</v>
      </c>
      <c r="I797" s="133">
        <f ca="1">IFERROR(OFFSET('reallocations and reductions'!$H$2,MATCH(A797,'reallocations and reductions'!$F$3:$F$6,0),),0)</f>
        <v>0</v>
      </c>
      <c r="J797" s="133">
        <f ca="1">IFERROR(OFFSET('reallocations and reductions'!$I$13,MATCH(A797,'reallocations and reductions'!$F$14:$F$54,0),), 0)</f>
        <v>0</v>
      </c>
      <c r="K797" s="133">
        <f ca="1">ROUND(IF(OR(E797="State Balance", E797="Hawaii County"), H797/(SUMIF($E$2:$E$1259,"State Balance",$H$2:$H$1259)+SUMIF($E$2:$E$1259,"Hawaii County",$H$2:$H$1259))*('reallocations and reductions'!$I$6),H797/(SUM($H$2:$H$1259)-SUMIF($E$2:$E$1259,"State Balance",$H$2:$H$1259)-SUMIF($E$2:$E$1259,"Hawaii County",$H$2:$H$1259))*('reallocations and reductions'!$I$8+'reallocations and reductions'!$I$7)),0)</f>
        <v>109</v>
      </c>
      <c r="L797" s="133">
        <f t="shared" ca="1" si="36"/>
        <v>1399412</v>
      </c>
      <c r="M797" s="151">
        <f t="shared" ca="1" si="37"/>
        <v>8.5562774995500773E-2</v>
      </c>
      <c r="N797" s="156">
        <f t="shared" ca="1" si="38"/>
        <v>110300</v>
      </c>
    </row>
    <row r="798" spans="1:14" x14ac:dyDescent="0.25">
      <c r="A798" t="str">
        <f>CALCS!AD801</f>
        <v>320108</v>
      </c>
      <c r="B798" t="str">
        <f>CALCS!A801</f>
        <v>Las Vegas</v>
      </c>
      <c r="C798" t="str">
        <f>CALCS!B801</f>
        <v>NV</v>
      </c>
      <c r="D798" t="str">
        <f>CALCS!C801</f>
        <v>51</v>
      </c>
      <c r="E798" t="str">
        <f>CALCS!D801</f>
        <v>PC</v>
      </c>
      <c r="F798">
        <f>CALCS!O801</f>
        <v>632912</v>
      </c>
      <c r="G798" s="133">
        <f ca="1">OFFSET(CDBG17old!$J$1,MATCH(A798,CDBG17old!$K$2:$K$1263,0),)</f>
        <v>4727675</v>
      </c>
      <c r="H798" s="133">
        <f>CALCS!X801</f>
        <v>5206685</v>
      </c>
      <c r="I798" s="133">
        <f ca="1">IFERROR(OFFSET('reallocations and reductions'!$H$2,MATCH(A798,'reallocations and reductions'!$F$3:$F$6,0),),0)</f>
        <v>0</v>
      </c>
      <c r="J798" s="133">
        <f ca="1">IFERROR(OFFSET('reallocations and reductions'!$I$13,MATCH(A798,'reallocations and reductions'!$F$14:$F$54,0),), 0)</f>
        <v>0</v>
      </c>
      <c r="K798" s="133">
        <f ca="1">ROUND(IF(OR(E798="State Balance", E798="Hawaii County"), H798/(SUMIF($E$2:$E$1259,"State Balance",$H$2:$H$1259)+SUMIF($E$2:$E$1259,"Hawaii County",$H$2:$H$1259))*('reallocations and reductions'!$I$6),H798/(SUM($H$2:$H$1259)-SUMIF($E$2:$E$1259,"State Balance",$H$2:$H$1259)-SUMIF($E$2:$E$1259,"Hawaii County",$H$2:$H$1259))*('reallocations and reductions'!$I$8+'reallocations and reductions'!$I$7)),0)</f>
        <v>406</v>
      </c>
      <c r="L798" s="133">
        <f t="shared" ca="1" si="36"/>
        <v>5207091</v>
      </c>
      <c r="M798" s="151">
        <f t="shared" ca="1" si="37"/>
        <v>0.10140629379134564</v>
      </c>
      <c r="N798" s="156">
        <f t="shared" ca="1" si="38"/>
        <v>479416</v>
      </c>
    </row>
    <row r="799" spans="1:14" x14ac:dyDescent="0.25">
      <c r="A799" t="str">
        <f>CALCS!AD802</f>
        <v>320138</v>
      </c>
      <c r="B799" t="str">
        <f>CALCS!A802</f>
        <v>North Las Vegas</v>
      </c>
      <c r="C799" t="str">
        <f>CALCS!B802</f>
        <v>NV</v>
      </c>
      <c r="D799" t="str">
        <f>CALCS!C802</f>
        <v>52</v>
      </c>
      <c r="E799" t="str">
        <f>CALCS!D802</f>
        <v>MC</v>
      </c>
      <c r="F799">
        <f>CALCS!O802</f>
        <v>238702</v>
      </c>
      <c r="G799" s="133">
        <f ca="1">OFFSET(CDBG17old!$J$1,MATCH(A799,CDBG17old!$K$2:$K$1263,0),)</f>
        <v>1846566</v>
      </c>
      <c r="H799" s="133">
        <f>CALCS!X802</f>
        <v>2026320</v>
      </c>
      <c r="I799" s="133">
        <f ca="1">IFERROR(OFFSET('reallocations and reductions'!$H$2,MATCH(A799,'reallocations and reductions'!$F$3:$F$6,0),),0)</f>
        <v>0</v>
      </c>
      <c r="J799" s="133">
        <f ca="1">IFERROR(OFFSET('reallocations and reductions'!$I$13,MATCH(A799,'reallocations and reductions'!$F$14:$F$54,0),), 0)</f>
        <v>0</v>
      </c>
      <c r="K799" s="133">
        <f ca="1">ROUND(IF(OR(E799="State Balance", E799="Hawaii County"), H799/(SUMIF($E$2:$E$1259,"State Balance",$H$2:$H$1259)+SUMIF($E$2:$E$1259,"Hawaii County",$H$2:$H$1259))*('reallocations and reductions'!$I$6),H799/(SUM($H$2:$H$1259)-SUMIF($E$2:$E$1259,"State Balance",$H$2:$H$1259)-SUMIF($E$2:$E$1259,"Hawaii County",$H$2:$H$1259))*('reallocations and reductions'!$I$8+'reallocations and reductions'!$I$7)),0)</f>
        <v>158</v>
      </c>
      <c r="L799" s="133">
        <f t="shared" ca="1" si="36"/>
        <v>2026478</v>
      </c>
      <c r="M799" s="151">
        <f t="shared" ca="1" si="37"/>
        <v>9.7430581955911671E-2</v>
      </c>
      <c r="N799" s="156">
        <f t="shared" ca="1" si="38"/>
        <v>179912</v>
      </c>
    </row>
    <row r="800" spans="1:14" x14ac:dyDescent="0.25">
      <c r="A800" t="str">
        <f>CALCS!AD803</f>
        <v>320150</v>
      </c>
      <c r="B800" t="str">
        <f>CALCS!A803</f>
        <v>Reno</v>
      </c>
      <c r="C800" t="str">
        <f>CALCS!B803</f>
        <v>NV</v>
      </c>
      <c r="D800" t="str">
        <f>CALCS!C803</f>
        <v>51</v>
      </c>
      <c r="E800" t="str">
        <f>CALCS!D803</f>
        <v>PC</v>
      </c>
      <c r="F800">
        <f>CALCS!O803</f>
        <v>245255</v>
      </c>
      <c r="G800" s="133">
        <f ca="1">OFFSET(CDBG17old!$J$1,MATCH(A800,CDBG17old!$K$2:$K$1263,0),)</f>
        <v>1931523</v>
      </c>
      <c r="H800" s="133">
        <f>CALCS!X803</f>
        <v>2171959</v>
      </c>
      <c r="I800" s="133">
        <f ca="1">IFERROR(OFFSET('reallocations and reductions'!$H$2,MATCH(A800,'reallocations and reductions'!$F$3:$F$6,0),),0)</f>
        <v>0</v>
      </c>
      <c r="J800" s="133">
        <f ca="1">IFERROR(OFFSET('reallocations and reductions'!$I$13,MATCH(A800,'reallocations and reductions'!$F$14:$F$54,0),), 0)</f>
        <v>0</v>
      </c>
      <c r="K800" s="133">
        <f ca="1">ROUND(IF(OR(E800="State Balance", E800="Hawaii County"), H800/(SUMIF($E$2:$E$1259,"State Balance",$H$2:$H$1259)+SUMIF($E$2:$E$1259,"Hawaii County",$H$2:$H$1259))*('reallocations and reductions'!$I$6),H800/(SUM($H$2:$H$1259)-SUMIF($E$2:$E$1259,"State Balance",$H$2:$H$1259)-SUMIF($E$2:$E$1259,"Hawaii County",$H$2:$H$1259))*('reallocations and reductions'!$I$8+'reallocations and reductions'!$I$7)),0)</f>
        <v>169</v>
      </c>
      <c r="L800" s="133">
        <f t="shared" ca="1" si="36"/>
        <v>2172128</v>
      </c>
      <c r="M800" s="151">
        <f t="shared" ca="1" si="37"/>
        <v>0.12456750450292334</v>
      </c>
      <c r="N800" s="156">
        <f t="shared" ca="1" si="38"/>
        <v>240605</v>
      </c>
    </row>
    <row r="801" spans="1:14" x14ac:dyDescent="0.25">
      <c r="A801" t="str">
        <f>CALCS!AD804</f>
        <v>320156</v>
      </c>
      <c r="B801" t="str">
        <f>CALCS!A804</f>
        <v>Sparks</v>
      </c>
      <c r="C801" t="str">
        <f>CALCS!B804</f>
        <v>NV</v>
      </c>
      <c r="D801" t="str">
        <f>CALCS!C804</f>
        <v>52</v>
      </c>
      <c r="E801" t="str">
        <f>CALCS!D804</f>
        <v>MC</v>
      </c>
      <c r="F801">
        <f>CALCS!O804</f>
        <v>98345</v>
      </c>
      <c r="G801" s="133">
        <f ca="1">OFFSET(CDBG17old!$J$1,MATCH(A801,CDBG17old!$K$2:$K$1263,0),)</f>
        <v>622192</v>
      </c>
      <c r="H801" s="133">
        <f>CALCS!X804</f>
        <v>717359</v>
      </c>
      <c r="I801" s="133">
        <f ca="1">IFERROR(OFFSET('reallocations and reductions'!$H$2,MATCH(A801,'reallocations and reductions'!$F$3:$F$6,0),),0)</f>
        <v>0</v>
      </c>
      <c r="J801" s="133">
        <f ca="1">IFERROR(OFFSET('reallocations and reductions'!$I$13,MATCH(A801,'reallocations and reductions'!$F$14:$F$54,0),), 0)</f>
        <v>0</v>
      </c>
      <c r="K801" s="133">
        <f ca="1">ROUND(IF(OR(E801="State Balance", E801="Hawaii County"), H801/(SUMIF($E$2:$E$1259,"State Balance",$H$2:$H$1259)+SUMIF($E$2:$E$1259,"Hawaii County",$H$2:$H$1259))*('reallocations and reductions'!$I$6),H801/(SUM($H$2:$H$1259)-SUMIF($E$2:$E$1259,"State Balance",$H$2:$H$1259)-SUMIF($E$2:$E$1259,"Hawaii County",$H$2:$H$1259))*('reallocations and reductions'!$I$8+'reallocations and reductions'!$I$7)),0)</f>
        <v>56</v>
      </c>
      <c r="L801" s="133">
        <f t="shared" ca="1" si="36"/>
        <v>717415</v>
      </c>
      <c r="M801" s="151">
        <f t="shared" ca="1" si="37"/>
        <v>0.15304439787075372</v>
      </c>
      <c r="N801" s="156">
        <f t="shared" ca="1" si="38"/>
        <v>95223</v>
      </c>
    </row>
    <row r="802" spans="1:14" x14ac:dyDescent="0.25">
      <c r="A802" t="str">
        <f>CALCS!AD805</f>
        <v>329003</v>
      </c>
      <c r="B802" t="str">
        <f>CALCS!A805</f>
        <v>Clark County</v>
      </c>
      <c r="C802" t="str">
        <f>CALCS!B805</f>
        <v>NV</v>
      </c>
      <c r="D802" t="str">
        <f>CALCS!C805</f>
        <v>66</v>
      </c>
      <c r="E802" t="str">
        <f>CALCS!D805</f>
        <v>UC</v>
      </c>
      <c r="F802">
        <f>CALCS!O805</f>
        <v>990808</v>
      </c>
      <c r="G802" s="133">
        <f ca="1">OFFSET(CDBG17old!$J$1,MATCH(A802,CDBG17old!$K$2:$K$1263,0),)</f>
        <v>6841450</v>
      </c>
      <c r="H802" s="133">
        <f>CALCS!X805</f>
        <v>7663408</v>
      </c>
      <c r="I802" s="133">
        <f ca="1">IFERROR(OFFSET('reallocations and reductions'!$H$2,MATCH(A802,'reallocations and reductions'!$F$3:$F$6,0),),0)</f>
        <v>0</v>
      </c>
      <c r="J802" s="133">
        <f ca="1">IFERROR(OFFSET('reallocations and reductions'!$I$13,MATCH(A802,'reallocations and reductions'!$F$14:$F$54,0),), 0)</f>
        <v>0</v>
      </c>
      <c r="K802" s="133">
        <f ca="1">ROUND(IF(OR(E802="State Balance", E802="Hawaii County"), H802/(SUMIF($E$2:$E$1259,"State Balance",$H$2:$H$1259)+SUMIF($E$2:$E$1259,"Hawaii County",$H$2:$H$1259))*('reallocations and reductions'!$I$6),H802/(SUM($H$2:$H$1259)-SUMIF($E$2:$E$1259,"State Balance",$H$2:$H$1259)-SUMIF($E$2:$E$1259,"Hawaii County",$H$2:$H$1259))*('reallocations and reductions'!$I$8+'reallocations and reductions'!$I$7)),0)</f>
        <v>597</v>
      </c>
      <c r="L802" s="133">
        <f t="shared" ca="1" si="36"/>
        <v>7664005</v>
      </c>
      <c r="M802" s="151">
        <f t="shared" ca="1" si="37"/>
        <v>0.12023109136221123</v>
      </c>
      <c r="N802" s="156">
        <f t="shared" ca="1" si="38"/>
        <v>822555</v>
      </c>
    </row>
    <row r="803" spans="1:14" x14ac:dyDescent="0.25">
      <c r="A803" t="str">
        <f>CALCS!AD806</f>
        <v>369999</v>
      </c>
      <c r="B803" t="str">
        <f>CALCS!A806</f>
        <v>New York</v>
      </c>
      <c r="C803" t="str">
        <f>CALCS!B806</f>
        <v>NY</v>
      </c>
      <c r="D803" t="str">
        <f>CALCS!C806</f>
        <v>22</v>
      </c>
      <c r="E803" t="str">
        <f>CALCS!D806</f>
        <v>State Balance</v>
      </c>
      <c r="F803">
        <f>CALCS!O806</f>
        <v>4282123</v>
      </c>
      <c r="G803" s="133">
        <f ca="1">OFFSET(CDBG17old!$J$1,MATCH(A803,CDBG17old!$K$2:$K$1263,0),)</f>
        <v>45611334</v>
      </c>
      <c r="H803" s="133">
        <f>CALCS!X806</f>
        <v>50796604</v>
      </c>
      <c r="I803" s="133">
        <f ca="1">IFERROR(OFFSET('reallocations and reductions'!$H$2,MATCH(A803,'reallocations and reductions'!$F$3:$F$6,0),),0)</f>
        <v>0</v>
      </c>
      <c r="J803" s="133">
        <f ca="1">IFERROR(OFFSET('reallocations and reductions'!$I$13,MATCH(A803,'reallocations and reductions'!$F$14:$F$54,0),), 0)</f>
        <v>0</v>
      </c>
      <c r="K803" s="133">
        <f ca="1">ROUND(IF(OR(E803="State Balance", E803="Hawaii County"), H803/(SUMIF($E$2:$E$1259,"State Balance",$H$2:$H$1259)+SUMIF($E$2:$E$1259,"Hawaii County",$H$2:$H$1259))*('reallocations and reductions'!$I$6),H803/(SUM($H$2:$H$1259)-SUMIF($E$2:$E$1259,"State Balance",$H$2:$H$1259)-SUMIF($E$2:$E$1259,"Hawaii County",$H$2:$H$1259))*('reallocations and reductions'!$I$8+'reallocations and reductions'!$I$7)),0)</f>
        <v>73306</v>
      </c>
      <c r="L803" s="133">
        <f t="shared" ca="1" si="36"/>
        <v>50869910</v>
      </c>
      <c r="M803" s="151">
        <f t="shared" ca="1" si="37"/>
        <v>0.11529099324303911</v>
      </c>
      <c r="N803" s="156">
        <f t="shared" ca="1" si="38"/>
        <v>5258576</v>
      </c>
    </row>
    <row r="804" spans="1:14" x14ac:dyDescent="0.25">
      <c r="A804" t="str">
        <f>CALCS!AD807</f>
        <v>360040</v>
      </c>
      <c r="B804" t="str">
        <f>CALCS!A807</f>
        <v>Albany</v>
      </c>
      <c r="C804" t="str">
        <f>CALCS!B807</f>
        <v>NY</v>
      </c>
      <c r="D804" t="str">
        <f>CALCS!C807</f>
        <v>51</v>
      </c>
      <c r="E804" t="str">
        <f>CALCS!D807</f>
        <v>PC</v>
      </c>
      <c r="F804">
        <f>CALCS!O807</f>
        <v>98111</v>
      </c>
      <c r="G804" s="133">
        <f ca="1">OFFSET(CDBG17old!$J$1,MATCH(A804,CDBG17old!$K$2:$K$1263,0),)</f>
        <v>3090397</v>
      </c>
      <c r="H804" s="133">
        <f>CALCS!X807</f>
        <v>3368414</v>
      </c>
      <c r="I804" s="133">
        <f ca="1">IFERROR(OFFSET('reallocations and reductions'!$H$2,MATCH(A804,'reallocations and reductions'!$F$3:$F$6,0),),0)</f>
        <v>0</v>
      </c>
      <c r="J804" s="133">
        <f ca="1">IFERROR(OFFSET('reallocations and reductions'!$I$13,MATCH(A804,'reallocations and reductions'!$F$14:$F$54,0),), 0)</f>
        <v>0</v>
      </c>
      <c r="K804" s="133">
        <f ca="1">ROUND(IF(OR(E804="State Balance", E804="Hawaii County"), H804/(SUMIF($E$2:$E$1259,"State Balance",$H$2:$H$1259)+SUMIF($E$2:$E$1259,"Hawaii County",$H$2:$H$1259))*('reallocations and reductions'!$I$6),H804/(SUM($H$2:$H$1259)-SUMIF($E$2:$E$1259,"State Balance",$H$2:$H$1259)-SUMIF($E$2:$E$1259,"Hawaii County",$H$2:$H$1259))*('reallocations and reductions'!$I$8+'reallocations and reductions'!$I$7)),0)</f>
        <v>263</v>
      </c>
      <c r="L804" s="133">
        <f t="shared" ca="1" si="36"/>
        <v>3368677</v>
      </c>
      <c r="M804" s="151">
        <f t="shared" ca="1" si="37"/>
        <v>9.0046683322563409E-2</v>
      </c>
      <c r="N804" s="156">
        <f t="shared" ca="1" si="38"/>
        <v>278280</v>
      </c>
    </row>
    <row r="805" spans="1:14" x14ac:dyDescent="0.25">
      <c r="A805" t="str">
        <f>CALCS!AD808</f>
        <v>360152</v>
      </c>
      <c r="B805" t="str">
        <f>CALCS!A808</f>
        <v>Amherst Town</v>
      </c>
      <c r="C805" t="str">
        <f>CALCS!B808</f>
        <v>NY</v>
      </c>
      <c r="D805" t="str">
        <f>CALCS!C808</f>
        <v>52</v>
      </c>
      <c r="E805" t="str">
        <f>CALCS!D808</f>
        <v>MC</v>
      </c>
      <c r="F805">
        <f>CALCS!O808</f>
        <v>125786</v>
      </c>
      <c r="G805" s="133">
        <f ca="1">OFFSET(CDBG17old!$J$1,MATCH(A805,CDBG17old!$K$2:$K$1263,0),)</f>
        <v>496205</v>
      </c>
      <c r="H805" s="133">
        <f>CALCS!X808</f>
        <v>574897</v>
      </c>
      <c r="I805" s="133">
        <f ca="1">IFERROR(OFFSET('reallocations and reductions'!$H$2,MATCH(A805,'reallocations and reductions'!$F$3:$F$6,0),),0)</f>
        <v>0</v>
      </c>
      <c r="J805" s="133">
        <f ca="1">IFERROR(OFFSET('reallocations and reductions'!$I$13,MATCH(A805,'reallocations and reductions'!$F$14:$F$54,0),), 0)</f>
        <v>0</v>
      </c>
      <c r="K805" s="133">
        <f ca="1">ROUND(IF(OR(E805="State Balance", E805="Hawaii County"), H805/(SUMIF($E$2:$E$1259,"State Balance",$H$2:$H$1259)+SUMIF($E$2:$E$1259,"Hawaii County",$H$2:$H$1259))*('reallocations and reductions'!$I$6),H805/(SUM($H$2:$H$1259)-SUMIF($E$2:$E$1259,"State Balance",$H$2:$H$1259)-SUMIF($E$2:$E$1259,"Hawaii County",$H$2:$H$1259))*('reallocations and reductions'!$I$8+'reallocations and reductions'!$I$7)),0)</f>
        <v>45</v>
      </c>
      <c r="L805" s="133">
        <f t="shared" ca="1" si="36"/>
        <v>574942</v>
      </c>
      <c r="M805" s="151">
        <f t="shared" ca="1" si="37"/>
        <v>0.15867836881933878</v>
      </c>
      <c r="N805" s="156">
        <f t="shared" ca="1" si="38"/>
        <v>78737</v>
      </c>
    </row>
    <row r="806" spans="1:14" x14ac:dyDescent="0.25">
      <c r="A806" t="str">
        <f>CALCS!AD809</f>
        <v>360300</v>
      </c>
      <c r="B806" t="str">
        <f>CALCS!A809</f>
        <v>Auburn</v>
      </c>
      <c r="C806" t="str">
        <f>CALCS!B809</f>
        <v>NY</v>
      </c>
      <c r="D806" t="str">
        <f>CALCS!C809</f>
        <v>52</v>
      </c>
      <c r="E806" t="str">
        <f>CALCS!D809</f>
        <v>MC</v>
      </c>
      <c r="F806">
        <f>CALCS!O809</f>
        <v>26821</v>
      </c>
      <c r="G806" s="133">
        <f ca="1">OFFSET(CDBG17old!$J$1,MATCH(A806,CDBG17old!$K$2:$K$1263,0),)</f>
        <v>808936</v>
      </c>
      <c r="H806" s="133">
        <f>CALCS!X809</f>
        <v>877542</v>
      </c>
      <c r="I806" s="133">
        <f ca="1">IFERROR(OFFSET('reallocations and reductions'!$H$2,MATCH(A806,'reallocations and reductions'!$F$3:$F$6,0),),0)</f>
        <v>0</v>
      </c>
      <c r="J806" s="133">
        <f ca="1">IFERROR(OFFSET('reallocations and reductions'!$I$13,MATCH(A806,'reallocations and reductions'!$F$14:$F$54,0),), 0)</f>
        <v>0</v>
      </c>
      <c r="K806" s="133">
        <f ca="1">ROUND(IF(OR(E806="State Balance", E806="Hawaii County"), H806/(SUMIF($E$2:$E$1259,"State Balance",$H$2:$H$1259)+SUMIF($E$2:$E$1259,"Hawaii County",$H$2:$H$1259))*('reallocations and reductions'!$I$6),H806/(SUM($H$2:$H$1259)-SUMIF($E$2:$E$1259,"State Balance",$H$2:$H$1259)-SUMIF($E$2:$E$1259,"Hawaii County",$H$2:$H$1259))*('reallocations and reductions'!$I$8+'reallocations and reductions'!$I$7)),0)</f>
        <v>68</v>
      </c>
      <c r="L806" s="133">
        <f t="shared" ca="1" si="36"/>
        <v>877610</v>
      </c>
      <c r="M806" s="151">
        <f t="shared" ca="1" si="37"/>
        <v>8.4894231434872472E-2</v>
      </c>
      <c r="N806" s="156">
        <f t="shared" ca="1" si="38"/>
        <v>68674</v>
      </c>
    </row>
    <row r="807" spans="1:14" x14ac:dyDescent="0.25">
      <c r="A807" t="str">
        <f>CALCS!AD810</f>
        <v>360352</v>
      </c>
      <c r="B807" t="str">
        <f>CALCS!A810</f>
        <v>Babylon Town</v>
      </c>
      <c r="C807" t="str">
        <f>CALCS!B810</f>
        <v>NY</v>
      </c>
      <c r="D807" t="str">
        <f>CALCS!C810</f>
        <v>52</v>
      </c>
      <c r="E807" t="str">
        <f>CALCS!D810</f>
        <v>MC</v>
      </c>
      <c r="F807">
        <f>CALCS!O810</f>
        <v>212137</v>
      </c>
      <c r="G807" s="133">
        <f ca="1">OFFSET(CDBG17old!$J$1,MATCH(A807,CDBG17old!$K$2:$K$1263,0),)</f>
        <v>918553</v>
      </c>
      <c r="H807" s="133">
        <f>CALCS!X810</f>
        <v>1052463</v>
      </c>
      <c r="I807" s="133">
        <f ca="1">IFERROR(OFFSET('reallocations and reductions'!$H$2,MATCH(A807,'reallocations and reductions'!$F$3:$F$6,0),),0)</f>
        <v>0</v>
      </c>
      <c r="J807" s="133">
        <f ca="1">IFERROR(OFFSET('reallocations and reductions'!$I$13,MATCH(A807,'reallocations and reductions'!$F$14:$F$54,0),), 0)</f>
        <v>0</v>
      </c>
      <c r="K807" s="133">
        <f ca="1">ROUND(IF(OR(E807="State Balance", E807="Hawaii County"), H807/(SUMIF($E$2:$E$1259,"State Balance",$H$2:$H$1259)+SUMIF($E$2:$E$1259,"Hawaii County",$H$2:$H$1259))*('reallocations and reductions'!$I$6),H807/(SUM($H$2:$H$1259)-SUMIF($E$2:$E$1259,"State Balance",$H$2:$H$1259)-SUMIF($E$2:$E$1259,"Hawaii County",$H$2:$H$1259))*('reallocations and reductions'!$I$8+'reallocations and reductions'!$I$7)),0)</f>
        <v>82</v>
      </c>
      <c r="L807" s="133">
        <f t="shared" ca="1" si="36"/>
        <v>1052545</v>
      </c>
      <c r="M807" s="151">
        <f t="shared" ca="1" si="37"/>
        <v>0.1458729109806402</v>
      </c>
      <c r="N807" s="156">
        <f t="shared" ca="1" si="38"/>
        <v>133992</v>
      </c>
    </row>
    <row r="808" spans="1:14" x14ac:dyDescent="0.25">
      <c r="A808" t="str">
        <f>CALCS!AD811</f>
        <v>360556</v>
      </c>
      <c r="B808" t="str">
        <f>CALCS!A811</f>
        <v>Binghamton</v>
      </c>
      <c r="C808" t="str">
        <f>CALCS!B811</f>
        <v>NY</v>
      </c>
      <c r="D808" t="str">
        <f>CALCS!C811</f>
        <v>51</v>
      </c>
      <c r="E808" t="str">
        <f>CALCS!D811</f>
        <v>PC</v>
      </c>
      <c r="F808">
        <f>CALCS!O811</f>
        <v>45672</v>
      </c>
      <c r="G808" s="133">
        <f ca="1">OFFSET(CDBG17old!$J$1,MATCH(A808,CDBG17old!$K$2:$K$1263,0),)</f>
        <v>1716921</v>
      </c>
      <c r="H808" s="133">
        <f>CALCS!X811</f>
        <v>1894536</v>
      </c>
      <c r="I808" s="133">
        <f ca="1">IFERROR(OFFSET('reallocations and reductions'!$H$2,MATCH(A808,'reallocations and reductions'!$F$3:$F$6,0),),0)</f>
        <v>0</v>
      </c>
      <c r="J808" s="133">
        <f ca="1">IFERROR(OFFSET('reallocations and reductions'!$I$13,MATCH(A808,'reallocations and reductions'!$F$14:$F$54,0),), 0)</f>
        <v>0</v>
      </c>
      <c r="K808" s="133">
        <f ca="1">ROUND(IF(OR(E808="State Balance", E808="Hawaii County"), H808/(SUMIF($E$2:$E$1259,"State Balance",$H$2:$H$1259)+SUMIF($E$2:$E$1259,"Hawaii County",$H$2:$H$1259))*('reallocations and reductions'!$I$6),H808/(SUM($H$2:$H$1259)-SUMIF($E$2:$E$1259,"State Balance",$H$2:$H$1259)-SUMIF($E$2:$E$1259,"Hawaii County",$H$2:$H$1259))*('reallocations and reductions'!$I$8+'reallocations and reductions'!$I$7)),0)</f>
        <v>148</v>
      </c>
      <c r="L808" s="133">
        <f t="shared" ca="1" si="36"/>
        <v>1894684</v>
      </c>
      <c r="M808" s="151">
        <f t="shared" ca="1" si="37"/>
        <v>0.10353592273610725</v>
      </c>
      <c r="N808" s="156">
        <f t="shared" ca="1" si="38"/>
        <v>177763</v>
      </c>
    </row>
    <row r="809" spans="1:14" x14ac:dyDescent="0.25">
      <c r="A809" t="str">
        <f>CALCS!AD812</f>
        <v>360744</v>
      </c>
      <c r="B809" t="str">
        <f>CALCS!A812</f>
        <v>Brookhaven Town</v>
      </c>
      <c r="C809" t="str">
        <f>CALCS!B812</f>
        <v>NY</v>
      </c>
      <c r="D809" t="str">
        <f>CALCS!C812</f>
        <v>52</v>
      </c>
      <c r="E809" t="str">
        <f>CALCS!D812</f>
        <v>MC</v>
      </c>
      <c r="F809">
        <f>CALCS!O812</f>
        <v>486599</v>
      </c>
      <c r="G809" s="133">
        <v>0</v>
      </c>
      <c r="H809" s="133">
        <f>CALCS!X812</f>
        <v>2219166</v>
      </c>
      <c r="I809" s="133">
        <f ca="1">IFERROR(OFFSET('reallocations and reductions'!$H$2,MATCH(A809,'reallocations and reductions'!$F$3:$F$6,0),),0)</f>
        <v>0</v>
      </c>
      <c r="J809" s="133">
        <f ca="1">IFERROR(OFFSET('reallocations and reductions'!$I$13,MATCH(A809,'reallocations and reductions'!$F$14:$F$54,0),), 0)</f>
        <v>0</v>
      </c>
      <c r="K809" s="133">
        <f ca="1">ROUND(IF(OR(E809="State Balance", E809="Hawaii County"), H809/(SUMIF($E$2:$E$1259,"State Balance",$H$2:$H$1259)+SUMIF($E$2:$E$1259,"Hawaii County",$H$2:$H$1259))*('reallocations and reductions'!$I$6),H809/(SUM($H$2:$H$1259)-SUMIF($E$2:$E$1259,"State Balance",$H$2:$H$1259)-SUMIF($E$2:$E$1259,"Hawaii County",$H$2:$H$1259))*('reallocations and reductions'!$I$8+'reallocations and reductions'!$I$7)),0)</f>
        <v>173</v>
      </c>
      <c r="L809" s="133">
        <f t="shared" ca="1" si="36"/>
        <v>2219339</v>
      </c>
      <c r="M809" s="151">
        <v>0</v>
      </c>
      <c r="N809" s="156">
        <f t="shared" ca="1" si="38"/>
        <v>2219339</v>
      </c>
    </row>
    <row r="810" spans="1:14" x14ac:dyDescent="0.25">
      <c r="A810" t="str">
        <f>CALCS!AD813</f>
        <v>360784</v>
      </c>
      <c r="B810" t="str">
        <f>CALCS!A813</f>
        <v>Buffalo</v>
      </c>
      <c r="C810" t="str">
        <f>CALCS!B813</f>
        <v>NY</v>
      </c>
      <c r="D810" t="str">
        <f>CALCS!C813</f>
        <v>51</v>
      </c>
      <c r="E810" t="str">
        <f>CALCS!D813</f>
        <v>PC</v>
      </c>
      <c r="F810">
        <f>CALCS!O813</f>
        <v>256902</v>
      </c>
      <c r="G810" s="133">
        <f ca="1">OFFSET(CDBG17old!$J$1,MATCH(A810,CDBG17old!$K$2:$K$1263,0),)</f>
        <v>12480174</v>
      </c>
      <c r="H810" s="133">
        <f>CALCS!X813</f>
        <v>13676640</v>
      </c>
      <c r="I810" s="133">
        <f ca="1">IFERROR(OFFSET('reallocations and reductions'!$H$2,MATCH(A810,'reallocations and reductions'!$F$3:$F$6,0),),0)</f>
        <v>0</v>
      </c>
      <c r="J810" s="133">
        <f ca="1">IFERROR(OFFSET('reallocations and reductions'!$I$13,MATCH(A810,'reallocations and reductions'!$F$14:$F$54,0),), 0)</f>
        <v>0</v>
      </c>
      <c r="K810" s="133">
        <f ca="1">ROUND(IF(OR(E810="State Balance", E810="Hawaii County"), H810/(SUMIF($E$2:$E$1259,"State Balance",$H$2:$H$1259)+SUMIF($E$2:$E$1259,"Hawaii County",$H$2:$H$1259))*('reallocations and reductions'!$I$6),H810/(SUM($H$2:$H$1259)-SUMIF($E$2:$E$1259,"State Balance",$H$2:$H$1259)-SUMIF($E$2:$E$1259,"Hawaii County",$H$2:$H$1259))*('reallocations and reductions'!$I$8+'reallocations and reductions'!$I$7)),0)</f>
        <v>1066</v>
      </c>
      <c r="L810" s="133">
        <f t="shared" ca="1" si="36"/>
        <v>13677706</v>
      </c>
      <c r="M810" s="151">
        <f t="shared" ca="1" si="37"/>
        <v>9.5954751912914041E-2</v>
      </c>
      <c r="N810" s="156">
        <f t="shared" ca="1" si="38"/>
        <v>1197532</v>
      </c>
    </row>
    <row r="811" spans="1:14" x14ac:dyDescent="0.25">
      <c r="A811" t="str">
        <f>CALCS!AD814</f>
        <v>361152</v>
      </c>
      <c r="B811" t="str">
        <f>CALCS!A814</f>
        <v>Cheektowaga Town</v>
      </c>
      <c r="C811" t="str">
        <f>CALCS!B814</f>
        <v>NY</v>
      </c>
      <c r="D811" t="str">
        <f>CALCS!C814</f>
        <v>51</v>
      </c>
      <c r="E811" t="str">
        <f>CALCS!D814</f>
        <v>PC</v>
      </c>
      <c r="F811">
        <f>CALCS!O814</f>
        <v>86983</v>
      </c>
      <c r="G811" s="133">
        <f ca="1">OFFSET(CDBG17old!$J$1,MATCH(A811,CDBG17old!$K$2:$K$1263,0),)</f>
        <v>910260</v>
      </c>
      <c r="H811" s="133">
        <f>CALCS!X814</f>
        <v>1027982</v>
      </c>
      <c r="I811" s="133">
        <f ca="1">IFERROR(OFFSET('reallocations and reductions'!$H$2,MATCH(A811,'reallocations and reductions'!$F$3:$F$6,0),),0)</f>
        <v>0</v>
      </c>
      <c r="J811" s="133">
        <f ca="1">IFERROR(OFFSET('reallocations and reductions'!$I$13,MATCH(A811,'reallocations and reductions'!$F$14:$F$54,0),), 0)</f>
        <v>0</v>
      </c>
      <c r="K811" s="133">
        <f ca="1">ROUND(IF(OR(E811="State Balance", E811="Hawaii County"), H811/(SUMIF($E$2:$E$1259,"State Balance",$H$2:$H$1259)+SUMIF($E$2:$E$1259,"Hawaii County",$H$2:$H$1259))*('reallocations and reductions'!$I$6),H811/(SUM($H$2:$H$1259)-SUMIF($E$2:$E$1259,"State Balance",$H$2:$H$1259)-SUMIF($E$2:$E$1259,"Hawaii County",$H$2:$H$1259))*('reallocations and reductions'!$I$8+'reallocations and reductions'!$I$7)),0)</f>
        <v>80</v>
      </c>
      <c r="L811" s="133">
        <f t="shared" ca="1" si="36"/>
        <v>1028062</v>
      </c>
      <c r="M811" s="151">
        <f t="shared" ca="1" si="37"/>
        <v>0.12941577131808493</v>
      </c>
      <c r="N811" s="156">
        <f t="shared" ca="1" si="38"/>
        <v>117802</v>
      </c>
    </row>
    <row r="812" spans="1:14" x14ac:dyDescent="0.25">
      <c r="A812" t="str">
        <f>CALCS!AD815</f>
        <v>361256</v>
      </c>
      <c r="B812" t="str">
        <f>CALCS!A815</f>
        <v>Clay Town</v>
      </c>
      <c r="C812" t="str">
        <f>CALCS!B815</f>
        <v>NY</v>
      </c>
      <c r="D812" t="str">
        <f>CALCS!C815</f>
        <v>52</v>
      </c>
      <c r="E812" t="str">
        <f>CALCS!D815</f>
        <v>MC</v>
      </c>
      <c r="F812">
        <f>CALCS!O815</f>
        <v>59606</v>
      </c>
      <c r="G812" s="133">
        <f ca="1">OFFSET(CDBG17old!$J$1,MATCH(A812,CDBG17old!$K$2:$K$1263,0),)</f>
        <v>222472</v>
      </c>
      <c r="H812" s="133">
        <f>CALCS!X815</f>
        <v>261707</v>
      </c>
      <c r="I812" s="133">
        <f ca="1">IFERROR(OFFSET('reallocations and reductions'!$H$2,MATCH(A812,'reallocations and reductions'!$F$3:$F$6,0),),0)</f>
        <v>0</v>
      </c>
      <c r="J812" s="133">
        <f ca="1">IFERROR(OFFSET('reallocations and reductions'!$I$13,MATCH(A812,'reallocations and reductions'!$F$14:$F$54,0),), 0)</f>
        <v>0</v>
      </c>
      <c r="K812" s="133">
        <f ca="1">ROUND(IF(OR(E812="State Balance", E812="Hawaii County"), H812/(SUMIF($E$2:$E$1259,"State Balance",$H$2:$H$1259)+SUMIF($E$2:$E$1259,"Hawaii County",$H$2:$H$1259))*('reallocations and reductions'!$I$6),H812/(SUM($H$2:$H$1259)-SUMIF($E$2:$E$1259,"State Balance",$H$2:$H$1259)-SUMIF($E$2:$E$1259,"Hawaii County",$H$2:$H$1259))*('reallocations and reductions'!$I$8+'reallocations and reductions'!$I$7)),0)</f>
        <v>20</v>
      </c>
      <c r="L812" s="133">
        <f t="shared" ca="1" si="36"/>
        <v>261727</v>
      </c>
      <c r="M812" s="151">
        <f t="shared" ca="1" si="37"/>
        <v>0.17644917113164801</v>
      </c>
      <c r="N812" s="156">
        <f t="shared" ca="1" si="38"/>
        <v>39255</v>
      </c>
    </row>
    <row r="813" spans="1:14" x14ac:dyDescent="0.25">
      <c r="A813" t="str">
        <f>CALCS!AD816</f>
        <v>361380</v>
      </c>
      <c r="B813" t="str">
        <f>CALCS!A816</f>
        <v>Colonie Town</v>
      </c>
      <c r="C813" t="str">
        <f>CALCS!B816</f>
        <v>NY</v>
      </c>
      <c r="D813" t="str">
        <f>CALCS!C816</f>
        <v>52</v>
      </c>
      <c r="E813" t="str">
        <f>CALCS!D816</f>
        <v>MC</v>
      </c>
      <c r="F813">
        <f>CALCS!O816</f>
        <v>83217</v>
      </c>
      <c r="G813" s="133">
        <f ca="1">OFFSET(CDBG17old!$J$1,MATCH(A813,CDBG17old!$K$2:$K$1263,0),)</f>
        <v>318376</v>
      </c>
      <c r="H813" s="133">
        <f>CALCS!X816</f>
        <v>353700</v>
      </c>
      <c r="I813" s="133">
        <f ca="1">IFERROR(OFFSET('reallocations and reductions'!$H$2,MATCH(A813,'reallocations and reductions'!$F$3:$F$6,0),),0)</f>
        <v>0</v>
      </c>
      <c r="J813" s="133">
        <f ca="1">IFERROR(OFFSET('reallocations and reductions'!$I$13,MATCH(A813,'reallocations and reductions'!$F$14:$F$54,0),), 0)</f>
        <v>0</v>
      </c>
      <c r="K813" s="133">
        <f ca="1">ROUND(IF(OR(E813="State Balance", E813="Hawaii County"), H813/(SUMIF($E$2:$E$1259,"State Balance",$H$2:$H$1259)+SUMIF($E$2:$E$1259,"Hawaii County",$H$2:$H$1259))*('reallocations and reductions'!$I$6),H813/(SUM($H$2:$H$1259)-SUMIF($E$2:$E$1259,"State Balance",$H$2:$H$1259)-SUMIF($E$2:$E$1259,"Hawaii County",$H$2:$H$1259))*('reallocations and reductions'!$I$8+'reallocations and reductions'!$I$7)),0)</f>
        <v>28</v>
      </c>
      <c r="L813" s="133">
        <f t="shared" ca="1" si="36"/>
        <v>353728</v>
      </c>
      <c r="M813" s="151">
        <f t="shared" ca="1" si="37"/>
        <v>0.11103852049149433</v>
      </c>
      <c r="N813" s="156">
        <f t="shared" ca="1" si="38"/>
        <v>35352</v>
      </c>
    </row>
    <row r="814" spans="1:14" x14ac:dyDescent="0.25">
      <c r="A814" t="str">
        <f>CALCS!AD817</f>
        <v>361756</v>
      </c>
      <c r="B814" t="str">
        <f>CALCS!A817</f>
        <v>Dunkirk</v>
      </c>
      <c r="C814" t="str">
        <f>CALCS!B817</f>
        <v>NY</v>
      </c>
      <c r="D814" t="str">
        <f>CALCS!C817</f>
        <v>52</v>
      </c>
      <c r="E814" t="str">
        <f>CALCS!D817</f>
        <v>MC</v>
      </c>
      <c r="F814">
        <f>CALCS!O817</f>
        <v>11940</v>
      </c>
      <c r="G814" s="133">
        <f ca="1">OFFSET(CDBG17old!$J$1,MATCH(A814,CDBG17old!$K$2:$K$1263,0),)</f>
        <v>448163</v>
      </c>
      <c r="H814" s="133">
        <f>CALCS!X817</f>
        <v>480827</v>
      </c>
      <c r="I814" s="133">
        <f ca="1">IFERROR(OFFSET('reallocations and reductions'!$H$2,MATCH(A814,'reallocations and reductions'!$F$3:$F$6,0),),0)</f>
        <v>0</v>
      </c>
      <c r="J814" s="133">
        <f ca="1">IFERROR(OFFSET('reallocations and reductions'!$I$13,MATCH(A814,'reallocations and reductions'!$F$14:$F$54,0),), 0)</f>
        <v>0</v>
      </c>
      <c r="K814" s="133">
        <f ca="1">ROUND(IF(OR(E814="State Balance", E814="Hawaii County"), H814/(SUMIF($E$2:$E$1259,"State Balance",$H$2:$H$1259)+SUMIF($E$2:$E$1259,"Hawaii County",$H$2:$H$1259))*('reallocations and reductions'!$I$6),H814/(SUM($H$2:$H$1259)-SUMIF($E$2:$E$1259,"State Balance",$H$2:$H$1259)-SUMIF($E$2:$E$1259,"Hawaii County",$H$2:$H$1259))*('reallocations and reductions'!$I$8+'reallocations and reductions'!$I$7)),0)</f>
        <v>37</v>
      </c>
      <c r="L814" s="133">
        <f t="shared" ca="1" si="36"/>
        <v>480864</v>
      </c>
      <c r="M814" s="151">
        <f t="shared" ca="1" si="37"/>
        <v>7.2966755399263214E-2</v>
      </c>
      <c r="N814" s="156">
        <f t="shared" ca="1" si="38"/>
        <v>32701</v>
      </c>
    </row>
    <row r="815" spans="1:14" x14ac:dyDescent="0.25">
      <c r="A815" t="str">
        <f>CALCS!AD818</f>
        <v>362000</v>
      </c>
      <c r="B815" t="str">
        <f>CALCS!A818</f>
        <v>Elmira</v>
      </c>
      <c r="C815" t="str">
        <f>CALCS!B818</f>
        <v>NY</v>
      </c>
      <c r="D815" t="str">
        <f>CALCS!C818</f>
        <v>51</v>
      </c>
      <c r="E815" t="str">
        <f>CALCS!D818</f>
        <v>PC</v>
      </c>
      <c r="F815">
        <f>CALCS!O818</f>
        <v>27962</v>
      </c>
      <c r="G815" s="133">
        <f ca="1">OFFSET(CDBG17old!$J$1,MATCH(A815,CDBG17old!$K$2:$K$1263,0),)</f>
        <v>1075611</v>
      </c>
      <c r="H815" s="133">
        <f>CALCS!X818</f>
        <v>1184446</v>
      </c>
      <c r="I815" s="133">
        <f ca="1">IFERROR(OFFSET('reallocations and reductions'!$H$2,MATCH(A815,'reallocations and reductions'!$F$3:$F$6,0),),0)</f>
        <v>0</v>
      </c>
      <c r="J815" s="133">
        <f ca="1">IFERROR(OFFSET('reallocations and reductions'!$I$13,MATCH(A815,'reallocations and reductions'!$F$14:$F$54,0),), 0)</f>
        <v>0</v>
      </c>
      <c r="K815" s="133">
        <f ca="1">ROUND(IF(OR(E815="State Balance", E815="Hawaii County"), H815/(SUMIF($E$2:$E$1259,"State Balance",$H$2:$H$1259)+SUMIF($E$2:$E$1259,"Hawaii County",$H$2:$H$1259))*('reallocations and reductions'!$I$6),H815/(SUM($H$2:$H$1259)-SUMIF($E$2:$E$1259,"State Balance",$H$2:$H$1259)-SUMIF($E$2:$E$1259,"Hawaii County",$H$2:$H$1259))*('reallocations and reductions'!$I$8+'reallocations and reductions'!$I$7)),0)</f>
        <v>92</v>
      </c>
      <c r="L815" s="133">
        <f t="shared" ca="1" si="36"/>
        <v>1184538</v>
      </c>
      <c r="M815" s="151">
        <f t="shared" ca="1" si="37"/>
        <v>0.10126988288516946</v>
      </c>
      <c r="N815" s="156">
        <f t="shared" ca="1" si="38"/>
        <v>108927</v>
      </c>
    </row>
    <row r="816" spans="1:14" x14ac:dyDescent="0.25">
      <c r="A816" t="str">
        <f>CALCS!AD819</f>
        <v>362480</v>
      </c>
      <c r="B816" t="str">
        <f>CALCS!A819</f>
        <v>Glen Falls</v>
      </c>
      <c r="C816" t="str">
        <f>CALCS!B819</f>
        <v>NY</v>
      </c>
      <c r="D816" t="str">
        <f>CALCS!C819</f>
        <v>51</v>
      </c>
      <c r="E816" t="str">
        <f>CALCS!D819</f>
        <v>PC</v>
      </c>
      <c r="F816">
        <f>CALCS!O819</f>
        <v>14328</v>
      </c>
      <c r="G816" s="133">
        <f ca="1">OFFSET(CDBG17old!$J$1,MATCH(A816,CDBG17old!$K$2:$K$1263,0),)</f>
        <v>459550</v>
      </c>
      <c r="H816" s="133">
        <f>CALCS!X819</f>
        <v>488987</v>
      </c>
      <c r="I816" s="133">
        <f ca="1">IFERROR(OFFSET('reallocations and reductions'!$H$2,MATCH(A816,'reallocations and reductions'!$F$3:$F$6,0),),0)</f>
        <v>0</v>
      </c>
      <c r="J816" s="133">
        <f ca="1">IFERROR(OFFSET('reallocations and reductions'!$I$13,MATCH(A816,'reallocations and reductions'!$F$14:$F$54,0),), 0)</f>
        <v>0</v>
      </c>
      <c r="K816" s="133">
        <f ca="1">ROUND(IF(OR(E816="State Balance", E816="Hawaii County"), H816/(SUMIF($E$2:$E$1259,"State Balance",$H$2:$H$1259)+SUMIF($E$2:$E$1259,"Hawaii County",$H$2:$H$1259))*('reallocations and reductions'!$I$6),H816/(SUM($H$2:$H$1259)-SUMIF($E$2:$E$1259,"State Balance",$H$2:$H$1259)-SUMIF($E$2:$E$1259,"Hawaii County",$H$2:$H$1259))*('reallocations and reductions'!$I$8+'reallocations and reductions'!$I$7)),0)</f>
        <v>38</v>
      </c>
      <c r="L816" s="133">
        <f t="shared" ca="1" si="36"/>
        <v>489025</v>
      </c>
      <c r="M816" s="151">
        <f t="shared" ca="1" si="37"/>
        <v>6.4138831465564136E-2</v>
      </c>
      <c r="N816" s="156">
        <f t="shared" ca="1" si="38"/>
        <v>29475</v>
      </c>
    </row>
    <row r="817" spans="1:14" x14ac:dyDescent="0.25">
      <c r="A817" t="str">
        <f>CALCS!AD820</f>
        <v>362572</v>
      </c>
      <c r="B817" t="str">
        <f>CALCS!A820</f>
        <v>Greece</v>
      </c>
      <c r="C817" t="str">
        <f>CALCS!B820</f>
        <v>NY</v>
      </c>
      <c r="D817" t="str">
        <f>CALCS!C820</f>
        <v>52</v>
      </c>
      <c r="E817" t="str">
        <f>CALCS!D820</f>
        <v>MC</v>
      </c>
      <c r="F817">
        <f>CALCS!O820</f>
        <v>96175</v>
      </c>
      <c r="G817" s="133">
        <f ca="1">OFFSET(CDBG17old!$J$1,MATCH(A817,CDBG17old!$K$2:$K$1263,0),)</f>
        <v>388760</v>
      </c>
      <c r="H817" s="133">
        <f>CALCS!X820</f>
        <v>434476</v>
      </c>
      <c r="I817" s="133">
        <f ca="1">IFERROR(OFFSET('reallocations and reductions'!$H$2,MATCH(A817,'reallocations and reductions'!$F$3:$F$6,0),),0)</f>
        <v>0</v>
      </c>
      <c r="J817" s="133">
        <f ca="1">IFERROR(OFFSET('reallocations and reductions'!$I$13,MATCH(A817,'reallocations and reductions'!$F$14:$F$54,0),), 0)</f>
        <v>0</v>
      </c>
      <c r="K817" s="133">
        <f ca="1">ROUND(IF(OR(E817="State Balance", E817="Hawaii County"), H817/(SUMIF($E$2:$E$1259,"State Balance",$H$2:$H$1259)+SUMIF($E$2:$E$1259,"Hawaii County",$H$2:$H$1259))*('reallocations and reductions'!$I$6),H817/(SUM($H$2:$H$1259)-SUMIF($E$2:$E$1259,"State Balance",$H$2:$H$1259)-SUMIF($E$2:$E$1259,"Hawaii County",$H$2:$H$1259))*('reallocations and reductions'!$I$8+'reallocations and reductions'!$I$7)),0)</f>
        <v>34</v>
      </c>
      <c r="L817" s="133">
        <f t="shared" ca="1" si="36"/>
        <v>434510</v>
      </c>
      <c r="M817" s="151">
        <f t="shared" ca="1" si="37"/>
        <v>0.11768186027369071</v>
      </c>
      <c r="N817" s="156">
        <f t="shared" ca="1" si="38"/>
        <v>45750</v>
      </c>
    </row>
    <row r="818" spans="1:14" x14ac:dyDescent="0.25">
      <c r="A818" t="str">
        <f>CALCS!AD821</f>
        <v>362688</v>
      </c>
      <c r="B818" t="str">
        <f>CALCS!A821</f>
        <v>Hamburg Town</v>
      </c>
      <c r="C818" t="str">
        <f>CALCS!B821</f>
        <v>NY</v>
      </c>
      <c r="D818" t="str">
        <f>CALCS!C821</f>
        <v>52</v>
      </c>
      <c r="E818" t="str">
        <f>CALCS!D821</f>
        <v>MC</v>
      </c>
      <c r="F818">
        <f>CALCS!O821</f>
        <v>58097</v>
      </c>
      <c r="G818" s="133">
        <f ca="1">OFFSET(CDBG17old!$J$1,MATCH(A818,CDBG17old!$K$2:$K$1263,0),)</f>
        <v>365809</v>
      </c>
      <c r="H818" s="133">
        <f>CALCS!X821</f>
        <v>407626</v>
      </c>
      <c r="I818" s="133">
        <f ca="1">IFERROR(OFFSET('reallocations and reductions'!$H$2,MATCH(A818,'reallocations and reductions'!$F$3:$F$6,0),),0)</f>
        <v>0</v>
      </c>
      <c r="J818" s="133">
        <f ca="1">IFERROR(OFFSET('reallocations and reductions'!$I$13,MATCH(A818,'reallocations and reductions'!$F$14:$F$54,0),), 0)</f>
        <v>0</v>
      </c>
      <c r="K818" s="133">
        <f ca="1">ROUND(IF(OR(E818="State Balance", E818="Hawaii County"), H818/(SUMIF($E$2:$E$1259,"State Balance",$H$2:$H$1259)+SUMIF($E$2:$E$1259,"Hawaii County",$H$2:$H$1259))*('reallocations and reductions'!$I$6),H818/(SUM($H$2:$H$1259)-SUMIF($E$2:$E$1259,"State Balance",$H$2:$H$1259)-SUMIF($E$2:$E$1259,"Hawaii County",$H$2:$H$1259))*('reallocations and reductions'!$I$8+'reallocations and reductions'!$I$7)),0)</f>
        <v>32</v>
      </c>
      <c r="L818" s="133">
        <f t="shared" ca="1" si="36"/>
        <v>407658</v>
      </c>
      <c r="M818" s="151">
        <f t="shared" ca="1" si="37"/>
        <v>0.11440123124362714</v>
      </c>
      <c r="N818" s="156">
        <f t="shared" ca="1" si="38"/>
        <v>41849</v>
      </c>
    </row>
    <row r="819" spans="1:14" x14ac:dyDescent="0.25">
      <c r="A819" t="str">
        <f>CALCS!AD822</f>
        <v>363088</v>
      </c>
      <c r="B819" t="str">
        <f>CALCS!A822</f>
        <v>Huntington Town</v>
      </c>
      <c r="C819" t="str">
        <f>CALCS!B822</f>
        <v>NY</v>
      </c>
      <c r="D819" t="str">
        <f>CALCS!C822</f>
        <v>52</v>
      </c>
      <c r="E819" t="str">
        <f>CALCS!D822</f>
        <v>MC</v>
      </c>
      <c r="F819">
        <f>CALCS!O822</f>
        <v>203236</v>
      </c>
      <c r="G819" s="133">
        <f ca="1">OFFSET(CDBG17old!$J$1,MATCH(A819,CDBG17old!$K$2:$K$1263,0),)</f>
        <v>738548</v>
      </c>
      <c r="H819" s="133">
        <f>CALCS!X822</f>
        <v>828372</v>
      </c>
      <c r="I819" s="133">
        <f ca="1">IFERROR(OFFSET('reallocations and reductions'!$H$2,MATCH(A819,'reallocations and reductions'!$F$3:$F$6,0),),0)</f>
        <v>0</v>
      </c>
      <c r="J819" s="133">
        <f ca="1">IFERROR(OFFSET('reallocations and reductions'!$I$13,MATCH(A819,'reallocations and reductions'!$F$14:$F$54,0),), 0)</f>
        <v>0</v>
      </c>
      <c r="K819" s="133">
        <f ca="1">ROUND(IF(OR(E819="State Balance", E819="Hawaii County"), H819/(SUMIF($E$2:$E$1259,"State Balance",$H$2:$H$1259)+SUMIF($E$2:$E$1259,"Hawaii County",$H$2:$H$1259))*('reallocations and reductions'!$I$6),H819/(SUM($H$2:$H$1259)-SUMIF($E$2:$E$1259,"State Balance",$H$2:$H$1259)-SUMIF($E$2:$E$1259,"Hawaii County",$H$2:$H$1259))*('reallocations and reductions'!$I$8+'reallocations and reductions'!$I$7)),0)</f>
        <v>65</v>
      </c>
      <c r="L819" s="133">
        <f t="shared" ca="1" si="36"/>
        <v>828437</v>
      </c>
      <c r="M819" s="151">
        <f t="shared" ca="1" si="37"/>
        <v>0.12171043723630691</v>
      </c>
      <c r="N819" s="156">
        <f t="shared" ca="1" si="38"/>
        <v>89889</v>
      </c>
    </row>
    <row r="820" spans="1:14" x14ac:dyDescent="0.25">
      <c r="A820" t="str">
        <f>CALCS!AD823</f>
        <v>363140</v>
      </c>
      <c r="B820" t="str">
        <f>CALCS!A823</f>
        <v>Irondequoit</v>
      </c>
      <c r="C820" t="str">
        <f>CALCS!B823</f>
        <v>NY</v>
      </c>
      <c r="D820" t="str">
        <f>CALCS!C823</f>
        <v>52</v>
      </c>
      <c r="E820" t="str">
        <f>CALCS!D823</f>
        <v>MC</v>
      </c>
      <c r="F820">
        <f>CALCS!O823</f>
        <v>50556</v>
      </c>
      <c r="G820" s="133">
        <f ca="1">OFFSET(CDBG17old!$J$1,MATCH(A820,CDBG17old!$K$2:$K$1263,0),)</f>
        <v>809845</v>
      </c>
      <c r="H820" s="133">
        <f>CALCS!X823</f>
        <v>888331</v>
      </c>
      <c r="I820" s="133">
        <f ca="1">IFERROR(OFFSET('reallocations and reductions'!$H$2,MATCH(A820,'reallocations and reductions'!$F$3:$F$6,0),),0)</f>
        <v>0</v>
      </c>
      <c r="J820" s="133">
        <f ca="1">IFERROR(OFFSET('reallocations and reductions'!$I$13,MATCH(A820,'reallocations and reductions'!$F$14:$F$54,0),), 0)</f>
        <v>0</v>
      </c>
      <c r="K820" s="133">
        <f ca="1">ROUND(IF(OR(E820="State Balance", E820="Hawaii County"), H820/(SUMIF($E$2:$E$1259,"State Balance",$H$2:$H$1259)+SUMIF($E$2:$E$1259,"Hawaii County",$H$2:$H$1259))*('reallocations and reductions'!$I$6),H820/(SUM($H$2:$H$1259)-SUMIF($E$2:$E$1259,"State Balance",$H$2:$H$1259)-SUMIF($E$2:$E$1259,"Hawaii County",$H$2:$H$1259))*('reallocations and reductions'!$I$8+'reallocations and reductions'!$I$7)),0)</f>
        <v>69</v>
      </c>
      <c r="L820" s="133">
        <f t="shared" ca="1" si="36"/>
        <v>888400</v>
      </c>
      <c r="M820" s="151">
        <f t="shared" ca="1" si="37"/>
        <v>9.7000043218146689E-2</v>
      </c>
      <c r="N820" s="156">
        <f t="shared" ca="1" si="38"/>
        <v>78555</v>
      </c>
    </row>
    <row r="821" spans="1:14" x14ac:dyDescent="0.25">
      <c r="A821" t="str">
        <f>CALCS!AD824</f>
        <v>363160</v>
      </c>
      <c r="B821" t="str">
        <f>CALCS!A824</f>
        <v>Islip Town</v>
      </c>
      <c r="C821" t="str">
        <f>CALCS!B824</f>
        <v>NY</v>
      </c>
      <c r="D821" t="str">
        <f>CALCS!C824</f>
        <v>52</v>
      </c>
      <c r="E821" t="str">
        <f>CALCS!D824</f>
        <v>MC</v>
      </c>
      <c r="F821">
        <f>CALCS!O824</f>
        <v>333758</v>
      </c>
      <c r="G821" s="133">
        <f ca="1">OFFSET(CDBG17old!$J$1,MATCH(A821,CDBG17old!$K$2:$K$1263,0),)</f>
        <v>1647459</v>
      </c>
      <c r="H821" s="133">
        <f>CALCS!X824</f>
        <v>1902671</v>
      </c>
      <c r="I821" s="133">
        <f ca="1">IFERROR(OFFSET('reallocations and reductions'!$H$2,MATCH(A821,'reallocations and reductions'!$F$3:$F$6,0),),0)</f>
        <v>0</v>
      </c>
      <c r="J821" s="133">
        <f ca="1">IFERROR(OFFSET('reallocations and reductions'!$I$13,MATCH(A821,'reallocations and reductions'!$F$14:$F$54,0),), 0)</f>
        <v>0</v>
      </c>
      <c r="K821" s="133">
        <f ca="1">ROUND(IF(OR(E821="State Balance", E821="Hawaii County"), H821/(SUMIF($E$2:$E$1259,"State Balance",$H$2:$H$1259)+SUMIF($E$2:$E$1259,"Hawaii County",$H$2:$H$1259))*('reallocations and reductions'!$I$6),H821/(SUM($H$2:$H$1259)-SUMIF($E$2:$E$1259,"State Balance",$H$2:$H$1259)-SUMIF($E$2:$E$1259,"Hawaii County",$H$2:$H$1259))*('reallocations and reductions'!$I$8+'reallocations and reductions'!$I$7)),0)</f>
        <v>148</v>
      </c>
      <c r="L821" s="133">
        <f t="shared" ca="1" si="36"/>
        <v>1902819</v>
      </c>
      <c r="M821" s="151">
        <f t="shared" ca="1" si="37"/>
        <v>0.15500233996718582</v>
      </c>
      <c r="N821" s="156">
        <f t="shared" ca="1" si="38"/>
        <v>255360</v>
      </c>
    </row>
    <row r="822" spans="1:14" x14ac:dyDescent="0.25">
      <c r="A822" t="str">
        <f>CALCS!AD825</f>
        <v>363168</v>
      </c>
      <c r="B822" t="str">
        <f>CALCS!A825</f>
        <v>Ithaca</v>
      </c>
      <c r="C822" t="str">
        <f>CALCS!B825</f>
        <v>NY</v>
      </c>
      <c r="D822" t="str">
        <f>CALCS!C825</f>
        <v>51</v>
      </c>
      <c r="E822" t="str">
        <f>CALCS!D825</f>
        <v>PC</v>
      </c>
      <c r="F822">
        <f>CALCS!O825</f>
        <v>30756</v>
      </c>
      <c r="G822" s="133">
        <f ca="1">OFFSET(CDBG17old!$J$1,MATCH(A822,CDBG17old!$K$2:$K$1263,0),)</f>
        <v>644410</v>
      </c>
      <c r="H822" s="133">
        <f>CALCS!X825</f>
        <v>686018</v>
      </c>
      <c r="I822" s="133">
        <f ca="1">IFERROR(OFFSET('reallocations and reductions'!$H$2,MATCH(A822,'reallocations and reductions'!$F$3:$F$6,0),),0)</f>
        <v>0</v>
      </c>
      <c r="J822" s="133">
        <f ca="1">IFERROR(OFFSET('reallocations and reductions'!$I$13,MATCH(A822,'reallocations and reductions'!$F$14:$F$54,0),), 0)</f>
        <v>0</v>
      </c>
      <c r="K822" s="133">
        <f ca="1">ROUND(IF(OR(E822="State Balance", E822="Hawaii County"), H822/(SUMIF($E$2:$E$1259,"State Balance",$H$2:$H$1259)+SUMIF($E$2:$E$1259,"Hawaii County",$H$2:$H$1259))*('reallocations and reductions'!$I$6),H822/(SUM($H$2:$H$1259)-SUMIF($E$2:$E$1259,"State Balance",$H$2:$H$1259)-SUMIF($E$2:$E$1259,"Hawaii County",$H$2:$H$1259))*('reallocations and reductions'!$I$8+'reallocations and reductions'!$I$7)),0)</f>
        <v>53</v>
      </c>
      <c r="L822" s="133">
        <f t="shared" ca="1" si="36"/>
        <v>686071</v>
      </c>
      <c r="M822" s="151">
        <f t="shared" ca="1" si="37"/>
        <v>6.4649834732546055E-2</v>
      </c>
      <c r="N822" s="156">
        <f t="shared" ca="1" si="38"/>
        <v>41661</v>
      </c>
    </row>
    <row r="823" spans="1:14" x14ac:dyDescent="0.25">
      <c r="A823" t="str">
        <f>CALCS!AD826</f>
        <v>363180</v>
      </c>
      <c r="B823" t="str">
        <f>CALCS!A826</f>
        <v>Jamestown</v>
      </c>
      <c r="C823" t="str">
        <f>CALCS!B826</f>
        <v>NY</v>
      </c>
      <c r="D823" t="str">
        <f>CALCS!C826</f>
        <v>52</v>
      </c>
      <c r="E823" t="str">
        <f>CALCS!D826</f>
        <v>MC</v>
      </c>
      <c r="F823">
        <f>CALCS!O826</f>
        <v>29775</v>
      </c>
      <c r="G823" s="133">
        <f ca="1">OFFSET(CDBG17old!$J$1,MATCH(A823,CDBG17old!$K$2:$K$1263,0),)</f>
        <v>1056212</v>
      </c>
      <c r="H823" s="133">
        <f>CALCS!X826</f>
        <v>1158459</v>
      </c>
      <c r="I823" s="133">
        <f ca="1">IFERROR(OFFSET('reallocations and reductions'!$H$2,MATCH(A823,'reallocations and reductions'!$F$3:$F$6,0),),0)</f>
        <v>0</v>
      </c>
      <c r="J823" s="133">
        <f ca="1">IFERROR(OFFSET('reallocations and reductions'!$I$13,MATCH(A823,'reallocations and reductions'!$F$14:$F$54,0),), 0)</f>
        <v>0</v>
      </c>
      <c r="K823" s="133">
        <f ca="1">ROUND(IF(OR(E823="State Balance", E823="Hawaii County"), H823/(SUMIF($E$2:$E$1259,"State Balance",$H$2:$H$1259)+SUMIF($E$2:$E$1259,"Hawaii County",$H$2:$H$1259))*('reallocations and reductions'!$I$6),H823/(SUM($H$2:$H$1259)-SUMIF($E$2:$E$1259,"State Balance",$H$2:$H$1259)-SUMIF($E$2:$E$1259,"Hawaii County",$H$2:$H$1259))*('reallocations and reductions'!$I$8+'reallocations and reductions'!$I$7)),0)</f>
        <v>90</v>
      </c>
      <c r="L823" s="133">
        <f t="shared" ca="1" si="36"/>
        <v>1158549</v>
      </c>
      <c r="M823" s="151">
        <f t="shared" ca="1" si="37"/>
        <v>9.6890586359556607E-2</v>
      </c>
      <c r="N823" s="156">
        <f t="shared" ca="1" si="38"/>
        <v>102337</v>
      </c>
    </row>
    <row r="824" spans="1:14" x14ac:dyDescent="0.25">
      <c r="A824" t="str">
        <f>CALCS!AD827</f>
        <v>363300</v>
      </c>
      <c r="B824" t="str">
        <f>CALCS!A827</f>
        <v>Kingston</v>
      </c>
      <c r="C824" t="str">
        <f>CALCS!B827</f>
        <v>NY</v>
      </c>
      <c r="D824" t="str">
        <f>CALCS!C827</f>
        <v>51</v>
      </c>
      <c r="E824" t="str">
        <f>CALCS!D827</f>
        <v>PC</v>
      </c>
      <c r="F824">
        <f>CALCS!O827</f>
        <v>23210</v>
      </c>
      <c r="G824" s="133">
        <f ca="1">OFFSET(CDBG17old!$J$1,MATCH(A824,CDBG17old!$K$2:$K$1263,0),)</f>
        <v>681647</v>
      </c>
      <c r="H824" s="133">
        <f>CALCS!X827</f>
        <v>759292</v>
      </c>
      <c r="I824" s="133">
        <f ca="1">IFERROR(OFFSET('reallocations and reductions'!$H$2,MATCH(A824,'reallocations and reductions'!$F$3:$F$6,0),),0)</f>
        <v>0</v>
      </c>
      <c r="J824" s="133">
        <f ca="1">IFERROR(OFFSET('reallocations and reductions'!$I$13,MATCH(A824,'reallocations and reductions'!$F$14:$F$54,0),), 0)</f>
        <v>0</v>
      </c>
      <c r="K824" s="133">
        <f ca="1">ROUND(IF(OR(E824="State Balance", E824="Hawaii County"), H824/(SUMIF($E$2:$E$1259,"State Balance",$H$2:$H$1259)+SUMIF($E$2:$E$1259,"Hawaii County",$H$2:$H$1259))*('reallocations and reductions'!$I$6),H824/(SUM($H$2:$H$1259)-SUMIF($E$2:$E$1259,"State Balance",$H$2:$H$1259)-SUMIF($E$2:$E$1259,"Hawaii County",$H$2:$H$1259))*('reallocations and reductions'!$I$8+'reallocations and reductions'!$I$7)),0)</f>
        <v>59</v>
      </c>
      <c r="L824" s="133">
        <f t="shared" ca="1" si="36"/>
        <v>759351</v>
      </c>
      <c r="M824" s="151">
        <f t="shared" ca="1" si="37"/>
        <v>0.11399448688250663</v>
      </c>
      <c r="N824" s="156">
        <f t="shared" ca="1" si="38"/>
        <v>77704</v>
      </c>
    </row>
    <row r="825" spans="1:14" x14ac:dyDescent="0.25">
      <c r="A825" t="str">
        <f>CALCS!AD828</f>
        <v>364004</v>
      </c>
      <c r="B825" t="str">
        <f>CALCS!A828</f>
        <v>Middletown</v>
      </c>
      <c r="C825" t="str">
        <f>CALCS!B828</f>
        <v>NY</v>
      </c>
      <c r="D825" t="str">
        <f>CALCS!C828</f>
        <v>52</v>
      </c>
      <c r="E825" t="str">
        <f>CALCS!D828</f>
        <v>MC</v>
      </c>
      <c r="F825">
        <f>CALCS!O828</f>
        <v>27653</v>
      </c>
      <c r="G825" s="133">
        <f ca="1">OFFSET(CDBG17old!$J$1,MATCH(A825,CDBG17old!$K$2:$K$1263,0),)</f>
        <v>503501</v>
      </c>
      <c r="H825" s="133">
        <f>CALCS!X828</f>
        <v>531413</v>
      </c>
      <c r="I825" s="133">
        <f ca="1">IFERROR(OFFSET('reallocations and reductions'!$H$2,MATCH(A825,'reallocations and reductions'!$F$3:$F$6,0),),0)</f>
        <v>0</v>
      </c>
      <c r="J825" s="133">
        <f ca="1">IFERROR(OFFSET('reallocations and reductions'!$I$13,MATCH(A825,'reallocations and reductions'!$F$14:$F$54,0),), 0)</f>
        <v>390</v>
      </c>
      <c r="K825" s="133">
        <f ca="1">ROUND(IF(OR(E825="State Balance", E825="Hawaii County"), H825/(SUMIF($E$2:$E$1259,"State Balance",$H$2:$H$1259)+SUMIF($E$2:$E$1259,"Hawaii County",$H$2:$H$1259))*('reallocations and reductions'!$I$6),H825/(SUM($H$2:$H$1259)-SUMIF($E$2:$E$1259,"State Balance",$H$2:$H$1259)-SUMIF($E$2:$E$1259,"Hawaii County",$H$2:$H$1259))*('reallocations and reductions'!$I$8+'reallocations and reductions'!$I$7)),0)</f>
        <v>41</v>
      </c>
      <c r="L825" s="133">
        <f t="shared" ca="1" si="36"/>
        <v>531844</v>
      </c>
      <c r="M825" s="151">
        <f t="shared" ca="1" si="37"/>
        <v>5.6291844504777547E-2</v>
      </c>
      <c r="N825" s="156">
        <f t="shared" ca="1" si="38"/>
        <v>28343</v>
      </c>
    </row>
    <row r="826" spans="1:14" x14ac:dyDescent="0.25">
      <c r="A826" t="str">
        <f>CALCS!AD829</f>
        <v>364212</v>
      </c>
      <c r="B826" t="str">
        <f>CALCS!A829</f>
        <v>Mount Vernon</v>
      </c>
      <c r="C826" t="str">
        <f>CALCS!B829</f>
        <v>NY</v>
      </c>
      <c r="D826" t="str">
        <f>CALCS!C829</f>
        <v>52</v>
      </c>
      <c r="E826" t="str">
        <f>CALCS!D829</f>
        <v>MC</v>
      </c>
      <c r="F826">
        <f>CALCS!O829</f>
        <v>68344</v>
      </c>
      <c r="G826" s="133">
        <f ca="1">OFFSET(CDBG17old!$J$1,MATCH(A826,CDBG17old!$K$2:$K$1263,0),)</f>
        <v>1435516</v>
      </c>
      <c r="H826" s="133">
        <f>CALCS!X829</f>
        <v>1632523</v>
      </c>
      <c r="I826" s="133">
        <f ca="1">IFERROR(OFFSET('reallocations and reductions'!$H$2,MATCH(A826,'reallocations and reductions'!$F$3:$F$6,0),),0)</f>
        <v>0</v>
      </c>
      <c r="J826" s="133">
        <f ca="1">IFERROR(OFFSET('reallocations and reductions'!$I$13,MATCH(A826,'reallocations and reductions'!$F$14:$F$54,0),), 0)</f>
        <v>1198</v>
      </c>
      <c r="K826" s="133">
        <f ca="1">ROUND(IF(OR(E826="State Balance", E826="Hawaii County"), H826/(SUMIF($E$2:$E$1259,"State Balance",$H$2:$H$1259)+SUMIF($E$2:$E$1259,"Hawaii County",$H$2:$H$1259))*('reallocations and reductions'!$I$6),H826/(SUM($H$2:$H$1259)-SUMIF($E$2:$E$1259,"State Balance",$H$2:$H$1259)-SUMIF($E$2:$E$1259,"Hawaii County",$H$2:$H$1259))*('reallocations and reductions'!$I$8+'reallocations and reductions'!$I$7)),0)</f>
        <v>127</v>
      </c>
      <c r="L826" s="133">
        <f t="shared" ca="1" si="36"/>
        <v>1633848</v>
      </c>
      <c r="M826" s="151">
        <f t="shared" ca="1" si="37"/>
        <v>0.13816077285101663</v>
      </c>
      <c r="N826" s="156">
        <f t="shared" ca="1" si="38"/>
        <v>198332</v>
      </c>
    </row>
    <row r="827" spans="1:14" x14ac:dyDescent="0.25">
      <c r="A827" t="str">
        <f>CALCS!AD830</f>
        <v>364320</v>
      </c>
      <c r="B827" t="str">
        <f>CALCS!A830</f>
        <v>Newburgh</v>
      </c>
      <c r="C827" t="str">
        <f>CALCS!B830</f>
        <v>NY</v>
      </c>
      <c r="D827" t="str">
        <f>CALCS!C830</f>
        <v>52</v>
      </c>
      <c r="E827" t="str">
        <f>CALCS!D830</f>
        <v>MC</v>
      </c>
      <c r="F827">
        <f>CALCS!O830</f>
        <v>28200</v>
      </c>
      <c r="G827" s="133">
        <f ca="1">OFFSET(CDBG17old!$J$1,MATCH(A827,CDBG17old!$K$2:$K$1263,0),)</f>
        <v>797338</v>
      </c>
      <c r="H827" s="133">
        <f>CALCS!X830</f>
        <v>855426</v>
      </c>
      <c r="I827" s="133">
        <f ca="1">IFERROR(OFFSET('reallocations and reductions'!$H$2,MATCH(A827,'reallocations and reductions'!$F$3:$F$6,0),),0)</f>
        <v>0</v>
      </c>
      <c r="J827" s="133">
        <f ca="1">IFERROR(OFFSET('reallocations and reductions'!$I$13,MATCH(A827,'reallocations and reductions'!$F$14:$F$54,0),), 0)</f>
        <v>628</v>
      </c>
      <c r="K827" s="133">
        <f ca="1">ROUND(IF(OR(E827="State Balance", E827="Hawaii County"), H827/(SUMIF($E$2:$E$1259,"State Balance",$H$2:$H$1259)+SUMIF($E$2:$E$1259,"Hawaii County",$H$2:$H$1259))*('reallocations and reductions'!$I$6),H827/(SUM($H$2:$H$1259)-SUMIF($E$2:$E$1259,"State Balance",$H$2:$H$1259)-SUMIF($E$2:$E$1259,"Hawaii County",$H$2:$H$1259))*('reallocations and reductions'!$I$8+'reallocations and reductions'!$I$7)),0)</f>
        <v>67</v>
      </c>
      <c r="L827" s="133">
        <f t="shared" ca="1" si="36"/>
        <v>856121</v>
      </c>
      <c r="M827" s="151">
        <f t="shared" ca="1" si="37"/>
        <v>7.3724066832384763E-2</v>
      </c>
      <c r="N827" s="156">
        <f t="shared" ca="1" si="38"/>
        <v>58783</v>
      </c>
    </row>
    <row r="828" spans="1:14" x14ac:dyDescent="0.25">
      <c r="A828" t="str">
        <f>CALCS!AD831</f>
        <v>364408</v>
      </c>
      <c r="B828" t="str">
        <f>CALCS!A831</f>
        <v>New Rochelle</v>
      </c>
      <c r="C828" t="str">
        <f>CALCS!B831</f>
        <v>NY</v>
      </c>
      <c r="D828" t="str">
        <f>CALCS!C831</f>
        <v>52</v>
      </c>
      <c r="E828" t="str">
        <f>CALCS!D831</f>
        <v>MC</v>
      </c>
      <c r="F828">
        <f>CALCS!O831</f>
        <v>79557</v>
      </c>
      <c r="G828" s="133">
        <f ca="1">OFFSET(CDBG17old!$J$1,MATCH(A828,CDBG17old!$K$2:$K$1263,0),)</f>
        <v>1295836</v>
      </c>
      <c r="H828" s="133">
        <f>CALCS!X831</f>
        <v>1439960</v>
      </c>
      <c r="I828" s="133">
        <f ca="1">IFERROR(OFFSET('reallocations and reductions'!$H$2,MATCH(A828,'reallocations and reductions'!$F$3:$F$6,0),),0)</f>
        <v>0</v>
      </c>
      <c r="J828" s="133">
        <f ca="1">IFERROR(OFFSET('reallocations and reductions'!$I$13,MATCH(A828,'reallocations and reductions'!$F$14:$F$54,0),), 0)</f>
        <v>1057</v>
      </c>
      <c r="K828" s="133">
        <f ca="1">ROUND(IF(OR(E828="State Balance", E828="Hawaii County"), H828/(SUMIF($E$2:$E$1259,"State Balance",$H$2:$H$1259)+SUMIF($E$2:$E$1259,"Hawaii County",$H$2:$H$1259))*('reallocations and reductions'!$I$6),H828/(SUM($H$2:$H$1259)-SUMIF($E$2:$E$1259,"State Balance",$H$2:$H$1259)-SUMIF($E$2:$E$1259,"Hawaii County",$H$2:$H$1259))*('reallocations and reductions'!$I$8+'reallocations and reductions'!$I$7)),0)</f>
        <v>112</v>
      </c>
      <c r="L828" s="133">
        <f t="shared" ca="1" si="36"/>
        <v>1441129</v>
      </c>
      <c r="M828" s="151">
        <f t="shared" ca="1" si="37"/>
        <v>0.11212298469868101</v>
      </c>
      <c r="N828" s="156">
        <f t="shared" ca="1" si="38"/>
        <v>145293</v>
      </c>
    </row>
    <row r="829" spans="1:14" x14ac:dyDescent="0.25">
      <c r="A829" t="str">
        <f>CALCS!AD832</f>
        <v>364436</v>
      </c>
      <c r="B829" t="str">
        <f>CALCS!A832</f>
        <v>New York</v>
      </c>
      <c r="C829" t="str">
        <f>CALCS!B832</f>
        <v>NY</v>
      </c>
      <c r="D829" t="str">
        <f>CALCS!C832</f>
        <v>51</v>
      </c>
      <c r="E829" t="str">
        <f>CALCS!D832</f>
        <v>PC</v>
      </c>
      <c r="F829">
        <f>CALCS!O832</f>
        <v>8537673</v>
      </c>
      <c r="G829" s="133">
        <f ca="1">OFFSET(CDBG17old!$J$1,MATCH(A829,CDBG17old!$K$2:$K$1263,0),)</f>
        <v>150294862</v>
      </c>
      <c r="H829" s="133">
        <f>CALCS!X832</f>
        <v>166470334</v>
      </c>
      <c r="I829" s="133">
        <f ca="1">IFERROR(OFFSET('reallocations and reductions'!$H$2,MATCH(A829,'reallocations and reductions'!$F$3:$F$6,0),),0)</f>
        <v>0</v>
      </c>
      <c r="J829" s="133">
        <f ca="1">IFERROR(OFFSET('reallocations and reductions'!$I$13,MATCH(A829,'reallocations and reductions'!$F$14:$F$54,0),), 0)</f>
        <v>122186</v>
      </c>
      <c r="K829" s="133">
        <f ca="1">ROUND(IF(OR(E829="State Balance", E829="Hawaii County"), H829/(SUMIF($E$2:$E$1259,"State Balance",$H$2:$H$1259)+SUMIF($E$2:$E$1259,"Hawaii County",$H$2:$H$1259))*('reallocations and reductions'!$I$6),H829/(SUM($H$2:$H$1259)-SUMIF($E$2:$E$1259,"State Balance",$H$2:$H$1259)-SUMIF($E$2:$E$1259,"Hawaii County",$H$2:$H$1259))*('reallocations and reductions'!$I$8+'reallocations and reductions'!$I$7)),0)</f>
        <v>12977</v>
      </c>
      <c r="L829" s="133">
        <f t="shared" ca="1" si="36"/>
        <v>166605497</v>
      </c>
      <c r="M829" s="151">
        <f t="shared" ca="1" si="37"/>
        <v>0.10852423551245551</v>
      </c>
      <c r="N829" s="156">
        <f t="shared" ca="1" si="38"/>
        <v>16310635</v>
      </c>
    </row>
    <row r="830" spans="1:14" x14ac:dyDescent="0.25">
      <c r="A830" t="str">
        <f>CALCS!AD833</f>
        <v>364448</v>
      </c>
      <c r="B830" t="str">
        <f>CALCS!A833</f>
        <v>Niagara Falls</v>
      </c>
      <c r="C830" t="str">
        <f>CALCS!B833</f>
        <v>NY</v>
      </c>
      <c r="D830" t="str">
        <f>CALCS!C833</f>
        <v>51</v>
      </c>
      <c r="E830" t="str">
        <f>CALCS!D833</f>
        <v>PC</v>
      </c>
      <c r="F830">
        <f>CALCS!O833</f>
        <v>48632</v>
      </c>
      <c r="G830" s="133">
        <f ca="1">OFFSET(CDBG17old!$J$1,MATCH(A830,CDBG17old!$K$2:$K$1263,0),)</f>
        <v>2184219</v>
      </c>
      <c r="H830" s="133">
        <f>CALCS!X833</f>
        <v>2348400</v>
      </c>
      <c r="I830" s="133">
        <f ca="1">IFERROR(OFFSET('reallocations and reductions'!$H$2,MATCH(A830,'reallocations and reductions'!$F$3:$F$6,0),),0)</f>
        <v>0</v>
      </c>
      <c r="J830" s="133">
        <f ca="1">IFERROR(OFFSET('reallocations and reductions'!$I$13,MATCH(A830,'reallocations and reductions'!$F$14:$F$54,0),), 0)</f>
        <v>0</v>
      </c>
      <c r="K830" s="133">
        <f ca="1">ROUND(IF(OR(E830="State Balance", E830="Hawaii County"), H830/(SUMIF($E$2:$E$1259,"State Balance",$H$2:$H$1259)+SUMIF($E$2:$E$1259,"Hawaii County",$H$2:$H$1259))*('reallocations and reductions'!$I$6),H830/(SUM($H$2:$H$1259)-SUMIF($E$2:$E$1259,"State Balance",$H$2:$H$1259)-SUMIF($E$2:$E$1259,"Hawaii County",$H$2:$H$1259))*('reallocations and reductions'!$I$8+'reallocations and reductions'!$I$7)),0)</f>
        <v>183</v>
      </c>
      <c r="L830" s="133">
        <f t="shared" ca="1" si="36"/>
        <v>2348583</v>
      </c>
      <c r="M830" s="151">
        <f t="shared" ca="1" si="37"/>
        <v>7.5250696015372084E-2</v>
      </c>
      <c r="N830" s="156">
        <f t="shared" ca="1" si="38"/>
        <v>164364</v>
      </c>
    </row>
    <row r="831" spans="1:14" x14ac:dyDescent="0.25">
      <c r="A831" t="str">
        <f>CALCS!AD834</f>
        <v>365312</v>
      </c>
      <c r="B831" t="str">
        <f>CALCS!A834</f>
        <v>Poughkeepsie</v>
      </c>
      <c r="C831" t="str">
        <f>CALCS!B834</f>
        <v>NY</v>
      </c>
      <c r="D831" t="str">
        <f>CALCS!C834</f>
        <v>52</v>
      </c>
      <c r="E831" t="str">
        <f>CALCS!D834</f>
        <v>MC</v>
      </c>
      <c r="F831">
        <f>CALCS!O834</f>
        <v>30267</v>
      </c>
      <c r="G831" s="133">
        <f ca="1">OFFSET(CDBG17old!$J$1,MATCH(A831,CDBG17old!$K$2:$K$1263,0),)</f>
        <v>768575</v>
      </c>
      <c r="H831" s="133">
        <f>CALCS!X834</f>
        <v>843384</v>
      </c>
      <c r="I831" s="133">
        <f ca="1">IFERROR(OFFSET('reallocations and reductions'!$H$2,MATCH(A831,'reallocations and reductions'!$F$3:$F$6,0),),0)</f>
        <v>0</v>
      </c>
      <c r="J831" s="133">
        <f ca="1">IFERROR(OFFSET('reallocations and reductions'!$I$13,MATCH(A831,'reallocations and reductions'!$F$14:$F$54,0),), 0)</f>
        <v>0</v>
      </c>
      <c r="K831" s="133">
        <f ca="1">ROUND(IF(OR(E831="State Balance", E831="Hawaii County"), H831/(SUMIF($E$2:$E$1259,"State Balance",$H$2:$H$1259)+SUMIF($E$2:$E$1259,"Hawaii County",$H$2:$H$1259))*('reallocations and reductions'!$I$6),H831/(SUM($H$2:$H$1259)-SUMIF($E$2:$E$1259,"State Balance",$H$2:$H$1259)-SUMIF($E$2:$E$1259,"Hawaii County",$H$2:$H$1259))*('reallocations and reductions'!$I$8+'reallocations and reductions'!$I$7)),0)</f>
        <v>66</v>
      </c>
      <c r="L831" s="133">
        <f t="shared" ca="1" si="36"/>
        <v>843450</v>
      </c>
      <c r="M831" s="151">
        <f t="shared" ca="1" si="37"/>
        <v>9.7420551019744325E-2</v>
      </c>
      <c r="N831" s="156">
        <f t="shared" ca="1" si="38"/>
        <v>74875</v>
      </c>
    </row>
    <row r="832" spans="1:14" x14ac:dyDescent="0.25">
      <c r="A832" t="str">
        <f>CALCS!AD835</f>
        <v>365544</v>
      </c>
      <c r="B832" t="str">
        <f>CALCS!A835</f>
        <v>Rochester</v>
      </c>
      <c r="C832" t="str">
        <f>CALCS!B835</f>
        <v>NY</v>
      </c>
      <c r="D832" t="str">
        <f>CALCS!C835</f>
        <v>51</v>
      </c>
      <c r="E832" t="str">
        <f>CALCS!D835</f>
        <v>PC</v>
      </c>
      <c r="F832">
        <f>CALCS!O835</f>
        <v>208880</v>
      </c>
      <c r="G832" s="133">
        <f ca="1">OFFSET(CDBG17old!$J$1,MATCH(A832,CDBG17old!$K$2:$K$1263,0),)</f>
        <v>7487072</v>
      </c>
      <c r="H832" s="133">
        <f>CALCS!X835</f>
        <v>8083547</v>
      </c>
      <c r="I832" s="133">
        <f ca="1">IFERROR(OFFSET('reallocations and reductions'!$H$2,MATCH(A832,'reallocations and reductions'!$F$3:$F$6,0),),0)</f>
        <v>0</v>
      </c>
      <c r="J832" s="133">
        <f ca="1">IFERROR(OFFSET('reallocations and reductions'!$I$13,MATCH(A832,'reallocations and reductions'!$F$14:$F$54,0),), 0)</f>
        <v>0</v>
      </c>
      <c r="K832" s="133">
        <f ca="1">ROUND(IF(OR(E832="State Balance", E832="Hawaii County"), H832/(SUMIF($E$2:$E$1259,"State Balance",$H$2:$H$1259)+SUMIF($E$2:$E$1259,"Hawaii County",$H$2:$H$1259))*('reallocations and reductions'!$I$6),H832/(SUM($H$2:$H$1259)-SUMIF($E$2:$E$1259,"State Balance",$H$2:$H$1259)-SUMIF($E$2:$E$1259,"Hawaii County",$H$2:$H$1259))*('reallocations and reductions'!$I$8+'reallocations and reductions'!$I$7)),0)</f>
        <v>630</v>
      </c>
      <c r="L832" s="133">
        <f t="shared" ca="1" si="36"/>
        <v>8084177</v>
      </c>
      <c r="M832" s="151">
        <f t="shared" ca="1" si="37"/>
        <v>7.9751470267682742E-2</v>
      </c>
      <c r="N832" s="156">
        <f t="shared" ca="1" si="38"/>
        <v>597105</v>
      </c>
    </row>
    <row r="833" spans="1:14" x14ac:dyDescent="0.25">
      <c r="A833" t="str">
        <f>CALCS!AD836</f>
        <v>365572</v>
      </c>
      <c r="B833" t="str">
        <f>CALCS!A836</f>
        <v>Rome</v>
      </c>
      <c r="C833" t="str">
        <f>CALCS!B836</f>
        <v>NY</v>
      </c>
      <c r="D833" t="str">
        <f>CALCS!C836</f>
        <v>51</v>
      </c>
      <c r="E833" t="str">
        <f>CALCS!D836</f>
        <v>PC</v>
      </c>
      <c r="F833">
        <f>CALCS!O836</f>
        <v>32415</v>
      </c>
      <c r="G833" s="133">
        <f ca="1">OFFSET(CDBG17old!$J$1,MATCH(A833,CDBG17old!$K$2:$K$1263,0),)</f>
        <v>916910</v>
      </c>
      <c r="H833" s="133">
        <f>CALCS!X836</f>
        <v>1013710</v>
      </c>
      <c r="I833" s="133">
        <f ca="1">IFERROR(OFFSET('reallocations and reductions'!$H$2,MATCH(A833,'reallocations and reductions'!$F$3:$F$6,0),),0)</f>
        <v>0</v>
      </c>
      <c r="J833" s="133">
        <f ca="1">IFERROR(OFFSET('reallocations and reductions'!$I$13,MATCH(A833,'reallocations and reductions'!$F$14:$F$54,0),), 0)</f>
        <v>0</v>
      </c>
      <c r="K833" s="133">
        <f ca="1">ROUND(IF(OR(E833="State Balance", E833="Hawaii County"), H833/(SUMIF($E$2:$E$1259,"State Balance",$H$2:$H$1259)+SUMIF($E$2:$E$1259,"Hawaii County",$H$2:$H$1259))*('reallocations and reductions'!$I$6),H833/(SUM($H$2:$H$1259)-SUMIF($E$2:$E$1259,"State Balance",$H$2:$H$1259)-SUMIF($E$2:$E$1259,"Hawaii County",$H$2:$H$1259))*('reallocations and reductions'!$I$8+'reallocations and reductions'!$I$7)),0)</f>
        <v>79</v>
      </c>
      <c r="L833" s="133">
        <f t="shared" ref="L833:L896" ca="1" si="39">H833+I833+J833+K833</f>
        <v>1013789</v>
      </c>
      <c r="M833" s="151">
        <f t="shared" ref="M833:M896" ca="1" si="40">(L833-G833)/G833</f>
        <v>0.10565813438614477</v>
      </c>
      <c r="N833" s="156">
        <f t="shared" ref="N833:N896" ca="1" si="41">L833-G833</f>
        <v>96879</v>
      </c>
    </row>
    <row r="834" spans="1:14" x14ac:dyDescent="0.25">
      <c r="A834" t="str">
        <f>CALCS!AD837</f>
        <v>365800</v>
      </c>
      <c r="B834" t="str">
        <f>CALCS!A837</f>
        <v>Saratoga Springs</v>
      </c>
      <c r="C834" t="str">
        <f>CALCS!B837</f>
        <v>NY</v>
      </c>
      <c r="D834" t="str">
        <f>CALCS!C837</f>
        <v>52</v>
      </c>
      <c r="E834" t="str">
        <f>CALCS!D837</f>
        <v>MC</v>
      </c>
      <c r="F834">
        <f>CALCS!O837</f>
        <v>27763</v>
      </c>
      <c r="G834" s="133">
        <f ca="1">OFFSET(CDBG17old!$J$1,MATCH(A834,CDBG17old!$K$2:$K$1263,0),)</f>
        <v>299775</v>
      </c>
      <c r="H834" s="133">
        <f>CALCS!X837</f>
        <v>314140</v>
      </c>
      <c r="I834" s="133">
        <f ca="1">IFERROR(OFFSET('reallocations and reductions'!$H$2,MATCH(A834,'reallocations and reductions'!$F$3:$F$6,0),),0)</f>
        <v>0</v>
      </c>
      <c r="J834" s="133">
        <f ca="1">IFERROR(OFFSET('reallocations and reductions'!$I$13,MATCH(A834,'reallocations and reductions'!$F$14:$F$54,0),), 0)</f>
        <v>0</v>
      </c>
      <c r="K834" s="133">
        <f ca="1">ROUND(IF(OR(E834="State Balance", E834="Hawaii County"), H834/(SUMIF($E$2:$E$1259,"State Balance",$H$2:$H$1259)+SUMIF($E$2:$E$1259,"Hawaii County",$H$2:$H$1259))*('reallocations and reductions'!$I$6),H834/(SUM($H$2:$H$1259)-SUMIF($E$2:$E$1259,"State Balance",$H$2:$H$1259)-SUMIF($E$2:$E$1259,"Hawaii County",$H$2:$H$1259))*('reallocations and reductions'!$I$8+'reallocations and reductions'!$I$7)),0)</f>
        <v>24</v>
      </c>
      <c r="L834" s="133">
        <f t="shared" ca="1" si="39"/>
        <v>314164</v>
      </c>
      <c r="M834" s="151">
        <f t="shared" ca="1" si="40"/>
        <v>4.7999332832958048E-2</v>
      </c>
      <c r="N834" s="156">
        <f t="shared" ca="1" si="41"/>
        <v>14389</v>
      </c>
    </row>
    <row r="835" spans="1:14" x14ac:dyDescent="0.25">
      <c r="A835" t="str">
        <f>CALCS!AD838</f>
        <v>365848</v>
      </c>
      <c r="B835" t="str">
        <f>CALCS!A838</f>
        <v>Schenectady</v>
      </c>
      <c r="C835" t="str">
        <f>CALCS!B838</f>
        <v>NY</v>
      </c>
      <c r="D835" t="str">
        <f>CALCS!C838</f>
        <v>51</v>
      </c>
      <c r="E835" t="str">
        <f>CALCS!D838</f>
        <v>PC</v>
      </c>
      <c r="F835">
        <f>CALCS!O838</f>
        <v>64913</v>
      </c>
      <c r="G835" s="133">
        <f ca="1">OFFSET(CDBG17old!$J$1,MATCH(A835,CDBG17old!$K$2:$K$1263,0),)</f>
        <v>2083054</v>
      </c>
      <c r="H835" s="133">
        <f>CALCS!X838</f>
        <v>2238445</v>
      </c>
      <c r="I835" s="133">
        <f ca="1">IFERROR(OFFSET('reallocations and reductions'!$H$2,MATCH(A835,'reallocations and reductions'!$F$3:$F$6,0),),0)</f>
        <v>0</v>
      </c>
      <c r="J835" s="133">
        <f ca="1">IFERROR(OFFSET('reallocations and reductions'!$I$13,MATCH(A835,'reallocations and reductions'!$F$14:$F$54,0),), 0)</f>
        <v>0</v>
      </c>
      <c r="K835" s="133">
        <f ca="1">ROUND(IF(OR(E835="State Balance", E835="Hawaii County"), H835/(SUMIF($E$2:$E$1259,"State Balance",$H$2:$H$1259)+SUMIF($E$2:$E$1259,"Hawaii County",$H$2:$H$1259))*('reallocations and reductions'!$I$6),H835/(SUM($H$2:$H$1259)-SUMIF($E$2:$E$1259,"State Balance",$H$2:$H$1259)-SUMIF($E$2:$E$1259,"Hawaii County",$H$2:$H$1259))*('reallocations and reductions'!$I$8+'reallocations and reductions'!$I$7)),0)</f>
        <v>174</v>
      </c>
      <c r="L835" s="133">
        <f t="shared" ca="1" si="39"/>
        <v>2238619</v>
      </c>
      <c r="M835" s="151">
        <f t="shared" ca="1" si="40"/>
        <v>7.4681213257073512E-2</v>
      </c>
      <c r="N835" s="156">
        <f t="shared" ca="1" si="41"/>
        <v>155565</v>
      </c>
    </row>
    <row r="836" spans="1:14" x14ac:dyDescent="0.25">
      <c r="A836" t="str">
        <f>CALCS!AD839</f>
        <v>366376</v>
      </c>
      <c r="B836" t="str">
        <f>CALCS!A839</f>
        <v>Syracuse</v>
      </c>
      <c r="C836" t="str">
        <f>CALCS!B839</f>
        <v>NY</v>
      </c>
      <c r="D836" t="str">
        <f>CALCS!C839</f>
        <v>51</v>
      </c>
      <c r="E836" t="str">
        <f>CALCS!D839</f>
        <v>PC</v>
      </c>
      <c r="F836">
        <f>CALCS!O839</f>
        <v>143378</v>
      </c>
      <c r="G836" s="133">
        <f ca="1">OFFSET(CDBG17old!$J$1,MATCH(A836,CDBG17old!$K$2:$K$1263,0),)</f>
        <v>4456728</v>
      </c>
      <c r="H836" s="133">
        <f>CALCS!X839</f>
        <v>4878359</v>
      </c>
      <c r="I836" s="133">
        <f ca="1">IFERROR(OFFSET('reallocations and reductions'!$H$2,MATCH(A836,'reallocations and reductions'!$F$3:$F$6,0),),0)</f>
        <v>0</v>
      </c>
      <c r="J836" s="133">
        <f ca="1">IFERROR(OFFSET('reallocations and reductions'!$I$13,MATCH(A836,'reallocations and reductions'!$F$14:$F$54,0),), 0)</f>
        <v>0</v>
      </c>
      <c r="K836" s="133">
        <f ca="1">ROUND(IF(OR(E836="State Balance", E836="Hawaii County"), H836/(SUMIF($E$2:$E$1259,"State Balance",$H$2:$H$1259)+SUMIF($E$2:$E$1259,"Hawaii County",$H$2:$H$1259))*('reallocations and reductions'!$I$6),H836/(SUM($H$2:$H$1259)-SUMIF($E$2:$E$1259,"State Balance",$H$2:$H$1259)-SUMIF($E$2:$E$1259,"Hawaii County",$H$2:$H$1259))*('reallocations and reductions'!$I$8+'reallocations and reductions'!$I$7)),0)</f>
        <v>380</v>
      </c>
      <c r="L836" s="133">
        <f t="shared" ca="1" si="39"/>
        <v>4878739</v>
      </c>
      <c r="M836" s="151">
        <f t="shared" ca="1" si="40"/>
        <v>9.46907686535952E-2</v>
      </c>
      <c r="N836" s="156">
        <f t="shared" ca="1" si="41"/>
        <v>422011</v>
      </c>
    </row>
    <row r="837" spans="1:14" x14ac:dyDescent="0.25">
      <c r="A837" t="str">
        <f>CALCS!AD840</f>
        <v>366468</v>
      </c>
      <c r="B837" t="str">
        <f>CALCS!A840</f>
        <v>Tonawanda Town</v>
      </c>
      <c r="C837" t="str">
        <f>CALCS!B840</f>
        <v>NY</v>
      </c>
      <c r="D837" t="str">
        <f>CALCS!C840</f>
        <v>52</v>
      </c>
      <c r="E837" t="str">
        <f>CALCS!D840</f>
        <v>MC</v>
      </c>
      <c r="F837">
        <f>CALCS!O840</f>
        <v>72483</v>
      </c>
      <c r="G837" s="133">
        <f ca="1">OFFSET(CDBG17old!$J$1,MATCH(A837,CDBG17old!$K$2:$K$1263,0),)</f>
        <v>1514458</v>
      </c>
      <c r="H837" s="133">
        <f>CALCS!X840</f>
        <v>1664953</v>
      </c>
      <c r="I837" s="133">
        <f ca="1">IFERROR(OFFSET('reallocations and reductions'!$H$2,MATCH(A837,'reallocations and reductions'!$F$3:$F$6,0),),0)</f>
        <v>0</v>
      </c>
      <c r="J837" s="133">
        <f ca="1">IFERROR(OFFSET('reallocations and reductions'!$I$13,MATCH(A837,'reallocations and reductions'!$F$14:$F$54,0),), 0)</f>
        <v>0</v>
      </c>
      <c r="K837" s="133">
        <f ca="1">ROUND(IF(OR(E837="State Balance", E837="Hawaii County"), H837/(SUMIF($E$2:$E$1259,"State Balance",$H$2:$H$1259)+SUMIF($E$2:$E$1259,"Hawaii County",$H$2:$H$1259))*('reallocations and reductions'!$I$6),H837/(SUM($H$2:$H$1259)-SUMIF($E$2:$E$1259,"State Balance",$H$2:$H$1259)-SUMIF($E$2:$E$1259,"Hawaii County",$H$2:$H$1259))*('reallocations and reductions'!$I$8+'reallocations and reductions'!$I$7)),0)</f>
        <v>130</v>
      </c>
      <c r="L837" s="133">
        <f t="shared" ca="1" si="39"/>
        <v>1665083</v>
      </c>
      <c r="M837" s="151">
        <f t="shared" ca="1" si="40"/>
        <v>9.9458023926711728E-2</v>
      </c>
      <c r="N837" s="156">
        <f t="shared" ca="1" si="41"/>
        <v>150625</v>
      </c>
    </row>
    <row r="838" spans="1:14" x14ac:dyDescent="0.25">
      <c r="A838" t="str">
        <f>CALCS!AD841</f>
        <v>366500</v>
      </c>
      <c r="B838" t="str">
        <f>CALCS!A841</f>
        <v>Troy</v>
      </c>
      <c r="C838" t="str">
        <f>CALCS!B841</f>
        <v>NY</v>
      </c>
      <c r="D838" t="str">
        <f>CALCS!C841</f>
        <v>51</v>
      </c>
      <c r="E838" t="str">
        <f>CALCS!D841</f>
        <v>PC</v>
      </c>
      <c r="F838">
        <f>CALCS!O841</f>
        <v>49702</v>
      </c>
      <c r="G838" s="133">
        <f ca="1">OFFSET(CDBG17old!$J$1,MATCH(A838,CDBG17old!$K$2:$K$1263,0),)</f>
        <v>1630991</v>
      </c>
      <c r="H838" s="133">
        <f>CALCS!X841</f>
        <v>1756675</v>
      </c>
      <c r="I838" s="133">
        <f ca="1">IFERROR(OFFSET('reallocations and reductions'!$H$2,MATCH(A838,'reallocations and reductions'!$F$3:$F$6,0),),0)</f>
        <v>0</v>
      </c>
      <c r="J838" s="133">
        <f ca="1">IFERROR(OFFSET('reallocations and reductions'!$I$13,MATCH(A838,'reallocations and reductions'!$F$14:$F$54,0),), 0)</f>
        <v>0</v>
      </c>
      <c r="K838" s="133">
        <f ca="1">ROUND(IF(OR(E838="State Balance", E838="Hawaii County"), H838/(SUMIF($E$2:$E$1259,"State Balance",$H$2:$H$1259)+SUMIF($E$2:$E$1259,"Hawaii County",$H$2:$H$1259))*('reallocations and reductions'!$I$6),H838/(SUM($H$2:$H$1259)-SUMIF($E$2:$E$1259,"State Balance",$H$2:$H$1259)-SUMIF($E$2:$E$1259,"Hawaii County",$H$2:$H$1259))*('reallocations and reductions'!$I$8+'reallocations and reductions'!$I$7)),0)</f>
        <v>137</v>
      </c>
      <c r="L838" s="133">
        <f t="shared" ca="1" si="39"/>
        <v>1756812</v>
      </c>
      <c r="M838" s="151">
        <f t="shared" ca="1" si="40"/>
        <v>7.7143895950376185E-2</v>
      </c>
      <c r="N838" s="156">
        <f t="shared" ca="1" si="41"/>
        <v>125821</v>
      </c>
    </row>
    <row r="839" spans="1:14" x14ac:dyDescent="0.25">
      <c r="A839" t="str">
        <f>CALCS!AD842</f>
        <v>366588</v>
      </c>
      <c r="B839" t="str">
        <f>CALCS!A842</f>
        <v>Union Town</v>
      </c>
      <c r="C839" t="str">
        <f>CALCS!B842</f>
        <v>NY</v>
      </c>
      <c r="D839" t="str">
        <f>CALCS!C842</f>
        <v>52</v>
      </c>
      <c r="E839" t="str">
        <f>CALCS!D842</f>
        <v>MC</v>
      </c>
      <c r="F839">
        <f>CALCS!O842</f>
        <v>54790</v>
      </c>
      <c r="G839" s="133">
        <f ca="1">OFFSET(CDBG17old!$J$1,MATCH(A839,CDBG17old!$K$2:$K$1263,0),)</f>
        <v>1107693</v>
      </c>
      <c r="H839" s="133">
        <f>CALCS!X842</f>
        <v>1180489</v>
      </c>
      <c r="I839" s="133">
        <f ca="1">IFERROR(OFFSET('reallocations and reductions'!$H$2,MATCH(A839,'reallocations and reductions'!$F$3:$F$6,0),),0)</f>
        <v>0</v>
      </c>
      <c r="J839" s="133">
        <f ca="1">IFERROR(OFFSET('reallocations and reductions'!$I$13,MATCH(A839,'reallocations and reductions'!$F$14:$F$54,0),), 0)</f>
        <v>0</v>
      </c>
      <c r="K839" s="133">
        <f ca="1">ROUND(IF(OR(E839="State Balance", E839="Hawaii County"), H839/(SUMIF($E$2:$E$1259,"State Balance",$H$2:$H$1259)+SUMIF($E$2:$E$1259,"Hawaii County",$H$2:$H$1259))*('reallocations and reductions'!$I$6),H839/(SUM($H$2:$H$1259)-SUMIF($E$2:$E$1259,"State Balance",$H$2:$H$1259)-SUMIF($E$2:$E$1259,"Hawaii County",$H$2:$H$1259))*('reallocations and reductions'!$I$8+'reallocations and reductions'!$I$7)),0)</f>
        <v>92</v>
      </c>
      <c r="L839" s="133">
        <f t="shared" ca="1" si="39"/>
        <v>1180581</v>
      </c>
      <c r="M839" s="151">
        <f t="shared" ca="1" si="40"/>
        <v>6.5801625540650707E-2</v>
      </c>
      <c r="N839" s="156">
        <f t="shared" ca="1" si="41"/>
        <v>72888</v>
      </c>
    </row>
    <row r="840" spans="1:14" x14ac:dyDescent="0.25">
      <c r="A840" t="str">
        <f>CALCS!AD843</f>
        <v>366612</v>
      </c>
      <c r="B840" t="str">
        <f>CALCS!A843</f>
        <v>Utica</v>
      </c>
      <c r="C840" t="str">
        <f>CALCS!B843</f>
        <v>NY</v>
      </c>
      <c r="D840" t="str">
        <f>CALCS!C843</f>
        <v>51</v>
      </c>
      <c r="E840" t="str">
        <f>CALCS!D843</f>
        <v>PC</v>
      </c>
      <c r="F840">
        <f>CALCS!O843</f>
        <v>60652</v>
      </c>
      <c r="G840" s="133">
        <f ca="1">OFFSET(CDBG17old!$J$1,MATCH(A840,CDBG17old!$K$2:$K$1263,0),)</f>
        <v>2193917</v>
      </c>
      <c r="H840" s="133">
        <f>CALCS!X843</f>
        <v>2447068</v>
      </c>
      <c r="I840" s="133">
        <f ca="1">IFERROR(OFFSET('reallocations and reductions'!$H$2,MATCH(A840,'reallocations and reductions'!$F$3:$F$6,0),),0)</f>
        <v>0</v>
      </c>
      <c r="J840" s="133">
        <f ca="1">IFERROR(OFFSET('reallocations and reductions'!$I$13,MATCH(A840,'reallocations and reductions'!$F$14:$F$54,0),), 0)</f>
        <v>0</v>
      </c>
      <c r="K840" s="133">
        <f ca="1">ROUND(IF(OR(E840="State Balance", E840="Hawaii County"), H840/(SUMIF($E$2:$E$1259,"State Balance",$H$2:$H$1259)+SUMIF($E$2:$E$1259,"Hawaii County",$H$2:$H$1259))*('reallocations and reductions'!$I$6),H840/(SUM($H$2:$H$1259)-SUMIF($E$2:$E$1259,"State Balance",$H$2:$H$1259)-SUMIF($E$2:$E$1259,"Hawaii County",$H$2:$H$1259))*('reallocations and reductions'!$I$8+'reallocations and reductions'!$I$7)),0)</f>
        <v>191</v>
      </c>
      <c r="L840" s="133">
        <f t="shared" ca="1" si="39"/>
        <v>2447259</v>
      </c>
      <c r="M840" s="151">
        <f t="shared" ca="1" si="40"/>
        <v>0.11547474220765871</v>
      </c>
      <c r="N840" s="156">
        <f t="shared" ca="1" si="41"/>
        <v>253342</v>
      </c>
    </row>
    <row r="841" spans="1:14" x14ac:dyDescent="0.25">
      <c r="A841" t="str">
        <f>CALCS!AD844</f>
        <v>366848</v>
      </c>
      <c r="B841" t="str">
        <f>CALCS!A844</f>
        <v>Watertown City</v>
      </c>
      <c r="C841" t="str">
        <f>CALCS!B844</f>
        <v>NY</v>
      </c>
      <c r="D841" t="str">
        <f>CALCS!C844</f>
        <v>51</v>
      </c>
      <c r="E841" t="str">
        <f>CALCS!D844</f>
        <v>PC</v>
      </c>
      <c r="F841">
        <f>CALCS!O844</f>
        <v>25900</v>
      </c>
      <c r="G841" s="133">
        <f ca="1">OFFSET(CDBG17old!$J$1,MATCH(A841,CDBG17old!$K$2:$K$1263,0),)</f>
        <v>819505</v>
      </c>
      <c r="H841" s="133">
        <f>CALCS!X844</f>
        <v>910155</v>
      </c>
      <c r="I841" s="133">
        <f ca="1">IFERROR(OFFSET('reallocations and reductions'!$H$2,MATCH(A841,'reallocations and reductions'!$F$3:$F$6,0),),0)</f>
        <v>0</v>
      </c>
      <c r="J841" s="133">
        <f ca="1">IFERROR(OFFSET('reallocations and reductions'!$I$13,MATCH(A841,'reallocations and reductions'!$F$14:$F$54,0),), 0)</f>
        <v>0</v>
      </c>
      <c r="K841" s="133">
        <f ca="1">ROUND(IF(OR(E841="State Balance", E841="Hawaii County"), H841/(SUMIF($E$2:$E$1259,"State Balance",$H$2:$H$1259)+SUMIF($E$2:$E$1259,"Hawaii County",$H$2:$H$1259))*('reallocations and reductions'!$I$6),H841/(SUM($H$2:$H$1259)-SUMIF($E$2:$E$1259,"State Balance",$H$2:$H$1259)-SUMIF($E$2:$E$1259,"Hawaii County",$H$2:$H$1259))*('reallocations and reductions'!$I$8+'reallocations and reductions'!$I$7)),0)</f>
        <v>71</v>
      </c>
      <c r="L841" s="133">
        <f t="shared" ca="1" si="39"/>
        <v>910226</v>
      </c>
      <c r="M841" s="151">
        <f t="shared" ca="1" si="40"/>
        <v>0.11070219217698489</v>
      </c>
      <c r="N841" s="156">
        <f t="shared" ca="1" si="41"/>
        <v>90721</v>
      </c>
    </row>
    <row r="842" spans="1:14" x14ac:dyDescent="0.25">
      <c r="A842" t="str">
        <f>CALCS!AD845</f>
        <v>367024</v>
      </c>
      <c r="B842" t="str">
        <f>CALCS!A845</f>
        <v>West Seneca</v>
      </c>
      <c r="C842" t="str">
        <f>CALCS!B845</f>
        <v>NY</v>
      </c>
      <c r="D842" t="str">
        <f>CALCS!C845</f>
        <v>52</v>
      </c>
      <c r="E842" t="str">
        <f>CALCS!D845</f>
        <v>MC</v>
      </c>
      <c r="F842">
        <f>CALCS!O845</f>
        <v>45463</v>
      </c>
      <c r="G842" s="133">
        <f ca="1">OFFSET(CDBG17old!$J$1,MATCH(A842,CDBG17old!$K$2:$K$1263,0),)</f>
        <v>266051</v>
      </c>
      <c r="H842" s="133">
        <f>CALCS!X845</f>
        <v>308902</v>
      </c>
      <c r="I842" s="133">
        <f ca="1">IFERROR(OFFSET('reallocations and reductions'!$H$2,MATCH(A842,'reallocations and reductions'!$F$3:$F$6,0),),0)</f>
        <v>0</v>
      </c>
      <c r="J842" s="133">
        <f ca="1">IFERROR(OFFSET('reallocations and reductions'!$I$13,MATCH(A842,'reallocations and reductions'!$F$14:$F$54,0),), 0)</f>
        <v>0</v>
      </c>
      <c r="K842" s="133">
        <f ca="1">ROUND(IF(OR(E842="State Balance", E842="Hawaii County"), H842/(SUMIF($E$2:$E$1259,"State Balance",$H$2:$H$1259)+SUMIF($E$2:$E$1259,"Hawaii County",$H$2:$H$1259))*('reallocations and reductions'!$I$6),H842/(SUM($H$2:$H$1259)-SUMIF($E$2:$E$1259,"State Balance",$H$2:$H$1259)-SUMIF($E$2:$E$1259,"Hawaii County",$H$2:$H$1259))*('reallocations and reductions'!$I$8+'reallocations and reductions'!$I$7)),0)</f>
        <v>24</v>
      </c>
      <c r="L842" s="133">
        <f t="shared" ca="1" si="39"/>
        <v>308926</v>
      </c>
      <c r="M842" s="151">
        <f t="shared" ca="1" si="40"/>
        <v>0.16115331271072086</v>
      </c>
      <c r="N842" s="156">
        <f t="shared" ca="1" si="41"/>
        <v>42875</v>
      </c>
    </row>
    <row r="843" spans="1:14" x14ac:dyDescent="0.25">
      <c r="A843" t="str">
        <f>CALCS!AD846</f>
        <v>367096</v>
      </c>
      <c r="B843" t="str">
        <f>CALCS!A846</f>
        <v>White Plains</v>
      </c>
      <c r="C843" t="str">
        <f>CALCS!B846</f>
        <v>NY</v>
      </c>
      <c r="D843" t="str">
        <f>CALCS!C846</f>
        <v>51</v>
      </c>
      <c r="E843" t="str">
        <f>CALCS!D846</f>
        <v>PC</v>
      </c>
      <c r="F843">
        <f>CALCS!O846</f>
        <v>58241</v>
      </c>
      <c r="G843" s="133">
        <f ca="1">OFFSET(CDBG17old!$J$1,MATCH(A843,CDBG17old!$K$2:$K$1263,0),)</f>
        <v>779032</v>
      </c>
      <c r="H843" s="133">
        <f>CALCS!X846</f>
        <v>882656</v>
      </c>
      <c r="I843" s="133">
        <f ca="1">IFERROR(OFFSET('reallocations and reductions'!$H$2,MATCH(A843,'reallocations and reductions'!$F$3:$F$6,0),),0)</f>
        <v>0</v>
      </c>
      <c r="J843" s="133">
        <f ca="1">IFERROR(OFFSET('reallocations and reductions'!$I$13,MATCH(A843,'reallocations and reductions'!$F$14:$F$54,0),), 0)</f>
        <v>648</v>
      </c>
      <c r="K843" s="133">
        <f ca="1">ROUND(IF(OR(E843="State Balance", E843="Hawaii County"), H843/(SUMIF($E$2:$E$1259,"State Balance",$H$2:$H$1259)+SUMIF($E$2:$E$1259,"Hawaii County",$H$2:$H$1259))*('reallocations and reductions'!$I$6),H843/(SUM($H$2:$H$1259)-SUMIF($E$2:$E$1259,"State Balance",$H$2:$H$1259)-SUMIF($E$2:$E$1259,"Hawaii County",$H$2:$H$1259))*('reallocations and reductions'!$I$8+'reallocations and reductions'!$I$7)),0)</f>
        <v>69</v>
      </c>
      <c r="L843" s="133">
        <f t="shared" ca="1" si="39"/>
        <v>883373</v>
      </c>
      <c r="M843" s="151">
        <f t="shared" ca="1" si="40"/>
        <v>0.13393673173887594</v>
      </c>
      <c r="N843" s="156">
        <f t="shared" ca="1" si="41"/>
        <v>104341</v>
      </c>
    </row>
    <row r="844" spans="1:14" x14ac:dyDescent="0.25">
      <c r="A844" t="str">
        <f>CALCS!AD847</f>
        <v>367260</v>
      </c>
      <c r="B844" t="str">
        <f>CALCS!A847</f>
        <v>Yonkers</v>
      </c>
      <c r="C844" t="str">
        <f>CALCS!B847</f>
        <v>NY</v>
      </c>
      <c r="D844" t="str">
        <f>CALCS!C847</f>
        <v>52</v>
      </c>
      <c r="E844" t="str">
        <f>CALCS!D847</f>
        <v>MC</v>
      </c>
      <c r="F844">
        <f>CALCS!O847</f>
        <v>200807</v>
      </c>
      <c r="G844" s="133">
        <f ca="1">OFFSET(CDBG17old!$J$1,MATCH(A844,CDBG17old!$K$2:$K$1263,0),)</f>
        <v>3084104</v>
      </c>
      <c r="H844" s="133">
        <f>CALCS!X847</f>
        <v>3362710</v>
      </c>
      <c r="I844" s="133">
        <f ca="1">IFERROR(OFFSET('reallocations and reductions'!$H$2,MATCH(A844,'reallocations and reductions'!$F$3:$F$6,0),),0)</f>
        <v>0</v>
      </c>
      <c r="J844" s="133">
        <f ca="1">IFERROR(OFFSET('reallocations and reductions'!$I$13,MATCH(A844,'reallocations and reductions'!$F$14:$F$54,0),), 0)</f>
        <v>2468</v>
      </c>
      <c r="K844" s="133">
        <f ca="1">ROUND(IF(OR(E844="State Balance", E844="Hawaii County"), H844/(SUMIF($E$2:$E$1259,"State Balance",$H$2:$H$1259)+SUMIF($E$2:$E$1259,"Hawaii County",$H$2:$H$1259))*('reallocations and reductions'!$I$6),H844/(SUM($H$2:$H$1259)-SUMIF($E$2:$E$1259,"State Balance",$H$2:$H$1259)-SUMIF($E$2:$E$1259,"Hawaii County",$H$2:$H$1259))*('reallocations and reductions'!$I$8+'reallocations and reductions'!$I$7)),0)</f>
        <v>262</v>
      </c>
      <c r="L844" s="133">
        <f t="shared" ca="1" si="39"/>
        <v>3365440</v>
      </c>
      <c r="M844" s="151">
        <f t="shared" ca="1" si="40"/>
        <v>9.1221307712061592E-2</v>
      </c>
      <c r="N844" s="156">
        <f t="shared" ca="1" si="41"/>
        <v>281336</v>
      </c>
    </row>
    <row r="845" spans="1:14" x14ac:dyDescent="0.25">
      <c r="A845" t="str">
        <f>CALCS!AD848</f>
        <v>369027</v>
      </c>
      <c r="B845" t="str">
        <f>CALCS!A848</f>
        <v>Dutchess County</v>
      </c>
      <c r="C845" t="str">
        <f>CALCS!B848</f>
        <v>NY</v>
      </c>
      <c r="D845" t="str">
        <f>CALCS!C848</f>
        <v>66</v>
      </c>
      <c r="E845" t="str">
        <f>CALCS!D848</f>
        <v>UC</v>
      </c>
      <c r="F845">
        <f>CALCS!O848</f>
        <v>264206</v>
      </c>
      <c r="G845" s="133">
        <f ca="1">OFFSET(CDBG17old!$J$1,MATCH(A845,CDBG17old!$K$2:$K$1263,0),)</f>
        <v>1286824</v>
      </c>
      <c r="H845" s="133">
        <f>CALCS!X848</f>
        <v>1422626</v>
      </c>
      <c r="I845" s="133">
        <f ca="1">IFERROR(OFFSET('reallocations and reductions'!$H$2,MATCH(A845,'reallocations and reductions'!$F$3:$F$6,0),),0)</f>
        <v>0</v>
      </c>
      <c r="J845" s="133">
        <f ca="1">IFERROR(OFFSET('reallocations and reductions'!$I$13,MATCH(A845,'reallocations and reductions'!$F$14:$F$54,0),), 0)</f>
        <v>0</v>
      </c>
      <c r="K845" s="133">
        <f ca="1">ROUND(IF(OR(E845="State Balance", E845="Hawaii County"), H845/(SUMIF($E$2:$E$1259,"State Balance",$H$2:$H$1259)+SUMIF($E$2:$E$1259,"Hawaii County",$H$2:$H$1259))*('reallocations and reductions'!$I$6),H845/(SUM($H$2:$H$1259)-SUMIF($E$2:$E$1259,"State Balance",$H$2:$H$1259)-SUMIF($E$2:$E$1259,"Hawaii County",$H$2:$H$1259))*('reallocations and reductions'!$I$8+'reallocations and reductions'!$I$7)),0)</f>
        <v>111</v>
      </c>
      <c r="L845" s="133">
        <f t="shared" ca="1" si="39"/>
        <v>1422737</v>
      </c>
      <c r="M845" s="151">
        <f t="shared" ca="1" si="40"/>
        <v>0.10561895022163093</v>
      </c>
      <c r="N845" s="156">
        <f t="shared" ca="1" si="41"/>
        <v>135913</v>
      </c>
    </row>
    <row r="846" spans="1:14" x14ac:dyDescent="0.25">
      <c r="A846" t="str">
        <f>CALCS!AD849</f>
        <v>369029</v>
      </c>
      <c r="B846" t="str">
        <f>CALCS!A849</f>
        <v>Erie County</v>
      </c>
      <c r="C846" t="str">
        <f>CALCS!B849</f>
        <v>NY</v>
      </c>
      <c r="D846" t="str">
        <f>CALCS!C849</f>
        <v>66</v>
      </c>
      <c r="E846" t="str">
        <f>CALCS!D849</f>
        <v>UC</v>
      </c>
      <c r="F846">
        <f>CALCS!O849</f>
        <v>275459</v>
      </c>
      <c r="G846" s="133">
        <f ca="1">OFFSET(CDBG17old!$J$1,MATCH(A846,CDBG17old!$K$2:$K$1263,0),)</f>
        <v>2466983</v>
      </c>
      <c r="H846" s="133">
        <f>CALCS!X849</f>
        <v>2727220</v>
      </c>
      <c r="I846" s="133">
        <f ca="1">IFERROR(OFFSET('reallocations and reductions'!$H$2,MATCH(A846,'reallocations and reductions'!$F$3:$F$6,0),),0)</f>
        <v>0</v>
      </c>
      <c r="J846" s="133">
        <f ca="1">IFERROR(OFFSET('reallocations and reductions'!$I$13,MATCH(A846,'reallocations and reductions'!$F$14:$F$54,0),), 0)</f>
        <v>0</v>
      </c>
      <c r="K846" s="133">
        <f ca="1">ROUND(IF(OR(E846="State Balance", E846="Hawaii County"), H846/(SUMIF($E$2:$E$1259,"State Balance",$H$2:$H$1259)+SUMIF($E$2:$E$1259,"Hawaii County",$H$2:$H$1259))*('reallocations and reductions'!$I$6),H846/(SUM($H$2:$H$1259)-SUMIF($E$2:$E$1259,"State Balance",$H$2:$H$1259)-SUMIF($E$2:$E$1259,"Hawaii County",$H$2:$H$1259))*('reallocations and reductions'!$I$8+'reallocations and reductions'!$I$7)),0)</f>
        <v>213</v>
      </c>
      <c r="L846" s="133">
        <f t="shared" ca="1" si="39"/>
        <v>2727433</v>
      </c>
      <c r="M846" s="151">
        <f t="shared" ca="1" si="40"/>
        <v>0.10557429864737616</v>
      </c>
      <c r="N846" s="156">
        <f t="shared" ca="1" si="41"/>
        <v>260450</v>
      </c>
    </row>
    <row r="847" spans="1:14" x14ac:dyDescent="0.25">
      <c r="A847" t="str">
        <f>CALCS!AD850</f>
        <v>369055</v>
      </c>
      <c r="B847" t="str">
        <f>CALCS!A850</f>
        <v>Monroe County</v>
      </c>
      <c r="C847" t="str">
        <f>CALCS!B850</f>
        <v>NY</v>
      </c>
      <c r="D847" t="str">
        <f>CALCS!C850</f>
        <v>66</v>
      </c>
      <c r="E847" t="str">
        <f>CALCS!D850</f>
        <v>UC</v>
      </c>
      <c r="F847">
        <f>CALCS!O850</f>
        <v>392116</v>
      </c>
      <c r="G847" s="133">
        <f ca="1">OFFSET(CDBG17old!$J$1,MATCH(A847,CDBG17old!$K$2:$K$1263,0),)</f>
        <v>1652909</v>
      </c>
      <c r="H847" s="133">
        <f>CALCS!X850</f>
        <v>1804707</v>
      </c>
      <c r="I847" s="133">
        <f ca="1">IFERROR(OFFSET('reallocations and reductions'!$H$2,MATCH(A847,'reallocations and reductions'!$F$3:$F$6,0),),0)</f>
        <v>0</v>
      </c>
      <c r="J847" s="133">
        <f ca="1">IFERROR(OFFSET('reallocations and reductions'!$I$13,MATCH(A847,'reallocations and reductions'!$F$14:$F$54,0),), 0)</f>
        <v>0</v>
      </c>
      <c r="K847" s="133">
        <f ca="1">ROUND(IF(OR(E847="State Balance", E847="Hawaii County"), H847/(SUMIF($E$2:$E$1259,"State Balance",$H$2:$H$1259)+SUMIF($E$2:$E$1259,"Hawaii County",$H$2:$H$1259))*('reallocations and reductions'!$I$6),H847/(SUM($H$2:$H$1259)-SUMIF($E$2:$E$1259,"State Balance",$H$2:$H$1259)-SUMIF($E$2:$E$1259,"Hawaii County",$H$2:$H$1259))*('reallocations and reductions'!$I$8+'reallocations and reductions'!$I$7)),0)</f>
        <v>141</v>
      </c>
      <c r="L847" s="133">
        <f t="shared" ca="1" si="39"/>
        <v>1804848</v>
      </c>
      <c r="M847" s="151">
        <f t="shared" ca="1" si="40"/>
        <v>9.1922180833911613E-2</v>
      </c>
      <c r="N847" s="156">
        <f t="shared" ca="1" si="41"/>
        <v>151939</v>
      </c>
    </row>
    <row r="848" spans="1:14" x14ac:dyDescent="0.25">
      <c r="A848" t="str">
        <f>CALCS!AD851</f>
        <v>369059</v>
      </c>
      <c r="B848" t="str">
        <f>CALCS!A851</f>
        <v>Nassau County</v>
      </c>
      <c r="C848" t="str">
        <f>CALCS!B851</f>
        <v>NY</v>
      </c>
      <c r="D848" t="str">
        <f>CALCS!C851</f>
        <v>66</v>
      </c>
      <c r="E848" t="str">
        <f>CALCS!D851</f>
        <v>UC</v>
      </c>
      <c r="F848">
        <f>CALCS!O851</f>
        <v>1265050</v>
      </c>
      <c r="G848" s="133">
        <f ca="1">OFFSET(CDBG17old!$J$1,MATCH(A848,CDBG17old!$K$2:$K$1263,0),)</f>
        <v>13041818</v>
      </c>
      <c r="H848" s="133">
        <f>CALCS!X851</f>
        <v>14216121</v>
      </c>
      <c r="I848" s="133">
        <f ca="1">IFERROR(OFFSET('reallocations and reductions'!$H$2,MATCH(A848,'reallocations and reductions'!$F$3:$F$6,0),),0)</f>
        <v>0</v>
      </c>
      <c r="J848" s="133">
        <f ca="1">IFERROR(OFFSET('reallocations and reductions'!$I$13,MATCH(A848,'reallocations and reductions'!$F$14:$F$54,0),), 0)</f>
        <v>0</v>
      </c>
      <c r="K848" s="133">
        <f ca="1">ROUND(IF(OR(E848="State Balance", E848="Hawaii County"), H848/(SUMIF($E$2:$E$1259,"State Balance",$H$2:$H$1259)+SUMIF($E$2:$E$1259,"Hawaii County",$H$2:$H$1259))*('reallocations and reductions'!$I$6),H848/(SUM($H$2:$H$1259)-SUMIF($E$2:$E$1259,"State Balance",$H$2:$H$1259)-SUMIF($E$2:$E$1259,"Hawaii County",$H$2:$H$1259))*('reallocations and reductions'!$I$8+'reallocations and reductions'!$I$7)),0)</f>
        <v>1108</v>
      </c>
      <c r="L848" s="133">
        <f t="shared" ca="1" si="39"/>
        <v>14217229</v>
      </c>
      <c r="M848" s="151">
        <f t="shared" ca="1" si="40"/>
        <v>9.0126315211575561E-2</v>
      </c>
      <c r="N848" s="156">
        <f t="shared" ca="1" si="41"/>
        <v>1175411</v>
      </c>
    </row>
    <row r="849" spans="1:14" x14ac:dyDescent="0.25">
      <c r="A849" t="str">
        <f>CALCS!AD852</f>
        <v>369067</v>
      </c>
      <c r="B849" t="str">
        <f>CALCS!A852</f>
        <v>Onondaga County</v>
      </c>
      <c r="C849" t="str">
        <f>CALCS!B852</f>
        <v>NY</v>
      </c>
      <c r="D849" t="str">
        <f>CALCS!C852</f>
        <v>66</v>
      </c>
      <c r="E849" t="str">
        <f>CALCS!D852</f>
        <v>UC</v>
      </c>
      <c r="F849">
        <f>CALCS!O852</f>
        <v>262753</v>
      </c>
      <c r="G849" s="133">
        <f ca="1">OFFSET(CDBG17old!$J$1,MATCH(A849,CDBG17old!$K$2:$K$1263,0),)</f>
        <v>1800981</v>
      </c>
      <c r="H849" s="133">
        <f>CALCS!X852</f>
        <v>1956644</v>
      </c>
      <c r="I849" s="133">
        <f ca="1">IFERROR(OFFSET('reallocations and reductions'!$H$2,MATCH(A849,'reallocations and reductions'!$F$3:$F$6,0),),0)</f>
        <v>0</v>
      </c>
      <c r="J849" s="133">
        <f ca="1">IFERROR(OFFSET('reallocations and reductions'!$I$13,MATCH(A849,'reallocations and reductions'!$F$14:$F$54,0),), 0)</f>
        <v>0</v>
      </c>
      <c r="K849" s="133">
        <f ca="1">ROUND(IF(OR(E849="State Balance", E849="Hawaii County"), H849/(SUMIF($E$2:$E$1259,"State Balance",$H$2:$H$1259)+SUMIF($E$2:$E$1259,"Hawaii County",$H$2:$H$1259))*('reallocations and reductions'!$I$6),H849/(SUM($H$2:$H$1259)-SUMIF($E$2:$E$1259,"State Balance",$H$2:$H$1259)-SUMIF($E$2:$E$1259,"Hawaii County",$H$2:$H$1259))*('reallocations and reductions'!$I$8+'reallocations and reductions'!$I$7)),0)</f>
        <v>153</v>
      </c>
      <c r="L849" s="133">
        <f t="shared" ca="1" si="39"/>
        <v>1956797</v>
      </c>
      <c r="M849" s="151">
        <f t="shared" ca="1" si="40"/>
        <v>8.6517292520021036E-2</v>
      </c>
      <c r="N849" s="156">
        <f t="shared" ca="1" si="41"/>
        <v>155816</v>
      </c>
    </row>
    <row r="850" spans="1:14" x14ac:dyDescent="0.25">
      <c r="A850" t="str">
        <f>CALCS!AD853</f>
        <v>369071</v>
      </c>
      <c r="B850" t="str">
        <f>CALCS!A853</f>
        <v>Orange County</v>
      </c>
      <c r="C850" t="str">
        <f>CALCS!B853</f>
        <v>NY</v>
      </c>
      <c r="D850" t="str">
        <f>CALCS!C853</f>
        <v>66</v>
      </c>
      <c r="E850" t="str">
        <f>CALCS!D853</f>
        <v>UC</v>
      </c>
      <c r="F850">
        <f>CALCS!O853</f>
        <v>291691</v>
      </c>
      <c r="G850" s="133">
        <f ca="1">OFFSET(CDBG17old!$J$1,MATCH(A850,CDBG17old!$K$2:$K$1263,0),)</f>
        <v>1534709</v>
      </c>
      <c r="H850" s="133">
        <f>CALCS!X853</f>
        <v>1725860</v>
      </c>
      <c r="I850" s="133">
        <f ca="1">IFERROR(OFFSET('reallocations and reductions'!$H$2,MATCH(A850,'reallocations and reductions'!$F$3:$F$6,0),),0)</f>
        <v>0</v>
      </c>
      <c r="J850" s="133">
        <f ca="1">IFERROR(OFFSET('reallocations and reductions'!$I$13,MATCH(A850,'reallocations and reductions'!$F$14:$F$54,0),), 0)</f>
        <v>1267</v>
      </c>
      <c r="K850" s="133">
        <f ca="1">ROUND(IF(OR(E850="State Balance", E850="Hawaii County"), H850/(SUMIF($E$2:$E$1259,"State Balance",$H$2:$H$1259)+SUMIF($E$2:$E$1259,"Hawaii County",$H$2:$H$1259))*('reallocations and reductions'!$I$6),H850/(SUM($H$2:$H$1259)-SUMIF($E$2:$E$1259,"State Balance",$H$2:$H$1259)-SUMIF($E$2:$E$1259,"Hawaii County",$H$2:$H$1259))*('reallocations and reductions'!$I$8+'reallocations and reductions'!$I$7)),0)</f>
        <v>135</v>
      </c>
      <c r="L850" s="133">
        <f t="shared" ca="1" si="39"/>
        <v>1727262</v>
      </c>
      <c r="M850" s="151">
        <f t="shared" ca="1" si="40"/>
        <v>0.12546547912340386</v>
      </c>
      <c r="N850" s="156">
        <f t="shared" ca="1" si="41"/>
        <v>192553</v>
      </c>
    </row>
    <row r="851" spans="1:14" x14ac:dyDescent="0.25">
      <c r="A851" t="str">
        <f>CALCS!AD854</f>
        <v>369087</v>
      </c>
      <c r="B851" t="str">
        <f>CALCS!A854</f>
        <v>Rockland County</v>
      </c>
      <c r="C851" t="str">
        <f>CALCS!B854</f>
        <v>NY</v>
      </c>
      <c r="D851" t="str">
        <f>CALCS!C854</f>
        <v>66</v>
      </c>
      <c r="E851" t="str">
        <f>CALCS!D854</f>
        <v>UC</v>
      </c>
      <c r="F851">
        <f>CALCS!O854</f>
        <v>228192</v>
      </c>
      <c r="G851" s="133">
        <f ca="1">OFFSET(CDBG17old!$J$1,MATCH(A851,CDBG17old!$K$2:$K$1263,0),)</f>
        <v>2135426</v>
      </c>
      <c r="H851" s="133">
        <f>CALCS!X854</f>
        <v>1603607</v>
      </c>
      <c r="I851" s="133">
        <f ca="1">IFERROR(OFFSET('reallocations and reductions'!$H$2,MATCH(A851,'reallocations and reductions'!$F$3:$F$6,0),),0)</f>
        <v>0</v>
      </c>
      <c r="J851" s="133">
        <f ca="1">IFERROR(OFFSET('reallocations and reductions'!$I$13,MATCH(A851,'reallocations and reductions'!$F$14:$F$54,0),), 0)</f>
        <v>1178</v>
      </c>
      <c r="K851" s="133">
        <f ca="1">ROUND(IF(OR(E851="State Balance", E851="Hawaii County"), H851/(SUMIF($E$2:$E$1259,"State Balance",$H$2:$H$1259)+SUMIF($E$2:$E$1259,"Hawaii County",$H$2:$H$1259))*('reallocations and reductions'!$I$6),H851/(SUM($H$2:$H$1259)-SUMIF($E$2:$E$1259,"State Balance",$H$2:$H$1259)-SUMIF($E$2:$E$1259,"Hawaii County",$H$2:$H$1259))*('reallocations and reductions'!$I$8+'reallocations and reductions'!$I$7)),0)</f>
        <v>125</v>
      </c>
      <c r="L851" s="133">
        <f t="shared" ca="1" si="39"/>
        <v>1604910</v>
      </c>
      <c r="M851" s="151">
        <f t="shared" ca="1" si="40"/>
        <v>-0.24843567512992723</v>
      </c>
      <c r="N851" s="156">
        <f t="shared" ca="1" si="41"/>
        <v>-530516</v>
      </c>
    </row>
    <row r="852" spans="1:14" x14ac:dyDescent="0.25">
      <c r="A852" t="str">
        <f>CALCS!AD855</f>
        <v>369103</v>
      </c>
      <c r="B852" t="str">
        <f>CALCS!A855</f>
        <v>Suffolk County</v>
      </c>
      <c r="C852" t="str">
        <f>CALCS!B855</f>
        <v>NY</v>
      </c>
      <c r="D852" t="str">
        <f>CALCS!C855</f>
        <v>66</v>
      </c>
      <c r="E852" t="str">
        <f>CALCS!D855</f>
        <v>UC</v>
      </c>
      <c r="F852">
        <f>CALCS!O855</f>
        <v>248088</v>
      </c>
      <c r="G852" s="133">
        <f ca="1">OFFSET(CDBG17old!$J$1,MATCH(A852,CDBG17old!$K$2:$K$1263,0),)</f>
        <v>2920578</v>
      </c>
      <c r="H852" s="133">
        <f>CALCS!X855</f>
        <v>1207810</v>
      </c>
      <c r="I852" s="133">
        <f ca="1">IFERROR(OFFSET('reallocations and reductions'!$H$2,MATCH(A852,'reallocations and reductions'!$F$3:$F$6,0),),0)</f>
        <v>0</v>
      </c>
      <c r="J852" s="133">
        <f ca="1">IFERROR(OFFSET('reallocations and reductions'!$I$13,MATCH(A852,'reallocations and reductions'!$F$14:$F$54,0),), 0)</f>
        <v>0</v>
      </c>
      <c r="K852" s="133">
        <f ca="1">ROUND(IF(OR(E852="State Balance", E852="Hawaii County"), H852/(SUMIF($E$2:$E$1259,"State Balance",$H$2:$H$1259)+SUMIF($E$2:$E$1259,"Hawaii County",$H$2:$H$1259))*('reallocations and reductions'!$I$6),H852/(SUM($H$2:$H$1259)-SUMIF($E$2:$E$1259,"State Balance",$H$2:$H$1259)-SUMIF($E$2:$E$1259,"Hawaii County",$H$2:$H$1259))*('reallocations and reductions'!$I$8+'reallocations and reductions'!$I$7)),0)</f>
        <v>94</v>
      </c>
      <c r="L852" s="133">
        <f t="shared" ca="1" si="39"/>
        <v>1207904</v>
      </c>
      <c r="M852" s="151">
        <f t="shared" ca="1" si="40"/>
        <v>-0.58641611352273415</v>
      </c>
      <c r="N852" s="156">
        <f t="shared" ca="1" si="41"/>
        <v>-1712674</v>
      </c>
    </row>
    <row r="853" spans="1:14" x14ac:dyDescent="0.25">
      <c r="A853" t="str">
        <f>CALCS!AD856</f>
        <v>399999</v>
      </c>
      <c r="B853" t="str">
        <f>CALCS!A856</f>
        <v>Ohio</v>
      </c>
      <c r="C853" t="str">
        <f>CALCS!B856</f>
        <v>OH</v>
      </c>
      <c r="D853" t="str">
        <f>CALCS!C856</f>
        <v>22</v>
      </c>
      <c r="E853" t="str">
        <f>CALCS!D856</f>
        <v>State Balance</v>
      </c>
      <c r="F853">
        <f>CALCS!O856</f>
        <v>4949922</v>
      </c>
      <c r="G853" s="133">
        <f ca="1">OFFSET(CDBG17old!$J$1,MATCH(A853,CDBG17old!$K$2:$K$1263,0),)</f>
        <v>40770896</v>
      </c>
      <c r="H853" s="133">
        <f>CALCS!X856</f>
        <v>44816068</v>
      </c>
      <c r="I853" s="133">
        <f ca="1">IFERROR(OFFSET('reallocations and reductions'!$H$2,MATCH(A853,'reallocations and reductions'!$F$3:$F$6,0),),0)</f>
        <v>0</v>
      </c>
      <c r="J853" s="133">
        <f ca="1">IFERROR(OFFSET('reallocations and reductions'!$I$13,MATCH(A853,'reallocations and reductions'!$F$14:$F$54,0),), 0)</f>
        <v>0</v>
      </c>
      <c r="K853" s="133">
        <f ca="1">ROUND(IF(OR(E853="State Balance", E853="Hawaii County"), H853/(SUMIF($E$2:$E$1259,"State Balance",$H$2:$H$1259)+SUMIF($E$2:$E$1259,"Hawaii County",$H$2:$H$1259))*('reallocations and reductions'!$I$6),H853/(SUM($H$2:$H$1259)-SUMIF($E$2:$E$1259,"State Balance",$H$2:$H$1259)-SUMIF($E$2:$E$1259,"Hawaii County",$H$2:$H$1259))*('reallocations and reductions'!$I$8+'reallocations and reductions'!$I$7)),0)</f>
        <v>64675</v>
      </c>
      <c r="L853" s="133">
        <f t="shared" ca="1" si="39"/>
        <v>44880743</v>
      </c>
      <c r="M853" s="151">
        <f t="shared" ca="1" si="40"/>
        <v>0.10080345057906012</v>
      </c>
      <c r="N853" s="156">
        <f t="shared" ca="1" si="41"/>
        <v>4109847</v>
      </c>
    </row>
    <row r="854" spans="1:14" x14ac:dyDescent="0.25">
      <c r="A854" t="str">
        <f>CALCS!AD857</f>
        <v>390042</v>
      </c>
      <c r="B854" t="str">
        <f>CALCS!A857</f>
        <v>Akron</v>
      </c>
      <c r="C854" t="str">
        <f>CALCS!B857</f>
        <v>OH</v>
      </c>
      <c r="D854" t="str">
        <f>CALCS!C857</f>
        <v>51</v>
      </c>
      <c r="E854" t="str">
        <f>CALCS!D857</f>
        <v>PC</v>
      </c>
      <c r="F854">
        <f>CALCS!O857</f>
        <v>197633</v>
      </c>
      <c r="G854" s="133">
        <f ca="1">OFFSET(CDBG17old!$J$1,MATCH(A854,CDBG17old!$K$2:$K$1263,0),)</f>
        <v>5547176</v>
      </c>
      <c r="H854" s="133">
        <f>CALCS!X857</f>
        <v>6070270</v>
      </c>
      <c r="I854" s="133">
        <f ca="1">IFERROR(OFFSET('reallocations and reductions'!$H$2,MATCH(A854,'reallocations and reductions'!$F$3:$F$6,0),),0)</f>
        <v>0</v>
      </c>
      <c r="J854" s="133">
        <f ca="1">IFERROR(OFFSET('reallocations and reductions'!$I$13,MATCH(A854,'reallocations and reductions'!$F$14:$F$54,0),), 0)</f>
        <v>0</v>
      </c>
      <c r="K854" s="133">
        <f ca="1">ROUND(IF(OR(E854="State Balance", E854="Hawaii County"), H854/(SUMIF($E$2:$E$1259,"State Balance",$H$2:$H$1259)+SUMIF($E$2:$E$1259,"Hawaii County",$H$2:$H$1259))*('reallocations and reductions'!$I$6),H854/(SUM($H$2:$H$1259)-SUMIF($E$2:$E$1259,"State Balance",$H$2:$H$1259)-SUMIF($E$2:$E$1259,"Hawaii County",$H$2:$H$1259))*('reallocations and reductions'!$I$8+'reallocations and reductions'!$I$7)),0)</f>
        <v>473</v>
      </c>
      <c r="L854" s="133">
        <f t="shared" ca="1" si="39"/>
        <v>6070743</v>
      </c>
      <c r="M854" s="151">
        <f t="shared" ca="1" si="40"/>
        <v>9.4384421911257191E-2</v>
      </c>
      <c r="N854" s="156">
        <f t="shared" ca="1" si="41"/>
        <v>523567</v>
      </c>
    </row>
    <row r="855" spans="1:14" x14ac:dyDescent="0.25">
      <c r="A855" t="str">
        <f>CALCS!AD858</f>
        <v>390066</v>
      </c>
      <c r="B855" t="str">
        <f>CALCS!A858</f>
        <v>Alliance</v>
      </c>
      <c r="C855" t="str">
        <f>CALCS!B858</f>
        <v>OH</v>
      </c>
      <c r="D855" t="str">
        <f>CALCS!C858</f>
        <v>52</v>
      </c>
      <c r="E855" t="str">
        <f>CALCS!D858</f>
        <v>MC</v>
      </c>
      <c r="F855">
        <f>CALCS!O858</f>
        <v>21900</v>
      </c>
      <c r="G855" s="133">
        <f ca="1">OFFSET(CDBG17old!$J$1,MATCH(A855,CDBG17old!$K$2:$K$1263,0),)</f>
        <v>547611</v>
      </c>
      <c r="H855" s="133">
        <f>CALCS!X858</f>
        <v>599826</v>
      </c>
      <c r="I855" s="133">
        <f ca="1">IFERROR(OFFSET('reallocations and reductions'!$H$2,MATCH(A855,'reallocations and reductions'!$F$3:$F$6,0),),0)</f>
        <v>0</v>
      </c>
      <c r="J855" s="133">
        <f ca="1">IFERROR(OFFSET('reallocations and reductions'!$I$13,MATCH(A855,'reallocations and reductions'!$F$14:$F$54,0),), 0)</f>
        <v>0</v>
      </c>
      <c r="K855" s="133">
        <f ca="1">ROUND(IF(OR(E855="State Balance", E855="Hawaii County"), H855/(SUMIF($E$2:$E$1259,"State Balance",$H$2:$H$1259)+SUMIF($E$2:$E$1259,"Hawaii County",$H$2:$H$1259))*('reallocations and reductions'!$I$6),H855/(SUM($H$2:$H$1259)-SUMIF($E$2:$E$1259,"State Balance",$H$2:$H$1259)-SUMIF($E$2:$E$1259,"Hawaii County",$H$2:$H$1259))*('reallocations and reductions'!$I$8+'reallocations and reductions'!$I$7)),0)</f>
        <v>47</v>
      </c>
      <c r="L855" s="133">
        <f t="shared" ca="1" si="39"/>
        <v>599873</v>
      </c>
      <c r="M855" s="151">
        <f t="shared" ca="1" si="40"/>
        <v>9.5436359021276049E-2</v>
      </c>
      <c r="N855" s="156">
        <f t="shared" ca="1" si="41"/>
        <v>52262</v>
      </c>
    </row>
    <row r="856" spans="1:14" x14ac:dyDescent="0.25">
      <c r="A856" t="str">
        <f>CALCS!AD859</f>
        <v>390294</v>
      </c>
      <c r="B856" t="str">
        <f>CALCS!A859</f>
        <v>Barberton</v>
      </c>
      <c r="C856" t="str">
        <f>CALCS!B859</f>
        <v>OH</v>
      </c>
      <c r="D856" t="str">
        <f>CALCS!C859</f>
        <v>52</v>
      </c>
      <c r="E856" t="str">
        <f>CALCS!D859</f>
        <v>MC</v>
      </c>
      <c r="F856">
        <f>CALCS!O859</f>
        <v>26120</v>
      </c>
      <c r="G856" s="133">
        <f ca="1">OFFSET(CDBG17old!$J$1,MATCH(A856,CDBG17old!$K$2:$K$1263,0),)</f>
        <v>562812</v>
      </c>
      <c r="H856" s="133">
        <f>CALCS!X859</f>
        <v>630148</v>
      </c>
      <c r="I856" s="133">
        <f ca="1">IFERROR(OFFSET('reallocations and reductions'!$H$2,MATCH(A856,'reallocations and reductions'!$F$3:$F$6,0),),0)</f>
        <v>0</v>
      </c>
      <c r="J856" s="133">
        <f ca="1">IFERROR(OFFSET('reallocations and reductions'!$I$13,MATCH(A856,'reallocations and reductions'!$F$14:$F$54,0),), 0)</f>
        <v>0</v>
      </c>
      <c r="K856" s="133">
        <f ca="1">ROUND(IF(OR(E856="State Balance", E856="Hawaii County"), H856/(SUMIF($E$2:$E$1259,"State Balance",$H$2:$H$1259)+SUMIF($E$2:$E$1259,"Hawaii County",$H$2:$H$1259))*('reallocations and reductions'!$I$6),H856/(SUM($H$2:$H$1259)-SUMIF($E$2:$E$1259,"State Balance",$H$2:$H$1259)-SUMIF($E$2:$E$1259,"Hawaii County",$H$2:$H$1259))*('reallocations and reductions'!$I$8+'reallocations and reductions'!$I$7)),0)</f>
        <v>49</v>
      </c>
      <c r="L856" s="133">
        <f t="shared" ca="1" si="39"/>
        <v>630197</v>
      </c>
      <c r="M856" s="151">
        <f t="shared" ca="1" si="40"/>
        <v>0.11972914578935773</v>
      </c>
      <c r="N856" s="156">
        <f t="shared" ca="1" si="41"/>
        <v>67385</v>
      </c>
    </row>
    <row r="857" spans="1:14" x14ac:dyDescent="0.25">
      <c r="A857" t="str">
        <f>CALCS!AD860</f>
        <v>390600</v>
      </c>
      <c r="B857" t="str">
        <f>CALCS!A860</f>
        <v>Bowling Green</v>
      </c>
      <c r="C857" t="str">
        <f>CALCS!B860</f>
        <v>OH</v>
      </c>
      <c r="D857" t="str">
        <f>CALCS!C860</f>
        <v>52</v>
      </c>
      <c r="E857" t="str">
        <f>CALCS!D860</f>
        <v>MC</v>
      </c>
      <c r="F857">
        <f>CALCS!O860</f>
        <v>31588</v>
      </c>
      <c r="G857" s="133">
        <f ca="1">OFFSET(CDBG17old!$J$1,MATCH(A857,CDBG17old!$K$2:$K$1263,0),)</f>
        <v>256324</v>
      </c>
      <c r="H857" s="133">
        <f>CALCS!X860</f>
        <v>288553</v>
      </c>
      <c r="I857" s="133">
        <f ca="1">IFERROR(OFFSET('reallocations and reductions'!$H$2,MATCH(A857,'reallocations and reductions'!$F$3:$F$6,0),),0)</f>
        <v>0</v>
      </c>
      <c r="J857" s="133">
        <f ca="1">IFERROR(OFFSET('reallocations and reductions'!$I$13,MATCH(A857,'reallocations and reductions'!$F$14:$F$54,0),), 0)</f>
        <v>0</v>
      </c>
      <c r="K857" s="133">
        <f ca="1">ROUND(IF(OR(E857="State Balance", E857="Hawaii County"), H857/(SUMIF($E$2:$E$1259,"State Balance",$H$2:$H$1259)+SUMIF($E$2:$E$1259,"Hawaii County",$H$2:$H$1259))*('reallocations and reductions'!$I$6),H857/(SUM($H$2:$H$1259)-SUMIF($E$2:$E$1259,"State Balance",$H$2:$H$1259)-SUMIF($E$2:$E$1259,"Hawaii County",$H$2:$H$1259))*('reallocations and reductions'!$I$8+'reallocations and reductions'!$I$7)),0)</f>
        <v>22</v>
      </c>
      <c r="L857" s="133">
        <f t="shared" ca="1" si="39"/>
        <v>288575</v>
      </c>
      <c r="M857" s="151">
        <f t="shared" ca="1" si="40"/>
        <v>0.12582122626051404</v>
      </c>
      <c r="N857" s="156">
        <f t="shared" ca="1" si="41"/>
        <v>32251</v>
      </c>
    </row>
    <row r="858" spans="1:14" x14ac:dyDescent="0.25">
      <c r="A858" t="str">
        <f>CALCS!AD861</f>
        <v>390858</v>
      </c>
      <c r="B858" t="str">
        <f>CALCS!A861</f>
        <v>Canton</v>
      </c>
      <c r="C858" t="str">
        <f>CALCS!B861</f>
        <v>OH</v>
      </c>
      <c r="D858" t="str">
        <f>CALCS!C861</f>
        <v>51</v>
      </c>
      <c r="E858" t="str">
        <f>CALCS!D861</f>
        <v>PC</v>
      </c>
      <c r="F858">
        <f>CALCS!O861</f>
        <v>71323</v>
      </c>
      <c r="G858" s="133">
        <f ca="1">OFFSET(CDBG17old!$J$1,MATCH(A858,CDBG17old!$K$2:$K$1263,0),)</f>
        <v>2365450</v>
      </c>
      <c r="H858" s="133">
        <f>CALCS!X861</f>
        <v>2583075</v>
      </c>
      <c r="I858" s="133">
        <f ca="1">IFERROR(OFFSET('reallocations and reductions'!$H$2,MATCH(A858,'reallocations and reductions'!$F$3:$F$6,0),),0)</f>
        <v>0</v>
      </c>
      <c r="J858" s="133">
        <f ca="1">IFERROR(OFFSET('reallocations and reductions'!$I$13,MATCH(A858,'reallocations and reductions'!$F$14:$F$54,0),), 0)</f>
        <v>0</v>
      </c>
      <c r="K858" s="133">
        <f ca="1">ROUND(IF(OR(E858="State Balance", E858="Hawaii County"), H858/(SUMIF($E$2:$E$1259,"State Balance",$H$2:$H$1259)+SUMIF($E$2:$E$1259,"Hawaii County",$H$2:$H$1259))*('reallocations and reductions'!$I$6),H858/(SUM($H$2:$H$1259)-SUMIF($E$2:$E$1259,"State Balance",$H$2:$H$1259)-SUMIF($E$2:$E$1259,"Hawaii County",$H$2:$H$1259))*('reallocations and reductions'!$I$8+'reallocations and reductions'!$I$7)),0)</f>
        <v>201</v>
      </c>
      <c r="L858" s="133">
        <f t="shared" ca="1" si="39"/>
        <v>2583276</v>
      </c>
      <c r="M858" s="151">
        <f t="shared" ca="1" si="40"/>
        <v>9.2086495170052213E-2</v>
      </c>
      <c r="N858" s="156">
        <f t="shared" ca="1" si="41"/>
        <v>217826</v>
      </c>
    </row>
    <row r="859" spans="1:14" x14ac:dyDescent="0.25">
      <c r="A859" t="str">
        <f>CALCS!AD862</f>
        <v>391062</v>
      </c>
      <c r="B859" t="str">
        <f>CALCS!A862</f>
        <v>Cincinnati</v>
      </c>
      <c r="C859" t="str">
        <f>CALCS!B862</f>
        <v>OH</v>
      </c>
      <c r="D859" t="str">
        <f>CALCS!C862</f>
        <v>51</v>
      </c>
      <c r="E859" t="str">
        <f>CALCS!D862</f>
        <v>PC</v>
      </c>
      <c r="F859">
        <f>CALCS!O862</f>
        <v>298800</v>
      </c>
      <c r="G859" s="133">
        <f ca="1">OFFSET(CDBG17old!$J$1,MATCH(A859,CDBG17old!$K$2:$K$1263,0),)</f>
        <v>10667344</v>
      </c>
      <c r="H859" s="133">
        <f>CALCS!X862</f>
        <v>11585622</v>
      </c>
      <c r="I859" s="133">
        <f ca="1">IFERROR(OFFSET('reallocations and reductions'!$H$2,MATCH(A859,'reallocations and reductions'!$F$3:$F$6,0),),0)</f>
        <v>0</v>
      </c>
      <c r="J859" s="133">
        <f ca="1">IFERROR(OFFSET('reallocations and reductions'!$I$13,MATCH(A859,'reallocations and reductions'!$F$14:$F$54,0),), 0)</f>
        <v>0</v>
      </c>
      <c r="K859" s="133">
        <f ca="1">ROUND(IF(OR(E859="State Balance", E859="Hawaii County"), H859/(SUMIF($E$2:$E$1259,"State Balance",$H$2:$H$1259)+SUMIF($E$2:$E$1259,"Hawaii County",$H$2:$H$1259))*('reallocations and reductions'!$I$6),H859/(SUM($H$2:$H$1259)-SUMIF($E$2:$E$1259,"State Balance",$H$2:$H$1259)-SUMIF($E$2:$E$1259,"Hawaii County",$H$2:$H$1259))*('reallocations and reductions'!$I$8+'reallocations and reductions'!$I$7)),0)</f>
        <v>903</v>
      </c>
      <c r="L859" s="133">
        <f t="shared" ca="1" si="39"/>
        <v>11586525</v>
      </c>
      <c r="M859" s="151">
        <f t="shared" ca="1" si="40"/>
        <v>8.6167747098059272E-2</v>
      </c>
      <c r="N859" s="156">
        <f t="shared" ca="1" si="41"/>
        <v>919181</v>
      </c>
    </row>
    <row r="860" spans="1:14" x14ac:dyDescent="0.25">
      <c r="A860" t="str">
        <f>CALCS!AD863</f>
        <v>391104</v>
      </c>
      <c r="B860" t="str">
        <f>CALCS!A863</f>
        <v>Cleveland</v>
      </c>
      <c r="C860" t="str">
        <f>CALCS!B863</f>
        <v>OH</v>
      </c>
      <c r="D860" t="str">
        <f>CALCS!C863</f>
        <v>51</v>
      </c>
      <c r="E860" t="str">
        <f>CALCS!D863</f>
        <v>PC</v>
      </c>
      <c r="F860">
        <f>CALCS!O863</f>
        <v>385809</v>
      </c>
      <c r="G860" s="133">
        <f ca="1">OFFSET(CDBG17old!$J$1,MATCH(A860,CDBG17old!$K$2:$K$1263,0),)</f>
        <v>19324970</v>
      </c>
      <c r="H860" s="133">
        <f>CALCS!X863</f>
        <v>21173646</v>
      </c>
      <c r="I860" s="133">
        <f ca="1">IFERROR(OFFSET('reallocations and reductions'!$H$2,MATCH(A860,'reallocations and reductions'!$F$3:$F$6,0),),0)</f>
        <v>0</v>
      </c>
      <c r="J860" s="133">
        <f ca="1">IFERROR(OFFSET('reallocations and reductions'!$I$13,MATCH(A860,'reallocations and reductions'!$F$14:$F$54,0),), 0)</f>
        <v>0</v>
      </c>
      <c r="K860" s="133">
        <f ca="1">ROUND(IF(OR(E860="State Balance", E860="Hawaii County"), H860/(SUMIF($E$2:$E$1259,"State Balance",$H$2:$H$1259)+SUMIF($E$2:$E$1259,"Hawaii County",$H$2:$H$1259))*('reallocations and reductions'!$I$6),H860/(SUM($H$2:$H$1259)-SUMIF($E$2:$E$1259,"State Balance",$H$2:$H$1259)-SUMIF($E$2:$E$1259,"Hawaii County",$H$2:$H$1259))*('reallocations and reductions'!$I$8+'reallocations and reductions'!$I$7)),0)</f>
        <v>1651</v>
      </c>
      <c r="L860" s="133">
        <f t="shared" ca="1" si="39"/>
        <v>21175297</v>
      </c>
      <c r="M860" s="151">
        <f t="shared" ca="1" si="40"/>
        <v>9.5747988224561278E-2</v>
      </c>
      <c r="N860" s="156">
        <f t="shared" ca="1" si="41"/>
        <v>1850327</v>
      </c>
    </row>
    <row r="861" spans="1:14" x14ac:dyDescent="0.25">
      <c r="A861" t="str">
        <f>CALCS!AD864</f>
        <v>391110</v>
      </c>
      <c r="B861" t="str">
        <f>CALCS!A864</f>
        <v>Cleveland Heights</v>
      </c>
      <c r="C861" t="str">
        <f>CALCS!B864</f>
        <v>OH</v>
      </c>
      <c r="D861" t="str">
        <f>CALCS!C864</f>
        <v>52</v>
      </c>
      <c r="E861" t="str">
        <f>CALCS!D864</f>
        <v>MC</v>
      </c>
      <c r="F861">
        <f>CALCS!O864</f>
        <v>44633</v>
      </c>
      <c r="G861" s="133">
        <f ca="1">OFFSET(CDBG17old!$J$1,MATCH(A861,CDBG17old!$K$2:$K$1263,0),)</f>
        <v>1437209</v>
      </c>
      <c r="H861" s="133">
        <f>CALCS!X864</f>
        <v>1576979</v>
      </c>
      <c r="I861" s="133">
        <f ca="1">IFERROR(OFFSET('reallocations and reductions'!$H$2,MATCH(A861,'reallocations and reductions'!$F$3:$F$6,0),),0)</f>
        <v>0</v>
      </c>
      <c r="J861" s="133">
        <f ca="1">IFERROR(OFFSET('reallocations and reductions'!$I$13,MATCH(A861,'reallocations and reductions'!$F$14:$F$54,0),), 0)</f>
        <v>0</v>
      </c>
      <c r="K861" s="133">
        <f ca="1">ROUND(IF(OR(E861="State Balance", E861="Hawaii County"), H861/(SUMIF($E$2:$E$1259,"State Balance",$H$2:$H$1259)+SUMIF($E$2:$E$1259,"Hawaii County",$H$2:$H$1259))*('reallocations and reductions'!$I$6),H861/(SUM($H$2:$H$1259)-SUMIF($E$2:$E$1259,"State Balance",$H$2:$H$1259)-SUMIF($E$2:$E$1259,"Hawaii County",$H$2:$H$1259))*('reallocations and reductions'!$I$8+'reallocations and reductions'!$I$7)),0)</f>
        <v>123</v>
      </c>
      <c r="L861" s="133">
        <f t="shared" ca="1" si="39"/>
        <v>1577102</v>
      </c>
      <c r="M861" s="151">
        <f t="shared" ca="1" si="40"/>
        <v>9.7336573873389329E-2</v>
      </c>
      <c r="N861" s="156">
        <f t="shared" ca="1" si="41"/>
        <v>139893</v>
      </c>
    </row>
    <row r="862" spans="1:14" x14ac:dyDescent="0.25">
      <c r="A862" t="str">
        <f>CALCS!AD865</f>
        <v>391176</v>
      </c>
      <c r="B862" t="str">
        <f>CALCS!A865</f>
        <v>Columbus</v>
      </c>
      <c r="C862" t="str">
        <f>CALCS!B865</f>
        <v>OH</v>
      </c>
      <c r="D862" t="str">
        <f>CALCS!C865</f>
        <v>51</v>
      </c>
      <c r="E862" t="str">
        <f>CALCS!D865</f>
        <v>PC</v>
      </c>
      <c r="F862">
        <f>CALCS!O865</f>
        <v>860090</v>
      </c>
      <c r="G862" s="133">
        <f ca="1">OFFSET(CDBG17old!$J$1,MATCH(A862,CDBG17old!$K$2:$K$1263,0),)</f>
        <v>6471005</v>
      </c>
      <c r="H862" s="133">
        <f>CALCS!X865</f>
        <v>7035746</v>
      </c>
      <c r="I862" s="133">
        <f ca="1">IFERROR(OFFSET('reallocations and reductions'!$H$2,MATCH(A862,'reallocations and reductions'!$F$3:$F$6,0),),0)</f>
        <v>0</v>
      </c>
      <c r="J862" s="133">
        <f ca="1">IFERROR(OFFSET('reallocations and reductions'!$I$13,MATCH(A862,'reallocations and reductions'!$F$14:$F$54,0),), 0)</f>
        <v>0</v>
      </c>
      <c r="K862" s="133">
        <f ca="1">ROUND(IF(OR(E862="State Balance", E862="Hawaii County"), H862/(SUMIF($E$2:$E$1259,"State Balance",$H$2:$H$1259)+SUMIF($E$2:$E$1259,"Hawaii County",$H$2:$H$1259))*('reallocations and reductions'!$I$6),H862/(SUM($H$2:$H$1259)-SUMIF($E$2:$E$1259,"State Balance",$H$2:$H$1259)-SUMIF($E$2:$E$1259,"Hawaii County",$H$2:$H$1259))*('reallocations and reductions'!$I$8+'reallocations and reductions'!$I$7)),0)</f>
        <v>548</v>
      </c>
      <c r="L862" s="133">
        <f t="shared" ca="1" si="39"/>
        <v>7036294</v>
      </c>
      <c r="M862" s="151">
        <f t="shared" ca="1" si="40"/>
        <v>8.735721885549462E-2</v>
      </c>
      <c r="N862" s="156">
        <f t="shared" ca="1" si="41"/>
        <v>565289</v>
      </c>
    </row>
    <row r="863" spans="1:14" x14ac:dyDescent="0.25">
      <c r="A863" t="str">
        <f>CALCS!AD866</f>
        <v>391320</v>
      </c>
      <c r="B863" t="str">
        <f>CALCS!A866</f>
        <v>Cuyahoga Falls</v>
      </c>
      <c r="C863" t="str">
        <f>CALCS!B866</f>
        <v>OH</v>
      </c>
      <c r="D863" t="str">
        <f>CALCS!C866</f>
        <v>52</v>
      </c>
      <c r="E863" t="str">
        <f>CALCS!D866</f>
        <v>MC</v>
      </c>
      <c r="F863">
        <f>CALCS!O866</f>
        <v>49206</v>
      </c>
      <c r="G863" s="133">
        <f ca="1">OFFSET(CDBG17old!$J$1,MATCH(A863,CDBG17old!$K$2:$K$1263,0),)</f>
        <v>592998</v>
      </c>
      <c r="H863" s="133">
        <f>CALCS!X866</f>
        <v>648609</v>
      </c>
      <c r="I863" s="133">
        <f ca="1">IFERROR(OFFSET('reallocations and reductions'!$H$2,MATCH(A863,'reallocations and reductions'!$F$3:$F$6,0),),0)</f>
        <v>0</v>
      </c>
      <c r="J863" s="133">
        <f ca="1">IFERROR(OFFSET('reallocations and reductions'!$I$13,MATCH(A863,'reallocations and reductions'!$F$14:$F$54,0),), 0)</f>
        <v>0</v>
      </c>
      <c r="K863" s="133">
        <f ca="1">ROUND(IF(OR(E863="State Balance", E863="Hawaii County"), H863/(SUMIF($E$2:$E$1259,"State Balance",$H$2:$H$1259)+SUMIF($E$2:$E$1259,"Hawaii County",$H$2:$H$1259))*('reallocations and reductions'!$I$6),H863/(SUM($H$2:$H$1259)-SUMIF($E$2:$E$1259,"State Balance",$H$2:$H$1259)-SUMIF($E$2:$E$1259,"Hawaii County",$H$2:$H$1259))*('reallocations and reductions'!$I$8+'reallocations and reductions'!$I$7)),0)</f>
        <v>51</v>
      </c>
      <c r="L863" s="133">
        <f t="shared" ca="1" si="39"/>
        <v>648660</v>
      </c>
      <c r="M863" s="151">
        <f t="shared" ca="1" si="40"/>
        <v>9.3865409326844271E-2</v>
      </c>
      <c r="N863" s="156">
        <f t="shared" ca="1" si="41"/>
        <v>55662</v>
      </c>
    </row>
    <row r="864" spans="1:14" x14ac:dyDescent="0.25">
      <c r="A864" t="str">
        <f>CALCS!AD867</f>
        <v>391362</v>
      </c>
      <c r="B864" t="str">
        <f>CALCS!A867</f>
        <v>Dayton</v>
      </c>
      <c r="C864" t="str">
        <f>CALCS!B867</f>
        <v>OH</v>
      </c>
      <c r="D864" t="str">
        <f>CALCS!C867</f>
        <v>51</v>
      </c>
      <c r="E864" t="str">
        <f>CALCS!D867</f>
        <v>PC</v>
      </c>
      <c r="F864">
        <f>CALCS!O867</f>
        <v>140489</v>
      </c>
      <c r="G864" s="133">
        <f ca="1">OFFSET(CDBG17old!$J$1,MATCH(A864,CDBG17old!$K$2:$K$1263,0),)</f>
        <v>5179557</v>
      </c>
      <c r="H864" s="133">
        <f>CALCS!X867</f>
        <v>5716576</v>
      </c>
      <c r="I864" s="133">
        <f ca="1">IFERROR(OFFSET('reallocations and reductions'!$H$2,MATCH(A864,'reallocations and reductions'!$F$3:$F$6,0),),0)</f>
        <v>0</v>
      </c>
      <c r="J864" s="133">
        <f ca="1">IFERROR(OFFSET('reallocations and reductions'!$I$13,MATCH(A864,'reallocations and reductions'!$F$14:$F$54,0),), 0)</f>
        <v>0</v>
      </c>
      <c r="K864" s="133">
        <f ca="1">ROUND(IF(OR(E864="State Balance", E864="Hawaii County"), H864/(SUMIF($E$2:$E$1259,"State Balance",$H$2:$H$1259)+SUMIF($E$2:$E$1259,"Hawaii County",$H$2:$H$1259))*('reallocations and reductions'!$I$6),H864/(SUM($H$2:$H$1259)-SUMIF($E$2:$E$1259,"State Balance",$H$2:$H$1259)-SUMIF($E$2:$E$1259,"Hawaii County",$H$2:$H$1259))*('reallocations and reductions'!$I$8+'reallocations and reductions'!$I$7)),0)</f>
        <v>446</v>
      </c>
      <c r="L864" s="133">
        <f t="shared" ca="1" si="39"/>
        <v>5717022</v>
      </c>
      <c r="M864" s="151">
        <f t="shared" ca="1" si="40"/>
        <v>0.1037665962552396</v>
      </c>
      <c r="N864" s="156">
        <f t="shared" ca="1" si="41"/>
        <v>537465</v>
      </c>
    </row>
    <row r="865" spans="1:14" x14ac:dyDescent="0.25">
      <c r="A865" t="str">
        <f>CALCS!AD868</f>
        <v>391500</v>
      </c>
      <c r="B865" t="str">
        <f>CALCS!A868</f>
        <v>East Cleveland</v>
      </c>
      <c r="C865" t="str">
        <f>CALCS!B868</f>
        <v>OH</v>
      </c>
      <c r="D865" t="str">
        <f>CALCS!C868</f>
        <v>52</v>
      </c>
      <c r="E865" t="str">
        <f>CALCS!D868</f>
        <v>MC</v>
      </c>
      <c r="F865">
        <f>CALCS!O868</f>
        <v>17220</v>
      </c>
      <c r="G865" s="133">
        <f ca="1">OFFSET(CDBG17old!$J$1,MATCH(A865,CDBG17old!$K$2:$K$1263,0),)</f>
        <v>960917</v>
      </c>
      <c r="H865" s="133">
        <f>CALCS!X868</f>
        <v>1053244</v>
      </c>
      <c r="I865" s="133">
        <f ca="1">IFERROR(OFFSET('reallocations and reductions'!$H$2,MATCH(A865,'reallocations and reductions'!$F$3:$F$6,0),),0)</f>
        <v>0</v>
      </c>
      <c r="J865" s="133">
        <f ca="1">IFERROR(OFFSET('reallocations and reductions'!$I$13,MATCH(A865,'reallocations and reductions'!$F$14:$F$54,0),), 0)</f>
        <v>0</v>
      </c>
      <c r="K865" s="133">
        <f ca="1">ROUND(IF(OR(E865="State Balance", E865="Hawaii County"), H865/(SUMIF($E$2:$E$1259,"State Balance",$H$2:$H$1259)+SUMIF($E$2:$E$1259,"Hawaii County",$H$2:$H$1259))*('reallocations and reductions'!$I$6),H865/(SUM($H$2:$H$1259)-SUMIF($E$2:$E$1259,"State Balance",$H$2:$H$1259)-SUMIF($E$2:$E$1259,"Hawaii County",$H$2:$H$1259))*('reallocations and reductions'!$I$8+'reallocations and reductions'!$I$7)),0)</f>
        <v>82</v>
      </c>
      <c r="L865" s="133">
        <f t="shared" ca="1" si="39"/>
        <v>1053326</v>
      </c>
      <c r="M865" s="151">
        <f t="shared" ca="1" si="40"/>
        <v>9.6167514988287225E-2</v>
      </c>
      <c r="N865" s="156">
        <f t="shared" ca="1" si="41"/>
        <v>92409</v>
      </c>
    </row>
    <row r="866" spans="1:14" x14ac:dyDescent="0.25">
      <c r="A866" t="str">
        <f>CALCS!AD869</f>
        <v>391602</v>
      </c>
      <c r="B866" t="str">
        <f>CALCS!A869</f>
        <v>Elyria</v>
      </c>
      <c r="C866" t="str">
        <f>CALCS!B869</f>
        <v>OH</v>
      </c>
      <c r="D866" t="str">
        <f>CALCS!C869</f>
        <v>51</v>
      </c>
      <c r="E866" t="str">
        <f>CALCS!D869</f>
        <v>PC</v>
      </c>
      <c r="F866">
        <f>CALCS!O869</f>
        <v>53715</v>
      </c>
      <c r="G866" s="133">
        <f ca="1">OFFSET(CDBG17old!$J$1,MATCH(A866,CDBG17old!$K$2:$K$1263,0),)</f>
        <v>630339</v>
      </c>
      <c r="H866" s="133">
        <f>CALCS!X869</f>
        <v>717558</v>
      </c>
      <c r="I866" s="133">
        <f ca="1">IFERROR(OFFSET('reallocations and reductions'!$H$2,MATCH(A866,'reallocations and reductions'!$F$3:$F$6,0),),0)</f>
        <v>0</v>
      </c>
      <c r="J866" s="133">
        <f ca="1">IFERROR(OFFSET('reallocations and reductions'!$I$13,MATCH(A866,'reallocations and reductions'!$F$14:$F$54,0),), 0)</f>
        <v>0</v>
      </c>
      <c r="K866" s="133">
        <f ca="1">ROUND(IF(OR(E866="State Balance", E866="Hawaii County"), H866/(SUMIF($E$2:$E$1259,"State Balance",$H$2:$H$1259)+SUMIF($E$2:$E$1259,"Hawaii County",$H$2:$H$1259))*('reallocations and reductions'!$I$6),H866/(SUM($H$2:$H$1259)-SUMIF($E$2:$E$1259,"State Balance",$H$2:$H$1259)-SUMIF($E$2:$E$1259,"Hawaii County",$H$2:$H$1259))*('reallocations and reductions'!$I$8+'reallocations and reductions'!$I$7)),0)</f>
        <v>56</v>
      </c>
      <c r="L866" s="133">
        <f t="shared" ca="1" si="39"/>
        <v>717614</v>
      </c>
      <c r="M866" s="151">
        <f t="shared" ca="1" si="40"/>
        <v>0.13845724284868935</v>
      </c>
      <c r="N866" s="156">
        <f t="shared" ca="1" si="41"/>
        <v>87275</v>
      </c>
    </row>
    <row r="867" spans="1:14" x14ac:dyDescent="0.25">
      <c r="A867" t="str">
        <f>CALCS!AD870</f>
        <v>391626</v>
      </c>
      <c r="B867" t="str">
        <f>CALCS!A870</f>
        <v>Euclid</v>
      </c>
      <c r="C867" t="str">
        <f>CALCS!B870</f>
        <v>OH</v>
      </c>
      <c r="D867" t="str">
        <f>CALCS!C870</f>
        <v>52</v>
      </c>
      <c r="E867" t="str">
        <f>CALCS!D870</f>
        <v>MC</v>
      </c>
      <c r="F867">
        <f>CALCS!O870</f>
        <v>47360</v>
      </c>
      <c r="G867" s="133">
        <f ca="1">OFFSET(CDBG17old!$J$1,MATCH(A867,CDBG17old!$K$2:$K$1263,0),)</f>
        <v>903839</v>
      </c>
      <c r="H867" s="133">
        <f>CALCS!X870</f>
        <v>992025</v>
      </c>
      <c r="I867" s="133">
        <f ca="1">IFERROR(OFFSET('reallocations and reductions'!$H$2,MATCH(A867,'reallocations and reductions'!$F$3:$F$6,0),),0)</f>
        <v>0</v>
      </c>
      <c r="J867" s="133">
        <f ca="1">IFERROR(OFFSET('reallocations and reductions'!$I$13,MATCH(A867,'reallocations and reductions'!$F$14:$F$54,0),), 0)</f>
        <v>0</v>
      </c>
      <c r="K867" s="133">
        <f ca="1">ROUND(IF(OR(E867="State Balance", E867="Hawaii County"), H867/(SUMIF($E$2:$E$1259,"State Balance",$H$2:$H$1259)+SUMIF($E$2:$E$1259,"Hawaii County",$H$2:$H$1259))*('reallocations and reductions'!$I$6),H867/(SUM($H$2:$H$1259)-SUMIF($E$2:$E$1259,"State Balance",$H$2:$H$1259)-SUMIF($E$2:$E$1259,"Hawaii County",$H$2:$H$1259))*('reallocations and reductions'!$I$8+'reallocations and reductions'!$I$7)),0)</f>
        <v>77</v>
      </c>
      <c r="L867" s="133">
        <f t="shared" ca="1" si="39"/>
        <v>992102</v>
      </c>
      <c r="M867" s="151">
        <f t="shared" ca="1" si="40"/>
        <v>9.765345376776173E-2</v>
      </c>
      <c r="N867" s="156">
        <f t="shared" ca="1" si="41"/>
        <v>88263</v>
      </c>
    </row>
    <row r="868" spans="1:14" x14ac:dyDescent="0.25">
      <c r="A868" t="str">
        <f>CALCS!AD871</f>
        <v>391638</v>
      </c>
      <c r="B868" t="str">
        <f>CALCS!A871</f>
        <v>Fairborn</v>
      </c>
      <c r="C868" t="str">
        <f>CALCS!B871</f>
        <v>OH</v>
      </c>
      <c r="D868" t="str">
        <f>CALCS!C871</f>
        <v>52</v>
      </c>
      <c r="E868" t="str">
        <f>CALCS!D871</f>
        <v>MC</v>
      </c>
      <c r="F868">
        <f>CALCS!O871</f>
        <v>33780</v>
      </c>
      <c r="G868" s="133">
        <f ca="1">OFFSET(CDBG17old!$J$1,MATCH(A868,CDBG17old!$K$2:$K$1263,0),)</f>
        <v>258905</v>
      </c>
      <c r="H868" s="133">
        <f>CALCS!X871</f>
        <v>282922</v>
      </c>
      <c r="I868" s="133">
        <f ca="1">IFERROR(OFFSET('reallocations and reductions'!$H$2,MATCH(A868,'reallocations and reductions'!$F$3:$F$6,0),),0)</f>
        <v>0</v>
      </c>
      <c r="J868" s="133">
        <f ca="1">IFERROR(OFFSET('reallocations and reductions'!$I$13,MATCH(A868,'reallocations and reductions'!$F$14:$F$54,0),), 0)</f>
        <v>0</v>
      </c>
      <c r="K868" s="133">
        <f ca="1">ROUND(IF(OR(E868="State Balance", E868="Hawaii County"), H868/(SUMIF($E$2:$E$1259,"State Balance",$H$2:$H$1259)+SUMIF($E$2:$E$1259,"Hawaii County",$H$2:$H$1259))*('reallocations and reductions'!$I$6),H868/(SUM($H$2:$H$1259)-SUMIF($E$2:$E$1259,"State Balance",$H$2:$H$1259)-SUMIF($E$2:$E$1259,"Hawaii County",$H$2:$H$1259))*('reallocations and reductions'!$I$8+'reallocations and reductions'!$I$7)),0)</f>
        <v>22</v>
      </c>
      <c r="L868" s="133">
        <f t="shared" ca="1" si="39"/>
        <v>282944</v>
      </c>
      <c r="M868" s="151">
        <f t="shared" ca="1" si="40"/>
        <v>9.2848728298024374E-2</v>
      </c>
      <c r="N868" s="156">
        <f t="shared" ca="1" si="41"/>
        <v>24039</v>
      </c>
    </row>
    <row r="869" spans="1:14" x14ac:dyDescent="0.25">
      <c r="A869" t="str">
        <f>CALCS!AD872</f>
        <v>392118</v>
      </c>
      <c r="B869" t="str">
        <f>CALCS!A872</f>
        <v>Hamilton City</v>
      </c>
      <c r="C869" t="str">
        <f>CALCS!B872</f>
        <v>OH</v>
      </c>
      <c r="D869" t="str">
        <f>CALCS!C872</f>
        <v>52</v>
      </c>
      <c r="E869" t="str">
        <f>CALCS!D872</f>
        <v>MC</v>
      </c>
      <c r="F869">
        <f>CALCS!O872</f>
        <v>62127</v>
      </c>
      <c r="G869" s="133">
        <f ca="1">OFFSET(CDBG17old!$J$1,MATCH(A869,CDBG17old!$K$2:$K$1263,0),)</f>
        <v>1281353</v>
      </c>
      <c r="H869" s="133">
        <f>CALCS!X872</f>
        <v>1420614</v>
      </c>
      <c r="I869" s="133">
        <f ca="1">IFERROR(OFFSET('reallocations and reductions'!$H$2,MATCH(A869,'reallocations and reductions'!$F$3:$F$6,0),),0)</f>
        <v>0</v>
      </c>
      <c r="J869" s="133">
        <f ca="1">IFERROR(OFFSET('reallocations and reductions'!$I$13,MATCH(A869,'reallocations and reductions'!$F$14:$F$54,0),), 0)</f>
        <v>0</v>
      </c>
      <c r="K869" s="133">
        <f ca="1">ROUND(IF(OR(E869="State Balance", E869="Hawaii County"), H869/(SUMIF($E$2:$E$1259,"State Balance",$H$2:$H$1259)+SUMIF($E$2:$E$1259,"Hawaii County",$H$2:$H$1259))*('reallocations and reductions'!$I$6),H869/(SUM($H$2:$H$1259)-SUMIF($E$2:$E$1259,"State Balance",$H$2:$H$1259)-SUMIF($E$2:$E$1259,"Hawaii County",$H$2:$H$1259))*('reallocations and reductions'!$I$8+'reallocations and reductions'!$I$7)),0)</f>
        <v>111</v>
      </c>
      <c r="L869" s="133">
        <f t="shared" ca="1" si="39"/>
        <v>1420725</v>
      </c>
      <c r="M869" s="151">
        <f t="shared" ca="1" si="40"/>
        <v>0.10876940234267997</v>
      </c>
      <c r="N869" s="156">
        <f t="shared" ca="1" si="41"/>
        <v>139372</v>
      </c>
    </row>
    <row r="870" spans="1:14" x14ac:dyDescent="0.25">
      <c r="A870" t="str">
        <f>CALCS!AD873</f>
        <v>392508</v>
      </c>
      <c r="B870" t="str">
        <f>CALCS!A873</f>
        <v>Kent</v>
      </c>
      <c r="C870" t="str">
        <f>CALCS!B873</f>
        <v>OH</v>
      </c>
      <c r="D870" t="str">
        <f>CALCS!C873</f>
        <v>52</v>
      </c>
      <c r="E870" t="str">
        <f>CALCS!D873</f>
        <v>MC</v>
      </c>
      <c r="F870">
        <f>CALCS!O873</f>
        <v>30071</v>
      </c>
      <c r="G870" s="133">
        <f ca="1">OFFSET(CDBG17old!$J$1,MATCH(A870,CDBG17old!$K$2:$K$1263,0),)</f>
        <v>248453</v>
      </c>
      <c r="H870" s="133">
        <f>CALCS!X873</f>
        <v>277456</v>
      </c>
      <c r="I870" s="133">
        <f ca="1">IFERROR(OFFSET('reallocations and reductions'!$H$2,MATCH(A870,'reallocations and reductions'!$F$3:$F$6,0),),0)</f>
        <v>0</v>
      </c>
      <c r="J870" s="133">
        <f ca="1">IFERROR(OFFSET('reallocations and reductions'!$I$13,MATCH(A870,'reallocations and reductions'!$F$14:$F$54,0),), 0)</f>
        <v>0</v>
      </c>
      <c r="K870" s="133">
        <f ca="1">ROUND(IF(OR(E870="State Balance", E870="Hawaii County"), H870/(SUMIF($E$2:$E$1259,"State Balance",$H$2:$H$1259)+SUMIF($E$2:$E$1259,"Hawaii County",$H$2:$H$1259))*('reallocations and reductions'!$I$6),H870/(SUM($H$2:$H$1259)-SUMIF($E$2:$E$1259,"State Balance",$H$2:$H$1259)-SUMIF($E$2:$E$1259,"Hawaii County",$H$2:$H$1259))*('reallocations and reductions'!$I$8+'reallocations and reductions'!$I$7)),0)</f>
        <v>22</v>
      </c>
      <c r="L870" s="133">
        <f t="shared" ca="1" si="39"/>
        <v>277478</v>
      </c>
      <c r="M870" s="151">
        <f t="shared" ca="1" si="40"/>
        <v>0.11682290010585503</v>
      </c>
      <c r="N870" s="156">
        <f t="shared" ca="1" si="41"/>
        <v>29025</v>
      </c>
    </row>
    <row r="871" spans="1:14" x14ac:dyDescent="0.25">
      <c r="A871" t="str">
        <f>CALCS!AD874</f>
        <v>392526</v>
      </c>
      <c r="B871" t="str">
        <f>CALCS!A874</f>
        <v>Kettering</v>
      </c>
      <c r="C871" t="str">
        <f>CALCS!B874</f>
        <v>OH</v>
      </c>
      <c r="D871" t="str">
        <f>CALCS!C874</f>
        <v>52</v>
      </c>
      <c r="E871" t="str">
        <f>CALCS!D874</f>
        <v>MC</v>
      </c>
      <c r="F871">
        <f>CALCS!O874</f>
        <v>55306</v>
      </c>
      <c r="G871" s="133">
        <f ca="1">OFFSET(CDBG17old!$J$1,MATCH(A871,CDBG17old!$K$2:$K$1263,0),)</f>
        <v>494462</v>
      </c>
      <c r="H871" s="133">
        <f>CALCS!X874</f>
        <v>543584</v>
      </c>
      <c r="I871" s="133">
        <f ca="1">IFERROR(OFFSET('reallocations and reductions'!$H$2,MATCH(A871,'reallocations and reductions'!$F$3:$F$6,0),),0)</f>
        <v>0</v>
      </c>
      <c r="J871" s="133">
        <f ca="1">IFERROR(OFFSET('reallocations and reductions'!$I$13,MATCH(A871,'reallocations and reductions'!$F$14:$F$54,0),), 0)</f>
        <v>0</v>
      </c>
      <c r="K871" s="133">
        <f ca="1">ROUND(IF(OR(E871="State Balance", E871="Hawaii County"), H871/(SUMIF($E$2:$E$1259,"State Balance",$H$2:$H$1259)+SUMIF($E$2:$E$1259,"Hawaii County",$H$2:$H$1259))*('reallocations and reductions'!$I$6),H871/(SUM($H$2:$H$1259)-SUMIF($E$2:$E$1259,"State Balance",$H$2:$H$1259)-SUMIF($E$2:$E$1259,"Hawaii County",$H$2:$H$1259))*('reallocations and reductions'!$I$8+'reallocations and reductions'!$I$7)),0)</f>
        <v>42</v>
      </c>
      <c r="L871" s="133">
        <f t="shared" ca="1" si="39"/>
        <v>543626</v>
      </c>
      <c r="M871" s="151">
        <f t="shared" ca="1" si="40"/>
        <v>9.9429278690779069E-2</v>
      </c>
      <c r="N871" s="156">
        <f t="shared" ca="1" si="41"/>
        <v>49164</v>
      </c>
    </row>
    <row r="872" spans="1:14" x14ac:dyDescent="0.25">
      <c r="A872" t="str">
        <f>CALCS!AD875</f>
        <v>392628</v>
      </c>
      <c r="B872" t="str">
        <f>CALCS!A875</f>
        <v>Lakewood</v>
      </c>
      <c r="C872" t="str">
        <f>CALCS!B875</f>
        <v>OH</v>
      </c>
      <c r="D872" t="str">
        <f>CALCS!C875</f>
        <v>52</v>
      </c>
      <c r="E872" t="str">
        <f>CALCS!D875</f>
        <v>MC</v>
      </c>
      <c r="F872">
        <f>CALCS!O875</f>
        <v>50279</v>
      </c>
      <c r="G872" s="133">
        <f ca="1">OFFSET(CDBG17old!$J$1,MATCH(A872,CDBG17old!$K$2:$K$1263,0),)</f>
        <v>1810872</v>
      </c>
      <c r="H872" s="133">
        <f>CALCS!X875</f>
        <v>2011695</v>
      </c>
      <c r="I872" s="133">
        <f ca="1">IFERROR(OFFSET('reallocations and reductions'!$H$2,MATCH(A872,'reallocations and reductions'!$F$3:$F$6,0),),0)</f>
        <v>0</v>
      </c>
      <c r="J872" s="133">
        <f ca="1">IFERROR(OFFSET('reallocations and reductions'!$I$13,MATCH(A872,'reallocations and reductions'!$F$14:$F$54,0),), 0)</f>
        <v>0</v>
      </c>
      <c r="K872" s="133">
        <f ca="1">ROUND(IF(OR(E872="State Balance", E872="Hawaii County"), H872/(SUMIF($E$2:$E$1259,"State Balance",$H$2:$H$1259)+SUMIF($E$2:$E$1259,"Hawaii County",$H$2:$H$1259))*('reallocations and reductions'!$I$6),H872/(SUM($H$2:$H$1259)-SUMIF($E$2:$E$1259,"State Balance",$H$2:$H$1259)-SUMIF($E$2:$E$1259,"Hawaii County",$H$2:$H$1259))*('reallocations and reductions'!$I$8+'reallocations and reductions'!$I$7)),0)</f>
        <v>157</v>
      </c>
      <c r="L872" s="133">
        <f t="shared" ca="1" si="39"/>
        <v>2011852</v>
      </c>
      <c r="M872" s="151">
        <f t="shared" ca="1" si="40"/>
        <v>0.11098520491785173</v>
      </c>
      <c r="N872" s="156">
        <f t="shared" ca="1" si="41"/>
        <v>200980</v>
      </c>
    </row>
    <row r="873" spans="1:14" x14ac:dyDescent="0.25">
      <c r="A873" t="str">
        <f>CALCS!AD876</f>
        <v>392634</v>
      </c>
      <c r="B873" t="str">
        <f>CALCS!A876</f>
        <v>Lancaster</v>
      </c>
      <c r="C873" t="str">
        <f>CALCS!B876</f>
        <v>OH</v>
      </c>
      <c r="D873" t="str">
        <f>CALCS!C876</f>
        <v>52</v>
      </c>
      <c r="E873" t="str">
        <f>CALCS!D876</f>
        <v>MC</v>
      </c>
      <c r="F873">
        <f>CALCS!O876</f>
        <v>39848</v>
      </c>
      <c r="G873" s="133">
        <f ca="1">OFFSET(CDBG17old!$J$1,MATCH(A873,CDBG17old!$K$2:$K$1263,0),)</f>
        <v>431942</v>
      </c>
      <c r="H873" s="133">
        <f>CALCS!X876</f>
        <v>468541</v>
      </c>
      <c r="I873" s="133">
        <f ca="1">IFERROR(OFFSET('reallocations and reductions'!$H$2,MATCH(A873,'reallocations and reductions'!$F$3:$F$6,0),),0)</f>
        <v>0</v>
      </c>
      <c r="J873" s="133">
        <f ca="1">IFERROR(OFFSET('reallocations and reductions'!$I$13,MATCH(A873,'reallocations and reductions'!$F$14:$F$54,0),), 0)</f>
        <v>0</v>
      </c>
      <c r="K873" s="133">
        <f ca="1">ROUND(IF(OR(E873="State Balance", E873="Hawaii County"), H873/(SUMIF($E$2:$E$1259,"State Balance",$H$2:$H$1259)+SUMIF($E$2:$E$1259,"Hawaii County",$H$2:$H$1259))*('reallocations and reductions'!$I$6),H873/(SUM($H$2:$H$1259)-SUMIF($E$2:$E$1259,"State Balance",$H$2:$H$1259)-SUMIF($E$2:$E$1259,"Hawaii County",$H$2:$H$1259))*('reallocations and reductions'!$I$8+'reallocations and reductions'!$I$7)),0)</f>
        <v>37</v>
      </c>
      <c r="L873" s="133">
        <f t="shared" ca="1" si="39"/>
        <v>468578</v>
      </c>
      <c r="M873" s="151">
        <f t="shared" ca="1" si="40"/>
        <v>8.4816943015497456E-2</v>
      </c>
      <c r="N873" s="156">
        <f t="shared" ca="1" si="41"/>
        <v>36636</v>
      </c>
    </row>
    <row r="874" spans="1:14" x14ac:dyDescent="0.25">
      <c r="A874" t="str">
        <f>CALCS!AD877</f>
        <v>392730</v>
      </c>
      <c r="B874" t="str">
        <f>CALCS!A877</f>
        <v>Lima</v>
      </c>
      <c r="C874" t="str">
        <f>CALCS!B877</f>
        <v>OH</v>
      </c>
      <c r="D874" t="str">
        <f>CALCS!C877</f>
        <v>51</v>
      </c>
      <c r="E874" t="str">
        <f>CALCS!D877</f>
        <v>PC</v>
      </c>
      <c r="F874">
        <f>CALCS!O877</f>
        <v>37414</v>
      </c>
      <c r="G874" s="133">
        <f ca="1">OFFSET(CDBG17old!$J$1,MATCH(A874,CDBG17old!$K$2:$K$1263,0),)</f>
        <v>945729</v>
      </c>
      <c r="H874" s="133">
        <f>CALCS!X877</f>
        <v>1032925</v>
      </c>
      <c r="I874" s="133">
        <f ca="1">IFERROR(OFFSET('reallocations and reductions'!$H$2,MATCH(A874,'reallocations and reductions'!$F$3:$F$6,0),),0)</f>
        <v>0</v>
      </c>
      <c r="J874" s="133">
        <f ca="1">IFERROR(OFFSET('reallocations and reductions'!$I$13,MATCH(A874,'reallocations and reductions'!$F$14:$F$54,0),), 0)</f>
        <v>0</v>
      </c>
      <c r="K874" s="133">
        <f ca="1">ROUND(IF(OR(E874="State Balance", E874="Hawaii County"), H874/(SUMIF($E$2:$E$1259,"State Balance",$H$2:$H$1259)+SUMIF($E$2:$E$1259,"Hawaii County",$H$2:$H$1259))*('reallocations and reductions'!$I$6),H874/(SUM($H$2:$H$1259)-SUMIF($E$2:$E$1259,"State Balance",$H$2:$H$1259)-SUMIF($E$2:$E$1259,"Hawaii County",$H$2:$H$1259))*('reallocations and reductions'!$I$8+'reallocations and reductions'!$I$7)),0)</f>
        <v>81</v>
      </c>
      <c r="L874" s="133">
        <f t="shared" ca="1" si="39"/>
        <v>1033006</v>
      </c>
      <c r="M874" s="151">
        <f t="shared" ca="1" si="40"/>
        <v>9.2285422145244572E-2</v>
      </c>
      <c r="N874" s="156">
        <f t="shared" ca="1" si="41"/>
        <v>87277</v>
      </c>
    </row>
    <row r="875" spans="1:14" x14ac:dyDescent="0.25">
      <c r="A875" t="str">
        <f>CALCS!AD878</f>
        <v>392820</v>
      </c>
      <c r="B875" t="str">
        <f>CALCS!A878</f>
        <v>Lorain</v>
      </c>
      <c r="C875" t="str">
        <f>CALCS!B878</f>
        <v>OH</v>
      </c>
      <c r="D875" t="str">
        <f>CALCS!C878</f>
        <v>52</v>
      </c>
      <c r="E875" t="str">
        <f>CALCS!D878</f>
        <v>MC</v>
      </c>
      <c r="F875">
        <f>CALCS!O878</f>
        <v>63730</v>
      </c>
      <c r="G875" s="133">
        <f ca="1">OFFSET(CDBG17old!$J$1,MATCH(A875,CDBG17old!$K$2:$K$1263,0),)</f>
        <v>1115031</v>
      </c>
      <c r="H875" s="133">
        <f>CALCS!X878</f>
        <v>1216621</v>
      </c>
      <c r="I875" s="133">
        <f ca="1">IFERROR(OFFSET('reallocations and reductions'!$H$2,MATCH(A875,'reallocations and reductions'!$F$3:$F$6,0),),0)</f>
        <v>0</v>
      </c>
      <c r="J875" s="133">
        <f ca="1">IFERROR(OFFSET('reallocations and reductions'!$I$13,MATCH(A875,'reallocations and reductions'!$F$14:$F$54,0),), 0)</f>
        <v>0</v>
      </c>
      <c r="K875" s="133">
        <f ca="1">ROUND(IF(OR(E875="State Balance", E875="Hawaii County"), H875/(SUMIF($E$2:$E$1259,"State Balance",$H$2:$H$1259)+SUMIF($E$2:$E$1259,"Hawaii County",$H$2:$H$1259))*('reallocations and reductions'!$I$6),H875/(SUM($H$2:$H$1259)-SUMIF($E$2:$E$1259,"State Balance",$H$2:$H$1259)-SUMIF($E$2:$E$1259,"Hawaii County",$H$2:$H$1259))*('reallocations and reductions'!$I$8+'reallocations and reductions'!$I$7)),0)</f>
        <v>95</v>
      </c>
      <c r="L875" s="133">
        <f t="shared" ca="1" si="39"/>
        <v>1216716</v>
      </c>
      <c r="M875" s="151">
        <f t="shared" ca="1" si="40"/>
        <v>9.1194773956957256E-2</v>
      </c>
      <c r="N875" s="156">
        <f t="shared" ca="1" si="41"/>
        <v>101685</v>
      </c>
    </row>
    <row r="876" spans="1:14" x14ac:dyDescent="0.25">
      <c r="A876" t="str">
        <f>CALCS!AD879</f>
        <v>393012</v>
      </c>
      <c r="B876" t="str">
        <f>CALCS!A879</f>
        <v>Mansfield</v>
      </c>
      <c r="C876" t="str">
        <f>CALCS!B879</f>
        <v>OH</v>
      </c>
      <c r="D876" t="str">
        <f>CALCS!C879</f>
        <v>51</v>
      </c>
      <c r="E876" t="str">
        <f>CALCS!D879</f>
        <v>PC</v>
      </c>
      <c r="F876">
        <f>CALCS!O879</f>
        <v>46678</v>
      </c>
      <c r="G876" s="133">
        <f ca="1">OFFSET(CDBG17old!$J$1,MATCH(A876,CDBG17old!$K$2:$K$1263,0),)</f>
        <v>777766</v>
      </c>
      <c r="H876" s="133">
        <f>CALCS!X879</f>
        <v>846398</v>
      </c>
      <c r="I876" s="133">
        <f ca="1">IFERROR(OFFSET('reallocations and reductions'!$H$2,MATCH(A876,'reallocations and reductions'!$F$3:$F$6,0),),0)</f>
        <v>0</v>
      </c>
      <c r="J876" s="133">
        <f ca="1">IFERROR(OFFSET('reallocations and reductions'!$I$13,MATCH(A876,'reallocations and reductions'!$F$14:$F$54,0),), 0)</f>
        <v>0</v>
      </c>
      <c r="K876" s="133">
        <f ca="1">ROUND(IF(OR(E876="State Balance", E876="Hawaii County"), H876/(SUMIF($E$2:$E$1259,"State Balance",$H$2:$H$1259)+SUMIF($E$2:$E$1259,"Hawaii County",$H$2:$H$1259))*('reallocations and reductions'!$I$6),H876/(SUM($H$2:$H$1259)-SUMIF($E$2:$E$1259,"State Balance",$H$2:$H$1259)-SUMIF($E$2:$E$1259,"Hawaii County",$H$2:$H$1259))*('reallocations and reductions'!$I$8+'reallocations and reductions'!$I$7)),0)</f>
        <v>66</v>
      </c>
      <c r="L876" s="133">
        <f t="shared" ca="1" si="39"/>
        <v>846464</v>
      </c>
      <c r="M876" s="151">
        <f t="shared" ca="1" si="40"/>
        <v>8.8327337528254002E-2</v>
      </c>
      <c r="N876" s="156">
        <f t="shared" ca="1" si="41"/>
        <v>68698</v>
      </c>
    </row>
    <row r="877" spans="1:14" x14ac:dyDescent="0.25">
      <c r="A877" t="str">
        <f>CALCS!AD880</f>
        <v>393054</v>
      </c>
      <c r="B877" t="str">
        <f>CALCS!A880</f>
        <v>Marietta</v>
      </c>
      <c r="C877" t="str">
        <f>CALCS!B880</f>
        <v>OH</v>
      </c>
      <c r="D877" t="str">
        <f>CALCS!C880</f>
        <v>52</v>
      </c>
      <c r="E877" t="str">
        <f>CALCS!D880</f>
        <v>MC</v>
      </c>
      <c r="F877">
        <f>CALCS!O880</f>
        <v>13650</v>
      </c>
      <c r="G877" s="133">
        <f ca="1">OFFSET(CDBG17old!$J$1,MATCH(A877,CDBG17old!$K$2:$K$1263,0),)</f>
        <v>361764</v>
      </c>
      <c r="H877" s="133">
        <f>CALCS!X880</f>
        <v>403560</v>
      </c>
      <c r="I877" s="133">
        <f ca="1">IFERROR(OFFSET('reallocations and reductions'!$H$2,MATCH(A877,'reallocations and reductions'!$F$3:$F$6,0),),0)</f>
        <v>0</v>
      </c>
      <c r="J877" s="133">
        <f ca="1">IFERROR(OFFSET('reallocations and reductions'!$I$13,MATCH(A877,'reallocations and reductions'!$F$14:$F$54,0),), 0)</f>
        <v>0</v>
      </c>
      <c r="K877" s="133">
        <f ca="1">ROUND(IF(OR(E877="State Balance", E877="Hawaii County"), H877/(SUMIF($E$2:$E$1259,"State Balance",$H$2:$H$1259)+SUMIF($E$2:$E$1259,"Hawaii County",$H$2:$H$1259))*('reallocations and reductions'!$I$6),H877/(SUM($H$2:$H$1259)-SUMIF($E$2:$E$1259,"State Balance",$H$2:$H$1259)-SUMIF($E$2:$E$1259,"Hawaii County",$H$2:$H$1259))*('reallocations and reductions'!$I$8+'reallocations and reductions'!$I$7)),0)</f>
        <v>31</v>
      </c>
      <c r="L877" s="133">
        <f t="shared" ca="1" si="39"/>
        <v>403591</v>
      </c>
      <c r="M877" s="151">
        <f t="shared" ca="1" si="40"/>
        <v>0.11561957519266704</v>
      </c>
      <c r="N877" s="156">
        <f t="shared" ca="1" si="41"/>
        <v>41827</v>
      </c>
    </row>
    <row r="878" spans="1:14" x14ac:dyDescent="0.25">
      <c r="A878" t="str">
        <f>CALCS!AD881</f>
        <v>393114</v>
      </c>
      <c r="B878" t="str">
        <f>CALCS!A881</f>
        <v>Massillon</v>
      </c>
      <c r="C878" t="str">
        <f>CALCS!B881</f>
        <v>OH</v>
      </c>
      <c r="D878" t="str">
        <f>CALCS!C881</f>
        <v>51</v>
      </c>
      <c r="E878" t="str">
        <f>CALCS!D881</f>
        <v>PC</v>
      </c>
      <c r="F878">
        <f>CALCS!O881</f>
        <v>32258</v>
      </c>
      <c r="G878" s="133">
        <f ca="1">OFFSET(CDBG17old!$J$1,MATCH(A878,CDBG17old!$K$2:$K$1263,0),)</f>
        <v>597181</v>
      </c>
      <c r="H878" s="133">
        <f>CALCS!X881</f>
        <v>650904</v>
      </c>
      <c r="I878" s="133">
        <f ca="1">IFERROR(OFFSET('reallocations and reductions'!$H$2,MATCH(A878,'reallocations and reductions'!$F$3:$F$6,0),),0)</f>
        <v>0</v>
      </c>
      <c r="J878" s="133">
        <f ca="1">IFERROR(OFFSET('reallocations and reductions'!$I$13,MATCH(A878,'reallocations and reductions'!$F$14:$F$54,0),), 0)</f>
        <v>0</v>
      </c>
      <c r="K878" s="133">
        <f ca="1">ROUND(IF(OR(E878="State Balance", E878="Hawaii County"), H878/(SUMIF($E$2:$E$1259,"State Balance",$H$2:$H$1259)+SUMIF($E$2:$E$1259,"Hawaii County",$H$2:$H$1259))*('reallocations and reductions'!$I$6),H878/(SUM($H$2:$H$1259)-SUMIF($E$2:$E$1259,"State Balance",$H$2:$H$1259)-SUMIF($E$2:$E$1259,"Hawaii County",$H$2:$H$1259))*('reallocations and reductions'!$I$8+'reallocations and reductions'!$I$7)),0)</f>
        <v>51</v>
      </c>
      <c r="L878" s="133">
        <f t="shared" ca="1" si="39"/>
        <v>650955</v>
      </c>
      <c r="M878" s="151">
        <f t="shared" ca="1" si="40"/>
        <v>9.0046401342306598E-2</v>
      </c>
      <c r="N878" s="156">
        <f t="shared" ca="1" si="41"/>
        <v>53774</v>
      </c>
    </row>
    <row r="879" spans="1:14" x14ac:dyDescent="0.25">
      <c r="A879" t="str">
        <f>CALCS!AD882</f>
        <v>393168</v>
      </c>
      <c r="B879" t="str">
        <f>CALCS!A882</f>
        <v>Mentor</v>
      </c>
      <c r="C879" t="str">
        <f>CALCS!B882</f>
        <v>OH</v>
      </c>
      <c r="D879" t="str">
        <f>CALCS!C882</f>
        <v>52</v>
      </c>
      <c r="E879" t="str">
        <f>CALCS!D882</f>
        <v>MC</v>
      </c>
      <c r="F879">
        <f>CALCS!O882</f>
        <v>46732</v>
      </c>
      <c r="G879" s="133">
        <f ca="1">OFFSET(CDBG17old!$J$1,MATCH(A879,CDBG17old!$K$2:$K$1263,0),)</f>
        <v>162322</v>
      </c>
      <c r="H879" s="133">
        <f>CALCS!X882</f>
        <v>175062</v>
      </c>
      <c r="I879" s="133">
        <f ca="1">IFERROR(OFFSET('reallocations and reductions'!$H$2,MATCH(A879,'reallocations and reductions'!$F$3:$F$6,0),),0)</f>
        <v>0</v>
      </c>
      <c r="J879" s="133">
        <f ca="1">IFERROR(OFFSET('reallocations and reductions'!$I$13,MATCH(A879,'reallocations and reductions'!$F$14:$F$54,0),), 0)</f>
        <v>0</v>
      </c>
      <c r="K879" s="133">
        <f ca="1">ROUND(IF(OR(E879="State Balance", E879="Hawaii County"), H879/(SUMIF($E$2:$E$1259,"State Balance",$H$2:$H$1259)+SUMIF($E$2:$E$1259,"Hawaii County",$H$2:$H$1259))*('reallocations and reductions'!$I$6),H879/(SUM($H$2:$H$1259)-SUMIF($E$2:$E$1259,"State Balance",$H$2:$H$1259)-SUMIF($E$2:$E$1259,"Hawaii County",$H$2:$H$1259))*('reallocations and reductions'!$I$8+'reallocations and reductions'!$I$7)),0)</f>
        <v>14</v>
      </c>
      <c r="L879" s="133">
        <f t="shared" ca="1" si="39"/>
        <v>175076</v>
      </c>
      <c r="M879" s="151">
        <f t="shared" ca="1" si="40"/>
        <v>7.8572220647848107E-2</v>
      </c>
      <c r="N879" s="156">
        <f t="shared" ca="1" si="41"/>
        <v>12754</v>
      </c>
    </row>
    <row r="880" spans="1:14" x14ac:dyDescent="0.25">
      <c r="A880" t="str">
        <f>CALCS!AD883</f>
        <v>393222</v>
      </c>
      <c r="B880" t="str">
        <f>CALCS!A883</f>
        <v>Middletown</v>
      </c>
      <c r="C880" t="str">
        <f>CALCS!B883</f>
        <v>OH</v>
      </c>
      <c r="D880" t="str">
        <f>CALCS!C883</f>
        <v>52</v>
      </c>
      <c r="E880" t="str">
        <f>CALCS!D883</f>
        <v>MC</v>
      </c>
      <c r="F880">
        <f>CALCS!O883</f>
        <v>48813</v>
      </c>
      <c r="G880" s="133">
        <f ca="1">OFFSET(CDBG17old!$J$1,MATCH(A880,CDBG17old!$K$2:$K$1263,0),)</f>
        <v>665307</v>
      </c>
      <c r="H880" s="133">
        <f>CALCS!X883</f>
        <v>725384</v>
      </c>
      <c r="I880" s="133">
        <f ca="1">IFERROR(OFFSET('reallocations and reductions'!$H$2,MATCH(A880,'reallocations and reductions'!$F$3:$F$6,0),),0)</f>
        <v>0</v>
      </c>
      <c r="J880" s="133">
        <f ca="1">IFERROR(OFFSET('reallocations and reductions'!$I$13,MATCH(A880,'reallocations and reductions'!$F$14:$F$54,0),), 0)</f>
        <v>0</v>
      </c>
      <c r="K880" s="133">
        <f ca="1">ROUND(IF(OR(E880="State Balance", E880="Hawaii County"), H880/(SUMIF($E$2:$E$1259,"State Balance",$H$2:$H$1259)+SUMIF($E$2:$E$1259,"Hawaii County",$H$2:$H$1259))*('reallocations and reductions'!$I$6),H880/(SUM($H$2:$H$1259)-SUMIF($E$2:$E$1259,"State Balance",$H$2:$H$1259)-SUMIF($E$2:$E$1259,"Hawaii County",$H$2:$H$1259))*('reallocations and reductions'!$I$8+'reallocations and reductions'!$I$7)),0)</f>
        <v>57</v>
      </c>
      <c r="L880" s="133">
        <f t="shared" ca="1" si="39"/>
        <v>725441</v>
      </c>
      <c r="M880" s="151">
        <f t="shared" ca="1" si="40"/>
        <v>9.03853409027712E-2</v>
      </c>
      <c r="N880" s="156">
        <f t="shared" ca="1" si="41"/>
        <v>60134</v>
      </c>
    </row>
    <row r="881" spans="1:14" x14ac:dyDescent="0.25">
      <c r="A881" t="str">
        <f>CALCS!AD884</f>
        <v>393558</v>
      </c>
      <c r="B881" t="str">
        <f>CALCS!A884</f>
        <v>Newark</v>
      </c>
      <c r="C881" t="str">
        <f>CALCS!B884</f>
        <v>OH</v>
      </c>
      <c r="D881" t="str">
        <f>CALCS!C884</f>
        <v>52</v>
      </c>
      <c r="E881" t="str">
        <f>CALCS!D884</f>
        <v>MC</v>
      </c>
      <c r="F881">
        <f>CALCS!O884</f>
        <v>49134</v>
      </c>
      <c r="G881" s="133">
        <f ca="1">OFFSET(CDBG17old!$J$1,MATCH(A881,CDBG17old!$K$2:$K$1263,0),)</f>
        <v>694591</v>
      </c>
      <c r="H881" s="133">
        <f>CALCS!X884</f>
        <v>754809</v>
      </c>
      <c r="I881" s="133">
        <f ca="1">IFERROR(OFFSET('reallocations and reductions'!$H$2,MATCH(A881,'reallocations and reductions'!$F$3:$F$6,0),),0)</f>
        <v>0</v>
      </c>
      <c r="J881" s="133">
        <f ca="1">IFERROR(OFFSET('reallocations and reductions'!$I$13,MATCH(A881,'reallocations and reductions'!$F$14:$F$54,0),), 0)</f>
        <v>0</v>
      </c>
      <c r="K881" s="133">
        <f ca="1">ROUND(IF(OR(E881="State Balance", E881="Hawaii County"), H881/(SUMIF($E$2:$E$1259,"State Balance",$H$2:$H$1259)+SUMIF($E$2:$E$1259,"Hawaii County",$H$2:$H$1259))*('reallocations and reductions'!$I$6),H881/(SUM($H$2:$H$1259)-SUMIF($E$2:$E$1259,"State Balance",$H$2:$H$1259)-SUMIF($E$2:$E$1259,"Hawaii County",$H$2:$H$1259))*('reallocations and reductions'!$I$8+'reallocations and reductions'!$I$7)),0)</f>
        <v>59</v>
      </c>
      <c r="L881" s="133">
        <f t="shared" ca="1" si="39"/>
        <v>754868</v>
      </c>
      <c r="M881" s="151">
        <f t="shared" ca="1" si="40"/>
        <v>8.6780565829387368E-2</v>
      </c>
      <c r="N881" s="156">
        <f t="shared" ca="1" si="41"/>
        <v>60277</v>
      </c>
    </row>
    <row r="882" spans="1:14" x14ac:dyDescent="0.25">
      <c r="A882" t="str">
        <f>CALCS!AD885</f>
        <v>394098</v>
      </c>
      <c r="B882" t="str">
        <f>CALCS!A885</f>
        <v>Parma</v>
      </c>
      <c r="C882" t="str">
        <f>CALCS!B885</f>
        <v>OH</v>
      </c>
      <c r="D882" t="str">
        <f>CALCS!C885</f>
        <v>52</v>
      </c>
      <c r="E882" t="str">
        <f>CALCS!D885</f>
        <v>MC</v>
      </c>
      <c r="F882">
        <f>CALCS!O885</f>
        <v>79425</v>
      </c>
      <c r="G882" s="133">
        <f ca="1">OFFSET(CDBG17old!$J$1,MATCH(A882,CDBG17old!$K$2:$K$1263,0),)</f>
        <v>869366</v>
      </c>
      <c r="H882" s="133">
        <f>CALCS!X885</f>
        <v>965715</v>
      </c>
      <c r="I882" s="133">
        <f ca="1">IFERROR(OFFSET('reallocations and reductions'!$H$2,MATCH(A882,'reallocations and reductions'!$F$3:$F$6,0),),0)</f>
        <v>0</v>
      </c>
      <c r="J882" s="133">
        <f ca="1">IFERROR(OFFSET('reallocations and reductions'!$I$13,MATCH(A882,'reallocations and reductions'!$F$14:$F$54,0),), 0)</f>
        <v>0</v>
      </c>
      <c r="K882" s="133">
        <f ca="1">ROUND(IF(OR(E882="State Balance", E882="Hawaii County"), H882/(SUMIF($E$2:$E$1259,"State Balance",$H$2:$H$1259)+SUMIF($E$2:$E$1259,"Hawaii County",$H$2:$H$1259))*('reallocations and reductions'!$I$6),H882/(SUM($H$2:$H$1259)-SUMIF($E$2:$E$1259,"State Balance",$H$2:$H$1259)-SUMIF($E$2:$E$1259,"Hawaii County",$H$2:$H$1259))*('reallocations and reductions'!$I$8+'reallocations and reductions'!$I$7)),0)</f>
        <v>75</v>
      </c>
      <c r="L882" s="133">
        <f t="shared" ca="1" si="39"/>
        <v>965790</v>
      </c>
      <c r="M882" s="151">
        <f t="shared" ca="1" si="40"/>
        <v>0.11091301017063009</v>
      </c>
      <c r="N882" s="156">
        <f t="shared" ca="1" si="41"/>
        <v>96424</v>
      </c>
    </row>
    <row r="883" spans="1:14" x14ac:dyDescent="0.25">
      <c r="A883" t="str">
        <f>CALCS!AD886</f>
        <v>394680</v>
      </c>
      <c r="B883" t="str">
        <f>CALCS!A886</f>
        <v>Sandusky</v>
      </c>
      <c r="C883" t="str">
        <f>CALCS!B886</f>
        <v>OH</v>
      </c>
      <c r="D883" t="str">
        <f>CALCS!C886</f>
        <v>52</v>
      </c>
      <c r="E883" t="str">
        <f>CALCS!D886</f>
        <v>MC</v>
      </c>
      <c r="F883">
        <f>CALCS!O886</f>
        <v>25006</v>
      </c>
      <c r="G883" s="133">
        <f ca="1">OFFSET(CDBG17old!$J$1,MATCH(A883,CDBG17old!$K$2:$K$1263,0),)</f>
        <v>664148</v>
      </c>
      <c r="H883" s="133">
        <f>CALCS!X886</f>
        <v>719817</v>
      </c>
      <c r="I883" s="133">
        <f ca="1">IFERROR(OFFSET('reallocations and reductions'!$H$2,MATCH(A883,'reallocations and reductions'!$F$3:$F$6,0),),0)</f>
        <v>0</v>
      </c>
      <c r="J883" s="133">
        <f ca="1">IFERROR(OFFSET('reallocations and reductions'!$I$13,MATCH(A883,'reallocations and reductions'!$F$14:$F$54,0),), 0)</f>
        <v>0</v>
      </c>
      <c r="K883" s="133">
        <f ca="1">ROUND(IF(OR(E883="State Balance", E883="Hawaii County"), H883/(SUMIF($E$2:$E$1259,"State Balance",$H$2:$H$1259)+SUMIF($E$2:$E$1259,"Hawaii County",$H$2:$H$1259))*('reallocations and reductions'!$I$6),H883/(SUM($H$2:$H$1259)-SUMIF($E$2:$E$1259,"State Balance",$H$2:$H$1259)-SUMIF($E$2:$E$1259,"Hawaii County",$H$2:$H$1259))*('reallocations and reductions'!$I$8+'reallocations and reductions'!$I$7)),0)</f>
        <v>56</v>
      </c>
      <c r="L883" s="133">
        <f t="shared" ca="1" si="39"/>
        <v>719873</v>
      </c>
      <c r="M883" s="151">
        <f t="shared" ca="1" si="40"/>
        <v>8.3904491167631309E-2</v>
      </c>
      <c r="N883" s="156">
        <f t="shared" ca="1" si="41"/>
        <v>55725</v>
      </c>
    </row>
    <row r="884" spans="1:14" x14ac:dyDescent="0.25">
      <c r="A884" t="str">
        <f>CALCS!AD887</f>
        <v>394998</v>
      </c>
      <c r="B884" t="str">
        <f>CALCS!A887</f>
        <v>Springfield</v>
      </c>
      <c r="C884" t="str">
        <f>CALCS!B887</f>
        <v>OH</v>
      </c>
      <c r="D884" t="str">
        <f>CALCS!C887</f>
        <v>51</v>
      </c>
      <c r="E884" t="str">
        <f>CALCS!D887</f>
        <v>PC</v>
      </c>
      <c r="F884">
        <f>CALCS!O887</f>
        <v>59087</v>
      </c>
      <c r="G884" s="133">
        <f ca="1">OFFSET(CDBG17old!$J$1,MATCH(A884,CDBG17old!$K$2:$K$1263,0),)</f>
        <v>1648776</v>
      </c>
      <c r="H884" s="133">
        <f>CALCS!X887</f>
        <v>1838265</v>
      </c>
      <c r="I884" s="133">
        <f ca="1">IFERROR(OFFSET('reallocations and reductions'!$H$2,MATCH(A884,'reallocations and reductions'!$F$3:$F$6,0),),0)</f>
        <v>0</v>
      </c>
      <c r="J884" s="133">
        <f ca="1">IFERROR(OFFSET('reallocations and reductions'!$I$13,MATCH(A884,'reallocations and reductions'!$F$14:$F$54,0),), 0)</f>
        <v>0</v>
      </c>
      <c r="K884" s="133">
        <f ca="1">ROUND(IF(OR(E884="State Balance", E884="Hawaii County"), H884/(SUMIF($E$2:$E$1259,"State Balance",$H$2:$H$1259)+SUMIF($E$2:$E$1259,"Hawaii County",$H$2:$H$1259))*('reallocations and reductions'!$I$6),H884/(SUM($H$2:$H$1259)-SUMIF($E$2:$E$1259,"State Balance",$H$2:$H$1259)-SUMIF($E$2:$E$1259,"Hawaii County",$H$2:$H$1259))*('reallocations and reductions'!$I$8+'reallocations and reductions'!$I$7)),0)</f>
        <v>143</v>
      </c>
      <c r="L884" s="133">
        <f t="shared" ca="1" si="39"/>
        <v>1838408</v>
      </c>
      <c r="M884" s="151">
        <f t="shared" ca="1" si="40"/>
        <v>0.11501380417958534</v>
      </c>
      <c r="N884" s="156">
        <f t="shared" ca="1" si="41"/>
        <v>189632</v>
      </c>
    </row>
    <row r="885" spans="1:14" x14ac:dyDescent="0.25">
      <c r="A885" t="str">
        <f>CALCS!AD888</f>
        <v>395016</v>
      </c>
      <c r="B885" t="str">
        <f>CALCS!A888</f>
        <v>Steubenville</v>
      </c>
      <c r="C885" t="str">
        <f>CALCS!B888</f>
        <v>OH</v>
      </c>
      <c r="D885" t="str">
        <f>CALCS!C888</f>
        <v>51</v>
      </c>
      <c r="E885" t="str">
        <f>CALCS!D888</f>
        <v>PC</v>
      </c>
      <c r="F885">
        <f>CALCS!O888</f>
        <v>18072</v>
      </c>
      <c r="G885" s="133">
        <f ca="1">OFFSET(CDBG17old!$J$1,MATCH(A885,CDBG17old!$K$2:$K$1263,0),)</f>
        <v>571043</v>
      </c>
      <c r="H885" s="133">
        <f>CALCS!X888</f>
        <v>619449</v>
      </c>
      <c r="I885" s="133">
        <f ca="1">IFERROR(OFFSET('reallocations and reductions'!$H$2,MATCH(A885,'reallocations and reductions'!$F$3:$F$6,0),),0)</f>
        <v>0</v>
      </c>
      <c r="J885" s="133">
        <f ca="1">IFERROR(OFFSET('reallocations and reductions'!$I$13,MATCH(A885,'reallocations and reductions'!$F$14:$F$54,0),), 0)</f>
        <v>0</v>
      </c>
      <c r="K885" s="133">
        <f ca="1">ROUND(IF(OR(E885="State Balance", E885="Hawaii County"), H885/(SUMIF($E$2:$E$1259,"State Balance",$H$2:$H$1259)+SUMIF($E$2:$E$1259,"Hawaii County",$H$2:$H$1259))*('reallocations and reductions'!$I$6),H885/(SUM($H$2:$H$1259)-SUMIF($E$2:$E$1259,"State Balance",$H$2:$H$1259)-SUMIF($E$2:$E$1259,"Hawaii County",$H$2:$H$1259))*('reallocations and reductions'!$I$8+'reallocations and reductions'!$I$7)),0)</f>
        <v>48</v>
      </c>
      <c r="L885" s="133">
        <f t="shared" ca="1" si="39"/>
        <v>619497</v>
      </c>
      <c r="M885" s="151">
        <f t="shared" ca="1" si="40"/>
        <v>8.4851753720823125E-2</v>
      </c>
      <c r="N885" s="156">
        <f t="shared" ca="1" si="41"/>
        <v>48454</v>
      </c>
    </row>
    <row r="886" spans="1:14" x14ac:dyDescent="0.25">
      <c r="A886" t="str">
        <f>CALCS!AD889</f>
        <v>395214</v>
      </c>
      <c r="B886" t="str">
        <f>CALCS!A889</f>
        <v>Toledo</v>
      </c>
      <c r="C886" t="str">
        <f>CALCS!B889</f>
        <v>OH</v>
      </c>
      <c r="D886" t="str">
        <f>CALCS!C889</f>
        <v>51</v>
      </c>
      <c r="E886" t="str">
        <f>CALCS!D889</f>
        <v>PC</v>
      </c>
      <c r="F886">
        <f>CALCS!O889</f>
        <v>278508</v>
      </c>
      <c r="G886" s="133">
        <f ca="1">OFFSET(CDBG17old!$J$1,MATCH(A886,CDBG17old!$K$2:$K$1263,0),)</f>
        <v>6735978</v>
      </c>
      <c r="H886" s="133">
        <f>CALCS!X889</f>
        <v>7456712</v>
      </c>
      <c r="I886" s="133">
        <f ca="1">IFERROR(OFFSET('reallocations and reductions'!$H$2,MATCH(A886,'reallocations and reductions'!$F$3:$F$6,0),),0)</f>
        <v>0</v>
      </c>
      <c r="J886" s="133">
        <f ca="1">IFERROR(OFFSET('reallocations and reductions'!$I$13,MATCH(A886,'reallocations and reductions'!$F$14:$F$54,0),), 0)</f>
        <v>0</v>
      </c>
      <c r="K886" s="133">
        <f ca="1">ROUND(IF(OR(E886="State Balance", E886="Hawaii County"), H886/(SUMIF($E$2:$E$1259,"State Balance",$H$2:$H$1259)+SUMIF($E$2:$E$1259,"Hawaii County",$H$2:$H$1259))*('reallocations and reductions'!$I$6),H886/(SUM($H$2:$H$1259)-SUMIF($E$2:$E$1259,"State Balance",$H$2:$H$1259)-SUMIF($E$2:$E$1259,"Hawaii County",$H$2:$H$1259))*('reallocations and reductions'!$I$8+'reallocations and reductions'!$I$7)),0)</f>
        <v>581</v>
      </c>
      <c r="L886" s="133">
        <f t="shared" ca="1" si="39"/>
        <v>7457293</v>
      </c>
      <c r="M886" s="151">
        <f t="shared" ca="1" si="40"/>
        <v>0.10708393049977301</v>
      </c>
      <c r="N886" s="156">
        <f t="shared" ca="1" si="41"/>
        <v>721315</v>
      </c>
    </row>
    <row r="887" spans="1:14" x14ac:dyDescent="0.25">
      <c r="A887" t="str">
        <f>CALCS!AD890</f>
        <v>395454</v>
      </c>
      <c r="B887" t="str">
        <f>CALCS!A890</f>
        <v>Warren</v>
      </c>
      <c r="C887" t="str">
        <f>CALCS!B890</f>
        <v>OH</v>
      </c>
      <c r="D887" t="str">
        <f>CALCS!C890</f>
        <v>51</v>
      </c>
      <c r="E887" t="str">
        <f>CALCS!D890</f>
        <v>PC</v>
      </c>
      <c r="F887">
        <f>CALCS!O890</f>
        <v>39898</v>
      </c>
      <c r="G887" s="133">
        <f ca="1">OFFSET(CDBG17old!$J$1,MATCH(A887,CDBG17old!$K$2:$K$1263,0),)</f>
        <v>1054389</v>
      </c>
      <c r="H887" s="133">
        <f>CALCS!X890</f>
        <v>1147863</v>
      </c>
      <c r="I887" s="133">
        <f ca="1">IFERROR(OFFSET('reallocations and reductions'!$H$2,MATCH(A887,'reallocations and reductions'!$F$3:$F$6,0),),0)</f>
        <v>0</v>
      </c>
      <c r="J887" s="133">
        <f ca="1">IFERROR(OFFSET('reallocations and reductions'!$I$13,MATCH(A887,'reallocations and reductions'!$F$14:$F$54,0),), 0)</f>
        <v>0</v>
      </c>
      <c r="K887" s="133">
        <f ca="1">ROUND(IF(OR(E887="State Balance", E887="Hawaii County"), H887/(SUMIF($E$2:$E$1259,"State Balance",$H$2:$H$1259)+SUMIF($E$2:$E$1259,"Hawaii County",$H$2:$H$1259))*('reallocations and reductions'!$I$6),H887/(SUM($H$2:$H$1259)-SUMIF($E$2:$E$1259,"State Balance",$H$2:$H$1259)-SUMIF($E$2:$E$1259,"Hawaii County",$H$2:$H$1259))*('reallocations and reductions'!$I$8+'reallocations and reductions'!$I$7)),0)</f>
        <v>89</v>
      </c>
      <c r="L887" s="133">
        <f t="shared" ca="1" si="39"/>
        <v>1147952</v>
      </c>
      <c r="M887" s="151">
        <f t="shared" ca="1" si="40"/>
        <v>8.8736699643110845E-2</v>
      </c>
      <c r="N887" s="156">
        <f t="shared" ca="1" si="41"/>
        <v>93563</v>
      </c>
    </row>
    <row r="888" spans="1:14" x14ac:dyDescent="0.25">
      <c r="A888" t="str">
        <f>CALCS!AD891</f>
        <v>395874</v>
      </c>
      <c r="B888" t="str">
        <f>CALCS!A891</f>
        <v>Youngstown</v>
      </c>
      <c r="C888" t="str">
        <f>CALCS!B891</f>
        <v>OH</v>
      </c>
      <c r="D888" t="str">
        <f>CALCS!C891</f>
        <v>51</v>
      </c>
      <c r="E888" t="str">
        <f>CALCS!D891</f>
        <v>PC</v>
      </c>
      <c r="F888">
        <f>CALCS!O891</f>
        <v>64312</v>
      </c>
      <c r="G888" s="133">
        <f ca="1">OFFSET(CDBG17old!$J$1,MATCH(A888,CDBG17old!$K$2:$K$1263,0),)</f>
        <v>3210146</v>
      </c>
      <c r="H888" s="133">
        <f>CALCS!X891</f>
        <v>3511068</v>
      </c>
      <c r="I888" s="133">
        <f ca="1">IFERROR(OFFSET('reallocations and reductions'!$H$2,MATCH(A888,'reallocations and reductions'!$F$3:$F$6,0),),0)</f>
        <v>0</v>
      </c>
      <c r="J888" s="133">
        <f ca="1">IFERROR(OFFSET('reallocations and reductions'!$I$13,MATCH(A888,'reallocations and reductions'!$F$14:$F$54,0),), 0)</f>
        <v>0</v>
      </c>
      <c r="K888" s="133">
        <f ca="1">ROUND(IF(OR(E888="State Balance", E888="Hawaii County"), H888/(SUMIF($E$2:$E$1259,"State Balance",$H$2:$H$1259)+SUMIF($E$2:$E$1259,"Hawaii County",$H$2:$H$1259))*('reallocations and reductions'!$I$6),H888/(SUM($H$2:$H$1259)-SUMIF($E$2:$E$1259,"State Balance",$H$2:$H$1259)-SUMIF($E$2:$E$1259,"Hawaii County",$H$2:$H$1259))*('reallocations and reductions'!$I$8+'reallocations and reductions'!$I$7)),0)</f>
        <v>274</v>
      </c>
      <c r="L888" s="133">
        <f t="shared" ca="1" si="39"/>
        <v>3511342</v>
      </c>
      <c r="M888" s="151">
        <f t="shared" ca="1" si="40"/>
        <v>9.3826262107704755E-2</v>
      </c>
      <c r="N888" s="156">
        <f t="shared" ca="1" si="41"/>
        <v>301196</v>
      </c>
    </row>
    <row r="889" spans="1:14" x14ac:dyDescent="0.25">
      <c r="A889" t="str">
        <f>CALCS!AD892</f>
        <v>399017</v>
      </c>
      <c r="B889" t="str">
        <f>CALCS!A892</f>
        <v>Butler County</v>
      </c>
      <c r="C889" t="str">
        <f>CALCS!B892</f>
        <v>OH</v>
      </c>
      <c r="D889" t="str">
        <f>CALCS!C892</f>
        <v>66</v>
      </c>
      <c r="E889" t="str">
        <f>CALCS!D892</f>
        <v>UC</v>
      </c>
      <c r="F889">
        <f>CALCS!O892</f>
        <v>267322</v>
      </c>
      <c r="G889" s="133">
        <f ca="1">OFFSET(CDBG17old!$J$1,MATCH(A889,CDBG17old!$K$2:$K$1263,0),)</f>
        <v>1113207</v>
      </c>
      <c r="H889" s="133">
        <f>CALCS!X892</f>
        <v>1246610</v>
      </c>
      <c r="I889" s="133">
        <f ca="1">IFERROR(OFFSET('reallocations and reductions'!$H$2,MATCH(A889,'reallocations and reductions'!$F$3:$F$6,0),),0)</f>
        <v>0</v>
      </c>
      <c r="J889" s="133">
        <f ca="1">IFERROR(OFFSET('reallocations and reductions'!$I$13,MATCH(A889,'reallocations and reductions'!$F$14:$F$54,0),), 0)</f>
        <v>0</v>
      </c>
      <c r="K889" s="133">
        <f ca="1">ROUND(IF(OR(E889="State Balance", E889="Hawaii County"), H889/(SUMIF($E$2:$E$1259,"State Balance",$H$2:$H$1259)+SUMIF($E$2:$E$1259,"Hawaii County",$H$2:$H$1259))*('reallocations and reductions'!$I$6),H889/(SUM($H$2:$H$1259)-SUMIF($E$2:$E$1259,"State Balance",$H$2:$H$1259)-SUMIF($E$2:$E$1259,"Hawaii County",$H$2:$H$1259))*('reallocations and reductions'!$I$8+'reallocations and reductions'!$I$7)),0)</f>
        <v>97</v>
      </c>
      <c r="L889" s="133">
        <f t="shared" ca="1" si="39"/>
        <v>1246707</v>
      </c>
      <c r="M889" s="151">
        <f t="shared" ca="1" si="40"/>
        <v>0.11992378775914991</v>
      </c>
      <c r="N889" s="156">
        <f t="shared" ca="1" si="41"/>
        <v>133500</v>
      </c>
    </row>
    <row r="890" spans="1:14" x14ac:dyDescent="0.25">
      <c r="A890" t="str">
        <f>CALCS!AD893</f>
        <v>399025</v>
      </c>
      <c r="B890" t="str">
        <f>CALCS!A893</f>
        <v>Clermont County</v>
      </c>
      <c r="C890" t="str">
        <f>CALCS!B893</f>
        <v>OH</v>
      </c>
      <c r="D890" t="str">
        <f>CALCS!C893</f>
        <v>66</v>
      </c>
      <c r="E890" t="str">
        <f>CALCS!D893</f>
        <v>UC</v>
      </c>
      <c r="F890">
        <f>CALCS!O893</f>
        <v>198792</v>
      </c>
      <c r="G890" s="133">
        <f ca="1">OFFSET(CDBG17old!$J$1,MATCH(A890,CDBG17old!$K$2:$K$1263,0),)</f>
        <v>852696</v>
      </c>
      <c r="H890" s="133">
        <f>CALCS!X893</f>
        <v>988650</v>
      </c>
      <c r="I890" s="133">
        <f ca="1">IFERROR(OFFSET('reallocations and reductions'!$H$2,MATCH(A890,'reallocations and reductions'!$F$3:$F$6,0),),0)</f>
        <v>0</v>
      </c>
      <c r="J890" s="133">
        <f ca="1">IFERROR(OFFSET('reallocations and reductions'!$I$13,MATCH(A890,'reallocations and reductions'!$F$14:$F$54,0),), 0)</f>
        <v>0</v>
      </c>
      <c r="K890" s="133">
        <f ca="1">ROUND(IF(OR(E890="State Balance", E890="Hawaii County"), H890/(SUMIF($E$2:$E$1259,"State Balance",$H$2:$H$1259)+SUMIF($E$2:$E$1259,"Hawaii County",$H$2:$H$1259))*('reallocations and reductions'!$I$6),H890/(SUM($H$2:$H$1259)-SUMIF($E$2:$E$1259,"State Balance",$H$2:$H$1259)-SUMIF($E$2:$E$1259,"Hawaii County",$H$2:$H$1259))*('reallocations and reductions'!$I$8+'reallocations and reductions'!$I$7)),0)</f>
        <v>77</v>
      </c>
      <c r="L890" s="133">
        <f t="shared" ca="1" si="39"/>
        <v>988727</v>
      </c>
      <c r="M890" s="151">
        <f t="shared" ca="1" si="40"/>
        <v>0.15953047745034574</v>
      </c>
      <c r="N890" s="156">
        <f t="shared" ca="1" si="41"/>
        <v>136031</v>
      </c>
    </row>
    <row r="891" spans="1:14" x14ac:dyDescent="0.25">
      <c r="A891" t="str">
        <f>CALCS!AD894</f>
        <v>399035</v>
      </c>
      <c r="B891" t="str">
        <f>CALCS!A894</f>
        <v>Cuyahoga County</v>
      </c>
      <c r="C891" t="str">
        <f>CALCS!B894</f>
        <v>OH</v>
      </c>
      <c r="D891" t="str">
        <f>CALCS!C894</f>
        <v>66</v>
      </c>
      <c r="E891" t="str">
        <f>CALCS!D894</f>
        <v>UC</v>
      </c>
      <c r="F891">
        <f>CALCS!O894</f>
        <v>610604</v>
      </c>
      <c r="G891" s="133">
        <f ca="1">OFFSET(CDBG17old!$J$1,MATCH(A891,CDBG17old!$K$2:$K$1263,0),)</f>
        <v>3488677</v>
      </c>
      <c r="H891" s="133">
        <f>CALCS!X894</f>
        <v>3894388</v>
      </c>
      <c r="I891" s="133">
        <f ca="1">IFERROR(OFFSET('reallocations and reductions'!$H$2,MATCH(A891,'reallocations and reductions'!$F$3:$F$6,0),),0)</f>
        <v>0</v>
      </c>
      <c r="J891" s="133">
        <f ca="1">IFERROR(OFFSET('reallocations and reductions'!$I$13,MATCH(A891,'reallocations and reductions'!$F$14:$F$54,0),), 0)</f>
        <v>0</v>
      </c>
      <c r="K891" s="133">
        <f ca="1">ROUND(IF(OR(E891="State Balance", E891="Hawaii County"), H891/(SUMIF($E$2:$E$1259,"State Balance",$H$2:$H$1259)+SUMIF($E$2:$E$1259,"Hawaii County",$H$2:$H$1259))*('reallocations and reductions'!$I$6),H891/(SUM($H$2:$H$1259)-SUMIF($E$2:$E$1259,"State Balance",$H$2:$H$1259)-SUMIF($E$2:$E$1259,"Hawaii County",$H$2:$H$1259))*('reallocations and reductions'!$I$8+'reallocations and reductions'!$I$7)),0)</f>
        <v>304</v>
      </c>
      <c r="L891" s="133">
        <f t="shared" ca="1" si="39"/>
        <v>3894692</v>
      </c>
      <c r="M891" s="151">
        <f t="shared" ca="1" si="40"/>
        <v>0.1163807942093808</v>
      </c>
      <c r="N891" s="156">
        <f t="shared" ca="1" si="41"/>
        <v>406015</v>
      </c>
    </row>
    <row r="892" spans="1:14" x14ac:dyDescent="0.25">
      <c r="A892" t="str">
        <f>CALCS!AD895</f>
        <v>399049</v>
      </c>
      <c r="B892" t="str">
        <f>CALCS!A895</f>
        <v>Franklin County</v>
      </c>
      <c r="C892" t="str">
        <f>CALCS!B895</f>
        <v>OH</v>
      </c>
      <c r="D892" t="str">
        <f>CALCS!C895</f>
        <v>66</v>
      </c>
      <c r="E892" t="str">
        <f>CALCS!D895</f>
        <v>UC</v>
      </c>
      <c r="F892">
        <f>CALCS!O895</f>
        <v>449267</v>
      </c>
      <c r="G892" s="133">
        <f ca="1">OFFSET(CDBG17old!$J$1,MATCH(A892,CDBG17old!$K$2:$K$1263,0),)</f>
        <v>1773780</v>
      </c>
      <c r="H892" s="133">
        <f>CALCS!X895</f>
        <v>1966153</v>
      </c>
      <c r="I892" s="133">
        <f ca="1">IFERROR(OFFSET('reallocations and reductions'!$H$2,MATCH(A892,'reallocations and reductions'!$F$3:$F$6,0),),0)</f>
        <v>0</v>
      </c>
      <c r="J892" s="133">
        <f ca="1">IFERROR(OFFSET('reallocations and reductions'!$I$13,MATCH(A892,'reallocations and reductions'!$F$14:$F$54,0),), 0)</f>
        <v>0</v>
      </c>
      <c r="K892" s="133">
        <f ca="1">ROUND(IF(OR(E892="State Balance", E892="Hawaii County"), H892/(SUMIF($E$2:$E$1259,"State Balance",$H$2:$H$1259)+SUMIF($E$2:$E$1259,"Hawaii County",$H$2:$H$1259))*('reallocations and reductions'!$I$6),H892/(SUM($H$2:$H$1259)-SUMIF($E$2:$E$1259,"State Balance",$H$2:$H$1259)-SUMIF($E$2:$E$1259,"Hawaii County",$H$2:$H$1259))*('reallocations and reductions'!$I$8+'reallocations and reductions'!$I$7)),0)</f>
        <v>153</v>
      </c>
      <c r="L892" s="133">
        <f t="shared" ca="1" si="39"/>
        <v>1966306</v>
      </c>
      <c r="M892" s="151">
        <f t="shared" ca="1" si="40"/>
        <v>0.10853995422205685</v>
      </c>
      <c r="N892" s="156">
        <f t="shared" ca="1" si="41"/>
        <v>192526</v>
      </c>
    </row>
    <row r="893" spans="1:14" x14ac:dyDescent="0.25">
      <c r="A893" t="str">
        <f>CALCS!AD896</f>
        <v>399061</v>
      </c>
      <c r="B893" t="str">
        <f>CALCS!A896</f>
        <v>Hamilton County</v>
      </c>
      <c r="C893" t="str">
        <f>CALCS!B896</f>
        <v>OH</v>
      </c>
      <c r="D893" t="str">
        <f>CALCS!C896</f>
        <v>66</v>
      </c>
      <c r="E893" t="str">
        <f>CALCS!D896</f>
        <v>UC</v>
      </c>
      <c r="F893">
        <f>CALCS!O896</f>
        <v>460269</v>
      </c>
      <c r="G893" s="133">
        <f ca="1">OFFSET(CDBG17old!$J$1,MATCH(A893,CDBG17old!$K$2:$K$1263,0),)</f>
        <v>2974515</v>
      </c>
      <c r="H893" s="133">
        <f>CALCS!X896</f>
        <v>3290512</v>
      </c>
      <c r="I893" s="133">
        <f ca="1">IFERROR(OFFSET('reallocations and reductions'!$H$2,MATCH(A893,'reallocations and reductions'!$F$3:$F$6,0),),0)</f>
        <v>0</v>
      </c>
      <c r="J893" s="133">
        <f ca="1">IFERROR(OFFSET('reallocations and reductions'!$I$13,MATCH(A893,'reallocations and reductions'!$F$14:$F$54,0),), 0)</f>
        <v>0</v>
      </c>
      <c r="K893" s="133">
        <f ca="1">ROUND(IF(OR(E893="State Balance", E893="Hawaii County"), H893/(SUMIF($E$2:$E$1259,"State Balance",$H$2:$H$1259)+SUMIF($E$2:$E$1259,"Hawaii County",$H$2:$H$1259))*('reallocations and reductions'!$I$6),H893/(SUM($H$2:$H$1259)-SUMIF($E$2:$E$1259,"State Balance",$H$2:$H$1259)-SUMIF($E$2:$E$1259,"Hawaii County",$H$2:$H$1259))*('reallocations and reductions'!$I$8+'reallocations and reductions'!$I$7)),0)</f>
        <v>257</v>
      </c>
      <c r="L893" s="133">
        <f t="shared" ca="1" si="39"/>
        <v>3290769</v>
      </c>
      <c r="M893" s="151">
        <f t="shared" ca="1" si="40"/>
        <v>0.1063211985819537</v>
      </c>
      <c r="N893" s="156">
        <f t="shared" ca="1" si="41"/>
        <v>316254</v>
      </c>
    </row>
    <row r="894" spans="1:14" x14ac:dyDescent="0.25">
      <c r="A894" t="str">
        <f>CALCS!AD897</f>
        <v>399085</v>
      </c>
      <c r="B894" t="str">
        <f>CALCS!A897</f>
        <v>Lake County</v>
      </c>
      <c r="C894" t="str">
        <f>CALCS!B897</f>
        <v>OH</v>
      </c>
      <c r="D894" t="str">
        <f>CALCS!C897</f>
        <v>66</v>
      </c>
      <c r="E894" t="str">
        <f>CALCS!D897</f>
        <v>UC</v>
      </c>
      <c r="F894">
        <f>CALCS!O897</f>
        <v>181430</v>
      </c>
      <c r="G894" s="133">
        <f ca="1">OFFSET(CDBG17old!$J$1,MATCH(A894,CDBG17old!$K$2:$K$1263,0),)</f>
        <v>1234921</v>
      </c>
      <c r="H894" s="133">
        <f>CALCS!X897</f>
        <v>1329372</v>
      </c>
      <c r="I894" s="133">
        <f ca="1">IFERROR(OFFSET('reallocations and reductions'!$H$2,MATCH(A894,'reallocations and reductions'!$F$3:$F$6,0),),0)</f>
        <v>0</v>
      </c>
      <c r="J894" s="133">
        <f ca="1">IFERROR(OFFSET('reallocations and reductions'!$I$13,MATCH(A894,'reallocations and reductions'!$F$14:$F$54,0),), 0)</f>
        <v>0</v>
      </c>
      <c r="K894" s="133">
        <f ca="1">ROUND(IF(OR(E894="State Balance", E894="Hawaii County"), H894/(SUMIF($E$2:$E$1259,"State Balance",$H$2:$H$1259)+SUMIF($E$2:$E$1259,"Hawaii County",$H$2:$H$1259))*('reallocations and reductions'!$I$6),H894/(SUM($H$2:$H$1259)-SUMIF($E$2:$E$1259,"State Balance",$H$2:$H$1259)-SUMIF($E$2:$E$1259,"Hawaii County",$H$2:$H$1259))*('reallocations and reductions'!$I$8+'reallocations and reductions'!$I$7)),0)</f>
        <v>104</v>
      </c>
      <c r="L894" s="133">
        <f t="shared" ca="1" si="39"/>
        <v>1329476</v>
      </c>
      <c r="M894" s="151">
        <f t="shared" ca="1" si="40"/>
        <v>7.6567650886170041E-2</v>
      </c>
      <c r="N894" s="156">
        <f t="shared" ca="1" si="41"/>
        <v>94555</v>
      </c>
    </row>
    <row r="895" spans="1:14" x14ac:dyDescent="0.25">
      <c r="A895" t="str">
        <f>CALCS!AD898</f>
        <v>399113</v>
      </c>
      <c r="B895" t="str">
        <f>CALCS!A898</f>
        <v>Montgomery County</v>
      </c>
      <c r="C895" t="str">
        <f>CALCS!B898</f>
        <v>OH</v>
      </c>
      <c r="D895" t="str">
        <f>CALCS!C898</f>
        <v>66</v>
      </c>
      <c r="E895" t="str">
        <f>CALCS!D898</f>
        <v>UC</v>
      </c>
      <c r="F895">
        <f>CALCS!O898</f>
        <v>341202</v>
      </c>
      <c r="G895" s="133">
        <f ca="1">OFFSET(CDBG17old!$J$1,MATCH(A895,CDBG17old!$K$2:$K$1263,0),)</f>
        <v>1726654</v>
      </c>
      <c r="H895" s="133">
        <f>CALCS!X898</f>
        <v>1933906</v>
      </c>
      <c r="I895" s="133">
        <f ca="1">IFERROR(OFFSET('reallocations and reductions'!$H$2,MATCH(A895,'reallocations and reductions'!$F$3:$F$6,0),),0)</f>
        <v>0</v>
      </c>
      <c r="J895" s="133">
        <f ca="1">IFERROR(OFFSET('reallocations and reductions'!$I$13,MATCH(A895,'reallocations and reductions'!$F$14:$F$54,0),), 0)</f>
        <v>0</v>
      </c>
      <c r="K895" s="133">
        <f ca="1">ROUND(IF(OR(E895="State Balance", E895="Hawaii County"), H895/(SUMIF($E$2:$E$1259,"State Balance",$H$2:$H$1259)+SUMIF($E$2:$E$1259,"Hawaii County",$H$2:$H$1259))*('reallocations and reductions'!$I$6),H895/(SUM($H$2:$H$1259)-SUMIF($E$2:$E$1259,"State Balance",$H$2:$H$1259)-SUMIF($E$2:$E$1259,"Hawaii County",$H$2:$H$1259))*('reallocations and reductions'!$I$8+'reallocations and reductions'!$I$7)),0)</f>
        <v>151</v>
      </c>
      <c r="L895" s="133">
        <f t="shared" ca="1" si="39"/>
        <v>1934057</v>
      </c>
      <c r="M895" s="151">
        <f t="shared" ca="1" si="40"/>
        <v>0.1201184487453769</v>
      </c>
      <c r="N895" s="156">
        <f t="shared" ca="1" si="41"/>
        <v>207403</v>
      </c>
    </row>
    <row r="896" spans="1:14" x14ac:dyDescent="0.25">
      <c r="A896" t="str">
        <f>CALCS!AD899</f>
        <v>399151</v>
      </c>
      <c r="B896" t="str">
        <f>CALCS!A899</f>
        <v>Stark County</v>
      </c>
      <c r="C896" t="str">
        <f>CALCS!B899</f>
        <v>OH</v>
      </c>
      <c r="D896" t="str">
        <f>CALCS!C899</f>
        <v>66</v>
      </c>
      <c r="E896" t="str">
        <f>CALCS!D899</f>
        <v>UC</v>
      </c>
      <c r="F896">
        <f>CALCS!O899</f>
        <v>249934</v>
      </c>
      <c r="G896" s="133">
        <f ca="1">OFFSET(CDBG17old!$J$1,MATCH(A896,CDBG17old!$K$2:$K$1263,0),)</f>
        <v>1209286</v>
      </c>
      <c r="H896" s="133">
        <f>CALCS!X899</f>
        <v>1330826</v>
      </c>
      <c r="I896" s="133">
        <f ca="1">IFERROR(OFFSET('reallocations and reductions'!$H$2,MATCH(A896,'reallocations and reductions'!$F$3:$F$6,0),),0)</f>
        <v>0</v>
      </c>
      <c r="J896" s="133">
        <f ca="1">IFERROR(OFFSET('reallocations and reductions'!$I$13,MATCH(A896,'reallocations and reductions'!$F$14:$F$54,0),), 0)</f>
        <v>0</v>
      </c>
      <c r="K896" s="133">
        <f ca="1">ROUND(IF(OR(E896="State Balance", E896="Hawaii County"), H896/(SUMIF($E$2:$E$1259,"State Balance",$H$2:$H$1259)+SUMIF($E$2:$E$1259,"Hawaii County",$H$2:$H$1259))*('reallocations and reductions'!$I$6),H896/(SUM($H$2:$H$1259)-SUMIF($E$2:$E$1259,"State Balance",$H$2:$H$1259)-SUMIF($E$2:$E$1259,"Hawaii County",$H$2:$H$1259))*('reallocations and reductions'!$I$8+'reallocations and reductions'!$I$7)),0)</f>
        <v>104</v>
      </c>
      <c r="L896" s="133">
        <f t="shared" ca="1" si="39"/>
        <v>1330930</v>
      </c>
      <c r="M896" s="151">
        <f t="shared" ca="1" si="40"/>
        <v>0.10059158875567897</v>
      </c>
      <c r="N896" s="156">
        <f t="shared" ca="1" si="41"/>
        <v>121644</v>
      </c>
    </row>
    <row r="897" spans="1:14" x14ac:dyDescent="0.25">
      <c r="A897" t="str">
        <f>CALCS!AD900</f>
        <v>399153</v>
      </c>
      <c r="B897" t="str">
        <f>CALCS!A900</f>
        <v>Summit County</v>
      </c>
      <c r="C897" t="str">
        <f>CALCS!B900</f>
        <v>OH</v>
      </c>
      <c r="D897" t="str">
        <f>CALCS!C900</f>
        <v>66</v>
      </c>
      <c r="E897" t="str">
        <f>CALCS!D900</f>
        <v>UC</v>
      </c>
      <c r="F897">
        <f>CALCS!O900</f>
        <v>266125</v>
      </c>
      <c r="G897" s="133">
        <f ca="1">OFFSET(CDBG17old!$J$1,MATCH(A897,CDBG17old!$K$2:$K$1263,0),)</f>
        <v>872757</v>
      </c>
      <c r="H897" s="133">
        <f>CALCS!X900</f>
        <v>966341</v>
      </c>
      <c r="I897" s="133">
        <f ca="1">IFERROR(OFFSET('reallocations and reductions'!$H$2,MATCH(A897,'reallocations and reductions'!$F$3:$F$6,0),),0)</f>
        <v>0</v>
      </c>
      <c r="J897" s="133">
        <f ca="1">IFERROR(OFFSET('reallocations and reductions'!$I$13,MATCH(A897,'reallocations and reductions'!$F$14:$F$54,0),), 0)</f>
        <v>0</v>
      </c>
      <c r="K897" s="133">
        <f ca="1">ROUND(IF(OR(E897="State Balance", E897="Hawaii County"), H897/(SUMIF($E$2:$E$1259,"State Balance",$H$2:$H$1259)+SUMIF($E$2:$E$1259,"Hawaii County",$H$2:$H$1259))*('reallocations and reductions'!$I$6),H897/(SUM($H$2:$H$1259)-SUMIF($E$2:$E$1259,"State Balance",$H$2:$H$1259)-SUMIF($E$2:$E$1259,"Hawaii County",$H$2:$H$1259))*('reallocations and reductions'!$I$8+'reallocations and reductions'!$I$7)),0)</f>
        <v>75</v>
      </c>
      <c r="L897" s="133">
        <f t="shared" ref="L897:L960" ca="1" si="42">H897+I897+J897+K897</f>
        <v>966416</v>
      </c>
      <c r="M897" s="151">
        <f t="shared" ref="M897:M960" ca="1" si="43">(L897-G897)/G897</f>
        <v>0.10731394878528616</v>
      </c>
      <c r="N897" s="156">
        <f t="shared" ref="N897:N960" ca="1" si="44">L897-G897</f>
        <v>93659</v>
      </c>
    </row>
    <row r="898" spans="1:14" x14ac:dyDescent="0.25">
      <c r="A898" t="str">
        <f>CALCS!AD901</f>
        <v>399165</v>
      </c>
      <c r="B898" t="str">
        <f>CALCS!A901</f>
        <v>Warren County</v>
      </c>
      <c r="C898" t="str">
        <f>CALCS!B901</f>
        <v>OH</v>
      </c>
      <c r="D898" t="str">
        <f>CALCS!C901</f>
        <v>66</v>
      </c>
      <c r="E898" t="str">
        <f>CALCS!D901</f>
        <v>UC</v>
      </c>
      <c r="F898">
        <f>CALCS!O901</f>
        <v>219492</v>
      </c>
      <c r="G898" s="133">
        <f ca="1">OFFSET(CDBG17old!$J$1,MATCH(A898,CDBG17old!$K$2:$K$1263,0),)</f>
        <v>682397</v>
      </c>
      <c r="H898" s="133">
        <f>CALCS!X901</f>
        <v>737686</v>
      </c>
      <c r="I898" s="133">
        <f ca="1">IFERROR(OFFSET('reallocations and reductions'!$H$2,MATCH(A898,'reallocations and reductions'!$F$3:$F$6,0),),0)</f>
        <v>0</v>
      </c>
      <c r="J898" s="133">
        <f ca="1">IFERROR(OFFSET('reallocations and reductions'!$I$13,MATCH(A898,'reallocations and reductions'!$F$14:$F$54,0),), 0)</f>
        <v>0</v>
      </c>
      <c r="K898" s="133">
        <f ca="1">ROUND(IF(OR(E898="State Balance", E898="Hawaii County"), H898/(SUMIF($E$2:$E$1259,"State Balance",$H$2:$H$1259)+SUMIF($E$2:$E$1259,"Hawaii County",$H$2:$H$1259))*('reallocations and reductions'!$I$6),H898/(SUM($H$2:$H$1259)-SUMIF($E$2:$E$1259,"State Balance",$H$2:$H$1259)-SUMIF($E$2:$E$1259,"Hawaii County",$H$2:$H$1259))*('reallocations and reductions'!$I$8+'reallocations and reductions'!$I$7)),0)</f>
        <v>58</v>
      </c>
      <c r="L898" s="133">
        <f t="shared" ca="1" si="42"/>
        <v>737744</v>
      </c>
      <c r="M898" s="151">
        <f t="shared" ca="1" si="43"/>
        <v>8.110674577994921E-2</v>
      </c>
      <c r="N898" s="156">
        <f t="shared" ca="1" si="44"/>
        <v>55347</v>
      </c>
    </row>
    <row r="899" spans="1:14" x14ac:dyDescent="0.25">
      <c r="A899" t="str">
        <f>CALCS!AD902</f>
        <v>409999</v>
      </c>
      <c r="B899" t="str">
        <f>CALCS!A902</f>
        <v>Oklahoma</v>
      </c>
      <c r="C899" t="str">
        <f>CALCS!B902</f>
        <v>OK</v>
      </c>
      <c r="D899" t="str">
        <f>CALCS!C902</f>
        <v>22</v>
      </c>
      <c r="E899" t="str">
        <f>CALCS!D902</f>
        <v>State Balance</v>
      </c>
      <c r="F899">
        <f>CALCS!O902</f>
        <v>1748193</v>
      </c>
      <c r="G899" s="133">
        <f ca="1">OFFSET(CDBG17old!$J$1,MATCH(A899,CDBG17old!$K$2:$K$1263,0),)</f>
        <v>12618170</v>
      </c>
      <c r="H899" s="133">
        <f>CALCS!X902</f>
        <v>13902926</v>
      </c>
      <c r="I899" s="133">
        <f ca="1">IFERROR(OFFSET('reallocations and reductions'!$H$2,MATCH(A899,'reallocations and reductions'!$F$3:$F$6,0),),0)</f>
        <v>0</v>
      </c>
      <c r="J899" s="133">
        <f ca="1">IFERROR(OFFSET('reallocations and reductions'!$I$13,MATCH(A899,'reallocations and reductions'!$F$14:$F$54,0),), 0)</f>
        <v>0</v>
      </c>
      <c r="K899" s="133">
        <f ca="1">ROUND(IF(OR(E899="State Balance", E899="Hawaii County"), H899/(SUMIF($E$2:$E$1259,"State Balance",$H$2:$H$1259)+SUMIF($E$2:$E$1259,"Hawaii County",$H$2:$H$1259))*('reallocations and reductions'!$I$6),H899/(SUM($H$2:$H$1259)-SUMIF($E$2:$E$1259,"State Balance",$H$2:$H$1259)-SUMIF($E$2:$E$1259,"Hawaii County",$H$2:$H$1259))*('reallocations and reductions'!$I$8+'reallocations and reductions'!$I$7)),0)</f>
        <v>20064</v>
      </c>
      <c r="L899" s="133">
        <f t="shared" ca="1" si="42"/>
        <v>13922990</v>
      </c>
      <c r="M899" s="151">
        <f t="shared" ca="1" si="43"/>
        <v>0.10340802192393984</v>
      </c>
      <c r="N899" s="156">
        <f t="shared" ca="1" si="44"/>
        <v>1304820</v>
      </c>
    </row>
    <row r="900" spans="1:14" x14ac:dyDescent="0.25">
      <c r="A900" t="str">
        <f>CALCS!AD903</f>
        <v>400918</v>
      </c>
      <c r="B900" t="str">
        <f>CALCS!A903</f>
        <v>Edmond</v>
      </c>
      <c r="C900" t="str">
        <f>CALCS!B903</f>
        <v>OK</v>
      </c>
      <c r="D900" t="str">
        <f>CALCS!C903</f>
        <v>52</v>
      </c>
      <c r="E900" t="str">
        <f>CALCS!D903</f>
        <v>MC</v>
      </c>
      <c r="F900">
        <f>CALCS!O903</f>
        <v>91191</v>
      </c>
      <c r="G900" s="133">
        <f ca="1">OFFSET(CDBG17old!$J$1,MATCH(A900,CDBG17old!$K$2:$K$1263,0),)</f>
        <v>383127</v>
      </c>
      <c r="H900" s="133">
        <f>CALCS!X903</f>
        <v>422539</v>
      </c>
      <c r="I900" s="133">
        <f ca="1">IFERROR(OFFSET('reallocations and reductions'!$H$2,MATCH(A900,'reallocations and reductions'!$F$3:$F$6,0),),0)</f>
        <v>0</v>
      </c>
      <c r="J900" s="133">
        <f ca="1">IFERROR(OFFSET('reallocations and reductions'!$I$13,MATCH(A900,'reallocations and reductions'!$F$14:$F$54,0),), 0)</f>
        <v>0</v>
      </c>
      <c r="K900" s="133">
        <f ca="1">ROUND(IF(OR(E900="State Balance", E900="Hawaii County"), H900/(SUMIF($E$2:$E$1259,"State Balance",$H$2:$H$1259)+SUMIF($E$2:$E$1259,"Hawaii County",$H$2:$H$1259))*('reallocations and reductions'!$I$6),H900/(SUM($H$2:$H$1259)-SUMIF($E$2:$E$1259,"State Balance",$H$2:$H$1259)-SUMIF($E$2:$E$1259,"Hawaii County",$H$2:$H$1259))*('reallocations and reductions'!$I$8+'reallocations and reductions'!$I$7)),0)</f>
        <v>33</v>
      </c>
      <c r="L900" s="133">
        <f t="shared" ca="1" si="42"/>
        <v>422572</v>
      </c>
      <c r="M900" s="151">
        <f t="shared" ca="1" si="43"/>
        <v>0.10295541687221209</v>
      </c>
      <c r="N900" s="156">
        <f t="shared" ca="1" si="44"/>
        <v>39445</v>
      </c>
    </row>
    <row r="901" spans="1:14" x14ac:dyDescent="0.25">
      <c r="A901" t="str">
        <f>CALCS!AD904</f>
        <v>400966</v>
      </c>
      <c r="B901" t="str">
        <f>CALCS!A904</f>
        <v>Enid</v>
      </c>
      <c r="C901" t="str">
        <f>CALCS!B904</f>
        <v>OK</v>
      </c>
      <c r="D901" t="str">
        <f>CALCS!C904</f>
        <v>52</v>
      </c>
      <c r="E901" t="str">
        <f>CALCS!D904</f>
        <v>MC</v>
      </c>
      <c r="F901">
        <f>CALCS!O904</f>
        <v>51004</v>
      </c>
      <c r="G901" s="133">
        <f ca="1">OFFSET(CDBG17old!$J$1,MATCH(A901,CDBG17old!$K$2:$K$1263,0),)</f>
        <v>394152</v>
      </c>
      <c r="H901" s="133">
        <f>CALCS!X904</f>
        <v>418551</v>
      </c>
      <c r="I901" s="133">
        <f ca="1">IFERROR(OFFSET('reallocations and reductions'!$H$2,MATCH(A901,'reallocations and reductions'!$F$3:$F$6,0),),0)</f>
        <v>0</v>
      </c>
      <c r="J901" s="133">
        <f ca="1">IFERROR(OFFSET('reallocations and reductions'!$I$13,MATCH(A901,'reallocations and reductions'!$F$14:$F$54,0),), 0)</f>
        <v>0</v>
      </c>
      <c r="K901" s="133">
        <f ca="1">ROUND(IF(OR(E901="State Balance", E901="Hawaii County"), H901/(SUMIF($E$2:$E$1259,"State Balance",$H$2:$H$1259)+SUMIF($E$2:$E$1259,"Hawaii County",$H$2:$H$1259))*('reallocations and reductions'!$I$6),H901/(SUM($H$2:$H$1259)-SUMIF($E$2:$E$1259,"State Balance",$H$2:$H$1259)-SUMIF($E$2:$E$1259,"Hawaii County",$H$2:$H$1259))*('reallocations and reductions'!$I$8+'reallocations and reductions'!$I$7)),0)</f>
        <v>33</v>
      </c>
      <c r="L901" s="133">
        <f t="shared" ca="1" si="42"/>
        <v>418584</v>
      </c>
      <c r="M901" s="151">
        <f t="shared" ca="1" si="43"/>
        <v>6.1986238811423004E-2</v>
      </c>
      <c r="N901" s="156">
        <f t="shared" ca="1" si="44"/>
        <v>24432</v>
      </c>
    </row>
    <row r="902" spans="1:14" x14ac:dyDescent="0.25">
      <c r="A902" t="str">
        <f>CALCS!AD905</f>
        <v>401734</v>
      </c>
      <c r="B902" t="str">
        <f>CALCS!A905</f>
        <v>Lawton</v>
      </c>
      <c r="C902" t="str">
        <f>CALCS!B905</f>
        <v>OK</v>
      </c>
      <c r="D902" t="str">
        <f>CALCS!C905</f>
        <v>51</v>
      </c>
      <c r="E902" t="str">
        <f>CALCS!D905</f>
        <v>PC</v>
      </c>
      <c r="F902">
        <f>CALCS!O905</f>
        <v>94653</v>
      </c>
      <c r="G902" s="133">
        <f ca="1">OFFSET(CDBG17old!$J$1,MATCH(A902,CDBG17old!$K$2:$K$1263,0),)</f>
        <v>646179</v>
      </c>
      <c r="H902" s="133">
        <f>CALCS!X905</f>
        <v>700933</v>
      </c>
      <c r="I902" s="133">
        <f ca="1">IFERROR(OFFSET('reallocations and reductions'!$H$2,MATCH(A902,'reallocations and reductions'!$F$3:$F$6,0),),0)</f>
        <v>0</v>
      </c>
      <c r="J902" s="133">
        <f ca="1">IFERROR(OFFSET('reallocations and reductions'!$I$13,MATCH(A902,'reallocations and reductions'!$F$14:$F$54,0),), 0)</f>
        <v>0</v>
      </c>
      <c r="K902" s="133">
        <f ca="1">ROUND(IF(OR(E902="State Balance", E902="Hawaii County"), H902/(SUMIF($E$2:$E$1259,"State Balance",$H$2:$H$1259)+SUMIF($E$2:$E$1259,"Hawaii County",$H$2:$H$1259))*('reallocations and reductions'!$I$6),H902/(SUM($H$2:$H$1259)-SUMIF($E$2:$E$1259,"State Balance",$H$2:$H$1259)-SUMIF($E$2:$E$1259,"Hawaii County",$H$2:$H$1259))*('reallocations and reductions'!$I$8+'reallocations and reductions'!$I$7)),0)</f>
        <v>55</v>
      </c>
      <c r="L902" s="133">
        <f t="shared" ca="1" si="42"/>
        <v>700988</v>
      </c>
      <c r="M902" s="151">
        <f t="shared" ca="1" si="43"/>
        <v>8.4820150453666865E-2</v>
      </c>
      <c r="N902" s="156">
        <f t="shared" ca="1" si="44"/>
        <v>54809</v>
      </c>
    </row>
    <row r="903" spans="1:14" x14ac:dyDescent="0.25">
      <c r="A903" t="str">
        <f>CALCS!AD906</f>
        <v>402016</v>
      </c>
      <c r="B903" t="str">
        <f>CALCS!A906</f>
        <v>Midwest City</v>
      </c>
      <c r="C903" t="str">
        <f>CALCS!B906</f>
        <v>OK</v>
      </c>
      <c r="D903" t="str">
        <f>CALCS!C906</f>
        <v>52</v>
      </c>
      <c r="E903" t="str">
        <f>CALCS!D906</f>
        <v>MC</v>
      </c>
      <c r="F903">
        <f>CALCS!O906</f>
        <v>57305</v>
      </c>
      <c r="G903" s="133">
        <f ca="1">OFFSET(CDBG17old!$J$1,MATCH(A903,CDBG17old!$K$2:$K$1263,0),)</f>
        <v>357232</v>
      </c>
      <c r="H903" s="133">
        <f>CALCS!X906</f>
        <v>401461</v>
      </c>
      <c r="I903" s="133">
        <f ca="1">IFERROR(OFFSET('reallocations and reductions'!$H$2,MATCH(A903,'reallocations and reductions'!$F$3:$F$6,0),),0)</f>
        <v>0</v>
      </c>
      <c r="J903" s="133">
        <f ca="1">IFERROR(OFFSET('reallocations and reductions'!$I$13,MATCH(A903,'reallocations and reductions'!$F$14:$F$54,0),), 0)</f>
        <v>0</v>
      </c>
      <c r="K903" s="133">
        <f ca="1">ROUND(IF(OR(E903="State Balance", E903="Hawaii County"), H903/(SUMIF($E$2:$E$1259,"State Balance",$H$2:$H$1259)+SUMIF($E$2:$E$1259,"Hawaii County",$H$2:$H$1259))*('reallocations and reductions'!$I$6),H903/(SUM($H$2:$H$1259)-SUMIF($E$2:$E$1259,"State Balance",$H$2:$H$1259)-SUMIF($E$2:$E$1259,"Hawaii County",$H$2:$H$1259))*('reallocations and reductions'!$I$8+'reallocations and reductions'!$I$7)),0)</f>
        <v>31</v>
      </c>
      <c r="L903" s="133">
        <f t="shared" ca="1" si="42"/>
        <v>401492</v>
      </c>
      <c r="M903" s="151">
        <f t="shared" ca="1" si="43"/>
        <v>0.12389707529000761</v>
      </c>
      <c r="N903" s="156">
        <f t="shared" ca="1" si="44"/>
        <v>44260</v>
      </c>
    </row>
    <row r="904" spans="1:14" x14ac:dyDescent="0.25">
      <c r="A904" t="str">
        <f>CALCS!AD907</f>
        <v>402046</v>
      </c>
      <c r="B904" t="str">
        <f>CALCS!A907</f>
        <v>Moore City</v>
      </c>
      <c r="C904" t="str">
        <f>CALCS!B907</f>
        <v>OK</v>
      </c>
      <c r="D904" t="str">
        <f>CALCS!C907</f>
        <v>52</v>
      </c>
      <c r="E904" t="str">
        <f>CALCS!D907</f>
        <v>MC</v>
      </c>
      <c r="F904">
        <f>CALCS!O907</f>
        <v>61415</v>
      </c>
      <c r="G904" s="133">
        <f ca="1">OFFSET(CDBG17old!$J$1,MATCH(A904,CDBG17old!$K$2:$K$1263,0),)</f>
        <v>312426</v>
      </c>
      <c r="H904" s="133">
        <f>CALCS!X907</f>
        <v>321854</v>
      </c>
      <c r="I904" s="133">
        <f ca="1">IFERROR(OFFSET('reallocations and reductions'!$H$2,MATCH(A904,'reallocations and reductions'!$F$3:$F$6,0),),0)</f>
        <v>0</v>
      </c>
      <c r="J904" s="133">
        <f ca="1">IFERROR(OFFSET('reallocations and reductions'!$I$13,MATCH(A904,'reallocations and reductions'!$F$14:$F$54,0),), 0)</f>
        <v>0</v>
      </c>
      <c r="K904" s="133">
        <f ca="1">ROUND(IF(OR(E904="State Balance", E904="Hawaii County"), H904/(SUMIF($E$2:$E$1259,"State Balance",$H$2:$H$1259)+SUMIF($E$2:$E$1259,"Hawaii County",$H$2:$H$1259))*('reallocations and reductions'!$I$6),H904/(SUM($H$2:$H$1259)-SUMIF($E$2:$E$1259,"State Balance",$H$2:$H$1259)-SUMIF($E$2:$E$1259,"Hawaii County",$H$2:$H$1259))*('reallocations and reductions'!$I$8+'reallocations and reductions'!$I$7)),0)</f>
        <v>25</v>
      </c>
      <c r="L904" s="133">
        <f t="shared" ca="1" si="42"/>
        <v>321879</v>
      </c>
      <c r="M904" s="151">
        <f t="shared" ca="1" si="43"/>
        <v>3.0256764801905089E-2</v>
      </c>
      <c r="N904" s="156">
        <f t="shared" ca="1" si="44"/>
        <v>9453</v>
      </c>
    </row>
    <row r="905" spans="1:14" x14ac:dyDescent="0.25">
      <c r="A905" t="str">
        <f>CALCS!AD908</f>
        <v>402190</v>
      </c>
      <c r="B905" t="str">
        <f>CALCS!A908</f>
        <v>Norman</v>
      </c>
      <c r="C905" t="str">
        <f>CALCS!B908</f>
        <v>OK</v>
      </c>
      <c r="D905" t="str">
        <f>CALCS!C908</f>
        <v>52</v>
      </c>
      <c r="E905" t="str">
        <f>CALCS!D908</f>
        <v>MC</v>
      </c>
      <c r="F905">
        <f>CALCS!O908</f>
        <v>122180</v>
      </c>
      <c r="G905" s="133">
        <f ca="1">OFFSET(CDBG17old!$J$1,MATCH(A905,CDBG17old!$K$2:$K$1263,0),)</f>
        <v>766816</v>
      </c>
      <c r="H905" s="133">
        <f>CALCS!X908</f>
        <v>843587</v>
      </c>
      <c r="I905" s="133">
        <f ca="1">IFERROR(OFFSET('reallocations and reductions'!$H$2,MATCH(A905,'reallocations and reductions'!$F$3:$F$6,0),),0)</f>
        <v>0</v>
      </c>
      <c r="J905" s="133">
        <f ca="1">IFERROR(OFFSET('reallocations and reductions'!$I$13,MATCH(A905,'reallocations and reductions'!$F$14:$F$54,0),), 0)</f>
        <v>0</v>
      </c>
      <c r="K905" s="133">
        <f ca="1">ROUND(IF(OR(E905="State Balance", E905="Hawaii County"), H905/(SUMIF($E$2:$E$1259,"State Balance",$H$2:$H$1259)+SUMIF($E$2:$E$1259,"Hawaii County",$H$2:$H$1259))*('reallocations and reductions'!$I$6),H905/(SUM($H$2:$H$1259)-SUMIF($E$2:$E$1259,"State Balance",$H$2:$H$1259)-SUMIF($E$2:$E$1259,"Hawaii County",$H$2:$H$1259))*('reallocations and reductions'!$I$8+'reallocations and reductions'!$I$7)),0)</f>
        <v>66</v>
      </c>
      <c r="L905" s="133">
        <f t="shared" ca="1" si="42"/>
        <v>843653</v>
      </c>
      <c r="M905" s="151">
        <f t="shared" ca="1" si="43"/>
        <v>0.10020265617827484</v>
      </c>
      <c r="N905" s="156">
        <f t="shared" ca="1" si="44"/>
        <v>76837</v>
      </c>
    </row>
    <row r="906" spans="1:14" x14ac:dyDescent="0.25">
      <c r="A906" t="str">
        <f>CALCS!AD909</f>
        <v>402268</v>
      </c>
      <c r="B906" t="str">
        <f>CALCS!A909</f>
        <v>Oklahoma City</v>
      </c>
      <c r="C906" t="str">
        <f>CALCS!B909</f>
        <v>OK</v>
      </c>
      <c r="D906" t="str">
        <f>CALCS!C909</f>
        <v>51</v>
      </c>
      <c r="E906" t="str">
        <f>CALCS!D909</f>
        <v>PC</v>
      </c>
      <c r="F906">
        <f>CALCS!O909</f>
        <v>638367</v>
      </c>
      <c r="G906" s="133">
        <f ca="1">OFFSET(CDBG17old!$J$1,MATCH(A906,CDBG17old!$K$2:$K$1263,0),)</f>
        <v>4382889</v>
      </c>
      <c r="H906" s="133">
        <f>CALCS!X909</f>
        <v>4901114</v>
      </c>
      <c r="I906" s="133">
        <f ca="1">IFERROR(OFFSET('reallocations and reductions'!$H$2,MATCH(A906,'reallocations and reductions'!$F$3:$F$6,0),),0)</f>
        <v>0</v>
      </c>
      <c r="J906" s="133">
        <f ca="1">IFERROR(OFFSET('reallocations and reductions'!$I$13,MATCH(A906,'reallocations and reductions'!$F$14:$F$54,0),), 0)</f>
        <v>0</v>
      </c>
      <c r="K906" s="133">
        <f ca="1">ROUND(IF(OR(E906="State Balance", E906="Hawaii County"), H906/(SUMIF($E$2:$E$1259,"State Balance",$H$2:$H$1259)+SUMIF($E$2:$E$1259,"Hawaii County",$H$2:$H$1259))*('reallocations and reductions'!$I$6),H906/(SUM($H$2:$H$1259)-SUMIF($E$2:$E$1259,"State Balance",$H$2:$H$1259)-SUMIF($E$2:$E$1259,"Hawaii County",$H$2:$H$1259))*('reallocations and reductions'!$I$8+'reallocations and reductions'!$I$7)),0)</f>
        <v>382</v>
      </c>
      <c r="L906" s="133">
        <f t="shared" ca="1" si="42"/>
        <v>4901496</v>
      </c>
      <c r="M906" s="151">
        <f t="shared" ca="1" si="43"/>
        <v>0.11832537853456933</v>
      </c>
      <c r="N906" s="156">
        <f t="shared" ca="1" si="44"/>
        <v>518607</v>
      </c>
    </row>
    <row r="907" spans="1:14" x14ac:dyDescent="0.25">
      <c r="A907" t="str">
        <f>CALCS!AD910</f>
        <v>402718</v>
      </c>
      <c r="B907" t="str">
        <f>CALCS!A910</f>
        <v>Shawnee</v>
      </c>
      <c r="C907" t="str">
        <f>CALCS!B910</f>
        <v>OK</v>
      </c>
      <c r="D907" t="str">
        <f>CALCS!C910</f>
        <v>52</v>
      </c>
      <c r="E907" t="str">
        <f>CALCS!D910</f>
        <v>MC</v>
      </c>
      <c r="F907">
        <f>CALCS!O910</f>
        <v>31465</v>
      </c>
      <c r="G907" s="133">
        <f ca="1">OFFSET(CDBG17old!$J$1,MATCH(A907,CDBG17old!$K$2:$K$1263,0),)</f>
        <v>279158</v>
      </c>
      <c r="H907" s="133">
        <f>CALCS!X910</f>
        <v>299093</v>
      </c>
      <c r="I907" s="133">
        <f ca="1">IFERROR(OFFSET('reallocations and reductions'!$H$2,MATCH(A907,'reallocations and reductions'!$F$3:$F$6,0),),0)</f>
        <v>0</v>
      </c>
      <c r="J907" s="133">
        <f ca="1">IFERROR(OFFSET('reallocations and reductions'!$I$13,MATCH(A907,'reallocations and reductions'!$F$14:$F$54,0),), 0)</f>
        <v>0</v>
      </c>
      <c r="K907" s="133">
        <f ca="1">ROUND(IF(OR(E907="State Balance", E907="Hawaii County"), H907/(SUMIF($E$2:$E$1259,"State Balance",$H$2:$H$1259)+SUMIF($E$2:$E$1259,"Hawaii County",$H$2:$H$1259))*('reallocations and reductions'!$I$6),H907/(SUM($H$2:$H$1259)-SUMIF($E$2:$E$1259,"State Balance",$H$2:$H$1259)-SUMIF($E$2:$E$1259,"Hawaii County",$H$2:$H$1259))*('reallocations and reductions'!$I$8+'reallocations and reductions'!$I$7)),0)</f>
        <v>23</v>
      </c>
      <c r="L907" s="133">
        <f t="shared" ca="1" si="42"/>
        <v>299116</v>
      </c>
      <c r="M907" s="151">
        <f t="shared" ca="1" si="43"/>
        <v>7.1493562785232737E-2</v>
      </c>
      <c r="N907" s="156">
        <f t="shared" ca="1" si="44"/>
        <v>19958</v>
      </c>
    </row>
    <row r="908" spans="1:14" x14ac:dyDescent="0.25">
      <c r="A908" t="str">
        <f>CALCS!AD911</f>
        <v>403036</v>
      </c>
      <c r="B908" t="str">
        <f>CALCS!A911</f>
        <v>Tulsa</v>
      </c>
      <c r="C908" t="str">
        <f>CALCS!B911</f>
        <v>OK</v>
      </c>
      <c r="D908" t="str">
        <f>CALCS!C911</f>
        <v>51</v>
      </c>
      <c r="E908" t="str">
        <f>CALCS!D911</f>
        <v>PC</v>
      </c>
      <c r="F908">
        <f>CALCS!O911</f>
        <v>403090</v>
      </c>
      <c r="G908" s="133">
        <f ca="1">OFFSET(CDBG17old!$J$1,MATCH(A908,CDBG17old!$K$2:$K$1263,0),)</f>
        <v>3047659</v>
      </c>
      <c r="H908" s="133">
        <f>CALCS!X911</f>
        <v>3349550</v>
      </c>
      <c r="I908" s="133">
        <f ca="1">IFERROR(OFFSET('reallocations and reductions'!$H$2,MATCH(A908,'reallocations and reductions'!$F$3:$F$6,0),),0)</f>
        <v>0</v>
      </c>
      <c r="J908" s="133">
        <f ca="1">IFERROR(OFFSET('reallocations and reductions'!$I$13,MATCH(A908,'reallocations and reductions'!$F$14:$F$54,0),), 0)</f>
        <v>0</v>
      </c>
      <c r="K908" s="133">
        <f ca="1">ROUND(IF(OR(E908="State Balance", E908="Hawaii County"), H908/(SUMIF($E$2:$E$1259,"State Balance",$H$2:$H$1259)+SUMIF($E$2:$E$1259,"Hawaii County",$H$2:$H$1259))*('reallocations and reductions'!$I$6),H908/(SUM($H$2:$H$1259)-SUMIF($E$2:$E$1259,"State Balance",$H$2:$H$1259)-SUMIF($E$2:$E$1259,"Hawaii County",$H$2:$H$1259))*('reallocations and reductions'!$I$8+'reallocations and reductions'!$I$7)),0)</f>
        <v>261</v>
      </c>
      <c r="L908" s="133">
        <f t="shared" ca="1" si="42"/>
        <v>3349811</v>
      </c>
      <c r="M908" s="151">
        <f t="shared" ca="1" si="43"/>
        <v>9.9142325306079193E-2</v>
      </c>
      <c r="N908" s="156">
        <f t="shared" ca="1" si="44"/>
        <v>302152</v>
      </c>
    </row>
    <row r="909" spans="1:14" x14ac:dyDescent="0.25">
      <c r="A909" t="str">
        <f>CALCS!AD912</f>
        <v>409143</v>
      </c>
      <c r="B909" t="str">
        <f>CALCS!A912</f>
        <v>Tulsa County</v>
      </c>
      <c r="C909" t="str">
        <f>CALCS!B912</f>
        <v>OK</v>
      </c>
      <c r="D909" t="str">
        <f>CALCS!C912</f>
        <v>66</v>
      </c>
      <c r="E909" t="str">
        <f>CALCS!D912</f>
        <v>UC</v>
      </c>
      <c r="F909">
        <f>CALCS!O912</f>
        <v>270580</v>
      </c>
      <c r="G909" s="133">
        <f ca="1">OFFSET(CDBG17old!$J$1,MATCH(A909,CDBG17old!$K$2:$K$1263,0),)</f>
        <v>1212411</v>
      </c>
      <c r="H909" s="133">
        <f>CALCS!X912</f>
        <v>1364262</v>
      </c>
      <c r="I909" s="133">
        <f ca="1">IFERROR(OFFSET('reallocations and reductions'!$H$2,MATCH(A909,'reallocations and reductions'!$F$3:$F$6,0),),0)</f>
        <v>0</v>
      </c>
      <c r="J909" s="133">
        <f ca="1">IFERROR(OFFSET('reallocations and reductions'!$I$13,MATCH(A909,'reallocations and reductions'!$F$14:$F$54,0),), 0)</f>
        <v>0</v>
      </c>
      <c r="K909" s="133">
        <f ca="1">ROUND(IF(OR(E909="State Balance", E909="Hawaii County"), H909/(SUMIF($E$2:$E$1259,"State Balance",$H$2:$H$1259)+SUMIF($E$2:$E$1259,"Hawaii County",$H$2:$H$1259))*('reallocations and reductions'!$I$6),H909/(SUM($H$2:$H$1259)-SUMIF($E$2:$E$1259,"State Balance",$H$2:$H$1259)-SUMIF($E$2:$E$1259,"Hawaii County",$H$2:$H$1259))*('reallocations and reductions'!$I$8+'reallocations and reductions'!$I$7)),0)</f>
        <v>106</v>
      </c>
      <c r="L909" s="133">
        <f t="shared" ca="1" si="42"/>
        <v>1364368</v>
      </c>
      <c r="M909" s="151">
        <f t="shared" ca="1" si="43"/>
        <v>0.12533456063991502</v>
      </c>
      <c r="N909" s="156">
        <f t="shared" ca="1" si="44"/>
        <v>151957</v>
      </c>
    </row>
    <row r="910" spans="1:14" x14ac:dyDescent="0.25">
      <c r="A910" t="str">
        <f>CALCS!AD913</f>
        <v>419999</v>
      </c>
      <c r="B910" t="str">
        <f>CALCS!A913</f>
        <v>Oregon</v>
      </c>
      <c r="C910" t="str">
        <f>CALCS!B913</f>
        <v>OR</v>
      </c>
      <c r="D910" t="str">
        <f>CALCS!C913</f>
        <v>22</v>
      </c>
      <c r="E910" t="str">
        <f>CALCS!D913</f>
        <v>State Balance</v>
      </c>
      <c r="F910">
        <f>CALCS!O913</f>
        <v>1528610</v>
      </c>
      <c r="G910" s="133">
        <f ca="1">OFFSET(CDBG17old!$J$1,MATCH(A910,CDBG17old!$K$2:$K$1263,0),)</f>
        <v>11978330</v>
      </c>
      <c r="H910" s="133">
        <f>CALCS!X913</f>
        <v>13143364</v>
      </c>
      <c r="I910" s="133">
        <f ca="1">IFERROR(OFFSET('reallocations and reductions'!$H$2,MATCH(A910,'reallocations and reductions'!$F$3:$F$6,0),),0)</f>
        <v>0</v>
      </c>
      <c r="J910" s="133">
        <f ca="1">IFERROR(OFFSET('reallocations and reductions'!$I$13,MATCH(A910,'reallocations and reductions'!$F$14:$F$54,0),), 0)</f>
        <v>0</v>
      </c>
      <c r="K910" s="133">
        <f ca="1">ROUND(IF(OR(E910="State Balance", E910="Hawaii County"), H910/(SUMIF($E$2:$E$1259,"State Balance",$H$2:$H$1259)+SUMIF($E$2:$E$1259,"Hawaii County",$H$2:$H$1259))*('reallocations and reductions'!$I$6),H910/(SUM($H$2:$H$1259)-SUMIF($E$2:$E$1259,"State Balance",$H$2:$H$1259)-SUMIF($E$2:$E$1259,"Hawaii County",$H$2:$H$1259))*('reallocations and reductions'!$I$8+'reallocations and reductions'!$I$7)),0)</f>
        <v>18967</v>
      </c>
      <c r="L910" s="133">
        <f t="shared" ca="1" si="42"/>
        <v>13162331</v>
      </c>
      <c r="M910" s="151">
        <f t="shared" ca="1" si="43"/>
        <v>9.8845248043759021E-2</v>
      </c>
      <c r="N910" s="156">
        <f t="shared" ca="1" si="44"/>
        <v>1184001</v>
      </c>
    </row>
    <row r="911" spans="1:14" x14ac:dyDescent="0.25">
      <c r="A911" t="str">
        <f>CALCS!AD914</f>
        <v>410012</v>
      </c>
      <c r="B911" t="str">
        <f>CALCS!A914</f>
        <v>Albany</v>
      </c>
      <c r="C911" t="str">
        <f>CALCS!B914</f>
        <v>OR</v>
      </c>
      <c r="D911" t="str">
        <f>CALCS!C914</f>
        <v>51</v>
      </c>
      <c r="E911" t="str">
        <f>CALCS!D914</f>
        <v>PC</v>
      </c>
      <c r="F911">
        <f>CALCS!O914</f>
        <v>53211</v>
      </c>
      <c r="G911" s="133">
        <f ca="1">OFFSET(CDBG17old!$J$1,MATCH(A911,CDBG17old!$K$2:$K$1263,0),)</f>
        <v>394197</v>
      </c>
      <c r="H911" s="133">
        <f>CALCS!X914</f>
        <v>410874</v>
      </c>
      <c r="I911" s="133">
        <f ca="1">IFERROR(OFFSET('reallocations and reductions'!$H$2,MATCH(A911,'reallocations and reductions'!$F$3:$F$6,0),),0)</f>
        <v>0</v>
      </c>
      <c r="J911" s="133">
        <f ca="1">IFERROR(OFFSET('reallocations and reductions'!$I$13,MATCH(A911,'reallocations and reductions'!$F$14:$F$54,0),), 0)</f>
        <v>0</v>
      </c>
      <c r="K911" s="133">
        <f ca="1">ROUND(IF(OR(E911="State Balance", E911="Hawaii County"), H911/(SUMIF($E$2:$E$1259,"State Balance",$H$2:$H$1259)+SUMIF($E$2:$E$1259,"Hawaii County",$H$2:$H$1259))*('reallocations and reductions'!$I$6),H911/(SUM($H$2:$H$1259)-SUMIF($E$2:$E$1259,"State Balance",$H$2:$H$1259)-SUMIF($E$2:$E$1259,"Hawaii County",$H$2:$H$1259))*('reallocations and reductions'!$I$8+'reallocations and reductions'!$I$7)),0)</f>
        <v>32</v>
      </c>
      <c r="L911" s="133">
        <f t="shared" ca="1" si="42"/>
        <v>410906</v>
      </c>
      <c r="M911" s="151">
        <f t="shared" ca="1" si="43"/>
        <v>4.2387435723762482E-2</v>
      </c>
      <c r="N911" s="156">
        <f t="shared" ca="1" si="44"/>
        <v>16709</v>
      </c>
    </row>
    <row r="912" spans="1:14" x14ac:dyDescent="0.25">
      <c r="A912" t="str">
        <f>CALCS!AD915</f>
        <v>410042</v>
      </c>
      <c r="B912" t="str">
        <f>CALCS!A915</f>
        <v>Ashland</v>
      </c>
      <c r="C912" t="str">
        <f>CALCS!B915</f>
        <v>OR</v>
      </c>
      <c r="D912" t="str">
        <f>CALCS!C915</f>
        <v>52</v>
      </c>
      <c r="E912" t="str">
        <f>CALCS!D915</f>
        <v>MC</v>
      </c>
      <c r="F912">
        <f>CALCS!O915</f>
        <v>21639</v>
      </c>
      <c r="G912" s="133">
        <f ca="1">OFFSET(CDBG17old!$J$1,MATCH(A912,CDBG17old!$K$2:$K$1263,0),)</f>
        <v>153590</v>
      </c>
      <c r="H912" s="133">
        <f>CALCS!X915</f>
        <v>175411</v>
      </c>
      <c r="I912" s="133">
        <f ca="1">IFERROR(OFFSET('reallocations and reductions'!$H$2,MATCH(A912,'reallocations and reductions'!$F$3:$F$6,0),),0)</f>
        <v>0</v>
      </c>
      <c r="J912" s="133">
        <f ca="1">IFERROR(OFFSET('reallocations and reductions'!$I$13,MATCH(A912,'reallocations and reductions'!$F$14:$F$54,0),), 0)</f>
        <v>0</v>
      </c>
      <c r="K912" s="133">
        <f ca="1">ROUND(IF(OR(E912="State Balance", E912="Hawaii County"), H912/(SUMIF($E$2:$E$1259,"State Balance",$H$2:$H$1259)+SUMIF($E$2:$E$1259,"Hawaii County",$H$2:$H$1259))*('reallocations and reductions'!$I$6),H912/(SUM($H$2:$H$1259)-SUMIF($E$2:$E$1259,"State Balance",$H$2:$H$1259)-SUMIF($E$2:$E$1259,"Hawaii County",$H$2:$H$1259))*('reallocations and reductions'!$I$8+'reallocations and reductions'!$I$7)),0)</f>
        <v>14</v>
      </c>
      <c r="L912" s="133">
        <f t="shared" ca="1" si="42"/>
        <v>175425</v>
      </c>
      <c r="M912" s="151">
        <f t="shared" ca="1" si="43"/>
        <v>0.14216420339865876</v>
      </c>
      <c r="N912" s="156">
        <f t="shared" ca="1" si="44"/>
        <v>21835</v>
      </c>
    </row>
    <row r="913" spans="1:14" x14ac:dyDescent="0.25">
      <c r="A913" t="str">
        <f>CALCS!AD916</f>
        <v>410108</v>
      </c>
      <c r="B913" t="str">
        <f>CALCS!A916</f>
        <v>Beaverton</v>
      </c>
      <c r="C913" t="str">
        <f>CALCS!B916</f>
        <v>OR</v>
      </c>
      <c r="D913" t="str">
        <f>CALCS!C916</f>
        <v>51</v>
      </c>
      <c r="E913" t="str">
        <f>CALCS!D916</f>
        <v>PC</v>
      </c>
      <c r="F913">
        <f>CALCS!O916</f>
        <v>97590</v>
      </c>
      <c r="G913" s="133">
        <f ca="1">OFFSET(CDBG17old!$J$1,MATCH(A913,CDBG17old!$K$2:$K$1263,0),)</f>
        <v>641948</v>
      </c>
      <c r="H913" s="133">
        <f>CALCS!X916</f>
        <v>754193</v>
      </c>
      <c r="I913" s="133">
        <f ca="1">IFERROR(OFFSET('reallocations and reductions'!$H$2,MATCH(A913,'reallocations and reductions'!$F$3:$F$6,0),),0)</f>
        <v>0</v>
      </c>
      <c r="J913" s="133">
        <f ca="1">IFERROR(OFFSET('reallocations and reductions'!$I$13,MATCH(A913,'reallocations and reductions'!$F$14:$F$54,0),), 0)</f>
        <v>0</v>
      </c>
      <c r="K913" s="133">
        <f ca="1">ROUND(IF(OR(E913="State Balance", E913="Hawaii County"), H913/(SUMIF($E$2:$E$1259,"State Balance",$H$2:$H$1259)+SUMIF($E$2:$E$1259,"Hawaii County",$H$2:$H$1259))*('reallocations and reductions'!$I$6),H913/(SUM($H$2:$H$1259)-SUMIF($E$2:$E$1259,"State Balance",$H$2:$H$1259)-SUMIF($E$2:$E$1259,"Hawaii County",$H$2:$H$1259))*('reallocations and reductions'!$I$8+'reallocations and reductions'!$I$7)),0)</f>
        <v>59</v>
      </c>
      <c r="L913" s="133">
        <f t="shared" ca="1" si="42"/>
        <v>754252</v>
      </c>
      <c r="M913" s="151">
        <f t="shared" ca="1" si="43"/>
        <v>0.17494251870868047</v>
      </c>
      <c r="N913" s="156">
        <f t="shared" ca="1" si="44"/>
        <v>112304</v>
      </c>
    </row>
    <row r="914" spans="1:14" x14ac:dyDescent="0.25">
      <c r="A914" t="str">
        <f>CALCS!AD917</f>
        <v>410114</v>
      </c>
      <c r="B914" t="str">
        <f>CALCS!A917</f>
        <v>Bend</v>
      </c>
      <c r="C914" t="str">
        <f>CALCS!B917</f>
        <v>OR</v>
      </c>
      <c r="D914" t="str">
        <f>CALCS!C917</f>
        <v>51</v>
      </c>
      <c r="E914" t="str">
        <f>CALCS!D917</f>
        <v>PC</v>
      </c>
      <c r="F914">
        <f>CALCS!O917</f>
        <v>91122</v>
      </c>
      <c r="G914" s="133">
        <f ca="1">OFFSET(CDBG17old!$J$1,MATCH(A914,CDBG17old!$K$2:$K$1263,0),)</f>
        <v>445676</v>
      </c>
      <c r="H914" s="133">
        <f>CALCS!X917</f>
        <v>491243</v>
      </c>
      <c r="I914" s="133">
        <f ca="1">IFERROR(OFFSET('reallocations and reductions'!$H$2,MATCH(A914,'reallocations and reductions'!$F$3:$F$6,0),),0)</f>
        <v>0</v>
      </c>
      <c r="J914" s="133">
        <f ca="1">IFERROR(OFFSET('reallocations and reductions'!$I$13,MATCH(A914,'reallocations and reductions'!$F$14:$F$54,0),), 0)</f>
        <v>0</v>
      </c>
      <c r="K914" s="133">
        <f ca="1">ROUND(IF(OR(E914="State Balance", E914="Hawaii County"), H914/(SUMIF($E$2:$E$1259,"State Balance",$H$2:$H$1259)+SUMIF($E$2:$E$1259,"Hawaii County",$H$2:$H$1259))*('reallocations and reductions'!$I$6),H914/(SUM($H$2:$H$1259)-SUMIF($E$2:$E$1259,"State Balance",$H$2:$H$1259)-SUMIF($E$2:$E$1259,"Hawaii County",$H$2:$H$1259))*('reallocations and reductions'!$I$8+'reallocations and reductions'!$I$7)),0)</f>
        <v>38</v>
      </c>
      <c r="L914" s="133">
        <f t="shared" ca="1" si="42"/>
        <v>491281</v>
      </c>
      <c r="M914" s="151">
        <f t="shared" ca="1" si="43"/>
        <v>0.10232769994345668</v>
      </c>
      <c r="N914" s="156">
        <f t="shared" ca="1" si="44"/>
        <v>45605</v>
      </c>
    </row>
    <row r="915" spans="1:14" x14ac:dyDescent="0.25">
      <c r="A915" t="str">
        <f>CALCS!AD918</f>
        <v>410288</v>
      </c>
      <c r="B915" t="str">
        <f>CALCS!A918</f>
        <v>Corvallis</v>
      </c>
      <c r="C915" t="str">
        <f>CALCS!B918</f>
        <v>OR</v>
      </c>
      <c r="D915" t="str">
        <f>CALCS!C918</f>
        <v>51</v>
      </c>
      <c r="E915" t="str">
        <f>CALCS!D918</f>
        <v>PC</v>
      </c>
      <c r="F915">
        <f>CALCS!O918</f>
        <v>57110</v>
      </c>
      <c r="G915" s="133">
        <f ca="1">OFFSET(CDBG17old!$J$1,MATCH(A915,CDBG17old!$K$2:$K$1263,0),)</f>
        <v>486265</v>
      </c>
      <c r="H915" s="133">
        <f>CALCS!X918</f>
        <v>530902</v>
      </c>
      <c r="I915" s="133">
        <f ca="1">IFERROR(OFFSET('reallocations and reductions'!$H$2,MATCH(A915,'reallocations and reductions'!$F$3:$F$6,0),),0)</f>
        <v>0</v>
      </c>
      <c r="J915" s="133">
        <f ca="1">IFERROR(OFFSET('reallocations and reductions'!$I$13,MATCH(A915,'reallocations and reductions'!$F$14:$F$54,0),), 0)</f>
        <v>0</v>
      </c>
      <c r="K915" s="133">
        <f ca="1">ROUND(IF(OR(E915="State Balance", E915="Hawaii County"), H915/(SUMIF($E$2:$E$1259,"State Balance",$H$2:$H$1259)+SUMIF($E$2:$E$1259,"Hawaii County",$H$2:$H$1259))*('reallocations and reductions'!$I$6),H915/(SUM($H$2:$H$1259)-SUMIF($E$2:$E$1259,"State Balance",$H$2:$H$1259)-SUMIF($E$2:$E$1259,"Hawaii County",$H$2:$H$1259))*('reallocations and reductions'!$I$8+'reallocations and reductions'!$I$7)),0)</f>
        <v>41</v>
      </c>
      <c r="L915" s="133">
        <f t="shared" ca="1" si="42"/>
        <v>530943</v>
      </c>
      <c r="M915" s="151">
        <f t="shared" ca="1" si="43"/>
        <v>9.1879942006930379E-2</v>
      </c>
      <c r="N915" s="156">
        <f t="shared" ca="1" si="44"/>
        <v>44678</v>
      </c>
    </row>
    <row r="916" spans="1:14" x14ac:dyDescent="0.25">
      <c r="A916" t="str">
        <f>CALCS!AD919</f>
        <v>410426</v>
      </c>
      <c r="B916" t="str">
        <f>CALCS!A919</f>
        <v>Eugene</v>
      </c>
      <c r="C916" t="str">
        <f>CALCS!B919</f>
        <v>OR</v>
      </c>
      <c r="D916" t="str">
        <f>CALCS!C919</f>
        <v>51</v>
      </c>
      <c r="E916" t="str">
        <f>CALCS!D919</f>
        <v>PC</v>
      </c>
      <c r="F916">
        <f>CALCS!O919</f>
        <v>166575</v>
      </c>
      <c r="G916" s="133">
        <f ca="1">OFFSET(CDBG17old!$J$1,MATCH(A916,CDBG17old!$K$2:$K$1263,0),)</f>
        <v>1258805</v>
      </c>
      <c r="H916" s="133">
        <f>CALCS!X919</f>
        <v>1402084</v>
      </c>
      <c r="I916" s="133">
        <f ca="1">IFERROR(OFFSET('reallocations and reductions'!$H$2,MATCH(A916,'reallocations and reductions'!$F$3:$F$6,0),),0)</f>
        <v>0</v>
      </c>
      <c r="J916" s="133">
        <f ca="1">IFERROR(OFFSET('reallocations and reductions'!$I$13,MATCH(A916,'reallocations and reductions'!$F$14:$F$54,0),), 0)</f>
        <v>0</v>
      </c>
      <c r="K916" s="133">
        <f ca="1">ROUND(IF(OR(E916="State Balance", E916="Hawaii County"), H916/(SUMIF($E$2:$E$1259,"State Balance",$H$2:$H$1259)+SUMIF($E$2:$E$1259,"Hawaii County",$H$2:$H$1259))*('reallocations and reductions'!$I$6),H916/(SUM($H$2:$H$1259)-SUMIF($E$2:$E$1259,"State Balance",$H$2:$H$1259)-SUMIF($E$2:$E$1259,"Hawaii County",$H$2:$H$1259))*('reallocations and reductions'!$I$8+'reallocations and reductions'!$I$7)),0)</f>
        <v>109</v>
      </c>
      <c r="L916" s="133">
        <f t="shared" ca="1" si="42"/>
        <v>1402193</v>
      </c>
      <c r="M916" s="151">
        <f t="shared" ca="1" si="43"/>
        <v>0.11390803182383293</v>
      </c>
      <c r="N916" s="156">
        <f t="shared" ca="1" si="44"/>
        <v>143388</v>
      </c>
    </row>
    <row r="917" spans="1:14" x14ac:dyDescent="0.25">
      <c r="A917" t="str">
        <f>CALCS!AD920</f>
        <v>410540</v>
      </c>
      <c r="B917" t="str">
        <f>CALCS!A920</f>
        <v>Grants Pass</v>
      </c>
      <c r="C917" t="str">
        <f>CALCS!B920</f>
        <v>OR</v>
      </c>
      <c r="D917" t="str">
        <f>CALCS!C920</f>
        <v>51</v>
      </c>
      <c r="E917" t="str">
        <f>CALCS!D920</f>
        <v>PC</v>
      </c>
      <c r="F917">
        <f>CALCS!O920</f>
        <v>37779</v>
      </c>
      <c r="G917" s="133">
        <f ca="1">OFFSET(CDBG17old!$J$1,MATCH(A917,CDBG17old!$K$2:$K$1263,0),)</f>
        <v>296195</v>
      </c>
      <c r="H917" s="133">
        <f>CALCS!X920</f>
        <v>341378</v>
      </c>
      <c r="I917" s="133">
        <f ca="1">IFERROR(OFFSET('reallocations and reductions'!$H$2,MATCH(A917,'reallocations and reductions'!$F$3:$F$6,0),),0)</f>
        <v>0</v>
      </c>
      <c r="J917" s="133">
        <f ca="1">IFERROR(OFFSET('reallocations and reductions'!$I$13,MATCH(A917,'reallocations and reductions'!$F$14:$F$54,0),), 0)</f>
        <v>0</v>
      </c>
      <c r="K917" s="133">
        <f ca="1">ROUND(IF(OR(E917="State Balance", E917="Hawaii County"), H917/(SUMIF($E$2:$E$1259,"State Balance",$H$2:$H$1259)+SUMIF($E$2:$E$1259,"Hawaii County",$H$2:$H$1259))*('reallocations and reductions'!$I$6),H917/(SUM($H$2:$H$1259)-SUMIF($E$2:$E$1259,"State Balance",$H$2:$H$1259)-SUMIF($E$2:$E$1259,"Hawaii County",$H$2:$H$1259))*('reallocations and reductions'!$I$8+'reallocations and reductions'!$I$7)),0)</f>
        <v>27</v>
      </c>
      <c r="L917" s="133">
        <f t="shared" ca="1" si="42"/>
        <v>341405</v>
      </c>
      <c r="M917" s="151">
        <f t="shared" ca="1" si="43"/>
        <v>0.15263593240939247</v>
      </c>
      <c r="N917" s="156">
        <f t="shared" ca="1" si="44"/>
        <v>45210</v>
      </c>
    </row>
    <row r="918" spans="1:14" x14ac:dyDescent="0.25">
      <c r="A918" t="str">
        <f>CALCS!AD921</f>
        <v>410564</v>
      </c>
      <c r="B918" t="str">
        <f>CALCS!A921</f>
        <v>Gresham</v>
      </c>
      <c r="C918" t="str">
        <f>CALCS!B921</f>
        <v>OR</v>
      </c>
      <c r="D918" t="str">
        <f>CALCS!C921</f>
        <v>52</v>
      </c>
      <c r="E918" t="str">
        <f>CALCS!D921</f>
        <v>MC</v>
      </c>
      <c r="F918">
        <f>CALCS!O921</f>
        <v>111523</v>
      </c>
      <c r="G918" s="133">
        <f ca="1">OFFSET(CDBG17old!$J$1,MATCH(A918,CDBG17old!$K$2:$K$1263,0),)</f>
        <v>940979</v>
      </c>
      <c r="H918" s="133">
        <f>CALCS!X921</f>
        <v>1021917</v>
      </c>
      <c r="I918" s="133">
        <f ca="1">IFERROR(OFFSET('reallocations and reductions'!$H$2,MATCH(A918,'reallocations and reductions'!$F$3:$F$6,0),),0)</f>
        <v>0</v>
      </c>
      <c r="J918" s="133">
        <f ca="1">IFERROR(OFFSET('reallocations and reductions'!$I$13,MATCH(A918,'reallocations and reductions'!$F$14:$F$54,0),), 0)</f>
        <v>0</v>
      </c>
      <c r="K918" s="133">
        <f ca="1">ROUND(IF(OR(E918="State Balance", E918="Hawaii County"), H918/(SUMIF($E$2:$E$1259,"State Balance",$H$2:$H$1259)+SUMIF($E$2:$E$1259,"Hawaii County",$H$2:$H$1259))*('reallocations and reductions'!$I$6),H918/(SUM($H$2:$H$1259)-SUMIF($E$2:$E$1259,"State Balance",$H$2:$H$1259)-SUMIF($E$2:$E$1259,"Hawaii County",$H$2:$H$1259))*('reallocations and reductions'!$I$8+'reallocations and reductions'!$I$7)),0)</f>
        <v>80</v>
      </c>
      <c r="L918" s="133">
        <f t="shared" ca="1" si="42"/>
        <v>1021997</v>
      </c>
      <c r="M918" s="151">
        <f t="shared" ca="1" si="43"/>
        <v>8.6099689791164308E-2</v>
      </c>
      <c r="N918" s="156">
        <f t="shared" ca="1" si="44"/>
        <v>81018</v>
      </c>
    </row>
    <row r="919" spans="1:14" x14ac:dyDescent="0.25">
      <c r="A919" t="str">
        <f>CALCS!AD922</f>
        <v>410636</v>
      </c>
      <c r="B919" t="str">
        <f>CALCS!A922</f>
        <v>Hillsboro</v>
      </c>
      <c r="C919" t="str">
        <f>CALCS!B922</f>
        <v>OR</v>
      </c>
      <c r="D919" t="str">
        <f>CALCS!C922</f>
        <v>51</v>
      </c>
      <c r="E919" t="str">
        <f>CALCS!D922</f>
        <v>PC</v>
      </c>
      <c r="F919">
        <f>CALCS!O922</f>
        <v>105164</v>
      </c>
      <c r="G919" s="133">
        <f ca="1">OFFSET(CDBG17old!$J$1,MATCH(A919,CDBG17old!$K$2:$K$1263,0),)</f>
        <v>679801</v>
      </c>
      <c r="H919" s="133">
        <f>CALCS!X922</f>
        <v>721613</v>
      </c>
      <c r="I919" s="133">
        <f ca="1">IFERROR(OFFSET('reallocations and reductions'!$H$2,MATCH(A919,'reallocations and reductions'!$F$3:$F$6,0),),0)</f>
        <v>0</v>
      </c>
      <c r="J919" s="133">
        <f ca="1">IFERROR(OFFSET('reallocations and reductions'!$I$13,MATCH(A919,'reallocations and reductions'!$F$14:$F$54,0),), 0)</f>
        <v>0</v>
      </c>
      <c r="K919" s="133">
        <f ca="1">ROUND(IF(OR(E919="State Balance", E919="Hawaii County"), H919/(SUMIF($E$2:$E$1259,"State Balance",$H$2:$H$1259)+SUMIF($E$2:$E$1259,"Hawaii County",$H$2:$H$1259))*('reallocations and reductions'!$I$6),H919/(SUM($H$2:$H$1259)-SUMIF($E$2:$E$1259,"State Balance",$H$2:$H$1259)-SUMIF($E$2:$E$1259,"Hawaii County",$H$2:$H$1259))*('reallocations and reductions'!$I$8+'reallocations and reductions'!$I$7)),0)</f>
        <v>56</v>
      </c>
      <c r="L919" s="133">
        <f t="shared" ca="1" si="42"/>
        <v>721669</v>
      </c>
      <c r="M919" s="151">
        <f t="shared" ca="1" si="43"/>
        <v>6.1588611961441657E-2</v>
      </c>
      <c r="N919" s="156">
        <f t="shared" ca="1" si="44"/>
        <v>41868</v>
      </c>
    </row>
    <row r="920" spans="1:14" x14ac:dyDescent="0.25">
      <c r="A920" t="str">
        <f>CALCS!AD923</f>
        <v>410888</v>
      </c>
      <c r="B920" t="str">
        <f>CALCS!A923</f>
        <v>Medford</v>
      </c>
      <c r="C920" t="str">
        <f>CALCS!B923</f>
        <v>OR</v>
      </c>
      <c r="D920" t="str">
        <f>CALCS!C923</f>
        <v>51</v>
      </c>
      <c r="E920" t="str">
        <f>CALCS!D923</f>
        <v>PC</v>
      </c>
      <c r="F920">
        <f>CALCS!O923</f>
        <v>81636</v>
      </c>
      <c r="G920" s="133">
        <f ca="1">OFFSET(CDBG17old!$J$1,MATCH(A920,CDBG17old!$K$2:$K$1263,0),)</f>
        <v>629629</v>
      </c>
      <c r="H920" s="133">
        <f>CALCS!X923</f>
        <v>721978</v>
      </c>
      <c r="I920" s="133">
        <f ca="1">IFERROR(OFFSET('reallocations and reductions'!$H$2,MATCH(A920,'reallocations and reductions'!$F$3:$F$6,0),),0)</f>
        <v>0</v>
      </c>
      <c r="J920" s="133">
        <f ca="1">IFERROR(OFFSET('reallocations and reductions'!$I$13,MATCH(A920,'reallocations and reductions'!$F$14:$F$54,0),), 0)</f>
        <v>0</v>
      </c>
      <c r="K920" s="133">
        <f ca="1">ROUND(IF(OR(E920="State Balance", E920="Hawaii County"), H920/(SUMIF($E$2:$E$1259,"State Balance",$H$2:$H$1259)+SUMIF($E$2:$E$1259,"Hawaii County",$H$2:$H$1259))*('reallocations and reductions'!$I$6),H920/(SUM($H$2:$H$1259)-SUMIF($E$2:$E$1259,"State Balance",$H$2:$H$1259)-SUMIF($E$2:$E$1259,"Hawaii County",$H$2:$H$1259))*('reallocations and reductions'!$I$8+'reallocations and reductions'!$I$7)),0)</f>
        <v>56</v>
      </c>
      <c r="L920" s="133">
        <f t="shared" ca="1" si="42"/>
        <v>722034</v>
      </c>
      <c r="M920" s="151">
        <f t="shared" ca="1" si="43"/>
        <v>0.14676102911397029</v>
      </c>
      <c r="N920" s="156">
        <f t="shared" ca="1" si="44"/>
        <v>92405</v>
      </c>
    </row>
    <row r="921" spans="1:14" x14ac:dyDescent="0.25">
      <c r="A921" t="str">
        <f>CALCS!AD924</f>
        <v>411098</v>
      </c>
      <c r="B921" t="str">
        <f>CALCS!A924</f>
        <v>Portland</v>
      </c>
      <c r="C921" t="str">
        <f>CALCS!B924</f>
        <v>OR</v>
      </c>
      <c r="D921" t="str">
        <f>CALCS!C924</f>
        <v>51</v>
      </c>
      <c r="E921" t="str">
        <f>CALCS!D924</f>
        <v>PC</v>
      </c>
      <c r="F921">
        <f>CALCS!O924</f>
        <v>639863</v>
      </c>
      <c r="G921" s="133">
        <f ca="1">OFFSET(CDBG17old!$J$1,MATCH(A921,CDBG17old!$K$2:$K$1263,0),)</f>
        <v>7788876</v>
      </c>
      <c r="H921" s="133">
        <f>CALCS!X924</f>
        <v>8590018</v>
      </c>
      <c r="I921" s="133">
        <f ca="1">IFERROR(OFFSET('reallocations and reductions'!$H$2,MATCH(A921,'reallocations and reductions'!$F$3:$F$6,0),),0)</f>
        <v>0</v>
      </c>
      <c r="J921" s="133">
        <f ca="1">IFERROR(OFFSET('reallocations and reductions'!$I$13,MATCH(A921,'reallocations and reductions'!$F$14:$F$54,0),), 0)</f>
        <v>0</v>
      </c>
      <c r="K921" s="133">
        <f ca="1">ROUND(IF(OR(E921="State Balance", E921="Hawaii County"), H921/(SUMIF($E$2:$E$1259,"State Balance",$H$2:$H$1259)+SUMIF($E$2:$E$1259,"Hawaii County",$H$2:$H$1259))*('reallocations and reductions'!$I$6),H921/(SUM($H$2:$H$1259)-SUMIF($E$2:$E$1259,"State Balance",$H$2:$H$1259)-SUMIF($E$2:$E$1259,"Hawaii County",$H$2:$H$1259))*('reallocations and reductions'!$I$8+'reallocations and reductions'!$I$7)),0)</f>
        <v>670</v>
      </c>
      <c r="L921" s="133">
        <f t="shared" ca="1" si="42"/>
        <v>8590688</v>
      </c>
      <c r="M921" s="151">
        <f t="shared" ca="1" si="43"/>
        <v>0.1029432231300126</v>
      </c>
      <c r="N921" s="156">
        <f t="shared" ca="1" si="44"/>
        <v>801812</v>
      </c>
    </row>
    <row r="922" spans="1:14" x14ac:dyDescent="0.25">
      <c r="A922" t="str">
        <f>CALCS!AD925</f>
        <v>411140</v>
      </c>
      <c r="B922" t="str">
        <f>CALCS!A925</f>
        <v>Redmond</v>
      </c>
      <c r="C922" t="str">
        <f>CALCS!B925</f>
        <v>OR</v>
      </c>
      <c r="D922" t="str">
        <f>CALCS!C925</f>
        <v>51</v>
      </c>
      <c r="E922" t="str">
        <f>CALCS!D925</f>
        <v>PC</v>
      </c>
      <c r="F922">
        <f>CALCS!O925</f>
        <v>29322</v>
      </c>
      <c r="G922" s="133">
        <f ca="1">OFFSET(CDBG17old!$J$1,MATCH(A922,CDBG17old!$K$2:$K$1263,0),)</f>
        <v>222670</v>
      </c>
      <c r="H922" s="133">
        <f>CALCS!X925</f>
        <v>266604</v>
      </c>
      <c r="I922" s="133">
        <f ca="1">IFERROR(OFFSET('reallocations and reductions'!$H$2,MATCH(A922,'reallocations and reductions'!$F$3:$F$6,0),),0)</f>
        <v>0</v>
      </c>
      <c r="J922" s="133">
        <f ca="1">IFERROR(OFFSET('reallocations and reductions'!$I$13,MATCH(A922,'reallocations and reductions'!$F$14:$F$54,0),), 0)</f>
        <v>0</v>
      </c>
      <c r="K922" s="133">
        <f ca="1">ROUND(IF(OR(E922="State Balance", E922="Hawaii County"), H922/(SUMIF($E$2:$E$1259,"State Balance",$H$2:$H$1259)+SUMIF($E$2:$E$1259,"Hawaii County",$H$2:$H$1259))*('reallocations and reductions'!$I$6),H922/(SUM($H$2:$H$1259)-SUMIF($E$2:$E$1259,"State Balance",$H$2:$H$1259)-SUMIF($E$2:$E$1259,"Hawaii County",$H$2:$H$1259))*('reallocations and reductions'!$I$8+'reallocations and reductions'!$I$7)),0)</f>
        <v>21</v>
      </c>
      <c r="L922" s="133">
        <f t="shared" ca="1" si="42"/>
        <v>266625</v>
      </c>
      <c r="M922" s="151">
        <f t="shared" ca="1" si="43"/>
        <v>0.19739973952485743</v>
      </c>
      <c r="N922" s="156">
        <f t="shared" ca="1" si="44"/>
        <v>43955</v>
      </c>
    </row>
    <row r="923" spans="1:14" x14ac:dyDescent="0.25">
      <c r="A923" t="str">
        <f>CALCS!AD926</f>
        <v>411200</v>
      </c>
      <c r="B923" t="str">
        <f>CALCS!A926</f>
        <v>Salem</v>
      </c>
      <c r="C923" t="str">
        <f>CALCS!B926</f>
        <v>OR</v>
      </c>
      <c r="D923" t="str">
        <f>CALCS!C926</f>
        <v>51</v>
      </c>
      <c r="E923" t="str">
        <f>CALCS!D926</f>
        <v>PC</v>
      </c>
      <c r="F923">
        <f>CALCS!O926</f>
        <v>167419</v>
      </c>
      <c r="G923" s="133">
        <f ca="1">OFFSET(CDBG17old!$J$1,MATCH(A923,CDBG17old!$K$2:$K$1263,0),)</f>
        <v>1259399</v>
      </c>
      <c r="H923" s="133">
        <f>CALCS!X926</f>
        <v>1343602</v>
      </c>
      <c r="I923" s="133">
        <f ca="1">IFERROR(OFFSET('reallocations and reductions'!$H$2,MATCH(A923,'reallocations and reductions'!$F$3:$F$6,0),),0)</f>
        <v>0</v>
      </c>
      <c r="J923" s="133">
        <f ca="1">IFERROR(OFFSET('reallocations and reductions'!$I$13,MATCH(A923,'reallocations and reductions'!$F$14:$F$54,0),), 0)</f>
        <v>0</v>
      </c>
      <c r="K923" s="133">
        <f ca="1">ROUND(IF(OR(E923="State Balance", E923="Hawaii County"), H923/(SUMIF($E$2:$E$1259,"State Balance",$H$2:$H$1259)+SUMIF($E$2:$E$1259,"Hawaii County",$H$2:$H$1259))*('reallocations and reductions'!$I$6),H923/(SUM($H$2:$H$1259)-SUMIF($E$2:$E$1259,"State Balance",$H$2:$H$1259)-SUMIF($E$2:$E$1259,"Hawaii County",$H$2:$H$1259))*('reallocations and reductions'!$I$8+'reallocations and reductions'!$I$7)),0)</f>
        <v>105</v>
      </c>
      <c r="L923" s="133">
        <f t="shared" ca="1" si="42"/>
        <v>1343707</v>
      </c>
      <c r="M923" s="151">
        <f t="shared" ca="1" si="43"/>
        <v>6.6943041879499662E-2</v>
      </c>
      <c r="N923" s="156">
        <f t="shared" ca="1" si="44"/>
        <v>84308</v>
      </c>
    </row>
    <row r="924" spans="1:14" x14ac:dyDescent="0.25">
      <c r="A924" t="str">
        <f>CALCS!AD927</f>
        <v>411290</v>
      </c>
      <c r="B924" t="str">
        <f>CALCS!A927</f>
        <v>Springfield</v>
      </c>
      <c r="C924" t="str">
        <f>CALCS!B927</f>
        <v>OR</v>
      </c>
      <c r="D924" t="str">
        <f>CALCS!C927</f>
        <v>52</v>
      </c>
      <c r="E924" t="str">
        <f>CALCS!D927</f>
        <v>MC</v>
      </c>
      <c r="F924">
        <f>CALCS!O927</f>
        <v>61893</v>
      </c>
      <c r="G924" s="133">
        <f ca="1">OFFSET(CDBG17old!$J$1,MATCH(A924,CDBG17old!$K$2:$K$1263,0),)</f>
        <v>486236</v>
      </c>
      <c r="H924" s="133">
        <f>CALCS!X927</f>
        <v>523888</v>
      </c>
      <c r="I924" s="133">
        <f ca="1">IFERROR(OFFSET('reallocations and reductions'!$H$2,MATCH(A924,'reallocations and reductions'!$F$3:$F$6,0),),0)</f>
        <v>0</v>
      </c>
      <c r="J924" s="133">
        <f ca="1">IFERROR(OFFSET('reallocations and reductions'!$I$13,MATCH(A924,'reallocations and reductions'!$F$14:$F$54,0),), 0)</f>
        <v>0</v>
      </c>
      <c r="K924" s="133">
        <f ca="1">ROUND(IF(OR(E924="State Balance", E924="Hawaii County"), H924/(SUMIF($E$2:$E$1259,"State Balance",$H$2:$H$1259)+SUMIF($E$2:$E$1259,"Hawaii County",$H$2:$H$1259))*('reallocations and reductions'!$I$6),H924/(SUM($H$2:$H$1259)-SUMIF($E$2:$E$1259,"State Balance",$H$2:$H$1259)-SUMIF($E$2:$E$1259,"Hawaii County",$H$2:$H$1259))*('reallocations and reductions'!$I$8+'reallocations and reductions'!$I$7)),0)</f>
        <v>41</v>
      </c>
      <c r="L924" s="133">
        <f t="shared" ca="1" si="42"/>
        <v>523929</v>
      </c>
      <c r="M924" s="151">
        <f t="shared" ca="1" si="43"/>
        <v>7.7519969726634802E-2</v>
      </c>
      <c r="N924" s="156">
        <f t="shared" ca="1" si="44"/>
        <v>37693</v>
      </c>
    </row>
    <row r="925" spans="1:14" x14ac:dyDescent="0.25">
      <c r="A925" t="str">
        <f>CALCS!AD928</f>
        <v>419005</v>
      </c>
      <c r="B925" t="str">
        <f>CALCS!A928</f>
        <v>Clackamas County</v>
      </c>
      <c r="C925" t="str">
        <f>CALCS!B928</f>
        <v>OR</v>
      </c>
      <c r="D925" t="str">
        <f>CALCS!C928</f>
        <v>66</v>
      </c>
      <c r="E925" t="str">
        <f>CALCS!D928</f>
        <v>UC</v>
      </c>
      <c r="F925">
        <f>CALCS!O928</f>
        <v>412375</v>
      </c>
      <c r="G925" s="133">
        <f ca="1">OFFSET(CDBG17old!$J$1,MATCH(A925,CDBG17old!$K$2:$K$1263,0),)</f>
        <v>1991474</v>
      </c>
      <c r="H925" s="133">
        <f>CALCS!X928</f>
        <v>2229190</v>
      </c>
      <c r="I925" s="133">
        <f ca="1">IFERROR(OFFSET('reallocations and reductions'!$H$2,MATCH(A925,'reallocations and reductions'!$F$3:$F$6,0),),0)</f>
        <v>0</v>
      </c>
      <c r="J925" s="133">
        <f ca="1">IFERROR(OFFSET('reallocations and reductions'!$I$13,MATCH(A925,'reallocations and reductions'!$F$14:$F$54,0),), 0)</f>
        <v>0</v>
      </c>
      <c r="K925" s="133">
        <f ca="1">ROUND(IF(OR(E925="State Balance", E925="Hawaii County"), H925/(SUMIF($E$2:$E$1259,"State Balance",$H$2:$H$1259)+SUMIF($E$2:$E$1259,"Hawaii County",$H$2:$H$1259))*('reallocations and reductions'!$I$6),H925/(SUM($H$2:$H$1259)-SUMIF($E$2:$E$1259,"State Balance",$H$2:$H$1259)-SUMIF($E$2:$E$1259,"Hawaii County",$H$2:$H$1259))*('reallocations and reductions'!$I$8+'reallocations and reductions'!$I$7)),0)</f>
        <v>174</v>
      </c>
      <c r="L925" s="133">
        <f t="shared" ca="1" si="42"/>
        <v>2229364</v>
      </c>
      <c r="M925" s="151">
        <f t="shared" ca="1" si="43"/>
        <v>0.11945423339697128</v>
      </c>
      <c r="N925" s="156">
        <f t="shared" ca="1" si="44"/>
        <v>237890</v>
      </c>
    </row>
    <row r="926" spans="1:14" x14ac:dyDescent="0.25">
      <c r="A926" t="str">
        <f>CALCS!AD929</f>
        <v>419051</v>
      </c>
      <c r="B926" t="str">
        <f>CALCS!A929</f>
        <v>Multnomah County</v>
      </c>
      <c r="C926" t="str">
        <f>CALCS!B929</f>
        <v>OR</v>
      </c>
      <c r="D926" t="str">
        <f>CALCS!C929</f>
        <v>66</v>
      </c>
      <c r="E926" t="str">
        <f>CALCS!D929</f>
        <v>UC</v>
      </c>
      <c r="F926">
        <f>CALCS!O929</f>
        <v>48260</v>
      </c>
      <c r="G926" s="133">
        <f ca="1">OFFSET(CDBG17old!$J$1,MATCH(A926,CDBG17old!$K$2:$K$1263,0),)</f>
        <v>300232</v>
      </c>
      <c r="H926" s="133">
        <f>CALCS!X929</f>
        <v>322438</v>
      </c>
      <c r="I926" s="133">
        <f ca="1">IFERROR(OFFSET('reallocations and reductions'!$H$2,MATCH(A926,'reallocations and reductions'!$F$3:$F$6,0),),0)</f>
        <v>0</v>
      </c>
      <c r="J926" s="133">
        <f ca="1">IFERROR(OFFSET('reallocations and reductions'!$I$13,MATCH(A926,'reallocations and reductions'!$F$14:$F$54,0),), 0)</f>
        <v>0</v>
      </c>
      <c r="K926" s="133">
        <f ca="1">ROUND(IF(OR(E926="State Balance", E926="Hawaii County"), H926/(SUMIF($E$2:$E$1259,"State Balance",$H$2:$H$1259)+SUMIF($E$2:$E$1259,"Hawaii County",$H$2:$H$1259))*('reallocations and reductions'!$I$6),H926/(SUM($H$2:$H$1259)-SUMIF($E$2:$E$1259,"State Balance",$H$2:$H$1259)-SUMIF($E$2:$E$1259,"Hawaii County",$H$2:$H$1259))*('reallocations and reductions'!$I$8+'reallocations and reductions'!$I$7)),0)</f>
        <v>25</v>
      </c>
      <c r="L926" s="133">
        <f t="shared" ca="1" si="42"/>
        <v>322463</v>
      </c>
      <c r="M926" s="151">
        <f t="shared" ca="1" si="43"/>
        <v>7.4046071038396971E-2</v>
      </c>
      <c r="N926" s="156">
        <f t="shared" ca="1" si="44"/>
        <v>22231</v>
      </c>
    </row>
    <row r="927" spans="1:14" x14ac:dyDescent="0.25">
      <c r="A927" t="str">
        <f>CALCS!AD930</f>
        <v>419067</v>
      </c>
      <c r="B927" t="str">
        <f>CALCS!A930</f>
        <v>Washington County</v>
      </c>
      <c r="C927" t="str">
        <f>CALCS!B930</f>
        <v>OR</v>
      </c>
      <c r="D927" t="str">
        <f>CALCS!C930</f>
        <v>66</v>
      </c>
      <c r="E927" t="str">
        <f>CALCS!D930</f>
        <v>UC</v>
      </c>
      <c r="F927">
        <f>CALCS!O930</f>
        <v>375832</v>
      </c>
      <c r="G927" s="133">
        <f ca="1">OFFSET(CDBG17old!$J$1,MATCH(A927,CDBG17old!$K$2:$K$1263,0),)</f>
        <v>1877586</v>
      </c>
      <c r="H927" s="133">
        <f>CALCS!X930</f>
        <v>2143831</v>
      </c>
      <c r="I927" s="133">
        <f ca="1">IFERROR(OFFSET('reallocations and reductions'!$H$2,MATCH(A927,'reallocations and reductions'!$F$3:$F$6,0),),0)</f>
        <v>0</v>
      </c>
      <c r="J927" s="133">
        <f ca="1">IFERROR(OFFSET('reallocations and reductions'!$I$13,MATCH(A927,'reallocations and reductions'!$F$14:$F$54,0),), 0)</f>
        <v>0</v>
      </c>
      <c r="K927" s="133">
        <f ca="1">ROUND(IF(OR(E927="State Balance", E927="Hawaii County"), H927/(SUMIF($E$2:$E$1259,"State Balance",$H$2:$H$1259)+SUMIF($E$2:$E$1259,"Hawaii County",$H$2:$H$1259))*('reallocations and reductions'!$I$6),H927/(SUM($H$2:$H$1259)-SUMIF($E$2:$E$1259,"State Balance",$H$2:$H$1259)-SUMIF($E$2:$E$1259,"Hawaii County",$H$2:$H$1259))*('reallocations and reductions'!$I$8+'reallocations and reductions'!$I$7)),0)</f>
        <v>167</v>
      </c>
      <c r="L927" s="133">
        <f t="shared" ca="1" si="42"/>
        <v>2143998</v>
      </c>
      <c r="M927" s="151">
        <f t="shared" ca="1" si="43"/>
        <v>0.14189070434057349</v>
      </c>
      <c r="N927" s="156">
        <f t="shared" ca="1" si="44"/>
        <v>266412</v>
      </c>
    </row>
    <row r="928" spans="1:14" x14ac:dyDescent="0.25">
      <c r="A928" t="str">
        <f>CALCS!AD931</f>
        <v>429999</v>
      </c>
      <c r="B928" t="str">
        <f>CALCS!A931</f>
        <v>Pennsylvania</v>
      </c>
      <c r="C928" t="str">
        <f>CALCS!B931</f>
        <v>PA</v>
      </c>
      <c r="D928" t="str">
        <f>CALCS!C931</f>
        <v>22</v>
      </c>
      <c r="E928" t="str">
        <f>CALCS!D931</f>
        <v>State Balance</v>
      </c>
      <c r="F928">
        <f>CALCS!O931</f>
        <v>3525850</v>
      </c>
      <c r="G928" s="133">
        <f ca="1">OFFSET(CDBG17old!$J$1,MATCH(A928,CDBG17old!$K$2:$K$1263,0),)</f>
        <v>37005942</v>
      </c>
      <c r="H928" s="133">
        <f>CALCS!X931</f>
        <v>40603033</v>
      </c>
      <c r="I928" s="133">
        <f ca="1">IFERROR(OFFSET('reallocations and reductions'!$H$2,MATCH(A928,'reallocations and reductions'!$F$3:$F$6,0),),0)</f>
        <v>0</v>
      </c>
      <c r="J928" s="133">
        <f ca="1">IFERROR(OFFSET('reallocations and reductions'!$I$13,MATCH(A928,'reallocations and reductions'!$F$14:$F$54,0),), 0)</f>
        <v>0</v>
      </c>
      <c r="K928" s="133">
        <f ca="1">ROUND(IF(OR(E928="State Balance", E928="Hawaii County"), H928/(SUMIF($E$2:$E$1259,"State Balance",$H$2:$H$1259)+SUMIF($E$2:$E$1259,"Hawaii County",$H$2:$H$1259))*('reallocations and reductions'!$I$6),H928/(SUM($H$2:$H$1259)-SUMIF($E$2:$E$1259,"State Balance",$H$2:$H$1259)-SUMIF($E$2:$E$1259,"Hawaii County",$H$2:$H$1259))*('reallocations and reductions'!$I$8+'reallocations and reductions'!$I$7)),0)</f>
        <v>58595</v>
      </c>
      <c r="L928" s="133">
        <f t="shared" ca="1" si="42"/>
        <v>40661628</v>
      </c>
      <c r="M928" s="151">
        <f t="shared" ca="1" si="43"/>
        <v>9.8786459752868871E-2</v>
      </c>
      <c r="N928" s="156">
        <f t="shared" ca="1" si="44"/>
        <v>3655686</v>
      </c>
    </row>
    <row r="929" spans="1:14" x14ac:dyDescent="0.25">
      <c r="A929" t="str">
        <f>CALCS!AD932</f>
        <v>420015</v>
      </c>
      <c r="B929" t="str">
        <f>CALCS!A932</f>
        <v>Abington</v>
      </c>
      <c r="C929" t="str">
        <f>CALCS!B932</f>
        <v>PA</v>
      </c>
      <c r="D929" t="str">
        <f>CALCS!C932</f>
        <v>52</v>
      </c>
      <c r="E929" t="str">
        <f>CALCS!D932</f>
        <v>MC</v>
      </c>
      <c r="F929">
        <f>CALCS!O932</f>
        <v>55557</v>
      </c>
      <c r="G929" s="133">
        <f ca="1">OFFSET(CDBG17old!$J$1,MATCH(A929,CDBG17old!$K$2:$K$1263,0),)</f>
        <v>712227</v>
      </c>
      <c r="H929" s="133">
        <f>CALCS!X932</f>
        <v>784440</v>
      </c>
      <c r="I929" s="133">
        <f ca="1">IFERROR(OFFSET('reallocations and reductions'!$H$2,MATCH(A929,'reallocations and reductions'!$F$3:$F$6,0),),0)</f>
        <v>0</v>
      </c>
      <c r="J929" s="133">
        <f ca="1">IFERROR(OFFSET('reallocations and reductions'!$I$13,MATCH(A929,'reallocations and reductions'!$F$14:$F$54,0),), 0)</f>
        <v>0</v>
      </c>
      <c r="K929" s="133">
        <f ca="1">ROUND(IF(OR(E929="State Balance", E929="Hawaii County"), H929/(SUMIF($E$2:$E$1259,"State Balance",$H$2:$H$1259)+SUMIF($E$2:$E$1259,"Hawaii County",$H$2:$H$1259))*('reallocations and reductions'!$I$6),H929/(SUM($H$2:$H$1259)-SUMIF($E$2:$E$1259,"State Balance",$H$2:$H$1259)-SUMIF($E$2:$E$1259,"Hawaii County",$H$2:$H$1259))*('reallocations and reductions'!$I$8+'reallocations and reductions'!$I$7)),0)</f>
        <v>61</v>
      </c>
      <c r="L929" s="133">
        <f t="shared" ca="1" si="42"/>
        <v>784501</v>
      </c>
      <c r="M929" s="151">
        <f t="shared" ca="1" si="43"/>
        <v>0.10147607434146698</v>
      </c>
      <c r="N929" s="156">
        <f t="shared" ca="1" si="44"/>
        <v>72274</v>
      </c>
    </row>
    <row r="930" spans="1:14" x14ac:dyDescent="0.25">
      <c r="A930" t="str">
        <f>CALCS!AD933</f>
        <v>420096</v>
      </c>
      <c r="B930" t="str">
        <f>CALCS!A933</f>
        <v>Allentown</v>
      </c>
      <c r="C930" t="str">
        <f>CALCS!B933</f>
        <v>PA</v>
      </c>
      <c r="D930" t="str">
        <f>CALCS!C933</f>
        <v>51</v>
      </c>
      <c r="E930" t="str">
        <f>CALCS!D933</f>
        <v>PC</v>
      </c>
      <c r="F930">
        <f>CALCS!O933</f>
        <v>120443</v>
      </c>
      <c r="G930" s="133">
        <f ca="1">OFFSET(CDBG17old!$J$1,MATCH(A930,CDBG17old!$K$2:$K$1263,0),)</f>
        <v>2107839</v>
      </c>
      <c r="H930" s="133">
        <f>CALCS!X933</f>
        <v>2289305</v>
      </c>
      <c r="I930" s="133">
        <f ca="1">IFERROR(OFFSET('reallocations and reductions'!$H$2,MATCH(A930,'reallocations and reductions'!$F$3:$F$6,0),),0)</f>
        <v>0</v>
      </c>
      <c r="J930" s="133">
        <f ca="1">IFERROR(OFFSET('reallocations and reductions'!$I$13,MATCH(A930,'reallocations and reductions'!$F$14:$F$54,0),), 0)</f>
        <v>0</v>
      </c>
      <c r="K930" s="133">
        <f ca="1">ROUND(IF(OR(E930="State Balance", E930="Hawaii County"), H930/(SUMIF($E$2:$E$1259,"State Balance",$H$2:$H$1259)+SUMIF($E$2:$E$1259,"Hawaii County",$H$2:$H$1259))*('reallocations and reductions'!$I$6),H930/(SUM($H$2:$H$1259)-SUMIF($E$2:$E$1259,"State Balance",$H$2:$H$1259)-SUMIF($E$2:$E$1259,"Hawaii County",$H$2:$H$1259))*('reallocations and reductions'!$I$8+'reallocations and reductions'!$I$7)),0)</f>
        <v>178</v>
      </c>
      <c r="L930" s="133">
        <f t="shared" ca="1" si="42"/>
        <v>2289483</v>
      </c>
      <c r="M930" s="151">
        <f t="shared" ca="1" si="43"/>
        <v>8.6175462167651318E-2</v>
      </c>
      <c r="N930" s="156">
        <f t="shared" ca="1" si="44"/>
        <v>181644</v>
      </c>
    </row>
    <row r="931" spans="1:14" x14ac:dyDescent="0.25">
      <c r="A931" t="str">
        <f>CALCS!AD934</f>
        <v>420114</v>
      </c>
      <c r="B931" t="str">
        <f>CALCS!A934</f>
        <v>Altoona</v>
      </c>
      <c r="C931" t="str">
        <f>CALCS!B934</f>
        <v>PA</v>
      </c>
      <c r="D931" t="str">
        <f>CALCS!C934</f>
        <v>51</v>
      </c>
      <c r="E931" t="str">
        <f>CALCS!D934</f>
        <v>PC</v>
      </c>
      <c r="F931">
        <f>CALCS!O934</f>
        <v>44589</v>
      </c>
      <c r="G931" s="133">
        <f ca="1">OFFSET(CDBG17old!$J$1,MATCH(A931,CDBG17old!$K$2:$K$1263,0),)</f>
        <v>1427987</v>
      </c>
      <c r="H931" s="133">
        <f>CALCS!X934</f>
        <v>1574390</v>
      </c>
      <c r="I931" s="133">
        <f ca="1">IFERROR(OFFSET('reallocations and reductions'!$H$2,MATCH(A931,'reallocations and reductions'!$F$3:$F$6,0),),0)</f>
        <v>0</v>
      </c>
      <c r="J931" s="133">
        <f ca="1">IFERROR(OFFSET('reallocations and reductions'!$I$13,MATCH(A931,'reallocations and reductions'!$F$14:$F$54,0),), 0)</f>
        <v>0</v>
      </c>
      <c r="K931" s="133">
        <f ca="1">ROUND(IF(OR(E931="State Balance", E931="Hawaii County"), H931/(SUMIF($E$2:$E$1259,"State Balance",$H$2:$H$1259)+SUMIF($E$2:$E$1259,"Hawaii County",$H$2:$H$1259))*('reallocations and reductions'!$I$6),H931/(SUM($H$2:$H$1259)-SUMIF($E$2:$E$1259,"State Balance",$H$2:$H$1259)-SUMIF($E$2:$E$1259,"Hawaii County",$H$2:$H$1259))*('reallocations and reductions'!$I$8+'reallocations and reductions'!$I$7)),0)</f>
        <v>123</v>
      </c>
      <c r="L931" s="133">
        <f t="shared" ca="1" si="42"/>
        <v>1574513</v>
      </c>
      <c r="M931" s="151">
        <f t="shared" ca="1" si="43"/>
        <v>0.10261017782374769</v>
      </c>
      <c r="N931" s="156">
        <f t="shared" ca="1" si="44"/>
        <v>146526</v>
      </c>
    </row>
    <row r="932" spans="1:14" x14ac:dyDescent="0.25">
      <c r="A932" t="str">
        <f>CALCS!AD935</f>
        <v>420438</v>
      </c>
      <c r="B932" t="str">
        <f>CALCS!A935</f>
        <v>Bensalem Township</v>
      </c>
      <c r="C932" t="str">
        <f>CALCS!B935</f>
        <v>PA</v>
      </c>
      <c r="D932" t="str">
        <f>CALCS!C935</f>
        <v>52</v>
      </c>
      <c r="E932" t="str">
        <f>CALCS!D935</f>
        <v>MC</v>
      </c>
      <c r="F932">
        <f>CALCS!O935</f>
        <v>60329</v>
      </c>
      <c r="G932" s="133">
        <f ca="1">OFFSET(CDBG17old!$J$1,MATCH(A932,CDBG17old!$K$2:$K$1263,0),)</f>
        <v>257403</v>
      </c>
      <c r="H932" s="133">
        <f>CALCS!X935</f>
        <v>309912</v>
      </c>
      <c r="I932" s="133">
        <f ca="1">IFERROR(OFFSET('reallocations and reductions'!$H$2,MATCH(A932,'reallocations and reductions'!$F$3:$F$6,0),),0)</f>
        <v>0</v>
      </c>
      <c r="J932" s="133">
        <f ca="1">IFERROR(OFFSET('reallocations and reductions'!$I$13,MATCH(A932,'reallocations and reductions'!$F$14:$F$54,0),), 0)</f>
        <v>0</v>
      </c>
      <c r="K932" s="133">
        <f ca="1">ROUND(IF(OR(E932="State Balance", E932="Hawaii County"), H932/(SUMIF($E$2:$E$1259,"State Balance",$H$2:$H$1259)+SUMIF($E$2:$E$1259,"Hawaii County",$H$2:$H$1259))*('reallocations and reductions'!$I$6),H932/(SUM($H$2:$H$1259)-SUMIF($E$2:$E$1259,"State Balance",$H$2:$H$1259)-SUMIF($E$2:$E$1259,"Hawaii County",$H$2:$H$1259))*('reallocations and reductions'!$I$8+'reallocations and reductions'!$I$7)),0)</f>
        <v>24</v>
      </c>
      <c r="L932" s="133">
        <f t="shared" ca="1" si="42"/>
        <v>309936</v>
      </c>
      <c r="M932" s="151">
        <f t="shared" ca="1" si="43"/>
        <v>0.20408853043670819</v>
      </c>
      <c r="N932" s="156">
        <f t="shared" ca="1" si="44"/>
        <v>52533</v>
      </c>
    </row>
    <row r="933" spans="1:14" x14ac:dyDescent="0.25">
      <c r="A933" t="str">
        <f>CALCS!AD936</f>
        <v>420474</v>
      </c>
      <c r="B933" t="str">
        <f>CALCS!A936</f>
        <v>Berwick Borough</v>
      </c>
      <c r="C933" t="str">
        <f>CALCS!B936</f>
        <v>PA</v>
      </c>
      <c r="D933" t="str">
        <f>CALCS!C936</f>
        <v>51</v>
      </c>
      <c r="E933" t="str">
        <f>CALCS!D936</f>
        <v>PC</v>
      </c>
      <c r="F933">
        <f>CALCS!O936</f>
        <v>10138</v>
      </c>
      <c r="G933" s="133">
        <f ca="1">OFFSET(CDBG17old!$J$1,MATCH(A933,CDBG17old!$K$2:$K$1263,0),)</f>
        <v>290010</v>
      </c>
      <c r="H933" s="133">
        <f>CALCS!X936</f>
        <v>316025</v>
      </c>
      <c r="I933" s="133">
        <f ca="1">IFERROR(OFFSET('reallocations and reductions'!$H$2,MATCH(A933,'reallocations and reductions'!$F$3:$F$6,0),),0)</f>
        <v>0</v>
      </c>
      <c r="J933" s="133">
        <f ca="1">IFERROR(OFFSET('reallocations and reductions'!$I$13,MATCH(A933,'reallocations and reductions'!$F$14:$F$54,0),), 0)</f>
        <v>0</v>
      </c>
      <c r="K933" s="133">
        <f ca="1">ROUND(IF(OR(E933="State Balance", E933="Hawaii County"), H933/(SUMIF($E$2:$E$1259,"State Balance",$H$2:$H$1259)+SUMIF($E$2:$E$1259,"Hawaii County",$H$2:$H$1259))*('reallocations and reductions'!$I$6),H933/(SUM($H$2:$H$1259)-SUMIF($E$2:$E$1259,"State Balance",$H$2:$H$1259)-SUMIF($E$2:$E$1259,"Hawaii County",$H$2:$H$1259))*('reallocations and reductions'!$I$8+'reallocations and reductions'!$I$7)),0)</f>
        <v>25</v>
      </c>
      <c r="L933" s="133">
        <f t="shared" ca="1" si="42"/>
        <v>316050</v>
      </c>
      <c r="M933" s="151">
        <f t="shared" ca="1" si="43"/>
        <v>8.9790007241129621E-2</v>
      </c>
      <c r="N933" s="156">
        <f t="shared" ca="1" si="44"/>
        <v>26040</v>
      </c>
    </row>
    <row r="934" spans="1:14" x14ac:dyDescent="0.25">
      <c r="A934" t="str">
        <f>CALCS!AD937</f>
        <v>420504</v>
      </c>
      <c r="B934" t="str">
        <f>CALCS!A937</f>
        <v>Bethlehem</v>
      </c>
      <c r="C934" t="str">
        <f>CALCS!B937</f>
        <v>PA</v>
      </c>
      <c r="D934" t="str">
        <f>CALCS!C937</f>
        <v>51</v>
      </c>
      <c r="E934" t="str">
        <f>CALCS!D937</f>
        <v>PC</v>
      </c>
      <c r="F934">
        <f>CALCS!O937</f>
        <v>75293</v>
      </c>
      <c r="G934" s="133">
        <f ca="1">OFFSET(CDBG17old!$J$1,MATCH(A934,CDBG17old!$K$2:$K$1263,0),)</f>
        <v>1269581</v>
      </c>
      <c r="H934" s="133">
        <f>CALCS!X937</f>
        <v>1358618</v>
      </c>
      <c r="I934" s="133">
        <f ca="1">IFERROR(OFFSET('reallocations and reductions'!$H$2,MATCH(A934,'reallocations and reductions'!$F$3:$F$6,0),),0)</f>
        <v>0</v>
      </c>
      <c r="J934" s="133">
        <f ca="1">IFERROR(OFFSET('reallocations and reductions'!$I$13,MATCH(A934,'reallocations and reductions'!$F$14:$F$54,0),), 0)</f>
        <v>0</v>
      </c>
      <c r="K934" s="133">
        <f ca="1">ROUND(IF(OR(E934="State Balance", E934="Hawaii County"), H934/(SUMIF($E$2:$E$1259,"State Balance",$H$2:$H$1259)+SUMIF($E$2:$E$1259,"Hawaii County",$H$2:$H$1259))*('reallocations and reductions'!$I$6),H934/(SUM($H$2:$H$1259)-SUMIF($E$2:$E$1259,"State Balance",$H$2:$H$1259)-SUMIF($E$2:$E$1259,"Hawaii County",$H$2:$H$1259))*('reallocations and reductions'!$I$8+'reallocations and reductions'!$I$7)),0)</f>
        <v>106</v>
      </c>
      <c r="L934" s="133">
        <f t="shared" ca="1" si="42"/>
        <v>1358724</v>
      </c>
      <c r="M934" s="151">
        <f t="shared" ca="1" si="43"/>
        <v>7.0214503840243359E-2</v>
      </c>
      <c r="N934" s="156">
        <f t="shared" ca="1" si="44"/>
        <v>89143</v>
      </c>
    </row>
    <row r="935" spans="1:14" x14ac:dyDescent="0.25">
      <c r="A935" t="str">
        <f>CALCS!AD938</f>
        <v>420588</v>
      </c>
      <c r="B935" t="str">
        <f>CALCS!A938</f>
        <v>Bloomsburg</v>
      </c>
      <c r="C935" t="str">
        <f>CALCS!B938</f>
        <v>PA</v>
      </c>
      <c r="D935" t="str">
        <f>CALCS!C938</f>
        <v>51</v>
      </c>
      <c r="E935" t="str">
        <f>CALCS!D938</f>
        <v>PC</v>
      </c>
      <c r="F935">
        <f>CALCS!O938</f>
        <v>14586</v>
      </c>
      <c r="G935" s="133">
        <f ca="1">OFFSET(CDBG17old!$J$1,MATCH(A935,CDBG17old!$K$2:$K$1263,0),)</f>
        <v>237837</v>
      </c>
      <c r="H935" s="133">
        <f>CALCS!X938</f>
        <v>265595</v>
      </c>
      <c r="I935" s="133">
        <f ca="1">IFERROR(OFFSET('reallocations and reductions'!$H$2,MATCH(A935,'reallocations and reductions'!$F$3:$F$6,0),),0)</f>
        <v>0</v>
      </c>
      <c r="J935" s="133">
        <f ca="1">IFERROR(OFFSET('reallocations and reductions'!$I$13,MATCH(A935,'reallocations and reductions'!$F$14:$F$54,0),), 0)</f>
        <v>0</v>
      </c>
      <c r="K935" s="133">
        <f ca="1">ROUND(IF(OR(E935="State Balance", E935="Hawaii County"), H935/(SUMIF($E$2:$E$1259,"State Balance",$H$2:$H$1259)+SUMIF($E$2:$E$1259,"Hawaii County",$H$2:$H$1259))*('reallocations and reductions'!$I$6),H935/(SUM($H$2:$H$1259)-SUMIF($E$2:$E$1259,"State Balance",$H$2:$H$1259)-SUMIF($E$2:$E$1259,"Hawaii County",$H$2:$H$1259))*('reallocations and reductions'!$I$8+'reallocations and reductions'!$I$7)),0)</f>
        <v>21</v>
      </c>
      <c r="L935" s="133">
        <f t="shared" ca="1" si="42"/>
        <v>265616</v>
      </c>
      <c r="M935" s="151">
        <f t="shared" ca="1" si="43"/>
        <v>0.11679847963100778</v>
      </c>
      <c r="N935" s="156">
        <f t="shared" ca="1" si="44"/>
        <v>27779</v>
      </c>
    </row>
    <row r="936" spans="1:14" x14ac:dyDescent="0.25">
      <c r="A936" t="str">
        <f>CALCS!AD939</f>
        <v>420726</v>
      </c>
      <c r="B936" t="str">
        <f>CALCS!A939</f>
        <v>Bristol Township</v>
      </c>
      <c r="C936" t="str">
        <f>CALCS!B939</f>
        <v>PA</v>
      </c>
      <c r="D936" t="str">
        <f>CALCS!C939</f>
        <v>52</v>
      </c>
      <c r="E936" t="str">
        <f>CALCS!D939</f>
        <v>MC</v>
      </c>
      <c r="F936">
        <f>CALCS!O939</f>
        <v>53771</v>
      </c>
      <c r="G936" s="133">
        <f ca="1">OFFSET(CDBG17old!$J$1,MATCH(A936,CDBG17old!$K$2:$K$1263,0),)</f>
        <v>544721</v>
      </c>
      <c r="H936" s="133">
        <f>CALCS!X939</f>
        <v>607676</v>
      </c>
      <c r="I936" s="133">
        <f ca="1">IFERROR(OFFSET('reallocations and reductions'!$H$2,MATCH(A936,'reallocations and reductions'!$F$3:$F$6,0),),0)</f>
        <v>0</v>
      </c>
      <c r="J936" s="133">
        <f ca="1">IFERROR(OFFSET('reallocations and reductions'!$I$13,MATCH(A936,'reallocations and reductions'!$F$14:$F$54,0),), 0)</f>
        <v>0</v>
      </c>
      <c r="K936" s="133">
        <f ca="1">ROUND(IF(OR(E936="State Balance", E936="Hawaii County"), H936/(SUMIF($E$2:$E$1259,"State Balance",$H$2:$H$1259)+SUMIF($E$2:$E$1259,"Hawaii County",$H$2:$H$1259))*('reallocations and reductions'!$I$6),H936/(SUM($H$2:$H$1259)-SUMIF($E$2:$E$1259,"State Balance",$H$2:$H$1259)-SUMIF($E$2:$E$1259,"Hawaii County",$H$2:$H$1259))*('reallocations and reductions'!$I$8+'reallocations and reductions'!$I$7)),0)</f>
        <v>47</v>
      </c>
      <c r="L936" s="133">
        <f t="shared" ca="1" si="42"/>
        <v>607723</v>
      </c>
      <c r="M936" s="151">
        <f t="shared" ca="1" si="43"/>
        <v>0.11565920902627216</v>
      </c>
      <c r="N936" s="156">
        <f t="shared" ca="1" si="44"/>
        <v>63002</v>
      </c>
    </row>
    <row r="937" spans="1:14" x14ac:dyDescent="0.25">
      <c r="A937" t="str">
        <f>CALCS!AD940</f>
        <v>420930</v>
      </c>
      <c r="B937" t="str">
        <f>CALCS!A940</f>
        <v>Carlisle</v>
      </c>
      <c r="C937" t="str">
        <f>CALCS!B940</f>
        <v>PA</v>
      </c>
      <c r="D937" t="str">
        <f>CALCS!C940</f>
        <v>51</v>
      </c>
      <c r="E937" t="str">
        <f>CALCS!D940</f>
        <v>PC</v>
      </c>
      <c r="F937">
        <f>CALCS!O940</f>
        <v>19162</v>
      </c>
      <c r="G937" s="133">
        <f ca="1">OFFSET(CDBG17old!$J$1,MATCH(A937,CDBG17old!$K$2:$K$1263,0),)</f>
        <v>326121</v>
      </c>
      <c r="H937" s="133">
        <f>CALCS!X940</f>
        <v>363459</v>
      </c>
      <c r="I937" s="133">
        <f ca="1">IFERROR(OFFSET('reallocations and reductions'!$H$2,MATCH(A937,'reallocations and reductions'!$F$3:$F$6,0),),0)</f>
        <v>0</v>
      </c>
      <c r="J937" s="133">
        <f ca="1">IFERROR(OFFSET('reallocations and reductions'!$I$13,MATCH(A937,'reallocations and reductions'!$F$14:$F$54,0),), 0)</f>
        <v>0</v>
      </c>
      <c r="K937" s="133">
        <f ca="1">ROUND(IF(OR(E937="State Balance", E937="Hawaii County"), H937/(SUMIF($E$2:$E$1259,"State Balance",$H$2:$H$1259)+SUMIF($E$2:$E$1259,"Hawaii County",$H$2:$H$1259))*('reallocations and reductions'!$I$6),H937/(SUM($H$2:$H$1259)-SUMIF($E$2:$E$1259,"State Balance",$H$2:$H$1259)-SUMIF($E$2:$E$1259,"Hawaii County",$H$2:$H$1259))*('reallocations and reductions'!$I$8+'reallocations and reductions'!$I$7)),0)</f>
        <v>28</v>
      </c>
      <c r="L937" s="133">
        <f t="shared" ca="1" si="42"/>
        <v>363487</v>
      </c>
      <c r="M937" s="151">
        <f t="shared" ca="1" si="43"/>
        <v>0.11457710481692378</v>
      </c>
      <c r="N937" s="156">
        <f t="shared" ca="1" si="44"/>
        <v>37366</v>
      </c>
    </row>
    <row r="938" spans="1:14" x14ac:dyDescent="0.25">
      <c r="A938" t="str">
        <f>CALCS!AD941</f>
        <v>421047</v>
      </c>
      <c r="B938" t="str">
        <f>CALCS!A941</f>
        <v>Chambersburg</v>
      </c>
      <c r="C938" t="str">
        <f>CALCS!B941</f>
        <v>PA</v>
      </c>
      <c r="D938" t="str">
        <f>CALCS!C941</f>
        <v>51</v>
      </c>
      <c r="E938" t="str">
        <f>CALCS!D941</f>
        <v>PC</v>
      </c>
      <c r="F938">
        <f>CALCS!O941</f>
        <v>20691</v>
      </c>
      <c r="G938" s="133">
        <f ca="1">OFFSET(CDBG17old!$J$1,MATCH(A938,CDBG17old!$K$2:$K$1263,0),)</f>
        <v>318583</v>
      </c>
      <c r="H938" s="133">
        <f>CALCS!X941</f>
        <v>349516</v>
      </c>
      <c r="I938" s="133">
        <f ca="1">IFERROR(OFFSET('reallocations and reductions'!$H$2,MATCH(A938,'reallocations and reductions'!$F$3:$F$6,0),),0)</f>
        <v>0</v>
      </c>
      <c r="J938" s="133">
        <f ca="1">IFERROR(OFFSET('reallocations and reductions'!$I$13,MATCH(A938,'reallocations and reductions'!$F$14:$F$54,0),), 0)</f>
        <v>0</v>
      </c>
      <c r="K938" s="133">
        <f ca="1">ROUND(IF(OR(E938="State Balance", E938="Hawaii County"), H938/(SUMIF($E$2:$E$1259,"State Balance",$H$2:$H$1259)+SUMIF($E$2:$E$1259,"Hawaii County",$H$2:$H$1259))*('reallocations and reductions'!$I$6),H938/(SUM($H$2:$H$1259)-SUMIF($E$2:$E$1259,"State Balance",$H$2:$H$1259)-SUMIF($E$2:$E$1259,"Hawaii County",$H$2:$H$1259))*('reallocations and reductions'!$I$8+'reallocations and reductions'!$I$7)),0)</f>
        <v>27</v>
      </c>
      <c r="L938" s="133">
        <f t="shared" ca="1" si="42"/>
        <v>349543</v>
      </c>
      <c r="M938" s="151">
        <f t="shared" ca="1" si="43"/>
        <v>9.718032663387563E-2</v>
      </c>
      <c r="N938" s="156">
        <f t="shared" ca="1" si="44"/>
        <v>30960</v>
      </c>
    </row>
    <row r="939" spans="1:14" x14ac:dyDescent="0.25">
      <c r="A939" t="str">
        <f>CALCS!AD942</f>
        <v>421116</v>
      </c>
      <c r="B939" t="str">
        <f>CALCS!A942</f>
        <v>Chester</v>
      </c>
      <c r="C939" t="str">
        <f>CALCS!B942</f>
        <v>PA</v>
      </c>
      <c r="D939" t="str">
        <f>CALCS!C942</f>
        <v>52</v>
      </c>
      <c r="E939" t="str">
        <f>CALCS!D942</f>
        <v>MC</v>
      </c>
      <c r="F939">
        <f>CALCS!O942</f>
        <v>33988</v>
      </c>
      <c r="G939" s="133">
        <f ca="1">OFFSET(CDBG17old!$J$1,MATCH(A939,CDBG17old!$K$2:$K$1263,0),)</f>
        <v>1137671</v>
      </c>
      <c r="H939" s="133">
        <f>CALCS!X942</f>
        <v>1232495</v>
      </c>
      <c r="I939" s="133">
        <f ca="1">IFERROR(OFFSET('reallocations and reductions'!$H$2,MATCH(A939,'reallocations and reductions'!$F$3:$F$6,0),),0)</f>
        <v>0</v>
      </c>
      <c r="J939" s="133">
        <f ca="1">IFERROR(OFFSET('reallocations and reductions'!$I$13,MATCH(A939,'reallocations and reductions'!$F$14:$F$54,0),), 0)</f>
        <v>0</v>
      </c>
      <c r="K939" s="133">
        <f ca="1">ROUND(IF(OR(E939="State Balance", E939="Hawaii County"), H939/(SUMIF($E$2:$E$1259,"State Balance",$H$2:$H$1259)+SUMIF($E$2:$E$1259,"Hawaii County",$H$2:$H$1259))*('reallocations and reductions'!$I$6),H939/(SUM($H$2:$H$1259)-SUMIF($E$2:$E$1259,"State Balance",$H$2:$H$1259)-SUMIF($E$2:$E$1259,"Hawaii County",$H$2:$H$1259))*('reallocations and reductions'!$I$8+'reallocations and reductions'!$I$7)),0)</f>
        <v>96</v>
      </c>
      <c r="L939" s="133">
        <f t="shared" ca="1" si="42"/>
        <v>1232591</v>
      </c>
      <c r="M939" s="151">
        <f t="shared" ca="1" si="43"/>
        <v>8.3433611298872876E-2</v>
      </c>
      <c r="N939" s="156">
        <f t="shared" ca="1" si="44"/>
        <v>94920</v>
      </c>
    </row>
    <row r="940" spans="1:14" x14ac:dyDescent="0.25">
      <c r="A940" t="str">
        <f>CALCS!AD943</f>
        <v>421950</v>
      </c>
      <c r="B940" t="str">
        <f>CALCS!A943</f>
        <v>Easton</v>
      </c>
      <c r="C940" t="str">
        <f>CALCS!B943</f>
        <v>PA</v>
      </c>
      <c r="D940" t="str">
        <f>CALCS!C943</f>
        <v>52</v>
      </c>
      <c r="E940" t="str">
        <f>CALCS!D943</f>
        <v>MC</v>
      </c>
      <c r="F940">
        <f>CALCS!O943</f>
        <v>26978</v>
      </c>
      <c r="G940" s="133">
        <f ca="1">OFFSET(CDBG17old!$J$1,MATCH(A940,CDBG17old!$K$2:$K$1263,0),)</f>
        <v>788761</v>
      </c>
      <c r="H940" s="133">
        <f>CALCS!X943</f>
        <v>868286</v>
      </c>
      <c r="I940" s="133">
        <f ca="1">IFERROR(OFFSET('reallocations and reductions'!$H$2,MATCH(A940,'reallocations and reductions'!$F$3:$F$6,0),),0)</f>
        <v>0</v>
      </c>
      <c r="J940" s="133">
        <f ca="1">IFERROR(OFFSET('reallocations and reductions'!$I$13,MATCH(A940,'reallocations and reductions'!$F$14:$F$54,0),), 0)</f>
        <v>0</v>
      </c>
      <c r="K940" s="133">
        <f ca="1">ROUND(IF(OR(E940="State Balance", E940="Hawaii County"), H940/(SUMIF($E$2:$E$1259,"State Balance",$H$2:$H$1259)+SUMIF($E$2:$E$1259,"Hawaii County",$H$2:$H$1259))*('reallocations and reductions'!$I$6),H940/(SUM($H$2:$H$1259)-SUMIF($E$2:$E$1259,"State Balance",$H$2:$H$1259)-SUMIF($E$2:$E$1259,"Hawaii County",$H$2:$H$1259))*('reallocations and reductions'!$I$8+'reallocations and reductions'!$I$7)),0)</f>
        <v>68</v>
      </c>
      <c r="L940" s="133">
        <f t="shared" ca="1" si="42"/>
        <v>868354</v>
      </c>
      <c r="M940" s="151">
        <f t="shared" ca="1" si="43"/>
        <v>0.10090889382208298</v>
      </c>
      <c r="N940" s="156">
        <f t="shared" ca="1" si="44"/>
        <v>79593</v>
      </c>
    </row>
    <row r="941" spans="1:14" x14ac:dyDescent="0.25">
      <c r="A941" t="str">
        <f>CALCS!AD944</f>
        <v>422178</v>
      </c>
      <c r="B941" t="str">
        <f>CALCS!A944</f>
        <v>Erie</v>
      </c>
      <c r="C941" t="str">
        <f>CALCS!B944</f>
        <v>PA</v>
      </c>
      <c r="D941" t="str">
        <f>CALCS!C944</f>
        <v>51</v>
      </c>
      <c r="E941" t="str">
        <f>CALCS!D944</f>
        <v>PC</v>
      </c>
      <c r="F941">
        <f>CALCS!O944</f>
        <v>98593</v>
      </c>
      <c r="G941" s="133">
        <f ca="1">OFFSET(CDBG17old!$J$1,MATCH(A941,CDBG17old!$K$2:$K$1263,0),)</f>
        <v>2791421</v>
      </c>
      <c r="H941" s="133">
        <f>CALCS!X944</f>
        <v>3086370</v>
      </c>
      <c r="I941" s="133">
        <f ca="1">IFERROR(OFFSET('reallocations and reductions'!$H$2,MATCH(A941,'reallocations and reductions'!$F$3:$F$6,0),),0)</f>
        <v>0</v>
      </c>
      <c r="J941" s="133">
        <f ca="1">IFERROR(OFFSET('reallocations and reductions'!$I$13,MATCH(A941,'reallocations and reductions'!$F$14:$F$54,0),), 0)</f>
        <v>0</v>
      </c>
      <c r="K941" s="133">
        <f ca="1">ROUND(IF(OR(E941="State Balance", E941="Hawaii County"), H941/(SUMIF($E$2:$E$1259,"State Balance",$H$2:$H$1259)+SUMIF($E$2:$E$1259,"Hawaii County",$H$2:$H$1259))*('reallocations and reductions'!$I$6),H941/(SUM($H$2:$H$1259)-SUMIF($E$2:$E$1259,"State Balance",$H$2:$H$1259)-SUMIF($E$2:$E$1259,"Hawaii County",$H$2:$H$1259))*('reallocations and reductions'!$I$8+'reallocations and reductions'!$I$7)),0)</f>
        <v>241</v>
      </c>
      <c r="L941" s="133">
        <f t="shared" ca="1" si="42"/>
        <v>3086611</v>
      </c>
      <c r="M941" s="151">
        <f t="shared" ca="1" si="43"/>
        <v>0.10574900740518897</v>
      </c>
      <c r="N941" s="156">
        <f t="shared" ca="1" si="44"/>
        <v>295190</v>
      </c>
    </row>
    <row r="942" spans="1:14" x14ac:dyDescent="0.25">
      <c r="A942" t="str">
        <f>CALCS!AD945</f>
        <v>422898</v>
      </c>
      <c r="B942" t="str">
        <f>CALCS!A945</f>
        <v>Harrisburg</v>
      </c>
      <c r="C942" t="str">
        <f>CALCS!B945</f>
        <v>PA</v>
      </c>
      <c r="D942" t="str">
        <f>CALCS!C945</f>
        <v>51</v>
      </c>
      <c r="E942" t="str">
        <f>CALCS!D945</f>
        <v>PC</v>
      </c>
      <c r="F942">
        <f>CALCS!O945</f>
        <v>48904</v>
      </c>
      <c r="G942" s="133">
        <f ca="1">OFFSET(CDBG17old!$J$1,MATCH(A942,CDBG17old!$K$2:$K$1263,0),)</f>
        <v>1814869</v>
      </c>
      <c r="H942" s="133">
        <f>CALCS!X945</f>
        <v>1959055</v>
      </c>
      <c r="I942" s="133">
        <f ca="1">IFERROR(OFFSET('reallocations and reductions'!$H$2,MATCH(A942,'reallocations and reductions'!$F$3:$F$6,0),),0)</f>
        <v>0</v>
      </c>
      <c r="J942" s="133">
        <f ca="1">IFERROR(OFFSET('reallocations and reductions'!$I$13,MATCH(A942,'reallocations and reductions'!$F$14:$F$54,0),), 0)</f>
        <v>0</v>
      </c>
      <c r="K942" s="133">
        <f ca="1">ROUND(IF(OR(E942="State Balance", E942="Hawaii County"), H942/(SUMIF($E$2:$E$1259,"State Balance",$H$2:$H$1259)+SUMIF($E$2:$E$1259,"Hawaii County",$H$2:$H$1259))*('reallocations and reductions'!$I$6),H942/(SUM($H$2:$H$1259)-SUMIF($E$2:$E$1259,"State Balance",$H$2:$H$1259)-SUMIF($E$2:$E$1259,"Hawaii County",$H$2:$H$1259))*('reallocations and reductions'!$I$8+'reallocations and reductions'!$I$7)),0)</f>
        <v>153</v>
      </c>
      <c r="L942" s="133">
        <f t="shared" ca="1" si="42"/>
        <v>1959208</v>
      </c>
      <c r="M942" s="151">
        <f t="shared" ca="1" si="43"/>
        <v>7.9531360114696983E-2</v>
      </c>
      <c r="N942" s="156">
        <f t="shared" ca="1" si="44"/>
        <v>144339</v>
      </c>
    </row>
    <row r="943" spans="1:14" x14ac:dyDescent="0.25">
      <c r="A943" t="str">
        <f>CALCS!AD946</f>
        <v>422937</v>
      </c>
      <c r="B943" t="str">
        <f>CALCS!A946</f>
        <v>Haverford</v>
      </c>
      <c r="C943" t="str">
        <f>CALCS!B946</f>
        <v>PA</v>
      </c>
      <c r="D943" t="str">
        <f>CALCS!C946</f>
        <v>52</v>
      </c>
      <c r="E943" t="str">
        <f>CALCS!D946</f>
        <v>MC</v>
      </c>
      <c r="F943">
        <f>CALCS!O946</f>
        <v>49029</v>
      </c>
      <c r="G943" s="133">
        <f ca="1">OFFSET(CDBG17old!$J$1,MATCH(A943,CDBG17old!$K$2:$K$1263,0),)</f>
        <v>745239</v>
      </c>
      <c r="H943" s="133">
        <f>CALCS!X946</f>
        <v>828574</v>
      </c>
      <c r="I943" s="133">
        <f ca="1">IFERROR(OFFSET('reallocations and reductions'!$H$2,MATCH(A943,'reallocations and reductions'!$F$3:$F$6,0),),0)</f>
        <v>0</v>
      </c>
      <c r="J943" s="133">
        <f ca="1">IFERROR(OFFSET('reallocations and reductions'!$I$13,MATCH(A943,'reallocations and reductions'!$F$14:$F$54,0),), 0)</f>
        <v>0</v>
      </c>
      <c r="K943" s="133">
        <f ca="1">ROUND(IF(OR(E943="State Balance", E943="Hawaii County"), H943/(SUMIF($E$2:$E$1259,"State Balance",$H$2:$H$1259)+SUMIF($E$2:$E$1259,"Hawaii County",$H$2:$H$1259))*('reallocations and reductions'!$I$6),H943/(SUM($H$2:$H$1259)-SUMIF($E$2:$E$1259,"State Balance",$H$2:$H$1259)-SUMIF($E$2:$E$1259,"Hawaii County",$H$2:$H$1259))*('reallocations and reductions'!$I$8+'reallocations and reductions'!$I$7)),0)</f>
        <v>65</v>
      </c>
      <c r="L943" s="133">
        <f t="shared" ca="1" si="42"/>
        <v>828639</v>
      </c>
      <c r="M943" s="151">
        <f t="shared" ca="1" si="43"/>
        <v>0.11191040726532026</v>
      </c>
      <c r="N943" s="156">
        <f t="shared" ca="1" si="44"/>
        <v>83400</v>
      </c>
    </row>
    <row r="944" spans="1:14" x14ac:dyDescent="0.25">
      <c r="A944" t="str">
        <f>CALCS!AD947</f>
        <v>422958</v>
      </c>
      <c r="B944" t="str">
        <f>CALCS!A947</f>
        <v>Hazleton</v>
      </c>
      <c r="C944" t="str">
        <f>CALCS!B947</f>
        <v>PA</v>
      </c>
      <c r="D944" t="str">
        <f>CALCS!C947</f>
        <v>51</v>
      </c>
      <c r="E944" t="str">
        <f>CALCS!D947</f>
        <v>PC</v>
      </c>
      <c r="F944">
        <f>CALCS!O947</f>
        <v>24659</v>
      </c>
      <c r="G944" s="133">
        <f ca="1">OFFSET(CDBG17old!$J$1,MATCH(A944,CDBG17old!$K$2:$K$1263,0),)</f>
        <v>639908</v>
      </c>
      <c r="H944" s="133">
        <f>CALCS!X947</f>
        <v>674778</v>
      </c>
      <c r="I944" s="133">
        <f ca="1">IFERROR(OFFSET('reallocations and reductions'!$H$2,MATCH(A944,'reallocations and reductions'!$F$3:$F$6,0),),0)</f>
        <v>0</v>
      </c>
      <c r="J944" s="133">
        <f ca="1">IFERROR(OFFSET('reallocations and reductions'!$I$13,MATCH(A944,'reallocations and reductions'!$F$14:$F$54,0),), 0)</f>
        <v>0</v>
      </c>
      <c r="K944" s="133">
        <f ca="1">ROUND(IF(OR(E944="State Balance", E944="Hawaii County"), H944/(SUMIF($E$2:$E$1259,"State Balance",$H$2:$H$1259)+SUMIF($E$2:$E$1259,"Hawaii County",$H$2:$H$1259))*('reallocations and reductions'!$I$6),H944/(SUM($H$2:$H$1259)-SUMIF($E$2:$E$1259,"State Balance",$H$2:$H$1259)-SUMIF($E$2:$E$1259,"Hawaii County",$H$2:$H$1259))*('reallocations and reductions'!$I$8+'reallocations and reductions'!$I$7)),0)</f>
        <v>53</v>
      </c>
      <c r="L944" s="133">
        <f t="shared" ca="1" si="42"/>
        <v>674831</v>
      </c>
      <c r="M944" s="151">
        <f t="shared" ca="1" si="43"/>
        <v>5.457503266094501E-2</v>
      </c>
      <c r="N944" s="156">
        <f t="shared" ca="1" si="44"/>
        <v>34923</v>
      </c>
    </row>
    <row r="945" spans="1:14" x14ac:dyDescent="0.25">
      <c r="A945" t="str">
        <f>CALCS!AD948</f>
        <v>423411</v>
      </c>
      <c r="B945" t="str">
        <f>CALCS!A948</f>
        <v>Johnstown</v>
      </c>
      <c r="C945" t="str">
        <f>CALCS!B948</f>
        <v>PA</v>
      </c>
      <c r="D945" t="str">
        <f>CALCS!C948</f>
        <v>51</v>
      </c>
      <c r="E945" t="str">
        <f>CALCS!D948</f>
        <v>PC</v>
      </c>
      <c r="F945">
        <f>CALCS!O948</f>
        <v>19712</v>
      </c>
      <c r="G945" s="133">
        <f ca="1">OFFSET(CDBG17old!$J$1,MATCH(A945,CDBG17old!$K$2:$K$1263,0),)</f>
        <v>1135887</v>
      </c>
      <c r="H945" s="133">
        <f>CALCS!X948</f>
        <v>1248518</v>
      </c>
      <c r="I945" s="133">
        <f ca="1">IFERROR(OFFSET('reallocations and reductions'!$H$2,MATCH(A945,'reallocations and reductions'!$F$3:$F$6,0),),0)</f>
        <v>0</v>
      </c>
      <c r="J945" s="133">
        <f ca="1">IFERROR(OFFSET('reallocations and reductions'!$I$13,MATCH(A945,'reallocations and reductions'!$F$14:$F$54,0),), 0)</f>
        <v>0</v>
      </c>
      <c r="K945" s="133">
        <f ca="1">ROUND(IF(OR(E945="State Balance", E945="Hawaii County"), H945/(SUMIF($E$2:$E$1259,"State Balance",$H$2:$H$1259)+SUMIF($E$2:$E$1259,"Hawaii County",$H$2:$H$1259))*('reallocations and reductions'!$I$6),H945/(SUM($H$2:$H$1259)-SUMIF($E$2:$E$1259,"State Balance",$H$2:$H$1259)-SUMIF($E$2:$E$1259,"Hawaii County",$H$2:$H$1259))*('reallocations and reductions'!$I$8+'reallocations and reductions'!$I$7)),0)</f>
        <v>97</v>
      </c>
      <c r="L945" s="133">
        <f t="shared" ca="1" si="42"/>
        <v>1248615</v>
      </c>
      <c r="M945" s="151">
        <f t="shared" ca="1" si="43"/>
        <v>9.9242266176124916E-2</v>
      </c>
      <c r="N945" s="156">
        <f t="shared" ca="1" si="44"/>
        <v>112728</v>
      </c>
    </row>
    <row r="946" spans="1:14" x14ac:dyDescent="0.25">
      <c r="A946" t="str">
        <f>CALCS!AD949</f>
        <v>423573</v>
      </c>
      <c r="B946" t="str">
        <f>CALCS!A949</f>
        <v>Lancaster City</v>
      </c>
      <c r="C946" t="str">
        <f>CALCS!B949</f>
        <v>PA</v>
      </c>
      <c r="D946" t="str">
        <f>CALCS!C949</f>
        <v>51</v>
      </c>
      <c r="E946" t="str">
        <f>CALCS!D949</f>
        <v>PC</v>
      </c>
      <c r="F946">
        <f>CALCS!O949</f>
        <v>59218</v>
      </c>
      <c r="G946" s="133">
        <f ca="1">OFFSET(CDBG17old!$J$1,MATCH(A946,CDBG17old!$K$2:$K$1263,0),)</f>
        <v>1545784</v>
      </c>
      <c r="H946" s="133">
        <f>CALCS!X949</f>
        <v>1679104</v>
      </c>
      <c r="I946" s="133">
        <f ca="1">IFERROR(OFFSET('reallocations and reductions'!$H$2,MATCH(A946,'reallocations and reductions'!$F$3:$F$6,0),),0)</f>
        <v>0</v>
      </c>
      <c r="J946" s="133">
        <f ca="1">IFERROR(OFFSET('reallocations and reductions'!$I$13,MATCH(A946,'reallocations and reductions'!$F$14:$F$54,0),), 0)</f>
        <v>0</v>
      </c>
      <c r="K946" s="133">
        <f ca="1">ROUND(IF(OR(E946="State Balance", E946="Hawaii County"), H946/(SUMIF($E$2:$E$1259,"State Balance",$H$2:$H$1259)+SUMIF($E$2:$E$1259,"Hawaii County",$H$2:$H$1259))*('reallocations and reductions'!$I$6),H946/(SUM($H$2:$H$1259)-SUMIF($E$2:$E$1259,"State Balance",$H$2:$H$1259)-SUMIF($E$2:$E$1259,"Hawaii County",$H$2:$H$1259))*('reallocations and reductions'!$I$8+'reallocations and reductions'!$I$7)),0)</f>
        <v>131</v>
      </c>
      <c r="L946" s="133">
        <f t="shared" ca="1" si="42"/>
        <v>1679235</v>
      </c>
      <c r="M946" s="151">
        <f t="shared" ca="1" si="43"/>
        <v>8.63322430559509E-2</v>
      </c>
      <c r="N946" s="156">
        <f t="shared" ca="1" si="44"/>
        <v>133451</v>
      </c>
    </row>
    <row r="947" spans="1:14" x14ac:dyDescent="0.25">
      <c r="A947" t="str">
        <f>CALCS!AD950</f>
        <v>423657</v>
      </c>
      <c r="B947" t="str">
        <f>CALCS!A950</f>
        <v>Lebanon</v>
      </c>
      <c r="C947" t="str">
        <f>CALCS!B950</f>
        <v>PA</v>
      </c>
      <c r="D947" t="str">
        <f>CALCS!C950</f>
        <v>51</v>
      </c>
      <c r="E947" t="str">
        <f>CALCS!D950</f>
        <v>PC</v>
      </c>
      <c r="F947">
        <f>CALCS!O950</f>
        <v>25726</v>
      </c>
      <c r="G947" s="133">
        <f ca="1">OFFSET(CDBG17old!$J$1,MATCH(A947,CDBG17old!$K$2:$K$1263,0),)</f>
        <v>620933</v>
      </c>
      <c r="H947" s="133">
        <f>CALCS!X950</f>
        <v>667809</v>
      </c>
      <c r="I947" s="133">
        <f ca="1">IFERROR(OFFSET('reallocations and reductions'!$H$2,MATCH(A947,'reallocations and reductions'!$F$3:$F$6,0),),0)</f>
        <v>0</v>
      </c>
      <c r="J947" s="133">
        <f ca="1">IFERROR(OFFSET('reallocations and reductions'!$I$13,MATCH(A947,'reallocations and reductions'!$F$14:$F$54,0),), 0)</f>
        <v>0</v>
      </c>
      <c r="K947" s="133">
        <f ca="1">ROUND(IF(OR(E947="State Balance", E947="Hawaii County"), H947/(SUMIF($E$2:$E$1259,"State Balance",$H$2:$H$1259)+SUMIF($E$2:$E$1259,"Hawaii County",$H$2:$H$1259))*('reallocations and reductions'!$I$6),H947/(SUM($H$2:$H$1259)-SUMIF($E$2:$E$1259,"State Balance",$H$2:$H$1259)-SUMIF($E$2:$E$1259,"Hawaii County",$H$2:$H$1259))*('reallocations and reductions'!$I$8+'reallocations and reductions'!$I$7)),0)</f>
        <v>52</v>
      </c>
      <c r="L947" s="133">
        <f t="shared" ca="1" si="42"/>
        <v>667861</v>
      </c>
      <c r="M947" s="151">
        <f t="shared" ca="1" si="43"/>
        <v>7.5576591999458875E-2</v>
      </c>
      <c r="N947" s="156">
        <f t="shared" ca="1" si="44"/>
        <v>46928</v>
      </c>
    </row>
    <row r="948" spans="1:14" x14ac:dyDescent="0.25">
      <c r="A948" t="str">
        <f>CALCS!AD951</f>
        <v>423951</v>
      </c>
      <c r="B948" t="str">
        <f>CALCS!A951</f>
        <v>Lower Merion</v>
      </c>
      <c r="C948" t="str">
        <f>CALCS!B951</f>
        <v>PA</v>
      </c>
      <c r="D948" t="str">
        <f>CALCS!C951</f>
        <v>52</v>
      </c>
      <c r="E948" t="str">
        <f>CALCS!D951</f>
        <v>MC</v>
      </c>
      <c r="F948">
        <f>CALCS!O951</f>
        <v>58288</v>
      </c>
      <c r="G948" s="133">
        <f ca="1">OFFSET(CDBG17old!$J$1,MATCH(A948,CDBG17old!$K$2:$K$1263,0),)</f>
        <v>887870</v>
      </c>
      <c r="H948" s="133">
        <f>CALCS!X951</f>
        <v>987075</v>
      </c>
      <c r="I948" s="133">
        <f ca="1">IFERROR(OFFSET('reallocations and reductions'!$H$2,MATCH(A948,'reallocations and reductions'!$F$3:$F$6,0),),0)</f>
        <v>0</v>
      </c>
      <c r="J948" s="133">
        <f ca="1">IFERROR(OFFSET('reallocations and reductions'!$I$13,MATCH(A948,'reallocations and reductions'!$F$14:$F$54,0),), 0)</f>
        <v>0</v>
      </c>
      <c r="K948" s="133">
        <f ca="1">ROUND(IF(OR(E948="State Balance", E948="Hawaii County"), H948/(SUMIF($E$2:$E$1259,"State Balance",$H$2:$H$1259)+SUMIF($E$2:$E$1259,"Hawaii County",$H$2:$H$1259))*('reallocations and reductions'!$I$6),H948/(SUM($H$2:$H$1259)-SUMIF($E$2:$E$1259,"State Balance",$H$2:$H$1259)-SUMIF($E$2:$E$1259,"Hawaii County",$H$2:$H$1259))*('reallocations and reductions'!$I$8+'reallocations and reductions'!$I$7)),0)</f>
        <v>77</v>
      </c>
      <c r="L948" s="133">
        <f t="shared" ca="1" si="42"/>
        <v>987152</v>
      </c>
      <c r="M948" s="151">
        <f t="shared" ca="1" si="43"/>
        <v>0.11182042416119477</v>
      </c>
      <c r="N948" s="156">
        <f t="shared" ca="1" si="44"/>
        <v>99282</v>
      </c>
    </row>
    <row r="949" spans="1:14" x14ac:dyDescent="0.25">
      <c r="A949" t="str">
        <f>CALCS!AD952</f>
        <v>424086</v>
      </c>
      <c r="B949" t="str">
        <f>CALCS!A952</f>
        <v>Mckeesport</v>
      </c>
      <c r="C949" t="str">
        <f>CALCS!B952</f>
        <v>PA</v>
      </c>
      <c r="D949" t="str">
        <f>CALCS!C952</f>
        <v>52</v>
      </c>
      <c r="E949" t="str">
        <f>CALCS!D952</f>
        <v>MC</v>
      </c>
      <c r="F949">
        <f>CALCS!O952</f>
        <v>19273</v>
      </c>
      <c r="G949" s="133">
        <f ca="1">OFFSET(CDBG17old!$J$1,MATCH(A949,CDBG17old!$K$2:$K$1263,0),)</f>
        <v>971553</v>
      </c>
      <c r="H949" s="133">
        <f>CALCS!X952</f>
        <v>1075220</v>
      </c>
      <c r="I949" s="133">
        <f ca="1">IFERROR(OFFSET('reallocations and reductions'!$H$2,MATCH(A949,'reallocations and reductions'!$F$3:$F$6,0),),0)</f>
        <v>0</v>
      </c>
      <c r="J949" s="133">
        <f ca="1">IFERROR(OFFSET('reallocations and reductions'!$I$13,MATCH(A949,'reallocations and reductions'!$F$14:$F$54,0),), 0)</f>
        <v>0</v>
      </c>
      <c r="K949" s="133">
        <f ca="1">ROUND(IF(OR(E949="State Balance", E949="Hawaii County"), H949/(SUMIF($E$2:$E$1259,"State Balance",$H$2:$H$1259)+SUMIF($E$2:$E$1259,"Hawaii County",$H$2:$H$1259))*('reallocations and reductions'!$I$6),H949/(SUM($H$2:$H$1259)-SUMIF($E$2:$E$1259,"State Balance",$H$2:$H$1259)-SUMIF($E$2:$E$1259,"Hawaii County",$H$2:$H$1259))*('reallocations and reductions'!$I$8+'reallocations and reductions'!$I$7)),0)</f>
        <v>84</v>
      </c>
      <c r="L949" s="133">
        <f t="shared" ca="1" si="42"/>
        <v>1075304</v>
      </c>
      <c r="M949" s="151">
        <f t="shared" ca="1" si="43"/>
        <v>0.10678882160829106</v>
      </c>
      <c r="N949" s="156">
        <f t="shared" ca="1" si="44"/>
        <v>103751</v>
      </c>
    </row>
    <row r="950" spans="1:14" x14ac:dyDescent="0.25">
      <c r="A950" t="str">
        <f>CALCS!AD953</f>
        <v>424434</v>
      </c>
      <c r="B950" t="str">
        <f>CALCS!A953</f>
        <v>Millcreek Township</v>
      </c>
      <c r="C950" t="str">
        <f>CALCS!B953</f>
        <v>PA</v>
      </c>
      <c r="D950" t="str">
        <f>CALCS!C953</f>
        <v>52</v>
      </c>
      <c r="E950" t="str">
        <f>CALCS!D953</f>
        <v>MC</v>
      </c>
      <c r="F950">
        <f>CALCS!O953</f>
        <v>53773</v>
      </c>
      <c r="G950" s="133">
        <f ca="1">OFFSET(CDBG17old!$J$1,MATCH(A950,CDBG17old!$K$2:$K$1263,0),)</f>
        <v>232244</v>
      </c>
      <c r="H950" s="133">
        <f>CALCS!X953</f>
        <v>253830</v>
      </c>
      <c r="I950" s="133">
        <f ca="1">IFERROR(OFFSET('reallocations and reductions'!$H$2,MATCH(A950,'reallocations and reductions'!$F$3:$F$6,0),),0)</f>
        <v>0</v>
      </c>
      <c r="J950" s="133">
        <f ca="1">IFERROR(OFFSET('reallocations and reductions'!$I$13,MATCH(A950,'reallocations and reductions'!$F$14:$F$54,0),), 0)</f>
        <v>0</v>
      </c>
      <c r="K950" s="133">
        <f ca="1">ROUND(IF(OR(E950="State Balance", E950="Hawaii County"), H950/(SUMIF($E$2:$E$1259,"State Balance",$H$2:$H$1259)+SUMIF($E$2:$E$1259,"Hawaii County",$H$2:$H$1259))*('reallocations and reductions'!$I$6),H950/(SUM($H$2:$H$1259)-SUMIF($E$2:$E$1259,"State Balance",$H$2:$H$1259)-SUMIF($E$2:$E$1259,"Hawaii County",$H$2:$H$1259))*('reallocations and reductions'!$I$8+'reallocations and reductions'!$I$7)),0)</f>
        <v>20</v>
      </c>
      <c r="L950" s="133">
        <f t="shared" ca="1" si="42"/>
        <v>253850</v>
      </c>
      <c r="M950" s="151">
        <f t="shared" ca="1" si="43"/>
        <v>9.3031466905495949E-2</v>
      </c>
      <c r="N950" s="156">
        <f t="shared" ca="1" si="44"/>
        <v>21606</v>
      </c>
    </row>
    <row r="951" spans="1:14" x14ac:dyDescent="0.25">
      <c r="A951" t="str">
        <f>CALCS!AD954</f>
        <v>424914</v>
      </c>
      <c r="B951" t="str">
        <f>CALCS!A954</f>
        <v>Norristown</v>
      </c>
      <c r="C951" t="str">
        <f>CALCS!B954</f>
        <v>PA</v>
      </c>
      <c r="D951" t="str">
        <f>CALCS!C954</f>
        <v>52</v>
      </c>
      <c r="E951" t="str">
        <f>CALCS!D954</f>
        <v>MC</v>
      </c>
      <c r="F951">
        <f>CALCS!O954</f>
        <v>34370</v>
      </c>
      <c r="G951" s="133">
        <f ca="1">OFFSET(CDBG17old!$J$1,MATCH(A951,CDBG17old!$K$2:$K$1263,0),)</f>
        <v>795355</v>
      </c>
      <c r="H951" s="133">
        <f>CALCS!X954</f>
        <v>887012</v>
      </c>
      <c r="I951" s="133">
        <f ca="1">IFERROR(OFFSET('reallocations and reductions'!$H$2,MATCH(A951,'reallocations and reductions'!$F$3:$F$6,0),),0)</f>
        <v>0</v>
      </c>
      <c r="J951" s="133">
        <f ca="1">IFERROR(OFFSET('reallocations and reductions'!$I$13,MATCH(A951,'reallocations and reductions'!$F$14:$F$54,0),), 0)</f>
        <v>0</v>
      </c>
      <c r="K951" s="133">
        <f ca="1">ROUND(IF(OR(E951="State Balance", E951="Hawaii County"), H951/(SUMIF($E$2:$E$1259,"State Balance",$H$2:$H$1259)+SUMIF($E$2:$E$1259,"Hawaii County",$H$2:$H$1259))*('reallocations and reductions'!$I$6),H951/(SUM($H$2:$H$1259)-SUMIF($E$2:$E$1259,"State Balance",$H$2:$H$1259)-SUMIF($E$2:$E$1259,"Hawaii County",$H$2:$H$1259))*('reallocations and reductions'!$I$8+'reallocations and reductions'!$I$7)),0)</f>
        <v>69</v>
      </c>
      <c r="L951" s="133">
        <f t="shared" ca="1" si="42"/>
        <v>887081</v>
      </c>
      <c r="M951" s="151">
        <f t="shared" ca="1" si="43"/>
        <v>0.11532711807934821</v>
      </c>
      <c r="N951" s="156">
        <f t="shared" ca="1" si="44"/>
        <v>91726</v>
      </c>
    </row>
    <row r="952" spans="1:14" x14ac:dyDescent="0.25">
      <c r="A952" t="str">
        <f>CALCS!AD955</f>
        <v>425340</v>
      </c>
      <c r="B952" t="str">
        <f>CALCS!A955</f>
        <v>Penn Hills</v>
      </c>
      <c r="C952" t="str">
        <f>CALCS!B955</f>
        <v>PA</v>
      </c>
      <c r="D952" t="str">
        <f>CALCS!C955</f>
        <v>52</v>
      </c>
      <c r="E952" t="str">
        <f>CALCS!D955</f>
        <v>MC</v>
      </c>
      <c r="F952">
        <f>CALCS!O955</f>
        <v>41555</v>
      </c>
      <c r="G952" s="133">
        <f ca="1">OFFSET(CDBG17old!$J$1,MATCH(A952,CDBG17old!$K$2:$K$1263,0),)</f>
        <v>625978</v>
      </c>
      <c r="H952" s="133">
        <f>CALCS!X955</f>
        <v>701386</v>
      </c>
      <c r="I952" s="133">
        <f ca="1">IFERROR(OFFSET('reallocations and reductions'!$H$2,MATCH(A952,'reallocations and reductions'!$F$3:$F$6,0),),0)</f>
        <v>0</v>
      </c>
      <c r="J952" s="133">
        <f ca="1">IFERROR(OFFSET('reallocations and reductions'!$I$13,MATCH(A952,'reallocations and reductions'!$F$14:$F$54,0),), 0)</f>
        <v>0</v>
      </c>
      <c r="K952" s="133">
        <f ca="1">ROUND(IF(OR(E952="State Balance", E952="Hawaii County"), H952/(SUMIF($E$2:$E$1259,"State Balance",$H$2:$H$1259)+SUMIF($E$2:$E$1259,"Hawaii County",$H$2:$H$1259))*('reallocations and reductions'!$I$6),H952/(SUM($H$2:$H$1259)-SUMIF($E$2:$E$1259,"State Balance",$H$2:$H$1259)-SUMIF($E$2:$E$1259,"Hawaii County",$H$2:$H$1259))*('reallocations and reductions'!$I$8+'reallocations and reductions'!$I$7)),0)</f>
        <v>55</v>
      </c>
      <c r="L952" s="133">
        <f t="shared" ca="1" si="42"/>
        <v>701441</v>
      </c>
      <c r="M952" s="151">
        <f t="shared" ca="1" si="43"/>
        <v>0.1205521599800632</v>
      </c>
      <c r="N952" s="156">
        <f t="shared" ca="1" si="44"/>
        <v>75463</v>
      </c>
    </row>
    <row r="953" spans="1:14" x14ac:dyDescent="0.25">
      <c r="A953" t="str">
        <f>CALCS!AD956</f>
        <v>425451</v>
      </c>
      <c r="B953" t="str">
        <f>CALCS!A956</f>
        <v>Philadelphia</v>
      </c>
      <c r="C953" t="str">
        <f>CALCS!B956</f>
        <v>PA</v>
      </c>
      <c r="D953" t="str">
        <f>CALCS!C956</f>
        <v>51</v>
      </c>
      <c r="E953" t="str">
        <f>CALCS!D956</f>
        <v>PC</v>
      </c>
      <c r="F953">
        <f>CALCS!O956</f>
        <v>1567872</v>
      </c>
      <c r="G953" s="133">
        <f ca="1">OFFSET(CDBG17old!$J$1,MATCH(A953,CDBG17old!$K$2:$K$1263,0),)</f>
        <v>38700839</v>
      </c>
      <c r="H953" s="133">
        <f>CALCS!X956</f>
        <v>42563656</v>
      </c>
      <c r="I953" s="133">
        <f ca="1">IFERROR(OFFSET('reallocations and reductions'!$H$2,MATCH(A953,'reallocations and reductions'!$F$3:$F$6,0),),0)</f>
        <v>0</v>
      </c>
      <c r="J953" s="133">
        <f ca="1">IFERROR(OFFSET('reallocations and reductions'!$I$13,MATCH(A953,'reallocations and reductions'!$F$14:$F$54,0),), 0)</f>
        <v>0</v>
      </c>
      <c r="K953" s="133">
        <f ca="1">ROUND(IF(OR(E953="State Balance", E953="Hawaii County"), H953/(SUMIF($E$2:$E$1259,"State Balance",$H$2:$H$1259)+SUMIF($E$2:$E$1259,"Hawaii County",$H$2:$H$1259))*('reallocations and reductions'!$I$6),H953/(SUM($H$2:$H$1259)-SUMIF($E$2:$E$1259,"State Balance",$H$2:$H$1259)-SUMIF($E$2:$E$1259,"Hawaii County",$H$2:$H$1259))*('reallocations and reductions'!$I$8+'reallocations and reductions'!$I$7)),0)</f>
        <v>3318</v>
      </c>
      <c r="L953" s="133">
        <f t="shared" ca="1" si="42"/>
        <v>42566974</v>
      </c>
      <c r="M953" s="151">
        <f t="shared" ca="1" si="43"/>
        <v>9.9897963452420246E-2</v>
      </c>
      <c r="N953" s="156">
        <f t="shared" ca="1" si="44"/>
        <v>3866135</v>
      </c>
    </row>
    <row r="954" spans="1:14" x14ac:dyDescent="0.25">
      <c r="A954" t="str">
        <f>CALCS!AD957</f>
        <v>425529</v>
      </c>
      <c r="B954" t="str">
        <f>CALCS!A957</f>
        <v>Pittsburgh</v>
      </c>
      <c r="C954" t="str">
        <f>CALCS!B957</f>
        <v>PA</v>
      </c>
      <c r="D954" t="str">
        <f>CALCS!C957</f>
        <v>51</v>
      </c>
      <c r="E954" t="str">
        <f>CALCS!D957</f>
        <v>PC</v>
      </c>
      <c r="F954">
        <f>CALCS!O957</f>
        <v>303625</v>
      </c>
      <c r="G954" s="133">
        <f ca="1">OFFSET(CDBG17old!$J$1,MATCH(A954,CDBG17old!$K$2:$K$1263,0),)</f>
        <v>12754743</v>
      </c>
      <c r="H954" s="133">
        <f>CALCS!X957</f>
        <v>13912834</v>
      </c>
      <c r="I954" s="133">
        <f ca="1">IFERROR(OFFSET('reallocations and reductions'!$H$2,MATCH(A954,'reallocations and reductions'!$F$3:$F$6,0),),0)</f>
        <v>0</v>
      </c>
      <c r="J954" s="133">
        <f ca="1">IFERROR(OFFSET('reallocations and reductions'!$I$13,MATCH(A954,'reallocations and reductions'!$F$14:$F$54,0),), 0)</f>
        <v>0</v>
      </c>
      <c r="K954" s="133">
        <f ca="1">ROUND(IF(OR(E954="State Balance", E954="Hawaii County"), H954/(SUMIF($E$2:$E$1259,"State Balance",$H$2:$H$1259)+SUMIF($E$2:$E$1259,"Hawaii County",$H$2:$H$1259))*('reallocations and reductions'!$I$6),H954/(SUM($H$2:$H$1259)-SUMIF($E$2:$E$1259,"State Balance",$H$2:$H$1259)-SUMIF($E$2:$E$1259,"Hawaii County",$H$2:$H$1259))*('reallocations and reductions'!$I$8+'reallocations and reductions'!$I$7)),0)</f>
        <v>1085</v>
      </c>
      <c r="L954" s="133">
        <f t="shared" ca="1" si="42"/>
        <v>13913919</v>
      </c>
      <c r="M954" s="151">
        <f t="shared" ca="1" si="43"/>
        <v>9.0881956618020454E-2</v>
      </c>
      <c r="N954" s="156">
        <f t="shared" ca="1" si="44"/>
        <v>1159176</v>
      </c>
    </row>
    <row r="955" spans="1:14" x14ac:dyDescent="0.25">
      <c r="A955" t="str">
        <f>CALCS!AD958</f>
        <v>425793</v>
      </c>
      <c r="B955" t="str">
        <f>CALCS!A958</f>
        <v>Reading</v>
      </c>
      <c r="C955" t="str">
        <f>CALCS!B958</f>
        <v>PA</v>
      </c>
      <c r="D955" t="str">
        <f>CALCS!C958</f>
        <v>51</v>
      </c>
      <c r="E955" t="str">
        <f>CALCS!D958</f>
        <v>PC</v>
      </c>
      <c r="F955">
        <f>CALCS!O958</f>
        <v>87575</v>
      </c>
      <c r="G955" s="133">
        <f ca="1">OFFSET(CDBG17old!$J$1,MATCH(A955,CDBG17old!$K$2:$K$1263,0),)</f>
        <v>2419585</v>
      </c>
      <c r="H955" s="133">
        <f>CALCS!X958</f>
        <v>2603811</v>
      </c>
      <c r="I955" s="133">
        <f ca="1">IFERROR(OFFSET('reallocations and reductions'!$H$2,MATCH(A955,'reallocations and reductions'!$F$3:$F$6,0),),0)</f>
        <v>0</v>
      </c>
      <c r="J955" s="133">
        <f ca="1">IFERROR(OFFSET('reallocations and reductions'!$I$13,MATCH(A955,'reallocations and reductions'!$F$14:$F$54,0),), 0)</f>
        <v>0</v>
      </c>
      <c r="K955" s="133">
        <f ca="1">ROUND(IF(OR(E955="State Balance", E955="Hawaii County"), H955/(SUMIF($E$2:$E$1259,"State Balance",$H$2:$H$1259)+SUMIF($E$2:$E$1259,"Hawaii County",$H$2:$H$1259))*('reallocations and reductions'!$I$6),H955/(SUM($H$2:$H$1259)-SUMIF($E$2:$E$1259,"State Balance",$H$2:$H$1259)-SUMIF($E$2:$E$1259,"Hawaii County",$H$2:$H$1259))*('reallocations and reductions'!$I$8+'reallocations and reductions'!$I$7)),0)</f>
        <v>203</v>
      </c>
      <c r="L955" s="133">
        <f t="shared" ca="1" si="42"/>
        <v>2604014</v>
      </c>
      <c r="M955" s="151">
        <f t="shared" ca="1" si="43"/>
        <v>7.6223401947028105E-2</v>
      </c>
      <c r="N955" s="156">
        <f t="shared" ca="1" si="44"/>
        <v>184429</v>
      </c>
    </row>
    <row r="956" spans="1:14" x14ac:dyDescent="0.25">
      <c r="A956" t="str">
        <f>CALCS!AD959</f>
        <v>426201</v>
      </c>
      <c r="B956" t="str">
        <f>CALCS!A959</f>
        <v>Scranton</v>
      </c>
      <c r="C956" t="str">
        <f>CALCS!B959</f>
        <v>PA</v>
      </c>
      <c r="D956" t="str">
        <f>CALCS!C959</f>
        <v>51</v>
      </c>
      <c r="E956" t="str">
        <f>CALCS!D959</f>
        <v>PC</v>
      </c>
      <c r="F956">
        <f>CALCS!O959</f>
        <v>77291</v>
      </c>
      <c r="G956" s="133">
        <f ca="1">OFFSET(CDBG17old!$J$1,MATCH(A956,CDBG17old!$K$2:$K$1263,0),)</f>
        <v>2453897</v>
      </c>
      <c r="H956" s="133">
        <f>CALCS!X959</f>
        <v>2699316</v>
      </c>
      <c r="I956" s="133">
        <f ca="1">IFERROR(OFFSET('reallocations and reductions'!$H$2,MATCH(A956,'reallocations and reductions'!$F$3:$F$6,0),),0)</f>
        <v>0</v>
      </c>
      <c r="J956" s="133">
        <f ca="1">IFERROR(OFFSET('reallocations and reductions'!$I$13,MATCH(A956,'reallocations and reductions'!$F$14:$F$54,0),), 0)</f>
        <v>0</v>
      </c>
      <c r="K956" s="133">
        <f ca="1">ROUND(IF(OR(E956="State Balance", E956="Hawaii County"), H956/(SUMIF($E$2:$E$1259,"State Balance",$H$2:$H$1259)+SUMIF($E$2:$E$1259,"Hawaii County",$H$2:$H$1259))*('reallocations and reductions'!$I$6),H956/(SUM($H$2:$H$1259)-SUMIF($E$2:$E$1259,"State Balance",$H$2:$H$1259)-SUMIF($E$2:$E$1259,"Hawaii County",$H$2:$H$1259))*('reallocations and reductions'!$I$8+'reallocations and reductions'!$I$7)),0)</f>
        <v>210</v>
      </c>
      <c r="L956" s="133">
        <f t="shared" ca="1" si="42"/>
        <v>2699526</v>
      </c>
      <c r="M956" s="151">
        <f t="shared" ca="1" si="43"/>
        <v>0.10009751835549739</v>
      </c>
      <c r="N956" s="156">
        <f t="shared" ca="1" si="44"/>
        <v>245629</v>
      </c>
    </row>
    <row r="957" spans="1:14" x14ac:dyDescent="0.25">
      <c r="A957" t="str">
        <f>CALCS!AD960</f>
        <v>426258</v>
      </c>
      <c r="B957" t="str">
        <f>CALCS!A960</f>
        <v>Sharon</v>
      </c>
      <c r="C957" t="str">
        <f>CALCS!B960</f>
        <v>PA</v>
      </c>
      <c r="D957" t="str">
        <f>CALCS!C960</f>
        <v>52</v>
      </c>
      <c r="E957" t="str">
        <f>CALCS!D960</f>
        <v>MC</v>
      </c>
      <c r="F957">
        <f>CALCS!O960</f>
        <v>13405</v>
      </c>
      <c r="G957" s="133">
        <f ca="1">OFFSET(CDBG17old!$J$1,MATCH(A957,CDBG17old!$K$2:$K$1263,0),)</f>
        <v>500972</v>
      </c>
      <c r="H957" s="133">
        <f>CALCS!X960</f>
        <v>551159</v>
      </c>
      <c r="I957" s="133">
        <f ca="1">IFERROR(OFFSET('reallocations and reductions'!$H$2,MATCH(A957,'reallocations and reductions'!$F$3:$F$6,0),),0)</f>
        <v>0</v>
      </c>
      <c r="J957" s="133">
        <f ca="1">IFERROR(OFFSET('reallocations and reductions'!$I$13,MATCH(A957,'reallocations and reductions'!$F$14:$F$54,0),), 0)</f>
        <v>0</v>
      </c>
      <c r="K957" s="133">
        <f ca="1">ROUND(IF(OR(E957="State Balance", E957="Hawaii County"), H957/(SUMIF($E$2:$E$1259,"State Balance",$H$2:$H$1259)+SUMIF($E$2:$E$1259,"Hawaii County",$H$2:$H$1259))*('reallocations and reductions'!$I$6),H957/(SUM($H$2:$H$1259)-SUMIF($E$2:$E$1259,"State Balance",$H$2:$H$1259)-SUMIF($E$2:$E$1259,"Hawaii County",$H$2:$H$1259))*('reallocations and reductions'!$I$8+'reallocations and reductions'!$I$7)),0)</f>
        <v>43</v>
      </c>
      <c r="L957" s="133">
        <f t="shared" ca="1" si="42"/>
        <v>551202</v>
      </c>
      <c r="M957" s="151">
        <f t="shared" ca="1" si="43"/>
        <v>0.10026508467539104</v>
      </c>
      <c r="N957" s="156">
        <f t="shared" ca="1" si="44"/>
        <v>50230</v>
      </c>
    </row>
    <row r="958" spans="1:14" x14ac:dyDescent="0.25">
      <c r="A958" t="str">
        <f>CALCS!AD961</f>
        <v>426711</v>
      </c>
      <c r="B958" t="str">
        <f>CALCS!A961</f>
        <v>State College</v>
      </c>
      <c r="C958" t="str">
        <f>CALCS!B961</f>
        <v>PA</v>
      </c>
      <c r="D958" t="str">
        <f>CALCS!C961</f>
        <v>51</v>
      </c>
      <c r="E958" t="str">
        <f>CALCS!D961</f>
        <v>PC</v>
      </c>
      <c r="F958">
        <f>CALCS!O961</f>
        <v>41992</v>
      </c>
      <c r="G958" s="133">
        <f ca="1">OFFSET(CDBG17old!$J$1,MATCH(A958,CDBG17old!$K$2:$K$1263,0),)</f>
        <v>487421</v>
      </c>
      <c r="H958" s="133">
        <f>CALCS!X961</f>
        <v>536579</v>
      </c>
      <c r="I958" s="133">
        <f ca="1">IFERROR(OFFSET('reallocations and reductions'!$H$2,MATCH(A958,'reallocations and reductions'!$F$3:$F$6,0),),0)</f>
        <v>0</v>
      </c>
      <c r="J958" s="133">
        <f ca="1">IFERROR(OFFSET('reallocations and reductions'!$I$13,MATCH(A958,'reallocations and reductions'!$F$14:$F$54,0),), 0)</f>
        <v>0</v>
      </c>
      <c r="K958" s="133">
        <f ca="1">ROUND(IF(OR(E958="State Balance", E958="Hawaii County"), H958/(SUMIF($E$2:$E$1259,"State Balance",$H$2:$H$1259)+SUMIF($E$2:$E$1259,"Hawaii County",$H$2:$H$1259))*('reallocations and reductions'!$I$6),H958/(SUM($H$2:$H$1259)-SUMIF($E$2:$E$1259,"State Balance",$H$2:$H$1259)-SUMIF($E$2:$E$1259,"Hawaii County",$H$2:$H$1259))*('reallocations and reductions'!$I$8+'reallocations and reductions'!$I$7)),0)</f>
        <v>42</v>
      </c>
      <c r="L958" s="133">
        <f t="shared" ca="1" si="42"/>
        <v>536621</v>
      </c>
      <c r="M958" s="151">
        <f t="shared" ca="1" si="43"/>
        <v>0.1009394342878128</v>
      </c>
      <c r="N958" s="156">
        <f t="shared" ca="1" si="44"/>
        <v>49200</v>
      </c>
    </row>
    <row r="959" spans="1:14" x14ac:dyDescent="0.25">
      <c r="A959" t="str">
        <f>CALCS!AD962</f>
        <v>427227</v>
      </c>
      <c r="B959" t="str">
        <f>CALCS!A962</f>
        <v>Upper Darby</v>
      </c>
      <c r="C959" t="str">
        <f>CALCS!B962</f>
        <v>PA</v>
      </c>
      <c r="D959" t="str">
        <f>CALCS!C962</f>
        <v>52</v>
      </c>
      <c r="E959" t="str">
        <f>CALCS!D962</f>
        <v>MC</v>
      </c>
      <c r="F959">
        <f>CALCS!O962</f>
        <v>82629</v>
      </c>
      <c r="G959" s="133">
        <f ca="1">OFFSET(CDBG17old!$J$1,MATCH(A959,CDBG17old!$K$2:$K$1263,0),)</f>
        <v>1471534</v>
      </c>
      <c r="H959" s="133">
        <f>CALCS!X962</f>
        <v>1603448</v>
      </c>
      <c r="I959" s="133">
        <f ca="1">IFERROR(OFFSET('reallocations and reductions'!$H$2,MATCH(A959,'reallocations and reductions'!$F$3:$F$6,0),),0)</f>
        <v>0</v>
      </c>
      <c r="J959" s="133">
        <f ca="1">IFERROR(OFFSET('reallocations and reductions'!$I$13,MATCH(A959,'reallocations and reductions'!$F$14:$F$54,0),), 0)</f>
        <v>0</v>
      </c>
      <c r="K959" s="133">
        <f ca="1">ROUND(IF(OR(E959="State Balance", E959="Hawaii County"), H959/(SUMIF($E$2:$E$1259,"State Balance",$H$2:$H$1259)+SUMIF($E$2:$E$1259,"Hawaii County",$H$2:$H$1259))*('reallocations and reductions'!$I$6),H959/(SUM($H$2:$H$1259)-SUMIF($E$2:$E$1259,"State Balance",$H$2:$H$1259)-SUMIF($E$2:$E$1259,"Hawaii County",$H$2:$H$1259))*('reallocations and reductions'!$I$8+'reallocations and reductions'!$I$7)),0)</f>
        <v>125</v>
      </c>
      <c r="L959" s="133">
        <f t="shared" ca="1" si="42"/>
        <v>1603573</v>
      </c>
      <c r="M959" s="151">
        <f t="shared" ca="1" si="43"/>
        <v>8.97288136053941E-2</v>
      </c>
      <c r="N959" s="156">
        <f t="shared" ca="1" si="44"/>
        <v>132039</v>
      </c>
    </row>
    <row r="960" spans="1:14" x14ac:dyDescent="0.25">
      <c r="A960" t="str">
        <f>CALCS!AD963</f>
        <v>427947</v>
      </c>
      <c r="B960" t="str">
        <f>CALCS!A963</f>
        <v>Wilkes-Barre</v>
      </c>
      <c r="C960" t="str">
        <f>CALCS!B963</f>
        <v>PA</v>
      </c>
      <c r="D960" t="str">
        <f>CALCS!C963</f>
        <v>51</v>
      </c>
      <c r="E960" t="str">
        <f>CALCS!D963</f>
        <v>PC</v>
      </c>
      <c r="F960">
        <f>CALCS!O963</f>
        <v>40569</v>
      </c>
      <c r="G960" s="133">
        <f ca="1">OFFSET(CDBG17old!$J$1,MATCH(A960,CDBG17old!$K$2:$K$1263,0),)</f>
        <v>1393671</v>
      </c>
      <c r="H960" s="133">
        <f>CALCS!X963</f>
        <v>1526859</v>
      </c>
      <c r="I960" s="133">
        <f ca="1">IFERROR(OFFSET('reallocations and reductions'!$H$2,MATCH(A960,'reallocations and reductions'!$F$3:$F$6,0),),0)</f>
        <v>0</v>
      </c>
      <c r="J960" s="133">
        <f ca="1">IFERROR(OFFSET('reallocations and reductions'!$I$13,MATCH(A960,'reallocations and reductions'!$F$14:$F$54,0),), 0)</f>
        <v>0</v>
      </c>
      <c r="K960" s="133">
        <f ca="1">ROUND(IF(OR(E960="State Balance", E960="Hawaii County"), H960/(SUMIF($E$2:$E$1259,"State Balance",$H$2:$H$1259)+SUMIF($E$2:$E$1259,"Hawaii County",$H$2:$H$1259))*('reallocations and reductions'!$I$6),H960/(SUM($H$2:$H$1259)-SUMIF($E$2:$E$1259,"State Balance",$H$2:$H$1259)-SUMIF($E$2:$E$1259,"Hawaii County",$H$2:$H$1259))*('reallocations and reductions'!$I$8+'reallocations and reductions'!$I$7)),0)</f>
        <v>119</v>
      </c>
      <c r="L960" s="133">
        <f t="shared" ca="1" si="42"/>
        <v>1526978</v>
      </c>
      <c r="M960" s="151">
        <f t="shared" ca="1" si="43"/>
        <v>9.565169971966124E-2</v>
      </c>
      <c r="N960" s="156">
        <f t="shared" ca="1" si="44"/>
        <v>133307</v>
      </c>
    </row>
    <row r="961" spans="1:14" x14ac:dyDescent="0.25">
      <c r="A961" t="str">
        <f>CALCS!AD964</f>
        <v>427962</v>
      </c>
      <c r="B961" t="str">
        <f>CALCS!A964</f>
        <v>Williamsport</v>
      </c>
      <c r="C961" t="str">
        <f>CALCS!B964</f>
        <v>PA</v>
      </c>
      <c r="D961" t="str">
        <f>CALCS!C964</f>
        <v>51</v>
      </c>
      <c r="E961" t="str">
        <f>CALCS!D964</f>
        <v>PC</v>
      </c>
      <c r="F961">
        <f>CALCS!O964</f>
        <v>28834</v>
      </c>
      <c r="G961" s="133">
        <f ca="1">OFFSET(CDBG17old!$J$1,MATCH(A961,CDBG17old!$K$2:$K$1263,0),)</f>
        <v>937790</v>
      </c>
      <c r="H961" s="133">
        <f>CALCS!X964</f>
        <v>1011349</v>
      </c>
      <c r="I961" s="133">
        <f ca="1">IFERROR(OFFSET('reallocations and reductions'!$H$2,MATCH(A961,'reallocations and reductions'!$F$3:$F$6,0),),0)</f>
        <v>0</v>
      </c>
      <c r="J961" s="133">
        <f ca="1">IFERROR(OFFSET('reallocations and reductions'!$I$13,MATCH(A961,'reallocations and reductions'!$F$14:$F$54,0),), 0)</f>
        <v>0</v>
      </c>
      <c r="K961" s="133">
        <f ca="1">ROUND(IF(OR(E961="State Balance", E961="Hawaii County"), H961/(SUMIF($E$2:$E$1259,"State Balance",$H$2:$H$1259)+SUMIF($E$2:$E$1259,"Hawaii County",$H$2:$H$1259))*('reallocations and reductions'!$I$6),H961/(SUM($H$2:$H$1259)-SUMIF($E$2:$E$1259,"State Balance",$H$2:$H$1259)-SUMIF($E$2:$E$1259,"Hawaii County",$H$2:$H$1259))*('reallocations and reductions'!$I$8+'reallocations and reductions'!$I$7)),0)</f>
        <v>79</v>
      </c>
      <c r="L961" s="133">
        <f t="shared" ref="L961:L1024" ca="1" si="45">H961+I961+J961+K961</f>
        <v>1011428</v>
      </c>
      <c r="M961" s="151">
        <f t="shared" ref="M961:M1024" ca="1" si="46">(L961-G961)/G961</f>
        <v>7.8522910246430433E-2</v>
      </c>
      <c r="N961" s="156">
        <f t="shared" ref="N961:N1024" ca="1" si="47">L961-G961</f>
        <v>73638</v>
      </c>
    </row>
    <row r="962" spans="1:14" x14ac:dyDescent="0.25">
      <c r="A962" t="str">
        <f>CALCS!AD965</f>
        <v>428136</v>
      </c>
      <c r="B962" t="str">
        <f>CALCS!A965</f>
        <v>York</v>
      </c>
      <c r="C962" t="str">
        <f>CALCS!B965</f>
        <v>PA</v>
      </c>
      <c r="D962" t="str">
        <f>CALCS!C965</f>
        <v>51</v>
      </c>
      <c r="E962" t="str">
        <f>CALCS!D965</f>
        <v>PC</v>
      </c>
      <c r="F962">
        <f>CALCS!O965</f>
        <v>43859</v>
      </c>
      <c r="G962" s="133">
        <f ca="1">OFFSET(CDBG17old!$J$1,MATCH(A962,CDBG17old!$K$2:$K$1263,0),)</f>
        <v>1289810</v>
      </c>
      <c r="H962" s="133">
        <f>CALCS!X965</f>
        <v>1420593</v>
      </c>
      <c r="I962" s="133">
        <f ca="1">IFERROR(OFFSET('reallocations and reductions'!$H$2,MATCH(A962,'reallocations and reductions'!$F$3:$F$6,0),),0)</f>
        <v>0</v>
      </c>
      <c r="J962" s="133">
        <f ca="1">IFERROR(OFFSET('reallocations and reductions'!$I$13,MATCH(A962,'reallocations and reductions'!$F$14:$F$54,0),), 0)</f>
        <v>0</v>
      </c>
      <c r="K962" s="133">
        <f ca="1">ROUND(IF(OR(E962="State Balance", E962="Hawaii County"), H962/(SUMIF($E$2:$E$1259,"State Balance",$H$2:$H$1259)+SUMIF($E$2:$E$1259,"Hawaii County",$H$2:$H$1259))*('reallocations and reductions'!$I$6),H962/(SUM($H$2:$H$1259)-SUMIF($E$2:$E$1259,"State Balance",$H$2:$H$1259)-SUMIF($E$2:$E$1259,"Hawaii County",$H$2:$H$1259))*('reallocations and reductions'!$I$8+'reallocations and reductions'!$I$7)),0)</f>
        <v>111</v>
      </c>
      <c r="L962" s="133">
        <f t="shared" ca="1" si="45"/>
        <v>1420704</v>
      </c>
      <c r="M962" s="151">
        <f t="shared" ca="1" si="46"/>
        <v>0.10148316418697327</v>
      </c>
      <c r="N962" s="156">
        <f t="shared" ca="1" si="47"/>
        <v>130894</v>
      </c>
    </row>
    <row r="963" spans="1:14" x14ac:dyDescent="0.25">
      <c r="A963" t="str">
        <f>CALCS!AD966</f>
        <v>429003</v>
      </c>
      <c r="B963" t="str">
        <f>CALCS!A966</f>
        <v>Allegheny County</v>
      </c>
      <c r="C963" t="str">
        <f>CALCS!B966</f>
        <v>PA</v>
      </c>
      <c r="D963" t="str">
        <f>CALCS!C966</f>
        <v>66</v>
      </c>
      <c r="E963" t="str">
        <f>CALCS!D966</f>
        <v>UC</v>
      </c>
      <c r="F963">
        <f>CALCS!O966</f>
        <v>860439</v>
      </c>
      <c r="G963" s="133">
        <f ca="1">OFFSET(CDBG17old!$J$1,MATCH(A963,CDBG17old!$K$2:$K$1263,0),)</f>
        <v>12473146</v>
      </c>
      <c r="H963" s="133">
        <f>CALCS!X966</f>
        <v>13726228</v>
      </c>
      <c r="I963" s="133">
        <f ca="1">IFERROR(OFFSET('reallocations and reductions'!$H$2,MATCH(A963,'reallocations and reductions'!$F$3:$F$6,0),),0)</f>
        <v>0</v>
      </c>
      <c r="J963" s="133">
        <f ca="1">IFERROR(OFFSET('reallocations and reductions'!$I$13,MATCH(A963,'reallocations and reductions'!$F$14:$F$54,0),), 0)</f>
        <v>0</v>
      </c>
      <c r="K963" s="133">
        <f ca="1">ROUND(IF(OR(E963="State Balance", E963="Hawaii County"), H963/(SUMIF($E$2:$E$1259,"State Balance",$H$2:$H$1259)+SUMIF($E$2:$E$1259,"Hawaii County",$H$2:$H$1259))*('reallocations and reductions'!$I$6),H963/(SUM($H$2:$H$1259)-SUMIF($E$2:$E$1259,"State Balance",$H$2:$H$1259)-SUMIF($E$2:$E$1259,"Hawaii County",$H$2:$H$1259))*('reallocations and reductions'!$I$8+'reallocations and reductions'!$I$7)),0)</f>
        <v>1070</v>
      </c>
      <c r="L963" s="133">
        <f t="shared" ca="1" si="45"/>
        <v>13727298</v>
      </c>
      <c r="M963" s="151">
        <f t="shared" ca="1" si="46"/>
        <v>0.10054816964380919</v>
      </c>
      <c r="N963" s="156">
        <f t="shared" ca="1" si="47"/>
        <v>1254152</v>
      </c>
    </row>
    <row r="964" spans="1:14" x14ac:dyDescent="0.25">
      <c r="A964" t="str">
        <f>CALCS!AD967</f>
        <v>429007</v>
      </c>
      <c r="B964" t="str">
        <f>CALCS!A967</f>
        <v>Beaver County</v>
      </c>
      <c r="C964" t="str">
        <f>CALCS!B967</f>
        <v>PA</v>
      </c>
      <c r="D964" t="str">
        <f>CALCS!C967</f>
        <v>66</v>
      </c>
      <c r="E964" t="str">
        <f>CALCS!D967</f>
        <v>UC</v>
      </c>
      <c r="F964">
        <f>CALCS!O967</f>
        <v>166821</v>
      </c>
      <c r="G964" s="133">
        <f ca="1">OFFSET(CDBG17old!$J$1,MATCH(A964,CDBG17old!$K$2:$K$1263,0),)</f>
        <v>2974954</v>
      </c>
      <c r="H964" s="133">
        <f>CALCS!X967</f>
        <v>3233928</v>
      </c>
      <c r="I964" s="133">
        <f ca="1">IFERROR(OFFSET('reallocations and reductions'!$H$2,MATCH(A964,'reallocations and reductions'!$F$3:$F$6,0),),0)</f>
        <v>0</v>
      </c>
      <c r="J964" s="133">
        <f ca="1">IFERROR(OFFSET('reallocations and reductions'!$I$13,MATCH(A964,'reallocations and reductions'!$F$14:$F$54,0),), 0)</f>
        <v>0</v>
      </c>
      <c r="K964" s="133">
        <f ca="1">ROUND(IF(OR(E964="State Balance", E964="Hawaii County"), H964/(SUMIF($E$2:$E$1259,"State Balance",$H$2:$H$1259)+SUMIF($E$2:$E$1259,"Hawaii County",$H$2:$H$1259))*('reallocations and reductions'!$I$6),H964/(SUM($H$2:$H$1259)-SUMIF($E$2:$E$1259,"State Balance",$H$2:$H$1259)-SUMIF($E$2:$E$1259,"Hawaii County",$H$2:$H$1259))*('reallocations and reductions'!$I$8+'reallocations and reductions'!$I$7)),0)</f>
        <v>252</v>
      </c>
      <c r="L964" s="133">
        <f t="shared" ca="1" si="45"/>
        <v>3234180</v>
      </c>
      <c r="M964" s="151">
        <f t="shared" ca="1" si="46"/>
        <v>8.7136137231029448E-2</v>
      </c>
      <c r="N964" s="156">
        <f t="shared" ca="1" si="47"/>
        <v>259226</v>
      </c>
    </row>
    <row r="965" spans="1:14" x14ac:dyDescent="0.25">
      <c r="A965" t="str">
        <f>CALCS!AD968</f>
        <v>429011</v>
      </c>
      <c r="B965" t="str">
        <f>CALCS!A968</f>
        <v>Berks County</v>
      </c>
      <c r="C965" t="str">
        <f>CALCS!B968</f>
        <v>PA</v>
      </c>
      <c r="D965" t="str">
        <f>CALCS!C968</f>
        <v>66</v>
      </c>
      <c r="E965" t="str">
        <f>CALCS!D968</f>
        <v>UC</v>
      </c>
      <c r="F965">
        <f>CALCS!O968</f>
        <v>327223</v>
      </c>
      <c r="G965" s="133">
        <f ca="1">OFFSET(CDBG17old!$J$1,MATCH(A965,CDBG17old!$K$2:$K$1263,0),)</f>
        <v>2071394</v>
      </c>
      <c r="H965" s="133">
        <f>CALCS!X968</f>
        <v>2292421</v>
      </c>
      <c r="I965" s="133">
        <f ca="1">IFERROR(OFFSET('reallocations and reductions'!$H$2,MATCH(A965,'reallocations and reductions'!$F$3:$F$6,0),),0)</f>
        <v>0</v>
      </c>
      <c r="J965" s="133">
        <f ca="1">IFERROR(OFFSET('reallocations and reductions'!$I$13,MATCH(A965,'reallocations and reductions'!$F$14:$F$54,0),), 0)</f>
        <v>0</v>
      </c>
      <c r="K965" s="133">
        <f ca="1">ROUND(IF(OR(E965="State Balance", E965="Hawaii County"), H965/(SUMIF($E$2:$E$1259,"State Balance",$H$2:$H$1259)+SUMIF($E$2:$E$1259,"Hawaii County",$H$2:$H$1259))*('reallocations and reductions'!$I$6),H965/(SUM($H$2:$H$1259)-SUMIF($E$2:$E$1259,"State Balance",$H$2:$H$1259)-SUMIF($E$2:$E$1259,"Hawaii County",$H$2:$H$1259))*('reallocations and reductions'!$I$8+'reallocations and reductions'!$I$7)),0)</f>
        <v>179</v>
      </c>
      <c r="L965" s="133">
        <f t="shared" ca="1" si="45"/>
        <v>2292600</v>
      </c>
      <c r="M965" s="151">
        <f t="shared" ca="1" si="46"/>
        <v>0.10679088575133461</v>
      </c>
      <c r="N965" s="156">
        <f t="shared" ca="1" si="47"/>
        <v>221206</v>
      </c>
    </row>
    <row r="966" spans="1:14" x14ac:dyDescent="0.25">
      <c r="A966" t="str">
        <f>CALCS!AD969</f>
        <v>429017</v>
      </c>
      <c r="B966" t="str">
        <f>CALCS!A969</f>
        <v>Bucks County</v>
      </c>
      <c r="C966" t="str">
        <f>CALCS!B969</f>
        <v>PA</v>
      </c>
      <c r="D966" t="str">
        <f>CALCS!C969</f>
        <v>66</v>
      </c>
      <c r="E966" t="str">
        <f>CALCS!D969</f>
        <v>UC</v>
      </c>
      <c r="F966">
        <f>CALCS!O969</f>
        <v>512299</v>
      </c>
      <c r="G966" s="133">
        <f ca="1">OFFSET(CDBG17old!$J$1,MATCH(A966,CDBG17old!$K$2:$K$1263,0),)</f>
        <v>1781162</v>
      </c>
      <c r="H966" s="133">
        <f>CALCS!X969</f>
        <v>2066233</v>
      </c>
      <c r="I966" s="133">
        <f ca="1">IFERROR(OFFSET('reallocations and reductions'!$H$2,MATCH(A966,'reallocations and reductions'!$F$3:$F$6,0),),0)</f>
        <v>0</v>
      </c>
      <c r="J966" s="133">
        <f ca="1">IFERROR(OFFSET('reallocations and reductions'!$I$13,MATCH(A966,'reallocations and reductions'!$F$14:$F$54,0),), 0)</f>
        <v>0</v>
      </c>
      <c r="K966" s="133">
        <f ca="1">ROUND(IF(OR(E966="State Balance", E966="Hawaii County"), H966/(SUMIF($E$2:$E$1259,"State Balance",$H$2:$H$1259)+SUMIF($E$2:$E$1259,"Hawaii County",$H$2:$H$1259))*('reallocations and reductions'!$I$6),H966/(SUM($H$2:$H$1259)-SUMIF($E$2:$E$1259,"State Balance",$H$2:$H$1259)-SUMIF($E$2:$E$1259,"Hawaii County",$H$2:$H$1259))*('reallocations and reductions'!$I$8+'reallocations and reductions'!$I$7)),0)</f>
        <v>161</v>
      </c>
      <c r="L966" s="133">
        <f t="shared" ca="1" si="45"/>
        <v>2066394</v>
      </c>
      <c r="M966" s="151">
        <f t="shared" ca="1" si="46"/>
        <v>0.16013815700087919</v>
      </c>
      <c r="N966" s="156">
        <f t="shared" ca="1" si="47"/>
        <v>285232</v>
      </c>
    </row>
    <row r="967" spans="1:14" x14ac:dyDescent="0.25">
      <c r="A967" t="str">
        <f>CALCS!AD970</f>
        <v>429029</v>
      </c>
      <c r="B967" t="str">
        <f>CALCS!A970</f>
        <v>Chester County</v>
      </c>
      <c r="C967" t="str">
        <f>CALCS!B970</f>
        <v>PA</v>
      </c>
      <c r="D967" t="str">
        <f>CALCS!C970</f>
        <v>66</v>
      </c>
      <c r="E967" t="str">
        <f>CALCS!D970</f>
        <v>UC</v>
      </c>
      <c r="F967">
        <f>CALCS!O970</f>
        <v>516312</v>
      </c>
      <c r="G967" s="133">
        <f ca="1">OFFSET(CDBG17old!$J$1,MATCH(A967,CDBG17old!$K$2:$K$1263,0),)</f>
        <v>2323594</v>
      </c>
      <c r="H967" s="133">
        <f>CALCS!X970</f>
        <v>2561140</v>
      </c>
      <c r="I967" s="133">
        <f ca="1">IFERROR(OFFSET('reallocations and reductions'!$H$2,MATCH(A967,'reallocations and reductions'!$F$3:$F$6,0),),0)</f>
        <v>0</v>
      </c>
      <c r="J967" s="133">
        <f ca="1">IFERROR(OFFSET('reallocations and reductions'!$I$13,MATCH(A967,'reallocations and reductions'!$F$14:$F$54,0),), 0)</f>
        <v>0</v>
      </c>
      <c r="K967" s="133">
        <f ca="1">ROUND(IF(OR(E967="State Balance", E967="Hawaii County"), H967/(SUMIF($E$2:$E$1259,"State Balance",$H$2:$H$1259)+SUMIF($E$2:$E$1259,"Hawaii County",$H$2:$H$1259))*('reallocations and reductions'!$I$6),H967/(SUM($H$2:$H$1259)-SUMIF($E$2:$E$1259,"State Balance",$H$2:$H$1259)-SUMIF($E$2:$E$1259,"Hawaii County",$H$2:$H$1259))*('reallocations and reductions'!$I$8+'reallocations and reductions'!$I$7)),0)</f>
        <v>200</v>
      </c>
      <c r="L967" s="133">
        <f t="shared" ca="1" si="45"/>
        <v>2561340</v>
      </c>
      <c r="M967" s="151">
        <f t="shared" ca="1" si="46"/>
        <v>0.10231821910368162</v>
      </c>
      <c r="N967" s="156">
        <f t="shared" ca="1" si="47"/>
        <v>237746</v>
      </c>
    </row>
    <row r="968" spans="1:14" x14ac:dyDescent="0.25">
      <c r="A968" t="str">
        <f>CALCS!AD971</f>
        <v>429041</v>
      </c>
      <c r="B968" t="str">
        <f>CALCS!A971</f>
        <v>Cumberland County</v>
      </c>
      <c r="C968" t="str">
        <f>CALCS!B971</f>
        <v>PA</v>
      </c>
      <c r="D968" t="str">
        <f>CALCS!C971</f>
        <v>66</v>
      </c>
      <c r="E968" t="str">
        <f>CALCS!D971</f>
        <v>UC</v>
      </c>
      <c r="F968">
        <f>CALCS!O971</f>
        <v>200842</v>
      </c>
      <c r="G968" s="133">
        <f ca="1">OFFSET(CDBG17old!$J$1,MATCH(A968,CDBG17old!$K$2:$K$1263,0),)</f>
        <v>1065169</v>
      </c>
      <c r="H968" s="133">
        <f>CALCS!X971</f>
        <v>1187525</v>
      </c>
      <c r="I968" s="133">
        <f ca="1">IFERROR(OFFSET('reallocations and reductions'!$H$2,MATCH(A968,'reallocations and reductions'!$F$3:$F$6,0),),0)</f>
        <v>0</v>
      </c>
      <c r="J968" s="133">
        <f ca="1">IFERROR(OFFSET('reallocations and reductions'!$I$13,MATCH(A968,'reallocations and reductions'!$F$14:$F$54,0),), 0)</f>
        <v>0</v>
      </c>
      <c r="K968" s="133">
        <f ca="1">ROUND(IF(OR(E968="State Balance", E968="Hawaii County"), H968/(SUMIF($E$2:$E$1259,"State Balance",$H$2:$H$1259)+SUMIF($E$2:$E$1259,"Hawaii County",$H$2:$H$1259))*('reallocations and reductions'!$I$6),H968/(SUM($H$2:$H$1259)-SUMIF($E$2:$E$1259,"State Balance",$H$2:$H$1259)-SUMIF($E$2:$E$1259,"Hawaii County",$H$2:$H$1259))*('reallocations and reductions'!$I$8+'reallocations and reductions'!$I$7)),0)</f>
        <v>93</v>
      </c>
      <c r="L968" s="133">
        <f t="shared" ca="1" si="45"/>
        <v>1187618</v>
      </c>
      <c r="M968" s="151">
        <f t="shared" ca="1" si="46"/>
        <v>0.11495734479692894</v>
      </c>
      <c r="N968" s="156">
        <f t="shared" ca="1" si="47"/>
        <v>122449</v>
      </c>
    </row>
    <row r="969" spans="1:14" x14ac:dyDescent="0.25">
      <c r="A969" t="str">
        <f>CALCS!AD972</f>
        <v>429043</v>
      </c>
      <c r="B969" t="str">
        <f>CALCS!A972</f>
        <v>Dauphin County</v>
      </c>
      <c r="C969" t="str">
        <f>CALCS!B972</f>
        <v>PA</v>
      </c>
      <c r="D969" t="str">
        <f>CALCS!C972</f>
        <v>66</v>
      </c>
      <c r="E969" t="str">
        <f>CALCS!D972</f>
        <v>UC</v>
      </c>
      <c r="F969">
        <f>CALCS!O972</f>
        <v>214760</v>
      </c>
      <c r="G969" s="133">
        <f ca="1">OFFSET(CDBG17old!$J$1,MATCH(A969,CDBG17old!$K$2:$K$1263,0),)</f>
        <v>1237619</v>
      </c>
      <c r="H969" s="133">
        <f>CALCS!X972</f>
        <v>1426764</v>
      </c>
      <c r="I969" s="133">
        <f ca="1">IFERROR(OFFSET('reallocations and reductions'!$H$2,MATCH(A969,'reallocations and reductions'!$F$3:$F$6,0),),0)</f>
        <v>0</v>
      </c>
      <c r="J969" s="133">
        <f ca="1">IFERROR(OFFSET('reallocations and reductions'!$I$13,MATCH(A969,'reallocations and reductions'!$F$14:$F$54,0),), 0)</f>
        <v>0</v>
      </c>
      <c r="K969" s="133">
        <f ca="1">ROUND(IF(OR(E969="State Balance", E969="Hawaii County"), H969/(SUMIF($E$2:$E$1259,"State Balance",$H$2:$H$1259)+SUMIF($E$2:$E$1259,"Hawaii County",$H$2:$H$1259))*('reallocations and reductions'!$I$6),H969/(SUM($H$2:$H$1259)-SUMIF($E$2:$E$1259,"State Balance",$H$2:$H$1259)-SUMIF($E$2:$E$1259,"Hawaii County",$H$2:$H$1259))*('reallocations and reductions'!$I$8+'reallocations and reductions'!$I$7)),0)</f>
        <v>111</v>
      </c>
      <c r="L969" s="133">
        <f t="shared" ca="1" si="45"/>
        <v>1426875</v>
      </c>
      <c r="M969" s="151">
        <f t="shared" ca="1" si="46"/>
        <v>0.15291943643399139</v>
      </c>
      <c r="N969" s="156">
        <f t="shared" ca="1" si="47"/>
        <v>189256</v>
      </c>
    </row>
    <row r="970" spans="1:14" x14ac:dyDescent="0.25">
      <c r="A970" t="str">
        <f>CALCS!AD973</f>
        <v>429045</v>
      </c>
      <c r="B970" t="str">
        <f>CALCS!A973</f>
        <v>Delaware County</v>
      </c>
      <c r="C970" t="str">
        <f>CALCS!B973</f>
        <v>PA</v>
      </c>
      <c r="D970" t="str">
        <f>CALCS!C973</f>
        <v>66</v>
      </c>
      <c r="E970" t="str">
        <f>CALCS!D973</f>
        <v>UC</v>
      </c>
      <c r="F970">
        <f>CALCS!O973</f>
        <v>397756</v>
      </c>
      <c r="G970" s="133">
        <f ca="1">OFFSET(CDBG17old!$J$1,MATCH(A970,CDBG17old!$K$2:$K$1263,0),)</f>
        <v>3295926</v>
      </c>
      <c r="H970" s="133">
        <f>CALCS!X973</f>
        <v>3610342</v>
      </c>
      <c r="I970" s="133">
        <f ca="1">IFERROR(OFFSET('reallocations and reductions'!$H$2,MATCH(A970,'reallocations and reductions'!$F$3:$F$6,0),),0)</f>
        <v>0</v>
      </c>
      <c r="J970" s="133">
        <f ca="1">IFERROR(OFFSET('reallocations and reductions'!$I$13,MATCH(A970,'reallocations and reductions'!$F$14:$F$54,0),), 0)</f>
        <v>0</v>
      </c>
      <c r="K970" s="133">
        <f ca="1">ROUND(IF(OR(E970="State Balance", E970="Hawaii County"), H970/(SUMIF($E$2:$E$1259,"State Balance",$H$2:$H$1259)+SUMIF($E$2:$E$1259,"Hawaii County",$H$2:$H$1259))*('reallocations and reductions'!$I$6),H970/(SUM($H$2:$H$1259)-SUMIF($E$2:$E$1259,"State Balance",$H$2:$H$1259)-SUMIF($E$2:$E$1259,"Hawaii County",$H$2:$H$1259))*('reallocations and reductions'!$I$8+'reallocations and reductions'!$I$7)),0)</f>
        <v>281</v>
      </c>
      <c r="L970" s="133">
        <f t="shared" ca="1" si="45"/>
        <v>3610623</v>
      </c>
      <c r="M970" s="151">
        <f t="shared" ca="1" si="46"/>
        <v>9.5480602416437743E-2</v>
      </c>
      <c r="N970" s="156">
        <f t="shared" ca="1" si="47"/>
        <v>314697</v>
      </c>
    </row>
    <row r="971" spans="1:14" x14ac:dyDescent="0.25">
      <c r="A971" t="str">
        <f>CALCS!AD974</f>
        <v>429071</v>
      </c>
      <c r="B971" t="str">
        <f>CALCS!A974</f>
        <v>Lancaster County</v>
      </c>
      <c r="C971" t="str">
        <f>CALCS!B974</f>
        <v>PA</v>
      </c>
      <c r="D971" t="str">
        <f>CALCS!C974</f>
        <v>66</v>
      </c>
      <c r="E971" t="str">
        <f>CALCS!D974</f>
        <v>UC</v>
      </c>
      <c r="F971">
        <f>CALCS!O974</f>
        <v>479296</v>
      </c>
      <c r="G971" s="133">
        <f ca="1">OFFSET(CDBG17old!$J$1,MATCH(A971,CDBG17old!$K$2:$K$1263,0),)</f>
        <v>2616111</v>
      </c>
      <c r="H971" s="133">
        <f>CALCS!X974</f>
        <v>2863164</v>
      </c>
      <c r="I971" s="133">
        <f ca="1">IFERROR(OFFSET('reallocations and reductions'!$H$2,MATCH(A971,'reallocations and reductions'!$F$3:$F$6,0),),0)</f>
        <v>0</v>
      </c>
      <c r="J971" s="133">
        <f ca="1">IFERROR(OFFSET('reallocations and reductions'!$I$13,MATCH(A971,'reallocations and reductions'!$F$14:$F$54,0),), 0)</f>
        <v>0</v>
      </c>
      <c r="K971" s="133">
        <f ca="1">ROUND(IF(OR(E971="State Balance", E971="Hawaii County"), H971/(SUMIF($E$2:$E$1259,"State Balance",$H$2:$H$1259)+SUMIF($E$2:$E$1259,"Hawaii County",$H$2:$H$1259))*('reallocations and reductions'!$I$6),H971/(SUM($H$2:$H$1259)-SUMIF($E$2:$E$1259,"State Balance",$H$2:$H$1259)-SUMIF($E$2:$E$1259,"Hawaii County",$H$2:$H$1259))*('reallocations and reductions'!$I$8+'reallocations and reductions'!$I$7)),0)</f>
        <v>223</v>
      </c>
      <c r="L971" s="133">
        <f t="shared" ca="1" si="45"/>
        <v>2863387</v>
      </c>
      <c r="M971" s="151">
        <f t="shared" ca="1" si="46"/>
        <v>9.4520454216201075E-2</v>
      </c>
      <c r="N971" s="156">
        <f t="shared" ca="1" si="47"/>
        <v>247276</v>
      </c>
    </row>
    <row r="972" spans="1:14" x14ac:dyDescent="0.25">
      <c r="A972" t="str">
        <f>CALCS!AD975</f>
        <v>429077</v>
      </c>
      <c r="B972" t="str">
        <f>CALCS!A975</f>
        <v>Lehigh County</v>
      </c>
      <c r="C972" t="str">
        <f>CALCS!B975</f>
        <v>PA</v>
      </c>
      <c r="D972" t="str">
        <f>CALCS!C975</f>
        <v>66</v>
      </c>
      <c r="E972" t="str">
        <f>CALCS!D975</f>
        <v>UC</v>
      </c>
      <c r="F972">
        <f>CALCS!O975</f>
        <v>219045</v>
      </c>
      <c r="G972" s="133">
        <f ca="1">OFFSET(CDBG17old!$J$1,MATCH(A972,CDBG17old!$K$2:$K$1263,0),)</f>
        <v>1118857</v>
      </c>
      <c r="H972" s="133">
        <f>CALCS!X975</f>
        <v>1227100</v>
      </c>
      <c r="I972" s="133">
        <f ca="1">IFERROR(OFFSET('reallocations and reductions'!$H$2,MATCH(A972,'reallocations and reductions'!$F$3:$F$6,0),),0)</f>
        <v>0</v>
      </c>
      <c r="J972" s="133">
        <f ca="1">IFERROR(OFFSET('reallocations and reductions'!$I$13,MATCH(A972,'reallocations and reductions'!$F$14:$F$54,0),), 0)</f>
        <v>0</v>
      </c>
      <c r="K972" s="133">
        <f ca="1">ROUND(IF(OR(E972="State Balance", E972="Hawaii County"), H972/(SUMIF($E$2:$E$1259,"State Balance",$H$2:$H$1259)+SUMIF($E$2:$E$1259,"Hawaii County",$H$2:$H$1259))*('reallocations and reductions'!$I$6),H972/(SUM($H$2:$H$1259)-SUMIF($E$2:$E$1259,"State Balance",$H$2:$H$1259)-SUMIF($E$2:$E$1259,"Hawaii County",$H$2:$H$1259))*('reallocations and reductions'!$I$8+'reallocations and reductions'!$I$7)),0)</f>
        <v>96</v>
      </c>
      <c r="L972" s="133">
        <f t="shared" ca="1" si="45"/>
        <v>1227196</v>
      </c>
      <c r="M972" s="151">
        <f t="shared" ca="1" si="46"/>
        <v>9.6830068543165032E-2</v>
      </c>
      <c r="N972" s="156">
        <f t="shared" ca="1" si="47"/>
        <v>108339</v>
      </c>
    </row>
    <row r="973" spans="1:14" x14ac:dyDescent="0.25">
      <c r="A973" t="str">
        <f>CALCS!AD976</f>
        <v>429079</v>
      </c>
      <c r="B973" t="str">
        <f>CALCS!A976</f>
        <v>Luzerne County</v>
      </c>
      <c r="C973" t="str">
        <f>CALCS!B976</f>
        <v>PA</v>
      </c>
      <c r="D973" t="str">
        <f>CALCS!C976</f>
        <v>66</v>
      </c>
      <c r="E973" t="str">
        <f>CALCS!D976</f>
        <v>UC</v>
      </c>
      <c r="F973">
        <f>CALCS!O976</f>
        <v>233364</v>
      </c>
      <c r="G973" s="133">
        <f ca="1">OFFSET(CDBG17old!$J$1,MATCH(A973,CDBG17old!$K$2:$K$1263,0),)</f>
        <v>3784927</v>
      </c>
      <c r="H973" s="133">
        <f>CALCS!X976</f>
        <v>4145145</v>
      </c>
      <c r="I973" s="133">
        <f ca="1">IFERROR(OFFSET('reallocations and reductions'!$H$2,MATCH(A973,'reallocations and reductions'!$F$3:$F$6,0),),0)</f>
        <v>0</v>
      </c>
      <c r="J973" s="133">
        <f ca="1">IFERROR(OFFSET('reallocations and reductions'!$I$13,MATCH(A973,'reallocations and reductions'!$F$14:$F$54,0),), 0)</f>
        <v>0</v>
      </c>
      <c r="K973" s="133">
        <f ca="1">ROUND(IF(OR(E973="State Balance", E973="Hawaii County"), H973/(SUMIF($E$2:$E$1259,"State Balance",$H$2:$H$1259)+SUMIF($E$2:$E$1259,"Hawaii County",$H$2:$H$1259))*('reallocations and reductions'!$I$6),H973/(SUM($H$2:$H$1259)-SUMIF($E$2:$E$1259,"State Balance",$H$2:$H$1259)-SUMIF($E$2:$E$1259,"Hawaii County",$H$2:$H$1259))*('reallocations and reductions'!$I$8+'reallocations and reductions'!$I$7)),0)</f>
        <v>323</v>
      </c>
      <c r="L973" s="133">
        <f t="shared" ca="1" si="45"/>
        <v>4145468</v>
      </c>
      <c r="M973" s="151">
        <f t="shared" ca="1" si="46"/>
        <v>9.5257055155885437E-2</v>
      </c>
      <c r="N973" s="156">
        <f t="shared" ca="1" si="47"/>
        <v>360541</v>
      </c>
    </row>
    <row r="974" spans="1:14" x14ac:dyDescent="0.25">
      <c r="A974" t="str">
        <f>CALCS!AD977</f>
        <v>429091</v>
      </c>
      <c r="B974" t="str">
        <f>CALCS!A977</f>
        <v>Montgomery County</v>
      </c>
      <c r="C974" t="str">
        <f>CALCS!B977</f>
        <v>PA</v>
      </c>
      <c r="D974" t="str">
        <f>CALCS!C977</f>
        <v>66</v>
      </c>
      <c r="E974" t="str">
        <f>CALCS!D977</f>
        <v>UC</v>
      </c>
      <c r="F974">
        <f>CALCS!O977</f>
        <v>643210</v>
      </c>
      <c r="G974" s="133">
        <f ca="1">OFFSET(CDBG17old!$J$1,MATCH(A974,CDBG17old!$K$2:$K$1263,0),)</f>
        <v>2954489</v>
      </c>
      <c r="H974" s="133">
        <f>CALCS!X977</f>
        <v>3267086</v>
      </c>
      <c r="I974" s="133">
        <f ca="1">IFERROR(OFFSET('reallocations and reductions'!$H$2,MATCH(A974,'reallocations and reductions'!$F$3:$F$6,0),),0)</f>
        <v>0</v>
      </c>
      <c r="J974" s="133">
        <f ca="1">IFERROR(OFFSET('reallocations and reductions'!$I$13,MATCH(A974,'reallocations and reductions'!$F$14:$F$54,0),), 0)</f>
        <v>0</v>
      </c>
      <c r="K974" s="133">
        <f ca="1">ROUND(IF(OR(E974="State Balance", E974="Hawaii County"), H974/(SUMIF($E$2:$E$1259,"State Balance",$H$2:$H$1259)+SUMIF($E$2:$E$1259,"Hawaii County",$H$2:$H$1259))*('reallocations and reductions'!$I$6),H974/(SUM($H$2:$H$1259)-SUMIF($E$2:$E$1259,"State Balance",$H$2:$H$1259)-SUMIF($E$2:$E$1259,"Hawaii County",$H$2:$H$1259))*('reallocations and reductions'!$I$8+'reallocations and reductions'!$I$7)),0)</f>
        <v>255</v>
      </c>
      <c r="L974" s="133">
        <f t="shared" ca="1" si="45"/>
        <v>3267341</v>
      </c>
      <c r="M974" s="151">
        <f t="shared" ca="1" si="46"/>
        <v>0.10589039255180845</v>
      </c>
      <c r="N974" s="156">
        <f t="shared" ca="1" si="47"/>
        <v>312852</v>
      </c>
    </row>
    <row r="975" spans="1:14" x14ac:dyDescent="0.25">
      <c r="A975" t="str">
        <f>CALCS!AD978</f>
        <v>429095</v>
      </c>
      <c r="B975" t="str">
        <f>CALCS!A978</f>
        <v>Northampton County</v>
      </c>
      <c r="C975" t="str">
        <f>CALCS!B978</f>
        <v>PA</v>
      </c>
      <c r="D975" t="str">
        <f>CALCS!C978</f>
        <v>66</v>
      </c>
      <c r="E975" t="str">
        <f>CALCS!D978</f>
        <v>UC</v>
      </c>
      <c r="F975">
        <f>CALCS!O978</f>
        <v>219767</v>
      </c>
      <c r="G975" s="133">
        <f ca="1">OFFSET(CDBG17old!$J$1,MATCH(A975,CDBG17old!$K$2:$K$1263,0),)</f>
        <v>1383422</v>
      </c>
      <c r="H975" s="133">
        <f>CALCS!X978</f>
        <v>1543259</v>
      </c>
      <c r="I975" s="133">
        <f ca="1">IFERROR(OFFSET('reallocations and reductions'!$H$2,MATCH(A975,'reallocations and reductions'!$F$3:$F$6,0),),0)</f>
        <v>0</v>
      </c>
      <c r="J975" s="133">
        <f ca="1">IFERROR(OFFSET('reallocations and reductions'!$I$13,MATCH(A975,'reallocations and reductions'!$F$14:$F$54,0),), 0)</f>
        <v>0</v>
      </c>
      <c r="K975" s="133">
        <f ca="1">ROUND(IF(OR(E975="State Balance", E975="Hawaii County"), H975/(SUMIF($E$2:$E$1259,"State Balance",$H$2:$H$1259)+SUMIF($E$2:$E$1259,"Hawaii County",$H$2:$H$1259))*('reallocations and reductions'!$I$6),H975/(SUM($H$2:$H$1259)-SUMIF($E$2:$E$1259,"State Balance",$H$2:$H$1259)-SUMIF($E$2:$E$1259,"Hawaii County",$H$2:$H$1259))*('reallocations and reductions'!$I$8+'reallocations and reductions'!$I$7)),0)</f>
        <v>120</v>
      </c>
      <c r="L975" s="133">
        <f t="shared" ca="1" si="45"/>
        <v>1543379</v>
      </c>
      <c r="M975" s="151">
        <f t="shared" ca="1" si="46"/>
        <v>0.11562415517463218</v>
      </c>
      <c r="N975" s="156">
        <f t="shared" ca="1" si="47"/>
        <v>159957</v>
      </c>
    </row>
    <row r="976" spans="1:14" x14ac:dyDescent="0.25">
      <c r="A976" t="str">
        <f>CALCS!AD979</f>
        <v>429125</v>
      </c>
      <c r="B976" t="str">
        <f>CALCS!A979</f>
        <v>Washington County</v>
      </c>
      <c r="C976" t="str">
        <f>CALCS!B979</f>
        <v>PA</v>
      </c>
      <c r="D976" t="str">
        <f>CALCS!C979</f>
        <v>66</v>
      </c>
      <c r="E976" t="str">
        <f>CALCS!D979</f>
        <v>UC</v>
      </c>
      <c r="F976">
        <f>CALCS!O979</f>
        <v>208344</v>
      </c>
      <c r="G976" s="133">
        <f ca="1">OFFSET(CDBG17old!$J$1,MATCH(A976,CDBG17old!$K$2:$K$1263,0),)</f>
        <v>3159983</v>
      </c>
      <c r="H976" s="133">
        <f>CALCS!X979</f>
        <v>3477097</v>
      </c>
      <c r="I976" s="133">
        <f ca="1">IFERROR(OFFSET('reallocations and reductions'!$H$2,MATCH(A976,'reallocations and reductions'!$F$3:$F$6,0),),0)</f>
        <v>0</v>
      </c>
      <c r="J976" s="133">
        <f ca="1">IFERROR(OFFSET('reallocations and reductions'!$I$13,MATCH(A976,'reallocations and reductions'!$F$14:$F$54,0),), 0)</f>
        <v>0</v>
      </c>
      <c r="K976" s="133">
        <f ca="1">ROUND(IF(OR(E976="State Balance", E976="Hawaii County"), H976/(SUMIF($E$2:$E$1259,"State Balance",$H$2:$H$1259)+SUMIF($E$2:$E$1259,"Hawaii County",$H$2:$H$1259))*('reallocations and reductions'!$I$6),H976/(SUM($H$2:$H$1259)-SUMIF($E$2:$E$1259,"State Balance",$H$2:$H$1259)-SUMIF($E$2:$E$1259,"Hawaii County",$H$2:$H$1259))*('reallocations and reductions'!$I$8+'reallocations and reductions'!$I$7)),0)</f>
        <v>271</v>
      </c>
      <c r="L976" s="133">
        <f t="shared" ca="1" si="45"/>
        <v>3477368</v>
      </c>
      <c r="M976" s="151">
        <f t="shared" ca="1" si="46"/>
        <v>0.10043883147472629</v>
      </c>
      <c r="N976" s="156">
        <f t="shared" ca="1" si="47"/>
        <v>317385</v>
      </c>
    </row>
    <row r="977" spans="1:14" x14ac:dyDescent="0.25">
      <c r="A977" t="str">
        <f>CALCS!AD980</f>
        <v>429129</v>
      </c>
      <c r="B977" t="str">
        <f>CALCS!A980</f>
        <v>Westmoreland County</v>
      </c>
      <c r="C977" t="str">
        <f>CALCS!B980</f>
        <v>PA</v>
      </c>
      <c r="D977" t="str">
        <f>CALCS!C980</f>
        <v>66</v>
      </c>
      <c r="E977" t="str">
        <f>CALCS!D980</f>
        <v>UC</v>
      </c>
      <c r="F977">
        <f>CALCS!O980</f>
        <v>302738</v>
      </c>
      <c r="G977" s="133">
        <f ca="1">OFFSET(CDBG17old!$J$1,MATCH(A977,CDBG17old!$K$2:$K$1263,0),)</f>
        <v>3129505</v>
      </c>
      <c r="H977" s="133">
        <f>CALCS!X980</f>
        <v>3409546</v>
      </c>
      <c r="I977" s="133">
        <f ca="1">IFERROR(OFFSET('reallocations and reductions'!$H$2,MATCH(A977,'reallocations and reductions'!$F$3:$F$6,0),),0)</f>
        <v>0</v>
      </c>
      <c r="J977" s="133">
        <f ca="1">IFERROR(OFFSET('reallocations and reductions'!$I$13,MATCH(A977,'reallocations and reductions'!$F$14:$F$54,0),), 0)</f>
        <v>0</v>
      </c>
      <c r="K977" s="133">
        <f ca="1">ROUND(IF(OR(E977="State Balance", E977="Hawaii County"), H977/(SUMIF($E$2:$E$1259,"State Balance",$H$2:$H$1259)+SUMIF($E$2:$E$1259,"Hawaii County",$H$2:$H$1259))*('reallocations and reductions'!$I$6),H977/(SUM($H$2:$H$1259)-SUMIF($E$2:$E$1259,"State Balance",$H$2:$H$1259)-SUMIF($E$2:$E$1259,"Hawaii County",$H$2:$H$1259))*('reallocations and reductions'!$I$8+'reallocations and reductions'!$I$7)),0)</f>
        <v>266</v>
      </c>
      <c r="L977" s="133">
        <f t="shared" ca="1" si="45"/>
        <v>3409812</v>
      </c>
      <c r="M977" s="151">
        <f t="shared" ca="1" si="46"/>
        <v>8.9569117160701137E-2</v>
      </c>
      <c r="N977" s="156">
        <f t="shared" ca="1" si="47"/>
        <v>280307</v>
      </c>
    </row>
    <row r="978" spans="1:14" x14ac:dyDescent="0.25">
      <c r="A978" t="str">
        <f>CALCS!AD981</f>
        <v>429133</v>
      </c>
      <c r="B978" t="str">
        <f>CALCS!A981</f>
        <v>York County</v>
      </c>
      <c r="C978" t="str">
        <f>CALCS!B981</f>
        <v>PA</v>
      </c>
      <c r="D978" t="str">
        <f>CALCS!C981</f>
        <v>66</v>
      </c>
      <c r="E978" t="str">
        <f>CALCS!D981</f>
        <v>UC</v>
      </c>
      <c r="F978">
        <f>CALCS!O981</f>
        <v>399885</v>
      </c>
      <c r="G978" s="133">
        <f ca="1">OFFSET(CDBG17old!$J$1,MATCH(A978,CDBG17old!$K$2:$K$1263,0),)</f>
        <v>1942408</v>
      </c>
      <c r="H978" s="133">
        <f>CALCS!X981</f>
        <v>2158664</v>
      </c>
      <c r="I978" s="133">
        <f ca="1">IFERROR(OFFSET('reallocations and reductions'!$H$2,MATCH(A978,'reallocations and reductions'!$F$3:$F$6,0),),0)</f>
        <v>0</v>
      </c>
      <c r="J978" s="133">
        <f ca="1">IFERROR(OFFSET('reallocations and reductions'!$I$13,MATCH(A978,'reallocations and reductions'!$F$14:$F$54,0),), 0)</f>
        <v>0</v>
      </c>
      <c r="K978" s="133">
        <f ca="1">ROUND(IF(OR(E978="State Balance", E978="Hawaii County"), H978/(SUMIF($E$2:$E$1259,"State Balance",$H$2:$H$1259)+SUMIF($E$2:$E$1259,"Hawaii County",$H$2:$H$1259))*('reallocations and reductions'!$I$6),H978/(SUM($H$2:$H$1259)-SUMIF($E$2:$E$1259,"State Balance",$H$2:$H$1259)-SUMIF($E$2:$E$1259,"Hawaii County",$H$2:$H$1259))*('reallocations and reductions'!$I$8+'reallocations and reductions'!$I$7)),0)</f>
        <v>168</v>
      </c>
      <c r="L978" s="133">
        <f t="shared" ca="1" si="45"/>
        <v>2158832</v>
      </c>
      <c r="M978" s="151">
        <f t="shared" ca="1" si="46"/>
        <v>0.11142046367189591</v>
      </c>
      <c r="N978" s="156">
        <f t="shared" ca="1" si="47"/>
        <v>216424</v>
      </c>
    </row>
    <row r="979" spans="1:14" x14ac:dyDescent="0.25">
      <c r="A979" t="str">
        <f>CALCS!AD982</f>
        <v>729999</v>
      </c>
      <c r="B979" t="str">
        <f>CALCS!A982</f>
        <v>Puerto Rico</v>
      </c>
      <c r="C979" t="str">
        <f>CALCS!B982</f>
        <v>PR</v>
      </c>
      <c r="D979" t="str">
        <f>CALCS!C982</f>
        <v>22</v>
      </c>
      <c r="E979" t="str">
        <f>CALCS!D982</f>
        <v>State Balance</v>
      </c>
      <c r="F979">
        <f>CALCS!O982</f>
        <v>1260694</v>
      </c>
      <c r="G979" s="133">
        <f ca="1">OFFSET(CDBG17old!$J$1,MATCH(A979,CDBG17old!$K$2:$K$1263,0),)</f>
        <v>23078405</v>
      </c>
      <c r="H979" s="133">
        <f>CALCS!X982</f>
        <v>24328674</v>
      </c>
      <c r="I979" s="133">
        <f ca="1">IFERROR(OFFSET('reallocations and reductions'!$H$2,MATCH(A979,'reallocations and reductions'!$F$3:$F$6,0),),0)</f>
        <v>0</v>
      </c>
      <c r="J979" s="133">
        <f ca="1">IFERROR(OFFSET('reallocations and reductions'!$I$13,MATCH(A979,'reallocations and reductions'!$F$14:$F$54,0),), 0)</f>
        <v>0</v>
      </c>
      <c r="K979" s="133">
        <f ca="1">ROUND(IF(OR(E979="State Balance", E979="Hawaii County"), H979/(SUMIF($E$2:$E$1259,"State Balance",$H$2:$H$1259)+SUMIF($E$2:$E$1259,"Hawaii County",$H$2:$H$1259))*('reallocations and reductions'!$I$6),H979/(SUM($H$2:$H$1259)-SUMIF($E$2:$E$1259,"State Balance",$H$2:$H$1259)-SUMIF($E$2:$E$1259,"Hawaii County",$H$2:$H$1259))*('reallocations and reductions'!$I$8+'reallocations and reductions'!$I$7)),0)</f>
        <v>35109</v>
      </c>
      <c r="L979" s="133">
        <f t="shared" ca="1" si="45"/>
        <v>24363783</v>
      </c>
      <c r="M979" s="151">
        <f t="shared" ca="1" si="46"/>
        <v>5.5696136713087409E-2</v>
      </c>
      <c r="N979" s="156">
        <f t="shared" ca="1" si="47"/>
        <v>1285378</v>
      </c>
    </row>
    <row r="980" spans="1:14" x14ac:dyDescent="0.25">
      <c r="A980" t="str">
        <f>CALCS!AD983</f>
        <v>729005</v>
      </c>
      <c r="B980" t="str">
        <f>CALCS!A983</f>
        <v>Aguadilla Municipio</v>
      </c>
      <c r="C980" t="str">
        <f>CALCS!B983</f>
        <v>PR</v>
      </c>
      <c r="D980" t="str">
        <f>CALCS!C983</f>
        <v>51</v>
      </c>
      <c r="E980" t="str">
        <f>CALCS!D983</f>
        <v>PC</v>
      </c>
      <c r="F980">
        <f>CALCS!O983</f>
        <v>54582</v>
      </c>
      <c r="G980" s="133">
        <f ca="1">OFFSET(CDBG17old!$J$1,MATCH(A980,CDBG17old!$K$2:$K$1263,0),)</f>
        <v>797994</v>
      </c>
      <c r="H980" s="133">
        <f>CALCS!X983</f>
        <v>851827</v>
      </c>
      <c r="I980" s="133">
        <f ca="1">IFERROR(OFFSET('reallocations and reductions'!$H$2,MATCH(A980,'reallocations and reductions'!$F$3:$F$6,0),),0)</f>
        <v>0</v>
      </c>
      <c r="J980" s="133">
        <f ca="1">IFERROR(OFFSET('reallocations and reductions'!$I$13,MATCH(A980,'reallocations and reductions'!$F$14:$F$54,0),), 0)</f>
        <v>0</v>
      </c>
      <c r="K980" s="133">
        <f ca="1">ROUND(IF(OR(E980="State Balance", E980="Hawaii County"), H980/(SUMIF($E$2:$E$1259,"State Balance",$H$2:$H$1259)+SUMIF($E$2:$E$1259,"Hawaii County",$H$2:$H$1259))*('reallocations and reductions'!$I$6),H980/(SUM($H$2:$H$1259)-SUMIF($E$2:$E$1259,"State Balance",$H$2:$H$1259)-SUMIF($E$2:$E$1259,"Hawaii County",$H$2:$H$1259))*('reallocations and reductions'!$I$8+'reallocations and reductions'!$I$7)),0)</f>
        <v>66</v>
      </c>
      <c r="L980" s="133">
        <f t="shared" ca="1" si="45"/>
        <v>851893</v>
      </c>
      <c r="M980" s="151">
        <f t="shared" ca="1" si="46"/>
        <v>6.7543114359255835E-2</v>
      </c>
      <c r="N980" s="156">
        <f t="shared" ca="1" si="47"/>
        <v>53899</v>
      </c>
    </row>
    <row r="981" spans="1:14" x14ac:dyDescent="0.25">
      <c r="A981" t="str">
        <f>CALCS!AD984</f>
        <v>729013</v>
      </c>
      <c r="B981" t="str">
        <f>CALCS!A984</f>
        <v>Arecibo Municipio</v>
      </c>
      <c r="C981" t="str">
        <f>CALCS!B984</f>
        <v>PR</v>
      </c>
      <c r="D981" t="str">
        <f>CALCS!C984</f>
        <v>52</v>
      </c>
      <c r="E981" t="str">
        <f>CALCS!D984</f>
        <v>MC</v>
      </c>
      <c r="F981">
        <f>CALCS!O984</f>
        <v>87939</v>
      </c>
      <c r="G981" s="133">
        <f ca="1">OFFSET(CDBG17old!$J$1,MATCH(A981,CDBG17old!$K$2:$K$1263,0),)</f>
        <v>916067</v>
      </c>
      <c r="H981" s="133">
        <f>CALCS!X984</f>
        <v>1347670</v>
      </c>
      <c r="I981" s="133">
        <f ca="1">IFERROR(OFFSET('reallocations and reductions'!$H$2,MATCH(A981,'reallocations and reductions'!$F$3:$F$6,0),),0)</f>
        <v>-307857</v>
      </c>
      <c r="J981" s="133">
        <f ca="1">IFERROR(OFFSET('reallocations and reductions'!$I$13,MATCH(A981,'reallocations and reductions'!$F$14:$F$54,0),), 0)</f>
        <v>0</v>
      </c>
      <c r="K981" s="133">
        <f ca="1">ROUND(IF(OR(E981="State Balance", E981="Hawaii County"), H981/(SUMIF($E$2:$E$1259,"State Balance",$H$2:$H$1259)+SUMIF($E$2:$E$1259,"Hawaii County",$H$2:$H$1259))*('reallocations and reductions'!$I$6),H981/(SUM($H$2:$H$1259)-SUMIF($E$2:$E$1259,"State Balance",$H$2:$H$1259)-SUMIF($E$2:$E$1259,"Hawaii County",$H$2:$H$1259))*('reallocations and reductions'!$I$8+'reallocations and reductions'!$I$7)),0)</f>
        <v>105</v>
      </c>
      <c r="L981" s="133">
        <f t="shared" ca="1" si="45"/>
        <v>1039918</v>
      </c>
      <c r="M981" s="151">
        <f t="shared" ca="1" si="46"/>
        <v>0.13519862630135132</v>
      </c>
      <c r="N981" s="156">
        <f t="shared" ca="1" si="47"/>
        <v>123851</v>
      </c>
    </row>
    <row r="982" spans="1:14" x14ac:dyDescent="0.25">
      <c r="A982" t="str">
        <f>CALCS!AD985</f>
        <v>729021</v>
      </c>
      <c r="B982" t="str">
        <f>CALCS!A985</f>
        <v>Bayamon Municipio</v>
      </c>
      <c r="C982" t="str">
        <f>CALCS!B985</f>
        <v>PR</v>
      </c>
      <c r="D982" t="str">
        <f>CALCS!C985</f>
        <v>52</v>
      </c>
      <c r="E982" t="str">
        <f>CALCS!D985</f>
        <v>MC</v>
      </c>
      <c r="F982">
        <f>CALCS!O985</f>
        <v>184374</v>
      </c>
      <c r="G982" s="133">
        <f ca="1">OFFSET(CDBG17old!$J$1,MATCH(A982,CDBG17old!$K$2:$K$1263,0),)</f>
        <v>2138876</v>
      </c>
      <c r="H982" s="133">
        <f>CALCS!X985</f>
        <v>2294090</v>
      </c>
      <c r="I982" s="133">
        <f ca="1">IFERROR(OFFSET('reallocations and reductions'!$H$2,MATCH(A982,'reallocations and reductions'!$F$3:$F$6,0),),0)</f>
        <v>0</v>
      </c>
      <c r="J982" s="133">
        <f ca="1">IFERROR(OFFSET('reallocations and reductions'!$I$13,MATCH(A982,'reallocations and reductions'!$F$14:$F$54,0),), 0)</f>
        <v>0</v>
      </c>
      <c r="K982" s="133">
        <f ca="1">ROUND(IF(OR(E982="State Balance", E982="Hawaii County"), H982/(SUMIF($E$2:$E$1259,"State Balance",$H$2:$H$1259)+SUMIF($E$2:$E$1259,"Hawaii County",$H$2:$H$1259))*('reallocations and reductions'!$I$6),H982/(SUM($H$2:$H$1259)-SUMIF($E$2:$E$1259,"State Balance",$H$2:$H$1259)-SUMIF($E$2:$E$1259,"Hawaii County",$H$2:$H$1259))*('reallocations and reductions'!$I$8+'reallocations and reductions'!$I$7)),0)</f>
        <v>179</v>
      </c>
      <c r="L982" s="133">
        <f t="shared" ca="1" si="45"/>
        <v>2294269</v>
      </c>
      <c r="M982" s="151">
        <f t="shared" ca="1" si="46"/>
        <v>7.2651710524593294E-2</v>
      </c>
      <c r="N982" s="156">
        <f t="shared" ca="1" si="47"/>
        <v>155393</v>
      </c>
    </row>
    <row r="983" spans="1:14" x14ac:dyDescent="0.25">
      <c r="A983" t="str">
        <f>CALCS!AD986</f>
        <v>729023</v>
      </c>
      <c r="B983" t="str">
        <f>CALCS!A986</f>
        <v>Cabo Rojo Municipio</v>
      </c>
      <c r="C983" t="str">
        <f>CALCS!B986</f>
        <v>PR</v>
      </c>
      <c r="D983" t="str">
        <f>CALCS!C986</f>
        <v>52</v>
      </c>
      <c r="E983" t="str">
        <f>CALCS!D986</f>
        <v>MC</v>
      </c>
      <c r="F983">
        <f>CALCS!O986</f>
        <v>49361</v>
      </c>
      <c r="G983" s="133">
        <f ca="1">OFFSET(CDBG17old!$J$1,MATCH(A983,CDBG17old!$K$2:$K$1263,0),)</f>
        <v>726473</v>
      </c>
      <c r="H983" s="133">
        <f>CALCS!X986</f>
        <v>794098</v>
      </c>
      <c r="I983" s="133">
        <f ca="1">IFERROR(OFFSET('reallocations and reductions'!$H$2,MATCH(A983,'reallocations and reductions'!$F$3:$F$6,0),),0)</f>
        <v>0</v>
      </c>
      <c r="J983" s="133">
        <f ca="1">IFERROR(OFFSET('reallocations and reductions'!$I$13,MATCH(A983,'reallocations and reductions'!$F$14:$F$54,0),), 0)</f>
        <v>0</v>
      </c>
      <c r="K983" s="133">
        <f ca="1">ROUND(IF(OR(E983="State Balance", E983="Hawaii County"), H983/(SUMIF($E$2:$E$1259,"State Balance",$H$2:$H$1259)+SUMIF($E$2:$E$1259,"Hawaii County",$H$2:$H$1259))*('reallocations and reductions'!$I$6),H983/(SUM($H$2:$H$1259)-SUMIF($E$2:$E$1259,"State Balance",$H$2:$H$1259)-SUMIF($E$2:$E$1259,"Hawaii County",$H$2:$H$1259))*('reallocations and reductions'!$I$8+'reallocations and reductions'!$I$7)),0)</f>
        <v>62</v>
      </c>
      <c r="L983" s="133">
        <f t="shared" ca="1" si="45"/>
        <v>794160</v>
      </c>
      <c r="M983" s="151">
        <f t="shared" ca="1" si="46"/>
        <v>9.3172079347752776E-2</v>
      </c>
      <c r="N983" s="156">
        <f t="shared" ca="1" si="47"/>
        <v>67687</v>
      </c>
    </row>
    <row r="984" spans="1:14" x14ac:dyDescent="0.25">
      <c r="A984" t="str">
        <f>CALCS!AD987</f>
        <v>729025</v>
      </c>
      <c r="B984" t="str">
        <f>CALCS!A987</f>
        <v>Caguas Municipio</v>
      </c>
      <c r="C984" t="str">
        <f>CALCS!B987</f>
        <v>PR</v>
      </c>
      <c r="D984" t="str">
        <f>CALCS!C987</f>
        <v>51</v>
      </c>
      <c r="E984" t="str">
        <f>CALCS!D987</f>
        <v>PC</v>
      </c>
      <c r="F984">
        <f>CALCS!O987</f>
        <v>132164</v>
      </c>
      <c r="G984" s="133">
        <f ca="1">OFFSET(CDBG17old!$J$1,MATCH(A984,CDBG17old!$K$2:$K$1263,0),)</f>
        <v>1586084</v>
      </c>
      <c r="H984" s="133">
        <f>CALCS!X987</f>
        <v>1739453</v>
      </c>
      <c r="I984" s="133">
        <f ca="1">IFERROR(OFFSET('reallocations and reductions'!$H$2,MATCH(A984,'reallocations and reductions'!$F$3:$F$6,0),),0)</f>
        <v>0</v>
      </c>
      <c r="J984" s="133">
        <f ca="1">IFERROR(OFFSET('reallocations and reductions'!$I$13,MATCH(A984,'reallocations and reductions'!$F$14:$F$54,0),), 0)</f>
        <v>0</v>
      </c>
      <c r="K984" s="133">
        <f ca="1">ROUND(IF(OR(E984="State Balance", E984="Hawaii County"), H984/(SUMIF($E$2:$E$1259,"State Balance",$H$2:$H$1259)+SUMIF($E$2:$E$1259,"Hawaii County",$H$2:$H$1259))*('reallocations and reductions'!$I$6),H984/(SUM($H$2:$H$1259)-SUMIF($E$2:$E$1259,"State Balance",$H$2:$H$1259)-SUMIF($E$2:$E$1259,"Hawaii County",$H$2:$H$1259))*('reallocations and reductions'!$I$8+'reallocations and reductions'!$I$7)),0)</f>
        <v>136</v>
      </c>
      <c r="L984" s="133">
        <f t="shared" ca="1" si="45"/>
        <v>1739589</v>
      </c>
      <c r="M984" s="151">
        <f t="shared" ca="1" si="46"/>
        <v>9.678238983559509E-2</v>
      </c>
      <c r="N984" s="156">
        <f t="shared" ca="1" si="47"/>
        <v>153505</v>
      </c>
    </row>
    <row r="985" spans="1:14" x14ac:dyDescent="0.25">
      <c r="A985" t="str">
        <f>CALCS!AD988</f>
        <v>729029</v>
      </c>
      <c r="B985" t="str">
        <f>CALCS!A988</f>
        <v>Canovanas Municipio</v>
      </c>
      <c r="C985" t="str">
        <f>CALCS!B988</f>
        <v>PR</v>
      </c>
      <c r="D985" t="str">
        <f>CALCS!C988</f>
        <v>52</v>
      </c>
      <c r="E985" t="str">
        <f>CALCS!D988</f>
        <v>MC</v>
      </c>
      <c r="F985">
        <f>CALCS!O988</f>
        <v>46477</v>
      </c>
      <c r="G985" s="133">
        <f ca="1">OFFSET(CDBG17old!$J$1,MATCH(A985,CDBG17old!$K$2:$K$1263,0),)</f>
        <v>693278</v>
      </c>
      <c r="H985" s="133">
        <f>CALCS!X988</f>
        <v>749719</v>
      </c>
      <c r="I985" s="133">
        <f ca="1">IFERROR(OFFSET('reallocations and reductions'!$H$2,MATCH(A985,'reallocations and reductions'!$F$3:$F$6,0),),0)</f>
        <v>0</v>
      </c>
      <c r="J985" s="133">
        <f ca="1">IFERROR(OFFSET('reallocations and reductions'!$I$13,MATCH(A985,'reallocations and reductions'!$F$14:$F$54,0),), 0)</f>
        <v>0</v>
      </c>
      <c r="K985" s="133">
        <f ca="1">ROUND(IF(OR(E985="State Balance", E985="Hawaii County"), H985/(SUMIF($E$2:$E$1259,"State Balance",$H$2:$H$1259)+SUMIF($E$2:$E$1259,"Hawaii County",$H$2:$H$1259))*('reallocations and reductions'!$I$6),H985/(SUM($H$2:$H$1259)-SUMIF($E$2:$E$1259,"State Balance",$H$2:$H$1259)-SUMIF($E$2:$E$1259,"Hawaii County",$H$2:$H$1259))*('reallocations and reductions'!$I$8+'reallocations and reductions'!$I$7)),0)</f>
        <v>58</v>
      </c>
      <c r="L985" s="133">
        <f t="shared" ca="1" si="45"/>
        <v>749777</v>
      </c>
      <c r="M985" s="151">
        <f t="shared" ca="1" si="46"/>
        <v>8.1495446271192803E-2</v>
      </c>
      <c r="N985" s="156">
        <f t="shared" ca="1" si="47"/>
        <v>56499</v>
      </c>
    </row>
    <row r="986" spans="1:14" x14ac:dyDescent="0.25">
      <c r="A986" t="str">
        <f>CALCS!AD989</f>
        <v>729031</v>
      </c>
      <c r="B986" t="str">
        <f>CALCS!A989</f>
        <v>Carolina Municipio</v>
      </c>
      <c r="C986" t="str">
        <f>CALCS!B989</f>
        <v>PR</v>
      </c>
      <c r="D986" t="str">
        <f>CALCS!C989</f>
        <v>52</v>
      </c>
      <c r="E986" t="str">
        <f>CALCS!D989</f>
        <v>MC</v>
      </c>
      <c r="F986">
        <f>CALCS!O989</f>
        <v>158457</v>
      </c>
      <c r="G986" s="133">
        <f ca="1">OFFSET(CDBG17old!$J$1,MATCH(A986,CDBG17old!$K$2:$K$1263,0),)</f>
        <v>1778220</v>
      </c>
      <c r="H986" s="133">
        <f>CALCS!X989</f>
        <v>1865979</v>
      </c>
      <c r="I986" s="133">
        <f ca="1">IFERROR(OFFSET('reallocations and reductions'!$H$2,MATCH(A986,'reallocations and reductions'!$F$3:$F$6,0),),0)</f>
        <v>0</v>
      </c>
      <c r="J986" s="133">
        <f ca="1">IFERROR(OFFSET('reallocations and reductions'!$I$13,MATCH(A986,'reallocations and reductions'!$F$14:$F$54,0),), 0)</f>
        <v>0</v>
      </c>
      <c r="K986" s="133">
        <f ca="1">ROUND(IF(OR(E986="State Balance", E986="Hawaii County"), H986/(SUMIF($E$2:$E$1259,"State Balance",$H$2:$H$1259)+SUMIF($E$2:$E$1259,"Hawaii County",$H$2:$H$1259))*('reallocations and reductions'!$I$6),H986/(SUM($H$2:$H$1259)-SUMIF($E$2:$E$1259,"State Balance",$H$2:$H$1259)-SUMIF($E$2:$E$1259,"Hawaii County",$H$2:$H$1259))*('reallocations and reductions'!$I$8+'reallocations and reductions'!$I$7)),0)</f>
        <v>145</v>
      </c>
      <c r="L986" s="133">
        <f t="shared" ca="1" si="45"/>
        <v>1866124</v>
      </c>
      <c r="M986" s="151">
        <f t="shared" ca="1" si="46"/>
        <v>4.9433703366287635E-2</v>
      </c>
      <c r="N986" s="156">
        <f t="shared" ca="1" si="47"/>
        <v>87904</v>
      </c>
    </row>
    <row r="987" spans="1:14" x14ac:dyDescent="0.25">
      <c r="A987" t="str">
        <f>CALCS!AD990</f>
        <v>729035</v>
      </c>
      <c r="B987" t="str">
        <f>CALCS!A990</f>
        <v>Cayey Municipio</v>
      </c>
      <c r="C987" t="str">
        <f>CALCS!B990</f>
        <v>PR</v>
      </c>
      <c r="D987" t="str">
        <f>CALCS!C990</f>
        <v>52</v>
      </c>
      <c r="E987" t="str">
        <f>CALCS!D990</f>
        <v>MC</v>
      </c>
      <c r="F987">
        <f>CALCS!O990</f>
        <v>44796</v>
      </c>
      <c r="G987" s="133">
        <f ca="1">OFFSET(CDBG17old!$J$1,MATCH(A987,CDBG17old!$K$2:$K$1263,0),)</f>
        <v>609081</v>
      </c>
      <c r="H987" s="133">
        <f>CALCS!X990</f>
        <v>659646</v>
      </c>
      <c r="I987" s="133">
        <f ca="1">IFERROR(OFFSET('reallocations and reductions'!$H$2,MATCH(A987,'reallocations and reductions'!$F$3:$F$6,0),),0)</f>
        <v>0</v>
      </c>
      <c r="J987" s="133">
        <f ca="1">IFERROR(OFFSET('reallocations and reductions'!$I$13,MATCH(A987,'reallocations and reductions'!$F$14:$F$54,0),), 0)</f>
        <v>0</v>
      </c>
      <c r="K987" s="133">
        <f ca="1">ROUND(IF(OR(E987="State Balance", E987="Hawaii County"), H987/(SUMIF($E$2:$E$1259,"State Balance",$H$2:$H$1259)+SUMIF($E$2:$E$1259,"Hawaii County",$H$2:$H$1259))*('reallocations and reductions'!$I$6),H987/(SUM($H$2:$H$1259)-SUMIF($E$2:$E$1259,"State Balance",$H$2:$H$1259)-SUMIF($E$2:$E$1259,"Hawaii County",$H$2:$H$1259))*('reallocations and reductions'!$I$8+'reallocations and reductions'!$I$7)),0)</f>
        <v>51</v>
      </c>
      <c r="L987" s="133">
        <f t="shared" ca="1" si="45"/>
        <v>659697</v>
      </c>
      <c r="M987" s="151">
        <f t="shared" ca="1" si="46"/>
        <v>8.3102247484324751E-2</v>
      </c>
      <c r="N987" s="156">
        <f t="shared" ca="1" si="47"/>
        <v>50616</v>
      </c>
    </row>
    <row r="988" spans="1:14" x14ac:dyDescent="0.25">
      <c r="A988" t="str">
        <f>CALCS!AD991</f>
        <v>729041</v>
      </c>
      <c r="B988" t="str">
        <f>CALCS!A991</f>
        <v>Cidra Municipio</v>
      </c>
      <c r="C988" t="str">
        <f>CALCS!B991</f>
        <v>PR</v>
      </c>
      <c r="D988" t="str">
        <f>CALCS!C991</f>
        <v>52</v>
      </c>
      <c r="E988" t="str">
        <f>CALCS!D991</f>
        <v>MC</v>
      </c>
      <c r="F988">
        <f>CALCS!O991</f>
        <v>40599</v>
      </c>
      <c r="G988" s="133">
        <f ca="1">OFFSET(CDBG17old!$J$1,MATCH(A988,CDBG17old!$K$2:$K$1263,0),)</f>
        <v>545029</v>
      </c>
      <c r="H988" s="133">
        <f>CALCS!X991</f>
        <v>576098</v>
      </c>
      <c r="I988" s="133">
        <f ca="1">IFERROR(OFFSET('reallocations and reductions'!$H$2,MATCH(A988,'reallocations and reductions'!$F$3:$F$6,0),),0)</f>
        <v>0</v>
      </c>
      <c r="J988" s="133">
        <f ca="1">IFERROR(OFFSET('reallocations and reductions'!$I$13,MATCH(A988,'reallocations and reductions'!$F$14:$F$54,0),), 0)</f>
        <v>0</v>
      </c>
      <c r="K988" s="133">
        <f ca="1">ROUND(IF(OR(E988="State Balance", E988="Hawaii County"), H988/(SUMIF($E$2:$E$1259,"State Balance",$H$2:$H$1259)+SUMIF($E$2:$E$1259,"Hawaii County",$H$2:$H$1259))*('reallocations and reductions'!$I$6),H988/(SUM($H$2:$H$1259)-SUMIF($E$2:$E$1259,"State Balance",$H$2:$H$1259)-SUMIF($E$2:$E$1259,"Hawaii County",$H$2:$H$1259))*('reallocations and reductions'!$I$8+'reallocations and reductions'!$I$7)),0)</f>
        <v>45</v>
      </c>
      <c r="L988" s="133">
        <f t="shared" ca="1" si="45"/>
        <v>576143</v>
      </c>
      <c r="M988" s="151">
        <f t="shared" ca="1" si="46"/>
        <v>5.7086870606885137E-2</v>
      </c>
      <c r="N988" s="156">
        <f t="shared" ca="1" si="47"/>
        <v>31114</v>
      </c>
    </row>
    <row r="989" spans="1:14" x14ac:dyDescent="0.25">
      <c r="A989" t="str">
        <f>CALCS!AD992</f>
        <v>729053</v>
      </c>
      <c r="B989" t="str">
        <f>CALCS!A992</f>
        <v>Fajardo Municipio</v>
      </c>
      <c r="C989" t="str">
        <f>CALCS!B992</f>
        <v>PR</v>
      </c>
      <c r="D989" t="str">
        <f>CALCS!C992</f>
        <v>52</v>
      </c>
      <c r="E989" t="str">
        <f>CALCS!D992</f>
        <v>MC</v>
      </c>
      <c r="F989">
        <f>CALCS!O992</f>
        <v>32219</v>
      </c>
      <c r="G989" s="133">
        <f ca="1">OFFSET(CDBG17old!$J$1,MATCH(A989,CDBG17old!$K$2:$K$1263,0),)</f>
        <v>504017</v>
      </c>
      <c r="H989" s="133">
        <f>CALCS!X992</f>
        <v>541768</v>
      </c>
      <c r="I989" s="133">
        <f ca="1">IFERROR(OFFSET('reallocations and reductions'!$H$2,MATCH(A989,'reallocations and reductions'!$F$3:$F$6,0),),0)</f>
        <v>0</v>
      </c>
      <c r="J989" s="133">
        <f ca="1">IFERROR(OFFSET('reallocations and reductions'!$I$13,MATCH(A989,'reallocations and reductions'!$F$14:$F$54,0),), 0)</f>
        <v>0</v>
      </c>
      <c r="K989" s="133">
        <f ca="1">ROUND(IF(OR(E989="State Balance", E989="Hawaii County"), H989/(SUMIF($E$2:$E$1259,"State Balance",$H$2:$H$1259)+SUMIF($E$2:$E$1259,"Hawaii County",$H$2:$H$1259))*('reallocations and reductions'!$I$6),H989/(SUM($H$2:$H$1259)-SUMIF($E$2:$E$1259,"State Balance",$H$2:$H$1259)-SUMIF($E$2:$E$1259,"Hawaii County",$H$2:$H$1259))*('reallocations and reductions'!$I$8+'reallocations and reductions'!$I$7)),0)</f>
        <v>42</v>
      </c>
      <c r="L989" s="133">
        <f t="shared" ca="1" si="45"/>
        <v>541810</v>
      </c>
      <c r="M989" s="151">
        <f t="shared" ca="1" si="46"/>
        <v>7.498358190299137E-2</v>
      </c>
      <c r="N989" s="156">
        <f t="shared" ca="1" si="47"/>
        <v>37793</v>
      </c>
    </row>
    <row r="990" spans="1:14" x14ac:dyDescent="0.25">
      <c r="A990" t="str">
        <f>CALCS!AD993</f>
        <v>729057</v>
      </c>
      <c r="B990" t="str">
        <f>CALCS!A993</f>
        <v>Guayama Municipio</v>
      </c>
      <c r="C990" t="str">
        <f>CALCS!B993</f>
        <v>PR</v>
      </c>
      <c r="D990" t="str">
        <f>CALCS!C993</f>
        <v>51</v>
      </c>
      <c r="E990" t="str">
        <f>CALCS!D993</f>
        <v>PC</v>
      </c>
      <c r="F990">
        <f>CALCS!O993</f>
        <v>42063</v>
      </c>
      <c r="G990" s="133">
        <f ca="1">OFFSET(CDBG17old!$J$1,MATCH(A990,CDBG17old!$K$2:$K$1263,0),)</f>
        <v>613679</v>
      </c>
      <c r="H990" s="133">
        <f>CALCS!X993</f>
        <v>681927</v>
      </c>
      <c r="I990" s="133">
        <f ca="1">IFERROR(OFFSET('reallocations and reductions'!$H$2,MATCH(A990,'reallocations and reductions'!$F$3:$F$6,0),),0)</f>
        <v>0</v>
      </c>
      <c r="J990" s="133">
        <f ca="1">IFERROR(OFFSET('reallocations and reductions'!$I$13,MATCH(A990,'reallocations and reductions'!$F$14:$F$54,0),), 0)</f>
        <v>0</v>
      </c>
      <c r="K990" s="133">
        <f ca="1">ROUND(IF(OR(E990="State Balance", E990="Hawaii County"), H990/(SUMIF($E$2:$E$1259,"State Balance",$H$2:$H$1259)+SUMIF($E$2:$E$1259,"Hawaii County",$H$2:$H$1259))*('reallocations and reductions'!$I$6),H990/(SUM($H$2:$H$1259)-SUMIF($E$2:$E$1259,"State Balance",$H$2:$H$1259)-SUMIF($E$2:$E$1259,"Hawaii County",$H$2:$H$1259))*('reallocations and reductions'!$I$8+'reallocations and reductions'!$I$7)),0)</f>
        <v>53</v>
      </c>
      <c r="L990" s="133">
        <f t="shared" ca="1" si="45"/>
        <v>681980</v>
      </c>
      <c r="M990" s="151">
        <f t="shared" ca="1" si="46"/>
        <v>0.11129760021118533</v>
      </c>
      <c r="N990" s="156">
        <f t="shared" ca="1" si="47"/>
        <v>68301</v>
      </c>
    </row>
    <row r="991" spans="1:14" x14ac:dyDescent="0.25">
      <c r="A991" t="str">
        <f>CALCS!AD994</f>
        <v>729061</v>
      </c>
      <c r="B991" t="str">
        <f>CALCS!A994</f>
        <v>Guaynabo Municipio</v>
      </c>
      <c r="C991" t="str">
        <f>CALCS!B994</f>
        <v>PR</v>
      </c>
      <c r="D991" t="str">
        <f>CALCS!C994</f>
        <v>51</v>
      </c>
      <c r="E991" t="str">
        <f>CALCS!D994</f>
        <v>PC</v>
      </c>
      <c r="F991">
        <f>CALCS!O994</f>
        <v>89307</v>
      </c>
      <c r="G991" s="133">
        <f ca="1">OFFSET(CDBG17old!$J$1,MATCH(A991,CDBG17old!$K$2:$K$1263,0),)</f>
        <v>892928</v>
      </c>
      <c r="H991" s="133">
        <f>CALCS!X994</f>
        <v>919651</v>
      </c>
      <c r="I991" s="133">
        <f ca="1">IFERROR(OFFSET('reallocations and reductions'!$H$2,MATCH(A991,'reallocations and reductions'!$F$3:$F$6,0),),0)</f>
        <v>0</v>
      </c>
      <c r="J991" s="133">
        <f ca="1">IFERROR(OFFSET('reallocations and reductions'!$I$13,MATCH(A991,'reallocations and reductions'!$F$14:$F$54,0),), 0)</f>
        <v>0</v>
      </c>
      <c r="K991" s="133">
        <f ca="1">ROUND(IF(OR(E991="State Balance", E991="Hawaii County"), H991/(SUMIF($E$2:$E$1259,"State Balance",$H$2:$H$1259)+SUMIF($E$2:$E$1259,"Hawaii County",$H$2:$H$1259))*('reallocations and reductions'!$I$6),H991/(SUM($H$2:$H$1259)-SUMIF($E$2:$E$1259,"State Balance",$H$2:$H$1259)-SUMIF($E$2:$E$1259,"Hawaii County",$H$2:$H$1259))*('reallocations and reductions'!$I$8+'reallocations and reductions'!$I$7)),0)</f>
        <v>72</v>
      </c>
      <c r="L991" s="133">
        <f t="shared" ca="1" si="45"/>
        <v>919723</v>
      </c>
      <c r="M991" s="151">
        <f t="shared" ca="1" si="46"/>
        <v>3.000801856364679E-2</v>
      </c>
      <c r="N991" s="156">
        <f t="shared" ca="1" si="47"/>
        <v>26795</v>
      </c>
    </row>
    <row r="992" spans="1:14" x14ac:dyDescent="0.25">
      <c r="A992" t="str">
        <f>CALCS!AD995</f>
        <v>729069</v>
      </c>
      <c r="B992" t="str">
        <f>CALCS!A995</f>
        <v>Humacao Municipio</v>
      </c>
      <c r="C992" t="str">
        <f>CALCS!B995</f>
        <v>PR</v>
      </c>
      <c r="D992" t="str">
        <f>CALCS!C995</f>
        <v>52</v>
      </c>
      <c r="E992" t="str">
        <f>CALCS!D995</f>
        <v>MC</v>
      </c>
      <c r="F992">
        <f>CALCS!O995</f>
        <v>53895</v>
      </c>
      <c r="G992" s="133">
        <f ca="1">OFFSET(CDBG17old!$J$1,MATCH(A992,CDBG17old!$K$2:$K$1263,0),)</f>
        <v>758271</v>
      </c>
      <c r="H992" s="133">
        <f>CALCS!X995</f>
        <v>824222</v>
      </c>
      <c r="I992" s="133">
        <f ca="1">IFERROR(OFFSET('reallocations and reductions'!$H$2,MATCH(A992,'reallocations and reductions'!$F$3:$F$6,0),),0)</f>
        <v>0</v>
      </c>
      <c r="J992" s="133">
        <f ca="1">IFERROR(OFFSET('reallocations and reductions'!$I$13,MATCH(A992,'reallocations and reductions'!$F$14:$F$54,0),), 0)</f>
        <v>0</v>
      </c>
      <c r="K992" s="133">
        <f ca="1">ROUND(IF(OR(E992="State Balance", E992="Hawaii County"), H992/(SUMIF($E$2:$E$1259,"State Balance",$H$2:$H$1259)+SUMIF($E$2:$E$1259,"Hawaii County",$H$2:$H$1259))*('reallocations and reductions'!$I$6),H992/(SUM($H$2:$H$1259)-SUMIF($E$2:$E$1259,"State Balance",$H$2:$H$1259)-SUMIF($E$2:$E$1259,"Hawaii County",$H$2:$H$1259))*('reallocations and reductions'!$I$8+'reallocations and reductions'!$I$7)),0)</f>
        <v>64</v>
      </c>
      <c r="L992" s="133">
        <f t="shared" ca="1" si="45"/>
        <v>824286</v>
      </c>
      <c r="M992" s="151">
        <f t="shared" ca="1" si="46"/>
        <v>8.7059903385465084E-2</v>
      </c>
      <c r="N992" s="156">
        <f t="shared" ca="1" si="47"/>
        <v>66015</v>
      </c>
    </row>
    <row r="993" spans="1:14" x14ac:dyDescent="0.25">
      <c r="A993" t="str">
        <f>CALCS!AD996</f>
        <v>729071</v>
      </c>
      <c r="B993" t="str">
        <f>CALCS!A996</f>
        <v>Isabela Municipio</v>
      </c>
      <c r="C993" t="str">
        <f>CALCS!B996</f>
        <v>PR</v>
      </c>
      <c r="D993" t="str">
        <f>CALCS!C996</f>
        <v>51</v>
      </c>
      <c r="E993" t="str">
        <f>CALCS!D996</f>
        <v>PC</v>
      </c>
      <c r="F993">
        <f>CALCS!O996</f>
        <v>42744</v>
      </c>
      <c r="G993" s="133">
        <f ca="1">OFFSET(CDBG17old!$J$1,MATCH(A993,CDBG17old!$K$2:$K$1263,0),)</f>
        <v>697678</v>
      </c>
      <c r="H993" s="133">
        <f>CALCS!X996</f>
        <v>761235</v>
      </c>
      <c r="I993" s="133">
        <f ca="1">IFERROR(OFFSET('reallocations and reductions'!$H$2,MATCH(A993,'reallocations and reductions'!$F$3:$F$6,0),),0)</f>
        <v>0</v>
      </c>
      <c r="J993" s="133">
        <f ca="1">IFERROR(OFFSET('reallocations and reductions'!$I$13,MATCH(A993,'reallocations and reductions'!$F$14:$F$54,0),), 0)</f>
        <v>0</v>
      </c>
      <c r="K993" s="133">
        <f ca="1">ROUND(IF(OR(E993="State Balance", E993="Hawaii County"), H993/(SUMIF($E$2:$E$1259,"State Balance",$H$2:$H$1259)+SUMIF($E$2:$E$1259,"Hawaii County",$H$2:$H$1259))*('reallocations and reductions'!$I$6),H993/(SUM($H$2:$H$1259)-SUMIF($E$2:$E$1259,"State Balance",$H$2:$H$1259)-SUMIF($E$2:$E$1259,"Hawaii County",$H$2:$H$1259))*('reallocations and reductions'!$I$8+'reallocations and reductions'!$I$7)),0)</f>
        <v>59</v>
      </c>
      <c r="L993" s="133">
        <f t="shared" ca="1" si="45"/>
        <v>761294</v>
      </c>
      <c r="M993" s="151">
        <f t="shared" ca="1" si="46"/>
        <v>9.1182465263344975E-2</v>
      </c>
      <c r="N993" s="156">
        <f t="shared" ca="1" si="47"/>
        <v>63616</v>
      </c>
    </row>
    <row r="994" spans="1:14" x14ac:dyDescent="0.25">
      <c r="A994" t="str">
        <f>CALCS!AD997</f>
        <v>729075</v>
      </c>
      <c r="B994" t="str">
        <f>CALCS!A997</f>
        <v>Juana Diaz Municipio</v>
      </c>
      <c r="C994" t="str">
        <f>CALCS!B997</f>
        <v>PR</v>
      </c>
      <c r="D994" t="str">
        <f>CALCS!C997</f>
        <v>52</v>
      </c>
      <c r="E994" t="str">
        <f>CALCS!D997</f>
        <v>MC</v>
      </c>
      <c r="F994">
        <f>CALCS!O997</f>
        <v>47309</v>
      </c>
      <c r="G994" s="133">
        <f ca="1">OFFSET(CDBG17old!$J$1,MATCH(A994,CDBG17old!$K$2:$K$1263,0),)</f>
        <v>770129</v>
      </c>
      <c r="H994" s="133">
        <f>CALCS!X997</f>
        <v>813825</v>
      </c>
      <c r="I994" s="133">
        <f ca="1">IFERROR(OFFSET('reallocations and reductions'!$H$2,MATCH(A994,'reallocations and reductions'!$F$3:$F$6,0),),0)</f>
        <v>0</v>
      </c>
      <c r="J994" s="133">
        <f ca="1">IFERROR(OFFSET('reallocations and reductions'!$I$13,MATCH(A994,'reallocations and reductions'!$F$14:$F$54,0),), 0)</f>
        <v>0</v>
      </c>
      <c r="K994" s="133">
        <f ca="1">ROUND(IF(OR(E994="State Balance", E994="Hawaii County"), H994/(SUMIF($E$2:$E$1259,"State Balance",$H$2:$H$1259)+SUMIF($E$2:$E$1259,"Hawaii County",$H$2:$H$1259))*('reallocations and reductions'!$I$6),H994/(SUM($H$2:$H$1259)-SUMIF($E$2:$E$1259,"State Balance",$H$2:$H$1259)-SUMIF($E$2:$E$1259,"Hawaii County",$H$2:$H$1259))*('reallocations and reductions'!$I$8+'reallocations and reductions'!$I$7)),0)</f>
        <v>63</v>
      </c>
      <c r="L994" s="133">
        <f t="shared" ca="1" si="45"/>
        <v>813888</v>
      </c>
      <c r="M994" s="151">
        <f t="shared" ca="1" si="46"/>
        <v>5.6820350876281768E-2</v>
      </c>
      <c r="N994" s="156">
        <f t="shared" ca="1" si="47"/>
        <v>43759</v>
      </c>
    </row>
    <row r="995" spans="1:14" x14ac:dyDescent="0.25">
      <c r="A995" t="str">
        <f>CALCS!AD998</f>
        <v>729091</v>
      </c>
      <c r="B995" t="str">
        <f>CALCS!A998</f>
        <v>Manati Municipio</v>
      </c>
      <c r="C995" t="str">
        <f>CALCS!B998</f>
        <v>PR</v>
      </c>
      <c r="D995" t="str">
        <f>CALCS!C998</f>
        <v>52</v>
      </c>
      <c r="E995" t="str">
        <f>CALCS!D998</f>
        <v>MC</v>
      </c>
      <c r="F995">
        <f>CALCS!O998</f>
        <v>39941</v>
      </c>
      <c r="G995" s="133">
        <f ca="1">OFFSET(CDBG17old!$J$1,MATCH(A995,CDBG17old!$K$2:$K$1263,0),)</f>
        <v>688750</v>
      </c>
      <c r="H995" s="133">
        <f>CALCS!X998</f>
        <v>752703</v>
      </c>
      <c r="I995" s="133">
        <f ca="1">IFERROR(OFFSET('reallocations and reductions'!$H$2,MATCH(A995,'reallocations and reductions'!$F$3:$F$6,0),),0)</f>
        <v>0</v>
      </c>
      <c r="J995" s="133">
        <f ca="1">IFERROR(OFFSET('reallocations and reductions'!$I$13,MATCH(A995,'reallocations and reductions'!$F$14:$F$54,0),), 0)</f>
        <v>0</v>
      </c>
      <c r="K995" s="133">
        <f ca="1">ROUND(IF(OR(E995="State Balance", E995="Hawaii County"), H995/(SUMIF($E$2:$E$1259,"State Balance",$H$2:$H$1259)+SUMIF($E$2:$E$1259,"Hawaii County",$H$2:$H$1259))*('reallocations and reductions'!$I$6),H995/(SUM($H$2:$H$1259)-SUMIF($E$2:$E$1259,"State Balance",$H$2:$H$1259)-SUMIF($E$2:$E$1259,"Hawaii County",$H$2:$H$1259))*('reallocations and reductions'!$I$8+'reallocations and reductions'!$I$7)),0)</f>
        <v>59</v>
      </c>
      <c r="L995" s="133">
        <f t="shared" ca="1" si="45"/>
        <v>752762</v>
      </c>
      <c r="M995" s="151">
        <f t="shared" ca="1" si="46"/>
        <v>9.2939382940108894E-2</v>
      </c>
      <c r="N995" s="156">
        <f t="shared" ca="1" si="47"/>
        <v>64012</v>
      </c>
    </row>
    <row r="996" spans="1:14" x14ac:dyDescent="0.25">
      <c r="A996" t="str">
        <f>CALCS!AD999</f>
        <v>729097</v>
      </c>
      <c r="B996" t="str">
        <f>CALCS!A999</f>
        <v>Mayaguez Municipio</v>
      </c>
      <c r="C996" t="str">
        <f>CALCS!B999</f>
        <v>PR</v>
      </c>
      <c r="D996" t="str">
        <f>CALCS!C999</f>
        <v>51</v>
      </c>
      <c r="E996" t="str">
        <f>CALCS!D999</f>
        <v>PC</v>
      </c>
      <c r="F996">
        <f>CALCS!O999</f>
        <v>77748</v>
      </c>
      <c r="G996" s="133">
        <f ca="1">OFFSET(CDBG17old!$J$1,MATCH(A996,CDBG17old!$K$2:$K$1263,0),)</f>
        <v>1209607</v>
      </c>
      <c r="H996" s="133">
        <f>CALCS!X999</f>
        <v>1311123</v>
      </c>
      <c r="I996" s="133">
        <f ca="1">IFERROR(OFFSET('reallocations and reductions'!$H$2,MATCH(A996,'reallocations and reductions'!$F$3:$F$6,0),),0)</f>
        <v>0</v>
      </c>
      <c r="J996" s="133">
        <f ca="1">IFERROR(OFFSET('reallocations and reductions'!$I$13,MATCH(A996,'reallocations and reductions'!$F$14:$F$54,0),), 0)</f>
        <v>0</v>
      </c>
      <c r="K996" s="133">
        <f ca="1">ROUND(IF(OR(E996="State Balance", E996="Hawaii County"), H996/(SUMIF($E$2:$E$1259,"State Balance",$H$2:$H$1259)+SUMIF($E$2:$E$1259,"Hawaii County",$H$2:$H$1259))*('reallocations and reductions'!$I$6),H996/(SUM($H$2:$H$1259)-SUMIF($E$2:$E$1259,"State Balance",$H$2:$H$1259)-SUMIF($E$2:$E$1259,"Hawaii County",$H$2:$H$1259))*('reallocations and reductions'!$I$8+'reallocations and reductions'!$I$7)),0)</f>
        <v>102</v>
      </c>
      <c r="L996" s="133">
        <f t="shared" ca="1" si="45"/>
        <v>1311225</v>
      </c>
      <c r="M996" s="151">
        <f t="shared" ca="1" si="46"/>
        <v>8.4009103783294903E-2</v>
      </c>
      <c r="N996" s="156">
        <f t="shared" ca="1" si="47"/>
        <v>101618</v>
      </c>
    </row>
    <row r="997" spans="1:14" x14ac:dyDescent="0.25">
      <c r="A997" t="str">
        <f>CALCS!AD1000</f>
        <v>729113</v>
      </c>
      <c r="B997" t="str">
        <f>CALCS!A1000</f>
        <v>Ponce Municipio</v>
      </c>
      <c r="C997" t="str">
        <f>CALCS!B1000</f>
        <v>PR</v>
      </c>
      <c r="D997" t="str">
        <f>CALCS!C1000</f>
        <v>51</v>
      </c>
      <c r="E997" t="str">
        <f>CALCS!D1000</f>
        <v>PC</v>
      </c>
      <c r="F997">
        <f>CALCS!O1000</f>
        <v>145278</v>
      </c>
      <c r="G997" s="133">
        <f ca="1">OFFSET(CDBG17old!$J$1,MATCH(A997,CDBG17old!$K$2:$K$1263,0),)</f>
        <v>2353622</v>
      </c>
      <c r="H997" s="133">
        <f>CALCS!X1000</f>
        <v>2483756</v>
      </c>
      <c r="I997" s="133">
        <f ca="1">IFERROR(OFFSET('reallocations and reductions'!$H$2,MATCH(A997,'reallocations and reductions'!$F$3:$F$6,0),),0)</f>
        <v>0</v>
      </c>
      <c r="J997" s="133">
        <f ca="1">IFERROR(OFFSET('reallocations and reductions'!$I$13,MATCH(A997,'reallocations and reductions'!$F$14:$F$54,0),), 0)</f>
        <v>0</v>
      </c>
      <c r="K997" s="133">
        <f ca="1">ROUND(IF(OR(E997="State Balance", E997="Hawaii County"), H997/(SUMIF($E$2:$E$1259,"State Balance",$H$2:$H$1259)+SUMIF($E$2:$E$1259,"Hawaii County",$H$2:$H$1259))*('reallocations and reductions'!$I$6),H997/(SUM($H$2:$H$1259)-SUMIF($E$2:$E$1259,"State Balance",$H$2:$H$1259)-SUMIF($E$2:$E$1259,"Hawaii County",$H$2:$H$1259))*('reallocations and reductions'!$I$8+'reallocations and reductions'!$I$7)),0)</f>
        <v>194</v>
      </c>
      <c r="L997" s="133">
        <f t="shared" ca="1" si="45"/>
        <v>2483950</v>
      </c>
      <c r="M997" s="151">
        <f t="shared" ca="1" si="46"/>
        <v>5.53733777131587E-2</v>
      </c>
      <c r="N997" s="156">
        <f t="shared" ca="1" si="47"/>
        <v>130328</v>
      </c>
    </row>
    <row r="998" spans="1:14" x14ac:dyDescent="0.25">
      <c r="A998" t="str">
        <f>CALCS!AD1001</f>
        <v>729119</v>
      </c>
      <c r="B998" t="str">
        <f>CALCS!A1001</f>
        <v>Rio Grande Municipio</v>
      </c>
      <c r="C998" t="str">
        <f>CALCS!B1001</f>
        <v>PR</v>
      </c>
      <c r="D998" t="str">
        <f>CALCS!C1001</f>
        <v>52</v>
      </c>
      <c r="E998" t="str">
        <f>CALCS!D1001</f>
        <v>MC</v>
      </c>
      <c r="F998">
        <f>CALCS!O1001</f>
        <v>51009</v>
      </c>
      <c r="G998" s="133">
        <f ca="1">OFFSET(CDBG17old!$J$1,MATCH(A998,CDBG17old!$K$2:$K$1263,0),)</f>
        <v>698946</v>
      </c>
      <c r="H998" s="133">
        <f>CALCS!X1001</f>
        <v>714180</v>
      </c>
      <c r="I998" s="133">
        <f ca="1">IFERROR(OFFSET('reallocations and reductions'!$H$2,MATCH(A998,'reallocations and reductions'!$F$3:$F$6,0),),0)</f>
        <v>0</v>
      </c>
      <c r="J998" s="133">
        <f ca="1">IFERROR(OFFSET('reallocations and reductions'!$I$13,MATCH(A998,'reallocations and reductions'!$F$14:$F$54,0),), 0)</f>
        <v>0</v>
      </c>
      <c r="K998" s="133">
        <f ca="1">ROUND(IF(OR(E998="State Balance", E998="Hawaii County"), H998/(SUMIF($E$2:$E$1259,"State Balance",$H$2:$H$1259)+SUMIF($E$2:$E$1259,"Hawaii County",$H$2:$H$1259))*('reallocations and reductions'!$I$6),H998/(SUM($H$2:$H$1259)-SUMIF($E$2:$E$1259,"State Balance",$H$2:$H$1259)-SUMIF($E$2:$E$1259,"Hawaii County",$H$2:$H$1259))*('reallocations and reductions'!$I$8+'reallocations and reductions'!$I$7)),0)</f>
        <v>56</v>
      </c>
      <c r="L998" s="133">
        <f t="shared" ca="1" si="45"/>
        <v>714236</v>
      </c>
      <c r="M998" s="151">
        <f t="shared" ca="1" si="46"/>
        <v>2.1875795841166557E-2</v>
      </c>
      <c r="N998" s="156">
        <f t="shared" ca="1" si="47"/>
        <v>15290</v>
      </c>
    </row>
    <row r="999" spans="1:14" x14ac:dyDescent="0.25">
      <c r="A999" t="str">
        <f>CALCS!AD1002</f>
        <v>729125</v>
      </c>
      <c r="B999" t="str">
        <f>CALCS!A1002</f>
        <v>San German Municipio</v>
      </c>
      <c r="C999" t="str">
        <f>CALCS!B1002</f>
        <v>PR</v>
      </c>
      <c r="D999" t="str">
        <f>CALCS!C1002</f>
        <v>51</v>
      </c>
      <c r="E999" t="str">
        <f>CALCS!D1002</f>
        <v>PC</v>
      </c>
      <c r="F999">
        <f>CALCS!O1002</f>
        <v>32321</v>
      </c>
      <c r="G999" s="133">
        <f ca="1">OFFSET(CDBG17old!$J$1,MATCH(A999,CDBG17old!$K$2:$K$1263,0),)</f>
        <v>492870</v>
      </c>
      <c r="H999" s="133">
        <f>CALCS!X1002</f>
        <v>550213</v>
      </c>
      <c r="I999" s="133">
        <f ca="1">IFERROR(OFFSET('reallocations and reductions'!$H$2,MATCH(A999,'reallocations and reductions'!$F$3:$F$6,0),),0)</f>
        <v>0</v>
      </c>
      <c r="J999" s="133">
        <f ca="1">IFERROR(OFFSET('reallocations and reductions'!$I$13,MATCH(A999,'reallocations and reductions'!$F$14:$F$54,0),), 0)</f>
        <v>0</v>
      </c>
      <c r="K999" s="133">
        <f ca="1">ROUND(IF(OR(E999="State Balance", E999="Hawaii County"), H999/(SUMIF($E$2:$E$1259,"State Balance",$H$2:$H$1259)+SUMIF($E$2:$E$1259,"Hawaii County",$H$2:$H$1259))*('reallocations and reductions'!$I$6),H999/(SUM($H$2:$H$1259)-SUMIF($E$2:$E$1259,"State Balance",$H$2:$H$1259)-SUMIF($E$2:$E$1259,"Hawaii County",$H$2:$H$1259))*('reallocations and reductions'!$I$8+'reallocations and reductions'!$I$7)),0)</f>
        <v>43</v>
      </c>
      <c r="L999" s="133">
        <f t="shared" ca="1" si="45"/>
        <v>550256</v>
      </c>
      <c r="M999" s="151">
        <f t="shared" ca="1" si="46"/>
        <v>0.11643232495384179</v>
      </c>
      <c r="N999" s="156">
        <f t="shared" ca="1" si="47"/>
        <v>57386</v>
      </c>
    </row>
    <row r="1000" spans="1:14" x14ac:dyDescent="0.25">
      <c r="A1000" t="str">
        <f>CALCS!AD1003</f>
        <v>729127</v>
      </c>
      <c r="B1000" t="str">
        <f>CALCS!A1003</f>
        <v>San Juan Municipio</v>
      </c>
      <c r="C1000" t="str">
        <f>CALCS!B1003</f>
        <v>PR</v>
      </c>
      <c r="D1000" t="str">
        <f>CALCS!C1003</f>
        <v>51</v>
      </c>
      <c r="E1000" t="str">
        <f>CALCS!D1003</f>
        <v>PC</v>
      </c>
      <c r="F1000">
        <f>CALCS!O1003</f>
        <v>347052</v>
      </c>
      <c r="G1000" s="133">
        <f ca="1">OFFSET(CDBG17old!$J$1,MATCH(A1000,CDBG17old!$K$2:$K$1263,0),)</f>
        <v>6313768</v>
      </c>
      <c r="H1000" s="133">
        <f>CALCS!X1003</f>
        <v>6993341</v>
      </c>
      <c r="I1000" s="133">
        <f ca="1">IFERROR(OFFSET('reallocations and reductions'!$H$2,MATCH(A1000,'reallocations and reductions'!$F$3:$F$6,0),),0)</f>
        <v>0</v>
      </c>
      <c r="J1000" s="133">
        <f ca="1">IFERROR(OFFSET('reallocations and reductions'!$I$13,MATCH(A1000,'reallocations and reductions'!$F$14:$F$54,0),), 0)</f>
        <v>0</v>
      </c>
      <c r="K1000" s="133">
        <f ca="1">ROUND(IF(OR(E1000="State Balance", E1000="Hawaii County"), H1000/(SUMIF($E$2:$E$1259,"State Balance",$H$2:$H$1259)+SUMIF($E$2:$E$1259,"Hawaii County",$H$2:$H$1259))*('reallocations and reductions'!$I$6),H1000/(SUM($H$2:$H$1259)-SUMIF($E$2:$E$1259,"State Balance",$H$2:$H$1259)-SUMIF($E$2:$E$1259,"Hawaii County",$H$2:$H$1259))*('reallocations and reductions'!$I$8+'reallocations and reductions'!$I$7)),0)</f>
        <v>545</v>
      </c>
      <c r="L1000" s="133">
        <f t="shared" ca="1" si="45"/>
        <v>6993886</v>
      </c>
      <c r="M1000" s="151">
        <f t="shared" ca="1" si="46"/>
        <v>0.1077198275261302</v>
      </c>
      <c r="N1000" s="156">
        <f t="shared" ca="1" si="47"/>
        <v>680118</v>
      </c>
    </row>
    <row r="1001" spans="1:14" x14ac:dyDescent="0.25">
      <c r="A1001" t="str">
        <f>CALCS!AD1004</f>
        <v>729131</v>
      </c>
      <c r="B1001" t="str">
        <f>CALCS!A1004</f>
        <v>San Sebastian Municipio</v>
      </c>
      <c r="C1001" t="str">
        <f>CALCS!B1004</f>
        <v>PR</v>
      </c>
      <c r="D1001" t="str">
        <f>CALCS!C1004</f>
        <v>52</v>
      </c>
      <c r="E1001" t="str">
        <f>CALCS!D1004</f>
        <v>MC</v>
      </c>
      <c r="F1001">
        <f>CALCS!O1004</f>
        <v>38202</v>
      </c>
      <c r="G1001" s="133">
        <f ca="1">OFFSET(CDBG17old!$J$1,MATCH(A1001,CDBG17old!$K$2:$K$1263,0),)</f>
        <v>631989</v>
      </c>
      <c r="H1001" s="133">
        <f>CALCS!X1004</f>
        <v>674390</v>
      </c>
      <c r="I1001" s="133">
        <f ca="1">IFERROR(OFFSET('reallocations and reductions'!$H$2,MATCH(A1001,'reallocations and reductions'!$F$3:$F$6,0),),0)</f>
        <v>0</v>
      </c>
      <c r="J1001" s="133">
        <f ca="1">IFERROR(OFFSET('reallocations and reductions'!$I$13,MATCH(A1001,'reallocations and reductions'!$F$14:$F$54,0),), 0)</f>
        <v>0</v>
      </c>
      <c r="K1001" s="133">
        <f ca="1">ROUND(IF(OR(E1001="State Balance", E1001="Hawaii County"), H1001/(SUMIF($E$2:$E$1259,"State Balance",$H$2:$H$1259)+SUMIF($E$2:$E$1259,"Hawaii County",$H$2:$H$1259))*('reallocations and reductions'!$I$6),H1001/(SUM($H$2:$H$1259)-SUMIF($E$2:$E$1259,"State Balance",$H$2:$H$1259)-SUMIF($E$2:$E$1259,"Hawaii County",$H$2:$H$1259))*('reallocations and reductions'!$I$8+'reallocations and reductions'!$I$7)),0)</f>
        <v>53</v>
      </c>
      <c r="L1001" s="133">
        <f t="shared" ca="1" si="45"/>
        <v>674443</v>
      </c>
      <c r="M1001" s="151">
        <f t="shared" ca="1" si="46"/>
        <v>6.7175219821863988E-2</v>
      </c>
      <c r="N1001" s="156">
        <f t="shared" ca="1" si="47"/>
        <v>42454</v>
      </c>
    </row>
    <row r="1002" spans="1:14" x14ac:dyDescent="0.25">
      <c r="A1002" t="str">
        <f>CALCS!AD1005</f>
        <v>729135</v>
      </c>
      <c r="B1002" t="str">
        <f>CALCS!A1005</f>
        <v>Toa Alta Municipio</v>
      </c>
      <c r="C1002" t="str">
        <f>CALCS!B1005</f>
        <v>PR</v>
      </c>
      <c r="D1002" t="str">
        <f>CALCS!C1005</f>
        <v>52</v>
      </c>
      <c r="E1002" t="str">
        <f>CALCS!D1005</f>
        <v>MC</v>
      </c>
      <c r="F1002">
        <f>CALCS!O1005</f>
        <v>73980</v>
      </c>
      <c r="G1002" s="133">
        <f ca="1">OFFSET(CDBG17old!$J$1,MATCH(A1002,CDBG17old!$K$2:$K$1263,0),)</f>
        <v>843213</v>
      </c>
      <c r="H1002" s="133">
        <f>CALCS!X1005</f>
        <v>878379</v>
      </c>
      <c r="I1002" s="133">
        <f ca="1">IFERROR(OFFSET('reallocations and reductions'!$H$2,MATCH(A1002,'reallocations and reductions'!$F$3:$F$6,0),),0)</f>
        <v>0</v>
      </c>
      <c r="J1002" s="133">
        <f ca="1">IFERROR(OFFSET('reallocations and reductions'!$I$13,MATCH(A1002,'reallocations and reductions'!$F$14:$F$54,0),), 0)</f>
        <v>0</v>
      </c>
      <c r="K1002" s="133">
        <f ca="1">ROUND(IF(OR(E1002="State Balance", E1002="Hawaii County"), H1002/(SUMIF($E$2:$E$1259,"State Balance",$H$2:$H$1259)+SUMIF($E$2:$E$1259,"Hawaii County",$H$2:$H$1259))*('reallocations and reductions'!$I$6),H1002/(SUM($H$2:$H$1259)-SUMIF($E$2:$E$1259,"State Balance",$H$2:$H$1259)-SUMIF($E$2:$E$1259,"Hawaii County",$H$2:$H$1259))*('reallocations and reductions'!$I$8+'reallocations and reductions'!$I$7)),0)</f>
        <v>68</v>
      </c>
      <c r="L1002" s="133">
        <f t="shared" ca="1" si="45"/>
        <v>878447</v>
      </c>
      <c r="M1002" s="151">
        <f t="shared" ca="1" si="46"/>
        <v>4.1785408906171988E-2</v>
      </c>
      <c r="N1002" s="156">
        <f t="shared" ca="1" si="47"/>
        <v>35234</v>
      </c>
    </row>
    <row r="1003" spans="1:14" x14ac:dyDescent="0.25">
      <c r="A1003" t="str">
        <f>CALCS!AD1006</f>
        <v>729137</v>
      </c>
      <c r="B1003" t="str">
        <f>CALCS!A1006</f>
        <v>Toa Baja Municipio</v>
      </c>
      <c r="C1003" t="str">
        <f>CALCS!B1006</f>
        <v>PR</v>
      </c>
      <c r="D1003" t="str">
        <f>CALCS!C1006</f>
        <v>52</v>
      </c>
      <c r="E1003" t="str">
        <f>CALCS!D1006</f>
        <v>MC</v>
      </c>
      <c r="F1003">
        <f>CALCS!O1006</f>
        <v>80207</v>
      </c>
      <c r="G1003" s="133">
        <f ca="1">OFFSET(CDBG17old!$J$1,MATCH(A1003,CDBG17old!$K$2:$K$1263,0),)</f>
        <v>1079738</v>
      </c>
      <c r="H1003" s="133">
        <f>CALCS!X1006</f>
        <v>1146414</v>
      </c>
      <c r="I1003" s="133">
        <f ca="1">IFERROR(OFFSET('reallocations and reductions'!$H$2,MATCH(A1003,'reallocations and reductions'!$F$3:$F$6,0),),0)</f>
        <v>0</v>
      </c>
      <c r="J1003" s="133">
        <f ca="1">IFERROR(OFFSET('reallocations and reductions'!$I$13,MATCH(A1003,'reallocations and reductions'!$F$14:$F$54,0),), 0)</f>
        <v>0</v>
      </c>
      <c r="K1003" s="133">
        <f ca="1">ROUND(IF(OR(E1003="State Balance", E1003="Hawaii County"), H1003/(SUMIF($E$2:$E$1259,"State Balance",$H$2:$H$1259)+SUMIF($E$2:$E$1259,"Hawaii County",$H$2:$H$1259))*('reallocations and reductions'!$I$6),H1003/(SUM($H$2:$H$1259)-SUMIF($E$2:$E$1259,"State Balance",$H$2:$H$1259)-SUMIF($E$2:$E$1259,"Hawaii County",$H$2:$H$1259))*('reallocations and reductions'!$I$8+'reallocations and reductions'!$I$7)),0)</f>
        <v>89</v>
      </c>
      <c r="L1003" s="133">
        <f t="shared" ca="1" si="45"/>
        <v>1146503</v>
      </c>
      <c r="M1003" s="151">
        <f t="shared" ca="1" si="46"/>
        <v>6.1834445022774041E-2</v>
      </c>
      <c r="N1003" s="156">
        <f t="shared" ca="1" si="47"/>
        <v>66765</v>
      </c>
    </row>
    <row r="1004" spans="1:14" x14ac:dyDescent="0.25">
      <c r="A1004" t="str">
        <f>CALCS!AD1007</f>
        <v>729139</v>
      </c>
      <c r="B1004" t="str">
        <f>CALCS!A1007</f>
        <v>Trujillo Alto Municipio</v>
      </c>
      <c r="C1004" t="str">
        <f>CALCS!B1007</f>
        <v>PR</v>
      </c>
      <c r="D1004" t="str">
        <f>CALCS!C1007</f>
        <v>52</v>
      </c>
      <c r="E1004" t="str">
        <f>CALCS!D1007</f>
        <v>MC</v>
      </c>
      <c r="F1004">
        <f>CALCS!O1007</f>
        <v>68242</v>
      </c>
      <c r="G1004" s="133">
        <f ca="1">OFFSET(CDBG17old!$J$1,MATCH(A1004,CDBG17old!$K$2:$K$1263,0),)</f>
        <v>784436</v>
      </c>
      <c r="H1004" s="133">
        <f>CALCS!X1007</f>
        <v>828572</v>
      </c>
      <c r="I1004" s="133">
        <f ca="1">IFERROR(OFFSET('reallocations and reductions'!$H$2,MATCH(A1004,'reallocations and reductions'!$F$3:$F$6,0),),0)</f>
        <v>0</v>
      </c>
      <c r="J1004" s="133">
        <f ca="1">IFERROR(OFFSET('reallocations and reductions'!$I$13,MATCH(A1004,'reallocations and reductions'!$F$14:$F$54,0),), 0)</f>
        <v>0</v>
      </c>
      <c r="K1004" s="133">
        <f ca="1">ROUND(IF(OR(E1004="State Balance", E1004="Hawaii County"), H1004/(SUMIF($E$2:$E$1259,"State Balance",$H$2:$H$1259)+SUMIF($E$2:$E$1259,"Hawaii County",$H$2:$H$1259))*('reallocations and reductions'!$I$6),H1004/(SUM($H$2:$H$1259)-SUMIF($E$2:$E$1259,"State Balance",$H$2:$H$1259)-SUMIF($E$2:$E$1259,"Hawaii County",$H$2:$H$1259))*('reallocations and reductions'!$I$8+'reallocations and reductions'!$I$7)),0)</f>
        <v>65</v>
      </c>
      <c r="L1004" s="133">
        <f t="shared" ca="1" si="45"/>
        <v>828637</v>
      </c>
      <c r="M1004" s="151">
        <f t="shared" ca="1" si="46"/>
        <v>5.6347490426242548E-2</v>
      </c>
      <c r="N1004" s="156">
        <f t="shared" ca="1" si="47"/>
        <v>44201</v>
      </c>
    </row>
    <row r="1005" spans="1:14" x14ac:dyDescent="0.25">
      <c r="A1005" t="str">
        <f>CALCS!AD1008</f>
        <v>729145</v>
      </c>
      <c r="B1005" t="str">
        <f>CALCS!A1008</f>
        <v>Vega Baja Municipio</v>
      </c>
      <c r="C1005" t="str">
        <f>CALCS!B1008</f>
        <v>PR</v>
      </c>
      <c r="D1005" t="str">
        <f>CALCS!C1008</f>
        <v>52</v>
      </c>
      <c r="E1005" t="str">
        <f>CALCS!D1008</f>
        <v>MC</v>
      </c>
      <c r="F1005">
        <f>CALCS!O1008</f>
        <v>53674</v>
      </c>
      <c r="G1005" s="133">
        <f ca="1">OFFSET(CDBG17old!$J$1,MATCH(A1005,CDBG17old!$K$2:$K$1263,0),)</f>
        <v>797040</v>
      </c>
      <c r="H1005" s="133">
        <f>CALCS!X1008</f>
        <v>841422</v>
      </c>
      <c r="I1005" s="133">
        <f ca="1">IFERROR(OFFSET('reallocations and reductions'!$H$2,MATCH(A1005,'reallocations and reductions'!$F$3:$F$6,0),),0)</f>
        <v>0</v>
      </c>
      <c r="J1005" s="133">
        <f ca="1">IFERROR(OFFSET('reallocations and reductions'!$I$13,MATCH(A1005,'reallocations and reductions'!$F$14:$F$54,0),), 0)</f>
        <v>0</v>
      </c>
      <c r="K1005" s="133">
        <f ca="1">ROUND(IF(OR(E1005="State Balance", E1005="Hawaii County"), H1005/(SUMIF($E$2:$E$1259,"State Balance",$H$2:$H$1259)+SUMIF($E$2:$E$1259,"Hawaii County",$H$2:$H$1259))*('reallocations and reductions'!$I$6),H1005/(SUM($H$2:$H$1259)-SUMIF($E$2:$E$1259,"State Balance",$H$2:$H$1259)-SUMIF($E$2:$E$1259,"Hawaii County",$H$2:$H$1259))*('reallocations and reductions'!$I$8+'reallocations and reductions'!$I$7)),0)</f>
        <v>66</v>
      </c>
      <c r="L1005" s="133">
        <f t="shared" ca="1" si="45"/>
        <v>841488</v>
      </c>
      <c r="M1005" s="151">
        <f t="shared" ca="1" si="46"/>
        <v>5.5766335441132187E-2</v>
      </c>
      <c r="N1005" s="156">
        <f t="shared" ca="1" si="47"/>
        <v>44448</v>
      </c>
    </row>
    <row r="1006" spans="1:14" x14ac:dyDescent="0.25">
      <c r="A1006" t="str">
        <f>CALCS!AD1009</f>
        <v>729153</v>
      </c>
      <c r="B1006" t="str">
        <f>CALCS!A1009</f>
        <v>Yauco Municipio</v>
      </c>
      <c r="C1006" t="str">
        <f>CALCS!B1009</f>
        <v>PR</v>
      </c>
      <c r="D1006" t="str">
        <f>CALCS!C1009</f>
        <v>52</v>
      </c>
      <c r="E1006" t="str">
        <f>CALCS!D1009</f>
        <v>MC</v>
      </c>
      <c r="F1006">
        <f>CALCS!O1009</f>
        <v>36673</v>
      </c>
      <c r="G1006" s="133">
        <f ca="1">OFFSET(CDBG17old!$J$1,MATCH(A1006,CDBG17old!$K$2:$K$1263,0),)</f>
        <v>565689</v>
      </c>
      <c r="H1006" s="133">
        <f>CALCS!X1009</f>
        <v>595552</v>
      </c>
      <c r="I1006" s="133">
        <f ca="1">IFERROR(OFFSET('reallocations and reductions'!$H$2,MATCH(A1006,'reallocations and reductions'!$F$3:$F$6,0),),0)</f>
        <v>0</v>
      </c>
      <c r="J1006" s="133">
        <f ca="1">IFERROR(OFFSET('reallocations and reductions'!$I$13,MATCH(A1006,'reallocations and reductions'!$F$14:$F$54,0),), 0)</f>
        <v>0</v>
      </c>
      <c r="K1006" s="133">
        <f ca="1">ROUND(IF(OR(E1006="State Balance", E1006="Hawaii County"), H1006/(SUMIF($E$2:$E$1259,"State Balance",$H$2:$H$1259)+SUMIF($E$2:$E$1259,"Hawaii County",$H$2:$H$1259))*('reallocations and reductions'!$I$6),H1006/(SUM($H$2:$H$1259)-SUMIF($E$2:$E$1259,"State Balance",$H$2:$H$1259)-SUMIF($E$2:$E$1259,"Hawaii County",$H$2:$H$1259))*('reallocations and reductions'!$I$8+'reallocations and reductions'!$I$7)),0)</f>
        <v>46</v>
      </c>
      <c r="L1006" s="133">
        <f t="shared" ca="1" si="45"/>
        <v>595598</v>
      </c>
      <c r="M1006" s="151">
        <f t="shared" ca="1" si="46"/>
        <v>5.2871807654028984E-2</v>
      </c>
      <c r="N1006" s="156">
        <f t="shared" ca="1" si="47"/>
        <v>29909</v>
      </c>
    </row>
    <row r="1007" spans="1:14" x14ac:dyDescent="0.25">
      <c r="A1007" t="str">
        <f>CALCS!AD1010</f>
        <v>449999</v>
      </c>
      <c r="B1007" t="str">
        <f>CALCS!A1010</f>
        <v>Rhode Island</v>
      </c>
      <c r="C1007" t="str">
        <f>CALCS!B1010</f>
        <v>RI</v>
      </c>
      <c r="D1007" t="str">
        <f>CALCS!C1010</f>
        <v>22</v>
      </c>
      <c r="E1007" t="str">
        <f>CALCS!D1010</f>
        <v>State Balance</v>
      </c>
      <c r="F1007">
        <f>CALCS!O1010</f>
        <v>554424</v>
      </c>
      <c r="G1007" s="133">
        <f ca="1">OFFSET(CDBG17old!$J$1,MATCH(A1007,CDBG17old!$K$2:$K$1263,0),)</f>
        <v>5003815</v>
      </c>
      <c r="H1007" s="133">
        <f>CALCS!X1010</f>
        <v>5429296</v>
      </c>
      <c r="I1007" s="133">
        <f ca="1">IFERROR(OFFSET('reallocations and reductions'!$H$2,MATCH(A1007,'reallocations and reductions'!$F$3:$F$6,0),),0)</f>
        <v>0</v>
      </c>
      <c r="J1007" s="133">
        <f ca="1">IFERROR(OFFSET('reallocations and reductions'!$I$13,MATCH(A1007,'reallocations and reductions'!$F$14:$F$54,0),), 0)</f>
        <v>0</v>
      </c>
      <c r="K1007" s="133">
        <f ca="1">ROUND(IF(OR(E1007="State Balance", E1007="Hawaii County"), H1007/(SUMIF($E$2:$E$1259,"State Balance",$H$2:$H$1259)+SUMIF($E$2:$E$1259,"Hawaii County",$H$2:$H$1259))*('reallocations and reductions'!$I$6),H1007/(SUM($H$2:$H$1259)-SUMIF($E$2:$E$1259,"State Balance",$H$2:$H$1259)-SUMIF($E$2:$E$1259,"Hawaii County",$H$2:$H$1259))*('reallocations and reductions'!$I$8+'reallocations and reductions'!$I$7)),0)</f>
        <v>7835</v>
      </c>
      <c r="L1007" s="133">
        <f t="shared" ca="1" si="45"/>
        <v>5437131</v>
      </c>
      <c r="M1007" s="151">
        <f t="shared" ca="1" si="46"/>
        <v>8.6597126392562479E-2</v>
      </c>
      <c r="N1007" s="156">
        <f t="shared" ca="1" si="47"/>
        <v>433316</v>
      </c>
    </row>
    <row r="1008" spans="1:14" x14ac:dyDescent="0.25">
      <c r="A1008" t="str">
        <f>CALCS!AD1011</f>
        <v>440054</v>
      </c>
      <c r="B1008" t="str">
        <f>CALCS!A1011</f>
        <v>Cranston</v>
      </c>
      <c r="C1008" t="str">
        <f>CALCS!B1011</f>
        <v>RI</v>
      </c>
      <c r="D1008" t="str">
        <f>CALCS!C1011</f>
        <v>52</v>
      </c>
      <c r="E1008" t="str">
        <f>CALCS!D1011</f>
        <v>MC</v>
      </c>
      <c r="F1008">
        <f>CALCS!O1011</f>
        <v>81034</v>
      </c>
      <c r="G1008" s="133">
        <f ca="1">OFFSET(CDBG17old!$J$1,MATCH(A1008,CDBG17old!$K$2:$K$1263,0),)</f>
        <v>1011456</v>
      </c>
      <c r="H1008" s="133">
        <f>CALCS!X1011</f>
        <v>1096639</v>
      </c>
      <c r="I1008" s="133">
        <f ca="1">IFERROR(OFFSET('reallocations and reductions'!$H$2,MATCH(A1008,'reallocations and reductions'!$F$3:$F$6,0),),0)</f>
        <v>0</v>
      </c>
      <c r="J1008" s="133">
        <f ca="1">IFERROR(OFFSET('reallocations and reductions'!$I$13,MATCH(A1008,'reallocations and reductions'!$F$14:$F$54,0),), 0)</f>
        <v>0</v>
      </c>
      <c r="K1008" s="133">
        <f ca="1">ROUND(IF(OR(E1008="State Balance", E1008="Hawaii County"), H1008/(SUMIF($E$2:$E$1259,"State Balance",$H$2:$H$1259)+SUMIF($E$2:$E$1259,"Hawaii County",$H$2:$H$1259))*('reallocations and reductions'!$I$6),H1008/(SUM($H$2:$H$1259)-SUMIF($E$2:$E$1259,"State Balance",$H$2:$H$1259)-SUMIF($E$2:$E$1259,"Hawaii County",$H$2:$H$1259))*('reallocations and reductions'!$I$8+'reallocations and reductions'!$I$7)),0)</f>
        <v>85</v>
      </c>
      <c r="L1008" s="133">
        <f t="shared" ca="1" si="45"/>
        <v>1096724</v>
      </c>
      <c r="M1008" s="151">
        <f t="shared" ca="1" si="46"/>
        <v>8.4302233611743868E-2</v>
      </c>
      <c r="N1008" s="156">
        <f t="shared" ca="1" si="47"/>
        <v>85268</v>
      </c>
    </row>
    <row r="1009" spans="1:14" x14ac:dyDescent="0.25">
      <c r="A1009" t="str">
        <f>CALCS!AD1012</f>
        <v>440072</v>
      </c>
      <c r="B1009" t="str">
        <f>CALCS!A1012</f>
        <v>East Providence</v>
      </c>
      <c r="C1009" t="str">
        <f>CALCS!B1012</f>
        <v>RI</v>
      </c>
      <c r="D1009" t="str">
        <f>CALCS!C1012</f>
        <v>52</v>
      </c>
      <c r="E1009" t="str">
        <f>CALCS!D1012</f>
        <v>MC</v>
      </c>
      <c r="F1009">
        <f>CALCS!O1012</f>
        <v>47337</v>
      </c>
      <c r="G1009" s="133">
        <f ca="1">OFFSET(CDBG17old!$J$1,MATCH(A1009,CDBG17old!$K$2:$K$1263,0),)</f>
        <v>691510</v>
      </c>
      <c r="H1009" s="133">
        <f>CALCS!X1012</f>
        <v>751483</v>
      </c>
      <c r="I1009" s="133">
        <f ca="1">IFERROR(OFFSET('reallocations and reductions'!$H$2,MATCH(A1009,'reallocations and reductions'!$F$3:$F$6,0),),0)</f>
        <v>0</v>
      </c>
      <c r="J1009" s="133">
        <f ca="1">IFERROR(OFFSET('reallocations and reductions'!$I$13,MATCH(A1009,'reallocations and reductions'!$F$14:$F$54,0),), 0)</f>
        <v>0</v>
      </c>
      <c r="K1009" s="133">
        <f ca="1">ROUND(IF(OR(E1009="State Balance", E1009="Hawaii County"), H1009/(SUMIF($E$2:$E$1259,"State Balance",$H$2:$H$1259)+SUMIF($E$2:$E$1259,"Hawaii County",$H$2:$H$1259))*('reallocations and reductions'!$I$6),H1009/(SUM($H$2:$H$1259)-SUMIF($E$2:$E$1259,"State Balance",$H$2:$H$1259)-SUMIF($E$2:$E$1259,"Hawaii County",$H$2:$H$1259))*('reallocations and reductions'!$I$8+'reallocations and reductions'!$I$7)),0)</f>
        <v>59</v>
      </c>
      <c r="L1009" s="133">
        <f t="shared" ca="1" si="45"/>
        <v>751542</v>
      </c>
      <c r="M1009" s="151">
        <f t="shared" ca="1" si="46"/>
        <v>8.6812916660641212E-2</v>
      </c>
      <c r="N1009" s="156">
        <f t="shared" ca="1" si="47"/>
        <v>60032</v>
      </c>
    </row>
    <row r="1010" spans="1:14" x14ac:dyDescent="0.25">
      <c r="A1010" t="str">
        <f>CALCS!AD1013</f>
        <v>440210</v>
      </c>
      <c r="B1010" t="str">
        <f>CALCS!A1013</f>
        <v>Pawtucket</v>
      </c>
      <c r="C1010" t="str">
        <f>CALCS!B1013</f>
        <v>RI</v>
      </c>
      <c r="D1010" t="str">
        <f>CALCS!C1013</f>
        <v>52</v>
      </c>
      <c r="E1010" t="str">
        <f>CALCS!D1013</f>
        <v>MC</v>
      </c>
      <c r="F1010">
        <f>CALCS!O1013</f>
        <v>71427</v>
      </c>
      <c r="G1010" s="133">
        <f ca="1">OFFSET(CDBG17old!$J$1,MATCH(A1010,CDBG17old!$K$2:$K$1263,0),)</f>
        <v>1732661</v>
      </c>
      <c r="H1010" s="133">
        <f>CALCS!X1013</f>
        <v>1870396</v>
      </c>
      <c r="I1010" s="133">
        <f ca="1">IFERROR(OFFSET('reallocations and reductions'!$H$2,MATCH(A1010,'reallocations and reductions'!$F$3:$F$6,0),),0)</f>
        <v>0</v>
      </c>
      <c r="J1010" s="133">
        <f ca="1">IFERROR(OFFSET('reallocations and reductions'!$I$13,MATCH(A1010,'reallocations and reductions'!$F$14:$F$54,0),), 0)</f>
        <v>0</v>
      </c>
      <c r="K1010" s="133">
        <f ca="1">ROUND(IF(OR(E1010="State Balance", E1010="Hawaii County"), H1010/(SUMIF($E$2:$E$1259,"State Balance",$H$2:$H$1259)+SUMIF($E$2:$E$1259,"Hawaii County",$H$2:$H$1259))*('reallocations and reductions'!$I$6),H1010/(SUM($H$2:$H$1259)-SUMIF($E$2:$E$1259,"State Balance",$H$2:$H$1259)-SUMIF($E$2:$E$1259,"Hawaii County",$H$2:$H$1259))*('reallocations and reductions'!$I$8+'reallocations and reductions'!$I$7)),0)</f>
        <v>146</v>
      </c>
      <c r="L1010" s="133">
        <f t="shared" ca="1" si="45"/>
        <v>1870542</v>
      </c>
      <c r="M1010" s="151">
        <f t="shared" ca="1" si="46"/>
        <v>7.9577597695105973E-2</v>
      </c>
      <c r="N1010" s="156">
        <f t="shared" ca="1" si="47"/>
        <v>137881</v>
      </c>
    </row>
    <row r="1011" spans="1:14" x14ac:dyDescent="0.25">
      <c r="A1011" t="str">
        <f>CALCS!AD1014</f>
        <v>440222</v>
      </c>
      <c r="B1011" t="str">
        <f>CALCS!A1014</f>
        <v>Providence</v>
      </c>
      <c r="C1011" t="str">
        <f>CALCS!B1014</f>
        <v>RI</v>
      </c>
      <c r="D1011" t="str">
        <f>CALCS!C1014</f>
        <v>51</v>
      </c>
      <c r="E1011" t="str">
        <f>CALCS!D1014</f>
        <v>PC</v>
      </c>
      <c r="F1011">
        <f>CALCS!O1014</f>
        <v>179219</v>
      </c>
      <c r="G1011" s="133">
        <f ca="1">OFFSET(CDBG17old!$J$1,MATCH(A1011,CDBG17old!$K$2:$K$1263,0),)</f>
        <v>4681082</v>
      </c>
      <c r="H1011" s="133">
        <f>CALCS!X1014</f>
        <v>5034021</v>
      </c>
      <c r="I1011" s="133">
        <f ca="1">IFERROR(OFFSET('reallocations and reductions'!$H$2,MATCH(A1011,'reallocations and reductions'!$F$3:$F$6,0),),0)</f>
        <v>0</v>
      </c>
      <c r="J1011" s="133">
        <f ca="1">IFERROR(OFFSET('reallocations and reductions'!$I$13,MATCH(A1011,'reallocations and reductions'!$F$14:$F$54,0),), 0)</f>
        <v>0</v>
      </c>
      <c r="K1011" s="133">
        <f ca="1">ROUND(IF(OR(E1011="State Balance", E1011="Hawaii County"), H1011/(SUMIF($E$2:$E$1259,"State Balance",$H$2:$H$1259)+SUMIF($E$2:$E$1259,"Hawaii County",$H$2:$H$1259))*('reallocations and reductions'!$I$6),H1011/(SUM($H$2:$H$1259)-SUMIF($E$2:$E$1259,"State Balance",$H$2:$H$1259)-SUMIF($E$2:$E$1259,"Hawaii County",$H$2:$H$1259))*('reallocations and reductions'!$I$8+'reallocations and reductions'!$I$7)),0)</f>
        <v>392</v>
      </c>
      <c r="L1011" s="133">
        <f t="shared" ca="1" si="45"/>
        <v>5034413</v>
      </c>
      <c r="M1011" s="151">
        <f t="shared" ca="1" si="46"/>
        <v>7.5480626060385178E-2</v>
      </c>
      <c r="N1011" s="156">
        <f t="shared" ca="1" si="47"/>
        <v>353331</v>
      </c>
    </row>
    <row r="1012" spans="1:14" x14ac:dyDescent="0.25">
      <c r="A1012" t="str">
        <f>CALCS!AD1015</f>
        <v>440276</v>
      </c>
      <c r="B1012" t="str">
        <f>CALCS!A1015</f>
        <v>Warwick</v>
      </c>
      <c r="C1012" t="str">
        <f>CALCS!B1015</f>
        <v>RI</v>
      </c>
      <c r="D1012" t="str">
        <f>CALCS!C1015</f>
        <v>51</v>
      </c>
      <c r="E1012" t="str">
        <f>CALCS!D1015</f>
        <v>PC</v>
      </c>
      <c r="F1012">
        <f>CALCS!O1015</f>
        <v>81579</v>
      </c>
      <c r="G1012" s="133">
        <f ca="1">OFFSET(CDBG17old!$J$1,MATCH(A1012,CDBG17old!$K$2:$K$1263,0),)</f>
        <v>873550</v>
      </c>
      <c r="H1012" s="133">
        <f>CALCS!X1015</f>
        <v>961156</v>
      </c>
      <c r="I1012" s="133">
        <f ca="1">IFERROR(OFFSET('reallocations and reductions'!$H$2,MATCH(A1012,'reallocations and reductions'!$F$3:$F$6,0),),0)</f>
        <v>0</v>
      </c>
      <c r="J1012" s="133">
        <f ca="1">IFERROR(OFFSET('reallocations and reductions'!$I$13,MATCH(A1012,'reallocations and reductions'!$F$14:$F$54,0),), 0)</f>
        <v>0</v>
      </c>
      <c r="K1012" s="133">
        <f ca="1">ROUND(IF(OR(E1012="State Balance", E1012="Hawaii County"), H1012/(SUMIF($E$2:$E$1259,"State Balance",$H$2:$H$1259)+SUMIF($E$2:$E$1259,"Hawaii County",$H$2:$H$1259))*('reallocations and reductions'!$I$6),H1012/(SUM($H$2:$H$1259)-SUMIF($E$2:$E$1259,"State Balance",$H$2:$H$1259)-SUMIF($E$2:$E$1259,"Hawaii County",$H$2:$H$1259))*('reallocations and reductions'!$I$8+'reallocations and reductions'!$I$7)),0)</f>
        <v>75</v>
      </c>
      <c r="L1012" s="133">
        <f t="shared" ca="1" si="45"/>
        <v>961231</v>
      </c>
      <c r="M1012" s="151">
        <f t="shared" ca="1" si="46"/>
        <v>0.1003731898574781</v>
      </c>
      <c r="N1012" s="156">
        <f t="shared" ca="1" si="47"/>
        <v>87681</v>
      </c>
    </row>
    <row r="1013" spans="1:14" x14ac:dyDescent="0.25">
      <c r="A1013" t="str">
        <f>CALCS!AD1016</f>
        <v>440306</v>
      </c>
      <c r="B1013" t="str">
        <f>CALCS!A1016</f>
        <v>Woonsocket</v>
      </c>
      <c r="C1013" t="str">
        <f>CALCS!B1016</f>
        <v>RI</v>
      </c>
      <c r="D1013" t="str">
        <f>CALCS!C1016</f>
        <v>52</v>
      </c>
      <c r="E1013" t="str">
        <f>CALCS!D1016</f>
        <v>MC</v>
      </c>
      <c r="F1013">
        <f>CALCS!O1016</f>
        <v>41406</v>
      </c>
      <c r="G1013" s="133">
        <f ca="1">OFFSET(CDBG17old!$J$1,MATCH(A1013,CDBG17old!$K$2:$K$1263,0),)</f>
        <v>1237295</v>
      </c>
      <c r="H1013" s="133">
        <f>CALCS!X1016</f>
        <v>1339568</v>
      </c>
      <c r="I1013" s="133">
        <f ca="1">IFERROR(OFFSET('reallocations and reductions'!$H$2,MATCH(A1013,'reallocations and reductions'!$F$3:$F$6,0),),0)</f>
        <v>0</v>
      </c>
      <c r="J1013" s="133">
        <f ca="1">IFERROR(OFFSET('reallocations and reductions'!$I$13,MATCH(A1013,'reallocations and reductions'!$F$14:$F$54,0),), 0)</f>
        <v>0</v>
      </c>
      <c r="K1013" s="133">
        <f ca="1">ROUND(IF(OR(E1013="State Balance", E1013="Hawaii County"), H1013/(SUMIF($E$2:$E$1259,"State Balance",$H$2:$H$1259)+SUMIF($E$2:$E$1259,"Hawaii County",$H$2:$H$1259))*('reallocations and reductions'!$I$6),H1013/(SUM($H$2:$H$1259)-SUMIF($E$2:$E$1259,"State Balance",$H$2:$H$1259)-SUMIF($E$2:$E$1259,"Hawaii County",$H$2:$H$1259))*('reallocations and reductions'!$I$8+'reallocations and reductions'!$I$7)),0)</f>
        <v>104</v>
      </c>
      <c r="L1013" s="133">
        <f t="shared" ca="1" si="45"/>
        <v>1339672</v>
      </c>
      <c r="M1013" s="151">
        <f t="shared" ca="1" si="46"/>
        <v>8.274259574313321E-2</v>
      </c>
      <c r="N1013" s="156">
        <f t="shared" ca="1" si="47"/>
        <v>102377</v>
      </c>
    </row>
    <row r="1014" spans="1:14" x14ac:dyDescent="0.25">
      <c r="A1014" t="str">
        <f>CALCS!AD1017</f>
        <v>459999</v>
      </c>
      <c r="B1014" t="str">
        <f>CALCS!A1017</f>
        <v>South Carolina</v>
      </c>
      <c r="C1014" t="str">
        <f>CALCS!B1017</f>
        <v>SC</v>
      </c>
      <c r="D1014" t="str">
        <f>CALCS!C1017</f>
        <v>22</v>
      </c>
      <c r="E1014" t="str">
        <f>CALCS!D1017</f>
        <v>State Balance</v>
      </c>
      <c r="F1014">
        <f>CALCS!O1017</f>
        <v>2485199</v>
      </c>
      <c r="G1014" s="133">
        <f ca="1">OFFSET(CDBG17old!$J$1,MATCH(A1014,CDBG17old!$K$2:$K$1263,0),)</f>
        <v>18504693</v>
      </c>
      <c r="H1014" s="133">
        <f>CALCS!X1017</f>
        <v>20205355</v>
      </c>
      <c r="I1014" s="133">
        <f ca="1">IFERROR(OFFSET('reallocations and reductions'!$H$2,MATCH(A1014,'reallocations and reductions'!$F$3:$F$6,0),),0)</f>
        <v>0</v>
      </c>
      <c r="J1014" s="133">
        <f ca="1">IFERROR(OFFSET('reallocations and reductions'!$I$13,MATCH(A1014,'reallocations and reductions'!$F$14:$F$54,0),), 0)</f>
        <v>0</v>
      </c>
      <c r="K1014" s="133">
        <f ca="1">ROUND(IF(OR(E1014="State Balance", E1014="Hawaii County"), H1014/(SUMIF($E$2:$E$1259,"State Balance",$H$2:$H$1259)+SUMIF($E$2:$E$1259,"Hawaii County",$H$2:$H$1259))*('reallocations and reductions'!$I$6),H1014/(SUM($H$2:$H$1259)-SUMIF($E$2:$E$1259,"State Balance",$H$2:$H$1259)-SUMIF($E$2:$E$1259,"Hawaii County",$H$2:$H$1259))*('reallocations and reductions'!$I$8+'reallocations and reductions'!$I$7)),0)</f>
        <v>29159</v>
      </c>
      <c r="L1014" s="133">
        <f t="shared" ca="1" si="45"/>
        <v>20234514</v>
      </c>
      <c r="M1014" s="151">
        <f t="shared" ca="1" si="46"/>
        <v>9.3480124204168097E-2</v>
      </c>
      <c r="N1014" s="156">
        <f t="shared" ca="1" si="47"/>
        <v>1729821</v>
      </c>
    </row>
    <row r="1015" spans="1:14" x14ac:dyDescent="0.25">
      <c r="A1015" t="str">
        <f>CALCS!AD1018</f>
        <v>450012</v>
      </c>
      <c r="B1015" t="str">
        <f>CALCS!A1018</f>
        <v>Aiken</v>
      </c>
      <c r="C1015" t="str">
        <f>CALCS!B1018</f>
        <v>SC</v>
      </c>
      <c r="D1015" t="str">
        <f>CALCS!C1018</f>
        <v>52</v>
      </c>
      <c r="E1015" t="str">
        <f>CALCS!D1018</f>
        <v>MC</v>
      </c>
      <c r="F1015">
        <f>CALCS!O1018</f>
        <v>30937</v>
      </c>
      <c r="G1015" s="133">
        <f ca="1">OFFSET(CDBG17old!$J$1,MATCH(A1015,CDBG17old!$K$2:$K$1263,0),)</f>
        <v>182212</v>
      </c>
      <c r="H1015" s="133">
        <f>CALCS!X1018</f>
        <v>189771</v>
      </c>
      <c r="I1015" s="133">
        <f ca="1">IFERROR(OFFSET('reallocations and reductions'!$H$2,MATCH(A1015,'reallocations and reductions'!$F$3:$F$6,0),),0)</f>
        <v>0</v>
      </c>
      <c r="J1015" s="133">
        <f ca="1">IFERROR(OFFSET('reallocations and reductions'!$I$13,MATCH(A1015,'reallocations and reductions'!$F$14:$F$54,0),), 0)</f>
        <v>0</v>
      </c>
      <c r="K1015" s="133">
        <f ca="1">ROUND(IF(OR(E1015="State Balance", E1015="Hawaii County"), H1015/(SUMIF($E$2:$E$1259,"State Balance",$H$2:$H$1259)+SUMIF($E$2:$E$1259,"Hawaii County",$H$2:$H$1259))*('reallocations and reductions'!$I$6),H1015/(SUM($H$2:$H$1259)-SUMIF($E$2:$E$1259,"State Balance",$H$2:$H$1259)-SUMIF($E$2:$E$1259,"Hawaii County",$H$2:$H$1259))*('reallocations and reductions'!$I$8+'reallocations and reductions'!$I$7)),0)</f>
        <v>15</v>
      </c>
      <c r="L1015" s="133">
        <f t="shared" ca="1" si="45"/>
        <v>189786</v>
      </c>
      <c r="M1015" s="151">
        <f t="shared" ca="1" si="46"/>
        <v>4.1566965951748511E-2</v>
      </c>
      <c r="N1015" s="156">
        <f t="shared" ca="1" si="47"/>
        <v>7574</v>
      </c>
    </row>
    <row r="1016" spans="1:14" x14ac:dyDescent="0.25">
      <c r="A1016" t="str">
        <f>CALCS!AD1019</f>
        <v>450030</v>
      </c>
      <c r="B1016" t="str">
        <f>CALCS!A1019</f>
        <v>Anderson</v>
      </c>
      <c r="C1016" t="str">
        <f>CALCS!B1019</f>
        <v>SC</v>
      </c>
      <c r="D1016" t="str">
        <f>CALCS!C1019</f>
        <v>51</v>
      </c>
      <c r="E1016" t="str">
        <f>CALCS!D1019</f>
        <v>PC</v>
      </c>
      <c r="F1016">
        <f>CALCS!O1019</f>
        <v>27544</v>
      </c>
      <c r="G1016" s="133">
        <f ca="1">OFFSET(CDBG17old!$J$1,MATCH(A1016,CDBG17old!$K$2:$K$1263,0),)</f>
        <v>578389</v>
      </c>
      <c r="H1016" s="133">
        <f>CALCS!X1019</f>
        <v>621100</v>
      </c>
      <c r="I1016" s="133">
        <f ca="1">IFERROR(OFFSET('reallocations and reductions'!$H$2,MATCH(A1016,'reallocations and reductions'!$F$3:$F$6,0),),0)</f>
        <v>0</v>
      </c>
      <c r="J1016" s="133">
        <f ca="1">IFERROR(OFFSET('reallocations and reductions'!$I$13,MATCH(A1016,'reallocations and reductions'!$F$14:$F$54,0),), 0)</f>
        <v>0</v>
      </c>
      <c r="K1016" s="133">
        <f ca="1">ROUND(IF(OR(E1016="State Balance", E1016="Hawaii County"), H1016/(SUMIF($E$2:$E$1259,"State Balance",$H$2:$H$1259)+SUMIF($E$2:$E$1259,"Hawaii County",$H$2:$H$1259))*('reallocations and reductions'!$I$6),H1016/(SUM($H$2:$H$1259)-SUMIF($E$2:$E$1259,"State Balance",$H$2:$H$1259)-SUMIF($E$2:$E$1259,"Hawaii County",$H$2:$H$1259))*('reallocations and reductions'!$I$8+'reallocations and reductions'!$I$7)),0)</f>
        <v>48</v>
      </c>
      <c r="L1016" s="133">
        <f t="shared" ca="1" si="45"/>
        <v>621148</v>
      </c>
      <c r="M1016" s="151">
        <f t="shared" ca="1" si="46"/>
        <v>7.3927754504321486E-2</v>
      </c>
      <c r="N1016" s="156">
        <f t="shared" ca="1" si="47"/>
        <v>42759</v>
      </c>
    </row>
    <row r="1017" spans="1:14" x14ac:dyDescent="0.25">
      <c r="A1017" t="str">
        <f>CALCS!AD1020</f>
        <v>450300</v>
      </c>
      <c r="B1017" t="str">
        <f>CALCS!A1020</f>
        <v>Charleston</v>
      </c>
      <c r="C1017" t="str">
        <f>CALCS!B1020</f>
        <v>SC</v>
      </c>
      <c r="D1017" t="str">
        <f>CALCS!C1020</f>
        <v>51</v>
      </c>
      <c r="E1017" t="str">
        <f>CALCS!D1020</f>
        <v>PC</v>
      </c>
      <c r="F1017">
        <f>CALCS!O1020</f>
        <v>134385</v>
      </c>
      <c r="G1017" s="133">
        <f ca="1">OFFSET(CDBG17old!$J$1,MATCH(A1017,CDBG17old!$K$2:$K$1263,0),)</f>
        <v>843962</v>
      </c>
      <c r="H1017" s="133">
        <f>CALCS!X1020</f>
        <v>892978</v>
      </c>
      <c r="I1017" s="133">
        <f ca="1">IFERROR(OFFSET('reallocations and reductions'!$H$2,MATCH(A1017,'reallocations and reductions'!$F$3:$F$6,0),),0)</f>
        <v>0</v>
      </c>
      <c r="J1017" s="133">
        <f ca="1">IFERROR(OFFSET('reallocations and reductions'!$I$13,MATCH(A1017,'reallocations and reductions'!$F$14:$F$54,0),), 0)</f>
        <v>0</v>
      </c>
      <c r="K1017" s="133">
        <f ca="1">ROUND(IF(OR(E1017="State Balance", E1017="Hawaii County"), H1017/(SUMIF($E$2:$E$1259,"State Balance",$H$2:$H$1259)+SUMIF($E$2:$E$1259,"Hawaii County",$H$2:$H$1259))*('reallocations and reductions'!$I$6),H1017/(SUM($H$2:$H$1259)-SUMIF($E$2:$E$1259,"State Balance",$H$2:$H$1259)-SUMIF($E$2:$E$1259,"Hawaii County",$H$2:$H$1259))*('reallocations and reductions'!$I$8+'reallocations and reductions'!$I$7)),0)</f>
        <v>70</v>
      </c>
      <c r="L1017" s="133">
        <f t="shared" ca="1" si="45"/>
        <v>893048</v>
      </c>
      <c r="M1017" s="151">
        <f t="shared" ca="1" si="46"/>
        <v>5.8161386413132343E-2</v>
      </c>
      <c r="N1017" s="156">
        <f t="shared" ca="1" si="47"/>
        <v>49086</v>
      </c>
    </row>
    <row r="1018" spans="1:14" x14ac:dyDescent="0.25">
      <c r="A1018" t="str">
        <f>CALCS!AD1021</f>
        <v>450372</v>
      </c>
      <c r="B1018" t="str">
        <f>CALCS!A1021</f>
        <v>Columbia</v>
      </c>
      <c r="C1018" t="str">
        <f>CALCS!B1021</f>
        <v>SC</v>
      </c>
      <c r="D1018" t="str">
        <f>CALCS!C1021</f>
        <v>51</v>
      </c>
      <c r="E1018" t="str">
        <f>CALCS!D1021</f>
        <v>PC</v>
      </c>
      <c r="F1018">
        <f>CALCS!O1021</f>
        <v>134309</v>
      </c>
      <c r="G1018" s="133">
        <f ca="1">OFFSET(CDBG17old!$J$1,MATCH(A1018,CDBG17old!$K$2:$K$1263,0),)</f>
        <v>949114</v>
      </c>
      <c r="H1018" s="133">
        <f>CALCS!X1021</f>
        <v>1026684</v>
      </c>
      <c r="I1018" s="133">
        <f ca="1">IFERROR(OFFSET('reallocations and reductions'!$H$2,MATCH(A1018,'reallocations and reductions'!$F$3:$F$6,0),),0)</f>
        <v>0</v>
      </c>
      <c r="J1018" s="133">
        <f ca="1">IFERROR(OFFSET('reallocations and reductions'!$I$13,MATCH(A1018,'reallocations and reductions'!$F$14:$F$54,0),), 0)</f>
        <v>0</v>
      </c>
      <c r="K1018" s="133">
        <f ca="1">ROUND(IF(OR(E1018="State Balance", E1018="Hawaii County"), H1018/(SUMIF($E$2:$E$1259,"State Balance",$H$2:$H$1259)+SUMIF($E$2:$E$1259,"Hawaii County",$H$2:$H$1259))*('reallocations and reductions'!$I$6),H1018/(SUM($H$2:$H$1259)-SUMIF($E$2:$E$1259,"State Balance",$H$2:$H$1259)-SUMIF($E$2:$E$1259,"Hawaii County",$H$2:$H$1259))*('reallocations and reductions'!$I$8+'reallocations and reductions'!$I$7)),0)</f>
        <v>80</v>
      </c>
      <c r="L1018" s="133">
        <f t="shared" ca="1" si="45"/>
        <v>1026764</v>
      </c>
      <c r="M1018" s="151">
        <f t="shared" ca="1" si="46"/>
        <v>8.1813143626582263E-2</v>
      </c>
      <c r="N1018" s="156">
        <f t="shared" ca="1" si="47"/>
        <v>77650</v>
      </c>
    </row>
    <row r="1019" spans="1:14" x14ac:dyDescent="0.25">
      <c r="A1019" t="str">
        <f>CALCS!AD1022</f>
        <v>450534</v>
      </c>
      <c r="B1019" t="str">
        <f>CALCS!A1022</f>
        <v>Florence</v>
      </c>
      <c r="C1019" t="str">
        <f>CALCS!B1022</f>
        <v>SC</v>
      </c>
      <c r="D1019" t="str">
        <f>CALCS!C1022</f>
        <v>51</v>
      </c>
      <c r="E1019" t="str">
        <f>CALCS!D1022</f>
        <v>PC</v>
      </c>
      <c r="F1019">
        <f>CALCS!O1022</f>
        <v>38317</v>
      </c>
      <c r="G1019" s="133">
        <f ca="1">OFFSET(CDBG17old!$J$1,MATCH(A1019,CDBG17old!$K$2:$K$1263,0),)</f>
        <v>257359</v>
      </c>
      <c r="H1019" s="133">
        <f>CALCS!X1022</f>
        <v>276794</v>
      </c>
      <c r="I1019" s="133">
        <f ca="1">IFERROR(OFFSET('reallocations and reductions'!$H$2,MATCH(A1019,'reallocations and reductions'!$F$3:$F$6,0),),0)</f>
        <v>0</v>
      </c>
      <c r="J1019" s="133">
        <f ca="1">IFERROR(OFFSET('reallocations and reductions'!$I$13,MATCH(A1019,'reallocations and reductions'!$F$14:$F$54,0),), 0)</f>
        <v>0</v>
      </c>
      <c r="K1019" s="133">
        <f ca="1">ROUND(IF(OR(E1019="State Balance", E1019="Hawaii County"), H1019/(SUMIF($E$2:$E$1259,"State Balance",$H$2:$H$1259)+SUMIF($E$2:$E$1259,"Hawaii County",$H$2:$H$1259))*('reallocations and reductions'!$I$6),H1019/(SUM($H$2:$H$1259)-SUMIF($E$2:$E$1259,"State Balance",$H$2:$H$1259)-SUMIF($E$2:$E$1259,"Hawaii County",$H$2:$H$1259))*('reallocations and reductions'!$I$8+'reallocations and reductions'!$I$7)),0)</f>
        <v>22</v>
      </c>
      <c r="L1019" s="133">
        <f t="shared" ca="1" si="45"/>
        <v>276816</v>
      </c>
      <c r="M1019" s="151">
        <f t="shared" ca="1" si="46"/>
        <v>7.5602562956803537E-2</v>
      </c>
      <c r="N1019" s="156">
        <f t="shared" ca="1" si="47"/>
        <v>19457</v>
      </c>
    </row>
    <row r="1020" spans="1:14" x14ac:dyDescent="0.25">
      <c r="A1020" t="str">
        <f>CALCS!AD1023</f>
        <v>450648</v>
      </c>
      <c r="B1020" t="str">
        <f>CALCS!A1023</f>
        <v>Greenville</v>
      </c>
      <c r="C1020" t="str">
        <f>CALCS!B1023</f>
        <v>SC</v>
      </c>
      <c r="D1020" t="str">
        <f>CALCS!C1023</f>
        <v>51</v>
      </c>
      <c r="E1020" t="str">
        <f>CALCS!D1023</f>
        <v>PC</v>
      </c>
      <c r="F1020">
        <f>CALCS!O1023</f>
        <v>67453</v>
      </c>
      <c r="G1020" s="133">
        <f ca="1">OFFSET(CDBG17old!$J$1,MATCH(A1020,CDBG17old!$K$2:$K$1263,0),)</f>
        <v>739243</v>
      </c>
      <c r="H1020" s="133">
        <f>CALCS!X1023</f>
        <v>777469</v>
      </c>
      <c r="I1020" s="133">
        <f ca="1">IFERROR(OFFSET('reallocations and reductions'!$H$2,MATCH(A1020,'reallocations and reductions'!$F$3:$F$6,0),),0)</f>
        <v>0</v>
      </c>
      <c r="J1020" s="133">
        <f ca="1">IFERROR(OFFSET('reallocations and reductions'!$I$13,MATCH(A1020,'reallocations and reductions'!$F$14:$F$54,0),), 0)</f>
        <v>0</v>
      </c>
      <c r="K1020" s="133">
        <f ca="1">ROUND(IF(OR(E1020="State Balance", E1020="Hawaii County"), H1020/(SUMIF($E$2:$E$1259,"State Balance",$H$2:$H$1259)+SUMIF($E$2:$E$1259,"Hawaii County",$H$2:$H$1259))*('reallocations and reductions'!$I$6),H1020/(SUM($H$2:$H$1259)-SUMIF($E$2:$E$1259,"State Balance",$H$2:$H$1259)-SUMIF($E$2:$E$1259,"Hawaii County",$H$2:$H$1259))*('reallocations and reductions'!$I$8+'reallocations and reductions'!$I$7)),0)</f>
        <v>61</v>
      </c>
      <c r="L1020" s="133">
        <f t="shared" ca="1" si="45"/>
        <v>777530</v>
      </c>
      <c r="M1020" s="151">
        <f t="shared" ca="1" si="46"/>
        <v>5.1792171180518452E-2</v>
      </c>
      <c r="N1020" s="156">
        <f t="shared" ca="1" si="47"/>
        <v>38287</v>
      </c>
    </row>
    <row r="1021" spans="1:14" x14ac:dyDescent="0.25">
      <c r="A1021" t="str">
        <f>CALCS!AD1024</f>
        <v>450716</v>
      </c>
      <c r="B1021" t="str">
        <f>CALCS!A1024</f>
        <v>Hilton Head Island</v>
      </c>
      <c r="C1021" t="str">
        <f>CALCS!B1024</f>
        <v>SC</v>
      </c>
      <c r="D1021" t="str">
        <f>CALCS!C1024</f>
        <v>51</v>
      </c>
      <c r="E1021" t="str">
        <f>CALCS!D1024</f>
        <v>PC</v>
      </c>
      <c r="F1021">
        <f>CALCS!O1024</f>
        <v>40500</v>
      </c>
      <c r="G1021" s="133">
        <f ca="1">OFFSET(CDBG17old!$J$1,MATCH(A1021,CDBG17old!$K$2:$K$1263,0),)</f>
        <v>200781</v>
      </c>
      <c r="H1021" s="133">
        <f>CALCS!X1024</f>
        <v>234109</v>
      </c>
      <c r="I1021" s="133">
        <f ca="1">IFERROR(OFFSET('reallocations and reductions'!$H$2,MATCH(A1021,'reallocations and reductions'!$F$3:$F$6,0),),0)</f>
        <v>0</v>
      </c>
      <c r="J1021" s="133">
        <f ca="1">IFERROR(OFFSET('reallocations and reductions'!$I$13,MATCH(A1021,'reallocations and reductions'!$F$14:$F$54,0),), 0)</f>
        <v>0</v>
      </c>
      <c r="K1021" s="133">
        <f ca="1">ROUND(IF(OR(E1021="State Balance", E1021="Hawaii County"), H1021/(SUMIF($E$2:$E$1259,"State Balance",$H$2:$H$1259)+SUMIF($E$2:$E$1259,"Hawaii County",$H$2:$H$1259))*('reallocations and reductions'!$I$6),H1021/(SUM($H$2:$H$1259)-SUMIF($E$2:$E$1259,"State Balance",$H$2:$H$1259)-SUMIF($E$2:$E$1259,"Hawaii County",$H$2:$H$1259))*('reallocations and reductions'!$I$8+'reallocations and reductions'!$I$7)),0)</f>
        <v>18</v>
      </c>
      <c r="L1021" s="133">
        <f t="shared" ca="1" si="45"/>
        <v>234127</v>
      </c>
      <c r="M1021" s="151">
        <f t="shared" ca="1" si="46"/>
        <v>0.16608145193021251</v>
      </c>
      <c r="N1021" s="156">
        <f t="shared" ca="1" si="47"/>
        <v>33346</v>
      </c>
    </row>
    <row r="1022" spans="1:14" x14ac:dyDescent="0.25">
      <c r="A1022" t="str">
        <f>CALCS!AD1025</f>
        <v>451386</v>
      </c>
      <c r="B1022" t="str">
        <f>CALCS!A1025</f>
        <v>Rock Hill</v>
      </c>
      <c r="C1022" t="str">
        <f>CALCS!B1025</f>
        <v>SC</v>
      </c>
      <c r="D1022" t="str">
        <f>CALCS!C1025</f>
        <v>51</v>
      </c>
      <c r="E1022" t="str">
        <f>CALCS!D1025</f>
        <v>PC</v>
      </c>
      <c r="F1022">
        <f>CALCS!O1025</f>
        <v>72937</v>
      </c>
      <c r="G1022" s="133">
        <f ca="1">OFFSET(CDBG17old!$J$1,MATCH(A1022,CDBG17old!$K$2:$K$1263,0),)</f>
        <v>465912</v>
      </c>
      <c r="H1022" s="133">
        <f>CALCS!X1025</f>
        <v>496222</v>
      </c>
      <c r="I1022" s="133">
        <f ca="1">IFERROR(OFFSET('reallocations and reductions'!$H$2,MATCH(A1022,'reallocations and reductions'!$F$3:$F$6,0),),0)</f>
        <v>0</v>
      </c>
      <c r="J1022" s="133">
        <f ca="1">IFERROR(OFFSET('reallocations and reductions'!$I$13,MATCH(A1022,'reallocations and reductions'!$F$14:$F$54,0),), 0)</f>
        <v>0</v>
      </c>
      <c r="K1022" s="133">
        <f ca="1">ROUND(IF(OR(E1022="State Balance", E1022="Hawaii County"), H1022/(SUMIF($E$2:$E$1259,"State Balance",$H$2:$H$1259)+SUMIF($E$2:$E$1259,"Hawaii County",$H$2:$H$1259))*('reallocations and reductions'!$I$6),H1022/(SUM($H$2:$H$1259)-SUMIF($E$2:$E$1259,"State Balance",$H$2:$H$1259)-SUMIF($E$2:$E$1259,"Hawaii County",$H$2:$H$1259))*('reallocations and reductions'!$I$8+'reallocations and reductions'!$I$7)),0)</f>
        <v>39</v>
      </c>
      <c r="L1022" s="133">
        <f t="shared" ca="1" si="45"/>
        <v>496261</v>
      </c>
      <c r="M1022" s="151">
        <f t="shared" ca="1" si="46"/>
        <v>6.513891035216951E-2</v>
      </c>
      <c r="N1022" s="156">
        <f t="shared" ca="1" si="47"/>
        <v>30349</v>
      </c>
    </row>
    <row r="1023" spans="1:14" x14ac:dyDescent="0.25">
      <c r="A1023" t="str">
        <f>CALCS!AD1026</f>
        <v>451554</v>
      </c>
      <c r="B1023" t="str">
        <f>CALCS!A1026</f>
        <v>Spartanburg</v>
      </c>
      <c r="C1023" t="str">
        <f>CALCS!B1026</f>
        <v>SC</v>
      </c>
      <c r="D1023" t="str">
        <f>CALCS!C1026</f>
        <v>51</v>
      </c>
      <c r="E1023" t="str">
        <f>CALCS!D1026</f>
        <v>PC</v>
      </c>
      <c r="F1023">
        <f>CALCS!O1026</f>
        <v>37876</v>
      </c>
      <c r="G1023" s="133">
        <f ca="1">OFFSET(CDBG17old!$J$1,MATCH(A1023,CDBG17old!$K$2:$K$1263,0),)</f>
        <v>605882</v>
      </c>
      <c r="H1023" s="133">
        <f>CALCS!X1026</f>
        <v>670049</v>
      </c>
      <c r="I1023" s="133">
        <f ca="1">IFERROR(OFFSET('reallocations and reductions'!$H$2,MATCH(A1023,'reallocations and reductions'!$F$3:$F$6,0),),0)</f>
        <v>0</v>
      </c>
      <c r="J1023" s="133">
        <f ca="1">IFERROR(OFFSET('reallocations and reductions'!$I$13,MATCH(A1023,'reallocations and reductions'!$F$14:$F$54,0),), 0)</f>
        <v>0</v>
      </c>
      <c r="K1023" s="133">
        <f ca="1">ROUND(IF(OR(E1023="State Balance", E1023="Hawaii County"), H1023/(SUMIF($E$2:$E$1259,"State Balance",$H$2:$H$1259)+SUMIF($E$2:$E$1259,"Hawaii County",$H$2:$H$1259))*('reallocations and reductions'!$I$6),H1023/(SUM($H$2:$H$1259)-SUMIF($E$2:$E$1259,"State Balance",$H$2:$H$1259)-SUMIF($E$2:$E$1259,"Hawaii County",$H$2:$H$1259))*('reallocations and reductions'!$I$8+'reallocations and reductions'!$I$7)),0)</f>
        <v>52</v>
      </c>
      <c r="L1023" s="133">
        <f t="shared" ca="1" si="45"/>
        <v>670101</v>
      </c>
      <c r="M1023" s="151">
        <f t="shared" ca="1" si="46"/>
        <v>0.10599258601509864</v>
      </c>
      <c r="N1023" s="156">
        <f t="shared" ca="1" si="47"/>
        <v>64219</v>
      </c>
    </row>
    <row r="1024" spans="1:14" x14ac:dyDescent="0.25">
      <c r="A1024" t="str">
        <f>CALCS!AD1027</f>
        <v>451608</v>
      </c>
      <c r="B1024" t="str">
        <f>CALCS!A1027</f>
        <v>Summerville</v>
      </c>
      <c r="C1024" t="str">
        <f>CALCS!B1027</f>
        <v>SC</v>
      </c>
      <c r="D1024" t="str">
        <f>CALCS!C1027</f>
        <v>52</v>
      </c>
      <c r="E1024" t="str">
        <f>CALCS!D1027</f>
        <v>MC</v>
      </c>
      <c r="F1024">
        <f>CALCS!O1027</f>
        <v>49323</v>
      </c>
      <c r="G1024" s="133">
        <f ca="1">OFFSET(CDBG17old!$J$1,MATCH(A1024,CDBG17old!$K$2:$K$1263,0),)</f>
        <v>229999</v>
      </c>
      <c r="H1024" s="133">
        <f>CALCS!X1027</f>
        <v>262273</v>
      </c>
      <c r="I1024" s="133">
        <f ca="1">IFERROR(OFFSET('reallocations and reductions'!$H$2,MATCH(A1024,'reallocations and reductions'!$F$3:$F$6,0),),0)</f>
        <v>0</v>
      </c>
      <c r="J1024" s="133">
        <f ca="1">IFERROR(OFFSET('reallocations and reductions'!$I$13,MATCH(A1024,'reallocations and reductions'!$F$14:$F$54,0),), 0)</f>
        <v>0</v>
      </c>
      <c r="K1024" s="133">
        <f ca="1">ROUND(IF(OR(E1024="State Balance", E1024="Hawaii County"), H1024/(SUMIF($E$2:$E$1259,"State Balance",$H$2:$H$1259)+SUMIF($E$2:$E$1259,"Hawaii County",$H$2:$H$1259))*('reallocations and reductions'!$I$6),H1024/(SUM($H$2:$H$1259)-SUMIF($E$2:$E$1259,"State Balance",$H$2:$H$1259)-SUMIF($E$2:$E$1259,"Hawaii County",$H$2:$H$1259))*('reallocations and reductions'!$I$8+'reallocations and reductions'!$I$7)),0)</f>
        <v>20</v>
      </c>
      <c r="L1024" s="133">
        <f t="shared" ca="1" si="45"/>
        <v>262293</v>
      </c>
      <c r="M1024" s="151">
        <f t="shared" ca="1" si="46"/>
        <v>0.14040930612741795</v>
      </c>
      <c r="N1024" s="156">
        <f t="shared" ca="1" si="47"/>
        <v>32294</v>
      </c>
    </row>
    <row r="1025" spans="1:14" x14ac:dyDescent="0.25">
      <c r="A1025" t="str">
        <f>CALCS!AD1028</f>
        <v>451620</v>
      </c>
      <c r="B1025" t="str">
        <f>CALCS!A1028</f>
        <v>Sumter</v>
      </c>
      <c r="C1025" t="str">
        <f>CALCS!B1028</f>
        <v>SC</v>
      </c>
      <c r="D1025" t="str">
        <f>CALCS!C1028</f>
        <v>51</v>
      </c>
      <c r="E1025" t="str">
        <f>CALCS!D1028</f>
        <v>PC</v>
      </c>
      <c r="F1025">
        <f>CALCS!O1028</f>
        <v>40723</v>
      </c>
      <c r="G1025" s="133">
        <f ca="1">OFFSET(CDBG17old!$J$1,MATCH(A1025,CDBG17old!$K$2:$K$1263,0),)</f>
        <v>291838</v>
      </c>
      <c r="H1025" s="133">
        <f>CALCS!X1028</f>
        <v>297278</v>
      </c>
      <c r="I1025" s="133">
        <f ca="1">IFERROR(OFFSET('reallocations and reductions'!$H$2,MATCH(A1025,'reallocations and reductions'!$F$3:$F$6,0),),0)</f>
        <v>0</v>
      </c>
      <c r="J1025" s="133">
        <f ca="1">IFERROR(OFFSET('reallocations and reductions'!$I$13,MATCH(A1025,'reallocations and reductions'!$F$14:$F$54,0),), 0)</f>
        <v>0</v>
      </c>
      <c r="K1025" s="133">
        <f ca="1">ROUND(IF(OR(E1025="State Balance", E1025="Hawaii County"), H1025/(SUMIF($E$2:$E$1259,"State Balance",$H$2:$H$1259)+SUMIF($E$2:$E$1259,"Hawaii County",$H$2:$H$1259))*('reallocations and reductions'!$I$6),H1025/(SUM($H$2:$H$1259)-SUMIF($E$2:$E$1259,"State Balance",$H$2:$H$1259)-SUMIF($E$2:$E$1259,"Hawaii County",$H$2:$H$1259))*('reallocations and reductions'!$I$8+'reallocations and reductions'!$I$7)),0)</f>
        <v>23</v>
      </c>
      <c r="L1025" s="133">
        <f t="shared" ref="L1025:L1088" ca="1" si="48">H1025+I1025+J1025+K1025</f>
        <v>297301</v>
      </c>
      <c r="M1025" s="151">
        <f t="shared" ref="M1025:M1088" ca="1" si="49">(L1025-G1025)/G1025</f>
        <v>1.871928946881489E-2</v>
      </c>
      <c r="N1025" s="156">
        <f t="shared" ref="N1025:N1088" ca="1" si="50">L1025-G1025</f>
        <v>5463</v>
      </c>
    </row>
    <row r="1026" spans="1:14" x14ac:dyDescent="0.25">
      <c r="A1026" t="str">
        <f>CALCS!AD1029</f>
        <v>459019</v>
      </c>
      <c r="B1026" t="str">
        <f>CALCS!A1029</f>
        <v>Charleston County</v>
      </c>
      <c r="C1026" t="str">
        <f>CALCS!B1029</f>
        <v>SC</v>
      </c>
      <c r="D1026" t="str">
        <f>CALCS!C1029</f>
        <v>66</v>
      </c>
      <c r="E1026" t="str">
        <f>CALCS!D1029</f>
        <v>UC</v>
      </c>
      <c r="F1026">
        <f>CALCS!O1029</f>
        <v>285324</v>
      </c>
      <c r="G1026" s="133">
        <f ca="1">OFFSET(CDBG17old!$J$1,MATCH(A1026,CDBG17old!$K$2:$K$1263,0),)</f>
        <v>1625461</v>
      </c>
      <c r="H1026" s="133">
        <f>CALCS!X1029</f>
        <v>1762709</v>
      </c>
      <c r="I1026" s="133">
        <f ca="1">IFERROR(OFFSET('reallocations and reductions'!$H$2,MATCH(A1026,'reallocations and reductions'!$F$3:$F$6,0),),0)</f>
        <v>0</v>
      </c>
      <c r="J1026" s="133">
        <f ca="1">IFERROR(OFFSET('reallocations and reductions'!$I$13,MATCH(A1026,'reallocations and reductions'!$F$14:$F$54,0),), 0)</f>
        <v>0</v>
      </c>
      <c r="K1026" s="133">
        <f ca="1">ROUND(IF(OR(E1026="State Balance", E1026="Hawaii County"), H1026/(SUMIF($E$2:$E$1259,"State Balance",$H$2:$H$1259)+SUMIF($E$2:$E$1259,"Hawaii County",$H$2:$H$1259))*('reallocations and reductions'!$I$6),H1026/(SUM($H$2:$H$1259)-SUMIF($E$2:$E$1259,"State Balance",$H$2:$H$1259)-SUMIF($E$2:$E$1259,"Hawaii County",$H$2:$H$1259))*('reallocations and reductions'!$I$8+'reallocations and reductions'!$I$7)),0)</f>
        <v>137</v>
      </c>
      <c r="L1026" s="133">
        <f t="shared" ca="1" si="48"/>
        <v>1762846</v>
      </c>
      <c r="M1026" s="151">
        <f t="shared" ca="1" si="49"/>
        <v>8.4520637529906906E-2</v>
      </c>
      <c r="N1026" s="156">
        <f t="shared" ca="1" si="50"/>
        <v>137385</v>
      </c>
    </row>
    <row r="1027" spans="1:14" x14ac:dyDescent="0.25">
      <c r="A1027" t="str">
        <f>CALCS!AD1030</f>
        <v>459045</v>
      </c>
      <c r="B1027" t="str">
        <f>CALCS!A1030</f>
        <v>Greenville County</v>
      </c>
      <c r="C1027" t="str">
        <f>CALCS!B1030</f>
        <v>SC</v>
      </c>
      <c r="D1027" t="str">
        <f>CALCS!C1030</f>
        <v>66</v>
      </c>
      <c r="E1027" t="str">
        <f>CALCS!D1030</f>
        <v>UC</v>
      </c>
      <c r="F1027">
        <f>CALCS!O1030</f>
        <v>440514</v>
      </c>
      <c r="G1027" s="133">
        <f ca="1">OFFSET(CDBG17old!$J$1,MATCH(A1027,CDBG17old!$K$2:$K$1263,0),)</f>
        <v>2444400</v>
      </c>
      <c r="H1027" s="133">
        <f>CALCS!X1030</f>
        <v>2720267</v>
      </c>
      <c r="I1027" s="133">
        <f ca="1">IFERROR(OFFSET('reallocations and reductions'!$H$2,MATCH(A1027,'reallocations and reductions'!$F$3:$F$6,0),),0)</f>
        <v>0</v>
      </c>
      <c r="J1027" s="133">
        <f ca="1">IFERROR(OFFSET('reallocations and reductions'!$I$13,MATCH(A1027,'reallocations and reductions'!$F$14:$F$54,0),), 0)</f>
        <v>0</v>
      </c>
      <c r="K1027" s="133">
        <f ca="1">ROUND(IF(OR(E1027="State Balance", E1027="Hawaii County"), H1027/(SUMIF($E$2:$E$1259,"State Balance",$H$2:$H$1259)+SUMIF($E$2:$E$1259,"Hawaii County",$H$2:$H$1259))*('reallocations and reductions'!$I$6),H1027/(SUM($H$2:$H$1259)-SUMIF($E$2:$E$1259,"State Balance",$H$2:$H$1259)-SUMIF($E$2:$E$1259,"Hawaii County",$H$2:$H$1259))*('reallocations and reductions'!$I$8+'reallocations and reductions'!$I$7)),0)</f>
        <v>212</v>
      </c>
      <c r="L1027" s="133">
        <f t="shared" ca="1" si="48"/>
        <v>2720479</v>
      </c>
      <c r="M1027" s="151">
        <f t="shared" ca="1" si="49"/>
        <v>0.11294346260841107</v>
      </c>
      <c r="N1027" s="156">
        <f t="shared" ca="1" si="50"/>
        <v>276079</v>
      </c>
    </row>
    <row r="1028" spans="1:14" x14ac:dyDescent="0.25">
      <c r="A1028" t="str">
        <f>CALCS!AD1031</f>
        <v>459051</v>
      </c>
      <c r="B1028" t="str">
        <f>CALCS!A1031</f>
        <v>Horry County</v>
      </c>
      <c r="C1028" t="str">
        <f>CALCS!B1031</f>
        <v>SC</v>
      </c>
      <c r="D1028" t="str">
        <f>CALCS!C1031</f>
        <v>66</v>
      </c>
      <c r="E1028" t="str">
        <f>CALCS!D1031</f>
        <v>UC</v>
      </c>
      <c r="F1028">
        <f>CALCS!O1031</f>
        <v>297552</v>
      </c>
      <c r="G1028" s="133">
        <f ca="1">OFFSET(CDBG17old!$J$1,MATCH(A1028,CDBG17old!$K$2:$K$1263,0),)</f>
        <v>2031525</v>
      </c>
      <c r="H1028" s="133">
        <f>CALCS!X1031</f>
        <v>2066587</v>
      </c>
      <c r="I1028" s="133">
        <f ca="1">IFERROR(OFFSET('reallocations and reductions'!$H$2,MATCH(A1028,'reallocations and reductions'!$F$3:$F$6,0),),0)</f>
        <v>0</v>
      </c>
      <c r="J1028" s="133">
        <f ca="1">IFERROR(OFFSET('reallocations and reductions'!$I$13,MATCH(A1028,'reallocations and reductions'!$F$14:$F$54,0),), 0)</f>
        <v>0</v>
      </c>
      <c r="K1028" s="133">
        <f ca="1">ROUND(IF(OR(E1028="State Balance", E1028="Hawaii County"), H1028/(SUMIF($E$2:$E$1259,"State Balance",$H$2:$H$1259)+SUMIF($E$2:$E$1259,"Hawaii County",$H$2:$H$1259))*('reallocations and reductions'!$I$6),H1028/(SUM($H$2:$H$1259)-SUMIF($E$2:$E$1259,"State Balance",$H$2:$H$1259)-SUMIF($E$2:$E$1259,"Hawaii County",$H$2:$H$1259))*('reallocations and reductions'!$I$8+'reallocations and reductions'!$I$7)),0)</f>
        <v>161</v>
      </c>
      <c r="L1028" s="133">
        <f t="shared" ca="1" si="48"/>
        <v>2066748</v>
      </c>
      <c r="M1028" s="151">
        <f t="shared" ca="1" si="49"/>
        <v>1.7338206519732714E-2</v>
      </c>
      <c r="N1028" s="156">
        <f t="shared" ca="1" si="50"/>
        <v>35223</v>
      </c>
    </row>
    <row r="1029" spans="1:14" x14ac:dyDescent="0.25">
      <c r="A1029" t="str">
        <f>CALCS!AD1032</f>
        <v>459063</v>
      </c>
      <c r="B1029" t="str">
        <f>CALCS!A1032</f>
        <v>Lexington County</v>
      </c>
      <c r="C1029" t="str">
        <f>CALCS!B1032</f>
        <v>SC</v>
      </c>
      <c r="D1029" t="str">
        <f>CALCS!C1032</f>
        <v>66</v>
      </c>
      <c r="E1029" t="str">
        <f>CALCS!D1032</f>
        <v>UC</v>
      </c>
      <c r="F1029">
        <f>CALCS!O1032</f>
        <v>294407</v>
      </c>
      <c r="G1029" s="133">
        <f ca="1">OFFSET(CDBG17old!$J$1,MATCH(A1029,CDBG17old!$K$2:$K$1263,0),)</f>
        <v>1596385</v>
      </c>
      <c r="H1029" s="133">
        <f>CALCS!X1032</f>
        <v>1792731</v>
      </c>
      <c r="I1029" s="133">
        <f ca="1">IFERROR(OFFSET('reallocations and reductions'!$H$2,MATCH(A1029,'reallocations and reductions'!$F$3:$F$6,0),),0)</f>
        <v>0</v>
      </c>
      <c r="J1029" s="133">
        <f ca="1">IFERROR(OFFSET('reallocations and reductions'!$I$13,MATCH(A1029,'reallocations and reductions'!$F$14:$F$54,0),), 0)</f>
        <v>0</v>
      </c>
      <c r="K1029" s="133">
        <f ca="1">ROUND(IF(OR(E1029="State Balance", E1029="Hawaii County"), H1029/(SUMIF($E$2:$E$1259,"State Balance",$H$2:$H$1259)+SUMIF($E$2:$E$1259,"Hawaii County",$H$2:$H$1259))*('reallocations and reductions'!$I$6),H1029/(SUM($H$2:$H$1259)-SUMIF($E$2:$E$1259,"State Balance",$H$2:$H$1259)-SUMIF($E$2:$E$1259,"Hawaii County",$H$2:$H$1259))*('reallocations and reductions'!$I$8+'reallocations and reductions'!$I$7)),0)</f>
        <v>140</v>
      </c>
      <c r="L1029" s="133">
        <f t="shared" ca="1" si="48"/>
        <v>1792871</v>
      </c>
      <c r="M1029" s="151">
        <f t="shared" ca="1" si="49"/>
        <v>0.12308183802779404</v>
      </c>
      <c r="N1029" s="156">
        <f t="shared" ca="1" si="50"/>
        <v>196486</v>
      </c>
    </row>
    <row r="1030" spans="1:14" x14ac:dyDescent="0.25">
      <c r="A1030" t="str">
        <f>CALCS!AD1033</f>
        <v>459079</v>
      </c>
      <c r="B1030" t="str">
        <f>CALCS!A1033</f>
        <v>Richland County</v>
      </c>
      <c r="C1030" t="str">
        <f>CALCS!B1033</f>
        <v>SC</v>
      </c>
      <c r="D1030" t="str">
        <f>CALCS!C1033</f>
        <v>66</v>
      </c>
      <c r="E1030" t="str">
        <f>CALCS!D1033</f>
        <v>UC</v>
      </c>
      <c r="F1030">
        <f>CALCS!O1033</f>
        <v>252317</v>
      </c>
      <c r="G1030" s="133">
        <f ca="1">OFFSET(CDBG17old!$J$1,MATCH(A1030,CDBG17old!$K$2:$K$1263,0),)</f>
        <v>1330593</v>
      </c>
      <c r="H1030" s="133">
        <f>CALCS!X1033</f>
        <v>1495251</v>
      </c>
      <c r="I1030" s="133">
        <f ca="1">IFERROR(OFFSET('reallocations and reductions'!$H$2,MATCH(A1030,'reallocations and reductions'!$F$3:$F$6,0),),0)</f>
        <v>0</v>
      </c>
      <c r="J1030" s="133">
        <f ca="1">IFERROR(OFFSET('reallocations and reductions'!$I$13,MATCH(A1030,'reallocations and reductions'!$F$14:$F$54,0),), 0)</f>
        <v>0</v>
      </c>
      <c r="K1030" s="133">
        <f ca="1">ROUND(IF(OR(E1030="State Balance", E1030="Hawaii County"), H1030/(SUMIF($E$2:$E$1259,"State Balance",$H$2:$H$1259)+SUMIF($E$2:$E$1259,"Hawaii County",$H$2:$H$1259))*('reallocations and reductions'!$I$6),H1030/(SUM($H$2:$H$1259)-SUMIF($E$2:$E$1259,"State Balance",$H$2:$H$1259)-SUMIF($E$2:$E$1259,"Hawaii County",$H$2:$H$1259))*('reallocations and reductions'!$I$8+'reallocations and reductions'!$I$7)),0)</f>
        <v>117</v>
      </c>
      <c r="L1030" s="133">
        <f t="shared" ca="1" si="48"/>
        <v>1495368</v>
      </c>
      <c r="M1030" s="151">
        <f t="shared" ca="1" si="49"/>
        <v>0.12383576345283644</v>
      </c>
      <c r="N1030" s="156">
        <f t="shared" ca="1" si="50"/>
        <v>164775</v>
      </c>
    </row>
    <row r="1031" spans="1:14" x14ac:dyDescent="0.25">
      <c r="A1031" t="str">
        <f>CALCS!AD1034</f>
        <v>459083</v>
      </c>
      <c r="B1031" t="str">
        <f>CALCS!A1034</f>
        <v>Spartanburg County</v>
      </c>
      <c r="C1031" t="str">
        <f>CALCS!B1034</f>
        <v>SC</v>
      </c>
      <c r="D1031" t="str">
        <f>CALCS!C1034</f>
        <v>66</v>
      </c>
      <c r="E1031" t="str">
        <f>CALCS!D1034</f>
        <v>UC</v>
      </c>
      <c r="F1031">
        <f>CALCS!O1034</f>
        <v>230858</v>
      </c>
      <c r="G1031" s="133">
        <f ca="1">OFFSET(CDBG17old!$J$1,MATCH(A1031,CDBG17old!$K$2:$K$1263,0),)</f>
        <v>1400673</v>
      </c>
      <c r="H1031" s="133">
        <f>CALCS!X1034</f>
        <v>1488893</v>
      </c>
      <c r="I1031" s="133">
        <f ca="1">IFERROR(OFFSET('reallocations and reductions'!$H$2,MATCH(A1031,'reallocations and reductions'!$F$3:$F$6,0),),0)</f>
        <v>0</v>
      </c>
      <c r="J1031" s="133">
        <f ca="1">IFERROR(OFFSET('reallocations and reductions'!$I$13,MATCH(A1031,'reallocations and reductions'!$F$14:$F$54,0),), 0)</f>
        <v>0</v>
      </c>
      <c r="K1031" s="133">
        <f ca="1">ROUND(IF(OR(E1031="State Balance", E1031="Hawaii County"), H1031/(SUMIF($E$2:$E$1259,"State Balance",$H$2:$H$1259)+SUMIF($E$2:$E$1259,"Hawaii County",$H$2:$H$1259))*('reallocations and reductions'!$I$6),H1031/(SUM($H$2:$H$1259)-SUMIF($E$2:$E$1259,"State Balance",$H$2:$H$1259)-SUMIF($E$2:$E$1259,"Hawaii County",$H$2:$H$1259))*('reallocations and reductions'!$I$8+'reallocations and reductions'!$I$7)),0)</f>
        <v>116</v>
      </c>
      <c r="L1031" s="133">
        <f t="shared" ca="1" si="48"/>
        <v>1489009</v>
      </c>
      <c r="M1031" s="151">
        <f t="shared" ca="1" si="49"/>
        <v>6.3066825733058329E-2</v>
      </c>
      <c r="N1031" s="156">
        <f t="shared" ca="1" si="50"/>
        <v>88336</v>
      </c>
    </row>
    <row r="1032" spans="1:14" x14ac:dyDescent="0.25">
      <c r="A1032" t="str">
        <f>CALCS!AD1035</f>
        <v>469999</v>
      </c>
      <c r="B1032" t="str">
        <f>CALCS!A1035</f>
        <v>South Dakota</v>
      </c>
      <c r="C1032" t="str">
        <f>CALCS!B1035</f>
        <v>SD</v>
      </c>
      <c r="D1032" t="str">
        <f>CALCS!C1035</f>
        <v>22</v>
      </c>
      <c r="E1032" t="str">
        <f>CALCS!D1035</f>
        <v>State Balance</v>
      </c>
      <c r="F1032">
        <f>CALCS!O1035</f>
        <v>570154</v>
      </c>
      <c r="G1032" s="133">
        <f ca="1">OFFSET(CDBG17old!$J$1,MATCH(A1032,CDBG17old!$K$2:$K$1263,0),)</f>
        <v>5159862</v>
      </c>
      <c r="H1032" s="133">
        <f>CALCS!X1035</f>
        <v>5692650</v>
      </c>
      <c r="I1032" s="133">
        <f ca="1">IFERROR(OFFSET('reallocations and reductions'!$H$2,MATCH(A1032,'reallocations and reductions'!$F$3:$F$6,0),),0)</f>
        <v>0</v>
      </c>
      <c r="J1032" s="133">
        <f ca="1">IFERROR(OFFSET('reallocations and reductions'!$I$13,MATCH(A1032,'reallocations and reductions'!$F$14:$F$54,0),), 0)</f>
        <v>0</v>
      </c>
      <c r="K1032" s="133">
        <f ca="1">ROUND(IF(OR(E1032="State Balance", E1032="Hawaii County"), H1032/(SUMIF($E$2:$E$1259,"State Balance",$H$2:$H$1259)+SUMIF($E$2:$E$1259,"Hawaii County",$H$2:$H$1259))*('reallocations and reductions'!$I$6),H1032/(SUM($H$2:$H$1259)-SUMIF($E$2:$E$1259,"State Balance",$H$2:$H$1259)-SUMIF($E$2:$E$1259,"Hawaii County",$H$2:$H$1259))*('reallocations and reductions'!$I$8+'reallocations and reductions'!$I$7)),0)</f>
        <v>8215</v>
      </c>
      <c r="L1032" s="133">
        <f t="shared" ca="1" si="48"/>
        <v>5700865</v>
      </c>
      <c r="M1032" s="151">
        <f t="shared" ca="1" si="49"/>
        <v>0.10484834671935024</v>
      </c>
      <c r="N1032" s="156">
        <f t="shared" ca="1" si="50"/>
        <v>541003</v>
      </c>
    </row>
    <row r="1033" spans="1:14" x14ac:dyDescent="0.25">
      <c r="A1033" t="str">
        <f>CALCS!AD1036</f>
        <v>461392</v>
      </c>
      <c r="B1033" t="str">
        <f>CALCS!A1036</f>
        <v>Rapid City</v>
      </c>
      <c r="C1033" t="str">
        <f>CALCS!B1036</f>
        <v>SD</v>
      </c>
      <c r="D1033" t="str">
        <f>CALCS!C1036</f>
        <v>51</v>
      </c>
      <c r="E1033" t="str">
        <f>CALCS!D1036</f>
        <v>PC</v>
      </c>
      <c r="F1033">
        <f>CALCS!O1036</f>
        <v>74048</v>
      </c>
      <c r="G1033" s="133">
        <f ca="1">OFFSET(CDBG17old!$J$1,MATCH(A1033,CDBG17old!$K$2:$K$1263,0),)</f>
        <v>433236</v>
      </c>
      <c r="H1033" s="133">
        <f>CALCS!X1036</f>
        <v>491951</v>
      </c>
      <c r="I1033" s="133">
        <f ca="1">IFERROR(OFFSET('reallocations and reductions'!$H$2,MATCH(A1033,'reallocations and reductions'!$F$3:$F$6,0),),0)</f>
        <v>0</v>
      </c>
      <c r="J1033" s="133">
        <f ca="1">IFERROR(OFFSET('reallocations and reductions'!$I$13,MATCH(A1033,'reallocations and reductions'!$F$14:$F$54,0),), 0)</f>
        <v>0</v>
      </c>
      <c r="K1033" s="133">
        <f ca="1">ROUND(IF(OR(E1033="State Balance", E1033="Hawaii County"), H1033/(SUMIF($E$2:$E$1259,"State Balance",$H$2:$H$1259)+SUMIF($E$2:$E$1259,"Hawaii County",$H$2:$H$1259))*('reallocations and reductions'!$I$6),H1033/(SUM($H$2:$H$1259)-SUMIF($E$2:$E$1259,"State Balance",$H$2:$H$1259)-SUMIF($E$2:$E$1259,"Hawaii County",$H$2:$H$1259))*('reallocations and reductions'!$I$8+'reallocations and reductions'!$I$7)),0)</f>
        <v>38</v>
      </c>
      <c r="L1033" s="133">
        <f t="shared" ca="1" si="48"/>
        <v>491989</v>
      </c>
      <c r="M1033" s="151">
        <f t="shared" ca="1" si="49"/>
        <v>0.13561430721362028</v>
      </c>
      <c r="N1033" s="156">
        <f t="shared" ca="1" si="50"/>
        <v>58753</v>
      </c>
    </row>
    <row r="1034" spans="1:14" x14ac:dyDescent="0.25">
      <c r="A1034" t="str">
        <f>CALCS!AD1037</f>
        <v>461518</v>
      </c>
      <c r="B1034" t="str">
        <f>CALCS!A1037</f>
        <v>Sioux Falls</v>
      </c>
      <c r="C1034" t="str">
        <f>CALCS!B1037</f>
        <v>SD</v>
      </c>
      <c r="D1034" t="str">
        <f>CALCS!C1037</f>
        <v>51</v>
      </c>
      <c r="E1034" t="str">
        <f>CALCS!D1037</f>
        <v>PC</v>
      </c>
      <c r="F1034">
        <f>CALCS!O1037</f>
        <v>174360</v>
      </c>
      <c r="G1034" s="133">
        <f ca="1">OFFSET(CDBG17old!$J$1,MATCH(A1034,CDBG17old!$K$2:$K$1263,0),)</f>
        <v>878097</v>
      </c>
      <c r="H1034" s="133">
        <f>CALCS!X1037</f>
        <v>973071</v>
      </c>
      <c r="I1034" s="133">
        <f ca="1">IFERROR(OFFSET('reallocations and reductions'!$H$2,MATCH(A1034,'reallocations and reductions'!$F$3:$F$6,0),),0)</f>
        <v>0</v>
      </c>
      <c r="J1034" s="133">
        <f ca="1">IFERROR(OFFSET('reallocations and reductions'!$I$13,MATCH(A1034,'reallocations and reductions'!$F$14:$F$54,0),), 0)</f>
        <v>0</v>
      </c>
      <c r="K1034" s="133">
        <f ca="1">ROUND(IF(OR(E1034="State Balance", E1034="Hawaii County"), H1034/(SUMIF($E$2:$E$1259,"State Balance",$H$2:$H$1259)+SUMIF($E$2:$E$1259,"Hawaii County",$H$2:$H$1259))*('reallocations and reductions'!$I$6),H1034/(SUM($H$2:$H$1259)-SUMIF($E$2:$E$1259,"State Balance",$H$2:$H$1259)-SUMIF($E$2:$E$1259,"Hawaii County",$H$2:$H$1259))*('reallocations and reductions'!$I$8+'reallocations and reductions'!$I$7)),0)</f>
        <v>76</v>
      </c>
      <c r="L1034" s="133">
        <f t="shared" ca="1" si="48"/>
        <v>973147</v>
      </c>
      <c r="M1034" s="151">
        <f t="shared" ca="1" si="49"/>
        <v>0.10824544440990004</v>
      </c>
      <c r="N1034" s="156">
        <f t="shared" ca="1" si="50"/>
        <v>95050</v>
      </c>
    </row>
    <row r="1035" spans="1:14" x14ac:dyDescent="0.25">
      <c r="A1035" t="str">
        <f>CALCS!AD1038</f>
        <v>479999</v>
      </c>
      <c r="B1035" t="str">
        <f>CALCS!A1038</f>
        <v>Tennessee</v>
      </c>
      <c r="C1035" t="str">
        <f>CALCS!B1038</f>
        <v>TN</v>
      </c>
      <c r="D1035" t="str">
        <f>CALCS!C1038</f>
        <v>22</v>
      </c>
      <c r="E1035" t="str">
        <f>CALCS!D1038</f>
        <v>State Balance</v>
      </c>
      <c r="F1035">
        <f>CALCS!O1038</f>
        <v>3689797</v>
      </c>
      <c r="G1035" s="133">
        <f ca="1">OFFSET(CDBG17old!$J$1,MATCH(A1035,CDBG17old!$K$2:$K$1263,0),)</f>
        <v>24977133</v>
      </c>
      <c r="H1035" s="133">
        <f>CALCS!X1038</f>
        <v>27398290</v>
      </c>
      <c r="I1035" s="133">
        <f ca="1">IFERROR(OFFSET('reallocations and reductions'!$H$2,MATCH(A1035,'reallocations and reductions'!$F$3:$F$6,0),),0)</f>
        <v>0</v>
      </c>
      <c r="J1035" s="133">
        <f ca="1">IFERROR(OFFSET('reallocations and reductions'!$I$13,MATCH(A1035,'reallocations and reductions'!$F$14:$F$54,0),), 0)</f>
        <v>0</v>
      </c>
      <c r="K1035" s="133">
        <f ca="1">ROUND(IF(OR(E1035="State Balance", E1035="Hawaii County"), H1035/(SUMIF($E$2:$E$1259,"State Balance",$H$2:$H$1259)+SUMIF($E$2:$E$1259,"Hawaii County",$H$2:$H$1259))*('reallocations and reductions'!$I$6),H1035/(SUM($H$2:$H$1259)-SUMIF($E$2:$E$1259,"State Balance",$H$2:$H$1259)-SUMIF($E$2:$E$1259,"Hawaii County",$H$2:$H$1259))*('reallocations and reductions'!$I$8+'reallocations and reductions'!$I$7)),0)</f>
        <v>39539</v>
      </c>
      <c r="L1035" s="133">
        <f t="shared" ca="1" si="48"/>
        <v>27437829</v>
      </c>
      <c r="M1035" s="151">
        <f t="shared" ca="1" si="49"/>
        <v>9.851795240070188E-2</v>
      </c>
      <c r="N1035" s="156">
        <f t="shared" ca="1" si="50"/>
        <v>2460696</v>
      </c>
    </row>
    <row r="1036" spans="1:14" x14ac:dyDescent="0.25">
      <c r="A1036" t="str">
        <f>CALCS!AD1039</f>
        <v>470228</v>
      </c>
      <c r="B1036" t="str">
        <f>CALCS!A1039</f>
        <v>Bristol</v>
      </c>
      <c r="C1036" t="str">
        <f>CALCS!B1039</f>
        <v>TN</v>
      </c>
      <c r="D1036" t="str">
        <f>CALCS!C1039</f>
        <v>51</v>
      </c>
      <c r="E1036" t="str">
        <f>CALCS!D1039</f>
        <v>PC</v>
      </c>
      <c r="F1036">
        <f>CALCS!O1039</f>
        <v>27109</v>
      </c>
      <c r="G1036" s="133">
        <f ca="1">OFFSET(CDBG17old!$J$1,MATCH(A1036,CDBG17old!$K$2:$K$1263,0),)</f>
        <v>184271</v>
      </c>
      <c r="H1036" s="133">
        <f>CALCS!X1039</f>
        <v>182794</v>
      </c>
      <c r="I1036" s="133">
        <f ca="1">IFERROR(OFFSET('reallocations and reductions'!$H$2,MATCH(A1036,'reallocations and reductions'!$F$3:$F$6,0),),0)</f>
        <v>0</v>
      </c>
      <c r="J1036" s="133">
        <f ca="1">IFERROR(OFFSET('reallocations and reductions'!$I$13,MATCH(A1036,'reallocations and reductions'!$F$14:$F$54,0),), 0)</f>
        <v>0</v>
      </c>
      <c r="K1036" s="133">
        <f ca="1">ROUND(IF(OR(E1036="State Balance", E1036="Hawaii County"), H1036/(SUMIF($E$2:$E$1259,"State Balance",$H$2:$H$1259)+SUMIF($E$2:$E$1259,"Hawaii County",$H$2:$H$1259))*('reallocations and reductions'!$I$6),H1036/(SUM($H$2:$H$1259)-SUMIF($E$2:$E$1259,"State Balance",$H$2:$H$1259)-SUMIF($E$2:$E$1259,"Hawaii County",$H$2:$H$1259))*('reallocations and reductions'!$I$8+'reallocations and reductions'!$I$7)),0)</f>
        <v>14</v>
      </c>
      <c r="L1036" s="133">
        <f t="shared" ca="1" si="48"/>
        <v>182808</v>
      </c>
      <c r="M1036" s="151">
        <f t="shared" ca="1" si="49"/>
        <v>-7.9393936104975825E-3</v>
      </c>
      <c r="N1036" s="156">
        <f t="shared" ca="1" si="50"/>
        <v>-1463</v>
      </c>
    </row>
    <row r="1037" spans="1:14" x14ac:dyDescent="0.25">
      <c r="A1037" t="str">
        <f>CALCS!AD1040</f>
        <v>470336</v>
      </c>
      <c r="B1037" t="str">
        <f>CALCS!A1040</f>
        <v>Chattanooga</v>
      </c>
      <c r="C1037" t="str">
        <f>CALCS!B1040</f>
        <v>TN</v>
      </c>
      <c r="D1037" t="str">
        <f>CALCS!C1040</f>
        <v>51</v>
      </c>
      <c r="E1037" t="str">
        <f>CALCS!D1040</f>
        <v>PC</v>
      </c>
      <c r="F1037">
        <f>CALCS!O1040</f>
        <v>177571</v>
      </c>
      <c r="G1037" s="133">
        <f ca="1">OFFSET(CDBG17old!$J$1,MATCH(A1037,CDBG17old!$K$2:$K$1263,0),)</f>
        <v>1564400</v>
      </c>
      <c r="H1037" s="133">
        <f>CALCS!X1040</f>
        <v>1690923</v>
      </c>
      <c r="I1037" s="133">
        <f ca="1">IFERROR(OFFSET('reallocations and reductions'!$H$2,MATCH(A1037,'reallocations and reductions'!$F$3:$F$6,0),),0)</f>
        <v>0</v>
      </c>
      <c r="J1037" s="133">
        <f ca="1">IFERROR(OFFSET('reallocations and reductions'!$I$13,MATCH(A1037,'reallocations and reductions'!$F$14:$F$54,0),), 0)</f>
        <v>0</v>
      </c>
      <c r="K1037" s="133">
        <f ca="1">ROUND(IF(OR(E1037="State Balance", E1037="Hawaii County"), H1037/(SUMIF($E$2:$E$1259,"State Balance",$H$2:$H$1259)+SUMIF($E$2:$E$1259,"Hawaii County",$H$2:$H$1259))*('reallocations and reductions'!$I$6),H1037/(SUM($H$2:$H$1259)-SUMIF($E$2:$E$1259,"State Balance",$H$2:$H$1259)-SUMIF($E$2:$E$1259,"Hawaii County",$H$2:$H$1259))*('reallocations and reductions'!$I$8+'reallocations and reductions'!$I$7)),0)</f>
        <v>132</v>
      </c>
      <c r="L1037" s="133">
        <f t="shared" ca="1" si="48"/>
        <v>1691055</v>
      </c>
      <c r="M1037" s="151">
        <f t="shared" ca="1" si="49"/>
        <v>8.0960751725901309E-2</v>
      </c>
      <c r="N1037" s="156">
        <f t="shared" ca="1" si="50"/>
        <v>126655</v>
      </c>
    </row>
    <row r="1038" spans="1:14" x14ac:dyDescent="0.25">
      <c r="A1038" t="str">
        <f>CALCS!AD1041</f>
        <v>470354</v>
      </c>
      <c r="B1038" t="str">
        <f>CALCS!A1041</f>
        <v>Clarksville</v>
      </c>
      <c r="C1038" t="str">
        <f>CALCS!B1041</f>
        <v>TN</v>
      </c>
      <c r="D1038" t="str">
        <f>CALCS!C1041</f>
        <v>51</v>
      </c>
      <c r="E1038" t="str">
        <f>CALCS!D1041</f>
        <v>PC</v>
      </c>
      <c r="F1038">
        <f>CALCS!O1041</f>
        <v>150287</v>
      </c>
      <c r="G1038" s="133">
        <f ca="1">OFFSET(CDBG17old!$J$1,MATCH(A1038,CDBG17old!$K$2:$K$1263,0),)</f>
        <v>977803</v>
      </c>
      <c r="H1038" s="133">
        <f>CALCS!X1041</f>
        <v>1064786</v>
      </c>
      <c r="I1038" s="133">
        <f ca="1">IFERROR(OFFSET('reallocations and reductions'!$H$2,MATCH(A1038,'reallocations and reductions'!$F$3:$F$6,0),),0)</f>
        <v>0</v>
      </c>
      <c r="J1038" s="133">
        <f ca="1">IFERROR(OFFSET('reallocations and reductions'!$I$13,MATCH(A1038,'reallocations and reductions'!$F$14:$F$54,0),), 0)</f>
        <v>0</v>
      </c>
      <c r="K1038" s="133">
        <f ca="1">ROUND(IF(OR(E1038="State Balance", E1038="Hawaii County"), H1038/(SUMIF($E$2:$E$1259,"State Balance",$H$2:$H$1259)+SUMIF($E$2:$E$1259,"Hawaii County",$H$2:$H$1259))*('reallocations and reductions'!$I$6),H1038/(SUM($H$2:$H$1259)-SUMIF($E$2:$E$1259,"State Balance",$H$2:$H$1259)-SUMIF($E$2:$E$1259,"Hawaii County",$H$2:$H$1259))*('reallocations and reductions'!$I$8+'reallocations and reductions'!$I$7)),0)</f>
        <v>83</v>
      </c>
      <c r="L1038" s="133">
        <f t="shared" ca="1" si="48"/>
        <v>1064869</v>
      </c>
      <c r="M1038" s="151">
        <f t="shared" ca="1" si="49"/>
        <v>8.9042475836134685E-2</v>
      </c>
      <c r="N1038" s="156">
        <f t="shared" ca="1" si="50"/>
        <v>87066</v>
      </c>
    </row>
    <row r="1039" spans="1:14" x14ac:dyDescent="0.25">
      <c r="A1039" t="str">
        <f>CALCS!AD1042</f>
        <v>470360</v>
      </c>
      <c r="B1039" t="str">
        <f>CALCS!A1042</f>
        <v>Cleveland</v>
      </c>
      <c r="C1039" t="str">
        <f>CALCS!B1042</f>
        <v>TN</v>
      </c>
      <c r="D1039" t="str">
        <f>CALCS!C1042</f>
        <v>51</v>
      </c>
      <c r="E1039" t="str">
        <f>CALCS!D1042</f>
        <v>PC</v>
      </c>
      <c r="F1039">
        <f>CALCS!O1042</f>
        <v>44271</v>
      </c>
      <c r="G1039" s="133">
        <f ca="1">OFFSET(CDBG17old!$J$1,MATCH(A1039,CDBG17old!$K$2:$K$1263,0),)</f>
        <v>345830</v>
      </c>
      <c r="H1039" s="133">
        <f>CALCS!X1042</f>
        <v>389166</v>
      </c>
      <c r="I1039" s="133">
        <f ca="1">IFERROR(OFFSET('reallocations and reductions'!$H$2,MATCH(A1039,'reallocations and reductions'!$F$3:$F$6,0),),0)</f>
        <v>0</v>
      </c>
      <c r="J1039" s="133">
        <f ca="1">IFERROR(OFFSET('reallocations and reductions'!$I$13,MATCH(A1039,'reallocations and reductions'!$F$14:$F$54,0),), 0)</f>
        <v>0</v>
      </c>
      <c r="K1039" s="133">
        <f ca="1">ROUND(IF(OR(E1039="State Balance", E1039="Hawaii County"), H1039/(SUMIF($E$2:$E$1259,"State Balance",$H$2:$H$1259)+SUMIF($E$2:$E$1259,"Hawaii County",$H$2:$H$1259))*('reallocations and reductions'!$I$6),H1039/(SUM($H$2:$H$1259)-SUMIF($E$2:$E$1259,"State Balance",$H$2:$H$1259)-SUMIF($E$2:$E$1259,"Hawaii County",$H$2:$H$1259))*('reallocations and reductions'!$I$8+'reallocations and reductions'!$I$7)),0)</f>
        <v>30</v>
      </c>
      <c r="L1039" s="133">
        <f t="shared" ca="1" si="48"/>
        <v>389196</v>
      </c>
      <c r="M1039" s="151">
        <f t="shared" ca="1" si="49"/>
        <v>0.12539687129514501</v>
      </c>
      <c r="N1039" s="156">
        <f t="shared" ca="1" si="50"/>
        <v>43366</v>
      </c>
    </row>
    <row r="1040" spans="1:14" x14ac:dyDescent="0.25">
      <c r="A1040" t="str">
        <f>CALCS!AD1043</f>
        <v>470672</v>
      </c>
      <c r="B1040" t="str">
        <f>CALCS!A1043</f>
        <v>Franklin City</v>
      </c>
      <c r="C1040" t="str">
        <f>CALCS!B1043</f>
        <v>TN</v>
      </c>
      <c r="D1040" t="str">
        <f>CALCS!C1043</f>
        <v>51</v>
      </c>
      <c r="E1040" t="str">
        <f>CALCS!D1043</f>
        <v>PC</v>
      </c>
      <c r="F1040">
        <f>CALCS!O1043</f>
        <v>74794</v>
      </c>
      <c r="G1040" s="133">
        <f ca="1">OFFSET(CDBG17old!$J$1,MATCH(A1040,CDBG17old!$K$2:$K$1263,0),)</f>
        <v>263690</v>
      </c>
      <c r="H1040" s="133">
        <f>CALCS!X1043</f>
        <v>318335</v>
      </c>
      <c r="I1040" s="133">
        <f ca="1">IFERROR(OFFSET('reallocations and reductions'!$H$2,MATCH(A1040,'reallocations and reductions'!$F$3:$F$6,0),),0)</f>
        <v>0</v>
      </c>
      <c r="J1040" s="133">
        <f ca="1">IFERROR(OFFSET('reallocations and reductions'!$I$13,MATCH(A1040,'reallocations and reductions'!$F$14:$F$54,0),), 0)</f>
        <v>0</v>
      </c>
      <c r="K1040" s="133">
        <f ca="1">ROUND(IF(OR(E1040="State Balance", E1040="Hawaii County"), H1040/(SUMIF($E$2:$E$1259,"State Balance",$H$2:$H$1259)+SUMIF($E$2:$E$1259,"Hawaii County",$H$2:$H$1259))*('reallocations and reductions'!$I$6),H1040/(SUM($H$2:$H$1259)-SUMIF($E$2:$E$1259,"State Balance",$H$2:$H$1259)-SUMIF($E$2:$E$1259,"Hawaii County",$H$2:$H$1259))*('reallocations and reductions'!$I$8+'reallocations and reductions'!$I$7)),0)</f>
        <v>25</v>
      </c>
      <c r="L1040" s="133">
        <f t="shared" ca="1" si="48"/>
        <v>318360</v>
      </c>
      <c r="M1040" s="151">
        <f t="shared" ca="1" si="49"/>
        <v>0.20732678524024423</v>
      </c>
      <c r="N1040" s="156">
        <f t="shared" ca="1" si="50"/>
        <v>54670</v>
      </c>
    </row>
    <row r="1041" spans="1:14" x14ac:dyDescent="0.25">
      <c r="A1041" t="str">
        <f>CALCS!AD1044</f>
        <v>470834</v>
      </c>
      <c r="B1041" t="str">
        <f>CALCS!A1044</f>
        <v>Hendersonville</v>
      </c>
      <c r="C1041" t="str">
        <f>CALCS!B1044</f>
        <v>TN</v>
      </c>
      <c r="D1041" t="str">
        <f>CALCS!C1044</f>
        <v>52</v>
      </c>
      <c r="E1041" t="str">
        <f>CALCS!D1044</f>
        <v>MC</v>
      </c>
      <c r="F1041">
        <f>CALCS!O1044</f>
        <v>57050</v>
      </c>
      <c r="G1041" s="133">
        <f ca="1">OFFSET(CDBG17old!$J$1,MATCH(A1041,CDBG17old!$K$2:$K$1263,0),)</f>
        <v>213698</v>
      </c>
      <c r="H1041" s="133">
        <f>CALCS!X1044</f>
        <v>207460</v>
      </c>
      <c r="I1041" s="133">
        <f ca="1">IFERROR(OFFSET('reallocations and reductions'!$H$2,MATCH(A1041,'reallocations and reductions'!$F$3:$F$6,0),),0)</f>
        <v>0</v>
      </c>
      <c r="J1041" s="133">
        <f ca="1">IFERROR(OFFSET('reallocations and reductions'!$I$13,MATCH(A1041,'reallocations and reductions'!$F$14:$F$54,0),), 0)</f>
        <v>0</v>
      </c>
      <c r="K1041" s="133">
        <f ca="1">ROUND(IF(OR(E1041="State Balance", E1041="Hawaii County"), H1041/(SUMIF($E$2:$E$1259,"State Balance",$H$2:$H$1259)+SUMIF($E$2:$E$1259,"Hawaii County",$H$2:$H$1259))*('reallocations and reductions'!$I$6),H1041/(SUM($H$2:$H$1259)-SUMIF($E$2:$E$1259,"State Balance",$H$2:$H$1259)-SUMIF($E$2:$E$1259,"Hawaii County",$H$2:$H$1259))*('reallocations and reductions'!$I$8+'reallocations and reductions'!$I$7)),0)</f>
        <v>16</v>
      </c>
      <c r="L1041" s="133">
        <f t="shared" ca="1" si="48"/>
        <v>207476</v>
      </c>
      <c r="M1041" s="151">
        <f t="shared" ca="1" si="49"/>
        <v>-2.9115855085213714E-2</v>
      </c>
      <c r="N1041" s="156">
        <f t="shared" ca="1" si="50"/>
        <v>-6222</v>
      </c>
    </row>
    <row r="1042" spans="1:14" x14ac:dyDescent="0.25">
      <c r="A1042" t="str">
        <f>CALCS!AD1045</f>
        <v>470924</v>
      </c>
      <c r="B1042" t="str">
        <f>CALCS!A1045</f>
        <v>Jackson</v>
      </c>
      <c r="C1042" t="str">
        <f>CALCS!B1045</f>
        <v>TN</v>
      </c>
      <c r="D1042" t="str">
        <f>CALCS!C1045</f>
        <v>51</v>
      </c>
      <c r="E1042" t="str">
        <f>CALCS!D1045</f>
        <v>PC</v>
      </c>
      <c r="F1042">
        <f>CALCS!O1045</f>
        <v>67005</v>
      </c>
      <c r="G1042" s="133">
        <f ca="1">OFFSET(CDBG17old!$J$1,MATCH(A1042,CDBG17old!$K$2:$K$1263,0),)</f>
        <v>509209</v>
      </c>
      <c r="H1042" s="133">
        <f>CALCS!X1045</f>
        <v>543670</v>
      </c>
      <c r="I1042" s="133">
        <f ca="1">IFERROR(OFFSET('reallocations and reductions'!$H$2,MATCH(A1042,'reallocations and reductions'!$F$3:$F$6,0),),0)</f>
        <v>0</v>
      </c>
      <c r="J1042" s="133">
        <f ca="1">IFERROR(OFFSET('reallocations and reductions'!$I$13,MATCH(A1042,'reallocations and reductions'!$F$14:$F$54,0),), 0)</f>
        <v>0</v>
      </c>
      <c r="K1042" s="133">
        <f ca="1">ROUND(IF(OR(E1042="State Balance", E1042="Hawaii County"), H1042/(SUMIF($E$2:$E$1259,"State Balance",$H$2:$H$1259)+SUMIF($E$2:$E$1259,"Hawaii County",$H$2:$H$1259))*('reallocations and reductions'!$I$6),H1042/(SUM($H$2:$H$1259)-SUMIF($E$2:$E$1259,"State Balance",$H$2:$H$1259)-SUMIF($E$2:$E$1259,"Hawaii County",$H$2:$H$1259))*('reallocations and reductions'!$I$8+'reallocations and reductions'!$I$7)),0)</f>
        <v>42</v>
      </c>
      <c r="L1042" s="133">
        <f t="shared" ca="1" si="48"/>
        <v>543712</v>
      </c>
      <c r="M1042" s="151">
        <f t="shared" ca="1" si="49"/>
        <v>6.7758032556376649E-2</v>
      </c>
      <c r="N1042" s="156">
        <f t="shared" ca="1" si="50"/>
        <v>34503</v>
      </c>
    </row>
    <row r="1043" spans="1:14" x14ac:dyDescent="0.25">
      <c r="A1043" t="str">
        <f>CALCS!AD1046</f>
        <v>470954</v>
      </c>
      <c r="B1043" t="str">
        <f>CALCS!A1046</f>
        <v>Johnson City</v>
      </c>
      <c r="C1043" t="str">
        <f>CALCS!B1046</f>
        <v>TN</v>
      </c>
      <c r="D1043" t="str">
        <f>CALCS!C1046</f>
        <v>51</v>
      </c>
      <c r="E1043" t="str">
        <f>CALCS!D1046</f>
        <v>PC</v>
      </c>
      <c r="F1043">
        <f>CALCS!O1046</f>
        <v>66677</v>
      </c>
      <c r="G1043" s="133">
        <f ca="1">OFFSET(CDBG17old!$J$1,MATCH(A1043,CDBG17old!$K$2:$K$1263,0),)</f>
        <v>460179</v>
      </c>
      <c r="H1043" s="133">
        <f>CALCS!X1046</f>
        <v>514192</v>
      </c>
      <c r="I1043" s="133">
        <f ca="1">IFERROR(OFFSET('reallocations and reductions'!$H$2,MATCH(A1043,'reallocations and reductions'!$F$3:$F$6,0),),0)</f>
        <v>0</v>
      </c>
      <c r="J1043" s="133">
        <f ca="1">IFERROR(OFFSET('reallocations and reductions'!$I$13,MATCH(A1043,'reallocations and reductions'!$F$14:$F$54,0),), 0)</f>
        <v>0</v>
      </c>
      <c r="K1043" s="133">
        <f ca="1">ROUND(IF(OR(E1043="State Balance", E1043="Hawaii County"), H1043/(SUMIF($E$2:$E$1259,"State Balance",$H$2:$H$1259)+SUMIF($E$2:$E$1259,"Hawaii County",$H$2:$H$1259))*('reallocations and reductions'!$I$6),H1043/(SUM($H$2:$H$1259)-SUMIF($E$2:$E$1259,"State Balance",$H$2:$H$1259)-SUMIF($E$2:$E$1259,"Hawaii County",$H$2:$H$1259))*('reallocations and reductions'!$I$8+'reallocations and reductions'!$I$7)),0)</f>
        <v>40</v>
      </c>
      <c r="L1043" s="133">
        <f t="shared" ca="1" si="48"/>
        <v>514232</v>
      </c>
      <c r="M1043" s="151">
        <f t="shared" ca="1" si="49"/>
        <v>0.11746081416144587</v>
      </c>
      <c r="N1043" s="156">
        <f t="shared" ca="1" si="50"/>
        <v>54053</v>
      </c>
    </row>
    <row r="1044" spans="1:14" x14ac:dyDescent="0.25">
      <c r="A1044" t="str">
        <f>CALCS!AD1047</f>
        <v>470990</v>
      </c>
      <c r="B1044" t="str">
        <f>CALCS!A1047</f>
        <v>Kingsport</v>
      </c>
      <c r="C1044" t="str">
        <f>CALCS!B1047</f>
        <v>TN</v>
      </c>
      <c r="D1044" t="str">
        <f>CALCS!C1047</f>
        <v>51</v>
      </c>
      <c r="E1044" t="str">
        <f>CALCS!D1047</f>
        <v>PC</v>
      </c>
      <c r="F1044">
        <f>CALCS!O1047</f>
        <v>52806</v>
      </c>
      <c r="G1044" s="133">
        <f ca="1">OFFSET(CDBG17old!$J$1,MATCH(A1044,CDBG17old!$K$2:$K$1263,0),)</f>
        <v>354288</v>
      </c>
      <c r="H1044" s="133">
        <f>CALCS!X1047</f>
        <v>392021</v>
      </c>
      <c r="I1044" s="133">
        <f ca="1">IFERROR(OFFSET('reallocations and reductions'!$H$2,MATCH(A1044,'reallocations and reductions'!$F$3:$F$6,0),),0)</f>
        <v>0</v>
      </c>
      <c r="J1044" s="133">
        <f ca="1">IFERROR(OFFSET('reallocations and reductions'!$I$13,MATCH(A1044,'reallocations and reductions'!$F$14:$F$54,0),), 0)</f>
        <v>0</v>
      </c>
      <c r="K1044" s="133">
        <f ca="1">ROUND(IF(OR(E1044="State Balance", E1044="Hawaii County"), H1044/(SUMIF($E$2:$E$1259,"State Balance",$H$2:$H$1259)+SUMIF($E$2:$E$1259,"Hawaii County",$H$2:$H$1259))*('reallocations and reductions'!$I$6),H1044/(SUM($H$2:$H$1259)-SUMIF($E$2:$E$1259,"State Balance",$H$2:$H$1259)-SUMIF($E$2:$E$1259,"Hawaii County",$H$2:$H$1259))*('reallocations and reductions'!$I$8+'reallocations and reductions'!$I$7)),0)</f>
        <v>31</v>
      </c>
      <c r="L1044" s="133">
        <f t="shared" ca="1" si="48"/>
        <v>392052</v>
      </c>
      <c r="M1044" s="151">
        <f t="shared" ca="1" si="49"/>
        <v>0.1065912477984013</v>
      </c>
      <c r="N1044" s="156">
        <f t="shared" ca="1" si="50"/>
        <v>37764</v>
      </c>
    </row>
    <row r="1045" spans="1:14" x14ac:dyDescent="0.25">
      <c r="A1045" t="str">
        <f>CALCS!AD1048</f>
        <v>471014</v>
      </c>
      <c r="B1045" t="str">
        <f>CALCS!A1048</f>
        <v>Knoxville</v>
      </c>
      <c r="C1045" t="str">
        <f>CALCS!B1048</f>
        <v>TN</v>
      </c>
      <c r="D1045" t="str">
        <f>CALCS!C1048</f>
        <v>51</v>
      </c>
      <c r="E1045" t="str">
        <f>CALCS!D1048</f>
        <v>PC</v>
      </c>
      <c r="F1045">
        <f>CALCS!O1048</f>
        <v>186239</v>
      </c>
      <c r="G1045" s="133">
        <f ca="1">OFFSET(CDBG17old!$J$1,MATCH(A1045,CDBG17old!$K$2:$K$1263,0),)</f>
        <v>1390976</v>
      </c>
      <c r="H1045" s="133">
        <f>CALCS!X1048</f>
        <v>1608882</v>
      </c>
      <c r="I1045" s="133">
        <f ca="1">IFERROR(OFFSET('reallocations and reductions'!$H$2,MATCH(A1045,'reallocations and reductions'!$F$3:$F$6,0),),0)</f>
        <v>0</v>
      </c>
      <c r="J1045" s="133">
        <f ca="1">IFERROR(OFFSET('reallocations and reductions'!$I$13,MATCH(A1045,'reallocations and reductions'!$F$14:$F$54,0),), 0)</f>
        <v>0</v>
      </c>
      <c r="K1045" s="133">
        <f ca="1">ROUND(IF(OR(E1045="State Balance", E1045="Hawaii County"), H1045/(SUMIF($E$2:$E$1259,"State Balance",$H$2:$H$1259)+SUMIF($E$2:$E$1259,"Hawaii County",$H$2:$H$1259))*('reallocations and reductions'!$I$6),H1045/(SUM($H$2:$H$1259)-SUMIF($E$2:$E$1259,"State Balance",$H$2:$H$1259)-SUMIF($E$2:$E$1259,"Hawaii County",$H$2:$H$1259))*('reallocations and reductions'!$I$8+'reallocations and reductions'!$I$7)),0)</f>
        <v>125</v>
      </c>
      <c r="L1045" s="133">
        <f t="shared" ca="1" si="48"/>
        <v>1609007</v>
      </c>
      <c r="M1045" s="151">
        <f t="shared" ca="1" si="49"/>
        <v>0.1567467734885433</v>
      </c>
      <c r="N1045" s="156">
        <f t="shared" ca="1" si="50"/>
        <v>218031</v>
      </c>
    </row>
    <row r="1046" spans="1:14" x14ac:dyDescent="0.25">
      <c r="A1046" t="str">
        <f>CALCS!AD1049</f>
        <v>471242</v>
      </c>
      <c r="B1046" t="str">
        <f>CALCS!A1049</f>
        <v>Memphis</v>
      </c>
      <c r="C1046" t="str">
        <f>CALCS!B1049</f>
        <v>TN</v>
      </c>
      <c r="D1046" t="str">
        <f>CALCS!C1049</f>
        <v>51</v>
      </c>
      <c r="E1046" t="str">
        <f>CALCS!D1049</f>
        <v>PC</v>
      </c>
      <c r="F1046">
        <f>CALCS!O1049</f>
        <v>652717</v>
      </c>
      <c r="G1046" s="133">
        <f ca="1">OFFSET(CDBG17old!$J$1,MATCH(A1046,CDBG17old!$K$2:$K$1263,0),)</f>
        <v>6005781</v>
      </c>
      <c r="H1046" s="133">
        <f>CALCS!X1049</f>
        <v>6585929</v>
      </c>
      <c r="I1046" s="133">
        <f ca="1">IFERROR(OFFSET('reallocations and reductions'!$H$2,MATCH(A1046,'reallocations and reductions'!$F$3:$F$6,0),),0)</f>
        <v>0</v>
      </c>
      <c r="J1046" s="133">
        <f ca="1">IFERROR(OFFSET('reallocations and reductions'!$I$13,MATCH(A1046,'reallocations and reductions'!$F$14:$F$54,0),), 0)</f>
        <v>0</v>
      </c>
      <c r="K1046" s="133">
        <f ca="1">ROUND(IF(OR(E1046="State Balance", E1046="Hawaii County"), H1046/(SUMIF($E$2:$E$1259,"State Balance",$H$2:$H$1259)+SUMIF($E$2:$E$1259,"Hawaii County",$H$2:$H$1259))*('reallocations and reductions'!$I$6),H1046/(SUM($H$2:$H$1259)-SUMIF($E$2:$E$1259,"State Balance",$H$2:$H$1259)-SUMIF($E$2:$E$1259,"Hawaii County",$H$2:$H$1259))*('reallocations and reductions'!$I$8+'reallocations and reductions'!$I$7)),0)</f>
        <v>513</v>
      </c>
      <c r="L1046" s="133">
        <f t="shared" ca="1" si="48"/>
        <v>6586442</v>
      </c>
      <c r="M1046" s="151">
        <f t="shared" ca="1" si="49"/>
        <v>9.6683678608993573E-2</v>
      </c>
      <c r="N1046" s="156">
        <f t="shared" ca="1" si="50"/>
        <v>580661</v>
      </c>
    </row>
    <row r="1047" spans="1:14" x14ac:dyDescent="0.25">
      <c r="A1047" t="str">
        <f>CALCS!AD1050</f>
        <v>471326</v>
      </c>
      <c r="B1047" t="str">
        <f>CALCS!A1050</f>
        <v>Morristown</v>
      </c>
      <c r="C1047" t="str">
        <f>CALCS!B1050</f>
        <v>TN</v>
      </c>
      <c r="D1047" t="str">
        <f>CALCS!C1050</f>
        <v>51</v>
      </c>
      <c r="E1047" t="str">
        <f>CALCS!D1050</f>
        <v>PC</v>
      </c>
      <c r="F1047">
        <f>CALCS!O1050</f>
        <v>29663</v>
      </c>
      <c r="G1047" s="133">
        <f ca="1">OFFSET(CDBG17old!$J$1,MATCH(A1047,CDBG17old!$K$2:$K$1263,0),)</f>
        <v>261485</v>
      </c>
      <c r="H1047" s="133">
        <f>CALCS!X1050</f>
        <v>292591</v>
      </c>
      <c r="I1047" s="133">
        <f ca="1">IFERROR(OFFSET('reallocations and reductions'!$H$2,MATCH(A1047,'reallocations and reductions'!$F$3:$F$6,0),),0)</f>
        <v>0</v>
      </c>
      <c r="J1047" s="133">
        <f ca="1">IFERROR(OFFSET('reallocations and reductions'!$I$13,MATCH(A1047,'reallocations and reductions'!$F$14:$F$54,0),), 0)</f>
        <v>0</v>
      </c>
      <c r="K1047" s="133">
        <f ca="1">ROUND(IF(OR(E1047="State Balance", E1047="Hawaii County"), H1047/(SUMIF($E$2:$E$1259,"State Balance",$H$2:$H$1259)+SUMIF($E$2:$E$1259,"Hawaii County",$H$2:$H$1259))*('reallocations and reductions'!$I$6),H1047/(SUM($H$2:$H$1259)-SUMIF($E$2:$E$1259,"State Balance",$H$2:$H$1259)-SUMIF($E$2:$E$1259,"Hawaii County",$H$2:$H$1259))*('reallocations and reductions'!$I$8+'reallocations and reductions'!$I$7)),0)</f>
        <v>23</v>
      </c>
      <c r="L1047" s="133">
        <f t="shared" ca="1" si="48"/>
        <v>292614</v>
      </c>
      <c r="M1047" s="151">
        <f t="shared" ca="1" si="49"/>
        <v>0.11904698166242805</v>
      </c>
      <c r="N1047" s="156">
        <f t="shared" ca="1" si="50"/>
        <v>31129</v>
      </c>
    </row>
    <row r="1048" spans="1:14" x14ac:dyDescent="0.25">
      <c r="A1048" t="str">
        <f>CALCS!AD1051</f>
        <v>471362</v>
      </c>
      <c r="B1048" t="str">
        <f>CALCS!A1051</f>
        <v>Murfreesboro</v>
      </c>
      <c r="C1048" t="str">
        <f>CALCS!B1051</f>
        <v>TN</v>
      </c>
      <c r="D1048" t="str">
        <f>CALCS!C1051</f>
        <v>51</v>
      </c>
      <c r="E1048" t="str">
        <f>CALCS!D1051</f>
        <v>PC</v>
      </c>
      <c r="F1048">
        <f>CALCS!O1051</f>
        <v>131947</v>
      </c>
      <c r="G1048" s="133">
        <f ca="1">OFFSET(CDBG17old!$J$1,MATCH(A1048,CDBG17old!$K$2:$K$1263,0),)</f>
        <v>748138</v>
      </c>
      <c r="H1048" s="133">
        <f>CALCS!X1051</f>
        <v>805673</v>
      </c>
      <c r="I1048" s="133">
        <f ca="1">IFERROR(OFFSET('reallocations and reductions'!$H$2,MATCH(A1048,'reallocations and reductions'!$F$3:$F$6,0),),0)</f>
        <v>0</v>
      </c>
      <c r="J1048" s="133">
        <f ca="1">IFERROR(OFFSET('reallocations and reductions'!$I$13,MATCH(A1048,'reallocations and reductions'!$F$14:$F$54,0),), 0)</f>
        <v>0</v>
      </c>
      <c r="K1048" s="133">
        <f ca="1">ROUND(IF(OR(E1048="State Balance", E1048="Hawaii County"), H1048/(SUMIF($E$2:$E$1259,"State Balance",$H$2:$H$1259)+SUMIF($E$2:$E$1259,"Hawaii County",$H$2:$H$1259))*('reallocations and reductions'!$I$6),H1048/(SUM($H$2:$H$1259)-SUMIF($E$2:$E$1259,"State Balance",$H$2:$H$1259)-SUMIF($E$2:$E$1259,"Hawaii County",$H$2:$H$1259))*('reallocations and reductions'!$I$8+'reallocations and reductions'!$I$7)),0)</f>
        <v>63</v>
      </c>
      <c r="L1048" s="133">
        <f t="shared" ca="1" si="48"/>
        <v>805736</v>
      </c>
      <c r="M1048" s="151">
        <f t="shared" ca="1" si="49"/>
        <v>7.6988470041623333E-2</v>
      </c>
      <c r="N1048" s="156">
        <f t="shared" ca="1" si="50"/>
        <v>57598</v>
      </c>
    </row>
    <row r="1049" spans="1:14" x14ac:dyDescent="0.25">
      <c r="A1049" t="str">
        <f>CALCS!AD1052</f>
        <v>471368</v>
      </c>
      <c r="B1049" t="str">
        <f>CALCS!A1052</f>
        <v>Nashville-Davidson</v>
      </c>
      <c r="C1049" t="str">
        <f>CALCS!B1052</f>
        <v>TN</v>
      </c>
      <c r="D1049" t="str">
        <f>CALCS!C1052</f>
        <v>51</v>
      </c>
      <c r="E1049" t="str">
        <f>CALCS!D1052</f>
        <v>PC</v>
      </c>
      <c r="F1049">
        <f>CALCS!O1052</f>
        <v>684410</v>
      </c>
      <c r="G1049" s="133">
        <f ca="1">OFFSET(CDBG17old!$J$1,MATCH(A1049,CDBG17old!$K$2:$K$1263,0),)</f>
        <v>4637909</v>
      </c>
      <c r="H1049" s="133">
        <f>CALCS!X1052</f>
        <v>5095032</v>
      </c>
      <c r="I1049" s="133">
        <f ca="1">IFERROR(OFFSET('reallocations and reductions'!$H$2,MATCH(A1049,'reallocations and reductions'!$F$3:$F$6,0),),0)</f>
        <v>0</v>
      </c>
      <c r="J1049" s="133">
        <f ca="1">IFERROR(OFFSET('reallocations and reductions'!$I$13,MATCH(A1049,'reallocations and reductions'!$F$14:$F$54,0),), 0)</f>
        <v>0</v>
      </c>
      <c r="K1049" s="133">
        <f ca="1">ROUND(IF(OR(E1049="State Balance", E1049="Hawaii County"), H1049/(SUMIF($E$2:$E$1259,"State Balance",$H$2:$H$1259)+SUMIF($E$2:$E$1259,"Hawaii County",$H$2:$H$1259))*('reallocations and reductions'!$I$6),H1049/(SUM($H$2:$H$1259)-SUMIF($E$2:$E$1259,"State Balance",$H$2:$H$1259)-SUMIF($E$2:$E$1259,"Hawaii County",$H$2:$H$1259))*('reallocations and reductions'!$I$8+'reallocations and reductions'!$I$7)),0)</f>
        <v>397</v>
      </c>
      <c r="L1049" s="133">
        <f t="shared" ca="1" si="48"/>
        <v>5095429</v>
      </c>
      <c r="M1049" s="151">
        <f t="shared" ca="1" si="49"/>
        <v>9.8647903613460292E-2</v>
      </c>
      <c r="N1049" s="156">
        <f t="shared" ca="1" si="50"/>
        <v>457520</v>
      </c>
    </row>
    <row r="1050" spans="1:14" x14ac:dyDescent="0.25">
      <c r="A1050" t="str">
        <f>CALCS!AD1053</f>
        <v>471422</v>
      </c>
      <c r="B1050" t="str">
        <f>CALCS!A1053</f>
        <v>Oak Ridge</v>
      </c>
      <c r="C1050" t="str">
        <f>CALCS!B1053</f>
        <v>TN</v>
      </c>
      <c r="D1050" t="str">
        <f>CALCS!C1053</f>
        <v>52</v>
      </c>
      <c r="E1050" t="str">
        <f>CALCS!D1053</f>
        <v>MC</v>
      </c>
      <c r="F1050">
        <f>CALCS!O1053</f>
        <v>29350</v>
      </c>
      <c r="G1050" s="133">
        <f ca="1">OFFSET(CDBG17old!$J$1,MATCH(A1050,CDBG17old!$K$2:$K$1263,0),)</f>
        <v>213230</v>
      </c>
      <c r="H1050" s="133">
        <f>CALCS!X1053</f>
        <v>238698</v>
      </c>
      <c r="I1050" s="133">
        <f ca="1">IFERROR(OFFSET('reallocations and reductions'!$H$2,MATCH(A1050,'reallocations and reductions'!$F$3:$F$6,0),),0)</f>
        <v>0</v>
      </c>
      <c r="J1050" s="133">
        <f ca="1">IFERROR(OFFSET('reallocations and reductions'!$I$13,MATCH(A1050,'reallocations and reductions'!$F$14:$F$54,0),), 0)</f>
        <v>0</v>
      </c>
      <c r="K1050" s="133">
        <f ca="1">ROUND(IF(OR(E1050="State Balance", E1050="Hawaii County"), H1050/(SUMIF($E$2:$E$1259,"State Balance",$H$2:$H$1259)+SUMIF($E$2:$E$1259,"Hawaii County",$H$2:$H$1259))*('reallocations and reductions'!$I$6),H1050/(SUM($H$2:$H$1259)-SUMIF($E$2:$E$1259,"State Balance",$H$2:$H$1259)-SUMIF($E$2:$E$1259,"Hawaii County",$H$2:$H$1259))*('reallocations and reductions'!$I$8+'reallocations and reductions'!$I$7)),0)</f>
        <v>19</v>
      </c>
      <c r="L1050" s="133">
        <f t="shared" ca="1" si="48"/>
        <v>238717</v>
      </c>
      <c r="M1050" s="151">
        <f t="shared" ca="1" si="49"/>
        <v>0.11952820897622286</v>
      </c>
      <c r="N1050" s="156">
        <f t="shared" ca="1" si="50"/>
        <v>25487</v>
      </c>
    </row>
    <row r="1051" spans="1:14" x14ac:dyDescent="0.25">
      <c r="A1051" t="str">
        <f>CALCS!AD1054</f>
        <v>479093</v>
      </c>
      <c r="B1051" t="str">
        <f>CALCS!A1054</f>
        <v>Knox County</v>
      </c>
      <c r="C1051" t="str">
        <f>CALCS!B1054</f>
        <v>TN</v>
      </c>
      <c r="D1051" t="str">
        <f>CALCS!C1054</f>
        <v>66</v>
      </c>
      <c r="E1051" t="str">
        <f>CALCS!D1054</f>
        <v>UC</v>
      </c>
      <c r="F1051">
        <f>CALCS!O1054</f>
        <v>247615</v>
      </c>
      <c r="G1051" s="133">
        <f ca="1">OFFSET(CDBG17old!$J$1,MATCH(A1051,CDBG17old!$K$2:$K$1263,0),)</f>
        <v>1058264</v>
      </c>
      <c r="H1051" s="133">
        <f>CALCS!X1054</f>
        <v>1203586</v>
      </c>
      <c r="I1051" s="133">
        <f ca="1">IFERROR(OFFSET('reallocations and reductions'!$H$2,MATCH(A1051,'reallocations and reductions'!$F$3:$F$6,0),),0)</f>
        <v>0</v>
      </c>
      <c r="J1051" s="133">
        <f ca="1">IFERROR(OFFSET('reallocations and reductions'!$I$13,MATCH(A1051,'reallocations and reductions'!$F$14:$F$54,0),), 0)</f>
        <v>0</v>
      </c>
      <c r="K1051" s="133">
        <f ca="1">ROUND(IF(OR(E1051="State Balance", E1051="Hawaii County"), H1051/(SUMIF($E$2:$E$1259,"State Balance",$H$2:$H$1259)+SUMIF($E$2:$E$1259,"Hawaii County",$H$2:$H$1259))*('reallocations and reductions'!$I$6),H1051/(SUM($H$2:$H$1259)-SUMIF($E$2:$E$1259,"State Balance",$H$2:$H$1259)-SUMIF($E$2:$E$1259,"Hawaii County",$H$2:$H$1259))*('reallocations and reductions'!$I$8+'reallocations and reductions'!$I$7)),0)</f>
        <v>94</v>
      </c>
      <c r="L1051" s="133">
        <f t="shared" ca="1" si="48"/>
        <v>1203680</v>
      </c>
      <c r="M1051" s="151">
        <f t="shared" ca="1" si="49"/>
        <v>0.13740994685636099</v>
      </c>
      <c r="N1051" s="156">
        <f t="shared" ca="1" si="50"/>
        <v>145416</v>
      </c>
    </row>
    <row r="1052" spans="1:14" x14ac:dyDescent="0.25">
      <c r="A1052" t="str">
        <f>CALCS!AD1055</f>
        <v>479157</v>
      </c>
      <c r="B1052" t="str">
        <f>CALCS!A1055</f>
        <v>Shelby County</v>
      </c>
      <c r="C1052" t="str">
        <f>CALCS!B1055</f>
        <v>TN</v>
      </c>
      <c r="D1052" t="str">
        <f>CALCS!C1055</f>
        <v>66</v>
      </c>
      <c r="E1052" t="str">
        <f>CALCS!D1055</f>
        <v>UC</v>
      </c>
      <c r="F1052">
        <f>CALCS!O1055</f>
        <v>281886</v>
      </c>
      <c r="G1052" s="133">
        <f ca="1">OFFSET(CDBG17old!$J$1,MATCH(A1052,CDBG17old!$K$2:$K$1263,0),)</f>
        <v>1122171</v>
      </c>
      <c r="H1052" s="133">
        <f>CALCS!X1055</f>
        <v>1204412</v>
      </c>
      <c r="I1052" s="133">
        <f ca="1">IFERROR(OFFSET('reallocations and reductions'!$H$2,MATCH(A1052,'reallocations and reductions'!$F$3:$F$6,0),),0)</f>
        <v>0</v>
      </c>
      <c r="J1052" s="133">
        <f ca="1">IFERROR(OFFSET('reallocations and reductions'!$I$13,MATCH(A1052,'reallocations and reductions'!$F$14:$F$54,0),), 0)</f>
        <v>0</v>
      </c>
      <c r="K1052" s="133">
        <f ca="1">ROUND(IF(OR(E1052="State Balance", E1052="Hawaii County"), H1052/(SUMIF($E$2:$E$1259,"State Balance",$H$2:$H$1259)+SUMIF($E$2:$E$1259,"Hawaii County",$H$2:$H$1259))*('reallocations and reductions'!$I$6),H1052/(SUM($H$2:$H$1259)-SUMIF($E$2:$E$1259,"State Balance",$H$2:$H$1259)-SUMIF($E$2:$E$1259,"Hawaii County",$H$2:$H$1259))*('reallocations and reductions'!$I$8+'reallocations and reductions'!$I$7)),0)</f>
        <v>94</v>
      </c>
      <c r="L1052" s="133">
        <f t="shared" ca="1" si="48"/>
        <v>1204506</v>
      </c>
      <c r="M1052" s="151">
        <f t="shared" ca="1" si="49"/>
        <v>7.337117070393015E-2</v>
      </c>
      <c r="N1052" s="156">
        <f t="shared" ca="1" si="50"/>
        <v>82335</v>
      </c>
    </row>
    <row r="1053" spans="1:14" x14ac:dyDescent="0.25">
      <c r="A1053" t="str">
        <f>CALCS!AD1056</f>
        <v>489999</v>
      </c>
      <c r="B1053" t="str">
        <f>CALCS!A1056</f>
        <v>Texas</v>
      </c>
      <c r="C1053" t="str">
        <f>CALCS!B1056</f>
        <v>TX</v>
      </c>
      <c r="D1053" t="str">
        <f>CALCS!C1056</f>
        <v>22</v>
      </c>
      <c r="E1053" t="str">
        <f>CALCS!D1056</f>
        <v>State Balance</v>
      </c>
      <c r="F1053">
        <f>CALCS!O1056</f>
        <v>7545107</v>
      </c>
      <c r="G1053" s="133">
        <f ca="1">OFFSET(CDBG17old!$J$1,MATCH(A1053,CDBG17old!$K$2:$K$1263,0),)</f>
        <v>59551397</v>
      </c>
      <c r="H1053" s="133">
        <f>CALCS!X1056</f>
        <v>65419590</v>
      </c>
      <c r="I1053" s="133">
        <f ca="1">IFERROR(OFFSET('reallocations and reductions'!$H$2,MATCH(A1053,'reallocations and reductions'!$F$3:$F$6,0),),0)</f>
        <v>0</v>
      </c>
      <c r="J1053" s="133">
        <f ca="1">IFERROR(OFFSET('reallocations and reductions'!$I$13,MATCH(A1053,'reallocations and reductions'!$F$14:$F$54,0),), 0)</f>
        <v>0</v>
      </c>
      <c r="K1053" s="133">
        <f ca="1">ROUND(IF(OR(E1053="State Balance", E1053="Hawaii County"), H1053/(SUMIF($E$2:$E$1259,"State Balance",$H$2:$H$1259)+SUMIF($E$2:$E$1259,"Hawaii County",$H$2:$H$1259))*('reallocations and reductions'!$I$6),H1053/(SUM($H$2:$H$1259)-SUMIF($E$2:$E$1259,"State Balance",$H$2:$H$1259)-SUMIF($E$2:$E$1259,"Hawaii County",$H$2:$H$1259))*('reallocations and reductions'!$I$8+'reallocations and reductions'!$I$7)),0)</f>
        <v>94409</v>
      </c>
      <c r="L1053" s="133">
        <f t="shared" ca="1" si="48"/>
        <v>65513999</v>
      </c>
      <c r="M1053" s="151">
        <f t="shared" ca="1" si="49"/>
        <v>0.1001253085632903</v>
      </c>
      <c r="N1053" s="156">
        <f t="shared" ca="1" si="50"/>
        <v>5962602</v>
      </c>
    </row>
    <row r="1054" spans="1:14" x14ac:dyDescent="0.25">
      <c r="A1054" t="str">
        <f>CALCS!AD1057</f>
        <v>480018</v>
      </c>
      <c r="B1054" t="str">
        <f>CALCS!A1057</f>
        <v>Abilene</v>
      </c>
      <c r="C1054" t="str">
        <f>CALCS!B1057</f>
        <v>TX</v>
      </c>
      <c r="D1054" t="str">
        <f>CALCS!C1057</f>
        <v>51</v>
      </c>
      <c r="E1054" t="str">
        <f>CALCS!D1057</f>
        <v>PC</v>
      </c>
      <c r="F1054">
        <f>CALCS!O1057</f>
        <v>122225</v>
      </c>
      <c r="G1054" s="133">
        <f ca="1">OFFSET(CDBG17old!$J$1,MATCH(A1054,CDBG17old!$K$2:$K$1263,0),)</f>
        <v>818088</v>
      </c>
      <c r="H1054" s="133">
        <f>CALCS!X1057</f>
        <v>899186</v>
      </c>
      <c r="I1054" s="133">
        <f ca="1">IFERROR(OFFSET('reallocations and reductions'!$H$2,MATCH(A1054,'reallocations and reductions'!$F$3:$F$6,0),),0)</f>
        <v>0</v>
      </c>
      <c r="J1054" s="133">
        <f ca="1">IFERROR(OFFSET('reallocations and reductions'!$I$13,MATCH(A1054,'reallocations and reductions'!$F$14:$F$54,0),), 0)</f>
        <v>0</v>
      </c>
      <c r="K1054" s="133">
        <f ca="1">ROUND(IF(OR(E1054="State Balance", E1054="Hawaii County"), H1054/(SUMIF($E$2:$E$1259,"State Balance",$H$2:$H$1259)+SUMIF($E$2:$E$1259,"Hawaii County",$H$2:$H$1259))*('reallocations and reductions'!$I$6),H1054/(SUM($H$2:$H$1259)-SUMIF($E$2:$E$1259,"State Balance",$H$2:$H$1259)-SUMIF($E$2:$E$1259,"Hawaii County",$H$2:$H$1259))*('reallocations and reductions'!$I$8+'reallocations and reductions'!$I$7)),0)</f>
        <v>70</v>
      </c>
      <c r="L1054" s="133">
        <f t="shared" ca="1" si="48"/>
        <v>899256</v>
      </c>
      <c r="M1054" s="151">
        <f t="shared" ca="1" si="49"/>
        <v>9.921671018276762E-2</v>
      </c>
      <c r="N1054" s="156">
        <f t="shared" ca="1" si="50"/>
        <v>81168</v>
      </c>
    </row>
    <row r="1055" spans="1:14" x14ac:dyDescent="0.25">
      <c r="A1055" t="str">
        <f>CALCS!AD1058</f>
        <v>480090</v>
      </c>
      <c r="B1055" t="str">
        <f>CALCS!A1058</f>
        <v>Allen</v>
      </c>
      <c r="C1055" t="str">
        <f>CALCS!B1058</f>
        <v>TX</v>
      </c>
      <c r="D1055" t="str">
        <f>CALCS!C1058</f>
        <v>52</v>
      </c>
      <c r="E1055" t="str">
        <f>CALCS!D1058</f>
        <v>MC</v>
      </c>
      <c r="F1055">
        <f>CALCS!O1058</f>
        <v>99179</v>
      </c>
      <c r="G1055" s="133">
        <f ca="1">OFFSET(CDBG17old!$J$1,MATCH(A1055,CDBG17old!$K$2:$K$1263,0),)</f>
        <v>342888</v>
      </c>
      <c r="H1055" s="133">
        <f>CALCS!X1058</f>
        <v>430295</v>
      </c>
      <c r="I1055" s="133">
        <f ca="1">IFERROR(OFFSET('reallocations and reductions'!$H$2,MATCH(A1055,'reallocations and reductions'!$F$3:$F$6,0),),0)</f>
        <v>0</v>
      </c>
      <c r="J1055" s="133">
        <f ca="1">IFERROR(OFFSET('reallocations and reductions'!$I$13,MATCH(A1055,'reallocations and reductions'!$F$14:$F$54,0),), 0)</f>
        <v>0</v>
      </c>
      <c r="K1055" s="133">
        <f ca="1">ROUND(IF(OR(E1055="State Balance", E1055="Hawaii County"), H1055/(SUMIF($E$2:$E$1259,"State Balance",$H$2:$H$1259)+SUMIF($E$2:$E$1259,"Hawaii County",$H$2:$H$1259))*('reallocations and reductions'!$I$6),H1055/(SUM($H$2:$H$1259)-SUMIF($E$2:$E$1259,"State Balance",$H$2:$H$1259)-SUMIF($E$2:$E$1259,"Hawaii County",$H$2:$H$1259))*('reallocations and reductions'!$I$8+'reallocations and reductions'!$I$7)),0)</f>
        <v>34</v>
      </c>
      <c r="L1055" s="133">
        <f t="shared" ca="1" si="48"/>
        <v>430329</v>
      </c>
      <c r="M1055" s="151">
        <f t="shared" ca="1" si="49"/>
        <v>0.25501329880310775</v>
      </c>
      <c r="N1055" s="156">
        <f t="shared" ca="1" si="50"/>
        <v>87441</v>
      </c>
    </row>
    <row r="1056" spans="1:14" x14ac:dyDescent="0.25">
      <c r="A1056" t="str">
        <f>CALCS!AD1059</f>
        <v>480132</v>
      </c>
      <c r="B1056" t="str">
        <f>CALCS!A1059</f>
        <v>Amarillo</v>
      </c>
      <c r="C1056" t="str">
        <f>CALCS!B1059</f>
        <v>TX</v>
      </c>
      <c r="D1056" t="str">
        <f>CALCS!C1059</f>
        <v>51</v>
      </c>
      <c r="E1056" t="str">
        <f>CALCS!D1059</f>
        <v>PC</v>
      </c>
      <c r="F1056">
        <f>CALCS!O1059</f>
        <v>199582</v>
      </c>
      <c r="G1056" s="133">
        <f ca="1">OFFSET(CDBG17old!$J$1,MATCH(A1056,CDBG17old!$K$2:$K$1263,0),)</f>
        <v>1413980</v>
      </c>
      <c r="H1056" s="133">
        <f>CALCS!X1059</f>
        <v>1591887</v>
      </c>
      <c r="I1056" s="133">
        <f ca="1">IFERROR(OFFSET('reallocations and reductions'!$H$2,MATCH(A1056,'reallocations and reductions'!$F$3:$F$6,0),),0)</f>
        <v>0</v>
      </c>
      <c r="J1056" s="133">
        <f ca="1">IFERROR(OFFSET('reallocations and reductions'!$I$13,MATCH(A1056,'reallocations and reductions'!$F$14:$F$54,0),), 0)</f>
        <v>0</v>
      </c>
      <c r="K1056" s="133">
        <f ca="1">ROUND(IF(OR(E1056="State Balance", E1056="Hawaii County"), H1056/(SUMIF($E$2:$E$1259,"State Balance",$H$2:$H$1259)+SUMIF($E$2:$E$1259,"Hawaii County",$H$2:$H$1259))*('reallocations and reductions'!$I$6),H1056/(SUM($H$2:$H$1259)-SUMIF($E$2:$E$1259,"State Balance",$H$2:$H$1259)-SUMIF($E$2:$E$1259,"Hawaii County",$H$2:$H$1259))*('reallocations and reductions'!$I$8+'reallocations and reductions'!$I$7)),0)</f>
        <v>124</v>
      </c>
      <c r="L1056" s="133">
        <f t="shared" ca="1" si="48"/>
        <v>1592011</v>
      </c>
      <c r="M1056" s="151">
        <f t="shared" ca="1" si="49"/>
        <v>0.12590772146706461</v>
      </c>
      <c r="N1056" s="156">
        <f t="shared" ca="1" si="50"/>
        <v>178031</v>
      </c>
    </row>
    <row r="1057" spans="1:14" x14ac:dyDescent="0.25">
      <c r="A1057" t="str">
        <f>CALCS!AD1060</f>
        <v>480222</v>
      </c>
      <c r="B1057" t="str">
        <f>CALCS!A1060</f>
        <v>Arlington</v>
      </c>
      <c r="C1057" t="str">
        <f>CALCS!B1060</f>
        <v>TX</v>
      </c>
      <c r="D1057" t="str">
        <f>CALCS!C1060</f>
        <v>51</v>
      </c>
      <c r="E1057" t="str">
        <f>CALCS!D1060</f>
        <v>PC</v>
      </c>
      <c r="F1057">
        <f>CALCS!O1060</f>
        <v>392772</v>
      </c>
      <c r="G1057" s="133">
        <f ca="1">OFFSET(CDBG17old!$J$1,MATCH(A1057,CDBG17old!$K$2:$K$1263,0),)</f>
        <v>2953498</v>
      </c>
      <c r="H1057" s="133">
        <f>CALCS!X1060</f>
        <v>3295356</v>
      </c>
      <c r="I1057" s="133">
        <f ca="1">IFERROR(OFFSET('reallocations and reductions'!$H$2,MATCH(A1057,'reallocations and reductions'!$F$3:$F$6,0),),0)</f>
        <v>0</v>
      </c>
      <c r="J1057" s="133">
        <f ca="1">IFERROR(OFFSET('reallocations and reductions'!$I$13,MATCH(A1057,'reallocations and reductions'!$F$14:$F$54,0),), 0)</f>
        <v>0</v>
      </c>
      <c r="K1057" s="133">
        <f ca="1">ROUND(IF(OR(E1057="State Balance", E1057="Hawaii County"), H1057/(SUMIF($E$2:$E$1259,"State Balance",$H$2:$H$1259)+SUMIF($E$2:$E$1259,"Hawaii County",$H$2:$H$1259))*('reallocations and reductions'!$I$6),H1057/(SUM($H$2:$H$1259)-SUMIF($E$2:$E$1259,"State Balance",$H$2:$H$1259)-SUMIF($E$2:$E$1259,"Hawaii County",$H$2:$H$1259))*('reallocations and reductions'!$I$8+'reallocations and reductions'!$I$7)),0)</f>
        <v>257</v>
      </c>
      <c r="L1057" s="133">
        <f t="shared" ca="1" si="48"/>
        <v>3295613</v>
      </c>
      <c r="M1057" s="151">
        <f t="shared" ca="1" si="49"/>
        <v>0.11583383499836465</v>
      </c>
      <c r="N1057" s="156">
        <f t="shared" ca="1" si="50"/>
        <v>342115</v>
      </c>
    </row>
    <row r="1058" spans="1:14" x14ac:dyDescent="0.25">
      <c r="A1058" t="str">
        <f>CALCS!AD1061</f>
        <v>480264</v>
      </c>
      <c r="B1058" t="str">
        <f>CALCS!A1061</f>
        <v>Austin</v>
      </c>
      <c r="C1058" t="str">
        <f>CALCS!B1061</f>
        <v>TX</v>
      </c>
      <c r="D1058" t="str">
        <f>CALCS!C1061</f>
        <v>51</v>
      </c>
      <c r="E1058" t="str">
        <f>CALCS!D1061</f>
        <v>PC</v>
      </c>
      <c r="F1058">
        <f>CALCS!O1061</f>
        <v>947890</v>
      </c>
      <c r="G1058" s="133">
        <f ca="1">OFFSET(CDBG17old!$J$1,MATCH(A1058,CDBG17old!$K$2:$K$1263,0),)</f>
        <v>7195728</v>
      </c>
      <c r="H1058" s="133">
        <f>CALCS!X1061</f>
        <v>7895238</v>
      </c>
      <c r="I1058" s="133">
        <f ca="1">IFERROR(OFFSET('reallocations and reductions'!$H$2,MATCH(A1058,'reallocations and reductions'!$F$3:$F$6,0),),0)</f>
        <v>0</v>
      </c>
      <c r="J1058" s="133">
        <f ca="1">IFERROR(OFFSET('reallocations and reductions'!$I$13,MATCH(A1058,'reallocations and reductions'!$F$14:$F$54,0),), 0)</f>
        <v>0</v>
      </c>
      <c r="K1058" s="133">
        <f ca="1">ROUND(IF(OR(E1058="State Balance", E1058="Hawaii County"), H1058/(SUMIF($E$2:$E$1259,"State Balance",$H$2:$H$1259)+SUMIF($E$2:$E$1259,"Hawaii County",$H$2:$H$1259))*('reallocations and reductions'!$I$6),H1058/(SUM($H$2:$H$1259)-SUMIF($E$2:$E$1259,"State Balance",$H$2:$H$1259)-SUMIF($E$2:$E$1259,"Hawaii County",$H$2:$H$1259))*('reallocations and reductions'!$I$8+'reallocations and reductions'!$I$7)),0)</f>
        <v>615</v>
      </c>
      <c r="L1058" s="133">
        <f t="shared" ca="1" si="48"/>
        <v>7895853</v>
      </c>
      <c r="M1058" s="151">
        <f t="shared" ca="1" si="49"/>
        <v>9.7297313072422967E-2</v>
      </c>
      <c r="N1058" s="156">
        <f t="shared" ca="1" si="50"/>
        <v>700125</v>
      </c>
    </row>
    <row r="1059" spans="1:14" x14ac:dyDescent="0.25">
      <c r="A1059" t="str">
        <f>CALCS!AD1062</f>
        <v>480390</v>
      </c>
      <c r="B1059" t="str">
        <f>CALCS!A1062</f>
        <v>Baytown City</v>
      </c>
      <c r="C1059" t="str">
        <f>CALCS!B1062</f>
        <v>TX</v>
      </c>
      <c r="D1059" t="str">
        <f>CALCS!C1062</f>
        <v>51</v>
      </c>
      <c r="E1059" t="str">
        <f>CALCS!D1062</f>
        <v>PC</v>
      </c>
      <c r="F1059">
        <f>CALCS!O1062</f>
        <v>75992</v>
      </c>
      <c r="G1059" s="133">
        <f ca="1">OFFSET(CDBG17old!$J$1,MATCH(A1059,CDBG17old!$K$2:$K$1263,0),)</f>
        <v>662310</v>
      </c>
      <c r="H1059" s="133">
        <f>CALCS!X1062</f>
        <v>688032</v>
      </c>
      <c r="I1059" s="133">
        <f ca="1">IFERROR(OFFSET('reallocations and reductions'!$H$2,MATCH(A1059,'reallocations and reductions'!$F$3:$F$6,0),),0)</f>
        <v>0</v>
      </c>
      <c r="J1059" s="133">
        <f ca="1">IFERROR(OFFSET('reallocations and reductions'!$I$13,MATCH(A1059,'reallocations and reductions'!$F$14:$F$54,0),), 0)</f>
        <v>0</v>
      </c>
      <c r="K1059" s="133">
        <f ca="1">ROUND(IF(OR(E1059="State Balance", E1059="Hawaii County"), H1059/(SUMIF($E$2:$E$1259,"State Balance",$H$2:$H$1259)+SUMIF($E$2:$E$1259,"Hawaii County",$H$2:$H$1259))*('reallocations and reductions'!$I$6),H1059/(SUM($H$2:$H$1259)-SUMIF($E$2:$E$1259,"State Balance",$H$2:$H$1259)-SUMIF($E$2:$E$1259,"Hawaii County",$H$2:$H$1259))*('reallocations and reductions'!$I$8+'reallocations and reductions'!$I$7)),0)</f>
        <v>54</v>
      </c>
      <c r="L1059" s="133">
        <f t="shared" ca="1" si="48"/>
        <v>688086</v>
      </c>
      <c r="M1059" s="151">
        <f t="shared" ca="1" si="49"/>
        <v>3.891833129501291E-2</v>
      </c>
      <c r="N1059" s="156">
        <f t="shared" ca="1" si="50"/>
        <v>25776</v>
      </c>
    </row>
    <row r="1060" spans="1:14" x14ac:dyDescent="0.25">
      <c r="A1060" t="str">
        <f>CALCS!AD1063</f>
        <v>480402</v>
      </c>
      <c r="B1060" t="str">
        <f>CALCS!A1063</f>
        <v>Beaumont</v>
      </c>
      <c r="C1060" t="str">
        <f>CALCS!B1063</f>
        <v>TX</v>
      </c>
      <c r="D1060" t="str">
        <f>CALCS!C1063</f>
        <v>51</v>
      </c>
      <c r="E1060" t="str">
        <f>CALCS!D1063</f>
        <v>PC</v>
      </c>
      <c r="F1060">
        <f>CALCS!O1063</f>
        <v>118299</v>
      </c>
      <c r="G1060" s="133">
        <f ca="1">OFFSET(CDBG17old!$J$1,MATCH(A1060,CDBG17old!$K$2:$K$1263,0),)</f>
        <v>1264178</v>
      </c>
      <c r="H1060" s="133">
        <f>CALCS!X1063</f>
        <v>1351670</v>
      </c>
      <c r="I1060" s="133">
        <f ca="1">IFERROR(OFFSET('reallocations and reductions'!$H$2,MATCH(A1060,'reallocations and reductions'!$F$3:$F$6,0),),0)</f>
        <v>0</v>
      </c>
      <c r="J1060" s="133">
        <f ca="1">IFERROR(OFFSET('reallocations and reductions'!$I$13,MATCH(A1060,'reallocations and reductions'!$F$14:$F$54,0),), 0)</f>
        <v>0</v>
      </c>
      <c r="K1060" s="133">
        <f ca="1">ROUND(IF(OR(E1060="State Balance", E1060="Hawaii County"), H1060/(SUMIF($E$2:$E$1259,"State Balance",$H$2:$H$1259)+SUMIF($E$2:$E$1259,"Hawaii County",$H$2:$H$1259))*('reallocations and reductions'!$I$6),H1060/(SUM($H$2:$H$1259)-SUMIF($E$2:$E$1259,"State Balance",$H$2:$H$1259)-SUMIF($E$2:$E$1259,"Hawaii County",$H$2:$H$1259))*('reallocations and reductions'!$I$8+'reallocations and reductions'!$I$7)),0)</f>
        <v>105</v>
      </c>
      <c r="L1060" s="133">
        <f t="shared" ca="1" si="48"/>
        <v>1351775</v>
      </c>
      <c r="M1060" s="151">
        <f t="shared" ca="1" si="49"/>
        <v>6.9291666205233762E-2</v>
      </c>
      <c r="N1060" s="156">
        <f t="shared" ca="1" si="50"/>
        <v>87597</v>
      </c>
    </row>
    <row r="1061" spans="1:14" x14ac:dyDescent="0.25">
      <c r="A1061" t="str">
        <f>CALCS!AD1064</f>
        <v>480726</v>
      </c>
      <c r="B1061" t="str">
        <f>CALCS!A1064</f>
        <v>Brownsville</v>
      </c>
      <c r="C1061" t="str">
        <f>CALCS!B1064</f>
        <v>TX</v>
      </c>
      <c r="D1061" t="str">
        <f>CALCS!C1064</f>
        <v>51</v>
      </c>
      <c r="E1061" t="str">
        <f>CALCS!D1064</f>
        <v>PC</v>
      </c>
      <c r="F1061">
        <f>CALCS!O1064</f>
        <v>183823</v>
      </c>
      <c r="G1061" s="133">
        <f ca="1">OFFSET(CDBG17old!$J$1,MATCH(A1061,CDBG17old!$K$2:$K$1263,0),)</f>
        <v>2551561</v>
      </c>
      <c r="H1061" s="133">
        <f>CALCS!X1064</f>
        <v>2698777</v>
      </c>
      <c r="I1061" s="133">
        <f ca="1">IFERROR(OFFSET('reallocations and reductions'!$H$2,MATCH(A1061,'reallocations and reductions'!$F$3:$F$6,0),),0)</f>
        <v>0</v>
      </c>
      <c r="J1061" s="133">
        <f ca="1">IFERROR(OFFSET('reallocations and reductions'!$I$13,MATCH(A1061,'reallocations and reductions'!$F$14:$F$54,0),), 0)</f>
        <v>0</v>
      </c>
      <c r="K1061" s="133">
        <f ca="1">ROUND(IF(OR(E1061="State Balance", E1061="Hawaii County"), H1061/(SUMIF($E$2:$E$1259,"State Balance",$H$2:$H$1259)+SUMIF($E$2:$E$1259,"Hawaii County",$H$2:$H$1259))*('reallocations and reductions'!$I$6),H1061/(SUM($H$2:$H$1259)-SUMIF($E$2:$E$1259,"State Balance",$H$2:$H$1259)-SUMIF($E$2:$E$1259,"Hawaii County",$H$2:$H$1259))*('reallocations and reductions'!$I$8+'reallocations and reductions'!$I$7)),0)</f>
        <v>210</v>
      </c>
      <c r="L1061" s="133">
        <f t="shared" ca="1" si="48"/>
        <v>2698987</v>
      </c>
      <c r="M1061" s="151">
        <f t="shared" ca="1" si="49"/>
        <v>5.7778747989955956E-2</v>
      </c>
      <c r="N1061" s="156">
        <f t="shared" ca="1" si="50"/>
        <v>147426</v>
      </c>
    </row>
    <row r="1062" spans="1:14" x14ac:dyDescent="0.25">
      <c r="A1062" t="str">
        <f>CALCS!AD1065</f>
        <v>480738</v>
      </c>
      <c r="B1062" t="str">
        <f>CALCS!A1065</f>
        <v>Bryan</v>
      </c>
      <c r="C1062" t="str">
        <f>CALCS!B1065</f>
        <v>TX</v>
      </c>
      <c r="D1062" t="str">
        <f>CALCS!C1065</f>
        <v>51</v>
      </c>
      <c r="E1062" t="str">
        <f>CALCS!D1065</f>
        <v>PC</v>
      </c>
      <c r="F1062">
        <f>CALCS!O1065</f>
        <v>83260</v>
      </c>
      <c r="G1062" s="133">
        <f ca="1">OFFSET(CDBG17old!$J$1,MATCH(A1062,CDBG17old!$K$2:$K$1263,0),)</f>
        <v>808200</v>
      </c>
      <c r="H1062" s="133">
        <f>CALCS!X1065</f>
        <v>823229</v>
      </c>
      <c r="I1062" s="133">
        <f ca="1">IFERROR(OFFSET('reallocations and reductions'!$H$2,MATCH(A1062,'reallocations and reductions'!$F$3:$F$6,0),),0)</f>
        <v>0</v>
      </c>
      <c r="J1062" s="133">
        <f ca="1">IFERROR(OFFSET('reallocations and reductions'!$I$13,MATCH(A1062,'reallocations and reductions'!$F$14:$F$54,0),), 0)</f>
        <v>0</v>
      </c>
      <c r="K1062" s="133">
        <f ca="1">ROUND(IF(OR(E1062="State Balance", E1062="Hawaii County"), H1062/(SUMIF($E$2:$E$1259,"State Balance",$H$2:$H$1259)+SUMIF($E$2:$E$1259,"Hawaii County",$H$2:$H$1259))*('reallocations and reductions'!$I$6),H1062/(SUM($H$2:$H$1259)-SUMIF($E$2:$E$1259,"State Balance",$H$2:$H$1259)-SUMIF($E$2:$E$1259,"Hawaii County",$H$2:$H$1259))*('reallocations and reductions'!$I$8+'reallocations and reductions'!$I$7)),0)</f>
        <v>64</v>
      </c>
      <c r="L1062" s="133">
        <f t="shared" ca="1" si="48"/>
        <v>823293</v>
      </c>
      <c r="M1062" s="151">
        <f t="shared" ca="1" si="49"/>
        <v>1.8674832962138083E-2</v>
      </c>
      <c r="N1062" s="156">
        <f t="shared" ca="1" si="50"/>
        <v>15093</v>
      </c>
    </row>
    <row r="1063" spans="1:14" x14ac:dyDescent="0.25">
      <c r="A1063" t="str">
        <f>CALCS!AD1066</f>
        <v>480900</v>
      </c>
      <c r="B1063" t="str">
        <f>CALCS!A1066</f>
        <v>Carrollton</v>
      </c>
      <c r="C1063" t="str">
        <f>CALCS!B1066</f>
        <v>TX</v>
      </c>
      <c r="D1063" t="str">
        <f>CALCS!C1066</f>
        <v>52</v>
      </c>
      <c r="E1063" t="str">
        <f>CALCS!D1066</f>
        <v>MC</v>
      </c>
      <c r="F1063">
        <f>CALCS!O1066</f>
        <v>133351</v>
      </c>
      <c r="G1063" s="133">
        <f ca="1">OFFSET(CDBG17old!$J$1,MATCH(A1063,CDBG17old!$K$2:$K$1263,0),)</f>
        <v>722379</v>
      </c>
      <c r="H1063" s="133">
        <f>CALCS!X1066</f>
        <v>798218</v>
      </c>
      <c r="I1063" s="133">
        <f ca="1">IFERROR(OFFSET('reallocations and reductions'!$H$2,MATCH(A1063,'reallocations and reductions'!$F$3:$F$6,0),),0)</f>
        <v>0</v>
      </c>
      <c r="J1063" s="133">
        <f ca="1">IFERROR(OFFSET('reallocations and reductions'!$I$13,MATCH(A1063,'reallocations and reductions'!$F$14:$F$54,0),), 0)</f>
        <v>0</v>
      </c>
      <c r="K1063" s="133">
        <f ca="1">ROUND(IF(OR(E1063="State Balance", E1063="Hawaii County"), H1063/(SUMIF($E$2:$E$1259,"State Balance",$H$2:$H$1259)+SUMIF($E$2:$E$1259,"Hawaii County",$H$2:$H$1259))*('reallocations and reductions'!$I$6),H1063/(SUM($H$2:$H$1259)-SUMIF($E$2:$E$1259,"State Balance",$H$2:$H$1259)-SUMIF($E$2:$E$1259,"Hawaii County",$H$2:$H$1259))*('reallocations and reductions'!$I$8+'reallocations and reductions'!$I$7)),0)</f>
        <v>62</v>
      </c>
      <c r="L1063" s="133">
        <f t="shared" ca="1" si="48"/>
        <v>798280</v>
      </c>
      <c r="M1063" s="151">
        <f t="shared" ca="1" si="49"/>
        <v>0.10507088384352259</v>
      </c>
      <c r="N1063" s="156">
        <f t="shared" ca="1" si="50"/>
        <v>75901</v>
      </c>
    </row>
    <row r="1064" spans="1:14" x14ac:dyDescent="0.25">
      <c r="A1064" t="str">
        <f>CALCS!AD1067</f>
        <v>481104</v>
      </c>
      <c r="B1064" t="str">
        <f>CALCS!A1067</f>
        <v>College Station</v>
      </c>
      <c r="C1064" t="str">
        <f>CALCS!B1067</f>
        <v>TX</v>
      </c>
      <c r="D1064" t="str">
        <f>CALCS!C1067</f>
        <v>51</v>
      </c>
      <c r="E1064" t="str">
        <f>CALCS!D1067</f>
        <v>PC</v>
      </c>
      <c r="F1064">
        <f>CALCS!O1067</f>
        <v>112141</v>
      </c>
      <c r="G1064" s="133">
        <f ca="1">OFFSET(CDBG17old!$J$1,MATCH(A1064,CDBG17old!$K$2:$K$1263,0),)</f>
        <v>994211</v>
      </c>
      <c r="H1064" s="133">
        <f>CALCS!X1067</f>
        <v>1103140</v>
      </c>
      <c r="I1064" s="133">
        <f ca="1">IFERROR(OFFSET('reallocations and reductions'!$H$2,MATCH(A1064,'reallocations and reductions'!$F$3:$F$6,0),),0)</f>
        <v>0</v>
      </c>
      <c r="J1064" s="133">
        <f ca="1">IFERROR(OFFSET('reallocations and reductions'!$I$13,MATCH(A1064,'reallocations and reductions'!$F$14:$F$54,0),), 0)</f>
        <v>0</v>
      </c>
      <c r="K1064" s="133">
        <f ca="1">ROUND(IF(OR(E1064="State Balance", E1064="Hawaii County"), H1064/(SUMIF($E$2:$E$1259,"State Balance",$H$2:$H$1259)+SUMIF($E$2:$E$1259,"Hawaii County",$H$2:$H$1259))*('reallocations and reductions'!$I$6),H1064/(SUM($H$2:$H$1259)-SUMIF($E$2:$E$1259,"State Balance",$H$2:$H$1259)-SUMIF($E$2:$E$1259,"Hawaii County",$H$2:$H$1259))*('reallocations and reductions'!$I$8+'reallocations and reductions'!$I$7)),0)</f>
        <v>86</v>
      </c>
      <c r="L1064" s="133">
        <f t="shared" ca="1" si="48"/>
        <v>1103226</v>
      </c>
      <c r="M1064" s="151">
        <f t="shared" ca="1" si="49"/>
        <v>0.10964976247496759</v>
      </c>
      <c r="N1064" s="156">
        <f t="shared" ca="1" si="50"/>
        <v>109015</v>
      </c>
    </row>
    <row r="1065" spans="1:14" x14ac:dyDescent="0.25">
      <c r="A1065" t="str">
        <f>CALCS!AD1068</f>
        <v>481158</v>
      </c>
      <c r="B1065" t="str">
        <f>CALCS!A1068</f>
        <v>Conroe</v>
      </c>
      <c r="C1065" t="str">
        <f>CALCS!B1068</f>
        <v>TX</v>
      </c>
      <c r="D1065" t="str">
        <f>CALCS!C1068</f>
        <v>51</v>
      </c>
      <c r="E1065" t="str">
        <f>CALCS!D1068</f>
        <v>PC</v>
      </c>
      <c r="F1065">
        <f>CALCS!O1068</f>
        <v>82286</v>
      </c>
      <c r="G1065" s="133">
        <f ca="1">OFFSET(CDBG17old!$J$1,MATCH(A1065,CDBG17old!$K$2:$K$1263,0),)</f>
        <v>577772</v>
      </c>
      <c r="H1065" s="133">
        <f>CALCS!X1068</f>
        <v>632155</v>
      </c>
      <c r="I1065" s="133">
        <f ca="1">IFERROR(OFFSET('reallocations and reductions'!$H$2,MATCH(A1065,'reallocations and reductions'!$F$3:$F$6,0),),0)</f>
        <v>0</v>
      </c>
      <c r="J1065" s="133">
        <f ca="1">IFERROR(OFFSET('reallocations and reductions'!$I$13,MATCH(A1065,'reallocations and reductions'!$F$14:$F$54,0),), 0)</f>
        <v>0</v>
      </c>
      <c r="K1065" s="133">
        <f ca="1">ROUND(IF(OR(E1065="State Balance", E1065="Hawaii County"), H1065/(SUMIF($E$2:$E$1259,"State Balance",$H$2:$H$1259)+SUMIF($E$2:$E$1259,"Hawaii County",$H$2:$H$1259))*('reallocations and reductions'!$I$6),H1065/(SUM($H$2:$H$1259)-SUMIF($E$2:$E$1259,"State Balance",$H$2:$H$1259)-SUMIF($E$2:$E$1259,"Hawaii County",$H$2:$H$1259))*('reallocations and reductions'!$I$8+'reallocations and reductions'!$I$7)),0)</f>
        <v>49</v>
      </c>
      <c r="L1065" s="133">
        <f t="shared" ca="1" si="48"/>
        <v>632204</v>
      </c>
      <c r="M1065" s="151">
        <f t="shared" ca="1" si="49"/>
        <v>9.421017287095948E-2</v>
      </c>
      <c r="N1065" s="156">
        <f t="shared" ca="1" si="50"/>
        <v>54432</v>
      </c>
    </row>
    <row r="1066" spans="1:14" x14ac:dyDescent="0.25">
      <c r="A1066" t="str">
        <f>CALCS!AD1069</f>
        <v>481206</v>
      </c>
      <c r="B1066" t="str">
        <f>CALCS!A1069</f>
        <v>Corpus Christi</v>
      </c>
      <c r="C1066" t="str">
        <f>CALCS!B1069</f>
        <v>TX</v>
      </c>
      <c r="D1066" t="str">
        <f>CALCS!C1069</f>
        <v>51</v>
      </c>
      <c r="E1066" t="str">
        <f>CALCS!D1069</f>
        <v>PC</v>
      </c>
      <c r="F1066">
        <f>CALCS!O1069</f>
        <v>325733</v>
      </c>
      <c r="G1066" s="133">
        <f ca="1">OFFSET(CDBG17old!$J$1,MATCH(A1066,CDBG17old!$K$2:$K$1263,0),)</f>
        <v>2405193</v>
      </c>
      <c r="H1066" s="133">
        <f>CALCS!X1069</f>
        <v>2687607</v>
      </c>
      <c r="I1066" s="133">
        <f ca="1">IFERROR(OFFSET('reallocations and reductions'!$H$2,MATCH(A1066,'reallocations and reductions'!$F$3:$F$6,0),),0)</f>
        <v>0</v>
      </c>
      <c r="J1066" s="133">
        <f ca="1">IFERROR(OFFSET('reallocations and reductions'!$I$13,MATCH(A1066,'reallocations and reductions'!$F$14:$F$54,0),), 0)</f>
        <v>0</v>
      </c>
      <c r="K1066" s="133">
        <f ca="1">ROUND(IF(OR(E1066="State Balance", E1066="Hawaii County"), H1066/(SUMIF($E$2:$E$1259,"State Balance",$H$2:$H$1259)+SUMIF($E$2:$E$1259,"Hawaii County",$H$2:$H$1259))*('reallocations and reductions'!$I$6),H1066/(SUM($H$2:$H$1259)-SUMIF($E$2:$E$1259,"State Balance",$H$2:$H$1259)-SUMIF($E$2:$E$1259,"Hawaii County",$H$2:$H$1259))*('reallocations and reductions'!$I$8+'reallocations and reductions'!$I$7)),0)</f>
        <v>210</v>
      </c>
      <c r="L1066" s="133">
        <f t="shared" ca="1" si="48"/>
        <v>2687817</v>
      </c>
      <c r="M1066" s="151">
        <f t="shared" ca="1" si="49"/>
        <v>0.11750574694005844</v>
      </c>
      <c r="N1066" s="156">
        <f t="shared" ca="1" si="50"/>
        <v>282624</v>
      </c>
    </row>
    <row r="1067" spans="1:14" x14ac:dyDescent="0.25">
      <c r="A1067" t="str">
        <f>CALCS!AD1070</f>
        <v>481338</v>
      </c>
      <c r="B1067" t="str">
        <f>CALCS!A1070</f>
        <v>Dallas</v>
      </c>
      <c r="C1067" t="str">
        <f>CALCS!B1070</f>
        <v>TX</v>
      </c>
      <c r="D1067" t="str">
        <f>CALCS!C1070</f>
        <v>51</v>
      </c>
      <c r="E1067" t="str">
        <f>CALCS!D1070</f>
        <v>PC</v>
      </c>
      <c r="F1067">
        <f>CALCS!O1070</f>
        <v>1317929</v>
      </c>
      <c r="G1067" s="133">
        <f ca="1">OFFSET(CDBG17old!$J$1,MATCH(A1067,CDBG17old!$K$2:$K$1263,0),)</f>
        <v>13373031</v>
      </c>
      <c r="H1067" s="133">
        <f>CALCS!X1070</f>
        <v>14809009</v>
      </c>
      <c r="I1067" s="133">
        <f ca="1">IFERROR(OFFSET('reallocations and reductions'!$H$2,MATCH(A1067,'reallocations and reductions'!$F$3:$F$6,0),),0)</f>
        <v>0</v>
      </c>
      <c r="J1067" s="133">
        <f ca="1">IFERROR(OFFSET('reallocations and reductions'!$I$13,MATCH(A1067,'reallocations and reductions'!$F$14:$F$54,0),), 0)</f>
        <v>0</v>
      </c>
      <c r="K1067" s="133">
        <f ca="1">ROUND(IF(OR(E1067="State Balance", E1067="Hawaii County"), H1067/(SUMIF($E$2:$E$1259,"State Balance",$H$2:$H$1259)+SUMIF($E$2:$E$1259,"Hawaii County",$H$2:$H$1259))*('reallocations and reductions'!$I$6),H1067/(SUM($H$2:$H$1259)-SUMIF($E$2:$E$1259,"State Balance",$H$2:$H$1259)-SUMIF($E$2:$E$1259,"Hawaii County",$H$2:$H$1259))*('reallocations and reductions'!$I$8+'reallocations and reductions'!$I$7)),0)</f>
        <v>1154</v>
      </c>
      <c r="L1067" s="133">
        <f t="shared" ca="1" si="48"/>
        <v>14810163</v>
      </c>
      <c r="M1067" s="151">
        <f t="shared" ca="1" si="49"/>
        <v>0.10746494194173332</v>
      </c>
      <c r="N1067" s="156">
        <f t="shared" ca="1" si="50"/>
        <v>1437132</v>
      </c>
    </row>
    <row r="1068" spans="1:14" x14ac:dyDescent="0.25">
      <c r="A1068" t="str">
        <f>CALCS!AD1071</f>
        <v>481410</v>
      </c>
      <c r="B1068" t="str">
        <f>CALCS!A1071</f>
        <v>Denison</v>
      </c>
      <c r="C1068" t="str">
        <f>CALCS!B1071</f>
        <v>TX</v>
      </c>
      <c r="D1068" t="str">
        <f>CALCS!C1071</f>
        <v>51</v>
      </c>
      <c r="E1068" t="str">
        <f>CALCS!D1071</f>
        <v>PC</v>
      </c>
      <c r="F1068">
        <f>CALCS!O1071</f>
        <v>23654</v>
      </c>
      <c r="G1068" s="133">
        <f ca="1">OFFSET(CDBG17old!$J$1,MATCH(A1068,CDBG17old!$K$2:$K$1263,0),)</f>
        <v>310171</v>
      </c>
      <c r="H1068" s="133">
        <f>CALCS!X1071</f>
        <v>341354</v>
      </c>
      <c r="I1068" s="133">
        <f ca="1">IFERROR(OFFSET('reallocations and reductions'!$H$2,MATCH(A1068,'reallocations and reductions'!$F$3:$F$6,0),),0)</f>
        <v>0</v>
      </c>
      <c r="J1068" s="133">
        <f ca="1">IFERROR(OFFSET('reallocations and reductions'!$I$13,MATCH(A1068,'reallocations and reductions'!$F$14:$F$54,0),), 0)</f>
        <v>0</v>
      </c>
      <c r="K1068" s="133">
        <f ca="1">ROUND(IF(OR(E1068="State Balance", E1068="Hawaii County"), H1068/(SUMIF($E$2:$E$1259,"State Balance",$H$2:$H$1259)+SUMIF($E$2:$E$1259,"Hawaii County",$H$2:$H$1259))*('reallocations and reductions'!$I$6),H1068/(SUM($H$2:$H$1259)-SUMIF($E$2:$E$1259,"State Balance",$H$2:$H$1259)-SUMIF($E$2:$E$1259,"Hawaii County",$H$2:$H$1259))*('reallocations and reductions'!$I$8+'reallocations and reductions'!$I$7)),0)</f>
        <v>27</v>
      </c>
      <c r="L1068" s="133">
        <f t="shared" ca="1" si="48"/>
        <v>341381</v>
      </c>
      <c r="M1068" s="151">
        <f t="shared" ca="1" si="49"/>
        <v>0.10062191500817291</v>
      </c>
      <c r="N1068" s="156">
        <f t="shared" ca="1" si="50"/>
        <v>31210</v>
      </c>
    </row>
    <row r="1069" spans="1:14" x14ac:dyDescent="0.25">
      <c r="A1069" t="str">
        <f>CALCS!AD1072</f>
        <v>481416</v>
      </c>
      <c r="B1069" t="str">
        <f>CALCS!A1072</f>
        <v>Denton</v>
      </c>
      <c r="C1069" t="str">
        <f>CALCS!B1072</f>
        <v>TX</v>
      </c>
      <c r="D1069" t="str">
        <f>CALCS!C1072</f>
        <v>51</v>
      </c>
      <c r="E1069" t="str">
        <f>CALCS!D1072</f>
        <v>PC</v>
      </c>
      <c r="F1069">
        <f>CALCS!O1072</f>
        <v>133808</v>
      </c>
      <c r="G1069" s="133">
        <f ca="1">OFFSET(CDBG17old!$J$1,MATCH(A1069,CDBG17old!$K$2:$K$1263,0),)</f>
        <v>899772</v>
      </c>
      <c r="H1069" s="133">
        <f>CALCS!X1072</f>
        <v>991309</v>
      </c>
      <c r="I1069" s="133">
        <f ca="1">IFERROR(OFFSET('reallocations and reductions'!$H$2,MATCH(A1069,'reallocations and reductions'!$F$3:$F$6,0),),0)</f>
        <v>0</v>
      </c>
      <c r="J1069" s="133">
        <f ca="1">IFERROR(OFFSET('reallocations and reductions'!$I$13,MATCH(A1069,'reallocations and reductions'!$F$14:$F$54,0),), 0)</f>
        <v>0</v>
      </c>
      <c r="K1069" s="133">
        <f ca="1">ROUND(IF(OR(E1069="State Balance", E1069="Hawaii County"), H1069/(SUMIF($E$2:$E$1259,"State Balance",$H$2:$H$1259)+SUMIF($E$2:$E$1259,"Hawaii County",$H$2:$H$1259))*('reallocations and reductions'!$I$6),H1069/(SUM($H$2:$H$1259)-SUMIF($E$2:$E$1259,"State Balance",$H$2:$H$1259)-SUMIF($E$2:$E$1259,"Hawaii County",$H$2:$H$1259))*('reallocations and reductions'!$I$8+'reallocations and reductions'!$I$7)),0)</f>
        <v>77</v>
      </c>
      <c r="L1069" s="133">
        <f t="shared" ca="1" si="48"/>
        <v>991386</v>
      </c>
      <c r="M1069" s="151">
        <f t="shared" ca="1" si="49"/>
        <v>0.10181912751230311</v>
      </c>
      <c r="N1069" s="156">
        <f t="shared" ca="1" si="50"/>
        <v>91614</v>
      </c>
    </row>
    <row r="1070" spans="1:14" x14ac:dyDescent="0.25">
      <c r="A1070" t="str">
        <f>CALCS!AD1073</f>
        <v>481434</v>
      </c>
      <c r="B1070" t="str">
        <f>CALCS!A1073</f>
        <v>Desoto</v>
      </c>
      <c r="C1070" t="str">
        <f>CALCS!B1073</f>
        <v>TX</v>
      </c>
      <c r="D1070" t="str">
        <f>CALCS!C1073</f>
        <v>52</v>
      </c>
      <c r="E1070" t="str">
        <f>CALCS!D1073</f>
        <v>MC</v>
      </c>
      <c r="F1070">
        <f>CALCS!O1073</f>
        <v>52599</v>
      </c>
      <c r="G1070" s="133">
        <f ca="1">OFFSET(CDBG17old!$J$1,MATCH(A1070,CDBG17old!$K$2:$K$1263,0),)</f>
        <v>255204</v>
      </c>
      <c r="H1070" s="133">
        <f>CALCS!X1073</f>
        <v>268966</v>
      </c>
      <c r="I1070" s="133">
        <f ca="1">IFERROR(OFFSET('reallocations and reductions'!$H$2,MATCH(A1070,'reallocations and reductions'!$F$3:$F$6,0),),0)</f>
        <v>0</v>
      </c>
      <c r="J1070" s="133">
        <f ca="1">IFERROR(OFFSET('reallocations and reductions'!$I$13,MATCH(A1070,'reallocations and reductions'!$F$14:$F$54,0),), 0)</f>
        <v>0</v>
      </c>
      <c r="K1070" s="133">
        <f ca="1">ROUND(IF(OR(E1070="State Balance", E1070="Hawaii County"), H1070/(SUMIF($E$2:$E$1259,"State Balance",$H$2:$H$1259)+SUMIF($E$2:$E$1259,"Hawaii County",$H$2:$H$1259))*('reallocations and reductions'!$I$6),H1070/(SUM($H$2:$H$1259)-SUMIF($E$2:$E$1259,"State Balance",$H$2:$H$1259)-SUMIF($E$2:$E$1259,"Hawaii County",$H$2:$H$1259))*('reallocations and reductions'!$I$8+'reallocations and reductions'!$I$7)),0)</f>
        <v>21</v>
      </c>
      <c r="L1070" s="133">
        <f t="shared" ca="1" si="48"/>
        <v>268987</v>
      </c>
      <c r="M1070" s="151">
        <f t="shared" ca="1" si="49"/>
        <v>5.4007774172818608E-2</v>
      </c>
      <c r="N1070" s="156">
        <f t="shared" ca="1" si="50"/>
        <v>13783</v>
      </c>
    </row>
    <row r="1071" spans="1:14" x14ac:dyDescent="0.25">
      <c r="A1071" t="str">
        <f>CALCS!AD1074</f>
        <v>481608</v>
      </c>
      <c r="B1071" t="str">
        <f>CALCS!A1074</f>
        <v>Edinburg</v>
      </c>
      <c r="C1071" t="str">
        <f>CALCS!B1074</f>
        <v>TX</v>
      </c>
      <c r="D1071" t="str">
        <f>CALCS!C1074</f>
        <v>51</v>
      </c>
      <c r="E1071" t="str">
        <f>CALCS!D1074</f>
        <v>PC</v>
      </c>
      <c r="F1071">
        <f>CALCS!O1074</f>
        <v>87650</v>
      </c>
      <c r="G1071" s="133">
        <f ca="1">OFFSET(CDBG17old!$J$1,MATCH(A1071,CDBG17old!$K$2:$K$1263,0),)</f>
        <v>901469</v>
      </c>
      <c r="H1071" s="133">
        <f>CALCS!X1074</f>
        <v>1044117</v>
      </c>
      <c r="I1071" s="133">
        <f ca="1">IFERROR(OFFSET('reallocations and reductions'!$H$2,MATCH(A1071,'reallocations and reductions'!$F$3:$F$6,0),),0)</f>
        <v>0</v>
      </c>
      <c r="J1071" s="133">
        <f ca="1">IFERROR(OFFSET('reallocations and reductions'!$I$13,MATCH(A1071,'reallocations and reductions'!$F$14:$F$54,0),), 0)</f>
        <v>0</v>
      </c>
      <c r="K1071" s="133">
        <f ca="1">ROUND(IF(OR(E1071="State Balance", E1071="Hawaii County"), H1071/(SUMIF($E$2:$E$1259,"State Balance",$H$2:$H$1259)+SUMIF($E$2:$E$1259,"Hawaii County",$H$2:$H$1259))*('reallocations and reductions'!$I$6),H1071/(SUM($H$2:$H$1259)-SUMIF($E$2:$E$1259,"State Balance",$H$2:$H$1259)-SUMIF($E$2:$E$1259,"Hawaii County",$H$2:$H$1259))*('reallocations and reductions'!$I$8+'reallocations and reductions'!$I$7)),0)</f>
        <v>81</v>
      </c>
      <c r="L1071" s="133">
        <f t="shared" ca="1" si="48"/>
        <v>1044198</v>
      </c>
      <c r="M1071" s="151">
        <f t="shared" ca="1" si="49"/>
        <v>0.15832934909575372</v>
      </c>
      <c r="N1071" s="156">
        <f t="shared" ca="1" si="50"/>
        <v>142729</v>
      </c>
    </row>
    <row r="1072" spans="1:14" x14ac:dyDescent="0.25">
      <c r="A1072" t="str">
        <f>CALCS!AD1075</f>
        <v>481680</v>
      </c>
      <c r="B1072" t="str">
        <f>CALCS!A1075</f>
        <v>El Paso</v>
      </c>
      <c r="C1072" t="str">
        <f>CALCS!B1075</f>
        <v>TX</v>
      </c>
      <c r="D1072" t="str">
        <f>CALCS!C1075</f>
        <v>51</v>
      </c>
      <c r="E1072" t="str">
        <f>CALCS!D1075</f>
        <v>PC</v>
      </c>
      <c r="F1072">
        <f>CALCS!O1075</f>
        <v>683080</v>
      </c>
      <c r="G1072" s="133">
        <f ca="1">OFFSET(CDBG17old!$J$1,MATCH(A1072,CDBG17old!$K$2:$K$1263,0),)</f>
        <v>5854957</v>
      </c>
      <c r="H1072" s="133">
        <f>CALCS!X1075</f>
        <v>6254775</v>
      </c>
      <c r="I1072" s="133">
        <f ca="1">IFERROR(OFFSET('reallocations and reductions'!$H$2,MATCH(A1072,'reallocations and reductions'!$F$3:$F$6,0),),0)</f>
        <v>0</v>
      </c>
      <c r="J1072" s="133">
        <f ca="1">IFERROR(OFFSET('reallocations and reductions'!$I$13,MATCH(A1072,'reallocations and reductions'!$F$14:$F$54,0),), 0)</f>
        <v>0</v>
      </c>
      <c r="K1072" s="133">
        <f ca="1">ROUND(IF(OR(E1072="State Balance", E1072="Hawaii County"), H1072/(SUMIF($E$2:$E$1259,"State Balance",$H$2:$H$1259)+SUMIF($E$2:$E$1259,"Hawaii County",$H$2:$H$1259))*('reallocations and reductions'!$I$6),H1072/(SUM($H$2:$H$1259)-SUMIF($E$2:$E$1259,"State Balance",$H$2:$H$1259)-SUMIF($E$2:$E$1259,"Hawaii County",$H$2:$H$1259))*('reallocations and reductions'!$I$8+'reallocations and reductions'!$I$7)),0)</f>
        <v>488</v>
      </c>
      <c r="L1072" s="133">
        <f t="shared" ca="1" si="48"/>
        <v>6255263</v>
      </c>
      <c r="M1072" s="151">
        <f t="shared" ca="1" si="49"/>
        <v>6.8370442344837037E-2</v>
      </c>
      <c r="N1072" s="156">
        <f t="shared" ca="1" si="50"/>
        <v>400306</v>
      </c>
    </row>
    <row r="1073" spans="1:14" x14ac:dyDescent="0.25">
      <c r="A1073" t="str">
        <f>CALCS!AD1076</f>
        <v>481722</v>
      </c>
      <c r="B1073" t="str">
        <f>CALCS!A1076</f>
        <v>Euless City</v>
      </c>
      <c r="C1073" t="str">
        <f>CALCS!B1076</f>
        <v>TX</v>
      </c>
      <c r="D1073" t="str">
        <f>CALCS!C1076</f>
        <v>52</v>
      </c>
      <c r="E1073" t="str">
        <f>CALCS!D1076</f>
        <v>MC</v>
      </c>
      <c r="F1073">
        <f>CALCS!O1076</f>
        <v>54769</v>
      </c>
      <c r="G1073" s="133">
        <f ca="1">OFFSET(CDBG17old!$J$1,MATCH(A1073,CDBG17old!$K$2:$K$1263,0),)</f>
        <v>360278</v>
      </c>
      <c r="H1073" s="133">
        <f>CALCS!X1076</f>
        <v>391057</v>
      </c>
      <c r="I1073" s="133">
        <f ca="1">IFERROR(OFFSET('reallocations and reductions'!$H$2,MATCH(A1073,'reallocations and reductions'!$F$3:$F$6,0),),0)</f>
        <v>0</v>
      </c>
      <c r="J1073" s="133">
        <f ca="1">IFERROR(OFFSET('reallocations and reductions'!$I$13,MATCH(A1073,'reallocations and reductions'!$F$14:$F$54,0),), 0)</f>
        <v>0</v>
      </c>
      <c r="K1073" s="133">
        <f ca="1">ROUND(IF(OR(E1073="State Balance", E1073="Hawaii County"), H1073/(SUMIF($E$2:$E$1259,"State Balance",$H$2:$H$1259)+SUMIF($E$2:$E$1259,"Hawaii County",$H$2:$H$1259))*('reallocations and reductions'!$I$6),H1073/(SUM($H$2:$H$1259)-SUMIF($E$2:$E$1259,"State Balance",$H$2:$H$1259)-SUMIF($E$2:$E$1259,"Hawaii County",$H$2:$H$1259))*('reallocations and reductions'!$I$8+'reallocations and reductions'!$I$7)),0)</f>
        <v>30</v>
      </c>
      <c r="L1073" s="133">
        <f t="shared" ca="1" si="48"/>
        <v>391087</v>
      </c>
      <c r="M1073" s="151">
        <f t="shared" ca="1" si="49"/>
        <v>8.5514519343395934E-2</v>
      </c>
      <c r="N1073" s="156">
        <f t="shared" ca="1" si="50"/>
        <v>30809</v>
      </c>
    </row>
    <row r="1074" spans="1:14" x14ac:dyDescent="0.25">
      <c r="A1074" t="str">
        <f>CALCS!AD1077</f>
        <v>481824</v>
      </c>
      <c r="B1074" t="str">
        <f>CALCS!A1077</f>
        <v>Flower Mound Town</v>
      </c>
      <c r="C1074" t="str">
        <f>CALCS!B1077</f>
        <v>TX</v>
      </c>
      <c r="D1074" t="str">
        <f>CALCS!C1077</f>
        <v>52</v>
      </c>
      <c r="E1074" t="str">
        <f>CALCS!D1077</f>
        <v>MC</v>
      </c>
      <c r="F1074">
        <f>CALCS!O1077</f>
        <v>73547</v>
      </c>
      <c r="G1074" s="133">
        <f ca="1">OFFSET(CDBG17old!$J$1,MATCH(A1074,CDBG17old!$K$2:$K$1263,0),)</f>
        <v>179828</v>
      </c>
      <c r="H1074" s="133">
        <f>CALCS!X1077</f>
        <v>192877</v>
      </c>
      <c r="I1074" s="133">
        <f ca="1">IFERROR(OFFSET('reallocations and reductions'!$H$2,MATCH(A1074,'reallocations and reductions'!$F$3:$F$6,0),),0)</f>
        <v>0</v>
      </c>
      <c r="J1074" s="133">
        <f ca="1">IFERROR(OFFSET('reallocations and reductions'!$I$13,MATCH(A1074,'reallocations and reductions'!$F$14:$F$54,0),), 0)</f>
        <v>0</v>
      </c>
      <c r="K1074" s="133">
        <f ca="1">ROUND(IF(OR(E1074="State Balance", E1074="Hawaii County"), H1074/(SUMIF($E$2:$E$1259,"State Balance",$H$2:$H$1259)+SUMIF($E$2:$E$1259,"Hawaii County",$H$2:$H$1259))*('reallocations and reductions'!$I$6),H1074/(SUM($H$2:$H$1259)-SUMIF($E$2:$E$1259,"State Balance",$H$2:$H$1259)-SUMIF($E$2:$E$1259,"Hawaii County",$H$2:$H$1259))*('reallocations and reductions'!$I$8+'reallocations and reductions'!$I$7)),0)</f>
        <v>15</v>
      </c>
      <c r="L1074" s="133">
        <f t="shared" ca="1" si="48"/>
        <v>192892</v>
      </c>
      <c r="M1074" s="151">
        <f t="shared" ca="1" si="49"/>
        <v>7.2647196209711495E-2</v>
      </c>
      <c r="N1074" s="156">
        <f t="shared" ca="1" si="50"/>
        <v>13064</v>
      </c>
    </row>
    <row r="1075" spans="1:14" x14ac:dyDescent="0.25">
      <c r="A1075" t="str">
        <f>CALCS!AD1078</f>
        <v>481896</v>
      </c>
      <c r="B1075" t="str">
        <f>CALCS!A1078</f>
        <v>Fort Worth</v>
      </c>
      <c r="C1075" t="str">
        <f>CALCS!B1078</f>
        <v>TX</v>
      </c>
      <c r="D1075" t="str">
        <f>CALCS!C1078</f>
        <v>51</v>
      </c>
      <c r="E1075" t="str">
        <f>CALCS!D1078</f>
        <v>PC</v>
      </c>
      <c r="F1075">
        <f>CALCS!O1078</f>
        <v>854113</v>
      </c>
      <c r="G1075" s="133">
        <f ca="1">OFFSET(CDBG17old!$J$1,MATCH(A1075,CDBG17old!$K$2:$K$1263,0),)</f>
        <v>6526863</v>
      </c>
      <c r="H1075" s="133">
        <f>CALCS!X1078</f>
        <v>7262252</v>
      </c>
      <c r="I1075" s="133">
        <f ca="1">IFERROR(OFFSET('reallocations and reductions'!$H$2,MATCH(A1075,'reallocations and reductions'!$F$3:$F$6,0),),0)</f>
        <v>0</v>
      </c>
      <c r="J1075" s="133">
        <f ca="1">IFERROR(OFFSET('reallocations and reductions'!$I$13,MATCH(A1075,'reallocations and reductions'!$F$14:$F$54,0),), 0)</f>
        <v>0</v>
      </c>
      <c r="K1075" s="133">
        <f ca="1">ROUND(IF(OR(E1075="State Balance", E1075="Hawaii County"), H1075/(SUMIF($E$2:$E$1259,"State Balance",$H$2:$H$1259)+SUMIF($E$2:$E$1259,"Hawaii County",$H$2:$H$1259))*('reallocations and reductions'!$I$6),H1075/(SUM($H$2:$H$1259)-SUMIF($E$2:$E$1259,"State Balance",$H$2:$H$1259)-SUMIF($E$2:$E$1259,"Hawaii County",$H$2:$H$1259))*('reallocations and reductions'!$I$8+'reallocations and reductions'!$I$7)),0)</f>
        <v>566</v>
      </c>
      <c r="L1075" s="133">
        <f t="shared" ca="1" si="48"/>
        <v>7262818</v>
      </c>
      <c r="M1075" s="151">
        <f t="shared" ca="1" si="49"/>
        <v>0.11275784400561188</v>
      </c>
      <c r="N1075" s="156">
        <f t="shared" ca="1" si="50"/>
        <v>735955</v>
      </c>
    </row>
    <row r="1076" spans="1:14" x14ac:dyDescent="0.25">
      <c r="A1076" t="str">
        <f>CALCS!AD1079</f>
        <v>481944</v>
      </c>
      <c r="B1076" t="str">
        <f>CALCS!A1079</f>
        <v>Frisco</v>
      </c>
      <c r="C1076" t="str">
        <f>CALCS!B1079</f>
        <v>TX</v>
      </c>
      <c r="D1076" t="str">
        <f>CALCS!C1079</f>
        <v>52</v>
      </c>
      <c r="E1076" t="str">
        <f>CALCS!D1079</f>
        <v>MC</v>
      </c>
      <c r="F1076">
        <f>CALCS!O1079</f>
        <v>163656</v>
      </c>
      <c r="G1076" s="133">
        <f ca="1">OFFSET(CDBG17old!$J$1,MATCH(A1076,CDBG17old!$K$2:$K$1263,0),)</f>
        <v>468248</v>
      </c>
      <c r="H1076" s="133">
        <f>CALCS!X1079</f>
        <v>521358</v>
      </c>
      <c r="I1076" s="133">
        <f ca="1">IFERROR(OFFSET('reallocations and reductions'!$H$2,MATCH(A1076,'reallocations and reductions'!$F$3:$F$6,0),),0)</f>
        <v>0</v>
      </c>
      <c r="J1076" s="133">
        <f ca="1">IFERROR(OFFSET('reallocations and reductions'!$I$13,MATCH(A1076,'reallocations and reductions'!$F$14:$F$54,0),), 0)</f>
        <v>0</v>
      </c>
      <c r="K1076" s="133">
        <f ca="1">ROUND(IF(OR(E1076="State Balance", E1076="Hawaii County"), H1076/(SUMIF($E$2:$E$1259,"State Balance",$H$2:$H$1259)+SUMIF($E$2:$E$1259,"Hawaii County",$H$2:$H$1259))*('reallocations and reductions'!$I$6),H1076/(SUM($H$2:$H$1259)-SUMIF($E$2:$E$1259,"State Balance",$H$2:$H$1259)-SUMIF($E$2:$E$1259,"Hawaii County",$H$2:$H$1259))*('reallocations and reductions'!$I$8+'reallocations and reductions'!$I$7)),0)</f>
        <v>41</v>
      </c>
      <c r="L1076" s="133">
        <f t="shared" ca="1" si="48"/>
        <v>521399</v>
      </c>
      <c r="M1076" s="151">
        <f t="shared" ca="1" si="49"/>
        <v>0.11351036203037707</v>
      </c>
      <c r="N1076" s="156">
        <f t="shared" ca="1" si="50"/>
        <v>53151</v>
      </c>
    </row>
    <row r="1077" spans="1:14" x14ac:dyDescent="0.25">
      <c r="A1077" t="str">
        <f>CALCS!AD1080</f>
        <v>481986</v>
      </c>
      <c r="B1077" t="str">
        <f>CALCS!A1080</f>
        <v>Galveston</v>
      </c>
      <c r="C1077" t="str">
        <f>CALCS!B1080</f>
        <v>TX</v>
      </c>
      <c r="D1077" t="str">
        <f>CALCS!C1080</f>
        <v>52</v>
      </c>
      <c r="E1077" t="str">
        <f>CALCS!D1080</f>
        <v>MC</v>
      </c>
      <c r="F1077">
        <f>CALCS!O1080</f>
        <v>50550</v>
      </c>
      <c r="G1077" s="133">
        <f ca="1">OFFSET(CDBG17old!$J$1,MATCH(A1077,CDBG17old!$K$2:$K$1263,0),)</f>
        <v>1131617</v>
      </c>
      <c r="H1077" s="133">
        <f>CALCS!X1080</f>
        <v>1211640</v>
      </c>
      <c r="I1077" s="133">
        <f ca="1">IFERROR(OFFSET('reallocations and reductions'!$H$2,MATCH(A1077,'reallocations and reductions'!$F$3:$F$6,0),),0)</f>
        <v>0</v>
      </c>
      <c r="J1077" s="133">
        <f ca="1">IFERROR(OFFSET('reallocations and reductions'!$I$13,MATCH(A1077,'reallocations and reductions'!$F$14:$F$54,0),), 0)</f>
        <v>0</v>
      </c>
      <c r="K1077" s="133">
        <f ca="1">ROUND(IF(OR(E1077="State Balance", E1077="Hawaii County"), H1077/(SUMIF($E$2:$E$1259,"State Balance",$H$2:$H$1259)+SUMIF($E$2:$E$1259,"Hawaii County",$H$2:$H$1259))*('reallocations and reductions'!$I$6),H1077/(SUM($H$2:$H$1259)-SUMIF($E$2:$E$1259,"State Balance",$H$2:$H$1259)-SUMIF($E$2:$E$1259,"Hawaii County",$H$2:$H$1259))*('reallocations and reductions'!$I$8+'reallocations and reductions'!$I$7)),0)</f>
        <v>94</v>
      </c>
      <c r="L1077" s="133">
        <f t="shared" ca="1" si="48"/>
        <v>1211734</v>
      </c>
      <c r="M1077" s="151">
        <f t="shared" ca="1" si="49"/>
        <v>7.0798688955715589E-2</v>
      </c>
      <c r="N1077" s="156">
        <f t="shared" ca="1" si="50"/>
        <v>80117</v>
      </c>
    </row>
    <row r="1078" spans="1:14" x14ac:dyDescent="0.25">
      <c r="A1078" t="str">
        <f>CALCS!AD1081</f>
        <v>481998</v>
      </c>
      <c r="B1078" t="str">
        <f>CALCS!A1081</f>
        <v>Garland</v>
      </c>
      <c r="C1078" t="str">
        <f>CALCS!B1081</f>
        <v>TX</v>
      </c>
      <c r="D1078" t="str">
        <f>CALCS!C1081</f>
        <v>52</v>
      </c>
      <c r="E1078" t="str">
        <f>CALCS!D1081</f>
        <v>MC</v>
      </c>
      <c r="F1078">
        <f>CALCS!O1081</f>
        <v>234943</v>
      </c>
      <c r="G1078" s="133">
        <f ca="1">OFFSET(CDBG17old!$J$1,MATCH(A1078,CDBG17old!$K$2:$K$1263,0),)</f>
        <v>1872146</v>
      </c>
      <c r="H1078" s="133">
        <f>CALCS!X1081</f>
        <v>2127677</v>
      </c>
      <c r="I1078" s="133">
        <f ca="1">IFERROR(OFFSET('reallocations and reductions'!$H$2,MATCH(A1078,'reallocations and reductions'!$F$3:$F$6,0),),0)</f>
        <v>0</v>
      </c>
      <c r="J1078" s="133">
        <f ca="1">IFERROR(OFFSET('reallocations and reductions'!$I$13,MATCH(A1078,'reallocations and reductions'!$F$14:$F$54,0),), 0)</f>
        <v>0</v>
      </c>
      <c r="K1078" s="133">
        <f ca="1">ROUND(IF(OR(E1078="State Balance", E1078="Hawaii County"), H1078/(SUMIF($E$2:$E$1259,"State Balance",$H$2:$H$1259)+SUMIF($E$2:$E$1259,"Hawaii County",$H$2:$H$1259))*('reallocations and reductions'!$I$6),H1078/(SUM($H$2:$H$1259)-SUMIF($E$2:$E$1259,"State Balance",$H$2:$H$1259)-SUMIF($E$2:$E$1259,"Hawaii County",$H$2:$H$1259))*('reallocations and reductions'!$I$8+'reallocations and reductions'!$I$7)),0)</f>
        <v>166</v>
      </c>
      <c r="L1078" s="133">
        <f t="shared" ca="1" si="48"/>
        <v>2127843</v>
      </c>
      <c r="M1078" s="151">
        <f t="shared" ca="1" si="49"/>
        <v>0.13657962573431773</v>
      </c>
      <c r="N1078" s="156">
        <f t="shared" ca="1" si="50"/>
        <v>255697</v>
      </c>
    </row>
    <row r="1079" spans="1:14" x14ac:dyDescent="0.25">
      <c r="A1079" t="str">
        <f>CALCS!AD1082</f>
        <v>482142</v>
      </c>
      <c r="B1079" t="str">
        <f>CALCS!A1082</f>
        <v>Grand Prairie</v>
      </c>
      <c r="C1079" t="str">
        <f>CALCS!B1082</f>
        <v>TX</v>
      </c>
      <c r="D1079" t="str">
        <f>CALCS!C1082</f>
        <v>52</v>
      </c>
      <c r="E1079" t="str">
        <f>CALCS!D1082</f>
        <v>MC</v>
      </c>
      <c r="F1079">
        <f>CALCS!O1082</f>
        <v>190682</v>
      </c>
      <c r="G1079" s="133">
        <f ca="1">OFFSET(CDBG17old!$J$1,MATCH(A1079,CDBG17old!$K$2:$K$1263,0),)</f>
        <v>1356526</v>
      </c>
      <c r="H1079" s="133">
        <f>CALCS!X1082</f>
        <v>1483451</v>
      </c>
      <c r="I1079" s="133">
        <f ca="1">IFERROR(OFFSET('reallocations and reductions'!$H$2,MATCH(A1079,'reallocations and reductions'!$F$3:$F$6,0),),0)</f>
        <v>0</v>
      </c>
      <c r="J1079" s="133">
        <f ca="1">IFERROR(OFFSET('reallocations and reductions'!$I$13,MATCH(A1079,'reallocations and reductions'!$F$14:$F$54,0),), 0)</f>
        <v>0</v>
      </c>
      <c r="K1079" s="133">
        <f ca="1">ROUND(IF(OR(E1079="State Balance", E1079="Hawaii County"), H1079/(SUMIF($E$2:$E$1259,"State Balance",$H$2:$H$1259)+SUMIF($E$2:$E$1259,"Hawaii County",$H$2:$H$1259))*('reallocations and reductions'!$I$6),H1079/(SUM($H$2:$H$1259)-SUMIF($E$2:$E$1259,"State Balance",$H$2:$H$1259)-SUMIF($E$2:$E$1259,"Hawaii County",$H$2:$H$1259))*('reallocations and reductions'!$I$8+'reallocations and reductions'!$I$7)),0)</f>
        <v>116</v>
      </c>
      <c r="L1079" s="133">
        <f t="shared" ca="1" si="48"/>
        <v>1483567</v>
      </c>
      <c r="M1079" s="151">
        <f t="shared" ca="1" si="49"/>
        <v>9.3651725068299468E-2</v>
      </c>
      <c r="N1079" s="156">
        <f t="shared" ca="1" si="50"/>
        <v>127041</v>
      </c>
    </row>
    <row r="1080" spans="1:14" x14ac:dyDescent="0.25">
      <c r="A1080" t="str">
        <f>CALCS!AD1083</f>
        <v>482178</v>
      </c>
      <c r="B1080" t="str">
        <f>CALCS!A1083</f>
        <v>Grapevine</v>
      </c>
      <c r="C1080" t="str">
        <f>CALCS!B1083</f>
        <v>TX</v>
      </c>
      <c r="D1080" t="str">
        <f>CALCS!C1083</f>
        <v>52</v>
      </c>
      <c r="E1080" t="str">
        <f>CALCS!D1083</f>
        <v>MC</v>
      </c>
      <c r="F1080">
        <f>CALCS!O1083</f>
        <v>51971</v>
      </c>
      <c r="G1080" s="133">
        <f ca="1">OFFSET(CDBG17old!$J$1,MATCH(A1080,CDBG17old!$K$2:$K$1263,0),)</f>
        <v>288421</v>
      </c>
      <c r="H1080" s="133">
        <f>CALCS!X1083</f>
        <v>349831</v>
      </c>
      <c r="I1080" s="133">
        <f ca="1">IFERROR(OFFSET('reallocations and reductions'!$H$2,MATCH(A1080,'reallocations and reductions'!$F$3:$F$6,0),),0)</f>
        <v>0</v>
      </c>
      <c r="J1080" s="133">
        <f ca="1">IFERROR(OFFSET('reallocations and reductions'!$I$13,MATCH(A1080,'reallocations and reductions'!$F$14:$F$54,0),), 0)</f>
        <v>0</v>
      </c>
      <c r="K1080" s="133">
        <f ca="1">ROUND(IF(OR(E1080="State Balance", E1080="Hawaii County"), H1080/(SUMIF($E$2:$E$1259,"State Balance",$H$2:$H$1259)+SUMIF($E$2:$E$1259,"Hawaii County",$H$2:$H$1259))*('reallocations and reductions'!$I$6),H1080/(SUM($H$2:$H$1259)-SUMIF($E$2:$E$1259,"State Balance",$H$2:$H$1259)-SUMIF($E$2:$E$1259,"Hawaii County",$H$2:$H$1259))*('reallocations and reductions'!$I$8+'reallocations and reductions'!$I$7)),0)</f>
        <v>27</v>
      </c>
      <c r="L1080" s="133">
        <f t="shared" ca="1" si="48"/>
        <v>349858</v>
      </c>
      <c r="M1080" s="151">
        <f t="shared" ca="1" si="49"/>
        <v>0.21301153522108307</v>
      </c>
      <c r="N1080" s="156">
        <f t="shared" ca="1" si="50"/>
        <v>61437</v>
      </c>
    </row>
    <row r="1081" spans="1:14" x14ac:dyDescent="0.25">
      <c r="A1081" t="str">
        <f>CALCS!AD1084</f>
        <v>482304</v>
      </c>
      <c r="B1081" t="str">
        <f>CALCS!A1084</f>
        <v>Harlingen</v>
      </c>
      <c r="C1081" t="str">
        <f>CALCS!B1084</f>
        <v>TX</v>
      </c>
      <c r="D1081" t="str">
        <f>CALCS!C1084</f>
        <v>51</v>
      </c>
      <c r="E1081" t="str">
        <f>CALCS!D1084</f>
        <v>PC</v>
      </c>
      <c r="F1081">
        <f>CALCS!O1084</f>
        <v>65539</v>
      </c>
      <c r="G1081" s="133">
        <f ca="1">OFFSET(CDBG17old!$J$1,MATCH(A1081,CDBG17old!$K$2:$K$1263,0),)</f>
        <v>796414</v>
      </c>
      <c r="H1081" s="133">
        <f>CALCS!X1084</f>
        <v>884119</v>
      </c>
      <c r="I1081" s="133">
        <f ca="1">IFERROR(OFFSET('reallocations and reductions'!$H$2,MATCH(A1081,'reallocations and reductions'!$F$3:$F$6,0),),0)</f>
        <v>0</v>
      </c>
      <c r="J1081" s="133">
        <f ca="1">IFERROR(OFFSET('reallocations and reductions'!$I$13,MATCH(A1081,'reallocations and reductions'!$F$14:$F$54,0),), 0)</f>
        <v>0</v>
      </c>
      <c r="K1081" s="133">
        <f ca="1">ROUND(IF(OR(E1081="State Balance", E1081="Hawaii County"), H1081/(SUMIF($E$2:$E$1259,"State Balance",$H$2:$H$1259)+SUMIF($E$2:$E$1259,"Hawaii County",$H$2:$H$1259))*('reallocations and reductions'!$I$6),H1081/(SUM($H$2:$H$1259)-SUMIF($E$2:$E$1259,"State Balance",$H$2:$H$1259)-SUMIF($E$2:$E$1259,"Hawaii County",$H$2:$H$1259))*('reallocations and reductions'!$I$8+'reallocations and reductions'!$I$7)),0)</f>
        <v>69</v>
      </c>
      <c r="L1081" s="133">
        <f t="shared" ca="1" si="48"/>
        <v>884188</v>
      </c>
      <c r="M1081" s="151">
        <f t="shared" ca="1" si="49"/>
        <v>0.11021152315253122</v>
      </c>
      <c r="N1081" s="156">
        <f t="shared" ca="1" si="50"/>
        <v>87774</v>
      </c>
    </row>
    <row r="1082" spans="1:14" x14ac:dyDescent="0.25">
      <c r="A1082" t="str">
        <f>CALCS!AD1085</f>
        <v>482514</v>
      </c>
      <c r="B1082" t="str">
        <f>CALCS!A1085</f>
        <v>Houston</v>
      </c>
      <c r="C1082" t="str">
        <f>CALCS!B1085</f>
        <v>TX</v>
      </c>
      <c r="D1082" t="str">
        <f>CALCS!C1085</f>
        <v>51</v>
      </c>
      <c r="E1082" t="str">
        <f>CALCS!D1085</f>
        <v>PC</v>
      </c>
      <c r="F1082">
        <f>CALCS!O1085</f>
        <v>2303482</v>
      </c>
      <c r="G1082" s="133">
        <f ca="1">OFFSET(CDBG17old!$J$1,MATCH(A1082,CDBG17old!$K$2:$K$1263,0),)</f>
        <v>22033446</v>
      </c>
      <c r="H1082" s="133">
        <f>CALCS!X1085</f>
        <v>23944449</v>
      </c>
      <c r="I1082" s="133">
        <f ca="1">IFERROR(OFFSET('reallocations and reductions'!$H$2,MATCH(A1082,'reallocations and reductions'!$F$3:$F$6,0),),0)</f>
        <v>0</v>
      </c>
      <c r="J1082" s="133">
        <f ca="1">IFERROR(OFFSET('reallocations and reductions'!$I$13,MATCH(A1082,'reallocations and reductions'!$F$14:$F$54,0),), 0)</f>
        <v>0</v>
      </c>
      <c r="K1082" s="133">
        <f ca="1">ROUND(IF(OR(E1082="State Balance", E1082="Hawaii County"), H1082/(SUMIF($E$2:$E$1259,"State Balance",$H$2:$H$1259)+SUMIF($E$2:$E$1259,"Hawaii County",$H$2:$H$1259))*('reallocations and reductions'!$I$6),H1082/(SUM($H$2:$H$1259)-SUMIF($E$2:$E$1259,"State Balance",$H$2:$H$1259)-SUMIF($E$2:$E$1259,"Hawaii County",$H$2:$H$1259))*('reallocations and reductions'!$I$8+'reallocations and reductions'!$I$7)),0)</f>
        <v>1867</v>
      </c>
      <c r="L1082" s="133">
        <f t="shared" ca="1" si="48"/>
        <v>23946316</v>
      </c>
      <c r="M1082" s="151">
        <f t="shared" ca="1" si="49"/>
        <v>8.6816651376275866E-2</v>
      </c>
      <c r="N1082" s="156">
        <f t="shared" ca="1" si="50"/>
        <v>1912870</v>
      </c>
    </row>
    <row r="1083" spans="1:14" x14ac:dyDescent="0.25">
      <c r="A1083" t="str">
        <f>CALCS!AD1086</f>
        <v>482628</v>
      </c>
      <c r="B1083" t="str">
        <f>CALCS!A1086</f>
        <v>Irving</v>
      </c>
      <c r="C1083" t="str">
        <f>CALCS!B1086</f>
        <v>TX</v>
      </c>
      <c r="D1083" t="str">
        <f>CALCS!C1086</f>
        <v>51</v>
      </c>
      <c r="E1083" t="str">
        <f>CALCS!D1086</f>
        <v>PC</v>
      </c>
      <c r="F1083">
        <f>CALCS!O1086</f>
        <v>238289</v>
      </c>
      <c r="G1083" s="133">
        <f ca="1">OFFSET(CDBG17old!$J$1,MATCH(A1083,CDBG17old!$K$2:$K$1263,0),)</f>
        <v>2025145</v>
      </c>
      <c r="H1083" s="133">
        <f>CALCS!X1086</f>
        <v>2208444</v>
      </c>
      <c r="I1083" s="133">
        <f ca="1">IFERROR(OFFSET('reallocations and reductions'!$H$2,MATCH(A1083,'reallocations and reductions'!$F$3:$F$6,0),),0)</f>
        <v>0</v>
      </c>
      <c r="J1083" s="133">
        <f ca="1">IFERROR(OFFSET('reallocations and reductions'!$I$13,MATCH(A1083,'reallocations and reductions'!$F$14:$F$54,0),), 0)</f>
        <v>0</v>
      </c>
      <c r="K1083" s="133">
        <f ca="1">ROUND(IF(OR(E1083="State Balance", E1083="Hawaii County"), H1083/(SUMIF($E$2:$E$1259,"State Balance",$H$2:$H$1259)+SUMIF($E$2:$E$1259,"Hawaii County",$H$2:$H$1259))*('reallocations and reductions'!$I$6),H1083/(SUM($H$2:$H$1259)-SUMIF($E$2:$E$1259,"State Balance",$H$2:$H$1259)-SUMIF($E$2:$E$1259,"Hawaii County",$H$2:$H$1259))*('reallocations and reductions'!$I$8+'reallocations and reductions'!$I$7)),0)</f>
        <v>172</v>
      </c>
      <c r="L1083" s="133">
        <f t="shared" ca="1" si="48"/>
        <v>2208616</v>
      </c>
      <c r="M1083" s="151">
        <f t="shared" ca="1" si="49"/>
        <v>9.0596475807905114E-2</v>
      </c>
      <c r="N1083" s="156">
        <f t="shared" ca="1" si="50"/>
        <v>183471</v>
      </c>
    </row>
    <row r="1084" spans="1:14" x14ac:dyDescent="0.25">
      <c r="A1084" t="str">
        <f>CALCS!AD1087</f>
        <v>482820</v>
      </c>
      <c r="B1084" t="str">
        <f>CALCS!A1087</f>
        <v>Killeen</v>
      </c>
      <c r="C1084" t="str">
        <f>CALCS!B1087</f>
        <v>TX</v>
      </c>
      <c r="D1084" t="str">
        <f>CALCS!C1087</f>
        <v>51</v>
      </c>
      <c r="E1084" t="str">
        <f>CALCS!D1087</f>
        <v>PC</v>
      </c>
      <c r="F1084">
        <f>CALCS!O1087</f>
        <v>143400</v>
      </c>
      <c r="G1084" s="133">
        <f ca="1">OFFSET(CDBG17old!$J$1,MATCH(A1084,CDBG17old!$K$2:$K$1263,0),)</f>
        <v>868553</v>
      </c>
      <c r="H1084" s="133">
        <f>CALCS!X1087</f>
        <v>980328</v>
      </c>
      <c r="I1084" s="133">
        <f ca="1">IFERROR(OFFSET('reallocations and reductions'!$H$2,MATCH(A1084,'reallocations and reductions'!$F$3:$F$6,0),),0)</f>
        <v>0</v>
      </c>
      <c r="J1084" s="133">
        <f ca="1">IFERROR(OFFSET('reallocations and reductions'!$I$13,MATCH(A1084,'reallocations and reductions'!$F$14:$F$54,0),), 0)</f>
        <v>0</v>
      </c>
      <c r="K1084" s="133">
        <f ca="1">ROUND(IF(OR(E1084="State Balance", E1084="Hawaii County"), H1084/(SUMIF($E$2:$E$1259,"State Balance",$H$2:$H$1259)+SUMIF($E$2:$E$1259,"Hawaii County",$H$2:$H$1259))*('reallocations and reductions'!$I$6),H1084/(SUM($H$2:$H$1259)-SUMIF($E$2:$E$1259,"State Balance",$H$2:$H$1259)-SUMIF($E$2:$E$1259,"Hawaii County",$H$2:$H$1259))*('reallocations and reductions'!$I$8+'reallocations and reductions'!$I$7)),0)</f>
        <v>76</v>
      </c>
      <c r="L1084" s="133">
        <f t="shared" ca="1" si="48"/>
        <v>980404</v>
      </c>
      <c r="M1084" s="151">
        <f t="shared" ca="1" si="49"/>
        <v>0.12877855467657126</v>
      </c>
      <c r="N1084" s="156">
        <f t="shared" ca="1" si="50"/>
        <v>111851</v>
      </c>
    </row>
    <row r="1085" spans="1:14" x14ac:dyDescent="0.25">
      <c r="A1085" t="str">
        <f>CALCS!AD1088</f>
        <v>483042</v>
      </c>
      <c r="B1085" t="str">
        <f>CALCS!A1088</f>
        <v>Laredo</v>
      </c>
      <c r="C1085" t="str">
        <f>CALCS!B1088</f>
        <v>TX</v>
      </c>
      <c r="D1085" t="str">
        <f>CALCS!C1088</f>
        <v>51</v>
      </c>
      <c r="E1085" t="str">
        <f>CALCS!D1088</f>
        <v>PC</v>
      </c>
      <c r="F1085">
        <f>CALCS!O1088</f>
        <v>257156</v>
      </c>
      <c r="G1085" s="133">
        <f ca="1">OFFSET(CDBG17old!$J$1,MATCH(A1085,CDBG17old!$K$2:$K$1263,0),)</f>
        <v>3401417</v>
      </c>
      <c r="H1085" s="133">
        <f>CALCS!X1088</f>
        <v>3729658</v>
      </c>
      <c r="I1085" s="133">
        <f ca="1">IFERROR(OFFSET('reallocations and reductions'!$H$2,MATCH(A1085,'reallocations and reductions'!$F$3:$F$6,0),),0)</f>
        <v>0</v>
      </c>
      <c r="J1085" s="133">
        <f ca="1">IFERROR(OFFSET('reallocations and reductions'!$I$13,MATCH(A1085,'reallocations and reductions'!$F$14:$F$54,0),), 0)</f>
        <v>0</v>
      </c>
      <c r="K1085" s="133">
        <f ca="1">ROUND(IF(OR(E1085="State Balance", E1085="Hawaii County"), H1085/(SUMIF($E$2:$E$1259,"State Balance",$H$2:$H$1259)+SUMIF($E$2:$E$1259,"Hawaii County",$H$2:$H$1259))*('reallocations and reductions'!$I$6),H1085/(SUM($H$2:$H$1259)-SUMIF($E$2:$E$1259,"State Balance",$H$2:$H$1259)-SUMIF($E$2:$E$1259,"Hawaii County",$H$2:$H$1259))*('reallocations and reductions'!$I$8+'reallocations and reductions'!$I$7)),0)</f>
        <v>291</v>
      </c>
      <c r="L1085" s="133">
        <f t="shared" ca="1" si="48"/>
        <v>3729949</v>
      </c>
      <c r="M1085" s="151">
        <f t="shared" ca="1" si="49"/>
        <v>9.6586804852213062E-2</v>
      </c>
      <c r="N1085" s="156">
        <f t="shared" ca="1" si="50"/>
        <v>328532</v>
      </c>
    </row>
    <row r="1086" spans="1:14" x14ac:dyDescent="0.25">
      <c r="A1086" t="str">
        <f>CALCS!AD1089</f>
        <v>483084</v>
      </c>
      <c r="B1086" t="str">
        <f>CALCS!A1089</f>
        <v>League City</v>
      </c>
      <c r="C1086" t="str">
        <f>CALCS!B1089</f>
        <v>TX</v>
      </c>
      <c r="D1086" t="str">
        <f>CALCS!C1089</f>
        <v>52</v>
      </c>
      <c r="E1086" t="str">
        <f>CALCS!D1089</f>
        <v>MC</v>
      </c>
      <c r="F1086">
        <f>CALCS!O1089</f>
        <v>102010</v>
      </c>
      <c r="G1086" s="133">
        <f ca="1">OFFSET(CDBG17old!$J$1,MATCH(A1086,CDBG17old!$K$2:$K$1263,0),)</f>
        <v>333195</v>
      </c>
      <c r="H1086" s="133">
        <f>CALCS!X1089</f>
        <v>375140</v>
      </c>
      <c r="I1086" s="133">
        <f ca="1">IFERROR(OFFSET('reallocations and reductions'!$H$2,MATCH(A1086,'reallocations and reductions'!$F$3:$F$6,0),),0)</f>
        <v>0</v>
      </c>
      <c r="J1086" s="133">
        <f ca="1">IFERROR(OFFSET('reallocations and reductions'!$I$13,MATCH(A1086,'reallocations and reductions'!$F$14:$F$54,0),), 0)</f>
        <v>0</v>
      </c>
      <c r="K1086" s="133">
        <f ca="1">ROUND(IF(OR(E1086="State Balance", E1086="Hawaii County"), H1086/(SUMIF($E$2:$E$1259,"State Balance",$H$2:$H$1259)+SUMIF($E$2:$E$1259,"Hawaii County",$H$2:$H$1259))*('reallocations and reductions'!$I$6),H1086/(SUM($H$2:$H$1259)-SUMIF($E$2:$E$1259,"State Balance",$H$2:$H$1259)-SUMIF($E$2:$E$1259,"Hawaii County",$H$2:$H$1259))*('reallocations and reductions'!$I$8+'reallocations and reductions'!$I$7)),0)</f>
        <v>29</v>
      </c>
      <c r="L1086" s="133">
        <f t="shared" ca="1" si="48"/>
        <v>375169</v>
      </c>
      <c r="M1086" s="151">
        <f t="shared" ca="1" si="49"/>
        <v>0.12597427932592026</v>
      </c>
      <c r="N1086" s="156">
        <f t="shared" ca="1" si="50"/>
        <v>41974</v>
      </c>
    </row>
    <row r="1087" spans="1:14" x14ac:dyDescent="0.25">
      <c r="A1087" t="str">
        <f>CALCS!AD1090</f>
        <v>483132</v>
      </c>
      <c r="B1087" t="str">
        <f>CALCS!A1090</f>
        <v>Lewisville</v>
      </c>
      <c r="C1087" t="str">
        <f>CALCS!B1090</f>
        <v>TX</v>
      </c>
      <c r="D1087" t="str">
        <f>CALCS!C1090</f>
        <v>52</v>
      </c>
      <c r="E1087" t="str">
        <f>CALCS!D1090</f>
        <v>MC</v>
      </c>
      <c r="F1087">
        <f>CALCS!O1090</f>
        <v>104659</v>
      </c>
      <c r="G1087" s="133">
        <f ca="1">OFFSET(CDBG17old!$J$1,MATCH(A1087,CDBG17old!$K$2:$K$1263,0),)</f>
        <v>604261</v>
      </c>
      <c r="H1087" s="133">
        <f>CALCS!X1090</f>
        <v>699753</v>
      </c>
      <c r="I1087" s="133">
        <f ca="1">IFERROR(OFFSET('reallocations and reductions'!$H$2,MATCH(A1087,'reallocations and reductions'!$F$3:$F$6,0),),0)</f>
        <v>0</v>
      </c>
      <c r="J1087" s="133">
        <f ca="1">IFERROR(OFFSET('reallocations and reductions'!$I$13,MATCH(A1087,'reallocations and reductions'!$F$14:$F$54,0),), 0)</f>
        <v>0</v>
      </c>
      <c r="K1087" s="133">
        <f ca="1">ROUND(IF(OR(E1087="State Balance", E1087="Hawaii County"), H1087/(SUMIF($E$2:$E$1259,"State Balance",$H$2:$H$1259)+SUMIF($E$2:$E$1259,"Hawaii County",$H$2:$H$1259))*('reallocations and reductions'!$I$6),H1087/(SUM($H$2:$H$1259)-SUMIF($E$2:$E$1259,"State Balance",$H$2:$H$1259)-SUMIF($E$2:$E$1259,"Hawaii County",$H$2:$H$1259))*('reallocations and reductions'!$I$8+'reallocations and reductions'!$I$7)),0)</f>
        <v>55</v>
      </c>
      <c r="L1087" s="133">
        <f t="shared" ca="1" si="48"/>
        <v>699808</v>
      </c>
      <c r="M1087" s="151">
        <f t="shared" ca="1" si="49"/>
        <v>0.15812206976786522</v>
      </c>
      <c r="N1087" s="156">
        <f t="shared" ca="1" si="50"/>
        <v>95547</v>
      </c>
    </row>
    <row r="1088" spans="1:14" x14ac:dyDescent="0.25">
      <c r="A1088" t="str">
        <f>CALCS!AD1091</f>
        <v>483246</v>
      </c>
      <c r="B1088" t="str">
        <f>CALCS!A1091</f>
        <v>Longview</v>
      </c>
      <c r="C1088" t="str">
        <f>CALCS!B1091</f>
        <v>TX</v>
      </c>
      <c r="D1088" t="str">
        <f>CALCS!C1091</f>
        <v>51</v>
      </c>
      <c r="E1088" t="str">
        <f>CALCS!D1091</f>
        <v>PC</v>
      </c>
      <c r="F1088">
        <f>CALCS!O1091</f>
        <v>82055</v>
      </c>
      <c r="G1088" s="133">
        <f ca="1">OFFSET(CDBG17old!$J$1,MATCH(A1088,CDBG17old!$K$2:$K$1263,0),)</f>
        <v>606177</v>
      </c>
      <c r="H1088" s="133">
        <f>CALCS!X1091</f>
        <v>649142</v>
      </c>
      <c r="I1088" s="133">
        <f ca="1">IFERROR(OFFSET('reallocations and reductions'!$H$2,MATCH(A1088,'reallocations and reductions'!$F$3:$F$6,0),),0)</f>
        <v>0</v>
      </c>
      <c r="J1088" s="133">
        <f ca="1">IFERROR(OFFSET('reallocations and reductions'!$I$13,MATCH(A1088,'reallocations and reductions'!$F$14:$F$54,0),), 0)</f>
        <v>0</v>
      </c>
      <c r="K1088" s="133">
        <f ca="1">ROUND(IF(OR(E1088="State Balance", E1088="Hawaii County"), H1088/(SUMIF($E$2:$E$1259,"State Balance",$H$2:$H$1259)+SUMIF($E$2:$E$1259,"Hawaii County",$H$2:$H$1259))*('reallocations and reductions'!$I$6),H1088/(SUM($H$2:$H$1259)-SUMIF($E$2:$E$1259,"State Balance",$H$2:$H$1259)-SUMIF($E$2:$E$1259,"Hawaii County",$H$2:$H$1259))*('reallocations and reductions'!$I$8+'reallocations and reductions'!$I$7)),0)</f>
        <v>51</v>
      </c>
      <c r="L1088" s="133">
        <f t="shared" ca="1" si="48"/>
        <v>649193</v>
      </c>
      <c r="M1088" s="151">
        <f t="shared" ca="1" si="49"/>
        <v>7.0962771599714272E-2</v>
      </c>
      <c r="N1088" s="156">
        <f t="shared" ca="1" si="50"/>
        <v>43016</v>
      </c>
    </row>
    <row r="1089" spans="1:14" x14ac:dyDescent="0.25">
      <c r="A1089" t="str">
        <f>CALCS!AD1092</f>
        <v>483288</v>
      </c>
      <c r="B1089" t="str">
        <f>CALCS!A1092</f>
        <v>Lubbock</v>
      </c>
      <c r="C1089" t="str">
        <f>CALCS!B1092</f>
        <v>TX</v>
      </c>
      <c r="D1089" t="str">
        <f>CALCS!C1092</f>
        <v>51</v>
      </c>
      <c r="E1089" t="str">
        <f>CALCS!D1092</f>
        <v>PC</v>
      </c>
      <c r="F1089">
        <f>CALCS!O1092</f>
        <v>252506</v>
      </c>
      <c r="G1089" s="133">
        <f ca="1">OFFSET(CDBG17old!$J$1,MATCH(A1089,CDBG17old!$K$2:$K$1263,0),)</f>
        <v>1888268</v>
      </c>
      <c r="H1089" s="133">
        <f>CALCS!X1092</f>
        <v>2030146</v>
      </c>
      <c r="I1089" s="133">
        <f ca="1">IFERROR(OFFSET('reallocations and reductions'!$H$2,MATCH(A1089,'reallocations and reductions'!$F$3:$F$6,0),),0)</f>
        <v>0</v>
      </c>
      <c r="J1089" s="133">
        <f ca="1">IFERROR(OFFSET('reallocations and reductions'!$I$13,MATCH(A1089,'reallocations and reductions'!$F$14:$F$54,0),), 0)</f>
        <v>0</v>
      </c>
      <c r="K1089" s="133">
        <f ca="1">ROUND(IF(OR(E1089="State Balance", E1089="Hawaii County"), H1089/(SUMIF($E$2:$E$1259,"State Balance",$H$2:$H$1259)+SUMIF($E$2:$E$1259,"Hawaii County",$H$2:$H$1259))*('reallocations and reductions'!$I$6),H1089/(SUM($H$2:$H$1259)-SUMIF($E$2:$E$1259,"State Balance",$H$2:$H$1259)-SUMIF($E$2:$E$1259,"Hawaii County",$H$2:$H$1259))*('reallocations and reductions'!$I$8+'reallocations and reductions'!$I$7)),0)</f>
        <v>158</v>
      </c>
      <c r="L1089" s="133">
        <f t="shared" ref="L1089:L1152" ca="1" si="51">H1089+I1089+J1089+K1089</f>
        <v>2030304</v>
      </c>
      <c r="M1089" s="151">
        <f t="shared" ref="M1089:M1152" ca="1" si="52">(L1089-G1089)/G1089</f>
        <v>7.5220254751973761E-2</v>
      </c>
      <c r="N1089" s="156">
        <f t="shared" ref="N1089:N1152" ca="1" si="53">L1089-G1089</f>
        <v>142036</v>
      </c>
    </row>
    <row r="1090" spans="1:14" x14ac:dyDescent="0.25">
      <c r="A1090" t="str">
        <f>CALCS!AD1093</f>
        <v>483330</v>
      </c>
      <c r="B1090" t="str">
        <f>CALCS!A1093</f>
        <v>Mc Allen</v>
      </c>
      <c r="C1090" t="str">
        <f>CALCS!B1093</f>
        <v>TX</v>
      </c>
      <c r="D1090" t="str">
        <f>CALCS!C1093</f>
        <v>51</v>
      </c>
      <c r="E1090" t="str">
        <f>CALCS!D1093</f>
        <v>PC</v>
      </c>
      <c r="F1090">
        <f>CALCS!O1093</f>
        <v>142212</v>
      </c>
      <c r="G1090" s="133">
        <f ca="1">OFFSET(CDBG17old!$J$1,MATCH(A1090,CDBG17old!$K$2:$K$1263,0),)</f>
        <v>1379375</v>
      </c>
      <c r="H1090" s="133">
        <f>CALCS!X1093</f>
        <v>1532014</v>
      </c>
      <c r="I1090" s="133">
        <f ca="1">IFERROR(OFFSET('reallocations and reductions'!$H$2,MATCH(A1090,'reallocations and reductions'!$F$3:$F$6,0),),0)</f>
        <v>0</v>
      </c>
      <c r="J1090" s="133">
        <f ca="1">IFERROR(OFFSET('reallocations and reductions'!$I$13,MATCH(A1090,'reallocations and reductions'!$F$14:$F$54,0),), 0)</f>
        <v>0</v>
      </c>
      <c r="K1090" s="133">
        <f ca="1">ROUND(IF(OR(E1090="State Balance", E1090="Hawaii County"), H1090/(SUMIF($E$2:$E$1259,"State Balance",$H$2:$H$1259)+SUMIF($E$2:$E$1259,"Hawaii County",$H$2:$H$1259))*('reallocations and reductions'!$I$6),H1090/(SUM($H$2:$H$1259)-SUMIF($E$2:$E$1259,"State Balance",$H$2:$H$1259)-SUMIF($E$2:$E$1259,"Hawaii County",$H$2:$H$1259))*('reallocations and reductions'!$I$8+'reallocations and reductions'!$I$7)),0)</f>
        <v>119</v>
      </c>
      <c r="L1090" s="133">
        <f t="shared" ca="1" si="51"/>
        <v>1532133</v>
      </c>
      <c r="M1090" s="151">
        <f t="shared" ca="1" si="52"/>
        <v>0.11074435885817853</v>
      </c>
      <c r="N1090" s="156">
        <f t="shared" ca="1" si="53"/>
        <v>152758</v>
      </c>
    </row>
    <row r="1091" spans="1:14" x14ac:dyDescent="0.25">
      <c r="A1091" t="str">
        <f>CALCS!AD1094</f>
        <v>483348</v>
      </c>
      <c r="B1091" t="str">
        <f>CALCS!A1094</f>
        <v>Mckinney City</v>
      </c>
      <c r="C1091" t="str">
        <f>CALCS!B1094</f>
        <v>TX</v>
      </c>
      <c r="D1091" t="str">
        <f>CALCS!C1094</f>
        <v>52</v>
      </c>
      <c r="E1091" t="str">
        <f>CALCS!D1094</f>
        <v>MC</v>
      </c>
      <c r="F1091">
        <f>CALCS!O1094</f>
        <v>172298</v>
      </c>
      <c r="G1091" s="133">
        <f ca="1">OFFSET(CDBG17old!$J$1,MATCH(A1091,CDBG17old!$K$2:$K$1263,0),)</f>
        <v>667906</v>
      </c>
      <c r="H1091" s="133">
        <f>CALCS!X1094</f>
        <v>758706</v>
      </c>
      <c r="I1091" s="133">
        <f ca="1">IFERROR(OFFSET('reallocations and reductions'!$H$2,MATCH(A1091,'reallocations and reductions'!$F$3:$F$6,0),),0)</f>
        <v>0</v>
      </c>
      <c r="J1091" s="133">
        <f ca="1">IFERROR(OFFSET('reallocations and reductions'!$I$13,MATCH(A1091,'reallocations and reductions'!$F$14:$F$54,0),), 0)</f>
        <v>0</v>
      </c>
      <c r="K1091" s="133">
        <f ca="1">ROUND(IF(OR(E1091="State Balance", E1091="Hawaii County"), H1091/(SUMIF($E$2:$E$1259,"State Balance",$H$2:$H$1259)+SUMIF($E$2:$E$1259,"Hawaii County",$H$2:$H$1259))*('reallocations and reductions'!$I$6),H1091/(SUM($H$2:$H$1259)-SUMIF($E$2:$E$1259,"State Balance",$H$2:$H$1259)-SUMIF($E$2:$E$1259,"Hawaii County",$H$2:$H$1259))*('reallocations and reductions'!$I$8+'reallocations and reductions'!$I$7)),0)</f>
        <v>59</v>
      </c>
      <c r="L1091" s="133">
        <f t="shared" ca="1" si="51"/>
        <v>758765</v>
      </c>
      <c r="M1091" s="151">
        <f t="shared" ca="1" si="52"/>
        <v>0.13603560980137924</v>
      </c>
      <c r="N1091" s="156">
        <f t="shared" ca="1" si="53"/>
        <v>90859</v>
      </c>
    </row>
    <row r="1092" spans="1:14" x14ac:dyDescent="0.25">
      <c r="A1092" t="str">
        <f>CALCS!AD1095</f>
        <v>483396</v>
      </c>
      <c r="B1092" t="str">
        <f>CALCS!A1095</f>
        <v>Mansfield</v>
      </c>
      <c r="C1092" t="str">
        <f>CALCS!B1095</f>
        <v>TX</v>
      </c>
      <c r="D1092" t="str">
        <f>CALCS!C1095</f>
        <v>52</v>
      </c>
      <c r="E1092" t="str">
        <f>CALCS!D1095</f>
        <v>MC</v>
      </c>
      <c r="F1092">
        <f>CALCS!O1095</f>
        <v>65631</v>
      </c>
      <c r="G1092" s="133">
        <f ca="1">OFFSET(CDBG17old!$J$1,MATCH(A1092,CDBG17old!$K$2:$K$1263,0),)</f>
        <v>240669</v>
      </c>
      <c r="H1092" s="133">
        <f>CALCS!X1095</f>
        <v>247137</v>
      </c>
      <c r="I1092" s="133">
        <f ca="1">IFERROR(OFFSET('reallocations and reductions'!$H$2,MATCH(A1092,'reallocations and reductions'!$F$3:$F$6,0),),0)</f>
        <v>0</v>
      </c>
      <c r="J1092" s="133">
        <f ca="1">IFERROR(OFFSET('reallocations and reductions'!$I$13,MATCH(A1092,'reallocations and reductions'!$F$14:$F$54,0),), 0)</f>
        <v>0</v>
      </c>
      <c r="K1092" s="133">
        <f ca="1">ROUND(IF(OR(E1092="State Balance", E1092="Hawaii County"), H1092/(SUMIF($E$2:$E$1259,"State Balance",$H$2:$H$1259)+SUMIF($E$2:$E$1259,"Hawaii County",$H$2:$H$1259))*('reallocations and reductions'!$I$6),H1092/(SUM($H$2:$H$1259)-SUMIF($E$2:$E$1259,"State Balance",$H$2:$H$1259)-SUMIF($E$2:$E$1259,"Hawaii County",$H$2:$H$1259))*('reallocations and reductions'!$I$8+'reallocations and reductions'!$I$7)),0)</f>
        <v>19</v>
      </c>
      <c r="L1092" s="133">
        <f t="shared" ca="1" si="51"/>
        <v>247156</v>
      </c>
      <c r="M1092" s="151">
        <f t="shared" ca="1" si="52"/>
        <v>2.6954032301625883E-2</v>
      </c>
      <c r="N1092" s="156">
        <f t="shared" ca="1" si="53"/>
        <v>6487</v>
      </c>
    </row>
    <row r="1093" spans="1:14" x14ac:dyDescent="0.25">
      <c r="A1093" t="str">
        <f>CALCS!AD1096</f>
        <v>483438</v>
      </c>
      <c r="B1093" t="str">
        <f>CALCS!A1096</f>
        <v>Marshall</v>
      </c>
      <c r="C1093" t="str">
        <f>CALCS!B1096</f>
        <v>TX</v>
      </c>
      <c r="D1093" t="str">
        <f>CALCS!C1096</f>
        <v>52</v>
      </c>
      <c r="E1093" t="str">
        <f>CALCS!D1096</f>
        <v>MC</v>
      </c>
      <c r="F1093">
        <f>CALCS!O1096</f>
        <v>23561</v>
      </c>
      <c r="G1093" s="133">
        <f ca="1">OFFSET(CDBG17old!$J$1,MATCH(A1093,CDBG17old!$K$2:$K$1263,0),)</f>
        <v>325085</v>
      </c>
      <c r="H1093" s="133">
        <f>CALCS!X1096</f>
        <v>342649</v>
      </c>
      <c r="I1093" s="133">
        <f ca="1">IFERROR(OFFSET('reallocations and reductions'!$H$2,MATCH(A1093,'reallocations and reductions'!$F$3:$F$6,0),),0)</f>
        <v>0</v>
      </c>
      <c r="J1093" s="133">
        <f ca="1">IFERROR(OFFSET('reallocations and reductions'!$I$13,MATCH(A1093,'reallocations and reductions'!$F$14:$F$54,0),), 0)</f>
        <v>0</v>
      </c>
      <c r="K1093" s="133">
        <f ca="1">ROUND(IF(OR(E1093="State Balance", E1093="Hawaii County"), H1093/(SUMIF($E$2:$E$1259,"State Balance",$H$2:$H$1259)+SUMIF($E$2:$E$1259,"Hawaii County",$H$2:$H$1259))*('reallocations and reductions'!$I$6),H1093/(SUM($H$2:$H$1259)-SUMIF($E$2:$E$1259,"State Balance",$H$2:$H$1259)-SUMIF($E$2:$E$1259,"Hawaii County",$H$2:$H$1259))*('reallocations and reductions'!$I$8+'reallocations and reductions'!$I$7)),0)</f>
        <v>27</v>
      </c>
      <c r="L1093" s="133">
        <f t="shared" ca="1" si="51"/>
        <v>342676</v>
      </c>
      <c r="M1093" s="151">
        <f t="shared" ca="1" si="52"/>
        <v>5.4112001476536907E-2</v>
      </c>
      <c r="N1093" s="156">
        <f t="shared" ca="1" si="53"/>
        <v>17591</v>
      </c>
    </row>
    <row r="1094" spans="1:14" x14ac:dyDescent="0.25">
      <c r="A1094" t="str">
        <f>CALCS!AD1097</f>
        <v>483546</v>
      </c>
      <c r="B1094" t="str">
        <f>CALCS!A1097</f>
        <v>Mesquite</v>
      </c>
      <c r="C1094" t="str">
        <f>CALCS!B1097</f>
        <v>TX</v>
      </c>
      <c r="D1094" t="str">
        <f>CALCS!C1097</f>
        <v>52</v>
      </c>
      <c r="E1094" t="str">
        <f>CALCS!D1097</f>
        <v>MC</v>
      </c>
      <c r="F1094">
        <f>CALCS!O1097</f>
        <v>143736</v>
      </c>
      <c r="G1094" s="133">
        <f ca="1">OFFSET(CDBG17old!$J$1,MATCH(A1094,CDBG17old!$K$2:$K$1263,0),)</f>
        <v>1001920</v>
      </c>
      <c r="H1094" s="133">
        <f>CALCS!X1097</f>
        <v>1099779</v>
      </c>
      <c r="I1094" s="133">
        <f ca="1">IFERROR(OFFSET('reallocations and reductions'!$H$2,MATCH(A1094,'reallocations and reductions'!$F$3:$F$6,0),),0)</f>
        <v>0</v>
      </c>
      <c r="J1094" s="133">
        <f ca="1">IFERROR(OFFSET('reallocations and reductions'!$I$13,MATCH(A1094,'reallocations and reductions'!$F$14:$F$54,0),), 0)</f>
        <v>0</v>
      </c>
      <c r="K1094" s="133">
        <f ca="1">ROUND(IF(OR(E1094="State Balance", E1094="Hawaii County"), H1094/(SUMIF($E$2:$E$1259,"State Balance",$H$2:$H$1259)+SUMIF($E$2:$E$1259,"Hawaii County",$H$2:$H$1259))*('reallocations and reductions'!$I$6),H1094/(SUM($H$2:$H$1259)-SUMIF($E$2:$E$1259,"State Balance",$H$2:$H$1259)-SUMIF($E$2:$E$1259,"Hawaii County",$H$2:$H$1259))*('reallocations and reductions'!$I$8+'reallocations and reductions'!$I$7)),0)</f>
        <v>86</v>
      </c>
      <c r="L1094" s="133">
        <f t="shared" ca="1" si="51"/>
        <v>1099865</v>
      </c>
      <c r="M1094" s="151">
        <f t="shared" ca="1" si="52"/>
        <v>9.7757305972532738E-2</v>
      </c>
      <c r="N1094" s="156">
        <f t="shared" ca="1" si="53"/>
        <v>97945</v>
      </c>
    </row>
    <row r="1095" spans="1:14" x14ac:dyDescent="0.25">
      <c r="A1095" t="str">
        <f>CALCS!AD1098</f>
        <v>483564</v>
      </c>
      <c r="B1095" t="str">
        <f>CALCS!A1098</f>
        <v>Midland</v>
      </c>
      <c r="C1095" t="str">
        <f>CALCS!B1098</f>
        <v>TX</v>
      </c>
      <c r="D1095" t="str">
        <f>CALCS!C1098</f>
        <v>51</v>
      </c>
      <c r="E1095" t="str">
        <f>CALCS!D1098</f>
        <v>PC</v>
      </c>
      <c r="F1095">
        <f>CALCS!O1098</f>
        <v>134610</v>
      </c>
      <c r="G1095" s="133">
        <f ca="1">OFFSET(CDBG17old!$J$1,MATCH(A1095,CDBG17old!$K$2:$K$1263,0),)</f>
        <v>714071</v>
      </c>
      <c r="H1095" s="133">
        <f>CALCS!X1098</f>
        <v>811984</v>
      </c>
      <c r="I1095" s="133">
        <f ca="1">IFERROR(OFFSET('reallocations and reductions'!$H$2,MATCH(A1095,'reallocations and reductions'!$F$3:$F$6,0),),0)</f>
        <v>0</v>
      </c>
      <c r="J1095" s="133">
        <f ca="1">IFERROR(OFFSET('reallocations and reductions'!$I$13,MATCH(A1095,'reallocations and reductions'!$F$14:$F$54,0),), 0)</f>
        <v>0</v>
      </c>
      <c r="K1095" s="133">
        <f ca="1">ROUND(IF(OR(E1095="State Balance", E1095="Hawaii County"), H1095/(SUMIF($E$2:$E$1259,"State Balance",$H$2:$H$1259)+SUMIF($E$2:$E$1259,"Hawaii County",$H$2:$H$1259))*('reallocations and reductions'!$I$6),H1095/(SUM($H$2:$H$1259)-SUMIF($E$2:$E$1259,"State Balance",$H$2:$H$1259)-SUMIF($E$2:$E$1259,"Hawaii County",$H$2:$H$1259))*('reallocations and reductions'!$I$8+'reallocations and reductions'!$I$7)),0)</f>
        <v>63</v>
      </c>
      <c r="L1095" s="133">
        <f t="shared" ca="1" si="51"/>
        <v>812047</v>
      </c>
      <c r="M1095" s="151">
        <f t="shared" ca="1" si="52"/>
        <v>0.13720764461797216</v>
      </c>
      <c r="N1095" s="156">
        <f t="shared" ca="1" si="53"/>
        <v>97976</v>
      </c>
    </row>
    <row r="1096" spans="1:14" x14ac:dyDescent="0.25">
      <c r="A1096" t="str">
        <f>CALCS!AD1099</f>
        <v>483606</v>
      </c>
      <c r="B1096" t="str">
        <f>CALCS!A1099</f>
        <v>Mission</v>
      </c>
      <c r="C1096" t="str">
        <f>CALCS!B1099</f>
        <v>TX</v>
      </c>
      <c r="D1096" t="str">
        <f>CALCS!C1099</f>
        <v>51</v>
      </c>
      <c r="E1096" t="str">
        <f>CALCS!D1099</f>
        <v>PC</v>
      </c>
      <c r="F1096">
        <f>CALCS!O1099</f>
        <v>83563</v>
      </c>
      <c r="G1096" s="133">
        <f ca="1">OFFSET(CDBG17old!$J$1,MATCH(A1096,CDBG17old!$K$2:$K$1263,0),)</f>
        <v>872197</v>
      </c>
      <c r="H1096" s="133">
        <f>CALCS!X1099</f>
        <v>960399</v>
      </c>
      <c r="I1096" s="133">
        <f ca="1">IFERROR(OFFSET('reallocations and reductions'!$H$2,MATCH(A1096,'reallocations and reductions'!$F$3:$F$6,0),),0)</f>
        <v>0</v>
      </c>
      <c r="J1096" s="133">
        <f ca="1">IFERROR(OFFSET('reallocations and reductions'!$I$13,MATCH(A1096,'reallocations and reductions'!$F$14:$F$54,0),), 0)</f>
        <v>0</v>
      </c>
      <c r="K1096" s="133">
        <f ca="1">ROUND(IF(OR(E1096="State Balance", E1096="Hawaii County"), H1096/(SUMIF($E$2:$E$1259,"State Balance",$H$2:$H$1259)+SUMIF($E$2:$E$1259,"Hawaii County",$H$2:$H$1259))*('reallocations and reductions'!$I$6),H1096/(SUM($H$2:$H$1259)-SUMIF($E$2:$E$1259,"State Balance",$H$2:$H$1259)-SUMIF($E$2:$E$1259,"Hawaii County",$H$2:$H$1259))*('reallocations and reductions'!$I$8+'reallocations and reductions'!$I$7)),0)</f>
        <v>75</v>
      </c>
      <c r="L1096" s="133">
        <f t="shared" ca="1" si="51"/>
        <v>960474</v>
      </c>
      <c r="M1096" s="151">
        <f t="shared" ca="1" si="52"/>
        <v>0.10121222613698511</v>
      </c>
      <c r="N1096" s="156">
        <f t="shared" ca="1" si="53"/>
        <v>88277</v>
      </c>
    </row>
    <row r="1097" spans="1:14" x14ac:dyDescent="0.25">
      <c r="A1097" t="str">
        <f>CALCS!AD1100</f>
        <v>483612</v>
      </c>
      <c r="B1097" t="str">
        <f>CALCS!A1100</f>
        <v>Missouri City</v>
      </c>
      <c r="C1097" t="str">
        <f>CALCS!B1100</f>
        <v>TX</v>
      </c>
      <c r="D1097" t="str">
        <f>CALCS!C1100</f>
        <v>52</v>
      </c>
      <c r="E1097" t="str">
        <f>CALCS!D1100</f>
        <v>MC</v>
      </c>
      <c r="F1097">
        <f>CALCS!O1100</f>
        <v>74561</v>
      </c>
      <c r="G1097" s="133">
        <f ca="1">OFFSET(CDBG17old!$J$1,MATCH(A1097,CDBG17old!$K$2:$K$1263,0),)</f>
        <v>266015</v>
      </c>
      <c r="H1097" s="133">
        <f>CALCS!X1100</f>
        <v>271986</v>
      </c>
      <c r="I1097" s="133">
        <f ca="1">IFERROR(OFFSET('reallocations and reductions'!$H$2,MATCH(A1097,'reallocations and reductions'!$F$3:$F$6,0),),0)</f>
        <v>0</v>
      </c>
      <c r="J1097" s="133">
        <f ca="1">IFERROR(OFFSET('reallocations and reductions'!$I$13,MATCH(A1097,'reallocations and reductions'!$F$14:$F$54,0),), 0)</f>
        <v>0</v>
      </c>
      <c r="K1097" s="133">
        <f ca="1">ROUND(IF(OR(E1097="State Balance", E1097="Hawaii County"), H1097/(SUMIF($E$2:$E$1259,"State Balance",$H$2:$H$1259)+SUMIF($E$2:$E$1259,"Hawaii County",$H$2:$H$1259))*('reallocations and reductions'!$I$6),H1097/(SUM($H$2:$H$1259)-SUMIF($E$2:$E$1259,"State Balance",$H$2:$H$1259)-SUMIF($E$2:$E$1259,"Hawaii County",$H$2:$H$1259))*('reallocations and reductions'!$I$8+'reallocations and reductions'!$I$7)),0)</f>
        <v>21</v>
      </c>
      <c r="L1097" s="133">
        <f t="shared" ca="1" si="51"/>
        <v>272007</v>
      </c>
      <c r="M1097" s="151">
        <f t="shared" ca="1" si="52"/>
        <v>2.252504558013646E-2</v>
      </c>
      <c r="N1097" s="156">
        <f t="shared" ca="1" si="53"/>
        <v>5992</v>
      </c>
    </row>
    <row r="1098" spans="1:14" x14ac:dyDescent="0.25">
      <c r="A1098" t="str">
        <f>CALCS!AD1101</f>
        <v>483798</v>
      </c>
      <c r="B1098" t="str">
        <f>CALCS!A1101</f>
        <v>New Braunfels</v>
      </c>
      <c r="C1098" t="str">
        <f>CALCS!B1101</f>
        <v>TX</v>
      </c>
      <c r="D1098" t="str">
        <f>CALCS!C1101</f>
        <v>51</v>
      </c>
      <c r="E1098" t="str">
        <f>CALCS!D1101</f>
        <v>PC</v>
      </c>
      <c r="F1098">
        <f>CALCS!O1101</f>
        <v>73959</v>
      </c>
      <c r="G1098" s="133">
        <f ca="1">OFFSET(CDBG17old!$J$1,MATCH(A1098,CDBG17old!$K$2:$K$1263,0),)</f>
        <v>379073</v>
      </c>
      <c r="H1098" s="133">
        <f>CALCS!X1101</f>
        <v>378425</v>
      </c>
      <c r="I1098" s="133">
        <f ca="1">IFERROR(OFFSET('reallocations and reductions'!$H$2,MATCH(A1098,'reallocations and reductions'!$F$3:$F$6,0),),0)</f>
        <v>0</v>
      </c>
      <c r="J1098" s="133">
        <f ca="1">IFERROR(OFFSET('reallocations and reductions'!$I$13,MATCH(A1098,'reallocations and reductions'!$F$14:$F$54,0),), 0)</f>
        <v>0</v>
      </c>
      <c r="K1098" s="133">
        <f ca="1">ROUND(IF(OR(E1098="State Balance", E1098="Hawaii County"), H1098/(SUMIF($E$2:$E$1259,"State Balance",$H$2:$H$1259)+SUMIF($E$2:$E$1259,"Hawaii County",$H$2:$H$1259))*('reallocations and reductions'!$I$6),H1098/(SUM($H$2:$H$1259)-SUMIF($E$2:$E$1259,"State Balance",$H$2:$H$1259)-SUMIF($E$2:$E$1259,"Hawaii County",$H$2:$H$1259))*('reallocations and reductions'!$I$8+'reallocations and reductions'!$I$7)),0)</f>
        <v>29</v>
      </c>
      <c r="L1098" s="133">
        <f t="shared" ca="1" si="51"/>
        <v>378454</v>
      </c>
      <c r="M1098" s="151">
        <f t="shared" ca="1" si="52"/>
        <v>-1.6329308602828479E-3</v>
      </c>
      <c r="N1098" s="156">
        <f t="shared" ca="1" si="53"/>
        <v>-619</v>
      </c>
    </row>
    <row r="1099" spans="1:14" x14ac:dyDescent="0.25">
      <c r="A1099" t="str">
        <f>CALCS!AD1102</f>
        <v>483888</v>
      </c>
      <c r="B1099" t="str">
        <f>CALCS!A1102</f>
        <v>North Richland Hills</v>
      </c>
      <c r="C1099" t="str">
        <f>CALCS!B1102</f>
        <v>TX</v>
      </c>
      <c r="D1099" t="str">
        <f>CALCS!C1102</f>
        <v>52</v>
      </c>
      <c r="E1099" t="str">
        <f>CALCS!D1102</f>
        <v>MC</v>
      </c>
      <c r="F1099">
        <f>CALCS!O1102</f>
        <v>69798</v>
      </c>
      <c r="G1099" s="133">
        <f ca="1">OFFSET(CDBG17old!$J$1,MATCH(A1099,CDBG17old!$K$2:$K$1263,0),)</f>
        <v>324653</v>
      </c>
      <c r="H1099" s="133">
        <f>CALCS!X1102</f>
        <v>369020</v>
      </c>
      <c r="I1099" s="133">
        <f ca="1">IFERROR(OFFSET('reallocations and reductions'!$H$2,MATCH(A1099,'reallocations and reductions'!$F$3:$F$6,0),),0)</f>
        <v>0</v>
      </c>
      <c r="J1099" s="133">
        <f ca="1">IFERROR(OFFSET('reallocations and reductions'!$I$13,MATCH(A1099,'reallocations and reductions'!$F$14:$F$54,0),), 0)</f>
        <v>0</v>
      </c>
      <c r="K1099" s="133">
        <f ca="1">ROUND(IF(OR(E1099="State Balance", E1099="Hawaii County"), H1099/(SUMIF($E$2:$E$1259,"State Balance",$H$2:$H$1259)+SUMIF($E$2:$E$1259,"Hawaii County",$H$2:$H$1259))*('reallocations and reductions'!$I$6),H1099/(SUM($H$2:$H$1259)-SUMIF($E$2:$E$1259,"State Balance",$H$2:$H$1259)-SUMIF($E$2:$E$1259,"Hawaii County",$H$2:$H$1259))*('reallocations and reductions'!$I$8+'reallocations and reductions'!$I$7)),0)</f>
        <v>29</v>
      </c>
      <c r="L1099" s="133">
        <f t="shared" ca="1" si="51"/>
        <v>369049</v>
      </c>
      <c r="M1099" s="151">
        <f t="shared" ca="1" si="52"/>
        <v>0.13674908286693793</v>
      </c>
      <c r="N1099" s="156">
        <f t="shared" ca="1" si="53"/>
        <v>44396</v>
      </c>
    </row>
    <row r="1100" spans="1:14" x14ac:dyDescent="0.25">
      <c r="A1100" t="str">
        <f>CALCS!AD1103</f>
        <v>483924</v>
      </c>
      <c r="B1100" t="str">
        <f>CALCS!A1103</f>
        <v>Odessa</v>
      </c>
      <c r="C1100" t="str">
        <f>CALCS!B1103</f>
        <v>TX</v>
      </c>
      <c r="D1100" t="str">
        <f>CALCS!C1103</f>
        <v>51</v>
      </c>
      <c r="E1100" t="str">
        <f>CALCS!D1103</f>
        <v>PC</v>
      </c>
      <c r="F1100">
        <f>CALCS!O1103</f>
        <v>117871</v>
      </c>
      <c r="G1100" s="133">
        <f ca="1">OFFSET(CDBG17old!$J$1,MATCH(A1100,CDBG17old!$K$2:$K$1263,0),)</f>
        <v>798675</v>
      </c>
      <c r="H1100" s="133">
        <f>CALCS!X1103</f>
        <v>834846</v>
      </c>
      <c r="I1100" s="133">
        <f ca="1">IFERROR(OFFSET('reallocations and reductions'!$H$2,MATCH(A1100,'reallocations and reductions'!$F$3:$F$6,0),),0)</f>
        <v>0</v>
      </c>
      <c r="J1100" s="133">
        <f ca="1">IFERROR(OFFSET('reallocations and reductions'!$I$13,MATCH(A1100,'reallocations and reductions'!$F$14:$F$54,0),), 0)</f>
        <v>0</v>
      </c>
      <c r="K1100" s="133">
        <f ca="1">ROUND(IF(OR(E1100="State Balance", E1100="Hawaii County"), H1100/(SUMIF($E$2:$E$1259,"State Balance",$H$2:$H$1259)+SUMIF($E$2:$E$1259,"Hawaii County",$H$2:$H$1259))*('reallocations and reductions'!$I$6),H1100/(SUM($H$2:$H$1259)-SUMIF($E$2:$E$1259,"State Balance",$H$2:$H$1259)-SUMIF($E$2:$E$1259,"Hawaii County",$H$2:$H$1259))*('reallocations and reductions'!$I$8+'reallocations and reductions'!$I$7)),0)</f>
        <v>65</v>
      </c>
      <c r="L1100" s="133">
        <f t="shared" ca="1" si="51"/>
        <v>834911</v>
      </c>
      <c r="M1100" s="151">
        <f t="shared" ca="1" si="52"/>
        <v>4.5370144301499361E-2</v>
      </c>
      <c r="N1100" s="156">
        <f t="shared" ca="1" si="53"/>
        <v>36236</v>
      </c>
    </row>
    <row r="1101" spans="1:14" x14ac:dyDescent="0.25">
      <c r="A1101" t="str">
        <f>CALCS!AD1104</f>
        <v>483966</v>
      </c>
      <c r="B1101" t="str">
        <f>CALCS!A1104</f>
        <v>Orange</v>
      </c>
      <c r="C1101" t="str">
        <f>CALCS!B1104</f>
        <v>TX</v>
      </c>
      <c r="D1101" t="str">
        <f>CALCS!C1104</f>
        <v>52</v>
      </c>
      <c r="E1101" t="str">
        <f>CALCS!D1104</f>
        <v>MC</v>
      </c>
      <c r="F1101">
        <f>CALCS!O1104</f>
        <v>19418</v>
      </c>
      <c r="G1101" s="133">
        <f ca="1">OFFSET(CDBG17old!$J$1,MATCH(A1101,CDBG17old!$K$2:$K$1263,0),)</f>
        <v>306974</v>
      </c>
      <c r="H1101" s="133">
        <f>CALCS!X1104</f>
        <v>328561</v>
      </c>
      <c r="I1101" s="133">
        <f ca="1">IFERROR(OFFSET('reallocations and reductions'!$H$2,MATCH(A1101,'reallocations and reductions'!$F$3:$F$6,0),),0)</f>
        <v>0</v>
      </c>
      <c r="J1101" s="133">
        <f ca="1">IFERROR(OFFSET('reallocations and reductions'!$I$13,MATCH(A1101,'reallocations and reductions'!$F$14:$F$54,0),), 0)</f>
        <v>0</v>
      </c>
      <c r="K1101" s="133">
        <f ca="1">ROUND(IF(OR(E1101="State Balance", E1101="Hawaii County"), H1101/(SUMIF($E$2:$E$1259,"State Balance",$H$2:$H$1259)+SUMIF($E$2:$E$1259,"Hawaii County",$H$2:$H$1259))*('reallocations and reductions'!$I$6),H1101/(SUM($H$2:$H$1259)-SUMIF($E$2:$E$1259,"State Balance",$H$2:$H$1259)-SUMIF($E$2:$E$1259,"Hawaii County",$H$2:$H$1259))*('reallocations and reductions'!$I$8+'reallocations and reductions'!$I$7)),0)</f>
        <v>26</v>
      </c>
      <c r="L1101" s="133">
        <f t="shared" ca="1" si="51"/>
        <v>328587</v>
      </c>
      <c r="M1101" s="151">
        <f t="shared" ca="1" si="52"/>
        <v>7.0406614240945492E-2</v>
      </c>
      <c r="N1101" s="156">
        <f t="shared" ca="1" si="53"/>
        <v>21613</v>
      </c>
    </row>
    <row r="1102" spans="1:14" x14ac:dyDescent="0.25">
      <c r="A1102" t="str">
        <f>CALCS!AD1105</f>
        <v>484068</v>
      </c>
      <c r="B1102" t="str">
        <f>CALCS!A1105</f>
        <v>Pasadena</v>
      </c>
      <c r="C1102" t="str">
        <f>CALCS!B1105</f>
        <v>TX</v>
      </c>
      <c r="D1102" t="str">
        <f>CALCS!C1105</f>
        <v>52</v>
      </c>
      <c r="E1102" t="str">
        <f>CALCS!D1105</f>
        <v>MC</v>
      </c>
      <c r="F1102">
        <f>CALCS!O1105</f>
        <v>153351</v>
      </c>
      <c r="G1102" s="133">
        <f ca="1">OFFSET(CDBG17old!$J$1,MATCH(A1102,CDBG17old!$K$2:$K$1263,0),)</f>
        <v>1549042</v>
      </c>
      <c r="H1102" s="133">
        <f>CALCS!X1105</f>
        <v>1652287</v>
      </c>
      <c r="I1102" s="133">
        <f ca="1">IFERROR(OFFSET('reallocations and reductions'!$H$2,MATCH(A1102,'reallocations and reductions'!$F$3:$F$6,0),),0)</f>
        <v>0</v>
      </c>
      <c r="J1102" s="133">
        <f ca="1">IFERROR(OFFSET('reallocations and reductions'!$I$13,MATCH(A1102,'reallocations and reductions'!$F$14:$F$54,0),), 0)</f>
        <v>0</v>
      </c>
      <c r="K1102" s="133">
        <f ca="1">ROUND(IF(OR(E1102="State Balance", E1102="Hawaii County"), H1102/(SUMIF($E$2:$E$1259,"State Balance",$H$2:$H$1259)+SUMIF($E$2:$E$1259,"Hawaii County",$H$2:$H$1259))*('reallocations and reductions'!$I$6),H1102/(SUM($H$2:$H$1259)-SUMIF($E$2:$E$1259,"State Balance",$H$2:$H$1259)-SUMIF($E$2:$E$1259,"Hawaii County",$H$2:$H$1259))*('reallocations and reductions'!$I$8+'reallocations and reductions'!$I$7)),0)</f>
        <v>129</v>
      </c>
      <c r="L1102" s="133">
        <f t="shared" ca="1" si="51"/>
        <v>1652416</v>
      </c>
      <c r="M1102" s="151">
        <f t="shared" ca="1" si="52"/>
        <v>6.6734149235462947E-2</v>
      </c>
      <c r="N1102" s="156">
        <f t="shared" ca="1" si="53"/>
        <v>103374</v>
      </c>
    </row>
    <row r="1103" spans="1:14" x14ac:dyDescent="0.25">
      <c r="A1103" t="str">
        <f>CALCS!AD1106</f>
        <v>484080</v>
      </c>
      <c r="B1103" t="str">
        <f>CALCS!A1106</f>
        <v>Pearland</v>
      </c>
      <c r="C1103" t="str">
        <f>CALCS!B1106</f>
        <v>TX</v>
      </c>
      <c r="D1103" t="str">
        <f>CALCS!C1106</f>
        <v>52</v>
      </c>
      <c r="E1103" t="str">
        <f>CALCS!D1106</f>
        <v>MC</v>
      </c>
      <c r="F1103">
        <f>CALCS!O1106</f>
        <v>113570</v>
      </c>
      <c r="G1103" s="133">
        <f ca="1">OFFSET(CDBG17old!$J$1,MATCH(A1103,CDBG17old!$K$2:$K$1263,0),)</f>
        <v>338534</v>
      </c>
      <c r="H1103" s="133">
        <f>CALCS!X1106</f>
        <v>389971</v>
      </c>
      <c r="I1103" s="133">
        <f ca="1">IFERROR(OFFSET('reallocations and reductions'!$H$2,MATCH(A1103,'reallocations and reductions'!$F$3:$F$6,0),),0)</f>
        <v>0</v>
      </c>
      <c r="J1103" s="133">
        <f ca="1">IFERROR(OFFSET('reallocations and reductions'!$I$13,MATCH(A1103,'reallocations and reductions'!$F$14:$F$54,0),), 0)</f>
        <v>0</v>
      </c>
      <c r="K1103" s="133">
        <f ca="1">ROUND(IF(OR(E1103="State Balance", E1103="Hawaii County"), H1103/(SUMIF($E$2:$E$1259,"State Balance",$H$2:$H$1259)+SUMIF($E$2:$E$1259,"Hawaii County",$H$2:$H$1259))*('reallocations and reductions'!$I$6),H1103/(SUM($H$2:$H$1259)-SUMIF($E$2:$E$1259,"State Balance",$H$2:$H$1259)-SUMIF($E$2:$E$1259,"Hawaii County",$H$2:$H$1259))*('reallocations and reductions'!$I$8+'reallocations and reductions'!$I$7)),0)</f>
        <v>30</v>
      </c>
      <c r="L1103" s="133">
        <f t="shared" ca="1" si="51"/>
        <v>390001</v>
      </c>
      <c r="M1103" s="151">
        <f t="shared" ca="1" si="52"/>
        <v>0.15202904287309399</v>
      </c>
      <c r="N1103" s="156">
        <f t="shared" ca="1" si="53"/>
        <v>51467</v>
      </c>
    </row>
    <row r="1104" spans="1:14" x14ac:dyDescent="0.25">
      <c r="A1104" t="str">
        <f>CALCS!AD1107</f>
        <v>484140</v>
      </c>
      <c r="B1104" t="str">
        <f>CALCS!A1107</f>
        <v>Pflugerville City</v>
      </c>
      <c r="C1104" t="str">
        <f>CALCS!B1107</f>
        <v>TX</v>
      </c>
      <c r="D1104" t="str">
        <f>CALCS!C1107</f>
        <v>52</v>
      </c>
      <c r="E1104" t="str">
        <f>CALCS!D1107</f>
        <v>MC</v>
      </c>
      <c r="F1104">
        <f>CALCS!O1107</f>
        <v>59245</v>
      </c>
      <c r="G1104" s="133">
        <f ca="1">OFFSET(CDBG17old!$J$1,MATCH(A1104,CDBG17old!$K$2:$K$1263,0),)</f>
        <v>260462</v>
      </c>
      <c r="H1104" s="133">
        <f>CALCS!X1107</f>
        <v>265003</v>
      </c>
      <c r="I1104" s="133">
        <f ca="1">IFERROR(OFFSET('reallocations and reductions'!$H$2,MATCH(A1104,'reallocations and reductions'!$F$3:$F$6,0),),0)</f>
        <v>0</v>
      </c>
      <c r="J1104" s="133">
        <f ca="1">IFERROR(OFFSET('reallocations and reductions'!$I$13,MATCH(A1104,'reallocations and reductions'!$F$14:$F$54,0),), 0)</f>
        <v>0</v>
      </c>
      <c r="K1104" s="133">
        <f ca="1">ROUND(IF(OR(E1104="State Balance", E1104="Hawaii County"), H1104/(SUMIF($E$2:$E$1259,"State Balance",$H$2:$H$1259)+SUMIF($E$2:$E$1259,"Hawaii County",$H$2:$H$1259))*('reallocations and reductions'!$I$6),H1104/(SUM($H$2:$H$1259)-SUMIF($E$2:$E$1259,"State Balance",$H$2:$H$1259)-SUMIF($E$2:$E$1259,"Hawaii County",$H$2:$H$1259))*('reallocations and reductions'!$I$8+'reallocations and reductions'!$I$7)),0)</f>
        <v>21</v>
      </c>
      <c r="L1104" s="133">
        <f t="shared" ca="1" si="51"/>
        <v>265024</v>
      </c>
      <c r="M1104" s="151">
        <f t="shared" ca="1" si="52"/>
        <v>1.7515030983406409E-2</v>
      </c>
      <c r="N1104" s="156">
        <f t="shared" ca="1" si="53"/>
        <v>4562</v>
      </c>
    </row>
    <row r="1105" spans="1:14" x14ac:dyDescent="0.25">
      <c r="A1105" t="str">
        <f>CALCS!AD1108</f>
        <v>484146</v>
      </c>
      <c r="B1105" t="str">
        <f>CALCS!A1108</f>
        <v>Pharr</v>
      </c>
      <c r="C1105" t="str">
        <f>CALCS!B1108</f>
        <v>TX</v>
      </c>
      <c r="D1105" t="str">
        <f>CALCS!C1108</f>
        <v>52</v>
      </c>
      <c r="E1105" t="str">
        <f>CALCS!D1108</f>
        <v>MC</v>
      </c>
      <c r="F1105">
        <f>CALCS!O1108</f>
        <v>77320</v>
      </c>
      <c r="G1105" s="133">
        <f ca="1">OFFSET(CDBG17old!$J$1,MATCH(A1105,CDBG17old!$K$2:$K$1263,0),)</f>
        <v>1115492</v>
      </c>
      <c r="H1105" s="133">
        <f>CALCS!X1108</f>
        <v>1201930</v>
      </c>
      <c r="I1105" s="133">
        <f ca="1">IFERROR(OFFSET('reallocations and reductions'!$H$2,MATCH(A1105,'reallocations and reductions'!$F$3:$F$6,0),),0)</f>
        <v>0</v>
      </c>
      <c r="J1105" s="133">
        <f ca="1">IFERROR(OFFSET('reallocations and reductions'!$I$13,MATCH(A1105,'reallocations and reductions'!$F$14:$F$54,0),), 0)</f>
        <v>0</v>
      </c>
      <c r="K1105" s="133">
        <f ca="1">ROUND(IF(OR(E1105="State Balance", E1105="Hawaii County"), H1105/(SUMIF($E$2:$E$1259,"State Balance",$H$2:$H$1259)+SUMIF($E$2:$E$1259,"Hawaii County",$H$2:$H$1259))*('reallocations and reductions'!$I$6),H1105/(SUM($H$2:$H$1259)-SUMIF($E$2:$E$1259,"State Balance",$H$2:$H$1259)-SUMIF($E$2:$E$1259,"Hawaii County",$H$2:$H$1259))*('reallocations and reductions'!$I$8+'reallocations and reductions'!$I$7)),0)</f>
        <v>94</v>
      </c>
      <c r="L1105" s="133">
        <f t="shared" ca="1" si="51"/>
        <v>1202024</v>
      </c>
      <c r="M1105" s="151">
        <f t="shared" ca="1" si="52"/>
        <v>7.7572945390912709E-2</v>
      </c>
      <c r="N1105" s="156">
        <f t="shared" ca="1" si="53"/>
        <v>86532</v>
      </c>
    </row>
    <row r="1106" spans="1:14" x14ac:dyDescent="0.25">
      <c r="A1106" t="str">
        <f>CALCS!AD1109</f>
        <v>484206</v>
      </c>
      <c r="B1106" t="str">
        <f>CALCS!A1109</f>
        <v>Plano</v>
      </c>
      <c r="C1106" t="str">
        <f>CALCS!B1109</f>
        <v>TX</v>
      </c>
      <c r="D1106" t="str">
        <f>CALCS!C1109</f>
        <v>51</v>
      </c>
      <c r="E1106" t="str">
        <f>CALCS!D1109</f>
        <v>PC</v>
      </c>
      <c r="F1106">
        <f>CALCS!O1109</f>
        <v>286057</v>
      </c>
      <c r="G1106" s="133">
        <f ca="1">OFFSET(CDBG17old!$J$1,MATCH(A1106,CDBG17old!$K$2:$K$1263,0),)</f>
        <v>1186260</v>
      </c>
      <c r="H1106" s="133">
        <f>CALCS!X1109</f>
        <v>1319895</v>
      </c>
      <c r="I1106" s="133">
        <f ca="1">IFERROR(OFFSET('reallocations and reductions'!$H$2,MATCH(A1106,'reallocations and reductions'!$F$3:$F$6,0),),0)</f>
        <v>0</v>
      </c>
      <c r="J1106" s="133">
        <f ca="1">IFERROR(OFFSET('reallocations and reductions'!$I$13,MATCH(A1106,'reallocations and reductions'!$F$14:$F$54,0),), 0)</f>
        <v>0</v>
      </c>
      <c r="K1106" s="133">
        <f ca="1">ROUND(IF(OR(E1106="State Balance", E1106="Hawaii County"), H1106/(SUMIF($E$2:$E$1259,"State Balance",$H$2:$H$1259)+SUMIF($E$2:$E$1259,"Hawaii County",$H$2:$H$1259))*('reallocations and reductions'!$I$6),H1106/(SUM($H$2:$H$1259)-SUMIF($E$2:$E$1259,"State Balance",$H$2:$H$1259)-SUMIF($E$2:$E$1259,"Hawaii County",$H$2:$H$1259))*('reallocations and reductions'!$I$8+'reallocations and reductions'!$I$7)),0)</f>
        <v>103</v>
      </c>
      <c r="L1106" s="133">
        <f t="shared" ca="1" si="51"/>
        <v>1319998</v>
      </c>
      <c r="M1106" s="151">
        <f t="shared" ca="1" si="52"/>
        <v>0.11273919714059312</v>
      </c>
      <c r="N1106" s="156">
        <f t="shared" ca="1" si="53"/>
        <v>133738</v>
      </c>
    </row>
    <row r="1107" spans="1:14" x14ac:dyDescent="0.25">
      <c r="A1107" t="str">
        <f>CALCS!AD1110</f>
        <v>484248</v>
      </c>
      <c r="B1107" t="str">
        <f>CALCS!A1110</f>
        <v>Port Arthur</v>
      </c>
      <c r="C1107" t="str">
        <f>CALCS!B1110</f>
        <v>TX</v>
      </c>
      <c r="D1107" t="str">
        <f>CALCS!C1110</f>
        <v>51</v>
      </c>
      <c r="E1107" t="str">
        <f>CALCS!D1110</f>
        <v>PC</v>
      </c>
      <c r="F1107">
        <f>CALCS!O1110</f>
        <v>55427</v>
      </c>
      <c r="G1107" s="133">
        <f ca="1">OFFSET(CDBG17old!$J$1,MATCH(A1107,CDBG17old!$K$2:$K$1263,0),)</f>
        <v>1004747</v>
      </c>
      <c r="H1107" s="133">
        <f>CALCS!X1110</f>
        <v>1074895</v>
      </c>
      <c r="I1107" s="133">
        <f ca="1">IFERROR(OFFSET('reallocations and reductions'!$H$2,MATCH(A1107,'reallocations and reductions'!$F$3:$F$6,0),),0)</f>
        <v>0</v>
      </c>
      <c r="J1107" s="133">
        <f ca="1">IFERROR(OFFSET('reallocations and reductions'!$I$13,MATCH(A1107,'reallocations and reductions'!$F$14:$F$54,0),), 0)</f>
        <v>0</v>
      </c>
      <c r="K1107" s="133">
        <f ca="1">ROUND(IF(OR(E1107="State Balance", E1107="Hawaii County"), H1107/(SUMIF($E$2:$E$1259,"State Balance",$H$2:$H$1259)+SUMIF($E$2:$E$1259,"Hawaii County",$H$2:$H$1259))*('reallocations and reductions'!$I$6),H1107/(SUM($H$2:$H$1259)-SUMIF($E$2:$E$1259,"State Balance",$H$2:$H$1259)-SUMIF($E$2:$E$1259,"Hawaii County",$H$2:$H$1259))*('reallocations and reductions'!$I$8+'reallocations and reductions'!$I$7)),0)</f>
        <v>84</v>
      </c>
      <c r="L1107" s="133">
        <f t="shared" ca="1" si="51"/>
        <v>1074979</v>
      </c>
      <c r="M1107" s="151">
        <f t="shared" ca="1" si="52"/>
        <v>6.9900183827371468E-2</v>
      </c>
      <c r="N1107" s="156">
        <f t="shared" ca="1" si="53"/>
        <v>70232</v>
      </c>
    </row>
    <row r="1108" spans="1:14" x14ac:dyDescent="0.25">
      <c r="A1108" t="str">
        <f>CALCS!AD1111</f>
        <v>484674</v>
      </c>
      <c r="B1108" t="str">
        <f>CALCS!A1111</f>
        <v>Round Rock</v>
      </c>
      <c r="C1108" t="str">
        <f>CALCS!B1111</f>
        <v>TX</v>
      </c>
      <c r="D1108" t="str">
        <f>CALCS!C1111</f>
        <v>51</v>
      </c>
      <c r="E1108" t="str">
        <f>CALCS!D1111</f>
        <v>PC</v>
      </c>
      <c r="F1108">
        <f>CALCS!O1111</f>
        <v>120892</v>
      </c>
      <c r="G1108" s="133">
        <f ca="1">OFFSET(CDBG17old!$J$1,MATCH(A1108,CDBG17old!$K$2:$K$1263,0),)</f>
        <v>605539</v>
      </c>
      <c r="H1108" s="133">
        <f>CALCS!X1111</f>
        <v>674342</v>
      </c>
      <c r="I1108" s="133">
        <f ca="1">IFERROR(OFFSET('reallocations and reductions'!$H$2,MATCH(A1108,'reallocations and reductions'!$F$3:$F$6,0),),0)</f>
        <v>0</v>
      </c>
      <c r="J1108" s="133">
        <f ca="1">IFERROR(OFFSET('reallocations and reductions'!$I$13,MATCH(A1108,'reallocations and reductions'!$F$14:$F$54,0),), 0)</f>
        <v>0</v>
      </c>
      <c r="K1108" s="133">
        <f ca="1">ROUND(IF(OR(E1108="State Balance", E1108="Hawaii County"), H1108/(SUMIF($E$2:$E$1259,"State Balance",$H$2:$H$1259)+SUMIF($E$2:$E$1259,"Hawaii County",$H$2:$H$1259))*('reallocations and reductions'!$I$6),H1108/(SUM($H$2:$H$1259)-SUMIF($E$2:$E$1259,"State Balance",$H$2:$H$1259)-SUMIF($E$2:$E$1259,"Hawaii County",$H$2:$H$1259))*('reallocations and reductions'!$I$8+'reallocations and reductions'!$I$7)),0)</f>
        <v>53</v>
      </c>
      <c r="L1108" s="133">
        <f t="shared" ca="1" si="51"/>
        <v>674395</v>
      </c>
      <c r="M1108" s="151">
        <f t="shared" ca="1" si="52"/>
        <v>0.11371026473934792</v>
      </c>
      <c r="N1108" s="156">
        <f t="shared" ca="1" si="53"/>
        <v>68856</v>
      </c>
    </row>
    <row r="1109" spans="1:14" x14ac:dyDescent="0.25">
      <c r="A1109" t="str">
        <f>CALCS!AD1112</f>
        <v>484686</v>
      </c>
      <c r="B1109" t="str">
        <f>CALCS!A1112</f>
        <v>Rowlett</v>
      </c>
      <c r="C1109" t="str">
        <f>CALCS!B1112</f>
        <v>TX</v>
      </c>
      <c r="D1109" t="str">
        <f>CALCS!C1112</f>
        <v>52</v>
      </c>
      <c r="E1109" t="str">
        <f>CALCS!D1112</f>
        <v>MC</v>
      </c>
      <c r="F1109">
        <f>CALCS!O1112</f>
        <v>61999</v>
      </c>
      <c r="G1109" s="133">
        <f ca="1">OFFSET(CDBG17old!$J$1,MATCH(A1109,CDBG17old!$K$2:$K$1263,0),)</f>
        <v>201665</v>
      </c>
      <c r="H1109" s="133">
        <f>CALCS!X1112</f>
        <v>246046</v>
      </c>
      <c r="I1109" s="133">
        <f ca="1">IFERROR(OFFSET('reallocations and reductions'!$H$2,MATCH(A1109,'reallocations and reductions'!$F$3:$F$6,0),),0)</f>
        <v>0</v>
      </c>
      <c r="J1109" s="133">
        <f ca="1">IFERROR(OFFSET('reallocations and reductions'!$I$13,MATCH(A1109,'reallocations and reductions'!$F$14:$F$54,0),), 0)</f>
        <v>0</v>
      </c>
      <c r="K1109" s="133">
        <f ca="1">ROUND(IF(OR(E1109="State Balance", E1109="Hawaii County"), H1109/(SUMIF($E$2:$E$1259,"State Balance",$H$2:$H$1259)+SUMIF($E$2:$E$1259,"Hawaii County",$H$2:$H$1259))*('reallocations and reductions'!$I$6),H1109/(SUM($H$2:$H$1259)-SUMIF($E$2:$E$1259,"State Balance",$H$2:$H$1259)-SUMIF($E$2:$E$1259,"Hawaii County",$H$2:$H$1259))*('reallocations and reductions'!$I$8+'reallocations and reductions'!$I$7)),0)</f>
        <v>19</v>
      </c>
      <c r="L1109" s="133">
        <f t="shared" ca="1" si="51"/>
        <v>246065</v>
      </c>
      <c r="M1109" s="151">
        <f t="shared" ca="1" si="52"/>
        <v>0.22016710881908114</v>
      </c>
      <c r="N1109" s="156">
        <f t="shared" ca="1" si="53"/>
        <v>44400</v>
      </c>
    </row>
    <row r="1110" spans="1:14" x14ac:dyDescent="0.25">
      <c r="A1110" t="str">
        <f>CALCS!AD1113</f>
        <v>484752</v>
      </c>
      <c r="B1110" t="str">
        <f>CALCS!A1113</f>
        <v>San Angelo</v>
      </c>
      <c r="C1110" t="str">
        <f>CALCS!B1113</f>
        <v>TX</v>
      </c>
      <c r="D1110" t="str">
        <f>CALCS!C1113</f>
        <v>51</v>
      </c>
      <c r="E1110" t="str">
        <f>CALCS!D1113</f>
        <v>PC</v>
      </c>
      <c r="F1110">
        <f>CALCS!O1113</f>
        <v>100702</v>
      </c>
      <c r="G1110" s="133">
        <f ca="1">OFFSET(CDBG17old!$J$1,MATCH(A1110,CDBG17old!$K$2:$K$1263,0),)</f>
        <v>688898</v>
      </c>
      <c r="H1110" s="133">
        <f>CALCS!X1113</f>
        <v>699767</v>
      </c>
      <c r="I1110" s="133">
        <f ca="1">IFERROR(OFFSET('reallocations and reductions'!$H$2,MATCH(A1110,'reallocations and reductions'!$F$3:$F$6,0),),0)</f>
        <v>0</v>
      </c>
      <c r="J1110" s="133">
        <f ca="1">IFERROR(OFFSET('reallocations and reductions'!$I$13,MATCH(A1110,'reallocations and reductions'!$F$14:$F$54,0),), 0)</f>
        <v>0</v>
      </c>
      <c r="K1110" s="133">
        <f ca="1">ROUND(IF(OR(E1110="State Balance", E1110="Hawaii County"), H1110/(SUMIF($E$2:$E$1259,"State Balance",$H$2:$H$1259)+SUMIF($E$2:$E$1259,"Hawaii County",$H$2:$H$1259))*('reallocations and reductions'!$I$6),H1110/(SUM($H$2:$H$1259)-SUMIF($E$2:$E$1259,"State Balance",$H$2:$H$1259)-SUMIF($E$2:$E$1259,"Hawaii County",$H$2:$H$1259))*('reallocations and reductions'!$I$8+'reallocations and reductions'!$I$7)),0)</f>
        <v>55</v>
      </c>
      <c r="L1110" s="133">
        <f t="shared" ca="1" si="51"/>
        <v>699822</v>
      </c>
      <c r="M1110" s="151">
        <f t="shared" ca="1" si="52"/>
        <v>1.5857209630453274E-2</v>
      </c>
      <c r="N1110" s="156">
        <f t="shared" ca="1" si="53"/>
        <v>10924</v>
      </c>
    </row>
    <row r="1111" spans="1:14" x14ac:dyDescent="0.25">
      <c r="A1111" t="str">
        <f>CALCS!AD1114</f>
        <v>484758</v>
      </c>
      <c r="B1111" t="str">
        <f>CALCS!A1114</f>
        <v>San Antonio</v>
      </c>
      <c r="C1111" t="str">
        <f>CALCS!B1114</f>
        <v>TX</v>
      </c>
      <c r="D1111" t="str">
        <f>CALCS!C1114</f>
        <v>51</v>
      </c>
      <c r="E1111" t="str">
        <f>CALCS!D1114</f>
        <v>PC</v>
      </c>
      <c r="F1111">
        <f>CALCS!O1114</f>
        <v>1492510</v>
      </c>
      <c r="G1111" s="133">
        <f ca="1">OFFSET(CDBG17old!$J$1,MATCH(A1111,CDBG17old!$K$2:$K$1263,0),)</f>
        <v>11605895</v>
      </c>
      <c r="H1111" s="133">
        <f>CALCS!X1114</f>
        <v>12740551</v>
      </c>
      <c r="I1111" s="133">
        <f ca="1">IFERROR(OFFSET('reallocations and reductions'!$H$2,MATCH(A1111,'reallocations and reductions'!$F$3:$F$6,0),),0)</f>
        <v>0</v>
      </c>
      <c r="J1111" s="133">
        <f ca="1">IFERROR(OFFSET('reallocations and reductions'!$I$13,MATCH(A1111,'reallocations and reductions'!$F$14:$F$54,0),), 0)</f>
        <v>0</v>
      </c>
      <c r="K1111" s="133">
        <f ca="1">ROUND(IF(OR(E1111="State Balance", E1111="Hawaii County"), H1111/(SUMIF($E$2:$E$1259,"State Balance",$H$2:$H$1259)+SUMIF($E$2:$E$1259,"Hawaii County",$H$2:$H$1259))*('reallocations and reductions'!$I$6),H1111/(SUM($H$2:$H$1259)-SUMIF($E$2:$E$1259,"State Balance",$H$2:$H$1259)-SUMIF($E$2:$E$1259,"Hawaii County",$H$2:$H$1259))*('reallocations and reductions'!$I$8+'reallocations and reductions'!$I$7)),0)</f>
        <v>993</v>
      </c>
      <c r="L1111" s="133">
        <f t="shared" ca="1" si="51"/>
        <v>12741544</v>
      </c>
      <c r="M1111" s="151">
        <f t="shared" ca="1" si="52"/>
        <v>9.785104897123402E-2</v>
      </c>
      <c r="N1111" s="156">
        <f t="shared" ca="1" si="53"/>
        <v>1135649</v>
      </c>
    </row>
    <row r="1112" spans="1:14" x14ac:dyDescent="0.25">
      <c r="A1112" t="str">
        <f>CALCS!AD1115</f>
        <v>484770</v>
      </c>
      <c r="B1112" t="str">
        <f>CALCS!A1115</f>
        <v>San Benito</v>
      </c>
      <c r="C1112" t="str">
        <f>CALCS!B1115</f>
        <v>TX</v>
      </c>
      <c r="D1112" t="str">
        <f>CALCS!C1115</f>
        <v>52</v>
      </c>
      <c r="E1112" t="str">
        <f>CALCS!D1115</f>
        <v>MC</v>
      </c>
      <c r="F1112">
        <f>CALCS!O1115</f>
        <v>24476</v>
      </c>
      <c r="G1112" s="133">
        <f ca="1">OFFSET(CDBG17old!$J$1,MATCH(A1112,CDBG17old!$K$2:$K$1263,0),)</f>
        <v>356520</v>
      </c>
      <c r="H1112" s="133">
        <f>CALCS!X1115</f>
        <v>406205</v>
      </c>
      <c r="I1112" s="133">
        <f ca="1">IFERROR(OFFSET('reallocations and reductions'!$H$2,MATCH(A1112,'reallocations and reductions'!$F$3:$F$6,0),),0)</f>
        <v>0</v>
      </c>
      <c r="J1112" s="133">
        <f ca="1">IFERROR(OFFSET('reallocations and reductions'!$I$13,MATCH(A1112,'reallocations and reductions'!$F$14:$F$54,0),), 0)</f>
        <v>0</v>
      </c>
      <c r="K1112" s="133">
        <f ca="1">ROUND(IF(OR(E1112="State Balance", E1112="Hawaii County"), H1112/(SUMIF($E$2:$E$1259,"State Balance",$H$2:$H$1259)+SUMIF($E$2:$E$1259,"Hawaii County",$H$2:$H$1259))*('reallocations and reductions'!$I$6),H1112/(SUM($H$2:$H$1259)-SUMIF($E$2:$E$1259,"State Balance",$H$2:$H$1259)-SUMIF($E$2:$E$1259,"Hawaii County",$H$2:$H$1259))*('reallocations and reductions'!$I$8+'reallocations and reductions'!$I$7)),0)</f>
        <v>32</v>
      </c>
      <c r="L1112" s="133">
        <f t="shared" ca="1" si="51"/>
        <v>406237</v>
      </c>
      <c r="M1112" s="151">
        <f t="shared" ca="1" si="52"/>
        <v>0.13945080219903511</v>
      </c>
      <c r="N1112" s="156">
        <f t="shared" ca="1" si="53"/>
        <v>49717</v>
      </c>
    </row>
    <row r="1113" spans="1:14" x14ac:dyDescent="0.25">
      <c r="A1113" t="str">
        <f>CALCS!AD1116</f>
        <v>484812</v>
      </c>
      <c r="B1113" t="str">
        <f>CALCS!A1116</f>
        <v>San Marcos</v>
      </c>
      <c r="C1113" t="str">
        <f>CALCS!B1116</f>
        <v>TX</v>
      </c>
      <c r="D1113" t="str">
        <f>CALCS!C1116</f>
        <v>52</v>
      </c>
      <c r="E1113" t="str">
        <f>CALCS!D1116</f>
        <v>MC</v>
      </c>
      <c r="F1113">
        <f>CALCS!O1116</f>
        <v>61980</v>
      </c>
      <c r="G1113" s="133">
        <f ca="1">OFFSET(CDBG17old!$J$1,MATCH(A1113,CDBG17old!$K$2:$K$1263,0),)</f>
        <v>562799</v>
      </c>
      <c r="H1113" s="133">
        <f>CALCS!X1116</f>
        <v>649897</v>
      </c>
      <c r="I1113" s="133">
        <f ca="1">IFERROR(OFFSET('reallocations and reductions'!$H$2,MATCH(A1113,'reallocations and reductions'!$F$3:$F$6,0),),0)</f>
        <v>0</v>
      </c>
      <c r="J1113" s="133">
        <f ca="1">IFERROR(OFFSET('reallocations and reductions'!$I$13,MATCH(A1113,'reallocations and reductions'!$F$14:$F$54,0),), 0)</f>
        <v>0</v>
      </c>
      <c r="K1113" s="133">
        <f ca="1">ROUND(IF(OR(E1113="State Balance", E1113="Hawaii County"), H1113/(SUMIF($E$2:$E$1259,"State Balance",$H$2:$H$1259)+SUMIF($E$2:$E$1259,"Hawaii County",$H$2:$H$1259))*('reallocations and reductions'!$I$6),H1113/(SUM($H$2:$H$1259)-SUMIF($E$2:$E$1259,"State Balance",$H$2:$H$1259)-SUMIF($E$2:$E$1259,"Hawaii County",$H$2:$H$1259))*('reallocations and reductions'!$I$8+'reallocations and reductions'!$I$7)),0)</f>
        <v>51</v>
      </c>
      <c r="L1113" s="133">
        <f t="shared" ca="1" si="51"/>
        <v>649948</v>
      </c>
      <c r="M1113" s="151">
        <f t="shared" ca="1" si="52"/>
        <v>0.15484924457932583</v>
      </c>
      <c r="N1113" s="156">
        <f t="shared" ca="1" si="53"/>
        <v>87149</v>
      </c>
    </row>
    <row r="1114" spans="1:14" x14ac:dyDescent="0.25">
      <c r="A1114" t="str">
        <f>CALCS!AD1117</f>
        <v>484962</v>
      </c>
      <c r="B1114" t="str">
        <f>CALCS!A1117</f>
        <v>Sherman</v>
      </c>
      <c r="C1114" t="str">
        <f>CALCS!B1117</f>
        <v>TX</v>
      </c>
      <c r="D1114" t="str">
        <f>CALCS!C1117</f>
        <v>51</v>
      </c>
      <c r="E1114" t="str">
        <f>CALCS!D1117</f>
        <v>PC</v>
      </c>
      <c r="F1114">
        <f>CALCS!O1117</f>
        <v>41567</v>
      </c>
      <c r="G1114" s="133">
        <f ca="1">OFFSET(CDBG17old!$J$1,MATCH(A1114,CDBG17old!$K$2:$K$1263,0),)</f>
        <v>334954</v>
      </c>
      <c r="H1114" s="133">
        <f>CALCS!X1117</f>
        <v>368305</v>
      </c>
      <c r="I1114" s="133">
        <f ca="1">IFERROR(OFFSET('reallocations and reductions'!$H$2,MATCH(A1114,'reallocations and reductions'!$F$3:$F$6,0),),0)</f>
        <v>0</v>
      </c>
      <c r="J1114" s="133">
        <f ca="1">IFERROR(OFFSET('reallocations and reductions'!$I$13,MATCH(A1114,'reallocations and reductions'!$F$14:$F$54,0),), 0)</f>
        <v>0</v>
      </c>
      <c r="K1114" s="133">
        <f ca="1">ROUND(IF(OR(E1114="State Balance", E1114="Hawaii County"), H1114/(SUMIF($E$2:$E$1259,"State Balance",$H$2:$H$1259)+SUMIF($E$2:$E$1259,"Hawaii County",$H$2:$H$1259))*('reallocations and reductions'!$I$6),H1114/(SUM($H$2:$H$1259)-SUMIF($E$2:$E$1259,"State Balance",$H$2:$H$1259)-SUMIF($E$2:$E$1259,"Hawaii County",$H$2:$H$1259))*('reallocations and reductions'!$I$8+'reallocations and reductions'!$I$7)),0)</f>
        <v>29</v>
      </c>
      <c r="L1114" s="133">
        <f t="shared" ca="1" si="51"/>
        <v>368334</v>
      </c>
      <c r="M1114" s="151">
        <f t="shared" ca="1" si="52"/>
        <v>9.9655475080160261E-2</v>
      </c>
      <c r="N1114" s="156">
        <f t="shared" ca="1" si="53"/>
        <v>33380</v>
      </c>
    </row>
    <row r="1115" spans="1:14" x14ac:dyDescent="0.25">
      <c r="A1115" t="str">
        <f>CALCS!AD1118</f>
        <v>485202</v>
      </c>
      <c r="B1115" t="str">
        <f>CALCS!A1118</f>
        <v>Sugar Land</v>
      </c>
      <c r="C1115" t="str">
        <f>CALCS!B1118</f>
        <v>TX</v>
      </c>
      <c r="D1115" t="str">
        <f>CALCS!C1118</f>
        <v>51</v>
      </c>
      <c r="E1115" t="str">
        <f>CALCS!D1118</f>
        <v>PC</v>
      </c>
      <c r="F1115">
        <f>CALCS!O1118</f>
        <v>88177</v>
      </c>
      <c r="G1115" s="133">
        <f ca="1">OFFSET(CDBG17old!$J$1,MATCH(A1115,CDBG17old!$K$2:$K$1263,0),)</f>
        <v>283687</v>
      </c>
      <c r="H1115" s="133">
        <f>CALCS!X1118</f>
        <v>331846</v>
      </c>
      <c r="I1115" s="133">
        <f ca="1">IFERROR(OFFSET('reallocations and reductions'!$H$2,MATCH(A1115,'reallocations and reductions'!$F$3:$F$6,0),),0)</f>
        <v>0</v>
      </c>
      <c r="J1115" s="133">
        <f ca="1">IFERROR(OFFSET('reallocations and reductions'!$I$13,MATCH(A1115,'reallocations and reductions'!$F$14:$F$54,0),), 0)</f>
        <v>0</v>
      </c>
      <c r="K1115" s="133">
        <f ca="1">ROUND(IF(OR(E1115="State Balance", E1115="Hawaii County"), H1115/(SUMIF($E$2:$E$1259,"State Balance",$H$2:$H$1259)+SUMIF($E$2:$E$1259,"Hawaii County",$H$2:$H$1259))*('reallocations and reductions'!$I$6),H1115/(SUM($H$2:$H$1259)-SUMIF($E$2:$E$1259,"State Balance",$H$2:$H$1259)-SUMIF($E$2:$E$1259,"Hawaii County",$H$2:$H$1259))*('reallocations and reductions'!$I$8+'reallocations and reductions'!$I$7)),0)</f>
        <v>26</v>
      </c>
      <c r="L1115" s="133">
        <f t="shared" ca="1" si="51"/>
        <v>331872</v>
      </c>
      <c r="M1115" s="151">
        <f t="shared" ca="1" si="52"/>
        <v>0.16985268976019346</v>
      </c>
      <c r="N1115" s="156">
        <f t="shared" ca="1" si="53"/>
        <v>48185</v>
      </c>
    </row>
    <row r="1116" spans="1:14" x14ac:dyDescent="0.25">
      <c r="A1116" t="str">
        <f>CALCS!AD1119</f>
        <v>485316</v>
      </c>
      <c r="B1116" t="str">
        <f>CALCS!A1119</f>
        <v>Temple</v>
      </c>
      <c r="C1116" t="str">
        <f>CALCS!B1119</f>
        <v>TX</v>
      </c>
      <c r="D1116" t="str">
        <f>CALCS!C1119</f>
        <v>51</v>
      </c>
      <c r="E1116" t="str">
        <f>CALCS!D1119</f>
        <v>PC</v>
      </c>
      <c r="F1116">
        <f>CALCS!O1119</f>
        <v>73600</v>
      </c>
      <c r="G1116" s="133">
        <f ca="1">OFFSET(CDBG17old!$J$1,MATCH(A1116,CDBG17old!$K$2:$K$1263,0),)</f>
        <v>431615</v>
      </c>
      <c r="H1116" s="133">
        <f>CALCS!X1119</f>
        <v>536190</v>
      </c>
      <c r="I1116" s="133">
        <f ca="1">IFERROR(OFFSET('reallocations and reductions'!$H$2,MATCH(A1116,'reallocations and reductions'!$F$3:$F$6,0),),0)</f>
        <v>0</v>
      </c>
      <c r="J1116" s="133">
        <f ca="1">IFERROR(OFFSET('reallocations and reductions'!$I$13,MATCH(A1116,'reallocations and reductions'!$F$14:$F$54,0),), 0)</f>
        <v>0</v>
      </c>
      <c r="K1116" s="133">
        <f ca="1">ROUND(IF(OR(E1116="State Balance", E1116="Hawaii County"), H1116/(SUMIF($E$2:$E$1259,"State Balance",$H$2:$H$1259)+SUMIF($E$2:$E$1259,"Hawaii County",$H$2:$H$1259))*('reallocations and reductions'!$I$6),H1116/(SUM($H$2:$H$1259)-SUMIF($E$2:$E$1259,"State Balance",$H$2:$H$1259)-SUMIF($E$2:$E$1259,"Hawaii County",$H$2:$H$1259))*('reallocations and reductions'!$I$8+'reallocations and reductions'!$I$7)),0)</f>
        <v>42</v>
      </c>
      <c r="L1116" s="133">
        <f t="shared" ca="1" si="51"/>
        <v>536232</v>
      </c>
      <c r="M1116" s="151">
        <f t="shared" ca="1" si="52"/>
        <v>0.24238499588753867</v>
      </c>
      <c r="N1116" s="156">
        <f t="shared" ca="1" si="53"/>
        <v>104617</v>
      </c>
    </row>
    <row r="1117" spans="1:14" x14ac:dyDescent="0.25">
      <c r="A1117" t="str">
        <f>CALCS!AD1120</f>
        <v>485340</v>
      </c>
      <c r="B1117" t="str">
        <f>CALCS!A1120</f>
        <v>Texarkana</v>
      </c>
      <c r="C1117" t="str">
        <f>CALCS!B1120</f>
        <v>TX</v>
      </c>
      <c r="D1117" t="str">
        <f>CALCS!C1120</f>
        <v>51</v>
      </c>
      <c r="E1117" t="str">
        <f>CALCS!D1120</f>
        <v>PC</v>
      </c>
      <c r="F1117">
        <f>CALCS!O1120</f>
        <v>37679</v>
      </c>
      <c r="G1117" s="133">
        <f ca="1">OFFSET(CDBG17old!$J$1,MATCH(A1117,CDBG17old!$K$2:$K$1263,0),)</f>
        <v>284774</v>
      </c>
      <c r="H1117" s="133">
        <f>CALCS!X1120</f>
        <v>325008</v>
      </c>
      <c r="I1117" s="133">
        <f ca="1">IFERROR(OFFSET('reallocations and reductions'!$H$2,MATCH(A1117,'reallocations and reductions'!$F$3:$F$6,0),),0)</f>
        <v>0</v>
      </c>
      <c r="J1117" s="133">
        <f ca="1">IFERROR(OFFSET('reallocations and reductions'!$I$13,MATCH(A1117,'reallocations and reductions'!$F$14:$F$54,0),), 0)</f>
        <v>0</v>
      </c>
      <c r="K1117" s="133">
        <f ca="1">ROUND(IF(OR(E1117="State Balance", E1117="Hawaii County"), H1117/(SUMIF($E$2:$E$1259,"State Balance",$H$2:$H$1259)+SUMIF($E$2:$E$1259,"Hawaii County",$H$2:$H$1259))*('reallocations and reductions'!$I$6),H1117/(SUM($H$2:$H$1259)-SUMIF($E$2:$E$1259,"State Balance",$H$2:$H$1259)-SUMIF($E$2:$E$1259,"Hawaii County",$H$2:$H$1259))*('reallocations and reductions'!$I$8+'reallocations and reductions'!$I$7)),0)</f>
        <v>25</v>
      </c>
      <c r="L1117" s="133">
        <f t="shared" ca="1" si="51"/>
        <v>325033</v>
      </c>
      <c r="M1117" s="151">
        <f t="shared" ca="1" si="52"/>
        <v>0.14137175444387479</v>
      </c>
      <c r="N1117" s="156">
        <f t="shared" ca="1" si="53"/>
        <v>40259</v>
      </c>
    </row>
    <row r="1118" spans="1:14" x14ac:dyDescent="0.25">
      <c r="A1118" t="str">
        <f>CALCS!AD1121</f>
        <v>485346</v>
      </c>
      <c r="B1118" t="str">
        <f>CALCS!A1121</f>
        <v>Texas City</v>
      </c>
      <c r="C1118" t="str">
        <f>CALCS!B1121</f>
        <v>TX</v>
      </c>
      <c r="D1118" t="str">
        <f>CALCS!C1121</f>
        <v>52</v>
      </c>
      <c r="E1118" t="str">
        <f>CALCS!D1121</f>
        <v>MC</v>
      </c>
      <c r="F1118">
        <f>CALCS!O1121</f>
        <v>48262</v>
      </c>
      <c r="G1118" s="133">
        <f ca="1">OFFSET(CDBG17old!$J$1,MATCH(A1118,CDBG17old!$K$2:$K$1263,0),)</f>
        <v>353153</v>
      </c>
      <c r="H1118" s="133">
        <f>CALCS!X1121</f>
        <v>410442</v>
      </c>
      <c r="I1118" s="133">
        <f ca="1">IFERROR(OFFSET('reallocations and reductions'!$H$2,MATCH(A1118,'reallocations and reductions'!$F$3:$F$6,0),),0)</f>
        <v>0</v>
      </c>
      <c r="J1118" s="133">
        <f ca="1">IFERROR(OFFSET('reallocations and reductions'!$I$13,MATCH(A1118,'reallocations and reductions'!$F$14:$F$54,0),), 0)</f>
        <v>0</v>
      </c>
      <c r="K1118" s="133">
        <f ca="1">ROUND(IF(OR(E1118="State Balance", E1118="Hawaii County"), H1118/(SUMIF($E$2:$E$1259,"State Balance",$H$2:$H$1259)+SUMIF($E$2:$E$1259,"Hawaii County",$H$2:$H$1259))*('reallocations and reductions'!$I$6),H1118/(SUM($H$2:$H$1259)-SUMIF($E$2:$E$1259,"State Balance",$H$2:$H$1259)-SUMIF($E$2:$E$1259,"Hawaii County",$H$2:$H$1259))*('reallocations and reductions'!$I$8+'reallocations and reductions'!$I$7)),0)</f>
        <v>32</v>
      </c>
      <c r="L1118" s="133">
        <f t="shared" ca="1" si="51"/>
        <v>410474</v>
      </c>
      <c r="M1118" s="151">
        <f t="shared" ca="1" si="52"/>
        <v>0.16231208569656777</v>
      </c>
      <c r="N1118" s="156">
        <f t="shared" ca="1" si="53"/>
        <v>57321</v>
      </c>
    </row>
    <row r="1119" spans="1:14" x14ac:dyDescent="0.25">
      <c r="A1119" t="str">
        <f>CALCS!AD1122</f>
        <v>485496</v>
      </c>
      <c r="B1119" t="str">
        <f>CALCS!A1122</f>
        <v>Tyler</v>
      </c>
      <c r="C1119" t="str">
        <f>CALCS!B1122</f>
        <v>TX</v>
      </c>
      <c r="D1119" t="str">
        <f>CALCS!C1122</f>
        <v>51</v>
      </c>
      <c r="E1119" t="str">
        <f>CALCS!D1122</f>
        <v>PC</v>
      </c>
      <c r="F1119">
        <f>CALCS!O1122</f>
        <v>104798</v>
      </c>
      <c r="G1119" s="133">
        <f ca="1">OFFSET(CDBG17old!$J$1,MATCH(A1119,CDBG17old!$K$2:$K$1263,0),)</f>
        <v>773058</v>
      </c>
      <c r="H1119" s="133">
        <f>CALCS!X1122</f>
        <v>873878</v>
      </c>
      <c r="I1119" s="133">
        <f ca="1">IFERROR(OFFSET('reallocations and reductions'!$H$2,MATCH(A1119,'reallocations and reductions'!$F$3:$F$6,0),),0)</f>
        <v>0</v>
      </c>
      <c r="J1119" s="133">
        <f ca="1">IFERROR(OFFSET('reallocations and reductions'!$I$13,MATCH(A1119,'reallocations and reductions'!$F$14:$F$54,0),), 0)</f>
        <v>0</v>
      </c>
      <c r="K1119" s="133">
        <f ca="1">ROUND(IF(OR(E1119="State Balance", E1119="Hawaii County"), H1119/(SUMIF($E$2:$E$1259,"State Balance",$H$2:$H$1259)+SUMIF($E$2:$E$1259,"Hawaii County",$H$2:$H$1259))*('reallocations and reductions'!$I$6),H1119/(SUM($H$2:$H$1259)-SUMIF($E$2:$E$1259,"State Balance",$H$2:$H$1259)-SUMIF($E$2:$E$1259,"Hawaii County",$H$2:$H$1259))*('reallocations and reductions'!$I$8+'reallocations and reductions'!$I$7)),0)</f>
        <v>68</v>
      </c>
      <c r="L1119" s="133">
        <f t="shared" ca="1" si="51"/>
        <v>873946</v>
      </c>
      <c r="M1119" s="151">
        <f t="shared" ca="1" si="52"/>
        <v>0.13050508500009056</v>
      </c>
      <c r="N1119" s="156">
        <f t="shared" ca="1" si="53"/>
        <v>100888</v>
      </c>
    </row>
    <row r="1120" spans="1:14" x14ac:dyDescent="0.25">
      <c r="A1120" t="str">
        <f>CALCS!AD1123</f>
        <v>485580</v>
      </c>
      <c r="B1120" t="str">
        <f>CALCS!A1123</f>
        <v>Victoria</v>
      </c>
      <c r="C1120" t="str">
        <f>CALCS!B1123</f>
        <v>TX</v>
      </c>
      <c r="D1120" t="str">
        <f>CALCS!C1123</f>
        <v>51</v>
      </c>
      <c r="E1120" t="str">
        <f>CALCS!D1123</f>
        <v>PC</v>
      </c>
      <c r="F1120">
        <f>CALCS!O1123</f>
        <v>67670</v>
      </c>
      <c r="G1120" s="133">
        <f ca="1">OFFSET(CDBG17old!$J$1,MATCH(A1120,CDBG17old!$K$2:$K$1263,0),)</f>
        <v>512707</v>
      </c>
      <c r="H1120" s="133">
        <f>CALCS!X1123</f>
        <v>551770</v>
      </c>
      <c r="I1120" s="133">
        <f ca="1">IFERROR(OFFSET('reallocations and reductions'!$H$2,MATCH(A1120,'reallocations and reductions'!$F$3:$F$6,0),),0)</f>
        <v>0</v>
      </c>
      <c r="J1120" s="133">
        <f ca="1">IFERROR(OFFSET('reallocations and reductions'!$I$13,MATCH(A1120,'reallocations and reductions'!$F$14:$F$54,0),), 0)</f>
        <v>0</v>
      </c>
      <c r="K1120" s="133">
        <f ca="1">ROUND(IF(OR(E1120="State Balance", E1120="Hawaii County"), H1120/(SUMIF($E$2:$E$1259,"State Balance",$H$2:$H$1259)+SUMIF($E$2:$E$1259,"Hawaii County",$H$2:$H$1259))*('reallocations and reductions'!$I$6),H1120/(SUM($H$2:$H$1259)-SUMIF($E$2:$E$1259,"State Balance",$H$2:$H$1259)-SUMIF($E$2:$E$1259,"Hawaii County",$H$2:$H$1259))*('reallocations and reductions'!$I$8+'reallocations and reductions'!$I$7)),0)</f>
        <v>43</v>
      </c>
      <c r="L1120" s="133">
        <f t="shared" ca="1" si="51"/>
        <v>551813</v>
      </c>
      <c r="M1120" s="151">
        <f t="shared" ca="1" si="52"/>
        <v>7.6273583157631941E-2</v>
      </c>
      <c r="N1120" s="156">
        <f t="shared" ca="1" si="53"/>
        <v>39106</v>
      </c>
    </row>
    <row r="1121" spans="1:14" x14ac:dyDescent="0.25">
      <c r="A1121" t="str">
        <f>CALCS!AD1124</f>
        <v>485592</v>
      </c>
      <c r="B1121" t="str">
        <f>CALCS!A1124</f>
        <v>Waco</v>
      </c>
      <c r="C1121" t="str">
        <f>CALCS!B1124</f>
        <v>TX</v>
      </c>
      <c r="D1121" t="str">
        <f>CALCS!C1124</f>
        <v>51</v>
      </c>
      <c r="E1121" t="str">
        <f>CALCS!D1124</f>
        <v>PC</v>
      </c>
      <c r="F1121">
        <f>CALCS!O1124</f>
        <v>134432</v>
      </c>
      <c r="G1121" s="133">
        <f ca="1">OFFSET(CDBG17old!$J$1,MATCH(A1121,CDBG17old!$K$2:$K$1263,0),)</f>
        <v>1217211</v>
      </c>
      <c r="H1121" s="133">
        <f>CALCS!X1124</f>
        <v>1328653</v>
      </c>
      <c r="I1121" s="133">
        <f ca="1">IFERROR(OFFSET('reallocations and reductions'!$H$2,MATCH(A1121,'reallocations and reductions'!$F$3:$F$6,0),),0)</f>
        <v>0</v>
      </c>
      <c r="J1121" s="133">
        <f ca="1">IFERROR(OFFSET('reallocations and reductions'!$I$13,MATCH(A1121,'reallocations and reductions'!$F$14:$F$54,0),), 0)</f>
        <v>0</v>
      </c>
      <c r="K1121" s="133">
        <f ca="1">ROUND(IF(OR(E1121="State Balance", E1121="Hawaii County"), H1121/(SUMIF($E$2:$E$1259,"State Balance",$H$2:$H$1259)+SUMIF($E$2:$E$1259,"Hawaii County",$H$2:$H$1259))*('reallocations and reductions'!$I$6),H1121/(SUM($H$2:$H$1259)-SUMIF($E$2:$E$1259,"State Balance",$H$2:$H$1259)-SUMIF($E$2:$E$1259,"Hawaii County",$H$2:$H$1259))*('reallocations and reductions'!$I$8+'reallocations and reductions'!$I$7)),0)</f>
        <v>104</v>
      </c>
      <c r="L1121" s="133">
        <f t="shared" ca="1" si="51"/>
        <v>1328757</v>
      </c>
      <c r="M1121" s="151">
        <f t="shared" ca="1" si="52"/>
        <v>9.1640644062533125E-2</v>
      </c>
      <c r="N1121" s="156">
        <f t="shared" ca="1" si="53"/>
        <v>111546</v>
      </c>
    </row>
    <row r="1122" spans="1:14" x14ac:dyDescent="0.25">
      <c r="A1122" t="str">
        <f>CALCS!AD1125</f>
        <v>485826</v>
      </c>
      <c r="B1122" t="str">
        <f>CALCS!A1125</f>
        <v>Wichita Falls</v>
      </c>
      <c r="C1122" t="str">
        <f>CALCS!B1125</f>
        <v>TX</v>
      </c>
      <c r="D1122" t="str">
        <f>CALCS!C1125</f>
        <v>51</v>
      </c>
      <c r="E1122" t="str">
        <f>CALCS!D1125</f>
        <v>PC</v>
      </c>
      <c r="F1122">
        <f>CALCS!O1125</f>
        <v>104724</v>
      </c>
      <c r="G1122" s="133">
        <f ca="1">OFFSET(CDBG17old!$J$1,MATCH(A1122,CDBG17old!$K$2:$K$1263,0),)</f>
        <v>1122227</v>
      </c>
      <c r="H1122" s="133">
        <f>CALCS!X1125</f>
        <v>1233802</v>
      </c>
      <c r="I1122" s="133">
        <f ca="1">IFERROR(OFFSET('reallocations and reductions'!$H$2,MATCH(A1122,'reallocations and reductions'!$F$3:$F$6,0),),0)</f>
        <v>0</v>
      </c>
      <c r="J1122" s="133">
        <f ca="1">IFERROR(OFFSET('reallocations and reductions'!$I$13,MATCH(A1122,'reallocations and reductions'!$F$14:$F$54,0),), 0)</f>
        <v>0</v>
      </c>
      <c r="K1122" s="133">
        <f ca="1">ROUND(IF(OR(E1122="State Balance", E1122="Hawaii County"), H1122/(SUMIF($E$2:$E$1259,"State Balance",$H$2:$H$1259)+SUMIF($E$2:$E$1259,"Hawaii County",$H$2:$H$1259))*('reallocations and reductions'!$I$6),H1122/(SUM($H$2:$H$1259)-SUMIF($E$2:$E$1259,"State Balance",$H$2:$H$1259)-SUMIF($E$2:$E$1259,"Hawaii County",$H$2:$H$1259))*('reallocations and reductions'!$I$8+'reallocations and reductions'!$I$7)),0)</f>
        <v>96</v>
      </c>
      <c r="L1122" s="133">
        <f t="shared" ca="1" si="51"/>
        <v>1233898</v>
      </c>
      <c r="M1122" s="151">
        <f t="shared" ca="1" si="52"/>
        <v>9.9508388231614453E-2</v>
      </c>
      <c r="N1122" s="156">
        <f t="shared" ca="1" si="53"/>
        <v>111671</v>
      </c>
    </row>
    <row r="1123" spans="1:14" x14ac:dyDescent="0.25">
      <c r="A1123" t="str">
        <f>CALCS!AD1126</f>
        <v>489029</v>
      </c>
      <c r="B1123" t="str">
        <f>CALCS!A1126</f>
        <v>Bexar County</v>
      </c>
      <c r="C1123" t="str">
        <f>CALCS!B1126</f>
        <v>TX</v>
      </c>
      <c r="D1123" t="str">
        <f>CALCS!C1126</f>
        <v>66</v>
      </c>
      <c r="E1123" t="str">
        <f>CALCS!D1126</f>
        <v>UC</v>
      </c>
      <c r="F1123">
        <f>CALCS!O1126</f>
        <v>441971</v>
      </c>
      <c r="G1123" s="133">
        <f ca="1">OFFSET(CDBG17old!$J$1,MATCH(A1123,CDBG17old!$K$2:$K$1263,0),)</f>
        <v>2184760</v>
      </c>
      <c r="H1123" s="133">
        <f>CALCS!X1126</f>
        <v>2389524</v>
      </c>
      <c r="I1123" s="133">
        <f ca="1">IFERROR(OFFSET('reallocations and reductions'!$H$2,MATCH(A1123,'reallocations and reductions'!$F$3:$F$6,0),),0)</f>
        <v>0</v>
      </c>
      <c r="J1123" s="133">
        <f ca="1">IFERROR(OFFSET('reallocations and reductions'!$I$13,MATCH(A1123,'reallocations and reductions'!$F$14:$F$54,0),), 0)</f>
        <v>0</v>
      </c>
      <c r="K1123" s="133">
        <f ca="1">ROUND(IF(OR(E1123="State Balance", E1123="Hawaii County"), H1123/(SUMIF($E$2:$E$1259,"State Balance",$H$2:$H$1259)+SUMIF($E$2:$E$1259,"Hawaii County",$H$2:$H$1259))*('reallocations and reductions'!$I$6),H1123/(SUM($H$2:$H$1259)-SUMIF($E$2:$E$1259,"State Balance",$H$2:$H$1259)-SUMIF($E$2:$E$1259,"Hawaii County",$H$2:$H$1259))*('reallocations and reductions'!$I$8+'reallocations and reductions'!$I$7)),0)</f>
        <v>186</v>
      </c>
      <c r="L1123" s="133">
        <f t="shared" ca="1" si="51"/>
        <v>2389710</v>
      </c>
      <c r="M1123" s="151">
        <f t="shared" ca="1" si="52"/>
        <v>9.3808930958091508E-2</v>
      </c>
      <c r="N1123" s="156">
        <f t="shared" ca="1" si="53"/>
        <v>204950</v>
      </c>
    </row>
    <row r="1124" spans="1:14" x14ac:dyDescent="0.25">
      <c r="A1124" t="str">
        <f>CALCS!AD1127</f>
        <v>489039</v>
      </c>
      <c r="B1124" t="str">
        <f>CALCS!A1127</f>
        <v>Brazoria County</v>
      </c>
      <c r="C1124" t="str">
        <f>CALCS!B1127</f>
        <v>TX</v>
      </c>
      <c r="D1124" t="str">
        <f>CALCS!C1127</f>
        <v>66</v>
      </c>
      <c r="E1124" t="str">
        <f>CALCS!D1127</f>
        <v>UC</v>
      </c>
      <c r="F1124">
        <f>CALCS!O1127</f>
        <v>245315</v>
      </c>
      <c r="G1124" s="133">
        <f ca="1">OFFSET(CDBG17old!$J$1,MATCH(A1124,CDBG17old!$K$2:$K$1263,0),)</f>
        <v>1618577</v>
      </c>
      <c r="H1124" s="133">
        <f>CALCS!X1127</f>
        <v>1836181</v>
      </c>
      <c r="I1124" s="133">
        <f ca="1">IFERROR(OFFSET('reallocations and reductions'!$H$2,MATCH(A1124,'reallocations and reductions'!$F$3:$F$6,0),),0)</f>
        <v>0</v>
      </c>
      <c r="J1124" s="133">
        <f ca="1">IFERROR(OFFSET('reallocations and reductions'!$I$13,MATCH(A1124,'reallocations and reductions'!$F$14:$F$54,0),), 0)</f>
        <v>0</v>
      </c>
      <c r="K1124" s="133">
        <f ca="1">ROUND(IF(OR(E1124="State Balance", E1124="Hawaii County"), H1124/(SUMIF($E$2:$E$1259,"State Balance",$H$2:$H$1259)+SUMIF($E$2:$E$1259,"Hawaii County",$H$2:$H$1259))*('reallocations and reductions'!$I$6),H1124/(SUM($H$2:$H$1259)-SUMIF($E$2:$E$1259,"State Balance",$H$2:$H$1259)-SUMIF($E$2:$E$1259,"Hawaii County",$H$2:$H$1259))*('reallocations and reductions'!$I$8+'reallocations and reductions'!$I$7)),0)</f>
        <v>143</v>
      </c>
      <c r="L1124" s="133">
        <f t="shared" ca="1" si="51"/>
        <v>1836324</v>
      </c>
      <c r="M1124" s="151">
        <f t="shared" ca="1" si="52"/>
        <v>0.13452989879381705</v>
      </c>
      <c r="N1124" s="156">
        <f t="shared" ca="1" si="53"/>
        <v>217747</v>
      </c>
    </row>
    <row r="1125" spans="1:14" x14ac:dyDescent="0.25">
      <c r="A1125" t="str">
        <f>CALCS!AD1128</f>
        <v>489113</v>
      </c>
      <c r="B1125" t="str">
        <f>CALCS!A1128</f>
        <v>Dallas County</v>
      </c>
      <c r="C1125" t="str">
        <f>CALCS!B1128</f>
        <v>TX</v>
      </c>
      <c r="D1125" t="str">
        <f>CALCS!C1128</f>
        <v>66</v>
      </c>
      <c r="E1125" t="str">
        <f>CALCS!D1128</f>
        <v>UC</v>
      </c>
      <c r="F1125">
        <f>CALCS!O1128</f>
        <v>338650</v>
      </c>
      <c r="G1125" s="133">
        <f ca="1">OFFSET(CDBG17old!$J$1,MATCH(A1125,CDBG17old!$K$2:$K$1263,0),)</f>
        <v>1906453</v>
      </c>
      <c r="H1125" s="133">
        <f>CALCS!X1128</f>
        <v>2159255</v>
      </c>
      <c r="I1125" s="133">
        <f ca="1">IFERROR(OFFSET('reallocations and reductions'!$H$2,MATCH(A1125,'reallocations and reductions'!$F$3:$F$6,0),),0)</f>
        <v>0</v>
      </c>
      <c r="J1125" s="133">
        <f ca="1">IFERROR(OFFSET('reallocations and reductions'!$I$13,MATCH(A1125,'reallocations and reductions'!$F$14:$F$54,0),), 0)</f>
        <v>0</v>
      </c>
      <c r="K1125" s="133">
        <f ca="1">ROUND(IF(OR(E1125="State Balance", E1125="Hawaii County"), H1125/(SUMIF($E$2:$E$1259,"State Balance",$H$2:$H$1259)+SUMIF($E$2:$E$1259,"Hawaii County",$H$2:$H$1259))*('reallocations and reductions'!$I$6),H1125/(SUM($H$2:$H$1259)-SUMIF($E$2:$E$1259,"State Balance",$H$2:$H$1259)-SUMIF($E$2:$E$1259,"Hawaii County",$H$2:$H$1259))*('reallocations and reductions'!$I$8+'reallocations and reductions'!$I$7)),0)</f>
        <v>168</v>
      </c>
      <c r="L1125" s="133">
        <f t="shared" ca="1" si="51"/>
        <v>2159423</v>
      </c>
      <c r="M1125" s="151">
        <f t="shared" ca="1" si="52"/>
        <v>0.13269144321942372</v>
      </c>
      <c r="N1125" s="156">
        <f t="shared" ca="1" si="53"/>
        <v>252970</v>
      </c>
    </row>
    <row r="1126" spans="1:14" x14ac:dyDescent="0.25">
      <c r="A1126" t="str">
        <f>CALCS!AD1129</f>
        <v>489157</v>
      </c>
      <c r="B1126" t="str">
        <f>CALCS!A1129</f>
        <v>Fort Bend County</v>
      </c>
      <c r="C1126" t="str">
        <f>CALCS!B1129</f>
        <v>TX</v>
      </c>
      <c r="D1126" t="str">
        <f>CALCS!C1129</f>
        <v>66</v>
      </c>
      <c r="E1126" t="str">
        <f>CALCS!D1129</f>
        <v>UC</v>
      </c>
      <c r="F1126">
        <f>CALCS!O1129</f>
        <v>535903</v>
      </c>
      <c r="G1126" s="133">
        <f ca="1">OFFSET(CDBG17old!$J$1,MATCH(A1126,CDBG17old!$K$2:$K$1263,0),)</f>
        <v>2393772</v>
      </c>
      <c r="H1126" s="133">
        <f>CALCS!X1129</f>
        <v>2650234</v>
      </c>
      <c r="I1126" s="133">
        <f ca="1">IFERROR(OFFSET('reallocations and reductions'!$H$2,MATCH(A1126,'reallocations and reductions'!$F$3:$F$6,0),),0)</f>
        <v>0</v>
      </c>
      <c r="J1126" s="133">
        <f ca="1">IFERROR(OFFSET('reallocations and reductions'!$I$13,MATCH(A1126,'reallocations and reductions'!$F$14:$F$54,0),), 0)</f>
        <v>0</v>
      </c>
      <c r="K1126" s="133">
        <f ca="1">ROUND(IF(OR(E1126="State Balance", E1126="Hawaii County"), H1126/(SUMIF($E$2:$E$1259,"State Balance",$H$2:$H$1259)+SUMIF($E$2:$E$1259,"Hawaii County",$H$2:$H$1259))*('reallocations and reductions'!$I$6),H1126/(SUM($H$2:$H$1259)-SUMIF($E$2:$E$1259,"State Balance",$H$2:$H$1259)-SUMIF($E$2:$E$1259,"Hawaii County",$H$2:$H$1259))*('reallocations and reductions'!$I$8+'reallocations and reductions'!$I$7)),0)</f>
        <v>207</v>
      </c>
      <c r="L1126" s="133">
        <f t="shared" ca="1" si="51"/>
        <v>2650441</v>
      </c>
      <c r="M1126" s="151">
        <f t="shared" ca="1" si="52"/>
        <v>0.10722366206973763</v>
      </c>
      <c r="N1126" s="156">
        <f t="shared" ca="1" si="53"/>
        <v>256669</v>
      </c>
    </row>
    <row r="1127" spans="1:14" x14ac:dyDescent="0.25">
      <c r="A1127" t="str">
        <f>CALCS!AD1130</f>
        <v>489201</v>
      </c>
      <c r="B1127" t="str">
        <f>CALCS!A1130</f>
        <v>Harris County</v>
      </c>
      <c r="C1127" t="str">
        <f>CALCS!B1130</f>
        <v>TX</v>
      </c>
      <c r="D1127" t="str">
        <f>CALCS!C1130</f>
        <v>66</v>
      </c>
      <c r="E1127" t="str">
        <f>CALCS!D1130</f>
        <v>UC</v>
      </c>
      <c r="F1127">
        <f>CALCS!O1130</f>
        <v>2014369</v>
      </c>
      <c r="G1127" s="133">
        <f ca="1">OFFSET(CDBG17old!$J$1,MATCH(A1127,CDBG17old!$K$2:$K$1263,0),)</f>
        <v>12362968</v>
      </c>
      <c r="H1127" s="133">
        <f>CALCS!X1130</f>
        <v>13384507</v>
      </c>
      <c r="I1127" s="133">
        <f ca="1">IFERROR(OFFSET('reallocations and reductions'!$H$2,MATCH(A1127,'reallocations and reductions'!$F$3:$F$6,0),),0)</f>
        <v>0</v>
      </c>
      <c r="J1127" s="133">
        <f ca="1">IFERROR(OFFSET('reallocations and reductions'!$I$13,MATCH(A1127,'reallocations and reductions'!$F$14:$F$54,0),), 0)</f>
        <v>0</v>
      </c>
      <c r="K1127" s="133">
        <f ca="1">ROUND(IF(OR(E1127="State Balance", E1127="Hawaii County"), H1127/(SUMIF($E$2:$E$1259,"State Balance",$H$2:$H$1259)+SUMIF($E$2:$E$1259,"Hawaii County",$H$2:$H$1259))*('reallocations and reductions'!$I$6),H1127/(SUM($H$2:$H$1259)-SUMIF($E$2:$E$1259,"State Balance",$H$2:$H$1259)-SUMIF($E$2:$E$1259,"Hawaii County",$H$2:$H$1259))*('reallocations and reductions'!$I$8+'reallocations and reductions'!$I$7)),0)</f>
        <v>1043</v>
      </c>
      <c r="L1127" s="133">
        <f t="shared" ca="1" si="51"/>
        <v>13385550</v>
      </c>
      <c r="M1127" s="151">
        <f t="shared" ca="1" si="52"/>
        <v>8.2713309619502379E-2</v>
      </c>
      <c r="N1127" s="156">
        <f t="shared" ca="1" si="53"/>
        <v>1022582</v>
      </c>
    </row>
    <row r="1128" spans="1:14" x14ac:dyDescent="0.25">
      <c r="A1128" t="str">
        <f>CALCS!AD1131</f>
        <v>489215</v>
      </c>
      <c r="B1128" t="str">
        <f>CALCS!A1131</f>
        <v>Hidalgo County</v>
      </c>
      <c r="C1128" t="str">
        <f>CALCS!B1131</f>
        <v>TX</v>
      </c>
      <c r="D1128" t="str">
        <f>CALCS!C1131</f>
        <v>66</v>
      </c>
      <c r="E1128" t="str">
        <f>CALCS!D1131</f>
        <v>UC</v>
      </c>
      <c r="F1128">
        <f>CALCS!O1131</f>
        <v>442580</v>
      </c>
      <c r="G1128" s="133">
        <f ca="1">OFFSET(CDBG17old!$J$1,MATCH(A1128,CDBG17old!$K$2:$K$1263,0),)</f>
        <v>7153530</v>
      </c>
      <c r="H1128" s="133">
        <f>CALCS!X1131</f>
        <v>7561007</v>
      </c>
      <c r="I1128" s="133">
        <f ca="1">IFERROR(OFFSET('reallocations and reductions'!$H$2,MATCH(A1128,'reallocations and reductions'!$F$3:$F$6,0),),0)</f>
        <v>0</v>
      </c>
      <c r="J1128" s="133">
        <f ca="1">IFERROR(OFFSET('reallocations and reductions'!$I$13,MATCH(A1128,'reallocations and reductions'!$F$14:$F$54,0),), 0)</f>
        <v>0</v>
      </c>
      <c r="K1128" s="133">
        <f ca="1">ROUND(IF(OR(E1128="State Balance", E1128="Hawaii County"), H1128/(SUMIF($E$2:$E$1259,"State Balance",$H$2:$H$1259)+SUMIF($E$2:$E$1259,"Hawaii County",$H$2:$H$1259))*('reallocations and reductions'!$I$6),H1128/(SUM($H$2:$H$1259)-SUMIF($E$2:$E$1259,"State Balance",$H$2:$H$1259)-SUMIF($E$2:$E$1259,"Hawaii County",$H$2:$H$1259))*('reallocations and reductions'!$I$8+'reallocations and reductions'!$I$7)),0)</f>
        <v>589</v>
      </c>
      <c r="L1128" s="133">
        <f t="shared" ca="1" si="51"/>
        <v>7561596</v>
      </c>
      <c r="M1128" s="151">
        <f t="shared" ca="1" si="52"/>
        <v>5.7044004847956187E-2</v>
      </c>
      <c r="N1128" s="156">
        <f t="shared" ca="1" si="53"/>
        <v>408066</v>
      </c>
    </row>
    <row r="1129" spans="1:14" x14ac:dyDescent="0.25">
      <c r="A1129" t="str">
        <f>CALCS!AD1132</f>
        <v>489339</v>
      </c>
      <c r="B1129" t="str">
        <f>CALCS!A1132</f>
        <v>Montgomery County</v>
      </c>
      <c r="C1129" t="str">
        <f>CALCS!B1132</f>
        <v>TX</v>
      </c>
      <c r="D1129" t="str">
        <f>CALCS!C1132</f>
        <v>66</v>
      </c>
      <c r="E1129" t="str">
        <f>CALCS!D1132</f>
        <v>UC</v>
      </c>
      <c r="F1129">
        <f>CALCS!O1132</f>
        <v>440726</v>
      </c>
      <c r="G1129" s="133">
        <f ca="1">OFFSET(CDBG17old!$J$1,MATCH(A1129,CDBG17old!$K$2:$K$1263,0),)</f>
        <v>2461807</v>
      </c>
      <c r="H1129" s="133">
        <f>CALCS!X1132</f>
        <v>2597781</v>
      </c>
      <c r="I1129" s="133">
        <f ca="1">IFERROR(OFFSET('reallocations and reductions'!$H$2,MATCH(A1129,'reallocations and reductions'!$F$3:$F$6,0),),0)</f>
        <v>0</v>
      </c>
      <c r="J1129" s="133">
        <f ca="1">IFERROR(OFFSET('reallocations and reductions'!$I$13,MATCH(A1129,'reallocations and reductions'!$F$14:$F$54,0),), 0)</f>
        <v>0</v>
      </c>
      <c r="K1129" s="133">
        <f ca="1">ROUND(IF(OR(E1129="State Balance", E1129="Hawaii County"), H1129/(SUMIF($E$2:$E$1259,"State Balance",$H$2:$H$1259)+SUMIF($E$2:$E$1259,"Hawaii County",$H$2:$H$1259))*('reallocations and reductions'!$I$6),H1129/(SUM($H$2:$H$1259)-SUMIF($E$2:$E$1259,"State Balance",$H$2:$H$1259)-SUMIF($E$2:$E$1259,"Hawaii County",$H$2:$H$1259))*('reallocations and reductions'!$I$8+'reallocations and reductions'!$I$7)),0)</f>
        <v>203</v>
      </c>
      <c r="L1129" s="133">
        <f t="shared" ca="1" si="51"/>
        <v>2597984</v>
      </c>
      <c r="M1129" s="151">
        <f t="shared" ca="1" si="52"/>
        <v>5.5315871634128912E-2</v>
      </c>
      <c r="N1129" s="156">
        <f t="shared" ca="1" si="53"/>
        <v>136177</v>
      </c>
    </row>
    <row r="1130" spans="1:14" x14ac:dyDescent="0.25">
      <c r="A1130" t="str">
        <f>CALCS!AD1133</f>
        <v>489439</v>
      </c>
      <c r="B1130" t="str">
        <f>CALCS!A1133</f>
        <v>Tarrant County</v>
      </c>
      <c r="C1130" t="str">
        <f>CALCS!B1133</f>
        <v>TX</v>
      </c>
      <c r="D1130" t="str">
        <f>CALCS!C1133</f>
        <v>66</v>
      </c>
      <c r="E1130" t="str">
        <f>CALCS!D1133</f>
        <v>UC</v>
      </c>
      <c r="F1130">
        <f>CALCS!O1133</f>
        <v>484037</v>
      </c>
      <c r="G1130" s="133">
        <f ca="1">OFFSET(CDBG17old!$J$1,MATCH(A1130,CDBG17old!$K$2:$K$1263,0),)</f>
        <v>2548088</v>
      </c>
      <c r="H1130" s="133">
        <f>CALCS!X1133</f>
        <v>2704335</v>
      </c>
      <c r="I1130" s="133">
        <f ca="1">IFERROR(OFFSET('reallocations and reductions'!$H$2,MATCH(A1130,'reallocations and reductions'!$F$3:$F$6,0),),0)</f>
        <v>0</v>
      </c>
      <c r="J1130" s="133">
        <f ca="1">IFERROR(OFFSET('reallocations and reductions'!$I$13,MATCH(A1130,'reallocations and reductions'!$F$14:$F$54,0),), 0)</f>
        <v>0</v>
      </c>
      <c r="K1130" s="133">
        <f ca="1">ROUND(IF(OR(E1130="State Balance", E1130="Hawaii County"), H1130/(SUMIF($E$2:$E$1259,"State Balance",$H$2:$H$1259)+SUMIF($E$2:$E$1259,"Hawaii County",$H$2:$H$1259))*('reallocations and reductions'!$I$6),H1130/(SUM($H$2:$H$1259)-SUMIF($E$2:$E$1259,"State Balance",$H$2:$H$1259)-SUMIF($E$2:$E$1259,"Hawaii County",$H$2:$H$1259))*('reallocations and reductions'!$I$8+'reallocations and reductions'!$I$7)),0)</f>
        <v>211</v>
      </c>
      <c r="L1130" s="133">
        <f t="shared" ca="1" si="51"/>
        <v>2704546</v>
      </c>
      <c r="M1130" s="151">
        <f t="shared" ca="1" si="52"/>
        <v>6.1402117980226739E-2</v>
      </c>
      <c r="N1130" s="156">
        <f t="shared" ca="1" si="53"/>
        <v>156458</v>
      </c>
    </row>
    <row r="1131" spans="1:14" x14ac:dyDescent="0.25">
      <c r="A1131" t="str">
        <f>CALCS!AD1134</f>
        <v>489453</v>
      </c>
      <c r="B1131" t="str">
        <f>CALCS!A1134</f>
        <v>Travis County</v>
      </c>
      <c r="C1131" t="str">
        <f>CALCS!B1134</f>
        <v>TX</v>
      </c>
      <c r="D1131" t="str">
        <f>CALCS!C1134</f>
        <v>66</v>
      </c>
      <c r="E1131" t="str">
        <f>CALCS!D1134</f>
        <v>UC</v>
      </c>
      <c r="F1131">
        <f>CALCS!O1134</f>
        <v>198351</v>
      </c>
      <c r="G1131" s="133">
        <f ca="1">OFFSET(CDBG17old!$J$1,MATCH(A1131,CDBG17old!$K$2:$K$1263,0),)</f>
        <v>1108778</v>
      </c>
      <c r="H1131" s="133">
        <f>CALCS!X1134</f>
        <v>1205197</v>
      </c>
      <c r="I1131" s="133">
        <f ca="1">IFERROR(OFFSET('reallocations and reductions'!$H$2,MATCH(A1131,'reallocations and reductions'!$F$3:$F$6,0),),0)</f>
        <v>0</v>
      </c>
      <c r="J1131" s="133">
        <f ca="1">IFERROR(OFFSET('reallocations and reductions'!$I$13,MATCH(A1131,'reallocations and reductions'!$F$14:$F$54,0),), 0)</f>
        <v>0</v>
      </c>
      <c r="K1131" s="133">
        <f ca="1">ROUND(IF(OR(E1131="State Balance", E1131="Hawaii County"), H1131/(SUMIF($E$2:$E$1259,"State Balance",$H$2:$H$1259)+SUMIF($E$2:$E$1259,"Hawaii County",$H$2:$H$1259))*('reallocations and reductions'!$I$6),H1131/(SUM($H$2:$H$1259)-SUMIF($E$2:$E$1259,"State Balance",$H$2:$H$1259)-SUMIF($E$2:$E$1259,"Hawaii County",$H$2:$H$1259))*('reallocations and reductions'!$I$8+'reallocations and reductions'!$I$7)),0)</f>
        <v>94</v>
      </c>
      <c r="L1131" s="133">
        <f t="shared" ca="1" si="51"/>
        <v>1205291</v>
      </c>
      <c r="M1131" s="151">
        <f t="shared" ca="1" si="52"/>
        <v>8.7044475990685238E-2</v>
      </c>
      <c r="N1131" s="156">
        <f t="shared" ca="1" si="53"/>
        <v>96513</v>
      </c>
    </row>
    <row r="1132" spans="1:14" x14ac:dyDescent="0.25">
      <c r="A1132" t="str">
        <f>CALCS!AD1135</f>
        <v>489491</v>
      </c>
      <c r="B1132" t="str">
        <f>CALCS!A1135</f>
        <v>Williamson County</v>
      </c>
      <c r="C1132" t="str">
        <f>CALCS!B1135</f>
        <v>TX</v>
      </c>
      <c r="D1132" t="str">
        <f>CALCS!C1135</f>
        <v>66</v>
      </c>
      <c r="E1132" t="str">
        <f>CALCS!D1135</f>
        <v>UC</v>
      </c>
      <c r="F1132">
        <f>CALCS!O1135</f>
        <v>346087</v>
      </c>
      <c r="G1132" s="133">
        <f ca="1">OFFSET(CDBG17old!$J$1,MATCH(A1132,CDBG17old!$K$2:$K$1263,0),)</f>
        <v>1283203</v>
      </c>
      <c r="H1132" s="133">
        <f>CALCS!X1135</f>
        <v>1414470</v>
      </c>
      <c r="I1132" s="133">
        <f ca="1">IFERROR(OFFSET('reallocations and reductions'!$H$2,MATCH(A1132,'reallocations and reductions'!$F$3:$F$6,0),),0)</f>
        <v>0</v>
      </c>
      <c r="J1132" s="133">
        <f ca="1">IFERROR(OFFSET('reallocations and reductions'!$I$13,MATCH(A1132,'reallocations and reductions'!$F$14:$F$54,0),), 0)</f>
        <v>0</v>
      </c>
      <c r="K1132" s="133">
        <f ca="1">ROUND(IF(OR(E1132="State Balance", E1132="Hawaii County"), H1132/(SUMIF($E$2:$E$1259,"State Balance",$H$2:$H$1259)+SUMIF($E$2:$E$1259,"Hawaii County",$H$2:$H$1259))*('reallocations and reductions'!$I$6),H1132/(SUM($H$2:$H$1259)-SUMIF($E$2:$E$1259,"State Balance",$H$2:$H$1259)-SUMIF($E$2:$E$1259,"Hawaii County",$H$2:$H$1259))*('reallocations and reductions'!$I$8+'reallocations and reductions'!$I$7)),0)</f>
        <v>110</v>
      </c>
      <c r="L1132" s="133">
        <f t="shared" ca="1" si="51"/>
        <v>1414580</v>
      </c>
      <c r="M1132" s="151">
        <f t="shared" ca="1" si="52"/>
        <v>0.10238208607679378</v>
      </c>
      <c r="N1132" s="156">
        <f t="shared" ca="1" si="53"/>
        <v>131377</v>
      </c>
    </row>
    <row r="1133" spans="1:14" x14ac:dyDescent="0.25">
      <c r="A1133" t="str">
        <f>CALCS!AD1136</f>
        <v>499999</v>
      </c>
      <c r="B1133" t="str">
        <f>CALCS!A1136</f>
        <v>Utah</v>
      </c>
      <c r="C1133" t="str">
        <f>CALCS!B1136</f>
        <v>UT</v>
      </c>
      <c r="D1133" t="str">
        <f>CALCS!C1136</f>
        <v>22</v>
      </c>
      <c r="E1133" t="str">
        <f>CALCS!D1136</f>
        <v>State Balance</v>
      </c>
      <c r="F1133">
        <f>CALCS!O1136</f>
        <v>838802</v>
      </c>
      <c r="G1133" s="133">
        <f ca="1">OFFSET(CDBG17old!$J$1,MATCH(A1133,CDBG17old!$K$2:$K$1263,0),)</f>
        <v>4868432</v>
      </c>
      <c r="H1133" s="133">
        <f>CALCS!X1136</f>
        <v>5266358</v>
      </c>
      <c r="I1133" s="133">
        <f ca="1">IFERROR(OFFSET('reallocations and reductions'!$H$2,MATCH(A1133,'reallocations and reductions'!$F$3:$F$6,0),),0)</f>
        <v>0</v>
      </c>
      <c r="J1133" s="133">
        <f ca="1">IFERROR(OFFSET('reallocations and reductions'!$I$13,MATCH(A1133,'reallocations and reductions'!$F$14:$F$54,0),), 0)</f>
        <v>0</v>
      </c>
      <c r="K1133" s="133">
        <f ca="1">ROUND(IF(OR(E1133="State Balance", E1133="Hawaii County"), H1133/(SUMIF($E$2:$E$1259,"State Balance",$H$2:$H$1259)+SUMIF($E$2:$E$1259,"Hawaii County",$H$2:$H$1259))*('reallocations and reductions'!$I$6),H1133/(SUM($H$2:$H$1259)-SUMIF($E$2:$E$1259,"State Balance",$H$2:$H$1259)-SUMIF($E$2:$E$1259,"Hawaii County",$H$2:$H$1259))*('reallocations and reductions'!$I$8+'reallocations and reductions'!$I$7)),0)</f>
        <v>7600</v>
      </c>
      <c r="L1133" s="133">
        <f t="shared" ca="1" si="51"/>
        <v>5273958</v>
      </c>
      <c r="M1133" s="151">
        <f t="shared" ca="1" si="52"/>
        <v>8.3297045126644473E-2</v>
      </c>
      <c r="N1133" s="156">
        <f t="shared" ca="1" si="53"/>
        <v>405526</v>
      </c>
    </row>
    <row r="1134" spans="1:14" x14ac:dyDescent="0.25">
      <c r="A1134" t="str">
        <f>CALCS!AD1137</f>
        <v>490174</v>
      </c>
      <c r="B1134" t="str">
        <f>CALCS!A1137</f>
        <v>Clearfield</v>
      </c>
      <c r="C1134" t="str">
        <f>CALCS!B1137</f>
        <v>UT</v>
      </c>
      <c r="D1134" t="str">
        <f>CALCS!C1137</f>
        <v>51</v>
      </c>
      <c r="E1134" t="str">
        <f>CALCS!D1137</f>
        <v>PC</v>
      </c>
      <c r="F1134">
        <f>CALCS!O1137</f>
        <v>30855</v>
      </c>
      <c r="G1134" s="133">
        <f ca="1">OFFSET(CDBG17old!$J$1,MATCH(A1134,CDBG17old!$K$2:$K$1263,0),)</f>
        <v>187942</v>
      </c>
      <c r="H1134" s="133">
        <f>CALCS!X1137</f>
        <v>208011</v>
      </c>
      <c r="I1134" s="133">
        <f ca="1">IFERROR(OFFSET('reallocations and reductions'!$H$2,MATCH(A1134,'reallocations and reductions'!$F$3:$F$6,0),),0)</f>
        <v>0</v>
      </c>
      <c r="J1134" s="133">
        <f ca="1">IFERROR(OFFSET('reallocations and reductions'!$I$13,MATCH(A1134,'reallocations and reductions'!$F$14:$F$54,0),), 0)</f>
        <v>0</v>
      </c>
      <c r="K1134" s="133">
        <f ca="1">ROUND(IF(OR(E1134="State Balance", E1134="Hawaii County"), H1134/(SUMIF($E$2:$E$1259,"State Balance",$H$2:$H$1259)+SUMIF($E$2:$E$1259,"Hawaii County",$H$2:$H$1259))*('reallocations and reductions'!$I$6),H1134/(SUM($H$2:$H$1259)-SUMIF($E$2:$E$1259,"State Balance",$H$2:$H$1259)-SUMIF($E$2:$E$1259,"Hawaii County",$H$2:$H$1259))*('reallocations and reductions'!$I$8+'reallocations and reductions'!$I$7)),0)</f>
        <v>16</v>
      </c>
      <c r="L1134" s="133">
        <f t="shared" ca="1" si="51"/>
        <v>208027</v>
      </c>
      <c r="M1134" s="151">
        <f t="shared" ca="1" si="52"/>
        <v>0.10686807632141831</v>
      </c>
      <c r="N1134" s="156">
        <f t="shared" ca="1" si="53"/>
        <v>20085</v>
      </c>
    </row>
    <row r="1135" spans="1:14" x14ac:dyDescent="0.25">
      <c r="A1135" t="str">
        <f>CALCS!AD1138</f>
        <v>490624</v>
      </c>
      <c r="B1135" t="str">
        <f>CALCS!A1138</f>
        <v>Layton</v>
      </c>
      <c r="C1135" t="str">
        <f>CALCS!B1138</f>
        <v>UT</v>
      </c>
      <c r="D1135" t="str">
        <f>CALCS!C1138</f>
        <v>52</v>
      </c>
      <c r="E1135" t="str">
        <f>CALCS!D1138</f>
        <v>MC</v>
      </c>
      <c r="F1135">
        <f>CALCS!O1138</f>
        <v>75655</v>
      </c>
      <c r="G1135" s="133">
        <f ca="1">OFFSET(CDBG17old!$J$1,MATCH(A1135,CDBG17old!$K$2:$K$1263,0),)</f>
        <v>339085</v>
      </c>
      <c r="H1135" s="133">
        <f>CALCS!X1138</f>
        <v>412776</v>
      </c>
      <c r="I1135" s="133">
        <f ca="1">IFERROR(OFFSET('reallocations and reductions'!$H$2,MATCH(A1135,'reallocations and reductions'!$F$3:$F$6,0),),0)</f>
        <v>0</v>
      </c>
      <c r="J1135" s="133">
        <f ca="1">IFERROR(OFFSET('reallocations and reductions'!$I$13,MATCH(A1135,'reallocations and reductions'!$F$14:$F$54,0),), 0)</f>
        <v>0</v>
      </c>
      <c r="K1135" s="133">
        <f ca="1">ROUND(IF(OR(E1135="State Balance", E1135="Hawaii County"), H1135/(SUMIF($E$2:$E$1259,"State Balance",$H$2:$H$1259)+SUMIF($E$2:$E$1259,"Hawaii County",$H$2:$H$1259))*('reallocations and reductions'!$I$6),H1135/(SUM($H$2:$H$1259)-SUMIF($E$2:$E$1259,"State Balance",$H$2:$H$1259)-SUMIF($E$2:$E$1259,"Hawaii County",$H$2:$H$1259))*('reallocations and reductions'!$I$8+'reallocations and reductions'!$I$7)),0)</f>
        <v>32</v>
      </c>
      <c r="L1135" s="133">
        <f t="shared" ca="1" si="51"/>
        <v>412808</v>
      </c>
      <c r="M1135" s="151">
        <f t="shared" ca="1" si="52"/>
        <v>0.21741746169839421</v>
      </c>
      <c r="N1135" s="156">
        <f t="shared" ca="1" si="53"/>
        <v>73723</v>
      </c>
    </row>
    <row r="1136" spans="1:14" x14ac:dyDescent="0.25">
      <c r="A1136" t="str">
        <f>CALCS!AD1139</f>
        <v>490642</v>
      </c>
      <c r="B1136" t="str">
        <f>CALCS!A1139</f>
        <v>Lehi City</v>
      </c>
      <c r="C1136" t="str">
        <f>CALCS!B1139</f>
        <v>UT</v>
      </c>
      <c r="D1136" t="str">
        <f>CALCS!C1139</f>
        <v>52</v>
      </c>
      <c r="E1136" t="str">
        <f>CALCS!D1139</f>
        <v>MC</v>
      </c>
      <c r="F1136">
        <f>CALCS!O1139</f>
        <v>61130</v>
      </c>
      <c r="G1136" s="133">
        <f ca="1">OFFSET(CDBG17old!$J$1,MATCH(A1136,CDBG17old!$K$2:$K$1263,0),)</f>
        <v>227461</v>
      </c>
      <c r="H1136" s="133">
        <f>CALCS!X1139</f>
        <v>250970</v>
      </c>
      <c r="I1136" s="133">
        <f ca="1">IFERROR(OFFSET('reallocations and reductions'!$H$2,MATCH(A1136,'reallocations and reductions'!$F$3:$F$6,0),),0)</f>
        <v>0</v>
      </c>
      <c r="J1136" s="133">
        <f ca="1">IFERROR(OFFSET('reallocations and reductions'!$I$13,MATCH(A1136,'reallocations and reductions'!$F$14:$F$54,0),), 0)</f>
        <v>0</v>
      </c>
      <c r="K1136" s="133">
        <f ca="1">ROUND(IF(OR(E1136="State Balance", E1136="Hawaii County"), H1136/(SUMIF($E$2:$E$1259,"State Balance",$H$2:$H$1259)+SUMIF($E$2:$E$1259,"Hawaii County",$H$2:$H$1259))*('reallocations and reductions'!$I$6),H1136/(SUM($H$2:$H$1259)-SUMIF($E$2:$E$1259,"State Balance",$H$2:$H$1259)-SUMIF($E$2:$E$1259,"Hawaii County",$H$2:$H$1259))*('reallocations and reductions'!$I$8+'reallocations and reductions'!$I$7)),0)</f>
        <v>20</v>
      </c>
      <c r="L1136" s="133">
        <f t="shared" ca="1" si="51"/>
        <v>250990</v>
      </c>
      <c r="M1136" s="151">
        <f t="shared" ca="1" si="52"/>
        <v>0.10344190872281402</v>
      </c>
      <c r="N1136" s="156">
        <f t="shared" ca="1" si="53"/>
        <v>23529</v>
      </c>
    </row>
    <row r="1137" spans="1:14" x14ac:dyDescent="0.25">
      <c r="A1137" t="str">
        <f>CALCS!AD1140</f>
        <v>490672</v>
      </c>
      <c r="B1137" t="str">
        <f>CALCS!A1140</f>
        <v>Logan</v>
      </c>
      <c r="C1137" t="str">
        <f>CALCS!B1140</f>
        <v>UT</v>
      </c>
      <c r="D1137" t="str">
        <f>CALCS!C1140</f>
        <v>51</v>
      </c>
      <c r="E1137" t="str">
        <f>CALCS!D1140</f>
        <v>PC</v>
      </c>
      <c r="F1137">
        <f>CALCS!O1140</f>
        <v>50676</v>
      </c>
      <c r="G1137" s="133">
        <f ca="1">OFFSET(CDBG17old!$J$1,MATCH(A1137,CDBG17old!$K$2:$K$1263,0),)</f>
        <v>432777</v>
      </c>
      <c r="H1137" s="133">
        <f>CALCS!X1140</f>
        <v>474875</v>
      </c>
      <c r="I1137" s="133">
        <f ca="1">IFERROR(OFFSET('reallocations and reductions'!$H$2,MATCH(A1137,'reallocations and reductions'!$F$3:$F$6,0),),0)</f>
        <v>0</v>
      </c>
      <c r="J1137" s="133">
        <f ca="1">IFERROR(OFFSET('reallocations and reductions'!$I$13,MATCH(A1137,'reallocations and reductions'!$F$14:$F$54,0),), 0)</f>
        <v>0</v>
      </c>
      <c r="K1137" s="133">
        <f ca="1">ROUND(IF(OR(E1137="State Balance", E1137="Hawaii County"), H1137/(SUMIF($E$2:$E$1259,"State Balance",$H$2:$H$1259)+SUMIF($E$2:$E$1259,"Hawaii County",$H$2:$H$1259))*('reallocations and reductions'!$I$6),H1137/(SUM($H$2:$H$1259)-SUMIF($E$2:$E$1259,"State Balance",$H$2:$H$1259)-SUMIF($E$2:$E$1259,"Hawaii County",$H$2:$H$1259))*('reallocations and reductions'!$I$8+'reallocations and reductions'!$I$7)),0)</f>
        <v>37</v>
      </c>
      <c r="L1137" s="133">
        <f t="shared" ca="1" si="51"/>
        <v>474912</v>
      </c>
      <c r="M1137" s="151">
        <f t="shared" ca="1" si="52"/>
        <v>9.7359610145640832E-2</v>
      </c>
      <c r="N1137" s="156">
        <f t="shared" ca="1" si="53"/>
        <v>42135</v>
      </c>
    </row>
    <row r="1138" spans="1:14" x14ac:dyDescent="0.25">
      <c r="A1138" t="str">
        <f>CALCS!AD1141</f>
        <v>490888</v>
      </c>
      <c r="B1138" t="str">
        <f>CALCS!A1141</f>
        <v>Ogden</v>
      </c>
      <c r="C1138" t="str">
        <f>CALCS!B1141</f>
        <v>UT</v>
      </c>
      <c r="D1138" t="str">
        <f>CALCS!C1141</f>
        <v>51</v>
      </c>
      <c r="E1138" t="str">
        <f>CALCS!D1141</f>
        <v>PC</v>
      </c>
      <c r="F1138">
        <f>CALCS!O1141</f>
        <v>86701</v>
      </c>
      <c r="G1138" s="133">
        <f ca="1">OFFSET(CDBG17old!$J$1,MATCH(A1138,CDBG17old!$K$2:$K$1263,0),)</f>
        <v>971441</v>
      </c>
      <c r="H1138" s="133">
        <f>CALCS!X1141</f>
        <v>1037868</v>
      </c>
      <c r="I1138" s="133">
        <f ca="1">IFERROR(OFFSET('reallocations and reductions'!$H$2,MATCH(A1138,'reallocations and reductions'!$F$3:$F$6,0),),0)</f>
        <v>0</v>
      </c>
      <c r="J1138" s="133">
        <f ca="1">IFERROR(OFFSET('reallocations and reductions'!$I$13,MATCH(A1138,'reallocations and reductions'!$F$14:$F$54,0),), 0)</f>
        <v>0</v>
      </c>
      <c r="K1138" s="133">
        <f ca="1">ROUND(IF(OR(E1138="State Balance", E1138="Hawaii County"), H1138/(SUMIF($E$2:$E$1259,"State Balance",$H$2:$H$1259)+SUMIF($E$2:$E$1259,"Hawaii County",$H$2:$H$1259))*('reallocations and reductions'!$I$6),H1138/(SUM($H$2:$H$1259)-SUMIF($E$2:$E$1259,"State Balance",$H$2:$H$1259)-SUMIF($E$2:$E$1259,"Hawaii County",$H$2:$H$1259))*('reallocations and reductions'!$I$8+'reallocations and reductions'!$I$7)),0)</f>
        <v>81</v>
      </c>
      <c r="L1138" s="133">
        <f t="shared" ca="1" si="51"/>
        <v>1037949</v>
      </c>
      <c r="M1138" s="151">
        <f t="shared" ca="1" si="52"/>
        <v>6.8463241720289753E-2</v>
      </c>
      <c r="N1138" s="156">
        <f t="shared" ca="1" si="53"/>
        <v>66508</v>
      </c>
    </row>
    <row r="1139" spans="1:14" x14ac:dyDescent="0.25">
      <c r="A1139" t="str">
        <f>CALCS!AD1142</f>
        <v>490918</v>
      </c>
      <c r="B1139" t="str">
        <f>CALCS!A1142</f>
        <v>Orem</v>
      </c>
      <c r="C1139" t="str">
        <f>CALCS!B1142</f>
        <v>UT</v>
      </c>
      <c r="D1139" t="str">
        <f>CALCS!C1142</f>
        <v>51</v>
      </c>
      <c r="E1139" t="str">
        <f>CALCS!D1142</f>
        <v>PC</v>
      </c>
      <c r="F1139">
        <f>CALCS!O1142</f>
        <v>97499</v>
      </c>
      <c r="G1139" s="133">
        <f ca="1">OFFSET(CDBG17old!$J$1,MATCH(A1139,CDBG17old!$K$2:$K$1263,0),)</f>
        <v>637316</v>
      </c>
      <c r="H1139" s="133">
        <f>CALCS!X1142</f>
        <v>706531</v>
      </c>
      <c r="I1139" s="133">
        <f ca="1">IFERROR(OFFSET('reallocations and reductions'!$H$2,MATCH(A1139,'reallocations and reductions'!$F$3:$F$6,0),),0)</f>
        <v>0</v>
      </c>
      <c r="J1139" s="133">
        <f ca="1">IFERROR(OFFSET('reallocations and reductions'!$I$13,MATCH(A1139,'reallocations and reductions'!$F$14:$F$54,0),), 0)</f>
        <v>0</v>
      </c>
      <c r="K1139" s="133">
        <f ca="1">ROUND(IF(OR(E1139="State Balance", E1139="Hawaii County"), H1139/(SUMIF($E$2:$E$1259,"State Balance",$H$2:$H$1259)+SUMIF($E$2:$E$1259,"Hawaii County",$H$2:$H$1259))*('reallocations and reductions'!$I$6),H1139/(SUM($H$2:$H$1259)-SUMIF($E$2:$E$1259,"State Balance",$H$2:$H$1259)-SUMIF($E$2:$E$1259,"Hawaii County",$H$2:$H$1259))*('reallocations and reductions'!$I$8+'reallocations and reductions'!$I$7)),0)</f>
        <v>55</v>
      </c>
      <c r="L1139" s="133">
        <f t="shared" ca="1" si="51"/>
        <v>706586</v>
      </c>
      <c r="M1139" s="151">
        <f t="shared" ca="1" si="52"/>
        <v>0.10869019450319778</v>
      </c>
      <c r="N1139" s="156">
        <f t="shared" ca="1" si="53"/>
        <v>69270</v>
      </c>
    </row>
    <row r="1140" spans="1:14" x14ac:dyDescent="0.25">
      <c r="A1140" t="str">
        <f>CALCS!AD1143</f>
        <v>491014</v>
      </c>
      <c r="B1140" t="str">
        <f>CALCS!A1143</f>
        <v>Provo</v>
      </c>
      <c r="C1140" t="str">
        <f>CALCS!B1143</f>
        <v>UT</v>
      </c>
      <c r="D1140" t="str">
        <f>CALCS!C1143</f>
        <v>51</v>
      </c>
      <c r="E1140" t="str">
        <f>CALCS!D1143</f>
        <v>PC</v>
      </c>
      <c r="F1140">
        <f>CALCS!O1143</f>
        <v>116868</v>
      </c>
      <c r="G1140" s="133">
        <f ca="1">OFFSET(CDBG17old!$J$1,MATCH(A1140,CDBG17old!$K$2:$K$1263,0),)</f>
        <v>1141852</v>
      </c>
      <c r="H1140" s="133">
        <f>CALCS!X1143</f>
        <v>1228932</v>
      </c>
      <c r="I1140" s="133">
        <f ca="1">IFERROR(OFFSET('reallocations and reductions'!$H$2,MATCH(A1140,'reallocations and reductions'!$F$3:$F$6,0),),0)</f>
        <v>0</v>
      </c>
      <c r="J1140" s="133">
        <f ca="1">IFERROR(OFFSET('reallocations and reductions'!$I$13,MATCH(A1140,'reallocations and reductions'!$F$14:$F$54,0),), 0)</f>
        <v>0</v>
      </c>
      <c r="K1140" s="133">
        <f ca="1">ROUND(IF(OR(E1140="State Balance", E1140="Hawaii County"), H1140/(SUMIF($E$2:$E$1259,"State Balance",$H$2:$H$1259)+SUMIF($E$2:$E$1259,"Hawaii County",$H$2:$H$1259))*('reallocations and reductions'!$I$6),H1140/(SUM($H$2:$H$1259)-SUMIF($E$2:$E$1259,"State Balance",$H$2:$H$1259)-SUMIF($E$2:$E$1259,"Hawaii County",$H$2:$H$1259))*('reallocations and reductions'!$I$8+'reallocations and reductions'!$I$7)),0)</f>
        <v>96</v>
      </c>
      <c r="L1140" s="133">
        <f t="shared" ca="1" si="51"/>
        <v>1229028</v>
      </c>
      <c r="M1140" s="151">
        <f t="shared" ca="1" si="52"/>
        <v>7.6346146435790282E-2</v>
      </c>
      <c r="N1140" s="156">
        <f t="shared" ca="1" si="53"/>
        <v>87176</v>
      </c>
    </row>
    <row r="1141" spans="1:14" x14ac:dyDescent="0.25">
      <c r="A1141" t="str">
        <f>CALCS!AD1144</f>
        <v>491074</v>
      </c>
      <c r="B1141" t="str">
        <f>CALCS!A1144</f>
        <v>St George</v>
      </c>
      <c r="C1141" t="str">
        <f>CALCS!B1144</f>
        <v>UT</v>
      </c>
      <c r="D1141" t="str">
        <f>CALCS!C1144</f>
        <v>51</v>
      </c>
      <c r="E1141" t="str">
        <f>CALCS!D1144</f>
        <v>PC</v>
      </c>
      <c r="F1141">
        <f>CALCS!O1144</f>
        <v>82318</v>
      </c>
      <c r="G1141" s="133">
        <f ca="1">OFFSET(CDBG17old!$J$1,MATCH(A1141,CDBG17old!$K$2:$K$1263,0),)</f>
        <v>525747</v>
      </c>
      <c r="H1141" s="133">
        <f>CALCS!X1144</f>
        <v>592768</v>
      </c>
      <c r="I1141" s="133">
        <f ca="1">IFERROR(OFFSET('reallocations and reductions'!$H$2,MATCH(A1141,'reallocations and reductions'!$F$3:$F$6,0),),0)</f>
        <v>0</v>
      </c>
      <c r="J1141" s="133">
        <f ca="1">IFERROR(OFFSET('reallocations and reductions'!$I$13,MATCH(A1141,'reallocations and reductions'!$F$14:$F$54,0),), 0)</f>
        <v>0</v>
      </c>
      <c r="K1141" s="133">
        <f ca="1">ROUND(IF(OR(E1141="State Balance", E1141="Hawaii County"), H1141/(SUMIF($E$2:$E$1259,"State Balance",$H$2:$H$1259)+SUMIF($E$2:$E$1259,"Hawaii County",$H$2:$H$1259))*('reallocations and reductions'!$I$6),H1141/(SUM($H$2:$H$1259)-SUMIF($E$2:$E$1259,"State Balance",$H$2:$H$1259)-SUMIF($E$2:$E$1259,"Hawaii County",$H$2:$H$1259))*('reallocations and reductions'!$I$8+'reallocations and reductions'!$I$7)),0)</f>
        <v>46</v>
      </c>
      <c r="L1141" s="133">
        <f t="shared" ca="1" si="51"/>
        <v>592814</v>
      </c>
      <c r="M1141" s="151">
        <f t="shared" ca="1" si="52"/>
        <v>0.12756515966805326</v>
      </c>
      <c r="N1141" s="156">
        <f t="shared" ca="1" si="53"/>
        <v>67067</v>
      </c>
    </row>
    <row r="1142" spans="1:14" x14ac:dyDescent="0.25">
      <c r="A1142" t="str">
        <f>CALCS!AD1145</f>
        <v>491092</v>
      </c>
      <c r="B1142" t="str">
        <f>CALCS!A1145</f>
        <v>Salt Lake City</v>
      </c>
      <c r="C1142" t="str">
        <f>CALCS!B1145</f>
        <v>UT</v>
      </c>
      <c r="D1142" t="str">
        <f>CALCS!C1145</f>
        <v>51</v>
      </c>
      <c r="E1142" t="str">
        <f>CALCS!D1145</f>
        <v>PC</v>
      </c>
      <c r="F1142">
        <f>CALCS!O1145</f>
        <v>193744</v>
      </c>
      <c r="G1142" s="133">
        <f ca="1">OFFSET(CDBG17old!$J$1,MATCH(A1142,CDBG17old!$K$2:$K$1263,0),)</f>
        <v>3235164</v>
      </c>
      <c r="H1142" s="133">
        <f>CALCS!X1145</f>
        <v>3526904</v>
      </c>
      <c r="I1142" s="133">
        <f ca="1">IFERROR(OFFSET('reallocations and reductions'!$H$2,MATCH(A1142,'reallocations and reductions'!$F$3:$F$6,0),),0)</f>
        <v>0</v>
      </c>
      <c r="J1142" s="133">
        <f ca="1">IFERROR(OFFSET('reallocations and reductions'!$I$13,MATCH(A1142,'reallocations and reductions'!$F$14:$F$54,0),), 0)</f>
        <v>0</v>
      </c>
      <c r="K1142" s="133">
        <f ca="1">ROUND(IF(OR(E1142="State Balance", E1142="Hawaii County"), H1142/(SUMIF($E$2:$E$1259,"State Balance",$H$2:$H$1259)+SUMIF($E$2:$E$1259,"Hawaii County",$H$2:$H$1259))*('reallocations and reductions'!$I$6),H1142/(SUM($H$2:$H$1259)-SUMIF($E$2:$E$1259,"State Balance",$H$2:$H$1259)-SUMIF($E$2:$E$1259,"Hawaii County",$H$2:$H$1259))*('reallocations and reductions'!$I$8+'reallocations and reductions'!$I$7)),0)</f>
        <v>275</v>
      </c>
      <c r="L1142" s="133">
        <f t="shared" ca="1" si="51"/>
        <v>3527179</v>
      </c>
      <c r="M1142" s="151">
        <f t="shared" ca="1" si="52"/>
        <v>9.0262812024367228E-2</v>
      </c>
      <c r="N1142" s="156">
        <f t="shared" ca="1" si="53"/>
        <v>292015</v>
      </c>
    </row>
    <row r="1143" spans="1:14" x14ac:dyDescent="0.25">
      <c r="A1143" t="str">
        <f>CALCS!AD1146</f>
        <v>491098</v>
      </c>
      <c r="B1143" t="str">
        <f>CALCS!A1146</f>
        <v>Sandy City</v>
      </c>
      <c r="C1143" t="str">
        <f>CALCS!B1146</f>
        <v>UT</v>
      </c>
      <c r="D1143" t="str">
        <f>CALCS!C1146</f>
        <v>52</v>
      </c>
      <c r="E1143" t="str">
        <f>CALCS!D1146</f>
        <v>MC</v>
      </c>
      <c r="F1143">
        <f>CALCS!O1146</f>
        <v>95836</v>
      </c>
      <c r="G1143" s="133">
        <f ca="1">OFFSET(CDBG17old!$J$1,MATCH(A1143,CDBG17old!$K$2:$K$1263,0),)</f>
        <v>382364</v>
      </c>
      <c r="H1143" s="133">
        <f>CALCS!X1146</f>
        <v>393979</v>
      </c>
      <c r="I1143" s="133">
        <f ca="1">IFERROR(OFFSET('reallocations and reductions'!$H$2,MATCH(A1143,'reallocations and reductions'!$F$3:$F$6,0),),0)</f>
        <v>0</v>
      </c>
      <c r="J1143" s="133">
        <f ca="1">IFERROR(OFFSET('reallocations and reductions'!$I$13,MATCH(A1143,'reallocations and reductions'!$F$14:$F$54,0),), 0)</f>
        <v>0</v>
      </c>
      <c r="K1143" s="133">
        <f ca="1">ROUND(IF(OR(E1143="State Balance", E1143="Hawaii County"), H1143/(SUMIF($E$2:$E$1259,"State Balance",$H$2:$H$1259)+SUMIF($E$2:$E$1259,"Hawaii County",$H$2:$H$1259))*('reallocations and reductions'!$I$6),H1143/(SUM($H$2:$H$1259)-SUMIF($E$2:$E$1259,"State Balance",$H$2:$H$1259)-SUMIF($E$2:$E$1259,"Hawaii County",$H$2:$H$1259))*('reallocations and reductions'!$I$8+'reallocations and reductions'!$I$7)),0)</f>
        <v>31</v>
      </c>
      <c r="L1143" s="133">
        <f t="shared" ca="1" si="51"/>
        <v>394010</v>
      </c>
      <c r="M1143" s="151">
        <f t="shared" ca="1" si="52"/>
        <v>3.0457888294923161E-2</v>
      </c>
      <c r="N1143" s="156">
        <f t="shared" ca="1" si="53"/>
        <v>11646</v>
      </c>
    </row>
    <row r="1144" spans="1:14" x14ac:dyDescent="0.25">
      <c r="A1144" t="str">
        <f>CALCS!AD1147</f>
        <v>491152</v>
      </c>
      <c r="B1144" t="str">
        <f>CALCS!A1147</f>
        <v>South Jordan</v>
      </c>
      <c r="C1144" t="str">
        <f>CALCS!B1147</f>
        <v>UT</v>
      </c>
      <c r="D1144" t="str">
        <f>CALCS!C1147</f>
        <v>52</v>
      </c>
      <c r="E1144" t="str">
        <f>CALCS!D1147</f>
        <v>MC</v>
      </c>
      <c r="F1144">
        <f>CALCS!O1147</f>
        <v>69034</v>
      </c>
      <c r="G1144" s="133">
        <f ca="1">OFFSET(CDBG17old!$J$1,MATCH(A1144,CDBG17old!$K$2:$K$1263,0),)</f>
        <v>208983</v>
      </c>
      <c r="H1144" s="133">
        <f>CALCS!X1147</f>
        <v>228015</v>
      </c>
      <c r="I1144" s="133">
        <f ca="1">IFERROR(OFFSET('reallocations and reductions'!$H$2,MATCH(A1144,'reallocations and reductions'!$F$3:$F$6,0),),0)</f>
        <v>0</v>
      </c>
      <c r="J1144" s="133">
        <f ca="1">IFERROR(OFFSET('reallocations and reductions'!$I$13,MATCH(A1144,'reallocations and reductions'!$F$14:$F$54,0),), 0)</f>
        <v>0</v>
      </c>
      <c r="K1144" s="133">
        <f ca="1">ROUND(IF(OR(E1144="State Balance", E1144="Hawaii County"), H1144/(SUMIF($E$2:$E$1259,"State Balance",$H$2:$H$1259)+SUMIF($E$2:$E$1259,"Hawaii County",$H$2:$H$1259))*('reallocations and reductions'!$I$6),H1144/(SUM($H$2:$H$1259)-SUMIF($E$2:$E$1259,"State Balance",$H$2:$H$1259)-SUMIF($E$2:$E$1259,"Hawaii County",$H$2:$H$1259))*('reallocations and reductions'!$I$8+'reallocations and reductions'!$I$7)),0)</f>
        <v>18</v>
      </c>
      <c r="L1144" s="133">
        <f t="shared" ca="1" si="51"/>
        <v>228033</v>
      </c>
      <c r="M1144" s="151">
        <f t="shared" ca="1" si="52"/>
        <v>9.115573994056933E-2</v>
      </c>
      <c r="N1144" s="156">
        <f t="shared" ca="1" si="53"/>
        <v>19050</v>
      </c>
    </row>
    <row r="1145" spans="1:14" x14ac:dyDescent="0.25">
      <c r="A1145" t="str">
        <f>CALCS!AD1148</f>
        <v>491239</v>
      </c>
      <c r="B1145" t="str">
        <f>CALCS!A1148</f>
        <v>Taylorsville</v>
      </c>
      <c r="C1145" t="str">
        <f>CALCS!B1148</f>
        <v>UT</v>
      </c>
      <c r="D1145" t="str">
        <f>CALCS!C1148</f>
        <v>52</v>
      </c>
      <c r="E1145" t="str">
        <f>CALCS!D1148</f>
        <v>MC</v>
      </c>
      <c r="F1145">
        <f>CALCS!O1148</f>
        <v>60436</v>
      </c>
      <c r="G1145" s="133">
        <f ca="1">OFFSET(CDBG17old!$J$1,MATCH(A1145,CDBG17old!$K$2:$K$1263,0),)</f>
        <v>385588</v>
      </c>
      <c r="H1145" s="133">
        <f>CALCS!X1148</f>
        <v>413743</v>
      </c>
      <c r="I1145" s="133">
        <f ca="1">IFERROR(OFFSET('reallocations and reductions'!$H$2,MATCH(A1145,'reallocations and reductions'!$F$3:$F$6,0),),0)</f>
        <v>0</v>
      </c>
      <c r="J1145" s="133">
        <f ca="1">IFERROR(OFFSET('reallocations and reductions'!$I$13,MATCH(A1145,'reallocations and reductions'!$F$14:$F$54,0),), 0)</f>
        <v>0</v>
      </c>
      <c r="K1145" s="133">
        <f ca="1">ROUND(IF(OR(E1145="State Balance", E1145="Hawaii County"), H1145/(SUMIF($E$2:$E$1259,"State Balance",$H$2:$H$1259)+SUMIF($E$2:$E$1259,"Hawaii County",$H$2:$H$1259))*('reallocations and reductions'!$I$6),H1145/(SUM($H$2:$H$1259)-SUMIF($E$2:$E$1259,"State Balance",$H$2:$H$1259)-SUMIF($E$2:$E$1259,"Hawaii County",$H$2:$H$1259))*('reallocations and reductions'!$I$8+'reallocations and reductions'!$I$7)),0)</f>
        <v>32</v>
      </c>
      <c r="L1145" s="133">
        <f t="shared" ca="1" si="51"/>
        <v>413775</v>
      </c>
      <c r="M1145" s="151">
        <f t="shared" ca="1" si="52"/>
        <v>7.3101341328049629E-2</v>
      </c>
      <c r="N1145" s="156">
        <f t="shared" ca="1" si="53"/>
        <v>28187</v>
      </c>
    </row>
    <row r="1146" spans="1:14" x14ac:dyDescent="0.25">
      <c r="A1146" t="str">
        <f>CALCS!AD1149</f>
        <v>491338</v>
      </c>
      <c r="B1146" t="str">
        <f>CALCS!A1149</f>
        <v>West Jordan</v>
      </c>
      <c r="C1146" t="str">
        <f>CALCS!B1149</f>
        <v>UT</v>
      </c>
      <c r="D1146" t="str">
        <f>CALCS!C1149</f>
        <v>52</v>
      </c>
      <c r="E1146" t="str">
        <f>CALCS!D1149</f>
        <v>MC</v>
      </c>
      <c r="F1146">
        <f>CALCS!O1149</f>
        <v>113699</v>
      </c>
      <c r="G1146" s="133">
        <f ca="1">OFFSET(CDBG17old!$J$1,MATCH(A1146,CDBG17old!$K$2:$K$1263,0),)</f>
        <v>568886</v>
      </c>
      <c r="H1146" s="133">
        <f>CALCS!X1149</f>
        <v>612558</v>
      </c>
      <c r="I1146" s="133">
        <f ca="1">IFERROR(OFFSET('reallocations and reductions'!$H$2,MATCH(A1146,'reallocations and reductions'!$F$3:$F$6,0),),0)</f>
        <v>0</v>
      </c>
      <c r="J1146" s="133">
        <f ca="1">IFERROR(OFFSET('reallocations and reductions'!$I$13,MATCH(A1146,'reallocations and reductions'!$F$14:$F$54,0),), 0)</f>
        <v>0</v>
      </c>
      <c r="K1146" s="133">
        <f ca="1">ROUND(IF(OR(E1146="State Balance", E1146="Hawaii County"), H1146/(SUMIF($E$2:$E$1259,"State Balance",$H$2:$H$1259)+SUMIF($E$2:$E$1259,"Hawaii County",$H$2:$H$1259))*('reallocations and reductions'!$I$6),H1146/(SUM($H$2:$H$1259)-SUMIF($E$2:$E$1259,"State Balance",$H$2:$H$1259)-SUMIF($E$2:$E$1259,"Hawaii County",$H$2:$H$1259))*('reallocations and reductions'!$I$8+'reallocations and reductions'!$I$7)),0)</f>
        <v>48</v>
      </c>
      <c r="L1146" s="133">
        <f t="shared" ca="1" si="51"/>
        <v>612606</v>
      </c>
      <c r="M1146" s="151">
        <f t="shared" ca="1" si="52"/>
        <v>7.6851952763822631E-2</v>
      </c>
      <c r="N1146" s="156">
        <f t="shared" ca="1" si="53"/>
        <v>43720</v>
      </c>
    </row>
    <row r="1147" spans="1:14" x14ac:dyDescent="0.25">
      <c r="A1147" t="str">
        <f>CALCS!AD1150</f>
        <v>491346</v>
      </c>
      <c r="B1147" t="str">
        <f>CALCS!A1150</f>
        <v>West Valley</v>
      </c>
      <c r="C1147" t="str">
        <f>CALCS!B1150</f>
        <v>UT</v>
      </c>
      <c r="D1147" t="str">
        <f>CALCS!C1150</f>
        <v>52</v>
      </c>
      <c r="E1147" t="str">
        <f>CALCS!D1150</f>
        <v>MC</v>
      </c>
      <c r="F1147">
        <f>CALCS!O1150</f>
        <v>136574</v>
      </c>
      <c r="G1147" s="133">
        <f ca="1">OFFSET(CDBG17old!$J$1,MATCH(A1147,CDBG17old!$K$2:$K$1263,0),)</f>
        <v>1209675</v>
      </c>
      <c r="H1147" s="133">
        <f>CALCS!X1150</f>
        <v>1309698</v>
      </c>
      <c r="I1147" s="133">
        <f ca="1">IFERROR(OFFSET('reallocations and reductions'!$H$2,MATCH(A1147,'reallocations and reductions'!$F$3:$F$6,0),),0)</f>
        <v>0</v>
      </c>
      <c r="J1147" s="133">
        <f ca="1">IFERROR(OFFSET('reallocations and reductions'!$I$13,MATCH(A1147,'reallocations and reductions'!$F$14:$F$54,0),), 0)</f>
        <v>0</v>
      </c>
      <c r="K1147" s="133">
        <f ca="1">ROUND(IF(OR(E1147="State Balance", E1147="Hawaii County"), H1147/(SUMIF($E$2:$E$1259,"State Balance",$H$2:$H$1259)+SUMIF($E$2:$E$1259,"Hawaii County",$H$2:$H$1259))*('reallocations and reductions'!$I$6),H1147/(SUM($H$2:$H$1259)-SUMIF($E$2:$E$1259,"State Balance",$H$2:$H$1259)-SUMIF($E$2:$E$1259,"Hawaii County",$H$2:$H$1259))*('reallocations and reductions'!$I$8+'reallocations and reductions'!$I$7)),0)</f>
        <v>102</v>
      </c>
      <c r="L1147" s="133">
        <f t="shared" ca="1" si="51"/>
        <v>1309800</v>
      </c>
      <c r="M1147" s="151">
        <f t="shared" ca="1" si="52"/>
        <v>8.2770165540331078E-2</v>
      </c>
      <c r="N1147" s="156">
        <f t="shared" ca="1" si="53"/>
        <v>100125</v>
      </c>
    </row>
    <row r="1148" spans="1:14" x14ac:dyDescent="0.25">
      <c r="A1148" t="str">
        <f>CALCS!AD1151</f>
        <v>499011</v>
      </c>
      <c r="B1148" t="str">
        <f>CALCS!A1151</f>
        <v>Davis County</v>
      </c>
      <c r="C1148" t="str">
        <f>CALCS!B1151</f>
        <v>UT</v>
      </c>
      <c r="D1148" t="str">
        <f>CALCS!C1151</f>
        <v>66</v>
      </c>
      <c r="E1148" t="str">
        <f>CALCS!D1151</f>
        <v>UC</v>
      </c>
      <c r="F1148">
        <f>CALCS!O1151</f>
        <v>222414</v>
      </c>
      <c r="G1148" s="133">
        <f ca="1">OFFSET(CDBG17old!$J$1,MATCH(A1148,CDBG17old!$K$2:$K$1263,0),)</f>
        <v>814707</v>
      </c>
      <c r="H1148" s="133">
        <f>CALCS!X1151</f>
        <v>900630</v>
      </c>
      <c r="I1148" s="133">
        <f ca="1">IFERROR(OFFSET('reallocations and reductions'!$H$2,MATCH(A1148,'reallocations and reductions'!$F$3:$F$6,0),),0)</f>
        <v>0</v>
      </c>
      <c r="J1148" s="133">
        <f ca="1">IFERROR(OFFSET('reallocations and reductions'!$I$13,MATCH(A1148,'reallocations and reductions'!$F$14:$F$54,0),), 0)</f>
        <v>0</v>
      </c>
      <c r="K1148" s="133">
        <f ca="1">ROUND(IF(OR(E1148="State Balance", E1148="Hawaii County"), H1148/(SUMIF($E$2:$E$1259,"State Balance",$H$2:$H$1259)+SUMIF($E$2:$E$1259,"Hawaii County",$H$2:$H$1259))*('reallocations and reductions'!$I$6),H1148/(SUM($H$2:$H$1259)-SUMIF($E$2:$E$1259,"State Balance",$H$2:$H$1259)-SUMIF($E$2:$E$1259,"Hawaii County",$H$2:$H$1259))*('reallocations and reductions'!$I$8+'reallocations and reductions'!$I$7)),0)</f>
        <v>70</v>
      </c>
      <c r="L1148" s="133">
        <f t="shared" ca="1" si="51"/>
        <v>900700</v>
      </c>
      <c r="M1148" s="151">
        <f t="shared" ca="1" si="52"/>
        <v>0.10555082993026942</v>
      </c>
      <c r="N1148" s="156">
        <f t="shared" ca="1" si="53"/>
        <v>85993</v>
      </c>
    </row>
    <row r="1149" spans="1:14" x14ac:dyDescent="0.25">
      <c r="A1149" t="str">
        <f>CALCS!AD1152</f>
        <v>499035</v>
      </c>
      <c r="B1149" t="str">
        <f>CALCS!A1152</f>
        <v>Salt Lake County</v>
      </c>
      <c r="C1149" t="str">
        <f>CALCS!B1152</f>
        <v>UT</v>
      </c>
      <c r="D1149" t="str">
        <f>CALCS!C1152</f>
        <v>66</v>
      </c>
      <c r="E1149" t="str">
        <f>CALCS!D1152</f>
        <v>UC</v>
      </c>
      <c r="F1149">
        <f>CALCS!O1152</f>
        <v>454223</v>
      </c>
      <c r="G1149" s="133">
        <f ca="1">OFFSET(CDBG17old!$J$1,MATCH(A1149,CDBG17old!$K$2:$K$1263,0),)</f>
        <v>2353981</v>
      </c>
      <c r="H1149" s="133">
        <f>CALCS!X1152</f>
        <v>2526975</v>
      </c>
      <c r="I1149" s="133">
        <f ca="1">IFERROR(OFFSET('reallocations and reductions'!$H$2,MATCH(A1149,'reallocations and reductions'!$F$3:$F$6,0),),0)</f>
        <v>0</v>
      </c>
      <c r="J1149" s="133">
        <f ca="1">IFERROR(OFFSET('reallocations and reductions'!$I$13,MATCH(A1149,'reallocations and reductions'!$F$14:$F$54,0),), 0)</f>
        <v>0</v>
      </c>
      <c r="K1149" s="133">
        <f ca="1">ROUND(IF(OR(E1149="State Balance", E1149="Hawaii County"), H1149/(SUMIF($E$2:$E$1259,"State Balance",$H$2:$H$1259)+SUMIF($E$2:$E$1259,"Hawaii County",$H$2:$H$1259))*('reallocations and reductions'!$I$6),H1149/(SUM($H$2:$H$1259)-SUMIF($E$2:$E$1259,"State Balance",$H$2:$H$1259)-SUMIF($E$2:$E$1259,"Hawaii County",$H$2:$H$1259))*('reallocations and reductions'!$I$8+'reallocations and reductions'!$I$7)),0)</f>
        <v>197</v>
      </c>
      <c r="L1149" s="133">
        <f t="shared" ca="1" si="51"/>
        <v>2527172</v>
      </c>
      <c r="M1149" s="151">
        <f t="shared" ca="1" si="52"/>
        <v>7.3573660959880299E-2</v>
      </c>
      <c r="N1149" s="156">
        <f t="shared" ca="1" si="53"/>
        <v>173191</v>
      </c>
    </row>
    <row r="1150" spans="1:14" x14ac:dyDescent="0.25">
      <c r="A1150" t="str">
        <f>CALCS!AD1153</f>
        <v>499049</v>
      </c>
      <c r="B1150" t="str">
        <f>CALCS!A1153</f>
        <v>Utah County</v>
      </c>
      <c r="C1150" t="str">
        <f>CALCS!B1153</f>
        <v>UT</v>
      </c>
      <c r="D1150" t="str">
        <f>CALCS!C1153</f>
        <v>66</v>
      </c>
      <c r="E1150" t="str">
        <f>CALCS!D1153</f>
        <v>UC</v>
      </c>
      <c r="F1150">
        <f>CALCS!O1153</f>
        <v>254737</v>
      </c>
      <c r="G1150" s="133">
        <f ca="1">OFFSET(CDBG17old!$J$1,MATCH(A1150,CDBG17old!$K$2:$K$1263,0),)</f>
        <v>1126625</v>
      </c>
      <c r="H1150" s="133">
        <f>CALCS!X1153</f>
        <v>1292141</v>
      </c>
      <c r="I1150" s="133">
        <f ca="1">IFERROR(OFFSET('reallocations and reductions'!$H$2,MATCH(A1150,'reallocations and reductions'!$F$3:$F$6,0),),0)</f>
        <v>0</v>
      </c>
      <c r="J1150" s="133">
        <f ca="1">IFERROR(OFFSET('reallocations and reductions'!$I$13,MATCH(A1150,'reallocations and reductions'!$F$14:$F$54,0),), 0)</f>
        <v>0</v>
      </c>
      <c r="K1150" s="133">
        <f ca="1">ROUND(IF(OR(E1150="State Balance", E1150="Hawaii County"), H1150/(SUMIF($E$2:$E$1259,"State Balance",$H$2:$H$1259)+SUMIF($E$2:$E$1259,"Hawaii County",$H$2:$H$1259))*('reallocations and reductions'!$I$6),H1150/(SUM($H$2:$H$1259)-SUMIF($E$2:$E$1259,"State Balance",$H$2:$H$1259)-SUMIF($E$2:$E$1259,"Hawaii County",$H$2:$H$1259))*('reallocations and reductions'!$I$8+'reallocations and reductions'!$I$7)),0)</f>
        <v>101</v>
      </c>
      <c r="L1150" s="133">
        <f t="shared" ca="1" si="51"/>
        <v>1292242</v>
      </c>
      <c r="M1150" s="151">
        <f t="shared" ca="1" si="52"/>
        <v>0.14700277377121934</v>
      </c>
      <c r="N1150" s="156">
        <f t="shared" ca="1" si="53"/>
        <v>165617</v>
      </c>
    </row>
    <row r="1151" spans="1:14" x14ac:dyDescent="0.25">
      <c r="A1151" t="str">
        <f>CALCS!AD1154</f>
        <v>519999</v>
      </c>
      <c r="B1151" t="str">
        <f>CALCS!A1154</f>
        <v>Virginia</v>
      </c>
      <c r="C1151" t="str">
        <f>CALCS!B1154</f>
        <v>VA</v>
      </c>
      <c r="D1151" t="str">
        <f>CALCS!C1154</f>
        <v>22</v>
      </c>
      <c r="E1151" t="str">
        <f>CALCS!D1154</f>
        <v>State Balance</v>
      </c>
      <c r="F1151">
        <f>CALCS!O1154</f>
        <v>3051050</v>
      </c>
      <c r="G1151" s="133">
        <f ca="1">OFFSET(CDBG17old!$J$1,MATCH(A1151,CDBG17old!$K$2:$K$1263,0),)</f>
        <v>16543303</v>
      </c>
      <c r="H1151" s="133">
        <f>CALCS!X1154</f>
        <v>18262897</v>
      </c>
      <c r="I1151" s="133">
        <f ca="1">IFERROR(OFFSET('reallocations and reductions'!$H$2,MATCH(A1151,'reallocations and reductions'!$F$3:$F$6,0),),0)</f>
        <v>0</v>
      </c>
      <c r="J1151" s="133">
        <f ca="1">IFERROR(OFFSET('reallocations and reductions'!$I$13,MATCH(A1151,'reallocations and reductions'!$F$14:$F$54,0),), 0)</f>
        <v>0</v>
      </c>
      <c r="K1151" s="133">
        <f ca="1">ROUND(IF(OR(E1151="State Balance", E1151="Hawaii County"), H1151/(SUMIF($E$2:$E$1259,"State Balance",$H$2:$H$1259)+SUMIF($E$2:$E$1259,"Hawaii County",$H$2:$H$1259))*('reallocations and reductions'!$I$6),H1151/(SUM($H$2:$H$1259)-SUMIF($E$2:$E$1259,"State Balance",$H$2:$H$1259)-SUMIF($E$2:$E$1259,"Hawaii County",$H$2:$H$1259))*('reallocations and reductions'!$I$8+'reallocations and reductions'!$I$7)),0)</f>
        <v>26356</v>
      </c>
      <c r="L1151" s="133">
        <f t="shared" ca="1" si="51"/>
        <v>18289253</v>
      </c>
      <c r="M1151" s="151">
        <f t="shared" ca="1" si="52"/>
        <v>0.10553817457130538</v>
      </c>
      <c r="N1151" s="156">
        <f t="shared" ca="1" si="53"/>
        <v>1745950</v>
      </c>
    </row>
    <row r="1152" spans="1:14" x14ac:dyDescent="0.25">
      <c r="A1152" t="str">
        <f>CALCS!AD1155</f>
        <v>510024</v>
      </c>
      <c r="B1152" t="str">
        <f>CALCS!A1155</f>
        <v>Alexandria</v>
      </c>
      <c r="C1152" t="str">
        <f>CALCS!B1155</f>
        <v>VA</v>
      </c>
      <c r="D1152" t="str">
        <f>CALCS!C1155</f>
        <v>51</v>
      </c>
      <c r="E1152" t="str">
        <f>CALCS!D1155</f>
        <v>PC</v>
      </c>
      <c r="F1152">
        <f>CALCS!O1155</f>
        <v>155810</v>
      </c>
      <c r="G1152" s="133">
        <f ca="1">OFFSET(CDBG17old!$J$1,MATCH(A1152,CDBG17old!$K$2:$K$1263,0),)</f>
        <v>832047</v>
      </c>
      <c r="H1152" s="133">
        <f>CALCS!X1155</f>
        <v>941780</v>
      </c>
      <c r="I1152" s="133">
        <f ca="1">IFERROR(OFFSET('reallocations and reductions'!$H$2,MATCH(A1152,'reallocations and reductions'!$F$3:$F$6,0),),0)</f>
        <v>0</v>
      </c>
      <c r="J1152" s="133">
        <f ca="1">IFERROR(OFFSET('reallocations and reductions'!$I$13,MATCH(A1152,'reallocations and reductions'!$F$14:$F$54,0),), 0)</f>
        <v>0</v>
      </c>
      <c r="K1152" s="133">
        <f ca="1">ROUND(IF(OR(E1152="State Balance", E1152="Hawaii County"), H1152/(SUMIF($E$2:$E$1259,"State Balance",$H$2:$H$1259)+SUMIF($E$2:$E$1259,"Hawaii County",$H$2:$H$1259))*('reallocations and reductions'!$I$6),H1152/(SUM($H$2:$H$1259)-SUMIF($E$2:$E$1259,"State Balance",$H$2:$H$1259)-SUMIF($E$2:$E$1259,"Hawaii County",$H$2:$H$1259))*('reallocations and reductions'!$I$8+'reallocations and reductions'!$I$7)),0)</f>
        <v>73</v>
      </c>
      <c r="L1152" s="133">
        <f t="shared" ca="1" si="51"/>
        <v>941853</v>
      </c>
      <c r="M1152" s="151">
        <f t="shared" ca="1" si="52"/>
        <v>0.13197091029713465</v>
      </c>
      <c r="N1152" s="156">
        <f t="shared" ca="1" si="53"/>
        <v>109806</v>
      </c>
    </row>
    <row r="1153" spans="1:14" x14ac:dyDescent="0.25">
      <c r="A1153" t="str">
        <f>CALCS!AD1156</f>
        <v>510114</v>
      </c>
      <c r="B1153" t="str">
        <f>CALCS!A1156</f>
        <v>Blacksburg</v>
      </c>
      <c r="C1153" t="str">
        <f>CALCS!B1156</f>
        <v>VA</v>
      </c>
      <c r="D1153" t="str">
        <f>CALCS!C1156</f>
        <v>51</v>
      </c>
      <c r="E1153" t="str">
        <f>CALCS!D1156</f>
        <v>PC</v>
      </c>
      <c r="F1153">
        <f>CALCS!O1156</f>
        <v>45038</v>
      </c>
      <c r="G1153" s="133">
        <f ca="1">OFFSET(CDBG17old!$J$1,MATCH(A1153,CDBG17old!$K$2:$K$1263,0),)</f>
        <v>441799</v>
      </c>
      <c r="H1153" s="133">
        <f>CALCS!X1156</f>
        <v>482894</v>
      </c>
      <c r="I1153" s="133">
        <f ca="1">IFERROR(OFFSET('reallocations and reductions'!$H$2,MATCH(A1153,'reallocations and reductions'!$F$3:$F$6,0),),0)</f>
        <v>0</v>
      </c>
      <c r="J1153" s="133">
        <f ca="1">IFERROR(OFFSET('reallocations and reductions'!$I$13,MATCH(A1153,'reallocations and reductions'!$F$14:$F$54,0),), 0)</f>
        <v>0</v>
      </c>
      <c r="K1153" s="133">
        <f ca="1">ROUND(IF(OR(E1153="State Balance", E1153="Hawaii County"), H1153/(SUMIF($E$2:$E$1259,"State Balance",$H$2:$H$1259)+SUMIF($E$2:$E$1259,"Hawaii County",$H$2:$H$1259))*('reallocations and reductions'!$I$6),H1153/(SUM($H$2:$H$1259)-SUMIF($E$2:$E$1259,"State Balance",$H$2:$H$1259)-SUMIF($E$2:$E$1259,"Hawaii County",$H$2:$H$1259))*('reallocations and reductions'!$I$8+'reallocations and reductions'!$I$7)),0)</f>
        <v>38</v>
      </c>
      <c r="L1153" s="133">
        <f t="shared" ref="L1153:L1216" ca="1" si="54">H1153+I1153+J1153+K1153</f>
        <v>482932</v>
      </c>
      <c r="M1153" s="151">
        <f t="shared" ref="M1153:M1216" ca="1" si="55">(L1153-G1153)/G1153</f>
        <v>9.3103424860626671E-2</v>
      </c>
      <c r="N1153" s="156">
        <f t="shared" ref="N1153:N1216" ca="1" si="56">L1153-G1153</f>
        <v>41133</v>
      </c>
    </row>
    <row r="1154" spans="1:14" x14ac:dyDescent="0.25">
      <c r="A1154" t="str">
        <f>CALCS!AD1157</f>
        <v>510186</v>
      </c>
      <c r="B1154" t="str">
        <f>CALCS!A1157</f>
        <v>Bristol</v>
      </c>
      <c r="C1154" t="str">
        <f>CALCS!B1157</f>
        <v>VA</v>
      </c>
      <c r="D1154" t="str">
        <f>CALCS!C1157</f>
        <v>51</v>
      </c>
      <c r="E1154" t="str">
        <f>CALCS!D1157</f>
        <v>PC</v>
      </c>
      <c r="F1154">
        <f>CALCS!O1157</f>
        <v>16960</v>
      </c>
      <c r="G1154" s="133">
        <f ca="1">OFFSET(CDBG17old!$J$1,MATCH(A1154,CDBG17old!$K$2:$K$1263,0),)</f>
        <v>221640</v>
      </c>
      <c r="H1154" s="133">
        <f>CALCS!X1157</f>
        <v>254467</v>
      </c>
      <c r="I1154" s="133">
        <f ca="1">IFERROR(OFFSET('reallocations and reductions'!$H$2,MATCH(A1154,'reallocations and reductions'!$F$3:$F$6,0),),0)</f>
        <v>0</v>
      </c>
      <c r="J1154" s="133">
        <f ca="1">IFERROR(OFFSET('reallocations and reductions'!$I$13,MATCH(A1154,'reallocations and reductions'!$F$14:$F$54,0),), 0)</f>
        <v>0</v>
      </c>
      <c r="K1154" s="133">
        <f ca="1">ROUND(IF(OR(E1154="State Balance", E1154="Hawaii County"), H1154/(SUMIF($E$2:$E$1259,"State Balance",$H$2:$H$1259)+SUMIF($E$2:$E$1259,"Hawaii County",$H$2:$H$1259))*('reallocations and reductions'!$I$6),H1154/(SUM($H$2:$H$1259)-SUMIF($E$2:$E$1259,"State Balance",$H$2:$H$1259)-SUMIF($E$2:$E$1259,"Hawaii County",$H$2:$H$1259))*('reallocations and reductions'!$I$8+'reallocations and reductions'!$I$7)),0)</f>
        <v>20</v>
      </c>
      <c r="L1154" s="133">
        <f t="shared" ca="1" si="54"/>
        <v>254487</v>
      </c>
      <c r="M1154" s="151">
        <f t="shared" ca="1" si="55"/>
        <v>0.14819978343259341</v>
      </c>
      <c r="N1154" s="156">
        <f t="shared" ca="1" si="56"/>
        <v>32847</v>
      </c>
    </row>
    <row r="1155" spans="1:14" x14ac:dyDescent="0.25">
      <c r="A1155" t="str">
        <f>CALCS!AD1158</f>
        <v>510264</v>
      </c>
      <c r="B1155" t="str">
        <f>CALCS!A1158</f>
        <v>Charlottesville</v>
      </c>
      <c r="C1155" t="str">
        <f>CALCS!B1158</f>
        <v>VA</v>
      </c>
      <c r="D1155" t="str">
        <f>CALCS!C1158</f>
        <v>51</v>
      </c>
      <c r="E1155" t="str">
        <f>CALCS!D1158</f>
        <v>PC</v>
      </c>
      <c r="F1155">
        <f>CALCS!O1158</f>
        <v>46912</v>
      </c>
      <c r="G1155" s="133">
        <f ca="1">OFFSET(CDBG17old!$J$1,MATCH(A1155,CDBG17old!$K$2:$K$1263,0),)</f>
        <v>388048</v>
      </c>
      <c r="H1155" s="133">
        <f>CALCS!X1158</f>
        <v>408385</v>
      </c>
      <c r="I1155" s="133">
        <f ca="1">IFERROR(OFFSET('reallocations and reductions'!$H$2,MATCH(A1155,'reallocations and reductions'!$F$3:$F$6,0),),0)</f>
        <v>0</v>
      </c>
      <c r="J1155" s="133">
        <f ca="1">IFERROR(OFFSET('reallocations and reductions'!$I$13,MATCH(A1155,'reallocations and reductions'!$F$14:$F$54,0),), 0)</f>
        <v>0</v>
      </c>
      <c r="K1155" s="133">
        <f ca="1">ROUND(IF(OR(E1155="State Balance", E1155="Hawaii County"), H1155/(SUMIF($E$2:$E$1259,"State Balance",$H$2:$H$1259)+SUMIF($E$2:$E$1259,"Hawaii County",$H$2:$H$1259))*('reallocations and reductions'!$I$6),H1155/(SUM($H$2:$H$1259)-SUMIF($E$2:$E$1259,"State Balance",$H$2:$H$1259)-SUMIF($E$2:$E$1259,"Hawaii County",$H$2:$H$1259))*('reallocations and reductions'!$I$8+'reallocations and reductions'!$I$7)),0)</f>
        <v>32</v>
      </c>
      <c r="L1155" s="133">
        <f t="shared" ca="1" si="54"/>
        <v>408417</v>
      </c>
      <c r="M1155" s="151">
        <f t="shared" ca="1" si="55"/>
        <v>5.2490928957242403E-2</v>
      </c>
      <c r="N1155" s="156">
        <f t="shared" ca="1" si="56"/>
        <v>20369</v>
      </c>
    </row>
    <row r="1156" spans="1:14" x14ac:dyDescent="0.25">
      <c r="A1156" t="str">
        <f>CALCS!AD1159</f>
        <v>510288</v>
      </c>
      <c r="B1156" t="str">
        <f>CALCS!A1159</f>
        <v>Chesapeake</v>
      </c>
      <c r="C1156" t="str">
        <f>CALCS!B1159</f>
        <v>VA</v>
      </c>
      <c r="D1156" t="str">
        <f>CALCS!C1159</f>
        <v>52</v>
      </c>
      <c r="E1156" t="str">
        <f>CALCS!D1159</f>
        <v>MC</v>
      </c>
      <c r="F1156">
        <f>CALCS!O1159</f>
        <v>237940</v>
      </c>
      <c r="G1156" s="133">
        <f ca="1">OFFSET(CDBG17old!$J$1,MATCH(A1156,CDBG17old!$K$2:$K$1263,0),)</f>
        <v>1028373</v>
      </c>
      <c r="H1156" s="133">
        <f>CALCS!X1159</f>
        <v>1182535</v>
      </c>
      <c r="I1156" s="133">
        <f ca="1">IFERROR(OFFSET('reallocations and reductions'!$H$2,MATCH(A1156,'reallocations and reductions'!$F$3:$F$6,0),),0)</f>
        <v>0</v>
      </c>
      <c r="J1156" s="133">
        <f ca="1">IFERROR(OFFSET('reallocations and reductions'!$I$13,MATCH(A1156,'reallocations and reductions'!$F$14:$F$54,0),), 0)</f>
        <v>0</v>
      </c>
      <c r="K1156" s="133">
        <f ca="1">ROUND(IF(OR(E1156="State Balance", E1156="Hawaii County"), H1156/(SUMIF($E$2:$E$1259,"State Balance",$H$2:$H$1259)+SUMIF($E$2:$E$1259,"Hawaii County",$H$2:$H$1259))*('reallocations and reductions'!$I$6),H1156/(SUM($H$2:$H$1259)-SUMIF($E$2:$E$1259,"State Balance",$H$2:$H$1259)-SUMIF($E$2:$E$1259,"Hawaii County",$H$2:$H$1259))*('reallocations and reductions'!$I$8+'reallocations and reductions'!$I$7)),0)</f>
        <v>92</v>
      </c>
      <c r="L1156" s="133">
        <f t="shared" ca="1" si="54"/>
        <v>1182627</v>
      </c>
      <c r="M1156" s="151">
        <f t="shared" ca="1" si="55"/>
        <v>0.14999810380085826</v>
      </c>
      <c r="N1156" s="156">
        <f t="shared" ca="1" si="56"/>
        <v>154254</v>
      </c>
    </row>
    <row r="1157" spans="1:14" x14ac:dyDescent="0.25">
      <c r="A1157" t="str">
        <f>CALCS!AD1160</f>
        <v>510312</v>
      </c>
      <c r="B1157" t="str">
        <f>CALCS!A1160</f>
        <v>Christiansburg</v>
      </c>
      <c r="C1157" t="str">
        <f>CALCS!B1160</f>
        <v>VA</v>
      </c>
      <c r="D1157" t="str">
        <f>CALCS!C1160</f>
        <v>51</v>
      </c>
      <c r="E1157" t="str">
        <f>CALCS!D1160</f>
        <v>PC</v>
      </c>
      <c r="F1157">
        <f>CALCS!O1160</f>
        <v>22088</v>
      </c>
      <c r="G1157" s="133">
        <f ca="1">OFFSET(CDBG17old!$J$1,MATCH(A1157,CDBG17old!$K$2:$K$1263,0),)</f>
        <v>111683</v>
      </c>
      <c r="H1157" s="133">
        <f>CALCS!X1160</f>
        <v>111694</v>
      </c>
      <c r="I1157" s="133">
        <f ca="1">IFERROR(OFFSET('reallocations and reductions'!$H$2,MATCH(A1157,'reallocations and reductions'!$F$3:$F$6,0),),0)</f>
        <v>0</v>
      </c>
      <c r="J1157" s="133">
        <f ca="1">IFERROR(OFFSET('reallocations and reductions'!$I$13,MATCH(A1157,'reallocations and reductions'!$F$14:$F$54,0),), 0)</f>
        <v>0</v>
      </c>
      <c r="K1157" s="133">
        <f ca="1">ROUND(IF(OR(E1157="State Balance", E1157="Hawaii County"), H1157/(SUMIF($E$2:$E$1259,"State Balance",$H$2:$H$1259)+SUMIF($E$2:$E$1259,"Hawaii County",$H$2:$H$1259))*('reallocations and reductions'!$I$6),H1157/(SUM($H$2:$H$1259)-SUMIF($E$2:$E$1259,"State Balance",$H$2:$H$1259)-SUMIF($E$2:$E$1259,"Hawaii County",$H$2:$H$1259))*('reallocations and reductions'!$I$8+'reallocations and reductions'!$I$7)),0)</f>
        <v>9</v>
      </c>
      <c r="L1157" s="133">
        <f t="shared" ca="1" si="54"/>
        <v>111703</v>
      </c>
      <c r="M1157" s="151">
        <f t="shared" ca="1" si="55"/>
        <v>1.7907828407188203E-4</v>
      </c>
      <c r="N1157" s="156">
        <f t="shared" ca="1" si="56"/>
        <v>20</v>
      </c>
    </row>
    <row r="1158" spans="1:14" x14ac:dyDescent="0.25">
      <c r="A1158" t="str">
        <f>CALCS!AD1161</f>
        <v>510384</v>
      </c>
      <c r="B1158" t="str">
        <f>CALCS!A1161</f>
        <v>Colonial Heights</v>
      </c>
      <c r="C1158" t="str">
        <f>CALCS!B1161</f>
        <v>VA</v>
      </c>
      <c r="D1158" t="str">
        <f>CALCS!C1161</f>
        <v>52</v>
      </c>
      <c r="E1158" t="str">
        <f>CALCS!D1161</f>
        <v>MC</v>
      </c>
      <c r="F1158">
        <f>CALCS!O1161</f>
        <v>17772</v>
      </c>
      <c r="G1158" s="133">
        <f ca="1">OFFSET(CDBG17old!$J$1,MATCH(A1158,CDBG17old!$K$2:$K$1263,0),)</f>
        <v>87108</v>
      </c>
      <c r="H1158" s="133">
        <f>CALCS!X1161</f>
        <v>94488</v>
      </c>
      <c r="I1158" s="133">
        <f ca="1">IFERROR(OFFSET('reallocations and reductions'!$H$2,MATCH(A1158,'reallocations and reductions'!$F$3:$F$6,0),),0)</f>
        <v>0</v>
      </c>
      <c r="J1158" s="133">
        <f ca="1">IFERROR(OFFSET('reallocations and reductions'!$I$13,MATCH(A1158,'reallocations and reductions'!$F$14:$F$54,0),), 0)</f>
        <v>0</v>
      </c>
      <c r="K1158" s="133">
        <f ca="1">ROUND(IF(OR(E1158="State Balance", E1158="Hawaii County"), H1158/(SUMIF($E$2:$E$1259,"State Balance",$H$2:$H$1259)+SUMIF($E$2:$E$1259,"Hawaii County",$H$2:$H$1259))*('reallocations and reductions'!$I$6),H1158/(SUM($H$2:$H$1259)-SUMIF($E$2:$E$1259,"State Balance",$H$2:$H$1259)-SUMIF($E$2:$E$1259,"Hawaii County",$H$2:$H$1259))*('reallocations and reductions'!$I$8+'reallocations and reductions'!$I$7)),0)</f>
        <v>7</v>
      </c>
      <c r="L1158" s="133">
        <f t="shared" ca="1" si="54"/>
        <v>94495</v>
      </c>
      <c r="M1158" s="151">
        <f t="shared" ca="1" si="55"/>
        <v>8.4802773568443776E-2</v>
      </c>
      <c r="N1158" s="156">
        <f t="shared" ca="1" si="56"/>
        <v>7387</v>
      </c>
    </row>
    <row r="1159" spans="1:14" x14ac:dyDescent="0.25">
      <c r="A1159" t="str">
        <f>CALCS!AD1162</f>
        <v>510450</v>
      </c>
      <c r="B1159" t="str">
        <f>CALCS!A1162</f>
        <v>Danville</v>
      </c>
      <c r="C1159" t="str">
        <f>CALCS!B1162</f>
        <v>VA</v>
      </c>
      <c r="D1159" t="str">
        <f>CALCS!C1162</f>
        <v>52</v>
      </c>
      <c r="E1159" t="str">
        <f>CALCS!D1162</f>
        <v>MC</v>
      </c>
      <c r="F1159">
        <f>CALCS!O1162</f>
        <v>41898</v>
      </c>
      <c r="G1159" s="133">
        <f ca="1">OFFSET(CDBG17old!$J$1,MATCH(A1159,CDBG17old!$K$2:$K$1263,0),)</f>
        <v>810809</v>
      </c>
      <c r="H1159" s="133">
        <f>CALCS!X1162</f>
        <v>865349</v>
      </c>
      <c r="I1159" s="133">
        <f ca="1">IFERROR(OFFSET('reallocations and reductions'!$H$2,MATCH(A1159,'reallocations and reductions'!$F$3:$F$6,0),),0)</f>
        <v>0</v>
      </c>
      <c r="J1159" s="133">
        <f ca="1">IFERROR(OFFSET('reallocations and reductions'!$I$13,MATCH(A1159,'reallocations and reductions'!$F$14:$F$54,0),), 0)</f>
        <v>0</v>
      </c>
      <c r="K1159" s="133">
        <f ca="1">ROUND(IF(OR(E1159="State Balance", E1159="Hawaii County"), H1159/(SUMIF($E$2:$E$1259,"State Balance",$H$2:$H$1259)+SUMIF($E$2:$E$1259,"Hawaii County",$H$2:$H$1259))*('reallocations and reductions'!$I$6),H1159/(SUM($H$2:$H$1259)-SUMIF($E$2:$E$1259,"State Balance",$H$2:$H$1259)-SUMIF($E$2:$E$1259,"Hawaii County",$H$2:$H$1259))*('reallocations and reductions'!$I$8+'reallocations and reductions'!$I$7)),0)</f>
        <v>67</v>
      </c>
      <c r="L1159" s="133">
        <f t="shared" ca="1" si="54"/>
        <v>865416</v>
      </c>
      <c r="M1159" s="151">
        <f t="shared" ca="1" si="55"/>
        <v>6.7348783745617036E-2</v>
      </c>
      <c r="N1159" s="156">
        <f t="shared" ca="1" si="56"/>
        <v>54607</v>
      </c>
    </row>
    <row r="1160" spans="1:14" x14ac:dyDescent="0.25">
      <c r="A1160" t="str">
        <f>CALCS!AD1163</f>
        <v>510612</v>
      </c>
      <c r="B1160" t="str">
        <f>CALCS!A1163</f>
        <v>Fredericksburg</v>
      </c>
      <c r="C1160" t="str">
        <f>CALCS!B1163</f>
        <v>VA</v>
      </c>
      <c r="D1160" t="str">
        <f>CALCS!C1163</f>
        <v>52</v>
      </c>
      <c r="E1160" t="str">
        <f>CALCS!D1163</f>
        <v>MC</v>
      </c>
      <c r="F1160">
        <f>CALCS!O1163</f>
        <v>28297</v>
      </c>
      <c r="G1160" s="133">
        <f ca="1">OFFSET(CDBG17old!$J$1,MATCH(A1160,CDBG17old!$K$2:$K$1263,0),)</f>
        <v>178817</v>
      </c>
      <c r="H1160" s="133">
        <f>CALCS!X1163</f>
        <v>186775</v>
      </c>
      <c r="I1160" s="133">
        <f ca="1">IFERROR(OFFSET('reallocations and reductions'!$H$2,MATCH(A1160,'reallocations and reductions'!$F$3:$F$6,0),),0)</f>
        <v>0</v>
      </c>
      <c r="J1160" s="133">
        <f ca="1">IFERROR(OFFSET('reallocations and reductions'!$I$13,MATCH(A1160,'reallocations and reductions'!$F$14:$F$54,0),), 0)</f>
        <v>0</v>
      </c>
      <c r="K1160" s="133">
        <f ca="1">ROUND(IF(OR(E1160="State Balance", E1160="Hawaii County"), H1160/(SUMIF($E$2:$E$1259,"State Balance",$H$2:$H$1259)+SUMIF($E$2:$E$1259,"Hawaii County",$H$2:$H$1259))*('reallocations and reductions'!$I$6),H1160/(SUM($H$2:$H$1259)-SUMIF($E$2:$E$1259,"State Balance",$H$2:$H$1259)-SUMIF($E$2:$E$1259,"Hawaii County",$H$2:$H$1259))*('reallocations and reductions'!$I$8+'reallocations and reductions'!$I$7)),0)</f>
        <v>15</v>
      </c>
      <c r="L1160" s="133">
        <f t="shared" ca="1" si="54"/>
        <v>186790</v>
      </c>
      <c r="M1160" s="151">
        <f t="shared" ca="1" si="55"/>
        <v>4.4587483292975502E-2</v>
      </c>
      <c r="N1160" s="156">
        <f t="shared" ca="1" si="56"/>
        <v>7973</v>
      </c>
    </row>
    <row r="1161" spans="1:14" x14ac:dyDescent="0.25">
      <c r="A1161" t="str">
        <f>CALCS!AD1164</f>
        <v>510720</v>
      </c>
      <c r="B1161" t="str">
        <f>CALCS!A1164</f>
        <v>Hampton</v>
      </c>
      <c r="C1161" t="str">
        <f>CALCS!B1164</f>
        <v>VA</v>
      </c>
      <c r="D1161" t="str">
        <f>CALCS!C1164</f>
        <v>51</v>
      </c>
      <c r="E1161" t="str">
        <f>CALCS!D1164</f>
        <v>PC</v>
      </c>
      <c r="F1161">
        <f>CALCS!O1164</f>
        <v>135410</v>
      </c>
      <c r="G1161" s="133">
        <f ca="1">OFFSET(CDBG17old!$J$1,MATCH(A1161,CDBG17old!$K$2:$K$1263,0),)</f>
        <v>1140773</v>
      </c>
      <c r="H1161" s="133">
        <f>CALCS!X1164</f>
        <v>1156724</v>
      </c>
      <c r="I1161" s="133">
        <f ca="1">IFERROR(OFFSET('reallocations and reductions'!$H$2,MATCH(A1161,'reallocations and reductions'!$F$3:$F$6,0),),0)</f>
        <v>0</v>
      </c>
      <c r="J1161" s="133">
        <f ca="1">IFERROR(OFFSET('reallocations and reductions'!$I$13,MATCH(A1161,'reallocations and reductions'!$F$14:$F$54,0),), 0)</f>
        <v>0</v>
      </c>
      <c r="K1161" s="133">
        <f ca="1">ROUND(IF(OR(E1161="State Balance", E1161="Hawaii County"), H1161/(SUMIF($E$2:$E$1259,"State Balance",$H$2:$H$1259)+SUMIF($E$2:$E$1259,"Hawaii County",$H$2:$H$1259))*('reallocations and reductions'!$I$6),H1161/(SUM($H$2:$H$1259)-SUMIF($E$2:$E$1259,"State Balance",$H$2:$H$1259)-SUMIF($E$2:$E$1259,"Hawaii County",$H$2:$H$1259))*('reallocations and reductions'!$I$8+'reallocations and reductions'!$I$7)),0)</f>
        <v>90</v>
      </c>
      <c r="L1161" s="133">
        <f t="shared" ca="1" si="54"/>
        <v>1156814</v>
      </c>
      <c r="M1161" s="151">
        <f t="shared" ca="1" si="55"/>
        <v>1.4061517935645392E-2</v>
      </c>
      <c r="N1161" s="156">
        <f t="shared" ca="1" si="56"/>
        <v>16041</v>
      </c>
    </row>
    <row r="1162" spans="1:14" x14ac:dyDescent="0.25">
      <c r="A1162" t="str">
        <f>CALCS!AD1165</f>
        <v>510726</v>
      </c>
      <c r="B1162" t="str">
        <f>CALCS!A1165</f>
        <v>Harrisonburg</v>
      </c>
      <c r="C1162" t="str">
        <f>CALCS!B1165</f>
        <v>VA</v>
      </c>
      <c r="D1162" t="str">
        <f>CALCS!C1165</f>
        <v>51</v>
      </c>
      <c r="E1162" t="str">
        <f>CALCS!D1165</f>
        <v>PC</v>
      </c>
      <c r="F1162">
        <f>CALCS!O1165</f>
        <v>53078</v>
      </c>
      <c r="G1162" s="133">
        <f ca="1">OFFSET(CDBG17old!$J$1,MATCH(A1162,CDBG17old!$K$2:$K$1263,0),)</f>
        <v>505968</v>
      </c>
      <c r="H1162" s="133">
        <f>CALCS!X1165</f>
        <v>559544</v>
      </c>
      <c r="I1162" s="133">
        <f ca="1">IFERROR(OFFSET('reallocations and reductions'!$H$2,MATCH(A1162,'reallocations and reductions'!$F$3:$F$6,0),),0)</f>
        <v>0</v>
      </c>
      <c r="J1162" s="133">
        <f ca="1">IFERROR(OFFSET('reallocations and reductions'!$I$13,MATCH(A1162,'reallocations and reductions'!$F$14:$F$54,0),), 0)</f>
        <v>0</v>
      </c>
      <c r="K1162" s="133">
        <f ca="1">ROUND(IF(OR(E1162="State Balance", E1162="Hawaii County"), H1162/(SUMIF($E$2:$E$1259,"State Balance",$H$2:$H$1259)+SUMIF($E$2:$E$1259,"Hawaii County",$H$2:$H$1259))*('reallocations and reductions'!$I$6),H1162/(SUM($H$2:$H$1259)-SUMIF($E$2:$E$1259,"State Balance",$H$2:$H$1259)-SUMIF($E$2:$E$1259,"Hawaii County",$H$2:$H$1259))*('reallocations and reductions'!$I$8+'reallocations and reductions'!$I$7)),0)</f>
        <v>44</v>
      </c>
      <c r="L1162" s="133">
        <f t="shared" ca="1" si="54"/>
        <v>559588</v>
      </c>
      <c r="M1162" s="151">
        <f t="shared" ca="1" si="55"/>
        <v>0.10597508142807451</v>
      </c>
      <c r="N1162" s="156">
        <f t="shared" ca="1" si="56"/>
        <v>53620</v>
      </c>
    </row>
    <row r="1163" spans="1:14" x14ac:dyDescent="0.25">
      <c r="A1163" t="str">
        <f>CALCS!AD1166</f>
        <v>510780</v>
      </c>
      <c r="B1163" t="str">
        <f>CALCS!A1166</f>
        <v>Hopewell</v>
      </c>
      <c r="C1163" t="str">
        <f>CALCS!B1166</f>
        <v>VA</v>
      </c>
      <c r="D1163" t="str">
        <f>CALCS!C1166</f>
        <v>52</v>
      </c>
      <c r="E1163" t="str">
        <f>CALCS!D1166</f>
        <v>MC</v>
      </c>
      <c r="F1163">
        <f>CALCS!O1166</f>
        <v>22735</v>
      </c>
      <c r="G1163" s="133">
        <f ca="1">OFFSET(CDBG17old!$J$1,MATCH(A1163,CDBG17old!$K$2:$K$1263,0),)</f>
        <v>162676</v>
      </c>
      <c r="H1163" s="133">
        <f>CALCS!X1166</f>
        <v>177834</v>
      </c>
      <c r="I1163" s="133">
        <f ca="1">IFERROR(OFFSET('reallocations and reductions'!$H$2,MATCH(A1163,'reallocations and reductions'!$F$3:$F$6,0),),0)</f>
        <v>0</v>
      </c>
      <c r="J1163" s="133">
        <f ca="1">IFERROR(OFFSET('reallocations and reductions'!$I$13,MATCH(A1163,'reallocations and reductions'!$F$14:$F$54,0),), 0)</f>
        <v>0</v>
      </c>
      <c r="K1163" s="133">
        <f ca="1">ROUND(IF(OR(E1163="State Balance", E1163="Hawaii County"), H1163/(SUMIF($E$2:$E$1259,"State Balance",$H$2:$H$1259)+SUMIF($E$2:$E$1259,"Hawaii County",$H$2:$H$1259))*('reallocations and reductions'!$I$6),H1163/(SUM($H$2:$H$1259)-SUMIF($E$2:$E$1259,"State Balance",$H$2:$H$1259)-SUMIF($E$2:$E$1259,"Hawaii County",$H$2:$H$1259))*('reallocations and reductions'!$I$8+'reallocations and reductions'!$I$7)),0)</f>
        <v>14</v>
      </c>
      <c r="L1163" s="133">
        <f t="shared" ca="1" si="54"/>
        <v>177848</v>
      </c>
      <c r="M1163" s="151">
        <f t="shared" ca="1" si="55"/>
        <v>9.3265140524723997E-2</v>
      </c>
      <c r="N1163" s="156">
        <f t="shared" ca="1" si="56"/>
        <v>15172</v>
      </c>
    </row>
    <row r="1164" spans="1:14" x14ac:dyDescent="0.25">
      <c r="A1164" t="str">
        <f>CALCS!AD1167</f>
        <v>510960</v>
      </c>
      <c r="B1164" t="str">
        <f>CALCS!A1167</f>
        <v>Lynchburg</v>
      </c>
      <c r="C1164" t="str">
        <f>CALCS!B1167</f>
        <v>VA</v>
      </c>
      <c r="D1164" t="str">
        <f>CALCS!C1167</f>
        <v>51</v>
      </c>
      <c r="E1164" t="str">
        <f>CALCS!D1167</f>
        <v>PC</v>
      </c>
      <c r="F1164">
        <f>CALCS!O1167</f>
        <v>80212</v>
      </c>
      <c r="G1164" s="133">
        <f ca="1">OFFSET(CDBG17old!$J$1,MATCH(A1164,CDBG17old!$K$2:$K$1263,0),)</f>
        <v>662564</v>
      </c>
      <c r="H1164" s="133">
        <f>CALCS!X1167</f>
        <v>733856</v>
      </c>
      <c r="I1164" s="133">
        <f ca="1">IFERROR(OFFSET('reallocations and reductions'!$H$2,MATCH(A1164,'reallocations and reductions'!$F$3:$F$6,0),),0)</f>
        <v>0</v>
      </c>
      <c r="J1164" s="133">
        <f ca="1">IFERROR(OFFSET('reallocations and reductions'!$I$13,MATCH(A1164,'reallocations and reductions'!$F$14:$F$54,0),), 0)</f>
        <v>0</v>
      </c>
      <c r="K1164" s="133">
        <f ca="1">ROUND(IF(OR(E1164="State Balance", E1164="Hawaii County"), H1164/(SUMIF($E$2:$E$1259,"State Balance",$H$2:$H$1259)+SUMIF($E$2:$E$1259,"Hawaii County",$H$2:$H$1259))*('reallocations and reductions'!$I$6),H1164/(SUM($H$2:$H$1259)-SUMIF($E$2:$E$1259,"State Balance",$H$2:$H$1259)-SUMIF($E$2:$E$1259,"Hawaii County",$H$2:$H$1259))*('reallocations and reductions'!$I$8+'reallocations and reductions'!$I$7)),0)</f>
        <v>57</v>
      </c>
      <c r="L1164" s="133">
        <f t="shared" ca="1" si="54"/>
        <v>733913</v>
      </c>
      <c r="M1164" s="151">
        <f t="shared" ca="1" si="55"/>
        <v>0.10768620088021685</v>
      </c>
      <c r="N1164" s="156">
        <f t="shared" ca="1" si="56"/>
        <v>71349</v>
      </c>
    </row>
    <row r="1165" spans="1:14" x14ac:dyDescent="0.25">
      <c r="A1165" t="str">
        <f>CALCS!AD1168</f>
        <v>511098</v>
      </c>
      <c r="B1165" t="str">
        <f>CALCS!A1168</f>
        <v>Newport News</v>
      </c>
      <c r="C1165" t="str">
        <f>CALCS!B1168</f>
        <v>VA</v>
      </c>
      <c r="D1165" t="str">
        <f>CALCS!C1168</f>
        <v>51</v>
      </c>
      <c r="E1165" t="str">
        <f>CALCS!D1168</f>
        <v>PC</v>
      </c>
      <c r="F1165">
        <f>CALCS!O1168</f>
        <v>181825</v>
      </c>
      <c r="G1165" s="133">
        <f ca="1">OFFSET(CDBG17old!$J$1,MATCH(A1165,CDBG17old!$K$2:$K$1263,0),)</f>
        <v>1122384</v>
      </c>
      <c r="H1165" s="133">
        <f>CALCS!X1168</f>
        <v>1257336</v>
      </c>
      <c r="I1165" s="133">
        <f ca="1">IFERROR(OFFSET('reallocations and reductions'!$H$2,MATCH(A1165,'reallocations and reductions'!$F$3:$F$6,0),),0)</f>
        <v>0</v>
      </c>
      <c r="J1165" s="133">
        <f ca="1">IFERROR(OFFSET('reallocations and reductions'!$I$13,MATCH(A1165,'reallocations and reductions'!$F$14:$F$54,0),), 0)</f>
        <v>0</v>
      </c>
      <c r="K1165" s="133">
        <f ca="1">ROUND(IF(OR(E1165="State Balance", E1165="Hawaii County"), H1165/(SUMIF($E$2:$E$1259,"State Balance",$H$2:$H$1259)+SUMIF($E$2:$E$1259,"Hawaii County",$H$2:$H$1259))*('reallocations and reductions'!$I$6),H1165/(SUM($H$2:$H$1259)-SUMIF($E$2:$E$1259,"State Balance",$H$2:$H$1259)-SUMIF($E$2:$E$1259,"Hawaii County",$H$2:$H$1259))*('reallocations and reductions'!$I$8+'reallocations and reductions'!$I$7)),0)</f>
        <v>98</v>
      </c>
      <c r="L1165" s="133">
        <f t="shared" ca="1" si="54"/>
        <v>1257434</v>
      </c>
      <c r="M1165" s="151">
        <f t="shared" ca="1" si="55"/>
        <v>0.12032423840681977</v>
      </c>
      <c r="N1165" s="156">
        <f t="shared" ca="1" si="56"/>
        <v>135050</v>
      </c>
    </row>
    <row r="1166" spans="1:14" x14ac:dyDescent="0.25">
      <c r="A1166" t="str">
        <f>CALCS!AD1169</f>
        <v>511116</v>
      </c>
      <c r="B1166" t="str">
        <f>CALCS!A1169</f>
        <v>Norfolk</v>
      </c>
      <c r="C1166" t="str">
        <f>CALCS!B1169</f>
        <v>VA</v>
      </c>
      <c r="D1166" t="str">
        <f>CALCS!C1169</f>
        <v>51</v>
      </c>
      <c r="E1166" t="str">
        <f>CALCS!D1169</f>
        <v>PC</v>
      </c>
      <c r="F1166">
        <f>CALCS!O1169</f>
        <v>245115</v>
      </c>
      <c r="G1166" s="133">
        <f ca="1">OFFSET(CDBG17old!$J$1,MATCH(A1166,CDBG17old!$K$2:$K$1263,0),)</f>
        <v>3901034</v>
      </c>
      <c r="H1166" s="133">
        <f>CALCS!X1169</f>
        <v>4323505</v>
      </c>
      <c r="I1166" s="133">
        <f ca="1">IFERROR(OFFSET('reallocations and reductions'!$H$2,MATCH(A1166,'reallocations and reductions'!$F$3:$F$6,0),),0)</f>
        <v>0</v>
      </c>
      <c r="J1166" s="133">
        <f ca="1">IFERROR(OFFSET('reallocations and reductions'!$I$13,MATCH(A1166,'reallocations and reductions'!$F$14:$F$54,0),), 0)</f>
        <v>0</v>
      </c>
      <c r="K1166" s="133">
        <f ca="1">ROUND(IF(OR(E1166="State Balance", E1166="Hawaii County"), H1166/(SUMIF($E$2:$E$1259,"State Balance",$H$2:$H$1259)+SUMIF($E$2:$E$1259,"Hawaii County",$H$2:$H$1259))*('reallocations and reductions'!$I$6),H1166/(SUM($H$2:$H$1259)-SUMIF($E$2:$E$1259,"State Balance",$H$2:$H$1259)-SUMIF($E$2:$E$1259,"Hawaii County",$H$2:$H$1259))*('reallocations and reductions'!$I$8+'reallocations and reductions'!$I$7)),0)</f>
        <v>337</v>
      </c>
      <c r="L1166" s="133">
        <f t="shared" ca="1" si="54"/>
        <v>4323842</v>
      </c>
      <c r="M1166" s="151">
        <f t="shared" ca="1" si="55"/>
        <v>0.10838357215035808</v>
      </c>
      <c r="N1166" s="156">
        <f t="shared" ca="1" si="56"/>
        <v>422808</v>
      </c>
    </row>
    <row r="1167" spans="1:14" x14ac:dyDescent="0.25">
      <c r="A1167" t="str">
        <f>CALCS!AD1170</f>
        <v>511200</v>
      </c>
      <c r="B1167" t="str">
        <f>CALCS!A1170</f>
        <v>Petersburg</v>
      </c>
      <c r="C1167" t="str">
        <f>CALCS!B1170</f>
        <v>VA</v>
      </c>
      <c r="D1167" t="str">
        <f>CALCS!C1170</f>
        <v>52</v>
      </c>
      <c r="E1167" t="str">
        <f>CALCS!D1170</f>
        <v>MC</v>
      </c>
      <c r="F1167">
        <f>CALCS!O1170</f>
        <v>31882</v>
      </c>
      <c r="G1167" s="133">
        <f ca="1">OFFSET(CDBG17old!$J$1,MATCH(A1167,CDBG17old!$K$2:$K$1263,0),)</f>
        <v>585562</v>
      </c>
      <c r="H1167" s="133">
        <f>CALCS!X1170</f>
        <v>624552</v>
      </c>
      <c r="I1167" s="133">
        <f ca="1">IFERROR(OFFSET('reallocations and reductions'!$H$2,MATCH(A1167,'reallocations and reductions'!$F$3:$F$6,0),),0)</f>
        <v>0</v>
      </c>
      <c r="J1167" s="133">
        <f ca="1">IFERROR(OFFSET('reallocations and reductions'!$I$13,MATCH(A1167,'reallocations and reductions'!$F$14:$F$54,0),), 0)</f>
        <v>0</v>
      </c>
      <c r="K1167" s="133">
        <f ca="1">ROUND(IF(OR(E1167="State Balance", E1167="Hawaii County"), H1167/(SUMIF($E$2:$E$1259,"State Balance",$H$2:$H$1259)+SUMIF($E$2:$E$1259,"Hawaii County",$H$2:$H$1259))*('reallocations and reductions'!$I$6),H1167/(SUM($H$2:$H$1259)-SUMIF($E$2:$E$1259,"State Balance",$H$2:$H$1259)-SUMIF($E$2:$E$1259,"Hawaii County",$H$2:$H$1259))*('reallocations and reductions'!$I$8+'reallocations and reductions'!$I$7)),0)</f>
        <v>49</v>
      </c>
      <c r="L1167" s="133">
        <f t="shared" ca="1" si="54"/>
        <v>624601</v>
      </c>
      <c r="M1167" s="151">
        <f t="shared" ca="1" si="55"/>
        <v>6.6669285233672951E-2</v>
      </c>
      <c r="N1167" s="156">
        <f t="shared" ca="1" si="56"/>
        <v>39039</v>
      </c>
    </row>
    <row r="1168" spans="1:14" x14ac:dyDescent="0.25">
      <c r="A1168" t="str">
        <f>CALCS!AD1171</f>
        <v>511236</v>
      </c>
      <c r="B1168" t="str">
        <f>CALCS!A1171</f>
        <v>Portsmouth</v>
      </c>
      <c r="C1168" t="str">
        <f>CALCS!B1171</f>
        <v>VA</v>
      </c>
      <c r="D1168" t="str">
        <f>CALCS!C1171</f>
        <v>51</v>
      </c>
      <c r="E1168" t="str">
        <f>CALCS!D1171</f>
        <v>PC</v>
      </c>
      <c r="F1168">
        <f>CALCS!O1171</f>
        <v>95252</v>
      </c>
      <c r="G1168" s="133">
        <f ca="1">OFFSET(CDBG17old!$J$1,MATCH(A1168,CDBG17old!$K$2:$K$1263,0),)</f>
        <v>1399104</v>
      </c>
      <c r="H1168" s="133">
        <f>CALCS!X1171</f>
        <v>1556954</v>
      </c>
      <c r="I1168" s="133">
        <f ca="1">IFERROR(OFFSET('reallocations and reductions'!$H$2,MATCH(A1168,'reallocations and reductions'!$F$3:$F$6,0),),0)</f>
        <v>0</v>
      </c>
      <c r="J1168" s="133">
        <f ca="1">IFERROR(OFFSET('reallocations and reductions'!$I$13,MATCH(A1168,'reallocations and reductions'!$F$14:$F$54,0),), 0)</f>
        <v>0</v>
      </c>
      <c r="K1168" s="133">
        <f ca="1">ROUND(IF(OR(E1168="State Balance", E1168="Hawaii County"), H1168/(SUMIF($E$2:$E$1259,"State Balance",$H$2:$H$1259)+SUMIF($E$2:$E$1259,"Hawaii County",$H$2:$H$1259))*('reallocations and reductions'!$I$6),H1168/(SUM($H$2:$H$1259)-SUMIF($E$2:$E$1259,"State Balance",$H$2:$H$1259)-SUMIF($E$2:$E$1259,"Hawaii County",$H$2:$H$1259))*('reallocations and reductions'!$I$8+'reallocations and reductions'!$I$7)),0)</f>
        <v>121</v>
      </c>
      <c r="L1168" s="133">
        <f t="shared" ca="1" si="54"/>
        <v>1557075</v>
      </c>
      <c r="M1168" s="151">
        <f t="shared" ca="1" si="55"/>
        <v>0.11290869013311376</v>
      </c>
      <c r="N1168" s="156">
        <f t="shared" ca="1" si="56"/>
        <v>157971</v>
      </c>
    </row>
    <row r="1169" spans="1:14" x14ac:dyDescent="0.25">
      <c r="A1169" t="str">
        <f>CALCS!AD1172</f>
        <v>511272</v>
      </c>
      <c r="B1169" t="str">
        <f>CALCS!A1172</f>
        <v>Radford</v>
      </c>
      <c r="C1169" t="str">
        <f>CALCS!B1172</f>
        <v>VA</v>
      </c>
      <c r="D1169" t="str">
        <f>CALCS!C1172</f>
        <v>51</v>
      </c>
      <c r="E1169" t="str">
        <f>CALCS!D1172</f>
        <v>PC</v>
      </c>
      <c r="F1169">
        <f>CALCS!O1172</f>
        <v>17483</v>
      </c>
      <c r="G1169" s="133">
        <f ca="1">OFFSET(CDBG17old!$J$1,MATCH(A1169,CDBG17old!$K$2:$K$1263,0),)</f>
        <v>152192</v>
      </c>
      <c r="H1169" s="133">
        <f>CALCS!X1172</f>
        <v>165979</v>
      </c>
      <c r="I1169" s="133">
        <f ca="1">IFERROR(OFFSET('reallocations and reductions'!$H$2,MATCH(A1169,'reallocations and reductions'!$F$3:$F$6,0),),0)</f>
        <v>0</v>
      </c>
      <c r="J1169" s="133">
        <f ca="1">IFERROR(OFFSET('reallocations and reductions'!$I$13,MATCH(A1169,'reallocations and reductions'!$F$14:$F$54,0),), 0)</f>
        <v>0</v>
      </c>
      <c r="K1169" s="133">
        <f ca="1">ROUND(IF(OR(E1169="State Balance", E1169="Hawaii County"), H1169/(SUMIF($E$2:$E$1259,"State Balance",$H$2:$H$1259)+SUMIF($E$2:$E$1259,"Hawaii County",$H$2:$H$1259))*('reallocations and reductions'!$I$6),H1169/(SUM($H$2:$H$1259)-SUMIF($E$2:$E$1259,"State Balance",$H$2:$H$1259)-SUMIF($E$2:$E$1259,"Hawaii County",$H$2:$H$1259))*('reallocations and reductions'!$I$8+'reallocations and reductions'!$I$7)),0)</f>
        <v>13</v>
      </c>
      <c r="L1169" s="133">
        <f t="shared" ca="1" si="54"/>
        <v>165992</v>
      </c>
      <c r="M1169" s="151">
        <f t="shared" ca="1" si="55"/>
        <v>9.0674936921783009E-2</v>
      </c>
      <c r="N1169" s="156">
        <f t="shared" ca="1" si="56"/>
        <v>13800</v>
      </c>
    </row>
    <row r="1170" spans="1:14" x14ac:dyDescent="0.25">
      <c r="A1170" t="str">
        <f>CALCS!AD1173</f>
        <v>511308</v>
      </c>
      <c r="B1170" t="str">
        <f>CALCS!A1173</f>
        <v>Richmond</v>
      </c>
      <c r="C1170" t="str">
        <f>CALCS!B1173</f>
        <v>VA</v>
      </c>
      <c r="D1170" t="str">
        <f>CALCS!C1173</f>
        <v>51</v>
      </c>
      <c r="E1170" t="str">
        <f>CALCS!D1173</f>
        <v>PC</v>
      </c>
      <c r="F1170">
        <f>CALCS!O1173</f>
        <v>223170</v>
      </c>
      <c r="G1170" s="133">
        <f ca="1">OFFSET(CDBG17old!$J$1,MATCH(A1170,CDBG17old!$K$2:$K$1263,0),)</f>
        <v>4074473</v>
      </c>
      <c r="H1170" s="133">
        <f>CALCS!X1173</f>
        <v>4442130</v>
      </c>
      <c r="I1170" s="133">
        <f ca="1">IFERROR(OFFSET('reallocations and reductions'!$H$2,MATCH(A1170,'reallocations and reductions'!$F$3:$F$6,0),),0)</f>
        <v>0</v>
      </c>
      <c r="J1170" s="133">
        <f ca="1">IFERROR(OFFSET('reallocations and reductions'!$I$13,MATCH(A1170,'reallocations and reductions'!$F$14:$F$54,0),), 0)</f>
        <v>0</v>
      </c>
      <c r="K1170" s="133">
        <f ca="1">ROUND(IF(OR(E1170="State Balance", E1170="Hawaii County"), H1170/(SUMIF($E$2:$E$1259,"State Balance",$H$2:$H$1259)+SUMIF($E$2:$E$1259,"Hawaii County",$H$2:$H$1259))*('reallocations and reductions'!$I$6),H1170/(SUM($H$2:$H$1259)-SUMIF($E$2:$E$1259,"State Balance",$H$2:$H$1259)-SUMIF($E$2:$E$1259,"Hawaii County",$H$2:$H$1259))*('reallocations and reductions'!$I$8+'reallocations and reductions'!$I$7)),0)</f>
        <v>346</v>
      </c>
      <c r="L1170" s="133">
        <f t="shared" ca="1" si="54"/>
        <v>4442476</v>
      </c>
      <c r="M1170" s="151">
        <f t="shared" ca="1" si="55"/>
        <v>9.0319165202469132E-2</v>
      </c>
      <c r="N1170" s="156">
        <f t="shared" ca="1" si="56"/>
        <v>368003</v>
      </c>
    </row>
    <row r="1171" spans="1:14" x14ac:dyDescent="0.25">
      <c r="A1171" t="str">
        <f>CALCS!AD1174</f>
        <v>511320</v>
      </c>
      <c r="B1171" t="str">
        <f>CALCS!A1174</f>
        <v>Roanoke</v>
      </c>
      <c r="C1171" t="str">
        <f>CALCS!B1174</f>
        <v>VA</v>
      </c>
      <c r="D1171" t="str">
        <f>CALCS!C1174</f>
        <v>51</v>
      </c>
      <c r="E1171" t="str">
        <f>CALCS!D1174</f>
        <v>PC</v>
      </c>
      <c r="F1171">
        <f>CALCS!O1174</f>
        <v>99660</v>
      </c>
      <c r="G1171" s="133">
        <f ca="1">OFFSET(CDBG17old!$J$1,MATCH(A1171,CDBG17old!$K$2:$K$1263,0),)</f>
        <v>1550849</v>
      </c>
      <c r="H1171" s="133">
        <f>CALCS!X1174</f>
        <v>1732152</v>
      </c>
      <c r="I1171" s="133">
        <f ca="1">IFERROR(OFFSET('reallocations and reductions'!$H$2,MATCH(A1171,'reallocations and reductions'!$F$3:$F$6,0),),0)</f>
        <v>0</v>
      </c>
      <c r="J1171" s="133">
        <f ca="1">IFERROR(OFFSET('reallocations and reductions'!$I$13,MATCH(A1171,'reallocations and reductions'!$F$14:$F$54,0),), 0)</f>
        <v>0</v>
      </c>
      <c r="K1171" s="133">
        <f ca="1">ROUND(IF(OR(E1171="State Balance", E1171="Hawaii County"), H1171/(SUMIF($E$2:$E$1259,"State Balance",$H$2:$H$1259)+SUMIF($E$2:$E$1259,"Hawaii County",$H$2:$H$1259))*('reallocations and reductions'!$I$6),H1171/(SUM($H$2:$H$1259)-SUMIF($E$2:$E$1259,"State Balance",$H$2:$H$1259)-SUMIF($E$2:$E$1259,"Hawaii County",$H$2:$H$1259))*('reallocations and reductions'!$I$8+'reallocations and reductions'!$I$7)),0)</f>
        <v>135</v>
      </c>
      <c r="L1171" s="133">
        <f t="shared" ca="1" si="54"/>
        <v>1732287</v>
      </c>
      <c r="M1171" s="151">
        <f t="shared" ca="1" si="55"/>
        <v>0.11699269238978134</v>
      </c>
      <c r="N1171" s="156">
        <f t="shared" ca="1" si="56"/>
        <v>181438</v>
      </c>
    </row>
    <row r="1172" spans="1:14" x14ac:dyDescent="0.25">
      <c r="A1172" t="str">
        <f>CALCS!AD1175</f>
        <v>511488</v>
      </c>
      <c r="B1172" t="str">
        <f>CALCS!A1175</f>
        <v>Suffolk</v>
      </c>
      <c r="C1172" t="str">
        <f>CALCS!B1175</f>
        <v>VA</v>
      </c>
      <c r="D1172" t="str">
        <f>CALCS!C1175</f>
        <v>52</v>
      </c>
      <c r="E1172" t="str">
        <f>CALCS!D1175</f>
        <v>MC</v>
      </c>
      <c r="F1172">
        <f>CALCS!O1175</f>
        <v>89273</v>
      </c>
      <c r="G1172" s="133">
        <f ca="1">OFFSET(CDBG17old!$J$1,MATCH(A1172,CDBG17old!$K$2:$K$1263,0),)</f>
        <v>427622</v>
      </c>
      <c r="H1172" s="133">
        <f>CALCS!X1175</f>
        <v>466198</v>
      </c>
      <c r="I1172" s="133">
        <f ca="1">IFERROR(OFFSET('reallocations and reductions'!$H$2,MATCH(A1172,'reallocations and reductions'!$F$3:$F$6,0),),0)</f>
        <v>0</v>
      </c>
      <c r="J1172" s="133">
        <f ca="1">IFERROR(OFFSET('reallocations and reductions'!$I$13,MATCH(A1172,'reallocations and reductions'!$F$14:$F$54,0),), 0)</f>
        <v>0</v>
      </c>
      <c r="K1172" s="133">
        <f ca="1">ROUND(IF(OR(E1172="State Balance", E1172="Hawaii County"), H1172/(SUMIF($E$2:$E$1259,"State Balance",$H$2:$H$1259)+SUMIF($E$2:$E$1259,"Hawaii County",$H$2:$H$1259))*('reallocations and reductions'!$I$6),H1172/(SUM($H$2:$H$1259)-SUMIF($E$2:$E$1259,"State Balance",$H$2:$H$1259)-SUMIF($E$2:$E$1259,"Hawaii County",$H$2:$H$1259))*('reallocations and reductions'!$I$8+'reallocations and reductions'!$I$7)),0)</f>
        <v>36</v>
      </c>
      <c r="L1172" s="133">
        <f t="shared" ca="1" si="54"/>
        <v>466234</v>
      </c>
      <c r="M1172" s="151">
        <f t="shared" ca="1" si="55"/>
        <v>9.0294699524346267E-2</v>
      </c>
      <c r="N1172" s="156">
        <f t="shared" ca="1" si="56"/>
        <v>38612</v>
      </c>
    </row>
    <row r="1173" spans="1:14" x14ac:dyDescent="0.25">
      <c r="A1173" t="str">
        <f>CALCS!AD1176</f>
        <v>511590</v>
      </c>
      <c r="B1173" t="str">
        <f>CALCS!A1176</f>
        <v>Virginia Beach</v>
      </c>
      <c r="C1173" t="str">
        <f>CALCS!B1176</f>
        <v>VA</v>
      </c>
      <c r="D1173" t="str">
        <f>CALCS!C1176</f>
        <v>51</v>
      </c>
      <c r="E1173" t="str">
        <f>CALCS!D1176</f>
        <v>PC</v>
      </c>
      <c r="F1173">
        <f>CALCS!O1176</f>
        <v>452602</v>
      </c>
      <c r="G1173" s="133">
        <f ca="1">OFFSET(CDBG17old!$J$1,MATCH(A1173,CDBG17old!$K$2:$K$1263,0),)</f>
        <v>1824317</v>
      </c>
      <c r="H1173" s="133">
        <f>CALCS!X1176</f>
        <v>2000676</v>
      </c>
      <c r="I1173" s="133">
        <f ca="1">IFERROR(OFFSET('reallocations and reductions'!$H$2,MATCH(A1173,'reallocations and reductions'!$F$3:$F$6,0),),0)</f>
        <v>0</v>
      </c>
      <c r="J1173" s="133">
        <f ca="1">IFERROR(OFFSET('reallocations and reductions'!$I$13,MATCH(A1173,'reallocations and reductions'!$F$14:$F$54,0),), 0)</f>
        <v>0</v>
      </c>
      <c r="K1173" s="133">
        <f ca="1">ROUND(IF(OR(E1173="State Balance", E1173="Hawaii County"), H1173/(SUMIF($E$2:$E$1259,"State Balance",$H$2:$H$1259)+SUMIF($E$2:$E$1259,"Hawaii County",$H$2:$H$1259))*('reallocations and reductions'!$I$6),H1173/(SUM($H$2:$H$1259)-SUMIF($E$2:$E$1259,"State Balance",$H$2:$H$1259)-SUMIF($E$2:$E$1259,"Hawaii County",$H$2:$H$1259))*('reallocations and reductions'!$I$8+'reallocations and reductions'!$I$7)),0)</f>
        <v>156</v>
      </c>
      <c r="L1173" s="133">
        <f t="shared" ca="1" si="54"/>
        <v>2000832</v>
      </c>
      <c r="M1173" s="151">
        <f t="shared" ca="1" si="55"/>
        <v>9.675675883083916E-2</v>
      </c>
      <c r="N1173" s="156">
        <f t="shared" ca="1" si="56"/>
        <v>176515</v>
      </c>
    </row>
    <row r="1174" spans="1:14" x14ac:dyDescent="0.25">
      <c r="A1174" t="str">
        <f>CALCS!AD1177</f>
        <v>511632</v>
      </c>
      <c r="B1174" t="str">
        <f>CALCS!A1177</f>
        <v>Waynesboro City</v>
      </c>
      <c r="C1174" t="str">
        <f>CALCS!B1177</f>
        <v>VA</v>
      </c>
      <c r="D1174" t="str">
        <f>CALCS!C1177</f>
        <v>51</v>
      </c>
      <c r="E1174" t="str">
        <f>CALCS!D1177</f>
        <v>PC</v>
      </c>
      <c r="F1174">
        <f>CALCS!O1177</f>
        <v>21887</v>
      </c>
      <c r="G1174" s="133">
        <f ca="1">OFFSET(CDBG17old!$J$1,MATCH(A1174,CDBG17old!$K$2:$K$1263,0),)</f>
        <v>185677</v>
      </c>
      <c r="H1174" s="133">
        <f>CALCS!X1177</f>
        <v>193571</v>
      </c>
      <c r="I1174" s="133">
        <f ca="1">IFERROR(OFFSET('reallocations and reductions'!$H$2,MATCH(A1174,'reallocations and reductions'!$F$3:$F$6,0),),0)</f>
        <v>0</v>
      </c>
      <c r="J1174" s="133">
        <f ca="1">IFERROR(OFFSET('reallocations and reductions'!$I$13,MATCH(A1174,'reallocations and reductions'!$F$14:$F$54,0),), 0)</f>
        <v>0</v>
      </c>
      <c r="K1174" s="133">
        <f ca="1">ROUND(IF(OR(E1174="State Balance", E1174="Hawaii County"), H1174/(SUMIF($E$2:$E$1259,"State Balance",$H$2:$H$1259)+SUMIF($E$2:$E$1259,"Hawaii County",$H$2:$H$1259))*('reallocations and reductions'!$I$6),H1174/(SUM($H$2:$H$1259)-SUMIF($E$2:$E$1259,"State Balance",$H$2:$H$1259)-SUMIF($E$2:$E$1259,"Hawaii County",$H$2:$H$1259))*('reallocations and reductions'!$I$8+'reallocations and reductions'!$I$7)),0)</f>
        <v>15</v>
      </c>
      <c r="L1174" s="133">
        <f t="shared" ca="1" si="54"/>
        <v>193586</v>
      </c>
      <c r="M1174" s="151">
        <f t="shared" ca="1" si="55"/>
        <v>4.2595474937660562E-2</v>
      </c>
      <c r="N1174" s="156">
        <f t="shared" ca="1" si="56"/>
        <v>7909</v>
      </c>
    </row>
    <row r="1175" spans="1:14" x14ac:dyDescent="0.25">
      <c r="A1175" t="str">
        <f>CALCS!AD1178</f>
        <v>511674</v>
      </c>
      <c r="B1175" t="str">
        <f>CALCS!A1178</f>
        <v>Winchester</v>
      </c>
      <c r="C1175" t="str">
        <f>CALCS!B1178</f>
        <v>VA</v>
      </c>
      <c r="D1175" t="str">
        <f>CALCS!C1178</f>
        <v>51</v>
      </c>
      <c r="E1175" t="str">
        <f>CALCS!D1178</f>
        <v>PC</v>
      </c>
      <c r="F1175">
        <f>CALCS!O1178</f>
        <v>27516</v>
      </c>
      <c r="G1175" s="133">
        <f ca="1">OFFSET(CDBG17old!$J$1,MATCH(A1175,CDBG17old!$K$2:$K$1263,0),)</f>
        <v>200523</v>
      </c>
      <c r="H1175" s="133">
        <f>CALCS!X1178</f>
        <v>231063</v>
      </c>
      <c r="I1175" s="133">
        <f ca="1">IFERROR(OFFSET('reallocations and reductions'!$H$2,MATCH(A1175,'reallocations and reductions'!$F$3:$F$6,0),),0)</f>
        <v>0</v>
      </c>
      <c r="J1175" s="133">
        <f ca="1">IFERROR(OFFSET('reallocations and reductions'!$I$13,MATCH(A1175,'reallocations and reductions'!$F$14:$F$54,0),), 0)</f>
        <v>0</v>
      </c>
      <c r="K1175" s="133">
        <f ca="1">ROUND(IF(OR(E1175="State Balance", E1175="Hawaii County"), H1175/(SUMIF($E$2:$E$1259,"State Balance",$H$2:$H$1259)+SUMIF($E$2:$E$1259,"Hawaii County",$H$2:$H$1259))*('reallocations and reductions'!$I$6),H1175/(SUM($H$2:$H$1259)-SUMIF($E$2:$E$1259,"State Balance",$H$2:$H$1259)-SUMIF($E$2:$E$1259,"Hawaii County",$H$2:$H$1259))*('reallocations and reductions'!$I$8+'reallocations and reductions'!$I$7)),0)</f>
        <v>18</v>
      </c>
      <c r="L1175" s="133">
        <f t="shared" ca="1" si="54"/>
        <v>231081</v>
      </c>
      <c r="M1175" s="151">
        <f t="shared" ca="1" si="55"/>
        <v>0.15239149623733936</v>
      </c>
      <c r="N1175" s="156">
        <f t="shared" ca="1" si="56"/>
        <v>30558</v>
      </c>
    </row>
    <row r="1176" spans="1:14" x14ac:dyDescent="0.25">
      <c r="A1176" t="str">
        <f>CALCS!AD1179</f>
        <v>519013</v>
      </c>
      <c r="B1176" t="str">
        <f>CALCS!A1179</f>
        <v>Arlington County</v>
      </c>
      <c r="C1176" t="str">
        <f>CALCS!B1179</f>
        <v>VA</v>
      </c>
      <c r="D1176" t="str">
        <f>CALCS!C1179</f>
        <v>66</v>
      </c>
      <c r="E1176" t="str">
        <f>CALCS!D1179</f>
        <v>UC</v>
      </c>
      <c r="F1176">
        <f>CALCS!O1179</f>
        <v>244064</v>
      </c>
      <c r="G1176" s="133">
        <f ca="1">OFFSET(CDBG17old!$J$1,MATCH(A1176,CDBG17old!$K$2:$K$1263,0),)</f>
        <v>1198566</v>
      </c>
      <c r="H1176" s="133">
        <f>CALCS!X1179</f>
        <v>1363214</v>
      </c>
      <c r="I1176" s="133">
        <f ca="1">IFERROR(OFFSET('reallocations and reductions'!$H$2,MATCH(A1176,'reallocations and reductions'!$F$3:$F$6,0),),0)</f>
        <v>0</v>
      </c>
      <c r="J1176" s="133">
        <f ca="1">IFERROR(OFFSET('reallocations and reductions'!$I$13,MATCH(A1176,'reallocations and reductions'!$F$14:$F$54,0),), 0)</f>
        <v>0</v>
      </c>
      <c r="K1176" s="133">
        <f ca="1">ROUND(IF(OR(E1176="State Balance", E1176="Hawaii County"), H1176/(SUMIF($E$2:$E$1259,"State Balance",$H$2:$H$1259)+SUMIF($E$2:$E$1259,"Hawaii County",$H$2:$H$1259))*('reallocations and reductions'!$I$6),H1176/(SUM($H$2:$H$1259)-SUMIF($E$2:$E$1259,"State Balance",$H$2:$H$1259)-SUMIF($E$2:$E$1259,"Hawaii County",$H$2:$H$1259))*('reallocations and reductions'!$I$8+'reallocations and reductions'!$I$7)),0)</f>
        <v>106</v>
      </c>
      <c r="L1176" s="133">
        <f t="shared" ca="1" si="54"/>
        <v>1363320</v>
      </c>
      <c r="M1176" s="151">
        <f t="shared" ca="1" si="55"/>
        <v>0.13745926382026522</v>
      </c>
      <c r="N1176" s="156">
        <f t="shared" ca="1" si="56"/>
        <v>164754</v>
      </c>
    </row>
    <row r="1177" spans="1:14" x14ac:dyDescent="0.25">
      <c r="A1177" t="str">
        <f>CALCS!AD1180</f>
        <v>519041</v>
      </c>
      <c r="B1177" t="str">
        <f>CALCS!A1180</f>
        <v>Chesterfield County</v>
      </c>
      <c r="C1177" t="str">
        <f>CALCS!B1180</f>
        <v>VA</v>
      </c>
      <c r="D1177" t="str">
        <f>CALCS!C1180</f>
        <v>66</v>
      </c>
      <c r="E1177" t="str">
        <f>CALCS!D1180</f>
        <v>UC</v>
      </c>
      <c r="F1177">
        <f>CALCS!O1180</f>
        <v>339009</v>
      </c>
      <c r="G1177" s="133">
        <f ca="1">OFFSET(CDBG17old!$J$1,MATCH(A1177,CDBG17old!$K$2:$K$1263,0),)</f>
        <v>1247933</v>
      </c>
      <c r="H1177" s="133">
        <f>CALCS!X1180</f>
        <v>1389981</v>
      </c>
      <c r="I1177" s="133">
        <f ca="1">IFERROR(OFFSET('reallocations and reductions'!$H$2,MATCH(A1177,'reallocations and reductions'!$F$3:$F$6,0),),0)</f>
        <v>0</v>
      </c>
      <c r="J1177" s="133">
        <f ca="1">IFERROR(OFFSET('reallocations and reductions'!$I$13,MATCH(A1177,'reallocations and reductions'!$F$14:$F$54,0),), 0)</f>
        <v>0</v>
      </c>
      <c r="K1177" s="133">
        <f ca="1">ROUND(IF(OR(E1177="State Balance", E1177="Hawaii County"), H1177/(SUMIF($E$2:$E$1259,"State Balance",$H$2:$H$1259)+SUMIF($E$2:$E$1259,"Hawaii County",$H$2:$H$1259))*('reallocations and reductions'!$I$6),H1177/(SUM($H$2:$H$1259)-SUMIF($E$2:$E$1259,"State Balance",$H$2:$H$1259)-SUMIF($E$2:$E$1259,"Hawaii County",$H$2:$H$1259))*('reallocations and reductions'!$I$8+'reallocations and reductions'!$I$7)),0)</f>
        <v>108</v>
      </c>
      <c r="L1177" s="133">
        <f t="shared" ca="1" si="54"/>
        <v>1390089</v>
      </c>
      <c r="M1177" s="151">
        <f t="shared" ca="1" si="55"/>
        <v>0.11391316681264138</v>
      </c>
      <c r="N1177" s="156">
        <f t="shared" ca="1" si="56"/>
        <v>142156</v>
      </c>
    </row>
    <row r="1178" spans="1:14" x14ac:dyDescent="0.25">
      <c r="A1178" t="str">
        <f>CALCS!AD1181</f>
        <v>519059</v>
      </c>
      <c r="B1178" t="str">
        <f>CALCS!A1181</f>
        <v>Fairfax County</v>
      </c>
      <c r="C1178" t="str">
        <f>CALCS!B1181</f>
        <v>VA</v>
      </c>
      <c r="D1178" t="str">
        <f>CALCS!C1181</f>
        <v>66</v>
      </c>
      <c r="E1178" t="str">
        <f>CALCS!D1181</f>
        <v>UC</v>
      </c>
      <c r="F1178">
        <f>CALCS!O1181</f>
        <v>1162816</v>
      </c>
      <c r="G1178" s="133">
        <f ca="1">OFFSET(CDBG17old!$J$1,MATCH(A1178,CDBG17old!$K$2:$K$1263,0),)</f>
        <v>4974689</v>
      </c>
      <c r="H1178" s="133">
        <f>CALCS!X1181</f>
        <v>5574074</v>
      </c>
      <c r="I1178" s="133">
        <f ca="1">IFERROR(OFFSET('reallocations and reductions'!$H$2,MATCH(A1178,'reallocations and reductions'!$F$3:$F$6,0),),0)</f>
        <v>0</v>
      </c>
      <c r="J1178" s="133">
        <f ca="1">IFERROR(OFFSET('reallocations and reductions'!$I$13,MATCH(A1178,'reallocations and reductions'!$F$14:$F$54,0),), 0)</f>
        <v>0</v>
      </c>
      <c r="K1178" s="133">
        <f ca="1">ROUND(IF(OR(E1178="State Balance", E1178="Hawaii County"), H1178/(SUMIF($E$2:$E$1259,"State Balance",$H$2:$H$1259)+SUMIF($E$2:$E$1259,"Hawaii County",$H$2:$H$1259))*('reallocations and reductions'!$I$6),H1178/(SUM($H$2:$H$1259)-SUMIF($E$2:$E$1259,"State Balance",$H$2:$H$1259)-SUMIF($E$2:$E$1259,"Hawaii County",$H$2:$H$1259))*('reallocations and reductions'!$I$8+'reallocations and reductions'!$I$7)),0)</f>
        <v>435</v>
      </c>
      <c r="L1178" s="133">
        <f t="shared" ca="1" si="54"/>
        <v>5574509</v>
      </c>
      <c r="M1178" s="151">
        <f t="shared" ca="1" si="55"/>
        <v>0.12057437158383168</v>
      </c>
      <c r="N1178" s="156">
        <f t="shared" ca="1" si="56"/>
        <v>599820</v>
      </c>
    </row>
    <row r="1179" spans="1:14" x14ac:dyDescent="0.25">
      <c r="A1179" t="str">
        <f>CALCS!AD1182</f>
        <v>519087</v>
      </c>
      <c r="B1179" t="str">
        <f>CALCS!A1182</f>
        <v>Henrico County</v>
      </c>
      <c r="C1179" t="str">
        <f>CALCS!B1182</f>
        <v>VA</v>
      </c>
      <c r="D1179" t="str">
        <f>CALCS!C1182</f>
        <v>66</v>
      </c>
      <c r="E1179" t="str">
        <f>CALCS!D1182</f>
        <v>UC</v>
      </c>
      <c r="F1179">
        <f>CALCS!O1182</f>
        <v>326501</v>
      </c>
      <c r="G1179" s="133">
        <f ca="1">OFFSET(CDBG17old!$J$1,MATCH(A1179,CDBG17old!$K$2:$K$1263,0),)</f>
        <v>1539171</v>
      </c>
      <c r="H1179" s="133">
        <f>CALCS!X1182</f>
        <v>1692697</v>
      </c>
      <c r="I1179" s="133">
        <f ca="1">IFERROR(OFFSET('reallocations and reductions'!$H$2,MATCH(A1179,'reallocations and reductions'!$F$3:$F$6,0),),0)</f>
        <v>0</v>
      </c>
      <c r="J1179" s="133">
        <f ca="1">IFERROR(OFFSET('reallocations and reductions'!$I$13,MATCH(A1179,'reallocations and reductions'!$F$14:$F$54,0),), 0)</f>
        <v>0</v>
      </c>
      <c r="K1179" s="133">
        <f ca="1">ROUND(IF(OR(E1179="State Balance", E1179="Hawaii County"), H1179/(SUMIF($E$2:$E$1259,"State Balance",$H$2:$H$1259)+SUMIF($E$2:$E$1259,"Hawaii County",$H$2:$H$1259))*('reallocations and reductions'!$I$6),H1179/(SUM($H$2:$H$1259)-SUMIF($E$2:$E$1259,"State Balance",$H$2:$H$1259)-SUMIF($E$2:$E$1259,"Hawaii County",$H$2:$H$1259))*('reallocations and reductions'!$I$8+'reallocations and reductions'!$I$7)),0)</f>
        <v>132</v>
      </c>
      <c r="L1179" s="133">
        <f t="shared" ca="1" si="54"/>
        <v>1692829</v>
      </c>
      <c r="M1179" s="151">
        <f t="shared" ca="1" si="55"/>
        <v>9.9831662628778739E-2</v>
      </c>
      <c r="N1179" s="156">
        <f t="shared" ca="1" si="56"/>
        <v>153658</v>
      </c>
    </row>
    <row r="1180" spans="1:14" x14ac:dyDescent="0.25">
      <c r="A1180" t="str">
        <f>CALCS!AD1183</f>
        <v>519107</v>
      </c>
      <c r="B1180" t="str">
        <f>CALCS!A1183</f>
        <v>Loudoun County</v>
      </c>
      <c r="C1180" t="str">
        <f>CALCS!B1183</f>
        <v>VA</v>
      </c>
      <c r="D1180" t="str">
        <f>CALCS!C1183</f>
        <v>66</v>
      </c>
      <c r="E1180" t="str">
        <f>CALCS!D1183</f>
        <v>UC</v>
      </c>
      <c r="F1180">
        <f>CALCS!O1183</f>
        <v>385945</v>
      </c>
      <c r="G1180" s="133">
        <f ca="1">OFFSET(CDBG17old!$J$1,MATCH(A1180,CDBG17old!$K$2:$K$1263,0),)</f>
        <v>1158986</v>
      </c>
      <c r="H1180" s="133">
        <f>CALCS!X1183</f>
        <v>1334195</v>
      </c>
      <c r="I1180" s="133">
        <f ca="1">IFERROR(OFFSET('reallocations and reductions'!$H$2,MATCH(A1180,'reallocations and reductions'!$F$3:$F$6,0),),0)</f>
        <v>0</v>
      </c>
      <c r="J1180" s="133">
        <f ca="1">IFERROR(OFFSET('reallocations and reductions'!$I$13,MATCH(A1180,'reallocations and reductions'!$F$14:$F$54,0),), 0)</f>
        <v>0</v>
      </c>
      <c r="K1180" s="133">
        <f ca="1">ROUND(IF(OR(E1180="State Balance", E1180="Hawaii County"), H1180/(SUMIF($E$2:$E$1259,"State Balance",$H$2:$H$1259)+SUMIF($E$2:$E$1259,"Hawaii County",$H$2:$H$1259))*('reallocations and reductions'!$I$6),H1180/(SUM($H$2:$H$1259)-SUMIF($E$2:$E$1259,"State Balance",$H$2:$H$1259)-SUMIF($E$2:$E$1259,"Hawaii County",$H$2:$H$1259))*('reallocations and reductions'!$I$8+'reallocations and reductions'!$I$7)),0)</f>
        <v>104</v>
      </c>
      <c r="L1180" s="133">
        <f t="shared" ca="1" si="54"/>
        <v>1334299</v>
      </c>
      <c r="M1180" s="151">
        <f t="shared" ca="1" si="55"/>
        <v>0.15126412225859501</v>
      </c>
      <c r="N1180" s="156">
        <f t="shared" ca="1" si="56"/>
        <v>175313</v>
      </c>
    </row>
    <row r="1181" spans="1:14" x14ac:dyDescent="0.25">
      <c r="A1181" t="str">
        <f>CALCS!AD1184</f>
        <v>519153</v>
      </c>
      <c r="B1181" t="str">
        <f>CALCS!A1184</f>
        <v>Prince William County</v>
      </c>
      <c r="C1181" t="str">
        <f>CALCS!B1184</f>
        <v>VA</v>
      </c>
      <c r="D1181" t="str">
        <f>CALCS!C1184</f>
        <v>66</v>
      </c>
      <c r="E1181" t="str">
        <f>CALCS!D1184</f>
        <v>UC</v>
      </c>
      <c r="F1181">
        <f>CALCS!O1184</f>
        <v>512608</v>
      </c>
      <c r="G1181" s="133">
        <f ca="1">OFFSET(CDBG17old!$J$1,MATCH(A1181,CDBG17old!$K$2:$K$1263,0),)</f>
        <v>2240026</v>
      </c>
      <c r="H1181" s="133">
        <f>CALCS!X1184</f>
        <v>2504501</v>
      </c>
      <c r="I1181" s="133">
        <f ca="1">IFERROR(OFFSET('reallocations and reductions'!$H$2,MATCH(A1181,'reallocations and reductions'!$F$3:$F$6,0),),0)</f>
        <v>0</v>
      </c>
      <c r="J1181" s="133">
        <f ca="1">IFERROR(OFFSET('reallocations and reductions'!$I$13,MATCH(A1181,'reallocations and reductions'!$F$14:$F$54,0),), 0)</f>
        <v>0</v>
      </c>
      <c r="K1181" s="133">
        <f ca="1">ROUND(IF(OR(E1181="State Balance", E1181="Hawaii County"), H1181/(SUMIF($E$2:$E$1259,"State Balance",$H$2:$H$1259)+SUMIF($E$2:$E$1259,"Hawaii County",$H$2:$H$1259))*('reallocations and reductions'!$I$6),H1181/(SUM($H$2:$H$1259)-SUMIF($E$2:$E$1259,"State Balance",$H$2:$H$1259)-SUMIF($E$2:$E$1259,"Hawaii County",$H$2:$H$1259))*('reallocations and reductions'!$I$8+'reallocations and reductions'!$I$7)),0)</f>
        <v>195</v>
      </c>
      <c r="L1181" s="133">
        <f t="shared" ca="1" si="54"/>
        <v>2504696</v>
      </c>
      <c r="M1181" s="151">
        <f t="shared" ca="1" si="55"/>
        <v>0.11815487855944529</v>
      </c>
      <c r="N1181" s="156">
        <f t="shared" ca="1" si="56"/>
        <v>264670</v>
      </c>
    </row>
    <row r="1182" spans="1:14" x14ac:dyDescent="0.25">
      <c r="A1182" t="str">
        <f>CALCS!AD1185</f>
        <v>509999</v>
      </c>
      <c r="B1182" t="str">
        <f>CALCS!A1185</f>
        <v>Vermont</v>
      </c>
      <c r="C1182" t="str">
        <f>CALCS!B1185</f>
        <v>VT</v>
      </c>
      <c r="D1182" t="str">
        <f>CALCS!C1185</f>
        <v>22</v>
      </c>
      <c r="E1182" t="str">
        <f>CALCS!D1185</f>
        <v>State Balance</v>
      </c>
      <c r="F1182">
        <f>CALCS!O1185</f>
        <v>582334</v>
      </c>
      <c r="G1182" s="133">
        <f ca="1">OFFSET(CDBG17old!$J$1,MATCH(A1182,CDBG17old!$K$2:$K$1263,0),)</f>
        <v>6282652</v>
      </c>
      <c r="H1182" s="133">
        <f>CALCS!X1185</f>
        <v>6882928</v>
      </c>
      <c r="I1182" s="133">
        <f ca="1">IFERROR(OFFSET('reallocations and reductions'!$H$2,MATCH(A1182,'reallocations and reductions'!$F$3:$F$6,0),),0)</f>
        <v>0</v>
      </c>
      <c r="J1182" s="133">
        <f ca="1">IFERROR(OFFSET('reallocations and reductions'!$I$13,MATCH(A1182,'reallocations and reductions'!$F$14:$F$54,0),), 0)</f>
        <v>0</v>
      </c>
      <c r="K1182" s="133">
        <f ca="1">ROUND(IF(OR(E1182="State Balance", E1182="Hawaii County"), H1182/(SUMIF($E$2:$E$1259,"State Balance",$H$2:$H$1259)+SUMIF($E$2:$E$1259,"Hawaii County",$H$2:$H$1259))*('reallocations and reductions'!$I$6),H1182/(SUM($H$2:$H$1259)-SUMIF($E$2:$E$1259,"State Balance",$H$2:$H$1259)-SUMIF($E$2:$E$1259,"Hawaii County",$H$2:$H$1259))*('reallocations and reductions'!$I$8+'reallocations and reductions'!$I$7)),0)</f>
        <v>9933</v>
      </c>
      <c r="L1182" s="133">
        <f t="shared" ca="1" si="54"/>
        <v>6892861</v>
      </c>
      <c r="M1182" s="151">
        <f t="shared" ca="1" si="55"/>
        <v>9.7126022577726734E-2</v>
      </c>
      <c r="N1182" s="156">
        <f t="shared" ca="1" si="56"/>
        <v>610209</v>
      </c>
    </row>
    <row r="1183" spans="1:14" x14ac:dyDescent="0.25">
      <c r="A1183" t="str">
        <f>CALCS!AD1186</f>
        <v>500288</v>
      </c>
      <c r="B1183" t="str">
        <f>CALCS!A1186</f>
        <v>Burlington</v>
      </c>
      <c r="C1183" t="str">
        <f>CALCS!B1186</f>
        <v>VT</v>
      </c>
      <c r="D1183" t="str">
        <f>CALCS!C1186</f>
        <v>51</v>
      </c>
      <c r="E1183" t="str">
        <f>CALCS!D1186</f>
        <v>PC</v>
      </c>
      <c r="F1183">
        <f>CALCS!O1186</f>
        <v>42260</v>
      </c>
      <c r="G1183" s="133">
        <f ca="1">OFFSET(CDBG17old!$J$1,MATCH(A1183,CDBG17old!$K$2:$K$1263,0),)</f>
        <v>719669</v>
      </c>
      <c r="H1183" s="133">
        <f>CALCS!X1186</f>
        <v>786728</v>
      </c>
      <c r="I1183" s="133">
        <f ca="1">IFERROR(OFFSET('reallocations and reductions'!$H$2,MATCH(A1183,'reallocations and reductions'!$F$3:$F$6,0),),0)</f>
        <v>0</v>
      </c>
      <c r="J1183" s="133">
        <f ca="1">IFERROR(OFFSET('reallocations and reductions'!$I$13,MATCH(A1183,'reallocations and reductions'!$F$14:$F$54,0),), 0)</f>
        <v>0</v>
      </c>
      <c r="K1183" s="133">
        <f ca="1">ROUND(IF(OR(E1183="State Balance", E1183="Hawaii County"), H1183/(SUMIF($E$2:$E$1259,"State Balance",$H$2:$H$1259)+SUMIF($E$2:$E$1259,"Hawaii County",$H$2:$H$1259))*('reallocations and reductions'!$I$6),H1183/(SUM($H$2:$H$1259)-SUMIF($E$2:$E$1259,"State Balance",$H$2:$H$1259)-SUMIF($E$2:$E$1259,"Hawaii County",$H$2:$H$1259))*('reallocations and reductions'!$I$8+'reallocations and reductions'!$I$7)),0)</f>
        <v>61</v>
      </c>
      <c r="L1183" s="133">
        <f t="shared" ca="1" si="54"/>
        <v>786789</v>
      </c>
      <c r="M1183" s="151">
        <f t="shared" ca="1" si="55"/>
        <v>9.3265098260450291E-2</v>
      </c>
      <c r="N1183" s="156">
        <f t="shared" ca="1" si="56"/>
        <v>67120</v>
      </c>
    </row>
    <row r="1184" spans="1:14" x14ac:dyDescent="0.25">
      <c r="A1184" t="str">
        <f>CALCS!AD1187</f>
        <v>539999</v>
      </c>
      <c r="B1184" t="str">
        <f>CALCS!A1187</f>
        <v>Washington</v>
      </c>
      <c r="C1184" t="str">
        <f>CALCS!B1187</f>
        <v>WA</v>
      </c>
      <c r="D1184" t="str">
        <f>CALCS!C1187</f>
        <v>22</v>
      </c>
      <c r="E1184" t="str">
        <f>CALCS!D1187</f>
        <v>State Balance</v>
      </c>
      <c r="F1184">
        <f>CALCS!O1187</f>
        <v>1417289</v>
      </c>
      <c r="G1184" s="133">
        <f ca="1">OFFSET(CDBG17old!$J$1,MATCH(A1184,CDBG17old!$K$2:$K$1263,0),)</f>
        <v>11372604</v>
      </c>
      <c r="H1184" s="133">
        <f>CALCS!X1187</f>
        <v>12440711</v>
      </c>
      <c r="I1184" s="133">
        <f ca="1">IFERROR(OFFSET('reallocations and reductions'!$H$2,MATCH(A1184,'reallocations and reductions'!$F$3:$F$6,0),),0)</f>
        <v>0</v>
      </c>
      <c r="J1184" s="133">
        <f ca="1">IFERROR(OFFSET('reallocations and reductions'!$I$13,MATCH(A1184,'reallocations and reductions'!$F$14:$F$54,0),), 0)</f>
        <v>0</v>
      </c>
      <c r="K1184" s="133">
        <f ca="1">ROUND(IF(OR(E1184="State Balance", E1184="Hawaii County"), H1184/(SUMIF($E$2:$E$1259,"State Balance",$H$2:$H$1259)+SUMIF($E$2:$E$1259,"Hawaii County",$H$2:$H$1259))*('reallocations and reductions'!$I$6),H1184/(SUM($H$2:$H$1259)-SUMIF($E$2:$E$1259,"State Balance",$H$2:$H$1259)-SUMIF($E$2:$E$1259,"Hawaii County",$H$2:$H$1259))*('reallocations and reductions'!$I$8+'reallocations and reductions'!$I$7)),0)</f>
        <v>17953</v>
      </c>
      <c r="L1184" s="133">
        <f t="shared" ca="1" si="54"/>
        <v>12458664</v>
      </c>
      <c r="M1184" s="151">
        <f t="shared" ca="1" si="55"/>
        <v>9.5497917627308568E-2</v>
      </c>
      <c r="N1184" s="156">
        <f t="shared" ca="1" si="56"/>
        <v>1086060</v>
      </c>
    </row>
    <row r="1185" spans="1:14" x14ac:dyDescent="0.25">
      <c r="A1185" t="str">
        <f>CALCS!AD1188</f>
        <v>530036</v>
      </c>
      <c r="B1185" t="str">
        <f>CALCS!A1188</f>
        <v>Anacortes</v>
      </c>
      <c r="C1185" t="str">
        <f>CALCS!B1188</f>
        <v>WA</v>
      </c>
      <c r="D1185" t="str">
        <f>CALCS!C1188</f>
        <v>51</v>
      </c>
      <c r="E1185" t="str">
        <f>CALCS!D1188</f>
        <v>PC</v>
      </c>
      <c r="F1185">
        <f>CALCS!O1188</f>
        <v>16681</v>
      </c>
      <c r="G1185" s="133">
        <f ca="1">OFFSET(CDBG17old!$J$1,MATCH(A1185,CDBG17old!$K$2:$K$1263,0),)</f>
        <v>95113</v>
      </c>
      <c r="H1185" s="133">
        <f>CALCS!X1188</f>
        <v>108659</v>
      </c>
      <c r="I1185" s="133">
        <f ca="1">IFERROR(OFFSET('reallocations and reductions'!$H$2,MATCH(A1185,'reallocations and reductions'!$F$3:$F$6,0),),0)</f>
        <v>0</v>
      </c>
      <c r="J1185" s="133">
        <f ca="1">IFERROR(OFFSET('reallocations and reductions'!$I$13,MATCH(A1185,'reallocations and reductions'!$F$14:$F$54,0),), 0)</f>
        <v>0</v>
      </c>
      <c r="K1185" s="133">
        <f ca="1">ROUND(IF(OR(E1185="State Balance", E1185="Hawaii County"), H1185/(SUMIF($E$2:$E$1259,"State Balance",$H$2:$H$1259)+SUMIF($E$2:$E$1259,"Hawaii County",$H$2:$H$1259))*('reallocations and reductions'!$I$6),H1185/(SUM($H$2:$H$1259)-SUMIF($E$2:$E$1259,"State Balance",$H$2:$H$1259)-SUMIF($E$2:$E$1259,"Hawaii County",$H$2:$H$1259))*('reallocations and reductions'!$I$8+'reallocations and reductions'!$I$7)),0)</f>
        <v>8</v>
      </c>
      <c r="L1185" s="133">
        <f t="shared" ca="1" si="54"/>
        <v>108667</v>
      </c>
      <c r="M1185" s="151">
        <f t="shared" ca="1" si="55"/>
        <v>0.14250417923943098</v>
      </c>
      <c r="N1185" s="156">
        <f t="shared" ca="1" si="56"/>
        <v>13554</v>
      </c>
    </row>
    <row r="1186" spans="1:14" x14ac:dyDescent="0.25">
      <c r="A1186" t="str">
        <f>CALCS!AD1189</f>
        <v>530054</v>
      </c>
      <c r="B1186" t="str">
        <f>CALCS!A1189</f>
        <v>Auburn</v>
      </c>
      <c r="C1186" t="str">
        <f>CALCS!B1189</f>
        <v>WA</v>
      </c>
      <c r="D1186" t="str">
        <f>CALCS!C1189</f>
        <v>51</v>
      </c>
      <c r="E1186" t="str">
        <f>CALCS!D1189</f>
        <v>PC</v>
      </c>
      <c r="F1186">
        <f>CALCS!O1189</f>
        <v>77472</v>
      </c>
      <c r="G1186" s="133">
        <f ca="1">OFFSET(CDBG17old!$J$1,MATCH(A1186,CDBG17old!$K$2:$K$1263,0),)</f>
        <v>428078</v>
      </c>
      <c r="H1186" s="133">
        <f>CALCS!X1189</f>
        <v>603293</v>
      </c>
      <c r="I1186" s="133">
        <f ca="1">IFERROR(OFFSET('reallocations and reductions'!$H$2,MATCH(A1186,'reallocations and reductions'!$F$3:$F$6,0),),0)</f>
        <v>0</v>
      </c>
      <c r="J1186" s="133">
        <f ca="1">IFERROR(OFFSET('reallocations and reductions'!$I$13,MATCH(A1186,'reallocations and reductions'!$F$14:$F$54,0),), 0)</f>
        <v>0</v>
      </c>
      <c r="K1186" s="133">
        <f ca="1">ROUND(IF(OR(E1186="State Balance", E1186="Hawaii County"), H1186/(SUMIF($E$2:$E$1259,"State Balance",$H$2:$H$1259)+SUMIF($E$2:$E$1259,"Hawaii County",$H$2:$H$1259))*('reallocations and reductions'!$I$6),H1186/(SUM($H$2:$H$1259)-SUMIF($E$2:$E$1259,"State Balance",$H$2:$H$1259)-SUMIF($E$2:$E$1259,"Hawaii County",$H$2:$H$1259))*('reallocations and reductions'!$I$8+'reallocations and reductions'!$I$7)),0)</f>
        <v>47</v>
      </c>
      <c r="L1186" s="133">
        <f t="shared" ca="1" si="54"/>
        <v>603340</v>
      </c>
      <c r="M1186" s="151">
        <f t="shared" ca="1" si="55"/>
        <v>0.40941604100187351</v>
      </c>
      <c r="N1186" s="156">
        <f t="shared" ca="1" si="56"/>
        <v>175262</v>
      </c>
    </row>
    <row r="1187" spans="1:14" x14ac:dyDescent="0.25">
      <c r="A1187" t="str">
        <f>CALCS!AD1190</f>
        <v>530084</v>
      </c>
      <c r="B1187" t="str">
        <f>CALCS!A1190</f>
        <v>Bellevue</v>
      </c>
      <c r="C1187" t="str">
        <f>CALCS!B1190</f>
        <v>WA</v>
      </c>
      <c r="D1187" t="str">
        <f>CALCS!C1190</f>
        <v>51</v>
      </c>
      <c r="E1187" t="str">
        <f>CALCS!D1190</f>
        <v>PC</v>
      </c>
      <c r="F1187">
        <f>CALCS!O1190</f>
        <v>141400</v>
      </c>
      <c r="G1187" s="133">
        <f ca="1">OFFSET(CDBG17old!$J$1,MATCH(A1187,CDBG17old!$K$2:$K$1263,0),)</f>
        <v>685152</v>
      </c>
      <c r="H1187" s="133">
        <f>CALCS!X1190</f>
        <v>754939</v>
      </c>
      <c r="I1187" s="133">
        <f ca="1">IFERROR(OFFSET('reallocations and reductions'!$H$2,MATCH(A1187,'reallocations and reductions'!$F$3:$F$6,0),),0)</f>
        <v>0</v>
      </c>
      <c r="J1187" s="133">
        <f ca="1">IFERROR(OFFSET('reallocations and reductions'!$I$13,MATCH(A1187,'reallocations and reductions'!$F$14:$F$54,0),), 0)</f>
        <v>0</v>
      </c>
      <c r="K1187" s="133">
        <f ca="1">ROUND(IF(OR(E1187="State Balance", E1187="Hawaii County"), H1187/(SUMIF($E$2:$E$1259,"State Balance",$H$2:$H$1259)+SUMIF($E$2:$E$1259,"Hawaii County",$H$2:$H$1259))*('reallocations and reductions'!$I$6),H1187/(SUM($H$2:$H$1259)-SUMIF($E$2:$E$1259,"State Balance",$H$2:$H$1259)-SUMIF($E$2:$E$1259,"Hawaii County",$H$2:$H$1259))*('reallocations and reductions'!$I$8+'reallocations and reductions'!$I$7)),0)</f>
        <v>59</v>
      </c>
      <c r="L1187" s="133">
        <f t="shared" ca="1" si="54"/>
        <v>754998</v>
      </c>
      <c r="M1187" s="151">
        <f t="shared" ca="1" si="55"/>
        <v>0.10194234272103124</v>
      </c>
      <c r="N1187" s="156">
        <f t="shared" ca="1" si="56"/>
        <v>69846</v>
      </c>
    </row>
    <row r="1188" spans="1:14" x14ac:dyDescent="0.25">
      <c r="A1188" t="str">
        <f>CALCS!AD1191</f>
        <v>530090</v>
      </c>
      <c r="B1188" t="str">
        <f>CALCS!A1191</f>
        <v>Bellingham</v>
      </c>
      <c r="C1188" t="str">
        <f>CALCS!B1191</f>
        <v>WA</v>
      </c>
      <c r="D1188" t="str">
        <f>CALCS!C1191</f>
        <v>51</v>
      </c>
      <c r="E1188" t="str">
        <f>CALCS!D1191</f>
        <v>PC</v>
      </c>
      <c r="F1188">
        <f>CALCS!O1191</f>
        <v>87574</v>
      </c>
      <c r="G1188" s="133">
        <f ca="1">OFFSET(CDBG17old!$J$1,MATCH(A1188,CDBG17old!$K$2:$K$1263,0),)</f>
        <v>717032</v>
      </c>
      <c r="H1188" s="133">
        <f>CALCS!X1191</f>
        <v>785484</v>
      </c>
      <c r="I1188" s="133">
        <f ca="1">IFERROR(OFFSET('reallocations and reductions'!$H$2,MATCH(A1188,'reallocations and reductions'!$F$3:$F$6,0),),0)</f>
        <v>0</v>
      </c>
      <c r="J1188" s="133">
        <f ca="1">IFERROR(OFFSET('reallocations and reductions'!$I$13,MATCH(A1188,'reallocations and reductions'!$F$14:$F$54,0),), 0)</f>
        <v>0</v>
      </c>
      <c r="K1188" s="133">
        <f ca="1">ROUND(IF(OR(E1188="State Balance", E1188="Hawaii County"), H1188/(SUMIF($E$2:$E$1259,"State Balance",$H$2:$H$1259)+SUMIF($E$2:$E$1259,"Hawaii County",$H$2:$H$1259))*('reallocations and reductions'!$I$6),H1188/(SUM($H$2:$H$1259)-SUMIF($E$2:$E$1259,"State Balance",$H$2:$H$1259)-SUMIF($E$2:$E$1259,"Hawaii County",$H$2:$H$1259))*('reallocations and reductions'!$I$8+'reallocations and reductions'!$I$7)),0)</f>
        <v>61</v>
      </c>
      <c r="L1188" s="133">
        <f t="shared" ca="1" si="54"/>
        <v>785545</v>
      </c>
      <c r="M1188" s="151">
        <f t="shared" ca="1" si="55"/>
        <v>9.5550826183489715E-2</v>
      </c>
      <c r="N1188" s="156">
        <f t="shared" ca="1" si="56"/>
        <v>68513</v>
      </c>
    </row>
    <row r="1189" spans="1:14" x14ac:dyDescent="0.25">
      <c r="A1189" t="str">
        <f>CALCS!AD1192</f>
        <v>530132</v>
      </c>
      <c r="B1189" t="str">
        <f>CALCS!A1192</f>
        <v>Bremerton</v>
      </c>
      <c r="C1189" t="str">
        <f>CALCS!B1192</f>
        <v>WA</v>
      </c>
      <c r="D1189" t="str">
        <f>CALCS!C1192</f>
        <v>51</v>
      </c>
      <c r="E1189" t="str">
        <f>CALCS!D1192</f>
        <v>PC</v>
      </c>
      <c r="F1189">
        <f>CALCS!O1192</f>
        <v>40675</v>
      </c>
      <c r="G1189" s="133">
        <f ca="1">OFFSET(CDBG17old!$J$1,MATCH(A1189,CDBG17old!$K$2:$K$1263,0),)</f>
        <v>419464</v>
      </c>
      <c r="H1189" s="133">
        <f>CALCS!X1192</f>
        <v>451624</v>
      </c>
      <c r="I1189" s="133">
        <f ca="1">IFERROR(OFFSET('reallocations and reductions'!$H$2,MATCH(A1189,'reallocations and reductions'!$F$3:$F$6,0),),0)</f>
        <v>0</v>
      </c>
      <c r="J1189" s="133">
        <f ca="1">IFERROR(OFFSET('reallocations and reductions'!$I$13,MATCH(A1189,'reallocations and reductions'!$F$14:$F$54,0),), 0)</f>
        <v>0</v>
      </c>
      <c r="K1189" s="133">
        <f ca="1">ROUND(IF(OR(E1189="State Balance", E1189="Hawaii County"), H1189/(SUMIF($E$2:$E$1259,"State Balance",$H$2:$H$1259)+SUMIF($E$2:$E$1259,"Hawaii County",$H$2:$H$1259))*('reallocations and reductions'!$I$6),H1189/(SUM($H$2:$H$1259)-SUMIF($E$2:$E$1259,"State Balance",$H$2:$H$1259)-SUMIF($E$2:$E$1259,"Hawaii County",$H$2:$H$1259))*('reallocations and reductions'!$I$8+'reallocations and reductions'!$I$7)),0)</f>
        <v>35</v>
      </c>
      <c r="L1189" s="133">
        <f t="shared" ca="1" si="54"/>
        <v>451659</v>
      </c>
      <c r="M1189" s="151">
        <f t="shared" ca="1" si="55"/>
        <v>7.6752712986096538E-2</v>
      </c>
      <c r="N1189" s="156">
        <f t="shared" ca="1" si="56"/>
        <v>32195</v>
      </c>
    </row>
    <row r="1190" spans="1:14" x14ac:dyDescent="0.25">
      <c r="A1190" t="str">
        <f>CALCS!AD1193</f>
        <v>530166</v>
      </c>
      <c r="B1190" t="str">
        <f>CALCS!A1193</f>
        <v>Burien</v>
      </c>
      <c r="C1190" t="str">
        <f>CALCS!B1193</f>
        <v>WA</v>
      </c>
      <c r="D1190" t="str">
        <f>CALCS!C1193</f>
        <v>52</v>
      </c>
      <c r="E1190" t="str">
        <f>CALCS!D1193</f>
        <v>MC</v>
      </c>
      <c r="F1190">
        <f>CALCS!O1193</f>
        <v>50997</v>
      </c>
      <c r="G1190" s="133">
        <v>0</v>
      </c>
      <c r="H1190" s="133">
        <f>CALCS!X1193</f>
        <v>469036</v>
      </c>
      <c r="I1190" s="133">
        <f ca="1">IFERROR(OFFSET('reallocations and reductions'!$H$2,MATCH(A1190,'reallocations and reductions'!$F$3:$F$6,0),),0)</f>
        <v>0</v>
      </c>
      <c r="J1190" s="133">
        <f ca="1">IFERROR(OFFSET('reallocations and reductions'!$I$13,MATCH(A1190,'reallocations and reductions'!$F$14:$F$54,0),), 0)</f>
        <v>0</v>
      </c>
      <c r="K1190" s="133">
        <f ca="1">ROUND(IF(OR(E1190="State Balance", E1190="Hawaii County"), H1190/(SUMIF($E$2:$E$1259,"State Balance",$H$2:$H$1259)+SUMIF($E$2:$E$1259,"Hawaii County",$H$2:$H$1259))*('reallocations and reductions'!$I$6),H1190/(SUM($H$2:$H$1259)-SUMIF($E$2:$E$1259,"State Balance",$H$2:$H$1259)-SUMIF($E$2:$E$1259,"Hawaii County",$H$2:$H$1259))*('reallocations and reductions'!$I$8+'reallocations and reductions'!$I$7)),0)</f>
        <v>37</v>
      </c>
      <c r="L1190" s="133">
        <f t="shared" ca="1" si="54"/>
        <v>469073</v>
      </c>
      <c r="M1190" s="151">
        <v>0</v>
      </c>
      <c r="N1190" s="156">
        <f t="shared" ca="1" si="56"/>
        <v>469073</v>
      </c>
    </row>
    <row r="1191" spans="1:14" x14ac:dyDescent="0.25">
      <c r="A1191" t="str">
        <f>CALCS!AD1194</f>
        <v>530396</v>
      </c>
      <c r="B1191" t="str">
        <f>CALCS!A1194</f>
        <v>East Wenatchee City</v>
      </c>
      <c r="C1191" t="str">
        <f>CALCS!B1194</f>
        <v>WA</v>
      </c>
      <c r="D1191" t="str">
        <f>CALCS!C1194</f>
        <v>52</v>
      </c>
      <c r="E1191" t="str">
        <f>CALCS!D1194</f>
        <v>MC</v>
      </c>
      <c r="F1191">
        <f>CALCS!O1194</f>
        <v>13968</v>
      </c>
      <c r="G1191" s="133">
        <f ca="1">OFFSET(CDBG17old!$J$1,MATCH(A1191,CDBG17old!$K$2:$K$1263,0),)</f>
        <v>114552</v>
      </c>
      <c r="H1191" s="133">
        <f>CALCS!X1194</f>
        <v>132759</v>
      </c>
      <c r="I1191" s="133">
        <f ca="1">IFERROR(OFFSET('reallocations and reductions'!$H$2,MATCH(A1191,'reallocations and reductions'!$F$3:$F$6,0),),0)</f>
        <v>0</v>
      </c>
      <c r="J1191" s="133">
        <f ca="1">IFERROR(OFFSET('reallocations and reductions'!$I$13,MATCH(A1191,'reallocations and reductions'!$F$14:$F$54,0),), 0)</f>
        <v>0</v>
      </c>
      <c r="K1191" s="133">
        <f ca="1">ROUND(IF(OR(E1191="State Balance", E1191="Hawaii County"), H1191/(SUMIF($E$2:$E$1259,"State Balance",$H$2:$H$1259)+SUMIF($E$2:$E$1259,"Hawaii County",$H$2:$H$1259))*('reallocations and reductions'!$I$6),H1191/(SUM($H$2:$H$1259)-SUMIF($E$2:$E$1259,"State Balance",$H$2:$H$1259)-SUMIF($E$2:$E$1259,"Hawaii County",$H$2:$H$1259))*('reallocations and reductions'!$I$8+'reallocations and reductions'!$I$7)),0)</f>
        <v>10</v>
      </c>
      <c r="L1191" s="133">
        <f t="shared" ca="1" si="54"/>
        <v>132769</v>
      </c>
      <c r="M1191" s="151">
        <f t="shared" ca="1" si="55"/>
        <v>0.1590282142607724</v>
      </c>
      <c r="N1191" s="156">
        <f t="shared" ca="1" si="56"/>
        <v>18217</v>
      </c>
    </row>
    <row r="1192" spans="1:14" x14ac:dyDescent="0.25">
      <c r="A1192" t="str">
        <f>CALCS!AD1195</f>
        <v>530480</v>
      </c>
      <c r="B1192" t="str">
        <f>CALCS!A1195</f>
        <v>Everett</v>
      </c>
      <c r="C1192" t="str">
        <f>CALCS!B1195</f>
        <v>WA</v>
      </c>
      <c r="D1192" t="str">
        <f>CALCS!C1195</f>
        <v>51</v>
      </c>
      <c r="E1192" t="str">
        <f>CALCS!D1195</f>
        <v>PC</v>
      </c>
      <c r="F1192">
        <f>CALCS!O1195</f>
        <v>109043</v>
      </c>
      <c r="G1192" s="133">
        <f ca="1">OFFSET(CDBG17old!$J$1,MATCH(A1192,CDBG17old!$K$2:$K$1263,0),)</f>
        <v>813967</v>
      </c>
      <c r="H1192" s="133">
        <f>CALCS!X1195</f>
        <v>878604</v>
      </c>
      <c r="I1192" s="133">
        <f ca="1">IFERROR(OFFSET('reallocations and reductions'!$H$2,MATCH(A1192,'reallocations and reductions'!$F$3:$F$6,0),),0)</f>
        <v>0</v>
      </c>
      <c r="J1192" s="133">
        <f ca="1">IFERROR(OFFSET('reallocations and reductions'!$I$13,MATCH(A1192,'reallocations and reductions'!$F$14:$F$54,0),), 0)</f>
        <v>0</v>
      </c>
      <c r="K1192" s="133">
        <f ca="1">ROUND(IF(OR(E1192="State Balance", E1192="Hawaii County"), H1192/(SUMIF($E$2:$E$1259,"State Balance",$H$2:$H$1259)+SUMIF($E$2:$E$1259,"Hawaii County",$H$2:$H$1259))*('reallocations and reductions'!$I$6),H1192/(SUM($H$2:$H$1259)-SUMIF($E$2:$E$1259,"State Balance",$H$2:$H$1259)-SUMIF($E$2:$E$1259,"Hawaii County",$H$2:$H$1259))*('reallocations and reductions'!$I$8+'reallocations and reductions'!$I$7)),0)</f>
        <v>68</v>
      </c>
      <c r="L1192" s="133">
        <f t="shared" ca="1" si="54"/>
        <v>878672</v>
      </c>
      <c r="M1192" s="151">
        <f t="shared" ca="1" si="55"/>
        <v>7.9493394695362346E-2</v>
      </c>
      <c r="N1192" s="156">
        <f t="shared" ca="1" si="56"/>
        <v>64705</v>
      </c>
    </row>
    <row r="1193" spans="1:14" x14ac:dyDescent="0.25">
      <c r="A1193" t="str">
        <f>CALCS!AD1196</f>
        <v>530514</v>
      </c>
      <c r="B1193" t="str">
        <f>CALCS!A1196</f>
        <v>Federal Way</v>
      </c>
      <c r="C1193" t="str">
        <f>CALCS!B1196</f>
        <v>WA</v>
      </c>
      <c r="D1193" t="str">
        <f>CALCS!C1196</f>
        <v>52</v>
      </c>
      <c r="E1193" t="str">
        <f>CALCS!D1196</f>
        <v>MC</v>
      </c>
      <c r="F1193">
        <f>CALCS!O1196</f>
        <v>96757</v>
      </c>
      <c r="G1193" s="133">
        <f ca="1">OFFSET(CDBG17old!$J$1,MATCH(A1193,CDBG17old!$K$2:$K$1263,0),)</f>
        <v>674568</v>
      </c>
      <c r="H1193" s="133">
        <f>CALCS!X1196</f>
        <v>721103</v>
      </c>
      <c r="I1193" s="133">
        <f ca="1">IFERROR(OFFSET('reallocations and reductions'!$H$2,MATCH(A1193,'reallocations and reductions'!$F$3:$F$6,0),),0)</f>
        <v>0</v>
      </c>
      <c r="J1193" s="133">
        <f ca="1">IFERROR(OFFSET('reallocations and reductions'!$I$13,MATCH(A1193,'reallocations and reductions'!$F$14:$F$54,0),), 0)</f>
        <v>0</v>
      </c>
      <c r="K1193" s="133">
        <f ca="1">ROUND(IF(OR(E1193="State Balance", E1193="Hawaii County"), H1193/(SUMIF($E$2:$E$1259,"State Balance",$H$2:$H$1259)+SUMIF($E$2:$E$1259,"Hawaii County",$H$2:$H$1259))*('reallocations and reductions'!$I$6),H1193/(SUM($H$2:$H$1259)-SUMIF($E$2:$E$1259,"State Balance",$H$2:$H$1259)-SUMIF($E$2:$E$1259,"Hawaii County",$H$2:$H$1259))*('reallocations and reductions'!$I$8+'reallocations and reductions'!$I$7)),0)</f>
        <v>56</v>
      </c>
      <c r="L1193" s="133">
        <f t="shared" ca="1" si="54"/>
        <v>721159</v>
      </c>
      <c r="M1193" s="151">
        <f t="shared" ca="1" si="55"/>
        <v>6.9067907164288844E-2</v>
      </c>
      <c r="N1193" s="156">
        <f t="shared" ca="1" si="56"/>
        <v>46591</v>
      </c>
    </row>
    <row r="1194" spans="1:14" x14ac:dyDescent="0.25">
      <c r="A1194" t="str">
        <f>CALCS!AD1197</f>
        <v>530720</v>
      </c>
      <c r="B1194" t="str">
        <f>CALCS!A1197</f>
        <v>Kennewick</v>
      </c>
      <c r="C1194" t="str">
        <f>CALCS!B1197</f>
        <v>WA</v>
      </c>
      <c r="D1194" t="str">
        <f>CALCS!C1197</f>
        <v>51</v>
      </c>
      <c r="E1194" t="str">
        <f>CALCS!D1197</f>
        <v>PC</v>
      </c>
      <c r="F1194">
        <f>CALCS!O1197</f>
        <v>80454</v>
      </c>
      <c r="G1194" s="133">
        <f ca="1">OFFSET(CDBG17old!$J$1,MATCH(A1194,CDBG17old!$K$2:$K$1263,0),)</f>
        <v>573381</v>
      </c>
      <c r="H1194" s="133">
        <f>CALCS!X1197</f>
        <v>653496</v>
      </c>
      <c r="I1194" s="133">
        <f ca="1">IFERROR(OFFSET('reallocations and reductions'!$H$2,MATCH(A1194,'reallocations and reductions'!$F$3:$F$6,0),),0)</f>
        <v>0</v>
      </c>
      <c r="J1194" s="133">
        <f ca="1">IFERROR(OFFSET('reallocations and reductions'!$I$13,MATCH(A1194,'reallocations and reductions'!$F$14:$F$54,0),), 0)</f>
        <v>0</v>
      </c>
      <c r="K1194" s="133">
        <f ca="1">ROUND(IF(OR(E1194="State Balance", E1194="Hawaii County"), H1194/(SUMIF($E$2:$E$1259,"State Balance",$H$2:$H$1259)+SUMIF($E$2:$E$1259,"Hawaii County",$H$2:$H$1259))*('reallocations and reductions'!$I$6),H1194/(SUM($H$2:$H$1259)-SUMIF($E$2:$E$1259,"State Balance",$H$2:$H$1259)-SUMIF($E$2:$E$1259,"Hawaii County",$H$2:$H$1259))*('reallocations and reductions'!$I$8+'reallocations and reductions'!$I$7)),0)</f>
        <v>51</v>
      </c>
      <c r="L1194" s="133">
        <f t="shared" ca="1" si="54"/>
        <v>653547</v>
      </c>
      <c r="M1194" s="151">
        <f t="shared" ca="1" si="55"/>
        <v>0.13981279463393451</v>
      </c>
      <c r="N1194" s="156">
        <f t="shared" ca="1" si="56"/>
        <v>80166</v>
      </c>
    </row>
    <row r="1195" spans="1:14" x14ac:dyDescent="0.25">
      <c r="A1195" t="str">
        <f>CALCS!AD1198</f>
        <v>530726</v>
      </c>
      <c r="B1195" t="str">
        <f>CALCS!A1198</f>
        <v>Kent City</v>
      </c>
      <c r="C1195" t="str">
        <f>CALCS!B1198</f>
        <v>WA</v>
      </c>
      <c r="D1195" t="str">
        <f>CALCS!C1198</f>
        <v>51</v>
      </c>
      <c r="E1195" t="str">
        <f>CALCS!D1198</f>
        <v>PC</v>
      </c>
      <c r="F1195">
        <f>CALCS!O1198</f>
        <v>127514</v>
      </c>
      <c r="G1195" s="133">
        <f ca="1">OFFSET(CDBG17old!$J$1,MATCH(A1195,CDBG17old!$K$2:$K$1263,0),)</f>
        <v>1054657</v>
      </c>
      <c r="H1195" s="133">
        <f>CALCS!X1198</f>
        <v>1145097</v>
      </c>
      <c r="I1195" s="133">
        <f ca="1">IFERROR(OFFSET('reallocations and reductions'!$H$2,MATCH(A1195,'reallocations and reductions'!$F$3:$F$6,0),),0)</f>
        <v>0</v>
      </c>
      <c r="J1195" s="133">
        <f ca="1">IFERROR(OFFSET('reallocations and reductions'!$I$13,MATCH(A1195,'reallocations and reductions'!$F$14:$F$54,0),), 0)</f>
        <v>0</v>
      </c>
      <c r="K1195" s="133">
        <f ca="1">ROUND(IF(OR(E1195="State Balance", E1195="Hawaii County"), H1195/(SUMIF($E$2:$E$1259,"State Balance",$H$2:$H$1259)+SUMIF($E$2:$E$1259,"Hawaii County",$H$2:$H$1259))*('reallocations and reductions'!$I$6),H1195/(SUM($H$2:$H$1259)-SUMIF($E$2:$E$1259,"State Balance",$H$2:$H$1259)-SUMIF($E$2:$E$1259,"Hawaii County",$H$2:$H$1259))*('reallocations and reductions'!$I$8+'reallocations and reductions'!$I$7)),0)</f>
        <v>89</v>
      </c>
      <c r="L1195" s="133">
        <f t="shared" ca="1" si="54"/>
        <v>1145186</v>
      </c>
      <c r="M1195" s="151">
        <f t="shared" ca="1" si="55"/>
        <v>8.5837385993740148E-2</v>
      </c>
      <c r="N1195" s="156">
        <f t="shared" ca="1" si="56"/>
        <v>90529</v>
      </c>
    </row>
    <row r="1196" spans="1:14" x14ac:dyDescent="0.25">
      <c r="A1196" t="str">
        <f>CALCS!AD1199</f>
        <v>530738</v>
      </c>
      <c r="B1196" t="str">
        <f>CALCS!A1199</f>
        <v>Kirkland City</v>
      </c>
      <c r="C1196" t="str">
        <f>CALCS!B1199</f>
        <v>WA</v>
      </c>
      <c r="D1196" t="str">
        <f>CALCS!C1199</f>
        <v>52</v>
      </c>
      <c r="E1196" t="str">
        <f>CALCS!D1199</f>
        <v>MC</v>
      </c>
      <c r="F1196">
        <f>CALCS!O1199</f>
        <v>87701</v>
      </c>
      <c r="G1196" s="133">
        <f ca="1">OFFSET(CDBG17old!$J$1,MATCH(A1196,CDBG17old!$K$2:$K$1263,0),)</f>
        <v>306906</v>
      </c>
      <c r="H1196" s="133">
        <f>CALCS!X1199</f>
        <v>336847</v>
      </c>
      <c r="I1196" s="133">
        <f ca="1">IFERROR(OFFSET('reallocations and reductions'!$H$2,MATCH(A1196,'reallocations and reductions'!$F$3:$F$6,0),),0)</f>
        <v>0</v>
      </c>
      <c r="J1196" s="133">
        <f ca="1">IFERROR(OFFSET('reallocations and reductions'!$I$13,MATCH(A1196,'reallocations and reductions'!$F$14:$F$54,0),), 0)</f>
        <v>0</v>
      </c>
      <c r="K1196" s="133">
        <f ca="1">ROUND(IF(OR(E1196="State Balance", E1196="Hawaii County"), H1196/(SUMIF($E$2:$E$1259,"State Balance",$H$2:$H$1259)+SUMIF($E$2:$E$1259,"Hawaii County",$H$2:$H$1259))*('reallocations and reductions'!$I$6),H1196/(SUM($H$2:$H$1259)-SUMIF($E$2:$E$1259,"State Balance",$H$2:$H$1259)-SUMIF($E$2:$E$1259,"Hawaii County",$H$2:$H$1259))*('reallocations and reductions'!$I$8+'reallocations and reductions'!$I$7)),0)</f>
        <v>26</v>
      </c>
      <c r="L1196" s="133">
        <f t="shared" ca="1" si="54"/>
        <v>336873</v>
      </c>
      <c r="M1196" s="151">
        <f t="shared" ca="1" si="55"/>
        <v>9.7642274833336595E-2</v>
      </c>
      <c r="N1196" s="156">
        <f t="shared" ca="1" si="56"/>
        <v>29967</v>
      </c>
    </row>
    <row r="1197" spans="1:14" x14ac:dyDescent="0.25">
      <c r="A1197" t="str">
        <f>CALCS!AD1200</f>
        <v>530795</v>
      </c>
      <c r="B1197" t="str">
        <f>CALCS!A1200</f>
        <v>Lakewood</v>
      </c>
      <c r="C1197" t="str">
        <f>CALCS!B1200</f>
        <v>WA</v>
      </c>
      <c r="D1197" t="str">
        <f>CALCS!C1200</f>
        <v>51</v>
      </c>
      <c r="E1197" t="str">
        <f>CALCS!D1200</f>
        <v>PC</v>
      </c>
      <c r="F1197">
        <f>CALCS!O1200</f>
        <v>60665</v>
      </c>
      <c r="G1197" s="133">
        <f ca="1">OFFSET(CDBG17old!$J$1,MATCH(A1197,CDBG17old!$K$2:$K$1263,0),)</f>
        <v>484366</v>
      </c>
      <c r="H1197" s="133">
        <f>CALCS!X1200</f>
        <v>561187</v>
      </c>
      <c r="I1197" s="133">
        <f ca="1">IFERROR(OFFSET('reallocations and reductions'!$H$2,MATCH(A1197,'reallocations and reductions'!$F$3:$F$6,0),),0)</f>
        <v>0</v>
      </c>
      <c r="J1197" s="133">
        <f ca="1">IFERROR(OFFSET('reallocations and reductions'!$I$13,MATCH(A1197,'reallocations and reductions'!$F$14:$F$54,0),), 0)</f>
        <v>0</v>
      </c>
      <c r="K1197" s="133">
        <f ca="1">ROUND(IF(OR(E1197="State Balance", E1197="Hawaii County"), H1197/(SUMIF($E$2:$E$1259,"State Balance",$H$2:$H$1259)+SUMIF($E$2:$E$1259,"Hawaii County",$H$2:$H$1259))*('reallocations and reductions'!$I$6),H1197/(SUM($H$2:$H$1259)-SUMIF($E$2:$E$1259,"State Balance",$H$2:$H$1259)-SUMIF($E$2:$E$1259,"Hawaii County",$H$2:$H$1259))*('reallocations and reductions'!$I$8+'reallocations and reductions'!$I$7)),0)</f>
        <v>44</v>
      </c>
      <c r="L1197" s="133">
        <f t="shared" ca="1" si="54"/>
        <v>561231</v>
      </c>
      <c r="M1197" s="151">
        <f t="shared" ca="1" si="55"/>
        <v>0.15869198085745076</v>
      </c>
      <c r="N1197" s="156">
        <f t="shared" ca="1" si="56"/>
        <v>76865</v>
      </c>
    </row>
    <row r="1198" spans="1:14" x14ac:dyDescent="0.25">
      <c r="A1198" t="str">
        <f>CALCS!AD1201</f>
        <v>530840</v>
      </c>
      <c r="B1198" t="str">
        <f>CALCS!A1201</f>
        <v>Longview</v>
      </c>
      <c r="C1198" t="str">
        <f>CALCS!B1201</f>
        <v>WA</v>
      </c>
      <c r="D1198" t="str">
        <f>CALCS!C1201</f>
        <v>51</v>
      </c>
      <c r="E1198" t="str">
        <f>CALCS!D1201</f>
        <v>PC</v>
      </c>
      <c r="F1198">
        <f>CALCS!O1201</f>
        <v>37337</v>
      </c>
      <c r="G1198" s="133">
        <f ca="1">OFFSET(CDBG17old!$J$1,MATCH(A1198,CDBG17old!$K$2:$K$1263,0),)</f>
        <v>279691</v>
      </c>
      <c r="H1198" s="133">
        <f>CALCS!X1201</f>
        <v>313329</v>
      </c>
      <c r="I1198" s="133">
        <f ca="1">IFERROR(OFFSET('reallocations and reductions'!$H$2,MATCH(A1198,'reallocations and reductions'!$F$3:$F$6,0),),0)</f>
        <v>0</v>
      </c>
      <c r="J1198" s="133">
        <f ca="1">IFERROR(OFFSET('reallocations and reductions'!$I$13,MATCH(A1198,'reallocations and reductions'!$F$14:$F$54,0),), 0)</f>
        <v>0</v>
      </c>
      <c r="K1198" s="133">
        <f ca="1">ROUND(IF(OR(E1198="State Balance", E1198="Hawaii County"), H1198/(SUMIF($E$2:$E$1259,"State Balance",$H$2:$H$1259)+SUMIF($E$2:$E$1259,"Hawaii County",$H$2:$H$1259))*('reallocations and reductions'!$I$6),H1198/(SUM($H$2:$H$1259)-SUMIF($E$2:$E$1259,"State Balance",$H$2:$H$1259)-SUMIF($E$2:$E$1259,"Hawaii County",$H$2:$H$1259))*('reallocations and reductions'!$I$8+'reallocations and reductions'!$I$7)),0)</f>
        <v>24</v>
      </c>
      <c r="L1198" s="133">
        <f t="shared" ca="1" si="54"/>
        <v>313353</v>
      </c>
      <c r="M1198" s="151">
        <f t="shared" ca="1" si="55"/>
        <v>0.12035424808091787</v>
      </c>
      <c r="N1198" s="156">
        <f t="shared" ca="1" si="56"/>
        <v>33662</v>
      </c>
    </row>
    <row r="1199" spans="1:14" x14ac:dyDescent="0.25">
      <c r="A1199" t="str">
        <f>CALCS!AD1202</f>
        <v>530906</v>
      </c>
      <c r="B1199" t="str">
        <f>CALCS!A1202</f>
        <v>Marysville</v>
      </c>
      <c r="C1199" t="str">
        <f>CALCS!B1202</f>
        <v>WA</v>
      </c>
      <c r="D1199" t="str">
        <f>CALCS!C1202</f>
        <v>52</v>
      </c>
      <c r="E1199" t="str">
        <f>CALCS!D1202</f>
        <v>MC</v>
      </c>
      <c r="F1199">
        <f>CALCS!O1202</f>
        <v>67626</v>
      </c>
      <c r="G1199" s="133">
        <f ca="1">OFFSET(CDBG17old!$J$1,MATCH(A1199,CDBG17old!$K$2:$K$1263,0),)</f>
        <v>334150</v>
      </c>
      <c r="H1199" s="133">
        <f>CALCS!X1202</f>
        <v>377301</v>
      </c>
      <c r="I1199" s="133">
        <f ca="1">IFERROR(OFFSET('reallocations and reductions'!$H$2,MATCH(A1199,'reallocations and reductions'!$F$3:$F$6,0),),0)</f>
        <v>0</v>
      </c>
      <c r="J1199" s="133">
        <f ca="1">IFERROR(OFFSET('reallocations and reductions'!$I$13,MATCH(A1199,'reallocations and reductions'!$F$14:$F$54,0),), 0)</f>
        <v>0</v>
      </c>
      <c r="K1199" s="133">
        <f ca="1">ROUND(IF(OR(E1199="State Balance", E1199="Hawaii County"), H1199/(SUMIF($E$2:$E$1259,"State Balance",$H$2:$H$1259)+SUMIF($E$2:$E$1259,"Hawaii County",$H$2:$H$1259))*('reallocations and reductions'!$I$6),H1199/(SUM($H$2:$H$1259)-SUMIF($E$2:$E$1259,"State Balance",$H$2:$H$1259)-SUMIF($E$2:$E$1259,"Hawaii County",$H$2:$H$1259))*('reallocations and reductions'!$I$8+'reallocations and reductions'!$I$7)),0)</f>
        <v>29</v>
      </c>
      <c r="L1199" s="133">
        <f t="shared" ca="1" si="54"/>
        <v>377330</v>
      </c>
      <c r="M1199" s="151">
        <f t="shared" ca="1" si="55"/>
        <v>0.12922340266347448</v>
      </c>
      <c r="N1199" s="156">
        <f t="shared" ca="1" si="56"/>
        <v>43180</v>
      </c>
    </row>
    <row r="1200" spans="1:14" x14ac:dyDescent="0.25">
      <c r="A1200" t="str">
        <f>CALCS!AD1203</f>
        <v>531020</v>
      </c>
      <c r="B1200" t="str">
        <f>CALCS!A1203</f>
        <v>Mount Vernon</v>
      </c>
      <c r="C1200" t="str">
        <f>CALCS!B1203</f>
        <v>WA</v>
      </c>
      <c r="D1200" t="str">
        <f>CALCS!C1203</f>
        <v>51</v>
      </c>
      <c r="E1200" t="str">
        <f>CALCS!D1203</f>
        <v>PC</v>
      </c>
      <c r="F1200">
        <f>CALCS!O1203</f>
        <v>34590</v>
      </c>
      <c r="G1200" s="133">
        <f ca="1">OFFSET(CDBG17old!$J$1,MATCH(A1200,CDBG17old!$K$2:$K$1263,0),)</f>
        <v>337820</v>
      </c>
      <c r="H1200" s="133">
        <f>CALCS!X1203</f>
        <v>400457</v>
      </c>
      <c r="I1200" s="133">
        <f ca="1">IFERROR(OFFSET('reallocations and reductions'!$H$2,MATCH(A1200,'reallocations and reductions'!$F$3:$F$6,0),),0)</f>
        <v>0</v>
      </c>
      <c r="J1200" s="133">
        <f ca="1">IFERROR(OFFSET('reallocations and reductions'!$I$13,MATCH(A1200,'reallocations and reductions'!$F$14:$F$54,0),), 0)</f>
        <v>0</v>
      </c>
      <c r="K1200" s="133">
        <f ca="1">ROUND(IF(OR(E1200="State Balance", E1200="Hawaii County"), H1200/(SUMIF($E$2:$E$1259,"State Balance",$H$2:$H$1259)+SUMIF($E$2:$E$1259,"Hawaii County",$H$2:$H$1259))*('reallocations and reductions'!$I$6),H1200/(SUM($H$2:$H$1259)-SUMIF($E$2:$E$1259,"State Balance",$H$2:$H$1259)-SUMIF($E$2:$E$1259,"Hawaii County",$H$2:$H$1259))*('reallocations and reductions'!$I$8+'reallocations and reductions'!$I$7)),0)</f>
        <v>31</v>
      </c>
      <c r="L1200" s="133">
        <f t="shared" ca="1" si="54"/>
        <v>400488</v>
      </c>
      <c r="M1200" s="151">
        <f t="shared" ca="1" si="55"/>
        <v>0.18550707477354805</v>
      </c>
      <c r="N1200" s="156">
        <f t="shared" ca="1" si="56"/>
        <v>62668</v>
      </c>
    </row>
    <row r="1201" spans="1:14" x14ac:dyDescent="0.25">
      <c r="A1201" t="str">
        <f>CALCS!AD1204</f>
        <v>531134</v>
      </c>
      <c r="B1201" t="str">
        <f>CALCS!A1204</f>
        <v>Olympia</v>
      </c>
      <c r="C1201" t="str">
        <f>CALCS!B1204</f>
        <v>WA</v>
      </c>
      <c r="D1201" t="str">
        <f>CALCS!C1204</f>
        <v>51</v>
      </c>
      <c r="E1201" t="str">
        <f>CALCS!D1204</f>
        <v>PC</v>
      </c>
      <c r="F1201">
        <f>CALCS!O1204</f>
        <v>51202</v>
      </c>
      <c r="G1201" s="133">
        <f ca="1">OFFSET(CDBG17old!$J$1,MATCH(A1201,CDBG17old!$K$2:$K$1263,0),)</f>
        <v>329441</v>
      </c>
      <c r="H1201" s="133">
        <f>CALCS!X1204</f>
        <v>370708</v>
      </c>
      <c r="I1201" s="133">
        <f ca="1">IFERROR(OFFSET('reallocations and reductions'!$H$2,MATCH(A1201,'reallocations and reductions'!$F$3:$F$6,0),),0)</f>
        <v>0</v>
      </c>
      <c r="J1201" s="133">
        <f ca="1">IFERROR(OFFSET('reallocations and reductions'!$I$13,MATCH(A1201,'reallocations and reductions'!$F$14:$F$54,0),), 0)</f>
        <v>0</v>
      </c>
      <c r="K1201" s="133">
        <f ca="1">ROUND(IF(OR(E1201="State Balance", E1201="Hawaii County"), H1201/(SUMIF($E$2:$E$1259,"State Balance",$H$2:$H$1259)+SUMIF($E$2:$E$1259,"Hawaii County",$H$2:$H$1259))*('reallocations and reductions'!$I$6),H1201/(SUM($H$2:$H$1259)-SUMIF($E$2:$E$1259,"State Balance",$H$2:$H$1259)-SUMIF($E$2:$E$1259,"Hawaii County",$H$2:$H$1259))*('reallocations and reductions'!$I$8+'reallocations and reductions'!$I$7)),0)</f>
        <v>29</v>
      </c>
      <c r="L1201" s="133">
        <f t="shared" ca="1" si="54"/>
        <v>370737</v>
      </c>
      <c r="M1201" s="151">
        <f t="shared" ca="1" si="55"/>
        <v>0.12535173217662646</v>
      </c>
      <c r="N1201" s="156">
        <f t="shared" ca="1" si="56"/>
        <v>41296</v>
      </c>
    </row>
    <row r="1202" spans="1:14" x14ac:dyDescent="0.25">
      <c r="A1202" t="str">
        <f>CALCS!AD1205</f>
        <v>531188</v>
      </c>
      <c r="B1202" t="str">
        <f>CALCS!A1205</f>
        <v>Pasco</v>
      </c>
      <c r="C1202" t="str">
        <f>CALCS!B1205</f>
        <v>WA</v>
      </c>
      <c r="D1202" t="str">
        <f>CALCS!C1205</f>
        <v>52</v>
      </c>
      <c r="E1202" t="str">
        <f>CALCS!D1205</f>
        <v>MC</v>
      </c>
      <c r="F1202">
        <f>CALCS!O1205</f>
        <v>70579</v>
      </c>
      <c r="G1202" s="133">
        <f ca="1">OFFSET(CDBG17old!$J$1,MATCH(A1202,CDBG17old!$K$2:$K$1263,0),)</f>
        <v>695709</v>
      </c>
      <c r="H1202" s="133">
        <f>CALCS!X1205</f>
        <v>756171</v>
      </c>
      <c r="I1202" s="133">
        <f ca="1">IFERROR(OFFSET('reallocations and reductions'!$H$2,MATCH(A1202,'reallocations and reductions'!$F$3:$F$6,0),),0)</f>
        <v>0</v>
      </c>
      <c r="J1202" s="133">
        <f ca="1">IFERROR(OFFSET('reallocations and reductions'!$I$13,MATCH(A1202,'reallocations and reductions'!$F$14:$F$54,0),), 0)</f>
        <v>0</v>
      </c>
      <c r="K1202" s="133">
        <f ca="1">ROUND(IF(OR(E1202="State Balance", E1202="Hawaii County"), H1202/(SUMIF($E$2:$E$1259,"State Balance",$H$2:$H$1259)+SUMIF($E$2:$E$1259,"Hawaii County",$H$2:$H$1259))*('reallocations and reductions'!$I$6),H1202/(SUM($H$2:$H$1259)-SUMIF($E$2:$E$1259,"State Balance",$H$2:$H$1259)-SUMIF($E$2:$E$1259,"Hawaii County",$H$2:$H$1259))*('reallocations and reductions'!$I$8+'reallocations and reductions'!$I$7)),0)</f>
        <v>59</v>
      </c>
      <c r="L1202" s="133">
        <f t="shared" ca="1" si="54"/>
        <v>756230</v>
      </c>
      <c r="M1202" s="151">
        <f t="shared" ca="1" si="55"/>
        <v>8.69918313547762E-2</v>
      </c>
      <c r="N1202" s="156">
        <f t="shared" ca="1" si="56"/>
        <v>60521</v>
      </c>
    </row>
    <row r="1203" spans="1:14" x14ac:dyDescent="0.25">
      <c r="A1203" t="str">
        <f>CALCS!AD1206</f>
        <v>531296</v>
      </c>
      <c r="B1203" t="str">
        <f>CALCS!A1206</f>
        <v>Redmond</v>
      </c>
      <c r="C1203" t="str">
        <f>CALCS!B1206</f>
        <v>WA</v>
      </c>
      <c r="D1203" t="str">
        <f>CALCS!C1206</f>
        <v>51</v>
      </c>
      <c r="E1203" t="str">
        <f>CALCS!D1206</f>
        <v>PC</v>
      </c>
      <c r="F1203">
        <f>CALCS!O1206</f>
        <v>62458</v>
      </c>
      <c r="G1203" s="133">
        <f ca="1">OFFSET(CDBG17old!$J$1,MATCH(A1203,CDBG17old!$K$2:$K$1263,0),)</f>
        <v>273047</v>
      </c>
      <c r="H1203" s="133">
        <f>CALCS!X1206</f>
        <v>324471</v>
      </c>
      <c r="I1203" s="133">
        <f ca="1">IFERROR(OFFSET('reallocations and reductions'!$H$2,MATCH(A1203,'reallocations and reductions'!$F$3:$F$6,0),),0)</f>
        <v>0</v>
      </c>
      <c r="J1203" s="133">
        <f ca="1">IFERROR(OFFSET('reallocations and reductions'!$I$13,MATCH(A1203,'reallocations and reductions'!$F$14:$F$54,0),), 0)</f>
        <v>0</v>
      </c>
      <c r="K1203" s="133">
        <f ca="1">ROUND(IF(OR(E1203="State Balance", E1203="Hawaii County"), H1203/(SUMIF($E$2:$E$1259,"State Balance",$H$2:$H$1259)+SUMIF($E$2:$E$1259,"Hawaii County",$H$2:$H$1259))*('reallocations and reductions'!$I$6),H1203/(SUM($H$2:$H$1259)-SUMIF($E$2:$E$1259,"State Balance",$H$2:$H$1259)-SUMIF($E$2:$E$1259,"Hawaii County",$H$2:$H$1259))*('reallocations and reductions'!$I$8+'reallocations and reductions'!$I$7)),0)</f>
        <v>25</v>
      </c>
      <c r="L1203" s="133">
        <f t="shared" ca="1" si="54"/>
        <v>324496</v>
      </c>
      <c r="M1203" s="151">
        <f t="shared" ca="1" si="55"/>
        <v>0.18842543591396352</v>
      </c>
      <c r="N1203" s="156">
        <f t="shared" ca="1" si="56"/>
        <v>51449</v>
      </c>
    </row>
    <row r="1204" spans="1:14" x14ac:dyDescent="0.25">
      <c r="A1204" t="str">
        <f>CALCS!AD1207</f>
        <v>531302</v>
      </c>
      <c r="B1204" t="str">
        <f>CALCS!A1207</f>
        <v>Renton City</v>
      </c>
      <c r="C1204" t="str">
        <f>CALCS!B1207</f>
        <v>WA</v>
      </c>
      <c r="D1204" t="str">
        <f>CALCS!C1207</f>
        <v>51</v>
      </c>
      <c r="E1204" t="str">
        <f>CALCS!D1207</f>
        <v>PC</v>
      </c>
      <c r="F1204">
        <f>CALCS!O1207</f>
        <v>100953</v>
      </c>
      <c r="G1204" s="133">
        <f ca="1">OFFSET(CDBG17old!$J$1,MATCH(A1204,CDBG17old!$K$2:$K$1263,0),)</f>
        <v>626537</v>
      </c>
      <c r="H1204" s="133">
        <f>CALCS!X1207</f>
        <v>697834</v>
      </c>
      <c r="I1204" s="133">
        <f ca="1">IFERROR(OFFSET('reallocations and reductions'!$H$2,MATCH(A1204,'reallocations and reductions'!$F$3:$F$6,0),),0)</f>
        <v>0</v>
      </c>
      <c r="J1204" s="133">
        <f ca="1">IFERROR(OFFSET('reallocations and reductions'!$I$13,MATCH(A1204,'reallocations and reductions'!$F$14:$F$54,0),), 0)</f>
        <v>0</v>
      </c>
      <c r="K1204" s="133">
        <f ca="1">ROUND(IF(OR(E1204="State Balance", E1204="Hawaii County"), H1204/(SUMIF($E$2:$E$1259,"State Balance",$H$2:$H$1259)+SUMIF($E$2:$E$1259,"Hawaii County",$H$2:$H$1259))*('reallocations and reductions'!$I$6),H1204/(SUM($H$2:$H$1259)-SUMIF($E$2:$E$1259,"State Balance",$H$2:$H$1259)-SUMIF($E$2:$E$1259,"Hawaii County",$H$2:$H$1259))*('reallocations and reductions'!$I$8+'reallocations and reductions'!$I$7)),0)</f>
        <v>54</v>
      </c>
      <c r="L1204" s="133">
        <f t="shared" ca="1" si="54"/>
        <v>697888</v>
      </c>
      <c r="M1204" s="151">
        <f t="shared" ca="1" si="55"/>
        <v>0.1138815425106578</v>
      </c>
      <c r="N1204" s="156">
        <f t="shared" ca="1" si="56"/>
        <v>71351</v>
      </c>
    </row>
    <row r="1205" spans="1:14" x14ac:dyDescent="0.25">
      <c r="A1205" t="str">
        <f>CALCS!AD1208</f>
        <v>531314</v>
      </c>
      <c r="B1205" t="str">
        <f>CALCS!A1208</f>
        <v>Richland</v>
      </c>
      <c r="C1205" t="str">
        <f>CALCS!B1208</f>
        <v>WA</v>
      </c>
      <c r="D1205" t="str">
        <f>CALCS!C1208</f>
        <v>51</v>
      </c>
      <c r="E1205" t="str">
        <f>CALCS!D1208</f>
        <v>PC</v>
      </c>
      <c r="F1205">
        <f>CALCS!O1208</f>
        <v>54989</v>
      </c>
      <c r="G1205" s="133">
        <f ca="1">OFFSET(CDBG17old!$J$1,MATCH(A1205,CDBG17old!$K$2:$K$1263,0),)</f>
        <v>255191</v>
      </c>
      <c r="H1205" s="133">
        <f>CALCS!X1208</f>
        <v>306942</v>
      </c>
      <c r="I1205" s="133">
        <f ca="1">IFERROR(OFFSET('reallocations and reductions'!$H$2,MATCH(A1205,'reallocations and reductions'!$F$3:$F$6,0),),0)</f>
        <v>0</v>
      </c>
      <c r="J1205" s="133">
        <f ca="1">IFERROR(OFFSET('reallocations and reductions'!$I$13,MATCH(A1205,'reallocations and reductions'!$F$14:$F$54,0),), 0)</f>
        <v>0</v>
      </c>
      <c r="K1205" s="133">
        <f ca="1">ROUND(IF(OR(E1205="State Balance", E1205="Hawaii County"), H1205/(SUMIF($E$2:$E$1259,"State Balance",$H$2:$H$1259)+SUMIF($E$2:$E$1259,"Hawaii County",$H$2:$H$1259))*('reallocations and reductions'!$I$6),H1205/(SUM($H$2:$H$1259)-SUMIF($E$2:$E$1259,"State Balance",$H$2:$H$1259)-SUMIF($E$2:$E$1259,"Hawaii County",$H$2:$H$1259))*('reallocations and reductions'!$I$8+'reallocations and reductions'!$I$7)),0)</f>
        <v>24</v>
      </c>
      <c r="L1205" s="133">
        <f t="shared" ca="1" si="54"/>
        <v>306966</v>
      </c>
      <c r="M1205" s="151">
        <f t="shared" ca="1" si="55"/>
        <v>0.20288724915847345</v>
      </c>
      <c r="N1205" s="156">
        <f t="shared" ca="1" si="56"/>
        <v>51775</v>
      </c>
    </row>
    <row r="1206" spans="1:14" x14ac:dyDescent="0.25">
      <c r="A1206" t="str">
        <f>CALCS!AD1209</f>
        <v>531392</v>
      </c>
      <c r="B1206" t="str">
        <f>CALCS!A1209</f>
        <v>Seattle</v>
      </c>
      <c r="C1206" t="str">
        <f>CALCS!B1209</f>
        <v>WA</v>
      </c>
      <c r="D1206" t="str">
        <f>CALCS!C1209</f>
        <v>51</v>
      </c>
      <c r="E1206" t="str">
        <f>CALCS!D1209</f>
        <v>PC</v>
      </c>
      <c r="F1206">
        <f>CALCS!O1209</f>
        <v>704352</v>
      </c>
      <c r="G1206" s="133">
        <f ca="1">OFFSET(CDBG17old!$J$1,MATCH(A1206,CDBG17old!$K$2:$K$1263,0),)</f>
        <v>8848381</v>
      </c>
      <c r="H1206" s="133">
        <f>CALCS!X1209</f>
        <v>9487410</v>
      </c>
      <c r="I1206" s="133">
        <f ca="1">IFERROR(OFFSET('reallocations and reductions'!$H$2,MATCH(A1206,'reallocations and reductions'!$F$3:$F$6,0),),0)</f>
        <v>0</v>
      </c>
      <c r="J1206" s="133">
        <f ca="1">IFERROR(OFFSET('reallocations and reductions'!$I$13,MATCH(A1206,'reallocations and reductions'!$F$14:$F$54,0),), 0)</f>
        <v>0</v>
      </c>
      <c r="K1206" s="133">
        <f ca="1">ROUND(IF(OR(E1206="State Balance", E1206="Hawaii County"), H1206/(SUMIF($E$2:$E$1259,"State Balance",$H$2:$H$1259)+SUMIF($E$2:$E$1259,"Hawaii County",$H$2:$H$1259))*('reallocations and reductions'!$I$6),H1206/(SUM($H$2:$H$1259)-SUMIF($E$2:$E$1259,"State Balance",$H$2:$H$1259)-SUMIF($E$2:$E$1259,"Hawaii County",$H$2:$H$1259))*('reallocations and reductions'!$I$8+'reallocations and reductions'!$I$7)),0)</f>
        <v>740</v>
      </c>
      <c r="L1206" s="133">
        <f t="shared" ca="1" si="54"/>
        <v>9488150</v>
      </c>
      <c r="M1206" s="151">
        <f t="shared" ca="1" si="55"/>
        <v>7.2303509534682106E-2</v>
      </c>
      <c r="N1206" s="156">
        <f t="shared" ca="1" si="56"/>
        <v>639769</v>
      </c>
    </row>
    <row r="1207" spans="1:14" x14ac:dyDescent="0.25">
      <c r="A1207" t="str">
        <f>CALCS!AD1210</f>
        <v>531420</v>
      </c>
      <c r="B1207" t="str">
        <f>CALCS!A1210</f>
        <v>Shoreline</v>
      </c>
      <c r="C1207" t="str">
        <f>CALCS!B1210</f>
        <v>WA</v>
      </c>
      <c r="D1207" t="str">
        <f>CALCS!C1210</f>
        <v>52</v>
      </c>
      <c r="E1207" t="str">
        <f>CALCS!D1210</f>
        <v>MC</v>
      </c>
      <c r="F1207">
        <f>CALCS!O1210</f>
        <v>55333</v>
      </c>
      <c r="G1207" s="133">
        <f ca="1">OFFSET(CDBG17old!$J$1,MATCH(A1207,CDBG17old!$K$2:$K$1263,0),)</f>
        <v>280296</v>
      </c>
      <c r="H1207" s="133">
        <f>CALCS!X1210</f>
        <v>320806</v>
      </c>
      <c r="I1207" s="133">
        <f ca="1">IFERROR(OFFSET('reallocations and reductions'!$H$2,MATCH(A1207,'reallocations and reductions'!$F$3:$F$6,0),),0)</f>
        <v>0</v>
      </c>
      <c r="J1207" s="133">
        <f ca="1">IFERROR(OFFSET('reallocations and reductions'!$I$13,MATCH(A1207,'reallocations and reductions'!$F$14:$F$54,0),), 0)</f>
        <v>0</v>
      </c>
      <c r="K1207" s="133">
        <f ca="1">ROUND(IF(OR(E1207="State Balance", E1207="Hawaii County"), H1207/(SUMIF($E$2:$E$1259,"State Balance",$H$2:$H$1259)+SUMIF($E$2:$E$1259,"Hawaii County",$H$2:$H$1259))*('reallocations and reductions'!$I$6),H1207/(SUM($H$2:$H$1259)-SUMIF($E$2:$E$1259,"State Balance",$H$2:$H$1259)-SUMIF($E$2:$E$1259,"Hawaii County",$H$2:$H$1259))*('reallocations and reductions'!$I$8+'reallocations and reductions'!$I$7)),0)</f>
        <v>25</v>
      </c>
      <c r="L1207" s="133">
        <f t="shared" ca="1" si="54"/>
        <v>320831</v>
      </c>
      <c r="M1207" s="151">
        <f t="shared" ca="1" si="55"/>
        <v>0.14461497845135143</v>
      </c>
      <c r="N1207" s="156">
        <f t="shared" ca="1" si="56"/>
        <v>40535</v>
      </c>
    </row>
    <row r="1208" spans="1:14" x14ac:dyDescent="0.25">
      <c r="A1208" t="str">
        <f>CALCS!AD1211</f>
        <v>531488</v>
      </c>
      <c r="B1208" t="str">
        <f>CALCS!A1211</f>
        <v>Spokane</v>
      </c>
      <c r="C1208" t="str">
        <f>CALCS!B1211</f>
        <v>WA</v>
      </c>
      <c r="D1208" t="str">
        <f>CALCS!C1211</f>
        <v>51</v>
      </c>
      <c r="E1208" t="str">
        <f>CALCS!D1211</f>
        <v>PC</v>
      </c>
      <c r="F1208">
        <f>CALCS!O1211</f>
        <v>215973</v>
      </c>
      <c r="G1208" s="133">
        <f ca="1">OFFSET(CDBG17old!$J$1,MATCH(A1208,CDBG17old!$K$2:$K$1263,0),)</f>
        <v>3014163</v>
      </c>
      <c r="H1208" s="133">
        <f>CALCS!X1211</f>
        <v>3258879</v>
      </c>
      <c r="I1208" s="133">
        <f ca="1">IFERROR(OFFSET('reallocations and reductions'!$H$2,MATCH(A1208,'reallocations and reductions'!$F$3:$F$6,0),),0)</f>
        <v>0</v>
      </c>
      <c r="J1208" s="133">
        <f ca="1">IFERROR(OFFSET('reallocations and reductions'!$I$13,MATCH(A1208,'reallocations and reductions'!$F$14:$F$54,0),), 0)</f>
        <v>0</v>
      </c>
      <c r="K1208" s="133">
        <f ca="1">ROUND(IF(OR(E1208="State Balance", E1208="Hawaii County"), H1208/(SUMIF($E$2:$E$1259,"State Balance",$H$2:$H$1259)+SUMIF($E$2:$E$1259,"Hawaii County",$H$2:$H$1259))*('reallocations and reductions'!$I$6),H1208/(SUM($H$2:$H$1259)-SUMIF($E$2:$E$1259,"State Balance",$H$2:$H$1259)-SUMIF($E$2:$E$1259,"Hawaii County",$H$2:$H$1259))*('reallocations and reductions'!$I$8+'reallocations and reductions'!$I$7)),0)</f>
        <v>254</v>
      </c>
      <c r="L1208" s="133">
        <f t="shared" ca="1" si="54"/>
        <v>3259133</v>
      </c>
      <c r="M1208" s="151">
        <f t="shared" ca="1" si="55"/>
        <v>8.127297694252103E-2</v>
      </c>
      <c r="N1208" s="156">
        <f t="shared" ca="1" si="56"/>
        <v>244970</v>
      </c>
    </row>
    <row r="1209" spans="1:14" x14ac:dyDescent="0.25">
      <c r="A1209" t="str">
        <f>CALCS!AD1212</f>
        <v>531554</v>
      </c>
      <c r="B1209" t="str">
        <f>CALCS!A1212</f>
        <v>Tacoma</v>
      </c>
      <c r="C1209" t="str">
        <f>CALCS!B1212</f>
        <v>WA</v>
      </c>
      <c r="D1209" t="str">
        <f>CALCS!C1212</f>
        <v>51</v>
      </c>
      <c r="E1209" t="str">
        <f>CALCS!D1212</f>
        <v>PC</v>
      </c>
      <c r="F1209">
        <f>CALCS!O1212</f>
        <v>211277</v>
      </c>
      <c r="G1209" s="133">
        <f ca="1">OFFSET(CDBG17old!$J$1,MATCH(A1209,CDBG17old!$K$2:$K$1263,0),)</f>
        <v>2242344</v>
      </c>
      <c r="H1209" s="133">
        <f>CALCS!X1212</f>
        <v>2459964</v>
      </c>
      <c r="I1209" s="133">
        <f ca="1">IFERROR(OFFSET('reallocations and reductions'!$H$2,MATCH(A1209,'reallocations and reductions'!$F$3:$F$6,0),),0)</f>
        <v>0</v>
      </c>
      <c r="J1209" s="133">
        <f ca="1">IFERROR(OFFSET('reallocations and reductions'!$I$13,MATCH(A1209,'reallocations and reductions'!$F$14:$F$54,0),), 0)</f>
        <v>0</v>
      </c>
      <c r="K1209" s="133">
        <f ca="1">ROUND(IF(OR(E1209="State Balance", E1209="Hawaii County"), H1209/(SUMIF($E$2:$E$1259,"State Balance",$H$2:$H$1259)+SUMIF($E$2:$E$1259,"Hawaii County",$H$2:$H$1259))*('reallocations and reductions'!$I$6),H1209/(SUM($H$2:$H$1259)-SUMIF($E$2:$E$1259,"State Balance",$H$2:$H$1259)-SUMIF($E$2:$E$1259,"Hawaii County",$H$2:$H$1259))*('reallocations and reductions'!$I$8+'reallocations and reductions'!$I$7)),0)</f>
        <v>192</v>
      </c>
      <c r="L1209" s="133">
        <f t="shared" ca="1" si="54"/>
        <v>2460156</v>
      </c>
      <c r="M1209" s="151">
        <f t="shared" ca="1" si="55"/>
        <v>9.7135854266785115E-2</v>
      </c>
      <c r="N1209" s="156">
        <f t="shared" ca="1" si="56"/>
        <v>217812</v>
      </c>
    </row>
    <row r="1210" spans="1:14" x14ac:dyDescent="0.25">
      <c r="A1210" t="str">
        <f>CALCS!AD1213</f>
        <v>531668</v>
      </c>
      <c r="B1210" t="str">
        <f>CALCS!A1213</f>
        <v>Vancouver</v>
      </c>
      <c r="C1210" t="str">
        <f>CALCS!B1213</f>
        <v>WA</v>
      </c>
      <c r="D1210" t="str">
        <f>CALCS!C1213</f>
        <v>51</v>
      </c>
      <c r="E1210" t="str">
        <f>CALCS!D1213</f>
        <v>PC</v>
      </c>
      <c r="F1210">
        <f>CALCS!O1213</f>
        <v>174826</v>
      </c>
      <c r="G1210" s="133">
        <f ca="1">OFFSET(CDBG17old!$J$1,MATCH(A1210,CDBG17old!$K$2:$K$1263,0),)</f>
        <v>1158998</v>
      </c>
      <c r="H1210" s="133">
        <f>CALCS!X1213</f>
        <v>1288858</v>
      </c>
      <c r="I1210" s="133">
        <f ca="1">IFERROR(OFFSET('reallocations and reductions'!$H$2,MATCH(A1210,'reallocations and reductions'!$F$3:$F$6,0),),0)</f>
        <v>0</v>
      </c>
      <c r="J1210" s="133">
        <f ca="1">IFERROR(OFFSET('reallocations and reductions'!$I$13,MATCH(A1210,'reallocations and reductions'!$F$14:$F$54,0),), 0)</f>
        <v>0</v>
      </c>
      <c r="K1210" s="133">
        <f ca="1">ROUND(IF(OR(E1210="State Balance", E1210="Hawaii County"), H1210/(SUMIF($E$2:$E$1259,"State Balance",$H$2:$H$1259)+SUMIF($E$2:$E$1259,"Hawaii County",$H$2:$H$1259))*('reallocations and reductions'!$I$6),H1210/(SUM($H$2:$H$1259)-SUMIF($E$2:$E$1259,"State Balance",$H$2:$H$1259)-SUMIF($E$2:$E$1259,"Hawaii County",$H$2:$H$1259))*('reallocations and reductions'!$I$8+'reallocations and reductions'!$I$7)),0)</f>
        <v>100</v>
      </c>
      <c r="L1210" s="133">
        <f t="shared" ca="1" si="54"/>
        <v>1288958</v>
      </c>
      <c r="M1210" s="151">
        <f t="shared" ca="1" si="55"/>
        <v>0.11213134103768946</v>
      </c>
      <c r="N1210" s="156">
        <f t="shared" ca="1" si="56"/>
        <v>129960</v>
      </c>
    </row>
    <row r="1211" spans="1:14" x14ac:dyDescent="0.25">
      <c r="A1211" t="str">
        <f>CALCS!AD1214</f>
        <v>531680</v>
      </c>
      <c r="B1211" t="str">
        <f>CALCS!A1214</f>
        <v>Walla Walla City</v>
      </c>
      <c r="C1211" t="str">
        <f>CALCS!B1214</f>
        <v>WA</v>
      </c>
      <c r="D1211" t="str">
        <f>CALCS!C1214</f>
        <v>51</v>
      </c>
      <c r="E1211" t="str">
        <f>CALCS!D1214</f>
        <v>PC</v>
      </c>
      <c r="F1211">
        <f>CALCS!O1214</f>
        <v>32132</v>
      </c>
      <c r="G1211" s="133">
        <f ca="1">OFFSET(CDBG17old!$J$1,MATCH(A1211,CDBG17old!$K$2:$K$1263,0),)</f>
        <v>341885</v>
      </c>
      <c r="H1211" s="133">
        <f>CALCS!X1214</f>
        <v>381834</v>
      </c>
      <c r="I1211" s="133">
        <f ca="1">IFERROR(OFFSET('reallocations and reductions'!$H$2,MATCH(A1211,'reallocations and reductions'!$F$3:$F$6,0),),0)</f>
        <v>0</v>
      </c>
      <c r="J1211" s="133">
        <f ca="1">IFERROR(OFFSET('reallocations and reductions'!$I$13,MATCH(A1211,'reallocations and reductions'!$F$14:$F$54,0),), 0)</f>
        <v>0</v>
      </c>
      <c r="K1211" s="133">
        <f ca="1">ROUND(IF(OR(E1211="State Balance", E1211="Hawaii County"), H1211/(SUMIF($E$2:$E$1259,"State Balance",$H$2:$H$1259)+SUMIF($E$2:$E$1259,"Hawaii County",$H$2:$H$1259))*('reallocations and reductions'!$I$6),H1211/(SUM($H$2:$H$1259)-SUMIF($E$2:$E$1259,"State Balance",$H$2:$H$1259)-SUMIF($E$2:$E$1259,"Hawaii County",$H$2:$H$1259))*('reallocations and reductions'!$I$8+'reallocations and reductions'!$I$7)),0)</f>
        <v>30</v>
      </c>
      <c r="L1211" s="133">
        <f t="shared" ca="1" si="54"/>
        <v>381864</v>
      </c>
      <c r="M1211" s="151">
        <f t="shared" ca="1" si="55"/>
        <v>0.11693698173362388</v>
      </c>
      <c r="N1211" s="156">
        <f t="shared" ca="1" si="56"/>
        <v>39979</v>
      </c>
    </row>
    <row r="1212" spans="1:14" x14ac:dyDescent="0.25">
      <c r="A1212" t="str">
        <f>CALCS!AD1215</f>
        <v>531728</v>
      </c>
      <c r="B1212" t="str">
        <f>CALCS!A1215</f>
        <v>Wenatchee</v>
      </c>
      <c r="C1212" t="str">
        <f>CALCS!B1215</f>
        <v>WA</v>
      </c>
      <c r="D1212" t="str">
        <f>CALCS!C1215</f>
        <v>51</v>
      </c>
      <c r="E1212" t="str">
        <f>CALCS!D1215</f>
        <v>PC</v>
      </c>
      <c r="F1212">
        <f>CALCS!O1215</f>
        <v>33921</v>
      </c>
      <c r="G1212" s="133">
        <f ca="1">OFFSET(CDBG17old!$J$1,MATCH(A1212,CDBG17old!$K$2:$K$1263,0),)</f>
        <v>211185</v>
      </c>
      <c r="H1212" s="133">
        <f>CALCS!X1215</f>
        <v>242441</v>
      </c>
      <c r="I1212" s="133">
        <f ca="1">IFERROR(OFFSET('reallocations and reductions'!$H$2,MATCH(A1212,'reallocations and reductions'!$F$3:$F$6,0),),0)</f>
        <v>0</v>
      </c>
      <c r="J1212" s="133">
        <f ca="1">IFERROR(OFFSET('reallocations and reductions'!$I$13,MATCH(A1212,'reallocations and reductions'!$F$14:$F$54,0),), 0)</f>
        <v>0</v>
      </c>
      <c r="K1212" s="133">
        <f ca="1">ROUND(IF(OR(E1212="State Balance", E1212="Hawaii County"), H1212/(SUMIF($E$2:$E$1259,"State Balance",$H$2:$H$1259)+SUMIF($E$2:$E$1259,"Hawaii County",$H$2:$H$1259))*('reallocations and reductions'!$I$6),H1212/(SUM($H$2:$H$1259)-SUMIF($E$2:$E$1259,"State Balance",$H$2:$H$1259)-SUMIF($E$2:$E$1259,"Hawaii County",$H$2:$H$1259))*('reallocations and reductions'!$I$8+'reallocations and reductions'!$I$7)),0)</f>
        <v>19</v>
      </c>
      <c r="L1212" s="133">
        <f t="shared" ca="1" si="54"/>
        <v>242460</v>
      </c>
      <c r="M1212" s="151">
        <f t="shared" ca="1" si="55"/>
        <v>0.1480929043255913</v>
      </c>
      <c r="N1212" s="156">
        <f t="shared" ca="1" si="56"/>
        <v>31275</v>
      </c>
    </row>
    <row r="1213" spans="1:14" x14ac:dyDescent="0.25">
      <c r="A1213" t="str">
        <f>CALCS!AD1216</f>
        <v>531830</v>
      </c>
      <c r="B1213" t="str">
        <f>CALCS!A1216</f>
        <v>Yakima</v>
      </c>
      <c r="C1213" t="str">
        <f>CALCS!B1216</f>
        <v>WA</v>
      </c>
      <c r="D1213" t="str">
        <f>CALCS!C1216</f>
        <v>51</v>
      </c>
      <c r="E1213" t="str">
        <f>CALCS!D1216</f>
        <v>PC</v>
      </c>
      <c r="F1213">
        <f>CALCS!O1216</f>
        <v>93986</v>
      </c>
      <c r="G1213" s="133">
        <f ca="1">OFFSET(CDBG17old!$J$1,MATCH(A1213,CDBG17old!$K$2:$K$1263,0),)</f>
        <v>864848</v>
      </c>
      <c r="H1213" s="133">
        <f>CALCS!X1216</f>
        <v>996636</v>
      </c>
      <c r="I1213" s="133">
        <f ca="1">IFERROR(OFFSET('reallocations and reductions'!$H$2,MATCH(A1213,'reallocations and reductions'!$F$3:$F$6,0),),0)</f>
        <v>0</v>
      </c>
      <c r="J1213" s="133">
        <f ca="1">IFERROR(OFFSET('reallocations and reductions'!$I$13,MATCH(A1213,'reallocations and reductions'!$F$14:$F$54,0),), 0)</f>
        <v>0</v>
      </c>
      <c r="K1213" s="133">
        <f ca="1">ROUND(IF(OR(E1213="State Balance", E1213="Hawaii County"), H1213/(SUMIF($E$2:$E$1259,"State Balance",$H$2:$H$1259)+SUMIF($E$2:$E$1259,"Hawaii County",$H$2:$H$1259))*('reallocations and reductions'!$I$6),H1213/(SUM($H$2:$H$1259)-SUMIF($E$2:$E$1259,"State Balance",$H$2:$H$1259)-SUMIF($E$2:$E$1259,"Hawaii County",$H$2:$H$1259))*('reallocations and reductions'!$I$8+'reallocations and reductions'!$I$7)),0)</f>
        <v>78</v>
      </c>
      <c r="L1213" s="133">
        <f t="shared" ca="1" si="54"/>
        <v>996714</v>
      </c>
      <c r="M1213" s="151">
        <f t="shared" ca="1" si="55"/>
        <v>0.15247303572419663</v>
      </c>
      <c r="N1213" s="156">
        <f t="shared" ca="1" si="56"/>
        <v>131866</v>
      </c>
    </row>
    <row r="1214" spans="1:14" x14ac:dyDescent="0.25">
      <c r="A1214" t="str">
        <f>CALCS!AD1217</f>
        <v>539011</v>
      </c>
      <c r="B1214" t="str">
        <f>CALCS!A1217</f>
        <v>Clark County</v>
      </c>
      <c r="C1214" t="str">
        <f>CALCS!B1217</f>
        <v>WA</v>
      </c>
      <c r="D1214" t="str">
        <f>CALCS!C1217</f>
        <v>66</v>
      </c>
      <c r="E1214" t="str">
        <f>CALCS!D1217</f>
        <v>UC</v>
      </c>
      <c r="F1214">
        <f>CALCS!O1217</f>
        <v>298052</v>
      </c>
      <c r="G1214" s="133">
        <f ca="1">OFFSET(CDBG17old!$J$1,MATCH(A1214,CDBG17old!$K$2:$K$1263,0),)</f>
        <v>1392126</v>
      </c>
      <c r="H1214" s="133">
        <f>CALCS!X1217</f>
        <v>1511386</v>
      </c>
      <c r="I1214" s="133">
        <f ca="1">IFERROR(OFFSET('reallocations and reductions'!$H$2,MATCH(A1214,'reallocations and reductions'!$F$3:$F$6,0),),0)</f>
        <v>0</v>
      </c>
      <c r="J1214" s="133">
        <f ca="1">IFERROR(OFFSET('reallocations and reductions'!$I$13,MATCH(A1214,'reallocations and reductions'!$F$14:$F$54,0),), 0)</f>
        <v>0</v>
      </c>
      <c r="K1214" s="133">
        <f ca="1">ROUND(IF(OR(E1214="State Balance", E1214="Hawaii County"), H1214/(SUMIF($E$2:$E$1259,"State Balance",$H$2:$H$1259)+SUMIF($E$2:$E$1259,"Hawaii County",$H$2:$H$1259))*('reallocations and reductions'!$I$6),H1214/(SUM($H$2:$H$1259)-SUMIF($E$2:$E$1259,"State Balance",$H$2:$H$1259)-SUMIF($E$2:$E$1259,"Hawaii County",$H$2:$H$1259))*('reallocations and reductions'!$I$8+'reallocations and reductions'!$I$7)),0)</f>
        <v>118</v>
      </c>
      <c r="L1214" s="133">
        <f t="shared" ca="1" si="54"/>
        <v>1511504</v>
      </c>
      <c r="M1214" s="151">
        <f t="shared" ca="1" si="55"/>
        <v>8.5752295410041909E-2</v>
      </c>
      <c r="N1214" s="156">
        <f t="shared" ca="1" si="56"/>
        <v>119378</v>
      </c>
    </row>
    <row r="1215" spans="1:14" x14ac:dyDescent="0.25">
      <c r="A1215" t="str">
        <f>CALCS!AD1218</f>
        <v>539033</v>
      </c>
      <c r="B1215" t="str">
        <f>CALCS!A1218</f>
        <v>King County</v>
      </c>
      <c r="C1215" t="str">
        <f>CALCS!B1218</f>
        <v>WA</v>
      </c>
      <c r="D1215" t="str">
        <f>CALCS!C1218</f>
        <v>66</v>
      </c>
      <c r="E1215" t="str">
        <f>CALCS!D1218</f>
        <v>UC</v>
      </c>
      <c r="F1215">
        <f>CALCS!O1218</f>
        <v>652496</v>
      </c>
      <c r="G1215" s="133">
        <f ca="1">OFFSET(CDBG17old!$J$1,MATCH(A1215,CDBG17old!$K$2:$K$1263,0),)</f>
        <v>3379042</v>
      </c>
      <c r="H1215" s="133">
        <f>CALCS!X1218</f>
        <v>3189445</v>
      </c>
      <c r="I1215" s="133">
        <f ca="1">IFERROR(OFFSET('reallocations and reductions'!$H$2,MATCH(A1215,'reallocations and reductions'!$F$3:$F$6,0),),0)</f>
        <v>0</v>
      </c>
      <c r="J1215" s="133">
        <f ca="1">IFERROR(OFFSET('reallocations and reductions'!$I$13,MATCH(A1215,'reallocations and reductions'!$F$14:$F$54,0),), 0)</f>
        <v>0</v>
      </c>
      <c r="K1215" s="133">
        <f ca="1">ROUND(IF(OR(E1215="State Balance", E1215="Hawaii County"), H1215/(SUMIF($E$2:$E$1259,"State Balance",$H$2:$H$1259)+SUMIF($E$2:$E$1259,"Hawaii County",$H$2:$H$1259))*('reallocations and reductions'!$I$6),H1215/(SUM($H$2:$H$1259)-SUMIF($E$2:$E$1259,"State Balance",$H$2:$H$1259)-SUMIF($E$2:$E$1259,"Hawaii County",$H$2:$H$1259))*('reallocations and reductions'!$I$8+'reallocations and reductions'!$I$7)),0)</f>
        <v>249</v>
      </c>
      <c r="L1215" s="133">
        <f t="shared" ca="1" si="54"/>
        <v>3189694</v>
      </c>
      <c r="M1215" s="151">
        <f t="shared" ca="1" si="55"/>
        <v>-5.6036000736303368E-2</v>
      </c>
      <c r="N1215" s="156">
        <f t="shared" ca="1" si="56"/>
        <v>-189348</v>
      </c>
    </row>
    <row r="1216" spans="1:14" x14ac:dyDescent="0.25">
      <c r="A1216" t="str">
        <f>CALCS!AD1219</f>
        <v>539035</v>
      </c>
      <c r="B1216" t="str">
        <f>CALCS!A1219</f>
        <v>Kitsap County</v>
      </c>
      <c r="C1216" t="str">
        <f>CALCS!B1219</f>
        <v>WA</v>
      </c>
      <c r="D1216" t="str">
        <f>CALCS!C1219</f>
        <v>66</v>
      </c>
      <c r="E1216" t="str">
        <f>CALCS!D1219</f>
        <v>UC</v>
      </c>
      <c r="F1216">
        <f>CALCS!O1219</f>
        <v>222603</v>
      </c>
      <c r="G1216" s="133">
        <f ca="1">OFFSET(CDBG17old!$J$1,MATCH(A1216,CDBG17old!$K$2:$K$1263,0),)</f>
        <v>952807</v>
      </c>
      <c r="H1216" s="133">
        <f>CALCS!X1219</f>
        <v>1056010</v>
      </c>
      <c r="I1216" s="133">
        <f ca="1">IFERROR(OFFSET('reallocations and reductions'!$H$2,MATCH(A1216,'reallocations and reductions'!$F$3:$F$6,0),),0)</f>
        <v>0</v>
      </c>
      <c r="J1216" s="133">
        <f ca="1">IFERROR(OFFSET('reallocations and reductions'!$I$13,MATCH(A1216,'reallocations and reductions'!$F$14:$F$54,0),), 0)</f>
        <v>0</v>
      </c>
      <c r="K1216" s="133">
        <f ca="1">ROUND(IF(OR(E1216="State Balance", E1216="Hawaii County"), H1216/(SUMIF($E$2:$E$1259,"State Balance",$H$2:$H$1259)+SUMIF($E$2:$E$1259,"Hawaii County",$H$2:$H$1259))*('reallocations and reductions'!$I$6),H1216/(SUM($H$2:$H$1259)-SUMIF($E$2:$E$1259,"State Balance",$H$2:$H$1259)-SUMIF($E$2:$E$1259,"Hawaii County",$H$2:$H$1259))*('reallocations and reductions'!$I$8+'reallocations and reductions'!$I$7)),0)</f>
        <v>82</v>
      </c>
      <c r="L1216" s="133">
        <f t="shared" ca="1" si="54"/>
        <v>1056092</v>
      </c>
      <c r="M1216" s="151">
        <f t="shared" ca="1" si="55"/>
        <v>0.10840075692139121</v>
      </c>
      <c r="N1216" s="156">
        <f t="shared" ca="1" si="56"/>
        <v>103285</v>
      </c>
    </row>
    <row r="1217" spans="1:14" x14ac:dyDescent="0.25">
      <c r="A1217" t="str">
        <f>CALCS!AD1220</f>
        <v>539053</v>
      </c>
      <c r="B1217" t="str">
        <f>CALCS!A1220</f>
        <v>Pierce County</v>
      </c>
      <c r="C1217" t="str">
        <f>CALCS!B1220</f>
        <v>WA</v>
      </c>
      <c r="D1217" t="str">
        <f>CALCS!C1220</f>
        <v>66</v>
      </c>
      <c r="E1217" t="str">
        <f>CALCS!D1220</f>
        <v>UC</v>
      </c>
      <c r="F1217">
        <f>CALCS!O1220</f>
        <v>559780</v>
      </c>
      <c r="G1217" s="133">
        <f ca="1">OFFSET(CDBG17old!$J$1,MATCH(A1217,CDBG17old!$K$2:$K$1263,0),)</f>
        <v>2635361</v>
      </c>
      <c r="H1217" s="133">
        <f>CALCS!X1220</f>
        <v>2974049</v>
      </c>
      <c r="I1217" s="133">
        <f ca="1">IFERROR(OFFSET('reallocations and reductions'!$H$2,MATCH(A1217,'reallocations and reductions'!$F$3:$F$6,0),),0)</f>
        <v>0</v>
      </c>
      <c r="J1217" s="133">
        <f ca="1">IFERROR(OFFSET('reallocations and reductions'!$I$13,MATCH(A1217,'reallocations and reductions'!$F$14:$F$54,0),), 0)</f>
        <v>0</v>
      </c>
      <c r="K1217" s="133">
        <f ca="1">ROUND(IF(OR(E1217="State Balance", E1217="Hawaii County"), H1217/(SUMIF($E$2:$E$1259,"State Balance",$H$2:$H$1259)+SUMIF($E$2:$E$1259,"Hawaii County",$H$2:$H$1259))*('reallocations and reductions'!$I$6),H1217/(SUM($H$2:$H$1259)-SUMIF($E$2:$E$1259,"State Balance",$H$2:$H$1259)-SUMIF($E$2:$E$1259,"Hawaii County",$H$2:$H$1259))*('reallocations and reductions'!$I$8+'reallocations and reductions'!$I$7)),0)</f>
        <v>232</v>
      </c>
      <c r="L1217" s="133">
        <f t="shared" ref="L1217:L1259" ca="1" si="57">H1217+I1217+J1217+K1217</f>
        <v>2974281</v>
      </c>
      <c r="M1217" s="151">
        <f t="shared" ref="M1217:M1259" ca="1" si="58">(L1217-G1217)/G1217</f>
        <v>0.12860477179407298</v>
      </c>
      <c r="N1217" s="156">
        <f t="shared" ref="N1217:N1259" ca="1" si="59">L1217-G1217</f>
        <v>338920</v>
      </c>
    </row>
    <row r="1218" spans="1:14" x14ac:dyDescent="0.25">
      <c r="A1218" t="str">
        <f>CALCS!AD1221</f>
        <v>539061</v>
      </c>
      <c r="B1218" t="str">
        <f>CALCS!A1221</f>
        <v>Snohomish County</v>
      </c>
      <c r="C1218" t="str">
        <f>CALCS!B1221</f>
        <v>WA</v>
      </c>
      <c r="D1218" t="str">
        <f>CALCS!C1221</f>
        <v>66</v>
      </c>
      <c r="E1218" t="str">
        <f>CALCS!D1221</f>
        <v>UC</v>
      </c>
      <c r="F1218">
        <f>CALCS!O1221</f>
        <v>608068</v>
      </c>
      <c r="G1218" s="133">
        <f ca="1">OFFSET(CDBG17old!$J$1,MATCH(A1218,CDBG17old!$K$2:$K$1263,0),)</f>
        <v>2743362</v>
      </c>
      <c r="H1218" s="133">
        <f>CALCS!X1221</f>
        <v>3059977</v>
      </c>
      <c r="I1218" s="133">
        <f ca="1">IFERROR(OFFSET('reallocations and reductions'!$H$2,MATCH(A1218,'reallocations and reductions'!$F$3:$F$6,0),),0)</f>
        <v>0</v>
      </c>
      <c r="J1218" s="133">
        <f ca="1">IFERROR(OFFSET('reallocations and reductions'!$I$13,MATCH(A1218,'reallocations and reductions'!$F$14:$F$54,0),), 0)</f>
        <v>0</v>
      </c>
      <c r="K1218" s="133">
        <f ca="1">ROUND(IF(OR(E1218="State Balance", E1218="Hawaii County"), H1218/(SUMIF($E$2:$E$1259,"State Balance",$H$2:$H$1259)+SUMIF($E$2:$E$1259,"Hawaii County",$H$2:$H$1259))*('reallocations and reductions'!$I$6),H1218/(SUM($H$2:$H$1259)-SUMIF($E$2:$E$1259,"State Balance",$H$2:$H$1259)-SUMIF($E$2:$E$1259,"Hawaii County",$H$2:$H$1259))*('reallocations and reductions'!$I$8+'reallocations and reductions'!$I$7)),0)</f>
        <v>239</v>
      </c>
      <c r="L1218" s="133">
        <f t="shared" ca="1" si="57"/>
        <v>3060216</v>
      </c>
      <c r="M1218" s="151">
        <f t="shared" ca="1" si="58"/>
        <v>0.11549842857049124</v>
      </c>
      <c r="N1218" s="156">
        <f t="shared" ca="1" si="59"/>
        <v>316854</v>
      </c>
    </row>
    <row r="1219" spans="1:14" x14ac:dyDescent="0.25">
      <c r="A1219" t="str">
        <f>CALCS!AD1222</f>
        <v>539063</v>
      </c>
      <c r="B1219" t="str">
        <f>CALCS!A1222</f>
        <v>Spokane County</v>
      </c>
      <c r="C1219" t="str">
        <f>CALCS!B1222</f>
        <v>WA</v>
      </c>
      <c r="D1219" t="str">
        <f>CALCS!C1222</f>
        <v>66</v>
      </c>
      <c r="E1219" t="str">
        <f>CALCS!D1222</f>
        <v>UC</v>
      </c>
      <c r="F1219">
        <f>CALCS!O1222</f>
        <v>283099</v>
      </c>
      <c r="G1219" s="133">
        <f ca="1">OFFSET(CDBG17old!$J$1,MATCH(A1219,CDBG17old!$K$2:$K$1263,0),)</f>
        <v>1400037</v>
      </c>
      <c r="H1219" s="133">
        <f>CALCS!X1222</f>
        <v>1597216</v>
      </c>
      <c r="I1219" s="133">
        <f ca="1">IFERROR(OFFSET('reallocations and reductions'!$H$2,MATCH(A1219,'reallocations and reductions'!$F$3:$F$6,0),),0)</f>
        <v>0</v>
      </c>
      <c r="J1219" s="133">
        <f ca="1">IFERROR(OFFSET('reallocations and reductions'!$I$13,MATCH(A1219,'reallocations and reductions'!$F$14:$F$54,0),), 0)</f>
        <v>0</v>
      </c>
      <c r="K1219" s="133">
        <f ca="1">ROUND(IF(OR(E1219="State Balance", E1219="Hawaii County"), H1219/(SUMIF($E$2:$E$1259,"State Balance",$H$2:$H$1259)+SUMIF($E$2:$E$1259,"Hawaii County",$H$2:$H$1259))*('reallocations and reductions'!$I$6),H1219/(SUM($H$2:$H$1259)-SUMIF($E$2:$E$1259,"State Balance",$H$2:$H$1259)-SUMIF($E$2:$E$1259,"Hawaii County",$H$2:$H$1259))*('reallocations and reductions'!$I$8+'reallocations and reductions'!$I$7)),0)</f>
        <v>125</v>
      </c>
      <c r="L1219" s="133">
        <f t="shared" ca="1" si="57"/>
        <v>1597341</v>
      </c>
      <c r="M1219" s="151">
        <f t="shared" ca="1" si="58"/>
        <v>0.14092770405353572</v>
      </c>
      <c r="N1219" s="156">
        <f t="shared" ca="1" si="59"/>
        <v>197304</v>
      </c>
    </row>
    <row r="1220" spans="1:14" x14ac:dyDescent="0.25">
      <c r="A1220" t="str">
        <f>CALCS!AD1223</f>
        <v>539067</v>
      </c>
      <c r="B1220" t="str">
        <f>CALCS!A1223</f>
        <v>Thurston County</v>
      </c>
      <c r="C1220" t="str">
        <f>CALCS!B1223</f>
        <v>WA</v>
      </c>
      <c r="D1220" t="str">
        <f>CALCS!C1223</f>
        <v>66</v>
      </c>
      <c r="E1220" t="str">
        <f>CALCS!D1223</f>
        <v>UC</v>
      </c>
      <c r="F1220">
        <f>CALCS!O1223</f>
        <v>223616</v>
      </c>
      <c r="G1220" s="133">
        <f ca="1">OFFSET(CDBG17old!$J$1,MATCH(A1220,CDBG17old!$K$2:$K$1263,0),)</f>
        <v>1069402</v>
      </c>
      <c r="H1220" s="133">
        <f>CALCS!X1223</f>
        <v>1218741</v>
      </c>
      <c r="I1220" s="133">
        <f ca="1">IFERROR(OFFSET('reallocations and reductions'!$H$2,MATCH(A1220,'reallocations and reductions'!$F$3:$F$6,0),),0)</f>
        <v>0</v>
      </c>
      <c r="J1220" s="133">
        <f ca="1">IFERROR(OFFSET('reallocations and reductions'!$I$13,MATCH(A1220,'reallocations and reductions'!$F$14:$F$54,0),), 0)</f>
        <v>0</v>
      </c>
      <c r="K1220" s="133">
        <f ca="1">ROUND(IF(OR(E1220="State Balance", E1220="Hawaii County"), H1220/(SUMIF($E$2:$E$1259,"State Balance",$H$2:$H$1259)+SUMIF($E$2:$E$1259,"Hawaii County",$H$2:$H$1259))*('reallocations and reductions'!$I$6),H1220/(SUM($H$2:$H$1259)-SUMIF($E$2:$E$1259,"State Balance",$H$2:$H$1259)-SUMIF($E$2:$E$1259,"Hawaii County",$H$2:$H$1259))*('reallocations and reductions'!$I$8+'reallocations and reductions'!$I$7)),0)</f>
        <v>95</v>
      </c>
      <c r="L1220" s="133">
        <f t="shared" ca="1" si="57"/>
        <v>1218836</v>
      </c>
      <c r="M1220" s="151">
        <f t="shared" ca="1" si="58"/>
        <v>0.13973603939397908</v>
      </c>
      <c r="N1220" s="156">
        <f t="shared" ca="1" si="59"/>
        <v>149434</v>
      </c>
    </row>
    <row r="1221" spans="1:14" x14ac:dyDescent="0.25">
      <c r="A1221" t="str">
        <f>CALCS!AD1224</f>
        <v>559999</v>
      </c>
      <c r="B1221" t="str">
        <f>CALCS!A1224</f>
        <v>Wisconsin</v>
      </c>
      <c r="C1221" t="str">
        <f>CALCS!B1224</f>
        <v>WI</v>
      </c>
      <c r="D1221" t="str">
        <f>CALCS!C1224</f>
        <v>22</v>
      </c>
      <c r="E1221" t="str">
        <f>CALCS!D1224</f>
        <v>State Balance</v>
      </c>
      <c r="F1221">
        <f>CALCS!O1224</f>
        <v>3081652</v>
      </c>
      <c r="G1221" s="133">
        <f ca="1">OFFSET(CDBG17old!$J$1,MATCH(A1221,CDBG17old!$K$2:$K$1263,0),)</f>
        <v>24391621</v>
      </c>
      <c r="H1221" s="133">
        <f>CALCS!X1224</f>
        <v>26601468</v>
      </c>
      <c r="I1221" s="133">
        <f ca="1">IFERROR(OFFSET('reallocations and reductions'!$H$2,MATCH(A1221,'reallocations and reductions'!$F$3:$F$6,0),),0)</f>
        <v>0</v>
      </c>
      <c r="J1221" s="133">
        <f ca="1">IFERROR(OFFSET('reallocations and reductions'!$I$13,MATCH(A1221,'reallocations and reductions'!$F$14:$F$54,0),), 0)</f>
        <v>0</v>
      </c>
      <c r="K1221" s="133">
        <f ca="1">ROUND(IF(OR(E1221="State Balance", E1221="Hawaii County"), H1221/(SUMIF($E$2:$E$1259,"State Balance",$H$2:$H$1259)+SUMIF($E$2:$E$1259,"Hawaii County",$H$2:$H$1259))*('reallocations and reductions'!$I$6),H1221/(SUM($H$2:$H$1259)-SUMIF($E$2:$E$1259,"State Balance",$H$2:$H$1259)-SUMIF($E$2:$E$1259,"Hawaii County",$H$2:$H$1259))*('reallocations and reductions'!$I$8+'reallocations and reductions'!$I$7)),0)</f>
        <v>38389</v>
      </c>
      <c r="L1221" s="133">
        <f t="shared" ca="1" si="57"/>
        <v>26639857</v>
      </c>
      <c r="M1221" s="151">
        <f t="shared" ca="1" si="58"/>
        <v>9.217247185006687E-2</v>
      </c>
      <c r="N1221" s="156">
        <f t="shared" ca="1" si="59"/>
        <v>2248236</v>
      </c>
    </row>
    <row r="1222" spans="1:14" x14ac:dyDescent="0.25">
      <c r="A1222" t="str">
        <f>CALCS!AD1225</f>
        <v>550216</v>
      </c>
      <c r="B1222" t="str">
        <f>CALCS!A1225</f>
        <v>Appleton</v>
      </c>
      <c r="C1222" t="str">
        <f>CALCS!B1225</f>
        <v>WI</v>
      </c>
      <c r="D1222" t="str">
        <f>CALCS!C1225</f>
        <v>51</v>
      </c>
      <c r="E1222" t="str">
        <f>CALCS!D1225</f>
        <v>PC</v>
      </c>
      <c r="F1222">
        <f>CALCS!O1225</f>
        <v>74370</v>
      </c>
      <c r="G1222" s="133">
        <f ca="1">OFFSET(CDBG17old!$J$1,MATCH(A1222,CDBG17old!$K$2:$K$1263,0),)</f>
        <v>550037</v>
      </c>
      <c r="H1222" s="133">
        <f>CALCS!X1225</f>
        <v>593907</v>
      </c>
      <c r="I1222" s="133">
        <f ca="1">IFERROR(OFFSET('reallocations and reductions'!$H$2,MATCH(A1222,'reallocations and reductions'!$F$3:$F$6,0),),0)</f>
        <v>0</v>
      </c>
      <c r="J1222" s="133">
        <f ca="1">IFERROR(OFFSET('reallocations and reductions'!$I$13,MATCH(A1222,'reallocations and reductions'!$F$14:$F$54,0),), 0)</f>
        <v>0</v>
      </c>
      <c r="K1222" s="133">
        <f ca="1">ROUND(IF(OR(E1222="State Balance", E1222="Hawaii County"), H1222/(SUMIF($E$2:$E$1259,"State Balance",$H$2:$H$1259)+SUMIF($E$2:$E$1259,"Hawaii County",$H$2:$H$1259))*('reallocations and reductions'!$I$6),H1222/(SUM($H$2:$H$1259)-SUMIF($E$2:$E$1259,"State Balance",$H$2:$H$1259)-SUMIF($E$2:$E$1259,"Hawaii County",$H$2:$H$1259))*('reallocations and reductions'!$I$8+'reallocations and reductions'!$I$7)),0)</f>
        <v>46</v>
      </c>
      <c r="L1222" s="133">
        <f t="shared" ca="1" si="57"/>
        <v>593953</v>
      </c>
      <c r="M1222" s="151">
        <f t="shared" ca="1" si="58"/>
        <v>7.9841901544805166E-2</v>
      </c>
      <c r="N1222" s="156">
        <f t="shared" ca="1" si="59"/>
        <v>43916</v>
      </c>
    </row>
    <row r="1223" spans="1:14" x14ac:dyDescent="0.25">
      <c r="A1223" t="str">
        <f>CALCS!AD1226</f>
        <v>550568</v>
      </c>
      <c r="B1223" t="str">
        <f>CALCS!A1226</f>
        <v>Beloit</v>
      </c>
      <c r="C1223" t="str">
        <f>CALCS!B1226</f>
        <v>WI</v>
      </c>
      <c r="D1223" t="str">
        <f>CALCS!C1226</f>
        <v>51</v>
      </c>
      <c r="E1223" t="str">
        <f>CALCS!D1226</f>
        <v>PC</v>
      </c>
      <c r="F1223">
        <f>CALCS!O1226</f>
        <v>36757</v>
      </c>
      <c r="G1223" s="133">
        <f ca="1">OFFSET(CDBG17old!$J$1,MATCH(A1223,CDBG17old!$K$2:$K$1263,0),)</f>
        <v>576976</v>
      </c>
      <c r="H1223" s="133">
        <f>CALCS!X1226</f>
        <v>630189</v>
      </c>
      <c r="I1223" s="133">
        <f ca="1">IFERROR(OFFSET('reallocations and reductions'!$H$2,MATCH(A1223,'reallocations and reductions'!$F$3:$F$6,0),),0)</f>
        <v>0</v>
      </c>
      <c r="J1223" s="133">
        <f ca="1">IFERROR(OFFSET('reallocations and reductions'!$I$13,MATCH(A1223,'reallocations and reductions'!$F$14:$F$54,0),), 0)</f>
        <v>0</v>
      </c>
      <c r="K1223" s="133">
        <f ca="1">ROUND(IF(OR(E1223="State Balance", E1223="Hawaii County"), H1223/(SUMIF($E$2:$E$1259,"State Balance",$H$2:$H$1259)+SUMIF($E$2:$E$1259,"Hawaii County",$H$2:$H$1259))*('reallocations and reductions'!$I$6),H1223/(SUM($H$2:$H$1259)-SUMIF($E$2:$E$1259,"State Balance",$H$2:$H$1259)-SUMIF($E$2:$E$1259,"Hawaii County",$H$2:$H$1259))*('reallocations and reductions'!$I$8+'reallocations and reductions'!$I$7)),0)</f>
        <v>49</v>
      </c>
      <c r="L1223" s="133">
        <f t="shared" ca="1" si="57"/>
        <v>630238</v>
      </c>
      <c r="M1223" s="151">
        <f t="shared" ca="1" si="58"/>
        <v>9.2312331882088677E-2</v>
      </c>
      <c r="N1223" s="156">
        <f t="shared" ca="1" si="59"/>
        <v>53262</v>
      </c>
    </row>
    <row r="1224" spans="1:14" x14ac:dyDescent="0.25">
      <c r="A1224" t="str">
        <f>CALCS!AD1227</f>
        <v>551920</v>
      </c>
      <c r="B1224" t="str">
        <f>CALCS!A1227</f>
        <v>Eau Claire</v>
      </c>
      <c r="C1224" t="str">
        <f>CALCS!B1227</f>
        <v>WI</v>
      </c>
      <c r="D1224" t="str">
        <f>CALCS!C1227</f>
        <v>51</v>
      </c>
      <c r="E1224" t="str">
        <f>CALCS!D1227</f>
        <v>PC</v>
      </c>
      <c r="F1224">
        <f>CALCS!O1227</f>
        <v>68339</v>
      </c>
      <c r="G1224" s="133">
        <f ca="1">OFFSET(CDBG17old!$J$1,MATCH(A1224,CDBG17old!$K$2:$K$1263,0),)</f>
        <v>508402</v>
      </c>
      <c r="H1224" s="133">
        <f>CALCS!X1227</f>
        <v>552390</v>
      </c>
      <c r="I1224" s="133">
        <f ca="1">IFERROR(OFFSET('reallocations and reductions'!$H$2,MATCH(A1224,'reallocations and reductions'!$F$3:$F$6,0),),0)</f>
        <v>0</v>
      </c>
      <c r="J1224" s="133">
        <f ca="1">IFERROR(OFFSET('reallocations and reductions'!$I$13,MATCH(A1224,'reallocations and reductions'!$F$14:$F$54,0),), 0)</f>
        <v>0</v>
      </c>
      <c r="K1224" s="133">
        <f ca="1">ROUND(IF(OR(E1224="State Balance", E1224="Hawaii County"), H1224/(SUMIF($E$2:$E$1259,"State Balance",$H$2:$H$1259)+SUMIF($E$2:$E$1259,"Hawaii County",$H$2:$H$1259))*('reallocations and reductions'!$I$6),H1224/(SUM($H$2:$H$1259)-SUMIF($E$2:$E$1259,"State Balance",$H$2:$H$1259)-SUMIF($E$2:$E$1259,"Hawaii County",$H$2:$H$1259))*('reallocations and reductions'!$I$8+'reallocations and reductions'!$I$7)),0)</f>
        <v>43</v>
      </c>
      <c r="L1224" s="133">
        <f t="shared" ca="1" si="57"/>
        <v>552433</v>
      </c>
      <c r="M1224" s="151">
        <f t="shared" ca="1" si="58"/>
        <v>8.6606661657507245E-2</v>
      </c>
      <c r="N1224" s="156">
        <f t="shared" ca="1" si="59"/>
        <v>44031</v>
      </c>
    </row>
    <row r="1225" spans="1:14" x14ac:dyDescent="0.25">
      <c r="A1225" t="str">
        <f>CALCS!AD1228</f>
        <v>552264</v>
      </c>
      <c r="B1225" t="str">
        <f>CALCS!A1228</f>
        <v>Fond Du Lac</v>
      </c>
      <c r="C1225" t="str">
        <f>CALCS!B1228</f>
        <v>WI</v>
      </c>
      <c r="D1225" t="str">
        <f>CALCS!C1228</f>
        <v>51</v>
      </c>
      <c r="E1225" t="str">
        <f>CALCS!D1228</f>
        <v>PC</v>
      </c>
      <c r="F1225">
        <f>CALCS!O1228</f>
        <v>42951</v>
      </c>
      <c r="G1225" s="133">
        <f ca="1">OFFSET(CDBG17old!$J$1,MATCH(A1225,CDBG17old!$K$2:$K$1263,0),)</f>
        <v>486353</v>
      </c>
      <c r="H1225" s="133">
        <f>CALCS!X1228</f>
        <v>536925</v>
      </c>
      <c r="I1225" s="133">
        <f ca="1">IFERROR(OFFSET('reallocations and reductions'!$H$2,MATCH(A1225,'reallocations and reductions'!$F$3:$F$6,0),),0)</f>
        <v>0</v>
      </c>
      <c r="J1225" s="133">
        <f ca="1">IFERROR(OFFSET('reallocations and reductions'!$I$13,MATCH(A1225,'reallocations and reductions'!$F$14:$F$54,0),), 0)</f>
        <v>0</v>
      </c>
      <c r="K1225" s="133">
        <f ca="1">ROUND(IF(OR(E1225="State Balance", E1225="Hawaii County"), H1225/(SUMIF($E$2:$E$1259,"State Balance",$H$2:$H$1259)+SUMIF($E$2:$E$1259,"Hawaii County",$H$2:$H$1259))*('reallocations and reductions'!$I$6),H1225/(SUM($H$2:$H$1259)-SUMIF($E$2:$E$1259,"State Balance",$H$2:$H$1259)-SUMIF($E$2:$E$1259,"Hawaii County",$H$2:$H$1259))*('reallocations and reductions'!$I$8+'reallocations and reductions'!$I$7)),0)</f>
        <v>42</v>
      </c>
      <c r="L1225" s="133">
        <f t="shared" ca="1" si="57"/>
        <v>536967</v>
      </c>
      <c r="M1225" s="151">
        <f t="shared" ca="1" si="58"/>
        <v>0.10406844411363762</v>
      </c>
      <c r="N1225" s="156">
        <f t="shared" ca="1" si="59"/>
        <v>50614</v>
      </c>
    </row>
    <row r="1226" spans="1:14" x14ac:dyDescent="0.25">
      <c r="A1226" t="str">
        <f>CALCS!AD1229</f>
        <v>552664</v>
      </c>
      <c r="B1226" t="str">
        <f>CALCS!A1229</f>
        <v>Green Bay</v>
      </c>
      <c r="C1226" t="str">
        <f>CALCS!B1229</f>
        <v>WI</v>
      </c>
      <c r="D1226" t="str">
        <f>CALCS!C1229</f>
        <v>51</v>
      </c>
      <c r="E1226" t="str">
        <f>CALCS!D1229</f>
        <v>PC</v>
      </c>
      <c r="F1226">
        <f>CALCS!O1229</f>
        <v>105139</v>
      </c>
      <c r="G1226" s="133">
        <f ca="1">OFFSET(CDBG17old!$J$1,MATCH(A1226,CDBG17old!$K$2:$K$1263,0),)</f>
        <v>927456</v>
      </c>
      <c r="H1226" s="133">
        <f>CALCS!X1229</f>
        <v>996673</v>
      </c>
      <c r="I1226" s="133">
        <f ca="1">IFERROR(OFFSET('reallocations and reductions'!$H$2,MATCH(A1226,'reallocations and reductions'!$F$3:$F$6,0),),0)</f>
        <v>0</v>
      </c>
      <c r="J1226" s="133">
        <f ca="1">IFERROR(OFFSET('reallocations and reductions'!$I$13,MATCH(A1226,'reallocations and reductions'!$F$14:$F$54,0),), 0)</f>
        <v>0</v>
      </c>
      <c r="K1226" s="133">
        <f ca="1">ROUND(IF(OR(E1226="State Balance", E1226="Hawaii County"), H1226/(SUMIF($E$2:$E$1259,"State Balance",$H$2:$H$1259)+SUMIF($E$2:$E$1259,"Hawaii County",$H$2:$H$1259))*('reallocations and reductions'!$I$6),H1226/(SUM($H$2:$H$1259)-SUMIF($E$2:$E$1259,"State Balance",$H$2:$H$1259)-SUMIF($E$2:$E$1259,"Hawaii County",$H$2:$H$1259))*('reallocations and reductions'!$I$8+'reallocations and reductions'!$I$7)),0)</f>
        <v>78</v>
      </c>
      <c r="L1226" s="133">
        <f t="shared" ca="1" si="57"/>
        <v>996751</v>
      </c>
      <c r="M1226" s="151">
        <f t="shared" ca="1" si="58"/>
        <v>7.4715134734154504E-2</v>
      </c>
      <c r="N1226" s="156">
        <f t="shared" ca="1" si="59"/>
        <v>69295</v>
      </c>
    </row>
    <row r="1227" spans="1:14" x14ac:dyDescent="0.25">
      <c r="A1227" t="str">
        <f>CALCS!AD1230</f>
        <v>553224</v>
      </c>
      <c r="B1227" t="str">
        <f>CALCS!A1230</f>
        <v>Janesville</v>
      </c>
      <c r="C1227" t="str">
        <f>CALCS!B1230</f>
        <v>WI</v>
      </c>
      <c r="D1227" t="str">
        <f>CALCS!C1230</f>
        <v>51</v>
      </c>
      <c r="E1227" t="str">
        <f>CALCS!D1230</f>
        <v>PC</v>
      </c>
      <c r="F1227">
        <f>CALCS!O1230</f>
        <v>64159</v>
      </c>
      <c r="G1227" s="133">
        <f ca="1">OFFSET(CDBG17old!$J$1,MATCH(A1227,CDBG17old!$K$2:$K$1263,0),)</f>
        <v>465246</v>
      </c>
      <c r="H1227" s="133">
        <f>CALCS!X1230</f>
        <v>505654</v>
      </c>
      <c r="I1227" s="133">
        <f ca="1">IFERROR(OFFSET('reallocations and reductions'!$H$2,MATCH(A1227,'reallocations and reductions'!$F$3:$F$6,0),),0)</f>
        <v>0</v>
      </c>
      <c r="J1227" s="133">
        <f ca="1">IFERROR(OFFSET('reallocations and reductions'!$I$13,MATCH(A1227,'reallocations and reductions'!$F$14:$F$54,0),), 0)</f>
        <v>0</v>
      </c>
      <c r="K1227" s="133">
        <f ca="1">ROUND(IF(OR(E1227="State Balance", E1227="Hawaii County"), H1227/(SUMIF($E$2:$E$1259,"State Balance",$H$2:$H$1259)+SUMIF($E$2:$E$1259,"Hawaii County",$H$2:$H$1259))*('reallocations and reductions'!$I$6),H1227/(SUM($H$2:$H$1259)-SUMIF($E$2:$E$1259,"State Balance",$H$2:$H$1259)-SUMIF($E$2:$E$1259,"Hawaii County",$H$2:$H$1259))*('reallocations and reductions'!$I$8+'reallocations and reductions'!$I$7)),0)</f>
        <v>39</v>
      </c>
      <c r="L1227" s="133">
        <f t="shared" ca="1" si="57"/>
        <v>505693</v>
      </c>
      <c r="M1227" s="151">
        <f t="shared" ca="1" si="58"/>
        <v>8.6936803325552509E-2</v>
      </c>
      <c r="N1227" s="156">
        <f t="shared" ca="1" si="59"/>
        <v>40447</v>
      </c>
    </row>
    <row r="1228" spans="1:14" x14ac:dyDescent="0.25">
      <c r="A1228" t="str">
        <f>CALCS!AD1231</f>
        <v>553316</v>
      </c>
      <c r="B1228" t="str">
        <f>CALCS!A1231</f>
        <v>Kenosha</v>
      </c>
      <c r="C1228" t="str">
        <f>CALCS!B1231</f>
        <v>WI</v>
      </c>
      <c r="D1228" t="str">
        <f>CALCS!C1231</f>
        <v>52</v>
      </c>
      <c r="E1228" t="str">
        <f>CALCS!D1231</f>
        <v>MC</v>
      </c>
      <c r="F1228">
        <f>CALCS!O1231</f>
        <v>99631</v>
      </c>
      <c r="G1228" s="133">
        <f ca="1">OFFSET(CDBG17old!$J$1,MATCH(A1228,CDBG17old!$K$2:$K$1263,0),)</f>
        <v>982142</v>
      </c>
      <c r="H1228" s="133">
        <f>CALCS!X1231</f>
        <v>1083149</v>
      </c>
      <c r="I1228" s="133">
        <f ca="1">IFERROR(OFFSET('reallocations and reductions'!$H$2,MATCH(A1228,'reallocations and reductions'!$F$3:$F$6,0),),0)</f>
        <v>0</v>
      </c>
      <c r="J1228" s="133">
        <f ca="1">IFERROR(OFFSET('reallocations and reductions'!$I$13,MATCH(A1228,'reallocations and reductions'!$F$14:$F$54,0),), 0)</f>
        <v>0</v>
      </c>
      <c r="K1228" s="133">
        <f ca="1">ROUND(IF(OR(E1228="State Balance", E1228="Hawaii County"), H1228/(SUMIF($E$2:$E$1259,"State Balance",$H$2:$H$1259)+SUMIF($E$2:$E$1259,"Hawaii County",$H$2:$H$1259))*('reallocations and reductions'!$I$6),H1228/(SUM($H$2:$H$1259)-SUMIF($E$2:$E$1259,"State Balance",$H$2:$H$1259)-SUMIF($E$2:$E$1259,"Hawaii County",$H$2:$H$1259))*('reallocations and reductions'!$I$8+'reallocations and reductions'!$I$7)),0)</f>
        <v>84</v>
      </c>
      <c r="L1228" s="133">
        <f t="shared" ca="1" si="57"/>
        <v>1083233</v>
      </c>
      <c r="M1228" s="151">
        <f t="shared" ca="1" si="58"/>
        <v>0.1029291080108579</v>
      </c>
      <c r="N1228" s="156">
        <f t="shared" ca="1" si="59"/>
        <v>101091</v>
      </c>
    </row>
    <row r="1229" spans="1:14" x14ac:dyDescent="0.25">
      <c r="A1229" t="str">
        <f>CALCS!AD1232</f>
        <v>553428</v>
      </c>
      <c r="B1229" t="str">
        <f>CALCS!A1232</f>
        <v>La Crosse</v>
      </c>
      <c r="C1229" t="str">
        <f>CALCS!B1232</f>
        <v>WI</v>
      </c>
      <c r="D1229" t="str">
        <f>CALCS!C1232</f>
        <v>51</v>
      </c>
      <c r="E1229" t="str">
        <f>CALCS!D1232</f>
        <v>PC</v>
      </c>
      <c r="F1229">
        <f>CALCS!O1232</f>
        <v>52109</v>
      </c>
      <c r="G1229" s="133">
        <f ca="1">OFFSET(CDBG17old!$J$1,MATCH(A1229,CDBG17old!$K$2:$K$1263,0),)</f>
        <v>783207</v>
      </c>
      <c r="H1229" s="133">
        <f>CALCS!X1232</f>
        <v>844931</v>
      </c>
      <c r="I1229" s="133">
        <f ca="1">IFERROR(OFFSET('reallocations and reductions'!$H$2,MATCH(A1229,'reallocations and reductions'!$F$3:$F$6,0),),0)</f>
        <v>0</v>
      </c>
      <c r="J1229" s="133">
        <f ca="1">IFERROR(OFFSET('reallocations and reductions'!$I$13,MATCH(A1229,'reallocations and reductions'!$F$14:$F$54,0),), 0)</f>
        <v>0</v>
      </c>
      <c r="K1229" s="133">
        <f ca="1">ROUND(IF(OR(E1229="State Balance", E1229="Hawaii County"), H1229/(SUMIF($E$2:$E$1259,"State Balance",$H$2:$H$1259)+SUMIF($E$2:$E$1259,"Hawaii County",$H$2:$H$1259))*('reallocations and reductions'!$I$6),H1229/(SUM($H$2:$H$1259)-SUMIF($E$2:$E$1259,"State Balance",$H$2:$H$1259)-SUMIF($E$2:$E$1259,"Hawaii County",$H$2:$H$1259))*('reallocations and reductions'!$I$8+'reallocations and reductions'!$I$7)),0)</f>
        <v>66</v>
      </c>
      <c r="L1229" s="133">
        <f t="shared" ca="1" si="57"/>
        <v>844997</v>
      </c>
      <c r="M1229" s="151">
        <f t="shared" ca="1" si="58"/>
        <v>7.8893574750991749E-2</v>
      </c>
      <c r="N1229" s="156">
        <f t="shared" ca="1" si="59"/>
        <v>61790</v>
      </c>
    </row>
    <row r="1230" spans="1:14" x14ac:dyDescent="0.25">
      <c r="A1230" t="str">
        <f>CALCS!AD1233</f>
        <v>553944</v>
      </c>
      <c r="B1230" t="str">
        <f>CALCS!A1233</f>
        <v>Madison</v>
      </c>
      <c r="C1230" t="str">
        <f>CALCS!B1233</f>
        <v>WI</v>
      </c>
      <c r="D1230" t="str">
        <f>CALCS!C1233</f>
        <v>51</v>
      </c>
      <c r="E1230" t="str">
        <f>CALCS!D1233</f>
        <v>PC</v>
      </c>
      <c r="F1230">
        <f>CALCS!O1233</f>
        <v>252551</v>
      </c>
      <c r="G1230" s="133">
        <f ca="1">OFFSET(CDBG17old!$J$1,MATCH(A1230,CDBG17old!$K$2:$K$1263,0),)</f>
        <v>1713116</v>
      </c>
      <c r="H1230" s="133">
        <f>CALCS!X1233</f>
        <v>1876073</v>
      </c>
      <c r="I1230" s="133">
        <f ca="1">IFERROR(OFFSET('reallocations and reductions'!$H$2,MATCH(A1230,'reallocations and reductions'!$F$3:$F$6,0),),0)</f>
        <v>0</v>
      </c>
      <c r="J1230" s="133">
        <f ca="1">IFERROR(OFFSET('reallocations and reductions'!$I$13,MATCH(A1230,'reallocations and reductions'!$F$14:$F$54,0),), 0)</f>
        <v>0</v>
      </c>
      <c r="K1230" s="133">
        <f ca="1">ROUND(IF(OR(E1230="State Balance", E1230="Hawaii County"), H1230/(SUMIF($E$2:$E$1259,"State Balance",$H$2:$H$1259)+SUMIF($E$2:$E$1259,"Hawaii County",$H$2:$H$1259))*('reallocations and reductions'!$I$6),H1230/(SUM($H$2:$H$1259)-SUMIF($E$2:$E$1259,"State Balance",$H$2:$H$1259)-SUMIF($E$2:$E$1259,"Hawaii County",$H$2:$H$1259))*('reallocations and reductions'!$I$8+'reallocations and reductions'!$I$7)),0)</f>
        <v>146</v>
      </c>
      <c r="L1230" s="133">
        <f t="shared" ca="1" si="57"/>
        <v>1876219</v>
      </c>
      <c r="M1230" s="151">
        <f t="shared" ca="1" si="58"/>
        <v>9.520838051830699E-2</v>
      </c>
      <c r="N1230" s="156">
        <f t="shared" ca="1" si="59"/>
        <v>163103</v>
      </c>
    </row>
    <row r="1231" spans="1:14" x14ac:dyDescent="0.25">
      <c r="A1231" t="str">
        <f>CALCS!AD1234</f>
        <v>554340</v>
      </c>
      <c r="B1231" t="str">
        <f>CALCS!A1234</f>
        <v>Milwaukee</v>
      </c>
      <c r="C1231" t="str">
        <f>CALCS!B1234</f>
        <v>WI</v>
      </c>
      <c r="D1231" t="str">
        <f>CALCS!C1234</f>
        <v>51</v>
      </c>
      <c r="E1231" t="str">
        <f>CALCS!D1234</f>
        <v>PC</v>
      </c>
      <c r="F1231">
        <f>CALCS!O1234</f>
        <v>595047</v>
      </c>
      <c r="G1231" s="133">
        <f ca="1">OFFSET(CDBG17old!$J$1,MATCH(A1231,CDBG17old!$K$2:$K$1263,0),)</f>
        <v>14472297</v>
      </c>
      <c r="H1231" s="133">
        <f>CALCS!X1234</f>
        <v>15833769</v>
      </c>
      <c r="I1231" s="133">
        <f ca="1">IFERROR(OFFSET('reallocations and reductions'!$H$2,MATCH(A1231,'reallocations and reductions'!$F$3:$F$6,0),),0)</f>
        <v>0</v>
      </c>
      <c r="J1231" s="133">
        <f ca="1">IFERROR(OFFSET('reallocations and reductions'!$I$13,MATCH(A1231,'reallocations and reductions'!$F$14:$F$54,0),), 0)</f>
        <v>0</v>
      </c>
      <c r="K1231" s="133">
        <f ca="1">ROUND(IF(OR(E1231="State Balance", E1231="Hawaii County"), H1231/(SUMIF($E$2:$E$1259,"State Balance",$H$2:$H$1259)+SUMIF($E$2:$E$1259,"Hawaii County",$H$2:$H$1259))*('reallocations and reductions'!$I$6),H1231/(SUM($H$2:$H$1259)-SUMIF($E$2:$E$1259,"State Balance",$H$2:$H$1259)-SUMIF($E$2:$E$1259,"Hawaii County",$H$2:$H$1259))*('reallocations and reductions'!$I$8+'reallocations and reductions'!$I$7)),0)</f>
        <v>1234</v>
      </c>
      <c r="L1231" s="133">
        <f t="shared" ca="1" si="57"/>
        <v>15835003</v>
      </c>
      <c r="M1231" s="151">
        <f t="shared" ca="1" si="58"/>
        <v>9.4159620964108182E-2</v>
      </c>
      <c r="N1231" s="156">
        <f t="shared" ca="1" si="59"/>
        <v>1362706</v>
      </c>
    </row>
    <row r="1232" spans="1:14" x14ac:dyDescent="0.25">
      <c r="A1232" t="str">
        <f>CALCS!AD1235</f>
        <v>554588</v>
      </c>
      <c r="B1232" t="str">
        <f>CALCS!A1235</f>
        <v>Neenah</v>
      </c>
      <c r="C1232" t="str">
        <f>CALCS!B1235</f>
        <v>WI</v>
      </c>
      <c r="D1232" t="str">
        <f>CALCS!C1235</f>
        <v>51</v>
      </c>
      <c r="E1232" t="str">
        <f>CALCS!D1235</f>
        <v>PC</v>
      </c>
      <c r="F1232">
        <f>CALCS!O1235</f>
        <v>25914</v>
      </c>
      <c r="G1232" s="133">
        <f ca="1">OFFSET(CDBG17old!$J$1,MATCH(A1232,CDBG17old!$K$2:$K$1263,0),)</f>
        <v>196240</v>
      </c>
      <c r="H1232" s="133">
        <f>CALCS!X1235</f>
        <v>219911</v>
      </c>
      <c r="I1232" s="133">
        <f ca="1">IFERROR(OFFSET('reallocations and reductions'!$H$2,MATCH(A1232,'reallocations and reductions'!$F$3:$F$6,0),),0)</f>
        <v>0</v>
      </c>
      <c r="J1232" s="133">
        <f ca="1">IFERROR(OFFSET('reallocations and reductions'!$I$13,MATCH(A1232,'reallocations and reductions'!$F$14:$F$54,0),), 0)</f>
        <v>0</v>
      </c>
      <c r="K1232" s="133">
        <f ca="1">ROUND(IF(OR(E1232="State Balance", E1232="Hawaii County"), H1232/(SUMIF($E$2:$E$1259,"State Balance",$H$2:$H$1259)+SUMIF($E$2:$E$1259,"Hawaii County",$H$2:$H$1259))*('reallocations and reductions'!$I$6),H1232/(SUM($H$2:$H$1259)-SUMIF($E$2:$E$1259,"State Balance",$H$2:$H$1259)-SUMIF($E$2:$E$1259,"Hawaii County",$H$2:$H$1259))*('reallocations and reductions'!$I$8+'reallocations and reductions'!$I$7)),0)</f>
        <v>17</v>
      </c>
      <c r="L1232" s="133">
        <f t="shared" ca="1" si="57"/>
        <v>219928</v>
      </c>
      <c r="M1232" s="151">
        <f t="shared" ca="1" si="58"/>
        <v>0.12070933550754179</v>
      </c>
      <c r="N1232" s="156">
        <f t="shared" ca="1" si="59"/>
        <v>23688</v>
      </c>
    </row>
    <row r="1233" spans="1:14" x14ac:dyDescent="0.25">
      <c r="A1233" t="str">
        <f>CALCS!AD1236</f>
        <v>554960</v>
      </c>
      <c r="B1233" t="str">
        <f>CALCS!A1236</f>
        <v>Oshkosh</v>
      </c>
      <c r="C1233" t="str">
        <f>CALCS!B1236</f>
        <v>WI</v>
      </c>
      <c r="D1233" t="str">
        <f>CALCS!C1236</f>
        <v>51</v>
      </c>
      <c r="E1233" t="str">
        <f>CALCS!D1236</f>
        <v>PC</v>
      </c>
      <c r="F1233">
        <f>CALCS!O1236</f>
        <v>66579</v>
      </c>
      <c r="G1233" s="133">
        <f ca="1">OFFSET(CDBG17old!$J$1,MATCH(A1233,CDBG17old!$K$2:$K$1263,0),)</f>
        <v>761417</v>
      </c>
      <c r="H1233" s="133">
        <f>CALCS!X1236</f>
        <v>815133</v>
      </c>
      <c r="I1233" s="133">
        <f ca="1">IFERROR(OFFSET('reallocations and reductions'!$H$2,MATCH(A1233,'reallocations and reductions'!$F$3:$F$6,0),),0)</f>
        <v>0</v>
      </c>
      <c r="J1233" s="133">
        <f ca="1">IFERROR(OFFSET('reallocations and reductions'!$I$13,MATCH(A1233,'reallocations and reductions'!$F$14:$F$54,0),), 0)</f>
        <v>0</v>
      </c>
      <c r="K1233" s="133">
        <f ca="1">ROUND(IF(OR(E1233="State Balance", E1233="Hawaii County"), H1233/(SUMIF($E$2:$E$1259,"State Balance",$H$2:$H$1259)+SUMIF($E$2:$E$1259,"Hawaii County",$H$2:$H$1259))*('reallocations and reductions'!$I$6),H1233/(SUM($H$2:$H$1259)-SUMIF($E$2:$E$1259,"State Balance",$H$2:$H$1259)-SUMIF($E$2:$E$1259,"Hawaii County",$H$2:$H$1259))*('reallocations and reductions'!$I$8+'reallocations and reductions'!$I$7)),0)</f>
        <v>64</v>
      </c>
      <c r="L1233" s="133">
        <f t="shared" ca="1" si="57"/>
        <v>815197</v>
      </c>
      <c r="M1233" s="151">
        <f t="shared" ca="1" si="58"/>
        <v>7.0631467382524946E-2</v>
      </c>
      <c r="N1233" s="156">
        <f t="shared" ca="1" si="59"/>
        <v>53780</v>
      </c>
    </row>
    <row r="1234" spans="1:14" x14ac:dyDescent="0.25">
      <c r="A1234" t="str">
        <f>CALCS!AD1237</f>
        <v>555424</v>
      </c>
      <c r="B1234" t="str">
        <f>CALCS!A1237</f>
        <v>Racine</v>
      </c>
      <c r="C1234" t="str">
        <f>CALCS!B1237</f>
        <v>WI</v>
      </c>
      <c r="D1234" t="str">
        <f>CALCS!C1237</f>
        <v>51</v>
      </c>
      <c r="E1234" t="str">
        <f>CALCS!D1237</f>
        <v>PC</v>
      </c>
      <c r="F1234">
        <f>CALCS!O1237</f>
        <v>77571</v>
      </c>
      <c r="G1234" s="133">
        <f ca="1">OFFSET(CDBG17old!$J$1,MATCH(A1234,CDBG17old!$K$2:$K$1263,0),)</f>
        <v>1744365</v>
      </c>
      <c r="H1234" s="133">
        <f>CALCS!X1237</f>
        <v>1899839</v>
      </c>
      <c r="I1234" s="133">
        <f ca="1">IFERROR(OFFSET('reallocations and reductions'!$H$2,MATCH(A1234,'reallocations and reductions'!$F$3:$F$6,0),),0)</f>
        <v>0</v>
      </c>
      <c r="J1234" s="133">
        <f ca="1">IFERROR(OFFSET('reallocations and reductions'!$I$13,MATCH(A1234,'reallocations and reductions'!$F$14:$F$54,0),), 0)</f>
        <v>0</v>
      </c>
      <c r="K1234" s="133">
        <f ca="1">ROUND(IF(OR(E1234="State Balance", E1234="Hawaii County"), H1234/(SUMIF($E$2:$E$1259,"State Balance",$H$2:$H$1259)+SUMIF($E$2:$E$1259,"Hawaii County",$H$2:$H$1259))*('reallocations and reductions'!$I$6),H1234/(SUM($H$2:$H$1259)-SUMIF($E$2:$E$1259,"State Balance",$H$2:$H$1259)-SUMIF($E$2:$E$1259,"Hawaii County",$H$2:$H$1259))*('reallocations and reductions'!$I$8+'reallocations and reductions'!$I$7)),0)</f>
        <v>148</v>
      </c>
      <c r="L1234" s="133">
        <f t="shared" ca="1" si="57"/>
        <v>1899987</v>
      </c>
      <c r="M1234" s="151">
        <f t="shared" ca="1" si="58"/>
        <v>8.9214126630607696E-2</v>
      </c>
      <c r="N1234" s="156">
        <f t="shared" ca="1" si="59"/>
        <v>155622</v>
      </c>
    </row>
    <row r="1235" spans="1:14" x14ac:dyDescent="0.25">
      <c r="A1235" t="str">
        <f>CALCS!AD1238</f>
        <v>556000</v>
      </c>
      <c r="B1235" t="str">
        <f>CALCS!A1238</f>
        <v>Sheboygan</v>
      </c>
      <c r="C1235" t="str">
        <f>CALCS!B1238</f>
        <v>WI</v>
      </c>
      <c r="D1235" t="str">
        <f>CALCS!C1238</f>
        <v>51</v>
      </c>
      <c r="E1235" t="str">
        <f>CALCS!D1238</f>
        <v>PC</v>
      </c>
      <c r="F1235">
        <f>CALCS!O1238</f>
        <v>48686</v>
      </c>
      <c r="G1235" s="133">
        <f ca="1">OFFSET(CDBG17old!$J$1,MATCH(A1235,CDBG17old!$K$2:$K$1263,0),)</f>
        <v>792032</v>
      </c>
      <c r="H1235" s="133">
        <f>CALCS!X1238</f>
        <v>867930</v>
      </c>
      <c r="I1235" s="133">
        <f ca="1">IFERROR(OFFSET('reallocations and reductions'!$H$2,MATCH(A1235,'reallocations and reductions'!$F$3:$F$6,0),),0)</f>
        <v>0</v>
      </c>
      <c r="J1235" s="133">
        <f ca="1">IFERROR(OFFSET('reallocations and reductions'!$I$13,MATCH(A1235,'reallocations and reductions'!$F$14:$F$54,0),), 0)</f>
        <v>0</v>
      </c>
      <c r="K1235" s="133">
        <f ca="1">ROUND(IF(OR(E1235="State Balance", E1235="Hawaii County"), H1235/(SUMIF($E$2:$E$1259,"State Balance",$H$2:$H$1259)+SUMIF($E$2:$E$1259,"Hawaii County",$H$2:$H$1259))*('reallocations and reductions'!$I$6),H1235/(SUM($H$2:$H$1259)-SUMIF($E$2:$E$1259,"State Balance",$H$2:$H$1259)-SUMIF($E$2:$E$1259,"Hawaii County",$H$2:$H$1259))*('reallocations and reductions'!$I$8+'reallocations and reductions'!$I$7)),0)</f>
        <v>68</v>
      </c>
      <c r="L1235" s="133">
        <f t="shared" ca="1" si="57"/>
        <v>867998</v>
      </c>
      <c r="M1235" s="151">
        <f t="shared" ca="1" si="58"/>
        <v>9.5912791402367581E-2</v>
      </c>
      <c r="N1235" s="156">
        <f t="shared" ca="1" si="59"/>
        <v>75966</v>
      </c>
    </row>
    <row r="1236" spans="1:14" x14ac:dyDescent="0.25">
      <c r="A1236" t="str">
        <f>CALCS!AD1239</f>
        <v>556492</v>
      </c>
      <c r="B1236" t="str">
        <f>CALCS!A1239</f>
        <v>Superior</v>
      </c>
      <c r="C1236" t="str">
        <f>CALCS!B1239</f>
        <v>WI</v>
      </c>
      <c r="D1236" t="str">
        <f>CALCS!C1239</f>
        <v>52</v>
      </c>
      <c r="E1236" t="str">
        <f>CALCS!D1239</f>
        <v>MC</v>
      </c>
      <c r="F1236">
        <f>CALCS!O1239</f>
        <v>26475</v>
      </c>
      <c r="G1236" s="133">
        <f ca="1">OFFSET(CDBG17old!$J$1,MATCH(A1236,CDBG17old!$K$2:$K$1263,0),)</f>
        <v>642413</v>
      </c>
      <c r="H1236" s="133">
        <f>CALCS!X1239</f>
        <v>696487</v>
      </c>
      <c r="I1236" s="133">
        <f ca="1">IFERROR(OFFSET('reallocations and reductions'!$H$2,MATCH(A1236,'reallocations and reductions'!$F$3:$F$6,0),),0)</f>
        <v>0</v>
      </c>
      <c r="J1236" s="133">
        <f ca="1">IFERROR(OFFSET('reallocations and reductions'!$I$13,MATCH(A1236,'reallocations and reductions'!$F$14:$F$54,0),), 0)</f>
        <v>0</v>
      </c>
      <c r="K1236" s="133">
        <f ca="1">ROUND(IF(OR(E1236="State Balance", E1236="Hawaii County"), H1236/(SUMIF($E$2:$E$1259,"State Balance",$H$2:$H$1259)+SUMIF($E$2:$E$1259,"Hawaii County",$H$2:$H$1259))*('reallocations and reductions'!$I$6),H1236/(SUM($H$2:$H$1259)-SUMIF($E$2:$E$1259,"State Balance",$H$2:$H$1259)-SUMIF($E$2:$E$1259,"Hawaii County",$H$2:$H$1259))*('reallocations and reductions'!$I$8+'reallocations and reductions'!$I$7)),0)</f>
        <v>54</v>
      </c>
      <c r="L1236" s="133">
        <f t="shared" ca="1" si="57"/>
        <v>696541</v>
      </c>
      <c r="M1236" s="151">
        <f t="shared" ca="1" si="58"/>
        <v>8.4257323559766076E-2</v>
      </c>
      <c r="N1236" s="156">
        <f t="shared" ca="1" si="59"/>
        <v>54128</v>
      </c>
    </row>
    <row r="1237" spans="1:14" x14ac:dyDescent="0.25">
      <c r="A1237" t="str">
        <f>CALCS!AD1240</f>
        <v>556948</v>
      </c>
      <c r="B1237" t="str">
        <f>CALCS!A1240</f>
        <v>Waukesha</v>
      </c>
      <c r="C1237" t="str">
        <f>CALCS!B1240</f>
        <v>WI</v>
      </c>
      <c r="D1237" t="str">
        <f>CALCS!C1240</f>
        <v>51</v>
      </c>
      <c r="E1237" t="str">
        <f>CALCS!D1240</f>
        <v>PC</v>
      </c>
      <c r="F1237">
        <f>CALCS!O1240</f>
        <v>72363</v>
      </c>
      <c r="G1237" s="133">
        <f ca="1">OFFSET(CDBG17old!$J$1,MATCH(A1237,CDBG17old!$K$2:$K$1263,0),)</f>
        <v>391488</v>
      </c>
      <c r="H1237" s="133">
        <f>CALCS!X1240</f>
        <v>422341</v>
      </c>
      <c r="I1237" s="133">
        <f ca="1">IFERROR(OFFSET('reallocations and reductions'!$H$2,MATCH(A1237,'reallocations and reductions'!$F$3:$F$6,0),),0)</f>
        <v>0</v>
      </c>
      <c r="J1237" s="133">
        <f ca="1">IFERROR(OFFSET('reallocations and reductions'!$I$13,MATCH(A1237,'reallocations and reductions'!$F$14:$F$54,0),), 0)</f>
        <v>0</v>
      </c>
      <c r="K1237" s="133">
        <f ca="1">ROUND(IF(OR(E1237="State Balance", E1237="Hawaii County"), H1237/(SUMIF($E$2:$E$1259,"State Balance",$H$2:$H$1259)+SUMIF($E$2:$E$1259,"Hawaii County",$H$2:$H$1259))*('reallocations and reductions'!$I$6),H1237/(SUM($H$2:$H$1259)-SUMIF($E$2:$E$1259,"State Balance",$H$2:$H$1259)-SUMIF($E$2:$E$1259,"Hawaii County",$H$2:$H$1259))*('reallocations and reductions'!$I$8+'reallocations and reductions'!$I$7)),0)</f>
        <v>33</v>
      </c>
      <c r="L1237" s="133">
        <f t="shared" ca="1" si="57"/>
        <v>422374</v>
      </c>
      <c r="M1237" s="151">
        <f t="shared" ca="1" si="58"/>
        <v>7.8893861369952592E-2</v>
      </c>
      <c r="N1237" s="156">
        <f t="shared" ca="1" si="59"/>
        <v>30886</v>
      </c>
    </row>
    <row r="1238" spans="1:14" x14ac:dyDescent="0.25">
      <c r="A1238" t="str">
        <f>CALCS!AD1241</f>
        <v>556980</v>
      </c>
      <c r="B1238" t="str">
        <f>CALCS!A1241</f>
        <v>Wausau</v>
      </c>
      <c r="C1238" t="str">
        <f>CALCS!B1241</f>
        <v>WI</v>
      </c>
      <c r="D1238" t="str">
        <f>CALCS!C1241</f>
        <v>51</v>
      </c>
      <c r="E1238" t="str">
        <f>CALCS!D1241</f>
        <v>PC</v>
      </c>
      <c r="F1238">
        <f>CALCS!O1241</f>
        <v>38872</v>
      </c>
      <c r="G1238" s="133">
        <f ca="1">OFFSET(CDBG17old!$J$1,MATCH(A1238,CDBG17old!$K$2:$K$1263,0),)</f>
        <v>557549</v>
      </c>
      <c r="H1238" s="133">
        <f>CALCS!X1241</f>
        <v>583605</v>
      </c>
      <c r="I1238" s="133">
        <f ca="1">IFERROR(OFFSET('reallocations and reductions'!$H$2,MATCH(A1238,'reallocations and reductions'!$F$3:$F$6,0),),0)</f>
        <v>0</v>
      </c>
      <c r="J1238" s="133">
        <f ca="1">IFERROR(OFFSET('reallocations and reductions'!$I$13,MATCH(A1238,'reallocations and reductions'!$F$14:$F$54,0),), 0)</f>
        <v>0</v>
      </c>
      <c r="K1238" s="133">
        <f ca="1">ROUND(IF(OR(E1238="State Balance", E1238="Hawaii County"), H1238/(SUMIF($E$2:$E$1259,"State Balance",$H$2:$H$1259)+SUMIF($E$2:$E$1259,"Hawaii County",$H$2:$H$1259))*('reallocations and reductions'!$I$6),H1238/(SUM($H$2:$H$1259)-SUMIF($E$2:$E$1259,"State Balance",$H$2:$H$1259)-SUMIF($E$2:$E$1259,"Hawaii County",$H$2:$H$1259))*('reallocations and reductions'!$I$8+'reallocations and reductions'!$I$7)),0)</f>
        <v>45</v>
      </c>
      <c r="L1238" s="133">
        <f t="shared" ca="1" si="57"/>
        <v>583650</v>
      </c>
      <c r="M1238" s="151">
        <f t="shared" ca="1" si="58"/>
        <v>4.6813822641597419E-2</v>
      </c>
      <c r="N1238" s="156">
        <f t="shared" ca="1" si="59"/>
        <v>26101</v>
      </c>
    </row>
    <row r="1239" spans="1:14" x14ac:dyDescent="0.25">
      <c r="A1239" t="str">
        <f>CALCS!AD1242</f>
        <v>557008</v>
      </c>
      <c r="B1239" t="str">
        <f>CALCS!A1242</f>
        <v>Wauwatosa</v>
      </c>
      <c r="C1239" t="str">
        <f>CALCS!B1242</f>
        <v>WI</v>
      </c>
      <c r="D1239" t="str">
        <f>CALCS!C1242</f>
        <v>52</v>
      </c>
      <c r="E1239" t="str">
        <f>CALCS!D1242</f>
        <v>MC</v>
      </c>
      <c r="F1239">
        <f>CALCS!O1242</f>
        <v>47945</v>
      </c>
      <c r="G1239" s="133">
        <f ca="1">OFFSET(CDBG17old!$J$1,MATCH(A1239,CDBG17old!$K$2:$K$1263,0),)</f>
        <v>882995</v>
      </c>
      <c r="H1239" s="133">
        <f>CALCS!X1242</f>
        <v>976857</v>
      </c>
      <c r="I1239" s="133">
        <f ca="1">IFERROR(OFFSET('reallocations and reductions'!$H$2,MATCH(A1239,'reallocations and reductions'!$F$3:$F$6,0),),0)</f>
        <v>0</v>
      </c>
      <c r="J1239" s="133">
        <f ca="1">IFERROR(OFFSET('reallocations and reductions'!$I$13,MATCH(A1239,'reallocations and reductions'!$F$14:$F$54,0),), 0)</f>
        <v>0</v>
      </c>
      <c r="K1239" s="133">
        <f ca="1">ROUND(IF(OR(E1239="State Balance", E1239="Hawaii County"), H1239/(SUMIF($E$2:$E$1259,"State Balance",$H$2:$H$1259)+SUMIF($E$2:$E$1259,"Hawaii County",$H$2:$H$1259))*('reallocations and reductions'!$I$6),H1239/(SUM($H$2:$H$1259)-SUMIF($E$2:$E$1259,"State Balance",$H$2:$H$1259)-SUMIF($E$2:$E$1259,"Hawaii County",$H$2:$H$1259))*('reallocations and reductions'!$I$8+'reallocations and reductions'!$I$7)),0)</f>
        <v>76</v>
      </c>
      <c r="L1239" s="133">
        <f t="shared" ca="1" si="57"/>
        <v>976933</v>
      </c>
      <c r="M1239" s="151">
        <f t="shared" ca="1" si="58"/>
        <v>0.10638565337289566</v>
      </c>
      <c r="N1239" s="156">
        <f t="shared" ca="1" si="59"/>
        <v>93938</v>
      </c>
    </row>
    <row r="1240" spans="1:14" x14ac:dyDescent="0.25">
      <c r="A1240" t="str">
        <f>CALCS!AD1243</f>
        <v>557056</v>
      </c>
      <c r="B1240" t="str">
        <f>CALCS!A1243</f>
        <v>West Allis</v>
      </c>
      <c r="C1240" t="str">
        <f>CALCS!B1243</f>
        <v>WI</v>
      </c>
      <c r="D1240" t="str">
        <f>CALCS!C1243</f>
        <v>51</v>
      </c>
      <c r="E1240" t="str">
        <f>CALCS!D1243</f>
        <v>PC</v>
      </c>
      <c r="F1240">
        <f>CALCS!O1243</f>
        <v>60087</v>
      </c>
      <c r="G1240" s="133">
        <f ca="1">OFFSET(CDBG17old!$J$1,MATCH(A1240,CDBG17old!$K$2:$K$1263,0),)</f>
        <v>1136458</v>
      </c>
      <c r="H1240" s="133">
        <f>CALCS!X1243</f>
        <v>1255127</v>
      </c>
      <c r="I1240" s="133">
        <f ca="1">IFERROR(OFFSET('reallocations and reductions'!$H$2,MATCH(A1240,'reallocations and reductions'!$F$3:$F$6,0),),0)</f>
        <v>0</v>
      </c>
      <c r="J1240" s="133">
        <f ca="1">IFERROR(OFFSET('reallocations and reductions'!$I$13,MATCH(A1240,'reallocations and reductions'!$F$14:$F$54,0),), 0)</f>
        <v>0</v>
      </c>
      <c r="K1240" s="133">
        <f ca="1">ROUND(IF(OR(E1240="State Balance", E1240="Hawaii County"), H1240/(SUMIF($E$2:$E$1259,"State Balance",$H$2:$H$1259)+SUMIF($E$2:$E$1259,"Hawaii County",$H$2:$H$1259))*('reallocations and reductions'!$I$6),H1240/(SUM($H$2:$H$1259)-SUMIF($E$2:$E$1259,"State Balance",$H$2:$H$1259)-SUMIF($E$2:$E$1259,"Hawaii County",$H$2:$H$1259))*('reallocations and reductions'!$I$8+'reallocations and reductions'!$I$7)),0)</f>
        <v>98</v>
      </c>
      <c r="L1240" s="133">
        <f t="shared" ca="1" si="57"/>
        <v>1255225</v>
      </c>
      <c r="M1240" s="151">
        <f t="shared" ca="1" si="58"/>
        <v>0.10450628179835947</v>
      </c>
      <c r="N1240" s="156">
        <f t="shared" ca="1" si="59"/>
        <v>118767</v>
      </c>
    </row>
    <row r="1241" spans="1:14" x14ac:dyDescent="0.25">
      <c r="A1241" t="str">
        <f>CALCS!AD1244</f>
        <v>559025</v>
      </c>
      <c r="B1241" t="str">
        <f>CALCS!A1244</f>
        <v>Dane County</v>
      </c>
      <c r="C1241" t="str">
        <f>CALCS!B1244</f>
        <v>WI</v>
      </c>
      <c r="D1241" t="str">
        <f>CALCS!C1244</f>
        <v>66</v>
      </c>
      <c r="E1241" t="str">
        <f>CALCS!D1244</f>
        <v>UC</v>
      </c>
      <c r="F1241">
        <f>CALCS!O1244</f>
        <v>261749</v>
      </c>
      <c r="G1241" s="133">
        <f ca="1">OFFSET(CDBG17old!$J$1,MATCH(A1241,CDBG17old!$K$2:$K$1263,0),)</f>
        <v>1019907</v>
      </c>
      <c r="H1241" s="133">
        <f>CALCS!X1244</f>
        <v>1142721</v>
      </c>
      <c r="I1241" s="133">
        <f ca="1">IFERROR(OFFSET('reallocations and reductions'!$H$2,MATCH(A1241,'reallocations and reductions'!$F$3:$F$6,0),),0)</f>
        <v>0</v>
      </c>
      <c r="J1241" s="133">
        <f ca="1">IFERROR(OFFSET('reallocations and reductions'!$I$13,MATCH(A1241,'reallocations and reductions'!$F$14:$F$54,0),), 0)</f>
        <v>0</v>
      </c>
      <c r="K1241" s="133">
        <f ca="1">ROUND(IF(OR(E1241="State Balance", E1241="Hawaii County"), H1241/(SUMIF($E$2:$E$1259,"State Balance",$H$2:$H$1259)+SUMIF($E$2:$E$1259,"Hawaii County",$H$2:$H$1259))*('reallocations and reductions'!$I$6),H1241/(SUM($H$2:$H$1259)-SUMIF($E$2:$E$1259,"State Balance",$H$2:$H$1259)-SUMIF($E$2:$E$1259,"Hawaii County",$H$2:$H$1259))*('reallocations and reductions'!$I$8+'reallocations and reductions'!$I$7)),0)</f>
        <v>89</v>
      </c>
      <c r="L1241" s="133">
        <f t="shared" ca="1" si="57"/>
        <v>1142810</v>
      </c>
      <c r="M1241" s="151">
        <f t="shared" ca="1" si="58"/>
        <v>0.12050412439565568</v>
      </c>
      <c r="N1241" s="156">
        <f t="shared" ca="1" si="59"/>
        <v>122903</v>
      </c>
    </row>
    <row r="1242" spans="1:14" x14ac:dyDescent="0.25">
      <c r="A1242" t="str">
        <f>CALCS!AD1245</f>
        <v>559079</v>
      </c>
      <c r="B1242" t="str">
        <f>CALCS!A1245</f>
        <v>Milwaukee County</v>
      </c>
      <c r="C1242" t="str">
        <f>CALCS!B1245</f>
        <v>WI</v>
      </c>
      <c r="D1242" t="str">
        <f>CALCS!C1245</f>
        <v>66</v>
      </c>
      <c r="E1242" t="str">
        <f>CALCS!D1245</f>
        <v>UC</v>
      </c>
      <c r="F1242">
        <f>CALCS!O1245</f>
        <v>246866</v>
      </c>
      <c r="G1242" s="133">
        <f ca="1">OFFSET(CDBG17old!$J$1,MATCH(A1242,CDBG17old!$K$2:$K$1263,0),)</f>
        <v>1466766</v>
      </c>
      <c r="H1242" s="133">
        <f>CALCS!X1245</f>
        <v>1606462</v>
      </c>
      <c r="I1242" s="133">
        <f ca="1">IFERROR(OFFSET('reallocations and reductions'!$H$2,MATCH(A1242,'reallocations and reductions'!$F$3:$F$6,0),),0)</f>
        <v>0</v>
      </c>
      <c r="J1242" s="133">
        <f ca="1">IFERROR(OFFSET('reallocations and reductions'!$I$13,MATCH(A1242,'reallocations and reductions'!$F$14:$F$54,0),), 0)</f>
        <v>0</v>
      </c>
      <c r="K1242" s="133">
        <f ca="1">ROUND(IF(OR(E1242="State Balance", E1242="Hawaii County"), H1242/(SUMIF($E$2:$E$1259,"State Balance",$H$2:$H$1259)+SUMIF($E$2:$E$1259,"Hawaii County",$H$2:$H$1259))*('reallocations and reductions'!$I$6),H1242/(SUM($H$2:$H$1259)-SUMIF($E$2:$E$1259,"State Balance",$H$2:$H$1259)-SUMIF($E$2:$E$1259,"Hawaii County",$H$2:$H$1259))*('reallocations and reductions'!$I$8+'reallocations and reductions'!$I$7)),0)</f>
        <v>125</v>
      </c>
      <c r="L1242" s="133">
        <f t="shared" ca="1" si="57"/>
        <v>1606587</v>
      </c>
      <c r="M1242" s="151">
        <f t="shared" ca="1" si="58"/>
        <v>9.532604382703172E-2</v>
      </c>
      <c r="N1242" s="156">
        <f t="shared" ca="1" si="59"/>
        <v>139821</v>
      </c>
    </row>
    <row r="1243" spans="1:14" x14ac:dyDescent="0.25">
      <c r="A1243" t="str">
        <f>CALCS!AD1246</f>
        <v>559133</v>
      </c>
      <c r="B1243" t="str">
        <f>CALCS!A1246</f>
        <v>Waukesha County</v>
      </c>
      <c r="C1243" t="str">
        <f>CALCS!B1246</f>
        <v>WI</v>
      </c>
      <c r="D1243" t="str">
        <f>CALCS!C1246</f>
        <v>66</v>
      </c>
      <c r="E1243" t="str">
        <f>CALCS!D1246</f>
        <v>UC</v>
      </c>
      <c r="F1243">
        <f>CALCS!O1246</f>
        <v>316821</v>
      </c>
      <c r="G1243" s="133">
        <f ca="1">OFFSET(CDBG17old!$J$1,MATCH(A1243,CDBG17old!$K$2:$K$1263,0),)</f>
        <v>922606</v>
      </c>
      <c r="H1243" s="133">
        <f>CALCS!X1246</f>
        <v>1004463</v>
      </c>
      <c r="I1243" s="133">
        <f ca="1">IFERROR(OFFSET('reallocations and reductions'!$H$2,MATCH(A1243,'reallocations and reductions'!$F$3:$F$6,0),),0)</f>
        <v>0</v>
      </c>
      <c r="J1243" s="133">
        <f ca="1">IFERROR(OFFSET('reallocations and reductions'!$I$13,MATCH(A1243,'reallocations and reductions'!$F$14:$F$54,0),), 0)</f>
        <v>0</v>
      </c>
      <c r="K1243" s="133">
        <f ca="1">ROUND(IF(OR(E1243="State Balance", E1243="Hawaii County"), H1243/(SUMIF($E$2:$E$1259,"State Balance",$H$2:$H$1259)+SUMIF($E$2:$E$1259,"Hawaii County",$H$2:$H$1259))*('reallocations and reductions'!$I$6),H1243/(SUM($H$2:$H$1259)-SUMIF($E$2:$E$1259,"State Balance",$H$2:$H$1259)-SUMIF($E$2:$E$1259,"Hawaii County",$H$2:$H$1259))*('reallocations and reductions'!$I$8+'reallocations and reductions'!$I$7)),0)</f>
        <v>78</v>
      </c>
      <c r="L1243" s="133">
        <f t="shared" ca="1" si="57"/>
        <v>1004541</v>
      </c>
      <c r="M1243" s="151">
        <f t="shared" ca="1" si="58"/>
        <v>8.8808223662104946E-2</v>
      </c>
      <c r="N1243" s="156">
        <f t="shared" ca="1" si="59"/>
        <v>81935</v>
      </c>
    </row>
    <row r="1244" spans="1:14" x14ac:dyDescent="0.25">
      <c r="A1244" t="str">
        <f>CALCS!AD1247</f>
        <v>549999</v>
      </c>
      <c r="B1244" t="str">
        <f>CALCS!A1247</f>
        <v>West Virginia</v>
      </c>
      <c r="C1244" t="str">
        <f>CALCS!B1247</f>
        <v>WV</v>
      </c>
      <c r="D1244" t="str">
        <f>CALCS!C1247</f>
        <v>22</v>
      </c>
      <c r="E1244" t="str">
        <f>CALCS!D1247</f>
        <v>State Balance</v>
      </c>
      <c r="F1244">
        <f>CALCS!O1247</f>
        <v>1580913</v>
      </c>
      <c r="G1244" s="133">
        <f ca="1">OFFSET(CDBG17old!$J$1,MATCH(A1244,CDBG17old!$K$2:$K$1263,0),)</f>
        <v>12288766</v>
      </c>
      <c r="H1244" s="133">
        <f>CALCS!X1247</f>
        <v>13572210</v>
      </c>
      <c r="I1244" s="133">
        <f ca="1">IFERROR(OFFSET('reallocations and reductions'!$H$2,MATCH(A1244,'reallocations and reductions'!$F$3:$F$6,0),),0)</f>
        <v>0</v>
      </c>
      <c r="J1244" s="133">
        <f ca="1">IFERROR(OFFSET('reallocations and reductions'!$I$13,MATCH(A1244,'reallocations and reductions'!$F$14:$F$54,0),), 0)</f>
        <v>0</v>
      </c>
      <c r="K1244" s="133">
        <f ca="1">ROUND(IF(OR(E1244="State Balance", E1244="Hawaii County"), H1244/(SUMIF($E$2:$E$1259,"State Balance",$H$2:$H$1259)+SUMIF($E$2:$E$1259,"Hawaii County",$H$2:$H$1259))*('reallocations and reductions'!$I$6),H1244/(SUM($H$2:$H$1259)-SUMIF($E$2:$E$1259,"State Balance",$H$2:$H$1259)-SUMIF($E$2:$E$1259,"Hawaii County",$H$2:$H$1259))*('reallocations and reductions'!$I$8+'reallocations and reductions'!$I$7)),0)</f>
        <v>19586</v>
      </c>
      <c r="L1244" s="133">
        <f t="shared" ca="1" si="57"/>
        <v>13591796</v>
      </c>
      <c r="M1244" s="151">
        <f t="shared" ca="1" si="58"/>
        <v>0.10603424298257449</v>
      </c>
      <c r="N1244" s="156">
        <f t="shared" ca="1" si="59"/>
        <v>1303030</v>
      </c>
    </row>
    <row r="1245" spans="1:14" x14ac:dyDescent="0.25">
      <c r="A1245" t="str">
        <f>CALCS!AD1248</f>
        <v>540090</v>
      </c>
      <c r="B1245" t="str">
        <f>CALCS!A1248</f>
        <v>Beckley City</v>
      </c>
      <c r="C1245" t="str">
        <f>CALCS!B1248</f>
        <v>WV</v>
      </c>
      <c r="D1245" t="str">
        <f>CALCS!C1248</f>
        <v>51</v>
      </c>
      <c r="E1245" t="str">
        <f>CALCS!D1248</f>
        <v>PC</v>
      </c>
      <c r="F1245">
        <f>CALCS!O1248</f>
        <v>16972</v>
      </c>
      <c r="G1245" s="133">
        <f ca="1">OFFSET(CDBG17old!$J$1,MATCH(A1245,CDBG17old!$K$2:$K$1263,0),)</f>
        <v>289351</v>
      </c>
      <c r="H1245" s="133">
        <f>CALCS!X1248</f>
        <v>303749</v>
      </c>
      <c r="I1245" s="133">
        <f ca="1">IFERROR(OFFSET('reallocations and reductions'!$H$2,MATCH(A1245,'reallocations and reductions'!$F$3:$F$6,0),),0)</f>
        <v>0</v>
      </c>
      <c r="J1245" s="133">
        <f ca="1">IFERROR(OFFSET('reallocations and reductions'!$I$13,MATCH(A1245,'reallocations and reductions'!$F$14:$F$54,0),), 0)</f>
        <v>0</v>
      </c>
      <c r="K1245" s="133">
        <f ca="1">ROUND(IF(OR(E1245="State Balance", E1245="Hawaii County"), H1245/(SUMIF($E$2:$E$1259,"State Balance",$H$2:$H$1259)+SUMIF($E$2:$E$1259,"Hawaii County",$H$2:$H$1259))*('reallocations and reductions'!$I$6),H1245/(SUM($H$2:$H$1259)-SUMIF($E$2:$E$1259,"State Balance",$H$2:$H$1259)-SUMIF($E$2:$E$1259,"Hawaii County",$H$2:$H$1259))*('reallocations and reductions'!$I$8+'reallocations and reductions'!$I$7)),0)</f>
        <v>24</v>
      </c>
      <c r="L1245" s="133">
        <f t="shared" ca="1" si="57"/>
        <v>303773</v>
      </c>
      <c r="M1245" s="151">
        <f t="shared" ca="1" si="58"/>
        <v>4.9842578736551797E-2</v>
      </c>
      <c r="N1245" s="156">
        <f t="shared" ca="1" si="59"/>
        <v>14422</v>
      </c>
    </row>
    <row r="1246" spans="1:14" x14ac:dyDescent="0.25">
      <c r="A1246" t="str">
        <f>CALCS!AD1249</f>
        <v>540264</v>
      </c>
      <c r="B1246" t="str">
        <f>CALCS!A1249</f>
        <v>Charleston</v>
      </c>
      <c r="C1246" t="str">
        <f>CALCS!B1249</f>
        <v>WV</v>
      </c>
      <c r="D1246" t="str">
        <f>CALCS!C1249</f>
        <v>51</v>
      </c>
      <c r="E1246" t="str">
        <f>CALCS!D1249</f>
        <v>PC</v>
      </c>
      <c r="F1246">
        <f>CALCS!O1249</f>
        <v>49138</v>
      </c>
      <c r="G1246" s="133">
        <f ca="1">OFFSET(CDBG17old!$J$1,MATCH(A1246,CDBG17old!$K$2:$K$1263,0),)</f>
        <v>1364719</v>
      </c>
      <c r="H1246" s="133">
        <f>CALCS!X1249</f>
        <v>1500443</v>
      </c>
      <c r="I1246" s="133">
        <f ca="1">IFERROR(OFFSET('reallocations and reductions'!$H$2,MATCH(A1246,'reallocations and reductions'!$F$3:$F$6,0),),0)</f>
        <v>0</v>
      </c>
      <c r="J1246" s="133">
        <f ca="1">IFERROR(OFFSET('reallocations and reductions'!$I$13,MATCH(A1246,'reallocations and reductions'!$F$14:$F$54,0),), 0)</f>
        <v>0</v>
      </c>
      <c r="K1246" s="133">
        <f ca="1">ROUND(IF(OR(E1246="State Balance", E1246="Hawaii County"), H1246/(SUMIF($E$2:$E$1259,"State Balance",$H$2:$H$1259)+SUMIF($E$2:$E$1259,"Hawaii County",$H$2:$H$1259))*('reallocations and reductions'!$I$6),H1246/(SUM($H$2:$H$1259)-SUMIF($E$2:$E$1259,"State Balance",$H$2:$H$1259)-SUMIF($E$2:$E$1259,"Hawaii County",$H$2:$H$1259))*('reallocations and reductions'!$I$8+'reallocations and reductions'!$I$7)),0)</f>
        <v>117</v>
      </c>
      <c r="L1246" s="133">
        <f t="shared" ca="1" si="57"/>
        <v>1500560</v>
      </c>
      <c r="M1246" s="151">
        <f t="shared" ca="1" si="58"/>
        <v>9.9537707029798805E-2</v>
      </c>
      <c r="N1246" s="156">
        <f t="shared" ca="1" si="59"/>
        <v>135841</v>
      </c>
    </row>
    <row r="1247" spans="1:14" x14ac:dyDescent="0.25">
      <c r="A1247" t="str">
        <f>CALCS!AD1250</f>
        <v>540666</v>
      </c>
      <c r="B1247" t="str">
        <f>CALCS!A1250</f>
        <v>Huntington</v>
      </c>
      <c r="C1247" t="str">
        <f>CALCS!B1250</f>
        <v>WV</v>
      </c>
      <c r="D1247" t="str">
        <f>CALCS!C1250</f>
        <v>51</v>
      </c>
      <c r="E1247" t="str">
        <f>CALCS!D1250</f>
        <v>PC</v>
      </c>
      <c r="F1247">
        <f>CALCS!O1250</f>
        <v>48113</v>
      </c>
      <c r="G1247" s="133">
        <f ca="1">OFFSET(CDBG17old!$J$1,MATCH(A1247,CDBG17old!$K$2:$K$1263,0),)</f>
        <v>1596066</v>
      </c>
      <c r="H1247" s="133">
        <f>CALCS!X1250</f>
        <v>1757822</v>
      </c>
      <c r="I1247" s="133">
        <f ca="1">IFERROR(OFFSET('reallocations and reductions'!$H$2,MATCH(A1247,'reallocations and reductions'!$F$3:$F$6,0),),0)</f>
        <v>0</v>
      </c>
      <c r="J1247" s="133">
        <f ca="1">IFERROR(OFFSET('reallocations and reductions'!$I$13,MATCH(A1247,'reallocations and reductions'!$F$14:$F$54,0),), 0)</f>
        <v>0</v>
      </c>
      <c r="K1247" s="133">
        <f ca="1">ROUND(IF(OR(E1247="State Balance", E1247="Hawaii County"), H1247/(SUMIF($E$2:$E$1259,"State Balance",$H$2:$H$1259)+SUMIF($E$2:$E$1259,"Hawaii County",$H$2:$H$1259))*('reallocations and reductions'!$I$6),H1247/(SUM($H$2:$H$1259)-SUMIF($E$2:$E$1259,"State Balance",$H$2:$H$1259)-SUMIF($E$2:$E$1259,"Hawaii County",$H$2:$H$1259))*('reallocations and reductions'!$I$8+'reallocations and reductions'!$I$7)),0)</f>
        <v>137</v>
      </c>
      <c r="L1247" s="133">
        <f t="shared" ca="1" si="57"/>
        <v>1757959</v>
      </c>
      <c r="M1247" s="151">
        <f t="shared" ca="1" si="58"/>
        <v>0.10143252221399365</v>
      </c>
      <c r="N1247" s="156">
        <f t="shared" ca="1" si="59"/>
        <v>161893</v>
      </c>
    </row>
    <row r="1248" spans="1:14" x14ac:dyDescent="0.25">
      <c r="A1248" t="str">
        <f>CALCS!AD1251</f>
        <v>540846</v>
      </c>
      <c r="B1248" t="str">
        <f>CALCS!A1251</f>
        <v>Martinsburg</v>
      </c>
      <c r="C1248" t="str">
        <f>CALCS!B1251</f>
        <v>WV</v>
      </c>
      <c r="D1248" t="str">
        <f>CALCS!C1251</f>
        <v>51</v>
      </c>
      <c r="E1248" t="str">
        <f>CALCS!D1251</f>
        <v>PC</v>
      </c>
      <c r="F1248">
        <f>CALCS!O1251</f>
        <v>17687</v>
      </c>
      <c r="G1248" s="133">
        <f ca="1">OFFSET(CDBG17old!$J$1,MATCH(A1248,CDBG17old!$K$2:$K$1263,0),)</f>
        <v>274833</v>
      </c>
      <c r="H1248" s="133">
        <f>CALCS!X1251</f>
        <v>324365</v>
      </c>
      <c r="I1248" s="133">
        <f ca="1">IFERROR(OFFSET('reallocations and reductions'!$H$2,MATCH(A1248,'reallocations and reductions'!$F$3:$F$6,0),),0)</f>
        <v>0</v>
      </c>
      <c r="J1248" s="133">
        <f ca="1">IFERROR(OFFSET('reallocations and reductions'!$I$13,MATCH(A1248,'reallocations and reductions'!$F$14:$F$54,0),), 0)</f>
        <v>0</v>
      </c>
      <c r="K1248" s="133">
        <f ca="1">ROUND(IF(OR(E1248="State Balance", E1248="Hawaii County"), H1248/(SUMIF($E$2:$E$1259,"State Balance",$H$2:$H$1259)+SUMIF($E$2:$E$1259,"Hawaii County",$H$2:$H$1259))*('reallocations and reductions'!$I$6),H1248/(SUM($H$2:$H$1259)-SUMIF($E$2:$E$1259,"State Balance",$H$2:$H$1259)-SUMIF($E$2:$E$1259,"Hawaii County",$H$2:$H$1259))*('reallocations and reductions'!$I$8+'reallocations and reductions'!$I$7)),0)</f>
        <v>25</v>
      </c>
      <c r="L1248" s="133">
        <f t="shared" ca="1" si="57"/>
        <v>324390</v>
      </c>
      <c r="M1248" s="151">
        <f t="shared" ca="1" si="58"/>
        <v>0.18031677418650599</v>
      </c>
      <c r="N1248" s="156">
        <f t="shared" ca="1" si="59"/>
        <v>49557</v>
      </c>
    </row>
    <row r="1249" spans="1:14" x14ac:dyDescent="0.25">
      <c r="A1249" t="str">
        <f>CALCS!AD1252</f>
        <v>540930</v>
      </c>
      <c r="B1249" t="str">
        <f>CALCS!A1252</f>
        <v>Morgantown</v>
      </c>
      <c r="C1249" t="str">
        <f>CALCS!B1252</f>
        <v>WV</v>
      </c>
      <c r="D1249" t="str">
        <f>CALCS!C1252</f>
        <v>51</v>
      </c>
      <c r="E1249" t="str">
        <f>CALCS!D1252</f>
        <v>PC</v>
      </c>
      <c r="F1249">
        <f>CALCS!O1252</f>
        <v>30855</v>
      </c>
      <c r="G1249" s="133">
        <f ca="1">OFFSET(CDBG17old!$J$1,MATCH(A1249,CDBG17old!$K$2:$K$1263,0),)</f>
        <v>374014</v>
      </c>
      <c r="H1249" s="133">
        <f>CALCS!X1252</f>
        <v>412137</v>
      </c>
      <c r="I1249" s="133">
        <f ca="1">IFERROR(OFFSET('reallocations and reductions'!$H$2,MATCH(A1249,'reallocations and reductions'!$F$3:$F$6,0),),0)</f>
        <v>0</v>
      </c>
      <c r="J1249" s="133">
        <f ca="1">IFERROR(OFFSET('reallocations and reductions'!$I$13,MATCH(A1249,'reallocations and reductions'!$F$14:$F$54,0),), 0)</f>
        <v>0</v>
      </c>
      <c r="K1249" s="133">
        <f ca="1">ROUND(IF(OR(E1249="State Balance", E1249="Hawaii County"), H1249/(SUMIF($E$2:$E$1259,"State Balance",$H$2:$H$1259)+SUMIF($E$2:$E$1259,"Hawaii County",$H$2:$H$1259))*('reallocations and reductions'!$I$6),H1249/(SUM($H$2:$H$1259)-SUMIF($E$2:$E$1259,"State Balance",$H$2:$H$1259)-SUMIF($E$2:$E$1259,"Hawaii County",$H$2:$H$1259))*('reallocations and reductions'!$I$8+'reallocations and reductions'!$I$7)),0)</f>
        <v>32</v>
      </c>
      <c r="L1249" s="133">
        <f t="shared" ca="1" si="57"/>
        <v>412169</v>
      </c>
      <c r="M1249" s="151">
        <f t="shared" ca="1" si="58"/>
        <v>0.10201489783804885</v>
      </c>
      <c r="N1249" s="156">
        <f t="shared" ca="1" si="59"/>
        <v>38155</v>
      </c>
    </row>
    <row r="1250" spans="1:14" x14ac:dyDescent="0.25">
      <c r="A1250" t="str">
        <f>CALCS!AD1253</f>
        <v>541038</v>
      </c>
      <c r="B1250" t="str">
        <f>CALCS!A1253</f>
        <v>Parkersburg</v>
      </c>
      <c r="C1250" t="str">
        <f>CALCS!B1253</f>
        <v>WV</v>
      </c>
      <c r="D1250" t="str">
        <f>CALCS!C1253</f>
        <v>51</v>
      </c>
      <c r="E1250" t="str">
        <f>CALCS!D1253</f>
        <v>PC</v>
      </c>
      <c r="F1250">
        <f>CALCS!O1253</f>
        <v>30601</v>
      </c>
      <c r="G1250" s="133">
        <f ca="1">OFFSET(CDBG17old!$J$1,MATCH(A1250,CDBG17old!$K$2:$K$1263,0),)</f>
        <v>757064</v>
      </c>
      <c r="H1250" s="133">
        <f>CALCS!X1253</f>
        <v>847878</v>
      </c>
      <c r="I1250" s="133">
        <f ca="1">IFERROR(OFFSET('reallocations and reductions'!$H$2,MATCH(A1250,'reallocations and reductions'!$F$3:$F$6,0),),0)</f>
        <v>0</v>
      </c>
      <c r="J1250" s="133">
        <f ca="1">IFERROR(OFFSET('reallocations and reductions'!$I$13,MATCH(A1250,'reallocations and reductions'!$F$14:$F$54,0),), 0)</f>
        <v>0</v>
      </c>
      <c r="K1250" s="133">
        <f ca="1">ROUND(IF(OR(E1250="State Balance", E1250="Hawaii County"), H1250/(SUMIF($E$2:$E$1259,"State Balance",$H$2:$H$1259)+SUMIF($E$2:$E$1259,"Hawaii County",$H$2:$H$1259))*('reallocations and reductions'!$I$6),H1250/(SUM($H$2:$H$1259)-SUMIF($E$2:$E$1259,"State Balance",$H$2:$H$1259)-SUMIF($E$2:$E$1259,"Hawaii County",$H$2:$H$1259))*('reallocations and reductions'!$I$8+'reallocations and reductions'!$I$7)),0)</f>
        <v>66</v>
      </c>
      <c r="L1250" s="133">
        <f t="shared" ca="1" si="57"/>
        <v>847944</v>
      </c>
      <c r="M1250" s="151">
        <f t="shared" ca="1" si="58"/>
        <v>0.12004269123878562</v>
      </c>
      <c r="N1250" s="156">
        <f t="shared" ca="1" si="59"/>
        <v>90880</v>
      </c>
    </row>
    <row r="1251" spans="1:14" x14ac:dyDescent="0.25">
      <c r="A1251" t="str">
        <f>CALCS!AD1254</f>
        <v>541368</v>
      </c>
      <c r="B1251" t="str">
        <f>CALCS!A1254</f>
        <v>Vienna City</v>
      </c>
      <c r="C1251" t="str">
        <f>CALCS!B1254</f>
        <v>WV</v>
      </c>
      <c r="D1251" t="str">
        <f>CALCS!C1254</f>
        <v>51</v>
      </c>
      <c r="E1251" t="str">
        <f>CALCS!D1254</f>
        <v>PC</v>
      </c>
      <c r="F1251">
        <f>CALCS!O1254</f>
        <v>10459</v>
      </c>
      <c r="G1251" s="133">
        <f ca="1">OFFSET(CDBG17old!$J$1,MATCH(A1251,CDBG17old!$K$2:$K$1263,0),)</f>
        <v>92799</v>
      </c>
      <c r="H1251" s="133">
        <f>CALCS!X1254</f>
        <v>99321</v>
      </c>
      <c r="I1251" s="133">
        <f ca="1">IFERROR(OFFSET('reallocations and reductions'!$H$2,MATCH(A1251,'reallocations and reductions'!$F$3:$F$6,0),),0)</f>
        <v>0</v>
      </c>
      <c r="J1251" s="133">
        <f ca="1">IFERROR(OFFSET('reallocations and reductions'!$I$13,MATCH(A1251,'reallocations and reductions'!$F$14:$F$54,0),), 0)</f>
        <v>0</v>
      </c>
      <c r="K1251" s="133">
        <f ca="1">ROUND(IF(OR(E1251="State Balance", E1251="Hawaii County"), H1251/(SUMIF($E$2:$E$1259,"State Balance",$H$2:$H$1259)+SUMIF($E$2:$E$1259,"Hawaii County",$H$2:$H$1259))*('reallocations and reductions'!$I$6),H1251/(SUM($H$2:$H$1259)-SUMIF($E$2:$E$1259,"State Balance",$H$2:$H$1259)-SUMIF($E$2:$E$1259,"Hawaii County",$H$2:$H$1259))*('reallocations and reductions'!$I$8+'reallocations and reductions'!$I$7)),0)</f>
        <v>8</v>
      </c>
      <c r="L1251" s="133">
        <f t="shared" ca="1" si="57"/>
        <v>99329</v>
      </c>
      <c r="M1251" s="151">
        <f t="shared" ca="1" si="58"/>
        <v>7.0367137576913541E-2</v>
      </c>
      <c r="N1251" s="156">
        <f t="shared" ca="1" si="59"/>
        <v>6530</v>
      </c>
    </row>
    <row r="1252" spans="1:14" x14ac:dyDescent="0.25">
      <c r="A1252" t="str">
        <f>CALCS!AD1255</f>
        <v>541392</v>
      </c>
      <c r="B1252" t="str">
        <f>CALCS!A1255</f>
        <v>Weirton</v>
      </c>
      <c r="C1252" t="str">
        <f>CALCS!B1255</f>
        <v>WV</v>
      </c>
      <c r="D1252" t="str">
        <f>CALCS!C1255</f>
        <v>51</v>
      </c>
      <c r="E1252" t="str">
        <f>CALCS!D1255</f>
        <v>PC</v>
      </c>
      <c r="F1252">
        <f>CALCS!O1255</f>
        <v>18989</v>
      </c>
      <c r="G1252" s="133">
        <f ca="1">OFFSET(CDBG17old!$J$1,MATCH(A1252,CDBG17old!$K$2:$K$1263,0),)</f>
        <v>375660</v>
      </c>
      <c r="H1252" s="133">
        <f>CALCS!X1255</f>
        <v>414761</v>
      </c>
      <c r="I1252" s="133">
        <f ca="1">IFERROR(OFFSET('reallocations and reductions'!$H$2,MATCH(A1252,'reallocations and reductions'!$F$3:$F$6,0),),0)</f>
        <v>0</v>
      </c>
      <c r="J1252" s="133">
        <f ca="1">IFERROR(OFFSET('reallocations and reductions'!$I$13,MATCH(A1252,'reallocations and reductions'!$F$14:$F$54,0),), 0)</f>
        <v>0</v>
      </c>
      <c r="K1252" s="133">
        <f ca="1">ROUND(IF(OR(E1252="State Balance", E1252="Hawaii County"), H1252/(SUMIF($E$2:$E$1259,"State Balance",$H$2:$H$1259)+SUMIF($E$2:$E$1259,"Hawaii County",$H$2:$H$1259))*('reallocations and reductions'!$I$6),H1252/(SUM($H$2:$H$1259)-SUMIF($E$2:$E$1259,"State Balance",$H$2:$H$1259)-SUMIF($E$2:$E$1259,"Hawaii County",$H$2:$H$1259))*('reallocations and reductions'!$I$8+'reallocations and reductions'!$I$7)),0)</f>
        <v>32</v>
      </c>
      <c r="L1252" s="133">
        <f t="shared" ca="1" si="57"/>
        <v>414793</v>
      </c>
      <c r="M1252" s="151">
        <f t="shared" ca="1" si="58"/>
        <v>0.10417132513443007</v>
      </c>
      <c r="N1252" s="156">
        <f t="shared" ca="1" si="59"/>
        <v>39133</v>
      </c>
    </row>
    <row r="1253" spans="1:14" x14ac:dyDescent="0.25">
      <c r="A1253" t="str">
        <f>CALCS!AD1256</f>
        <v>541446</v>
      </c>
      <c r="B1253" t="str">
        <f>CALCS!A1256</f>
        <v>Wheeling</v>
      </c>
      <c r="C1253" t="str">
        <f>CALCS!B1256</f>
        <v>WV</v>
      </c>
      <c r="D1253" t="str">
        <f>CALCS!C1256</f>
        <v>51</v>
      </c>
      <c r="E1253" t="str">
        <f>CALCS!D1256</f>
        <v>PC</v>
      </c>
      <c r="F1253">
        <f>CALCS!O1256</f>
        <v>27375</v>
      </c>
      <c r="G1253" s="133">
        <f ca="1">OFFSET(CDBG17old!$J$1,MATCH(A1253,CDBG17old!$K$2:$K$1263,0),)</f>
        <v>1072464</v>
      </c>
      <c r="H1253" s="133">
        <f>CALCS!X1256</f>
        <v>1162850</v>
      </c>
      <c r="I1253" s="133">
        <f ca="1">IFERROR(OFFSET('reallocations and reductions'!$H$2,MATCH(A1253,'reallocations and reductions'!$F$3:$F$6,0),),0)</f>
        <v>0</v>
      </c>
      <c r="J1253" s="133">
        <f ca="1">IFERROR(OFFSET('reallocations and reductions'!$I$13,MATCH(A1253,'reallocations and reductions'!$F$14:$F$54,0),), 0)</f>
        <v>0</v>
      </c>
      <c r="K1253" s="133">
        <f ca="1">ROUND(IF(OR(E1253="State Balance", E1253="Hawaii County"), H1253/(SUMIF($E$2:$E$1259,"State Balance",$H$2:$H$1259)+SUMIF($E$2:$E$1259,"Hawaii County",$H$2:$H$1259))*('reallocations and reductions'!$I$6),H1253/(SUM($H$2:$H$1259)-SUMIF($E$2:$E$1259,"State Balance",$H$2:$H$1259)-SUMIF($E$2:$E$1259,"Hawaii County",$H$2:$H$1259))*('reallocations and reductions'!$I$8+'reallocations and reductions'!$I$7)),0)</f>
        <v>91</v>
      </c>
      <c r="L1253" s="133">
        <f t="shared" ca="1" si="57"/>
        <v>1162941</v>
      </c>
      <c r="M1253" s="151">
        <f t="shared" ca="1" si="58"/>
        <v>8.4363670948395475E-2</v>
      </c>
      <c r="N1253" s="156">
        <f t="shared" ca="1" si="59"/>
        <v>90477</v>
      </c>
    </row>
    <row r="1254" spans="1:14" x14ac:dyDescent="0.25">
      <c r="A1254" t="str">
        <f>CALCS!AD1257</f>
        <v>569999</v>
      </c>
      <c r="B1254" t="str">
        <f>CALCS!A1257</f>
        <v>Wyoming</v>
      </c>
      <c r="C1254" t="str">
        <f>CALCS!B1257</f>
        <v>WY</v>
      </c>
      <c r="D1254" t="str">
        <f>CALCS!C1257</f>
        <v>22</v>
      </c>
      <c r="E1254" t="str">
        <f>CALCS!D1257</f>
        <v>State Balance</v>
      </c>
      <c r="F1254">
        <f>CALCS!O1257</f>
        <v>453713</v>
      </c>
      <c r="G1254" s="133">
        <f ca="1">OFFSET(CDBG17old!$J$1,MATCH(A1254,CDBG17old!$K$2:$K$1263,0),)</f>
        <v>2787090.3200000003</v>
      </c>
      <c r="H1254" s="133">
        <f>CALCS!X1257</f>
        <v>3012481</v>
      </c>
      <c r="I1254" s="133">
        <f ca="1">IFERROR(OFFSET('reallocations and reductions'!$H$2,MATCH(A1254,'reallocations and reductions'!$F$3:$F$6,0),),0)</f>
        <v>0</v>
      </c>
      <c r="J1254" s="133">
        <f ca="1">IFERROR(OFFSET('reallocations and reductions'!$I$13,MATCH(A1254,'reallocations and reductions'!$F$14:$F$54,0),), 0)</f>
        <v>0</v>
      </c>
      <c r="K1254" s="133">
        <f ca="1">ROUND(IF(OR(E1254="State Balance", E1254="Hawaii County"), H1254/(SUMIF($E$2:$E$1259,"State Balance",$H$2:$H$1259)+SUMIF($E$2:$E$1259,"Hawaii County",$H$2:$H$1259))*('reallocations and reductions'!$I$6),H1254/(SUM($H$2:$H$1259)-SUMIF($E$2:$E$1259,"State Balance",$H$2:$H$1259)-SUMIF($E$2:$E$1259,"Hawaii County",$H$2:$H$1259))*('reallocations and reductions'!$I$8+'reallocations and reductions'!$I$7)),0)</f>
        <v>4347</v>
      </c>
      <c r="L1254" s="133">
        <f t="shared" ca="1" si="57"/>
        <v>3016828</v>
      </c>
      <c r="M1254" s="151">
        <f t="shared" ca="1" si="58"/>
        <v>8.2429219588405614E-2</v>
      </c>
      <c r="N1254" s="156">
        <f t="shared" ca="1" si="59"/>
        <v>229737.6799999997</v>
      </c>
    </row>
    <row r="1255" spans="1:14" x14ac:dyDescent="0.25">
      <c r="A1255" t="str">
        <f>CALCS!AD1258</f>
        <v>560054</v>
      </c>
      <c r="B1255" t="str">
        <f>CALCS!A1258</f>
        <v>Casper</v>
      </c>
      <c r="C1255" t="str">
        <f>CALCS!B1258</f>
        <v>WY</v>
      </c>
      <c r="D1255" t="str">
        <f>CALCS!C1258</f>
        <v>51</v>
      </c>
      <c r="E1255" t="str">
        <f>CALCS!D1258</f>
        <v>PC</v>
      </c>
      <c r="F1255">
        <f>CALCS!O1258</f>
        <v>59324</v>
      </c>
      <c r="G1255" s="133">
        <f ca="1">OFFSET(CDBG17old!$J$1,MATCH(A1255,CDBG17old!$K$2:$K$1263,0),)</f>
        <v>306591</v>
      </c>
      <c r="H1255" s="133">
        <f>CALCS!X1258</f>
        <v>368780</v>
      </c>
      <c r="I1255" s="133">
        <f ca="1">IFERROR(OFFSET('reallocations and reductions'!$H$2,MATCH(A1255,'reallocations and reductions'!$F$3:$F$6,0),),0)</f>
        <v>0</v>
      </c>
      <c r="J1255" s="133">
        <f ca="1">IFERROR(OFFSET('reallocations and reductions'!$I$13,MATCH(A1255,'reallocations and reductions'!$F$14:$F$54,0),), 0)</f>
        <v>0</v>
      </c>
      <c r="K1255" s="133">
        <f ca="1">ROUND(IF(OR(E1255="State Balance", E1255="Hawaii County"), H1255/(SUMIF($E$2:$E$1259,"State Balance",$H$2:$H$1259)+SUMIF($E$2:$E$1259,"Hawaii County",$H$2:$H$1259))*('reallocations and reductions'!$I$6),H1255/(SUM($H$2:$H$1259)-SUMIF($E$2:$E$1259,"State Balance",$H$2:$H$1259)-SUMIF($E$2:$E$1259,"Hawaii County",$H$2:$H$1259))*('reallocations and reductions'!$I$8+'reallocations and reductions'!$I$7)),0)</f>
        <v>29</v>
      </c>
      <c r="L1255" s="133">
        <f t="shared" ca="1" si="57"/>
        <v>368809</v>
      </c>
      <c r="M1255" s="151">
        <f t="shared" ca="1" si="58"/>
        <v>0.2029348545782492</v>
      </c>
      <c r="N1255" s="156">
        <f t="shared" ca="1" si="59"/>
        <v>62218</v>
      </c>
    </row>
    <row r="1256" spans="1:14" x14ac:dyDescent="0.25">
      <c r="A1256" t="str">
        <f>CALCS!AD1259</f>
        <v>560060</v>
      </c>
      <c r="B1256" t="str">
        <f>CALCS!A1259</f>
        <v>Cheyenne</v>
      </c>
      <c r="C1256" t="str">
        <f>CALCS!B1259</f>
        <v>WY</v>
      </c>
      <c r="D1256" t="str">
        <f>CALCS!C1259</f>
        <v>51</v>
      </c>
      <c r="E1256" t="str">
        <f>CALCS!D1259</f>
        <v>PC</v>
      </c>
      <c r="F1256">
        <f>CALCS!O1259</f>
        <v>64019</v>
      </c>
      <c r="G1256" s="133">
        <f ca="1">OFFSET(CDBG17old!$J$1,MATCH(A1256,CDBG17old!$K$2:$K$1263,0),)</f>
        <v>398422</v>
      </c>
      <c r="H1256" s="133">
        <f>CALCS!X1259</f>
        <v>433913</v>
      </c>
      <c r="I1256" s="133">
        <f ca="1">IFERROR(OFFSET('reallocations and reductions'!$H$2,MATCH(A1256,'reallocations and reductions'!$F$3:$F$6,0),),0)</f>
        <v>0</v>
      </c>
      <c r="J1256" s="133">
        <f ca="1">IFERROR(OFFSET('reallocations and reductions'!$I$13,MATCH(A1256,'reallocations and reductions'!$F$14:$F$54,0),), 0)</f>
        <v>0</v>
      </c>
      <c r="K1256" s="133">
        <f ca="1">ROUND(IF(OR(E1256="State Balance", E1256="Hawaii County"), H1256/(SUMIF($E$2:$E$1259,"State Balance",$H$2:$H$1259)+SUMIF($E$2:$E$1259,"Hawaii County",$H$2:$H$1259))*('reallocations and reductions'!$I$6),H1256/(SUM($H$2:$H$1259)-SUMIF($E$2:$E$1259,"State Balance",$H$2:$H$1259)-SUMIF($E$2:$E$1259,"Hawaii County",$H$2:$H$1259))*('reallocations and reductions'!$I$8+'reallocations and reductions'!$I$7)),0)</f>
        <v>34</v>
      </c>
      <c r="L1256" s="133">
        <f t="shared" ca="1" si="57"/>
        <v>433947</v>
      </c>
      <c r="M1256" s="151">
        <f t="shared" ca="1" si="58"/>
        <v>8.916425297799821E-2</v>
      </c>
      <c r="N1256" s="156">
        <f t="shared" ca="1" si="59"/>
        <v>35525</v>
      </c>
    </row>
    <row r="1257" spans="1:14" x14ac:dyDescent="0.25">
      <c r="A1257" t="s">
        <v>4623</v>
      </c>
      <c r="B1257" t="s">
        <v>3379</v>
      </c>
      <c r="C1257" t="s">
        <v>1218</v>
      </c>
      <c r="D1257" s="153" t="s">
        <v>3358</v>
      </c>
      <c r="E1257" s="163" t="s">
        <v>3357</v>
      </c>
      <c r="F1257" s="155">
        <f>'Hawaii Counties '!D9</f>
        <v>198449</v>
      </c>
      <c r="G1257" s="133">
        <f ca="1">OFFSET(CDBG17old!$J$1,MATCH(A1257,CDBG17old!$K$2:$K$1263,0),)</f>
        <v>2524362</v>
      </c>
      <c r="H1257" s="133">
        <f ca="1">'Hawaii Counties '!K9</f>
        <v>2690519</v>
      </c>
      <c r="I1257" s="133">
        <f ca="1">IFERROR(OFFSET('reallocations and reductions'!$H$2,MATCH(A1257,'reallocations and reductions'!$F$3:$F$6,0),),0)</f>
        <v>0</v>
      </c>
      <c r="J1257" s="133">
        <f ca="1">IFERROR(OFFSET('reallocations and reductions'!$I$13,MATCH(A1257,'reallocations and reductions'!$F$14:$F$54,0),), 0)</f>
        <v>0</v>
      </c>
      <c r="K1257" s="133">
        <f ca="1">ROUND(IF(OR(E1257="State Balance", E1257="Hawaii County"), H1257/(SUMIF($E$2:$E$1259,"State Balance",$H$2:$H$1259)+SUMIF($E$2:$E$1259,"Hawaii County",$H$2:$H$1259))*('reallocations and reductions'!$I$6),H1257/(SUM($H$2:$H$1259)-SUMIF($E$2:$E$1259,"State Balance",$H$2:$H$1259)-SUMIF($E$2:$E$1259,"Hawaii County",$H$2:$H$1259))*('reallocations and reductions'!$I$8+'reallocations and reductions'!$I$7)),0)</f>
        <v>3883</v>
      </c>
      <c r="L1257" s="133">
        <f t="shared" ca="1" si="57"/>
        <v>2694402</v>
      </c>
      <c r="M1257" s="151">
        <f t="shared" ca="1" si="58"/>
        <v>6.7359594226184677E-2</v>
      </c>
      <c r="N1257" s="156">
        <f t="shared" ca="1" si="59"/>
        <v>170040</v>
      </c>
    </row>
    <row r="1258" spans="1:14" x14ac:dyDescent="0.25">
      <c r="A1258" t="s">
        <v>4624</v>
      </c>
      <c r="B1258" t="s">
        <v>3378</v>
      </c>
      <c r="C1258" t="s">
        <v>1218</v>
      </c>
      <c r="D1258" s="153" t="s">
        <v>3358</v>
      </c>
      <c r="E1258" s="154" t="s">
        <v>3357</v>
      </c>
      <c r="F1258" s="155">
        <f>'Hawaii Counties '!D10</f>
        <v>72029</v>
      </c>
      <c r="G1258" s="133">
        <f ca="1">OFFSET(CDBG17old!$J$1,MATCH(A1258,CDBG17old!$K$2:$K$1263,0),)</f>
        <v>709098</v>
      </c>
      <c r="H1258" s="133">
        <f ca="1">'Hawaii Counties '!K10</f>
        <v>707942</v>
      </c>
      <c r="I1258" s="133">
        <f ca="1">IFERROR(OFFSET('reallocations and reductions'!$H$2,MATCH(A1258,'reallocations and reductions'!$F$3:$F$6,0),),0)</f>
        <v>0</v>
      </c>
      <c r="J1258" s="133">
        <f ca="1">IFERROR(OFFSET('reallocations and reductions'!$I$13,MATCH(A1258,'reallocations and reductions'!$F$14:$F$54,0),), 0)</f>
        <v>0</v>
      </c>
      <c r="K1258" s="133">
        <f ca="1">ROUND(IF(OR(E1258="State Balance", E1258="Hawaii County"), H1258/(SUMIF($E$2:$E$1259,"State Balance",$H$2:$H$1259)+SUMIF($E$2:$E$1259,"Hawaii County",$H$2:$H$1259))*('reallocations and reductions'!$I$6),H1258/(SUM($H$2:$H$1259)-SUMIF($E$2:$E$1259,"State Balance",$H$2:$H$1259)-SUMIF($E$2:$E$1259,"Hawaii County",$H$2:$H$1259))*('reallocations and reductions'!$I$8+'reallocations and reductions'!$I$7)),0)</f>
        <v>1022</v>
      </c>
      <c r="L1258" s="133">
        <f t="shared" ca="1" si="57"/>
        <v>708964</v>
      </c>
      <c r="M1258" s="151">
        <f t="shared" ca="1" si="58"/>
        <v>-1.8897246924966647E-4</v>
      </c>
      <c r="N1258" s="156">
        <f t="shared" ca="1" si="59"/>
        <v>-134</v>
      </c>
    </row>
    <row r="1259" spans="1:14" x14ac:dyDescent="0.25">
      <c r="A1259" t="s">
        <v>4625</v>
      </c>
      <c r="B1259" t="s">
        <v>3377</v>
      </c>
      <c r="C1259" t="s">
        <v>1218</v>
      </c>
      <c r="D1259" s="153" t="s">
        <v>3358</v>
      </c>
      <c r="E1259" s="154" t="s">
        <v>3357</v>
      </c>
      <c r="F1259" s="155">
        <f>'Hawaii Counties '!D11</f>
        <v>165474</v>
      </c>
      <c r="G1259" s="133">
        <f ca="1">OFFSET(CDBG17old!$J$1,MATCH(A1259,CDBG17old!$K$2:$K$1263,0),)</f>
        <v>1803099</v>
      </c>
      <c r="H1259" s="133">
        <f ca="1">'Hawaii Counties '!K11</f>
        <v>1897930</v>
      </c>
      <c r="I1259" s="133">
        <f ca="1">IFERROR(OFFSET('reallocations and reductions'!$H$2,MATCH(A1259,'reallocations and reductions'!$F$3:$F$6,0),),0)</f>
        <v>0</v>
      </c>
      <c r="J1259" s="133">
        <f ca="1">IFERROR(OFFSET('reallocations and reductions'!$I$13,MATCH(A1259,'reallocations and reductions'!$F$14:$F$54,0),), 0)</f>
        <v>0</v>
      </c>
      <c r="K1259" s="133">
        <f ca="1">ROUND(IF(OR(E1259="State Balance", E1259="Hawaii County"), H1259/(SUMIF($E$2:$E$1259,"State Balance",$H$2:$H$1259)+SUMIF($E$2:$E$1259,"Hawaii County",$H$2:$H$1259))*('reallocations and reductions'!$I$6),H1259/(SUM($H$2:$H$1259)-SUMIF($E$2:$E$1259,"State Balance",$H$2:$H$1259)-SUMIF($E$2:$E$1259,"Hawaii County",$H$2:$H$1259))*('reallocations and reductions'!$I$8+'reallocations and reductions'!$I$7)),0)</f>
        <v>2739</v>
      </c>
      <c r="L1259" s="133">
        <f t="shared" ca="1" si="57"/>
        <v>1900669</v>
      </c>
      <c r="M1259" s="151">
        <f t="shared" ca="1" si="58"/>
        <v>5.4112392053902753E-2</v>
      </c>
      <c r="N1259" s="156">
        <f t="shared" ca="1" si="59"/>
        <v>97570</v>
      </c>
    </row>
  </sheetData>
  <autoFilter ref="A1:N1259" xr:uid="{FE53A7FE-8EA6-4BB9-BD02-E98107B82A23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J1251"/>
  <sheetViews>
    <sheetView workbookViewId="0">
      <selection activeCell="K2" sqref="K2"/>
    </sheetView>
  </sheetViews>
  <sheetFormatPr defaultRowHeight="15" x14ac:dyDescent="0.25"/>
  <cols>
    <col min="1" max="1" width="29.85546875" bestFit="1" customWidth="1"/>
    <col min="2" max="2" width="4.28515625" bestFit="1" customWidth="1"/>
    <col min="3" max="3" width="3.140625" bestFit="1" customWidth="1"/>
    <col min="4" max="4" width="7.140625" bestFit="1" customWidth="1"/>
    <col min="5" max="6" width="12.140625" bestFit="1" customWidth="1"/>
    <col min="7" max="7" width="10.85546875" bestFit="1" customWidth="1"/>
    <col min="8" max="8" width="7.85546875" bestFit="1" customWidth="1"/>
  </cols>
  <sheetData>
    <row r="1" spans="1:10" x14ac:dyDescent="0.25">
      <c r="A1" s="34" t="s">
        <v>0</v>
      </c>
      <c r="B1" s="34" t="s">
        <v>1</v>
      </c>
      <c r="C1" s="34" t="s">
        <v>2</v>
      </c>
      <c r="D1" s="34" t="s">
        <v>4682</v>
      </c>
      <c r="E1" s="34" t="s">
        <v>4681</v>
      </c>
      <c r="F1" s="34" t="s">
        <v>4626</v>
      </c>
      <c r="G1" s="34" t="s">
        <v>4708</v>
      </c>
      <c r="H1" s="83" t="s">
        <v>4709</v>
      </c>
      <c r="I1" s="34" t="s">
        <v>4737</v>
      </c>
    </row>
    <row r="2" spans="1:10" x14ac:dyDescent="0.25">
      <c r="A2" t="s">
        <v>17</v>
      </c>
      <c r="B2" t="s">
        <v>18</v>
      </c>
      <c r="C2" t="s">
        <v>19</v>
      </c>
      <c r="D2" t="s">
        <v>3388</v>
      </c>
      <c r="E2" s="58">
        <v>2440509</v>
      </c>
      <c r="F2" s="58">
        <v>2418984</v>
      </c>
      <c r="G2" s="58">
        <v>-21525</v>
      </c>
      <c r="H2" s="84">
        <v>-8.8198814263745796E-3</v>
      </c>
      <c r="I2" t="e">
        <f>MATCH(D2,#REF!,0)</f>
        <v>#REF!</v>
      </c>
      <c r="J2" t="str">
        <f>LEFT(D2,2)&amp;IF(MID(D2,3,4)="0000","9999",MID(D2,3,4))</f>
        <v>029999</v>
      </c>
    </row>
    <row r="3" spans="1:10" x14ac:dyDescent="0.25">
      <c r="A3" t="s">
        <v>26</v>
      </c>
      <c r="B3" t="s">
        <v>18</v>
      </c>
      <c r="C3" t="s">
        <v>27</v>
      </c>
      <c r="D3" t="s">
        <v>3389</v>
      </c>
      <c r="E3" s="58">
        <v>1772393</v>
      </c>
      <c r="F3" s="58">
        <v>1691113</v>
      </c>
      <c r="G3" s="58">
        <v>-81280</v>
      </c>
      <c r="H3" s="84">
        <v>-4.5858903753287224E-2</v>
      </c>
      <c r="I3" t="e">
        <f>MATCH(D3,#REF!,0)</f>
        <v>#REF!</v>
      </c>
      <c r="J3" t="str">
        <f t="shared" ref="J3:J66" si="0">LEFT(D3,2)&amp;IF(MID(D3,3,4)="0000","9999",MID(D3,3,4))</f>
        <v>020078</v>
      </c>
    </row>
    <row r="4" spans="1:10" x14ac:dyDescent="0.25">
      <c r="A4" t="s">
        <v>33</v>
      </c>
      <c r="B4" t="s">
        <v>34</v>
      </c>
      <c r="C4" t="s">
        <v>19</v>
      </c>
      <c r="D4" t="s">
        <v>3390</v>
      </c>
      <c r="E4" s="58">
        <v>22273294</v>
      </c>
      <c r="F4" s="58">
        <v>22212610</v>
      </c>
      <c r="G4" s="58">
        <v>-60684</v>
      </c>
      <c r="H4" s="84">
        <v>-2.7245184300086012E-3</v>
      </c>
      <c r="I4" t="e">
        <f>MATCH(D4,#REF!,0)</f>
        <v>#REF!</v>
      </c>
      <c r="J4" t="str">
        <f t="shared" si="0"/>
        <v>019999</v>
      </c>
    </row>
    <row r="5" spans="1:10" x14ac:dyDescent="0.25">
      <c r="A5" t="s">
        <v>36</v>
      </c>
      <c r="B5" t="s">
        <v>34</v>
      </c>
      <c r="C5" t="s">
        <v>27</v>
      </c>
      <c r="D5" t="s">
        <v>3391</v>
      </c>
      <c r="E5" s="58">
        <v>538763</v>
      </c>
      <c r="F5" s="58">
        <v>528169</v>
      </c>
      <c r="G5" s="58">
        <v>-10594</v>
      </c>
      <c r="H5" s="84">
        <v>-1.9663562642571967E-2</v>
      </c>
      <c r="I5" t="e">
        <f>MATCH(D5,#REF!,0)</f>
        <v>#REF!</v>
      </c>
      <c r="J5" t="str">
        <f t="shared" si="0"/>
        <v>010072</v>
      </c>
    </row>
    <row r="6" spans="1:10" x14ac:dyDescent="0.25">
      <c r="A6" t="s">
        <v>41</v>
      </c>
      <c r="B6" t="s">
        <v>34</v>
      </c>
      <c r="C6" t="s">
        <v>27</v>
      </c>
      <c r="D6" t="s">
        <v>3392</v>
      </c>
      <c r="E6" s="58">
        <v>450095</v>
      </c>
      <c r="F6" s="58">
        <v>456750</v>
      </c>
      <c r="G6" s="58">
        <v>6655</v>
      </c>
      <c r="H6" s="84">
        <v>1.478576744909408E-2</v>
      </c>
      <c r="I6" t="e">
        <f>MATCH(D6,#REF!,0)</f>
        <v>#REF!</v>
      </c>
      <c r="J6" t="str">
        <f t="shared" si="0"/>
        <v>010144</v>
      </c>
    </row>
    <row r="7" spans="1:10" x14ac:dyDescent="0.25">
      <c r="A7" t="s">
        <v>46</v>
      </c>
      <c r="B7" t="s">
        <v>34</v>
      </c>
      <c r="C7" t="s">
        <v>47</v>
      </c>
      <c r="D7" t="s">
        <v>3393</v>
      </c>
      <c r="E7" s="58">
        <v>508154</v>
      </c>
      <c r="F7" s="58">
        <v>497677</v>
      </c>
      <c r="G7" s="58">
        <v>-10477</v>
      </c>
      <c r="H7" s="84">
        <v>-2.0617765480543299E-2</v>
      </c>
      <c r="I7" t="e">
        <f>MATCH(D7,#REF!,0)</f>
        <v>#REF!</v>
      </c>
      <c r="J7" t="str">
        <f t="shared" si="0"/>
        <v>010216</v>
      </c>
    </row>
    <row r="8" spans="1:10" x14ac:dyDescent="0.25">
      <c r="A8" t="s">
        <v>53</v>
      </c>
      <c r="B8" t="s">
        <v>34</v>
      </c>
      <c r="C8" t="s">
        <v>27</v>
      </c>
      <c r="D8" t="s">
        <v>3394</v>
      </c>
      <c r="E8" s="58">
        <v>5587695</v>
      </c>
      <c r="F8" s="58">
        <v>5465565</v>
      </c>
      <c r="G8" s="58">
        <v>-122130</v>
      </c>
      <c r="H8" s="84">
        <v>-2.1856955327733529E-2</v>
      </c>
      <c r="I8" t="e">
        <f>MATCH(D8,#REF!,0)</f>
        <v>#REF!</v>
      </c>
      <c r="J8" t="str">
        <f t="shared" si="0"/>
        <v>010228</v>
      </c>
    </row>
    <row r="9" spans="1:10" x14ac:dyDescent="0.25">
      <c r="A9" t="s">
        <v>56</v>
      </c>
      <c r="B9" t="s">
        <v>34</v>
      </c>
      <c r="C9" t="s">
        <v>27</v>
      </c>
      <c r="D9" t="s">
        <v>3395</v>
      </c>
      <c r="E9" s="58">
        <v>432666</v>
      </c>
      <c r="F9" s="58">
        <v>421988</v>
      </c>
      <c r="G9" s="58">
        <v>-10678</v>
      </c>
      <c r="H9" s="84">
        <v>-2.4679544960778059E-2</v>
      </c>
      <c r="I9" t="e">
        <f>MATCH(D9,#REF!,0)</f>
        <v>#REF!</v>
      </c>
      <c r="J9" t="str">
        <f t="shared" si="0"/>
        <v>010594</v>
      </c>
    </row>
    <row r="10" spans="1:10" x14ac:dyDescent="0.25">
      <c r="A10" t="s">
        <v>60</v>
      </c>
      <c r="B10" t="s">
        <v>34</v>
      </c>
      <c r="C10" t="s">
        <v>27</v>
      </c>
      <c r="D10" t="s">
        <v>3396</v>
      </c>
      <c r="E10" s="58">
        <v>466487</v>
      </c>
      <c r="F10" s="58">
        <v>447701</v>
      </c>
      <c r="G10" s="58">
        <v>-18786</v>
      </c>
      <c r="H10" s="84">
        <v>-4.0271218704915679E-2</v>
      </c>
      <c r="I10" t="e">
        <f>MATCH(D10,#REF!,0)</f>
        <v>#REF!</v>
      </c>
      <c r="J10" t="str">
        <f t="shared" si="0"/>
        <v>010624</v>
      </c>
    </row>
    <row r="11" spans="1:10" x14ac:dyDescent="0.25">
      <c r="A11" t="s">
        <v>64</v>
      </c>
      <c r="B11" t="s">
        <v>34</v>
      </c>
      <c r="C11" t="s">
        <v>27</v>
      </c>
      <c r="D11" t="s">
        <v>3397</v>
      </c>
      <c r="E11" s="58">
        <v>353415</v>
      </c>
      <c r="F11" s="58">
        <v>334410</v>
      </c>
      <c r="G11" s="58">
        <v>-19005</v>
      </c>
      <c r="H11" s="84">
        <v>-5.3775306650821274E-2</v>
      </c>
      <c r="I11" t="e">
        <f>MATCH(D11,#REF!,0)</f>
        <v>#REF!</v>
      </c>
      <c r="J11" t="str">
        <f t="shared" si="0"/>
        <v>010810</v>
      </c>
    </row>
    <row r="12" spans="1:10" x14ac:dyDescent="0.25">
      <c r="A12" t="s">
        <v>69</v>
      </c>
      <c r="B12" t="s">
        <v>34</v>
      </c>
      <c r="C12" t="s">
        <v>27</v>
      </c>
      <c r="D12" t="s">
        <v>3398</v>
      </c>
      <c r="E12" s="58">
        <v>888772</v>
      </c>
      <c r="F12" s="58">
        <v>903172</v>
      </c>
      <c r="G12" s="58">
        <v>14400</v>
      </c>
      <c r="H12" s="84">
        <v>1.6202130580171292E-2</v>
      </c>
      <c r="I12" t="e">
        <f>MATCH(D12,#REF!,0)</f>
        <v>#REF!</v>
      </c>
      <c r="J12" t="str">
        <f t="shared" si="0"/>
        <v>010882</v>
      </c>
    </row>
    <row r="13" spans="1:10" x14ac:dyDescent="0.25">
      <c r="A13" t="s">
        <v>74</v>
      </c>
      <c r="B13" t="s">
        <v>34</v>
      </c>
      <c r="C13" t="s">
        <v>27</v>
      </c>
      <c r="D13" t="s">
        <v>3399</v>
      </c>
      <c r="E13" s="58">
        <v>301287</v>
      </c>
      <c r="F13" s="58">
        <v>303740</v>
      </c>
      <c r="G13" s="58">
        <v>2453</v>
      </c>
      <c r="H13" s="84">
        <v>8.1417386080381831E-3</v>
      </c>
      <c r="I13" t="e">
        <f>MATCH(D13,#REF!,0)</f>
        <v>#REF!</v>
      </c>
      <c r="J13" t="str">
        <f t="shared" si="0"/>
        <v>011206</v>
      </c>
    </row>
    <row r="14" spans="1:10" x14ac:dyDescent="0.25">
      <c r="A14" t="s">
        <v>76</v>
      </c>
      <c r="B14" t="s">
        <v>34</v>
      </c>
      <c r="C14" t="s">
        <v>27</v>
      </c>
      <c r="D14" t="s">
        <v>3400</v>
      </c>
      <c r="E14" s="58">
        <v>1189911</v>
      </c>
      <c r="F14" s="58">
        <v>1172513</v>
      </c>
      <c r="G14" s="58">
        <v>-17398</v>
      </c>
      <c r="H14" s="84">
        <v>-1.4621261590152541E-2</v>
      </c>
      <c r="I14" t="e">
        <f>MATCH(D14,#REF!,0)</f>
        <v>#REF!</v>
      </c>
      <c r="J14" t="str">
        <f t="shared" si="0"/>
        <v>011218</v>
      </c>
    </row>
    <row r="15" spans="1:10" x14ac:dyDescent="0.25">
      <c r="A15" t="s">
        <v>80</v>
      </c>
      <c r="B15" t="s">
        <v>34</v>
      </c>
      <c r="C15" t="s">
        <v>27</v>
      </c>
      <c r="D15" t="s">
        <v>3401</v>
      </c>
      <c r="E15" s="58">
        <v>2262346</v>
      </c>
      <c r="F15" s="58">
        <v>2228413</v>
      </c>
      <c r="G15" s="58">
        <v>-33933</v>
      </c>
      <c r="H15" s="84">
        <v>-1.4999031978309242E-2</v>
      </c>
      <c r="I15" t="e">
        <f>MATCH(D15,#REF!,0)</f>
        <v>#REF!</v>
      </c>
      <c r="J15" t="str">
        <f t="shared" si="0"/>
        <v>011542</v>
      </c>
    </row>
    <row r="16" spans="1:10" x14ac:dyDescent="0.25">
      <c r="A16" t="s">
        <v>85</v>
      </c>
      <c r="B16" t="s">
        <v>34</v>
      </c>
      <c r="C16" t="s">
        <v>27</v>
      </c>
      <c r="D16" t="s">
        <v>3402</v>
      </c>
      <c r="E16" s="58">
        <v>1666077</v>
      </c>
      <c r="F16" s="58">
        <v>1622903</v>
      </c>
      <c r="G16" s="58">
        <v>-43174</v>
      </c>
      <c r="H16" s="84">
        <v>-2.5913568220436389E-2</v>
      </c>
      <c r="I16" t="e">
        <f>MATCH(D16,#REF!,0)</f>
        <v>#REF!</v>
      </c>
      <c r="J16" t="str">
        <f t="shared" si="0"/>
        <v>011560</v>
      </c>
    </row>
    <row r="17" spans="1:10" x14ac:dyDescent="0.25">
      <c r="A17" t="s">
        <v>90</v>
      </c>
      <c r="B17" t="s">
        <v>34</v>
      </c>
      <c r="C17" t="s">
        <v>27</v>
      </c>
      <c r="D17" t="s">
        <v>3403</v>
      </c>
      <c r="E17" s="58">
        <v>225410</v>
      </c>
      <c r="F17" s="58">
        <v>207730</v>
      </c>
      <c r="G17" s="58">
        <v>-17680</v>
      </c>
      <c r="H17" s="84">
        <v>-7.8434852047380335E-2</v>
      </c>
      <c r="I17" t="e">
        <f>MATCH(D17,#REF!,0)</f>
        <v>#REF!</v>
      </c>
      <c r="J17" t="str">
        <f t="shared" si="0"/>
        <v>011740</v>
      </c>
    </row>
    <row r="18" spans="1:10" x14ac:dyDescent="0.25">
      <c r="A18" t="s">
        <v>93</v>
      </c>
      <c r="B18" t="s">
        <v>34</v>
      </c>
      <c r="C18" t="s">
        <v>27</v>
      </c>
      <c r="D18" t="s">
        <v>3404</v>
      </c>
      <c r="E18" s="58">
        <v>879229</v>
      </c>
      <c r="F18" s="58">
        <v>832927</v>
      </c>
      <c r="G18" s="58">
        <v>-46302</v>
      </c>
      <c r="H18" s="84">
        <v>-5.2662048226343759E-2</v>
      </c>
      <c r="I18" t="e">
        <f>MATCH(D18,#REF!,0)</f>
        <v>#REF!</v>
      </c>
      <c r="J18" t="str">
        <f t="shared" si="0"/>
        <v>012268</v>
      </c>
    </row>
    <row r="19" spans="1:10" x14ac:dyDescent="0.25">
      <c r="A19" t="s">
        <v>98</v>
      </c>
      <c r="B19" t="s">
        <v>34</v>
      </c>
      <c r="C19" t="s">
        <v>99</v>
      </c>
      <c r="D19" t="s">
        <v>3405</v>
      </c>
      <c r="E19" s="58">
        <v>1766008</v>
      </c>
      <c r="F19" s="58">
        <v>1746595</v>
      </c>
      <c r="G19" s="58">
        <v>-19413</v>
      </c>
      <c r="H19" s="84">
        <v>-1.0992588935044461E-2</v>
      </c>
      <c r="I19" t="e">
        <f>MATCH(D19,#REF!,0)</f>
        <v>#REF!</v>
      </c>
      <c r="J19" t="str">
        <f t="shared" si="0"/>
        <v>019073</v>
      </c>
    </row>
    <row r="20" spans="1:10" x14ac:dyDescent="0.25">
      <c r="A20" t="s">
        <v>102</v>
      </c>
      <c r="B20" t="s">
        <v>34</v>
      </c>
      <c r="C20" t="s">
        <v>99</v>
      </c>
      <c r="D20" t="s">
        <v>3406</v>
      </c>
      <c r="E20" s="58">
        <v>1652536</v>
      </c>
      <c r="F20" s="58">
        <v>1577243</v>
      </c>
      <c r="G20" s="58">
        <v>-75293</v>
      </c>
      <c r="H20" s="84">
        <v>-4.5562093654843226E-2</v>
      </c>
      <c r="I20" t="e">
        <f>MATCH(D20,#REF!,0)</f>
        <v>#REF!</v>
      </c>
      <c r="J20" t="str">
        <f t="shared" si="0"/>
        <v>019097</v>
      </c>
    </row>
    <row r="21" spans="1:10" x14ac:dyDescent="0.25">
      <c r="A21" t="s">
        <v>104</v>
      </c>
      <c r="B21" t="s">
        <v>105</v>
      </c>
      <c r="C21" t="s">
        <v>19</v>
      </c>
      <c r="D21" t="s">
        <v>3407</v>
      </c>
      <c r="E21" s="58">
        <v>16595930</v>
      </c>
      <c r="F21" s="58">
        <v>16382141</v>
      </c>
      <c r="G21" s="58">
        <v>-213789</v>
      </c>
      <c r="H21" s="84">
        <v>-1.2882013843153111E-2</v>
      </c>
      <c r="I21" t="e">
        <f>MATCH(D21,#REF!,0)</f>
        <v>#REF!</v>
      </c>
      <c r="J21" t="str">
        <f t="shared" si="0"/>
        <v>059999</v>
      </c>
    </row>
    <row r="22" spans="1:10" x14ac:dyDescent="0.25">
      <c r="A22" t="s">
        <v>107</v>
      </c>
      <c r="B22" t="s">
        <v>105</v>
      </c>
      <c r="C22" t="s">
        <v>27</v>
      </c>
      <c r="D22" t="s">
        <v>3408</v>
      </c>
      <c r="E22" s="58">
        <v>178362</v>
      </c>
      <c r="F22" s="58">
        <v>168177</v>
      </c>
      <c r="G22" s="58">
        <v>-10185</v>
      </c>
      <c r="H22" s="84">
        <v>-5.710297036364248E-2</v>
      </c>
      <c r="I22" t="e">
        <f>MATCH(D22,#REF!,0)</f>
        <v>#REF!</v>
      </c>
      <c r="J22" t="str">
        <f t="shared" si="0"/>
        <v>050228</v>
      </c>
    </row>
    <row r="23" spans="1:10" x14ac:dyDescent="0.25">
      <c r="A23" t="s">
        <v>110</v>
      </c>
      <c r="B23" t="s">
        <v>105</v>
      </c>
      <c r="C23" t="s">
        <v>27</v>
      </c>
      <c r="D23" t="s">
        <v>3409</v>
      </c>
      <c r="E23" s="58">
        <v>417514</v>
      </c>
      <c r="F23" s="58">
        <v>406010</v>
      </c>
      <c r="G23" s="58">
        <v>-11504</v>
      </c>
      <c r="H23" s="84">
        <v>-2.7553567066014552E-2</v>
      </c>
      <c r="I23" t="e">
        <f>MATCH(D23,#REF!,0)</f>
        <v>#REF!</v>
      </c>
      <c r="J23" t="str">
        <f t="shared" si="0"/>
        <v>050600</v>
      </c>
    </row>
    <row r="24" spans="1:10" x14ac:dyDescent="0.25">
      <c r="A24" t="s">
        <v>115</v>
      </c>
      <c r="B24" t="s">
        <v>105</v>
      </c>
      <c r="C24" t="s">
        <v>27</v>
      </c>
      <c r="D24" t="s">
        <v>3410</v>
      </c>
      <c r="E24" s="58">
        <v>586996</v>
      </c>
      <c r="F24" s="58">
        <v>585484</v>
      </c>
      <c r="G24" s="58">
        <v>-1512</v>
      </c>
      <c r="H24" s="84">
        <v>-2.5758267518006936E-3</v>
      </c>
      <c r="I24" t="e">
        <f>MATCH(D24,#REF!,0)</f>
        <v>#REF!</v>
      </c>
      <c r="J24" t="str">
        <f t="shared" si="0"/>
        <v>050894</v>
      </c>
    </row>
    <row r="25" spans="1:10" x14ac:dyDescent="0.25">
      <c r="A25" t="s">
        <v>119</v>
      </c>
      <c r="B25" t="s">
        <v>105</v>
      </c>
      <c r="C25" t="s">
        <v>27</v>
      </c>
      <c r="D25" t="s">
        <v>3411</v>
      </c>
      <c r="E25" s="58">
        <v>823768</v>
      </c>
      <c r="F25" s="58">
        <v>801700</v>
      </c>
      <c r="G25" s="58">
        <v>-22068</v>
      </c>
      <c r="H25" s="84">
        <v>-2.6789095959056434E-2</v>
      </c>
      <c r="I25" t="e">
        <f>MATCH(D25,#REF!,0)</f>
        <v>#REF!</v>
      </c>
      <c r="J25" t="str">
        <f t="shared" si="0"/>
        <v>050930</v>
      </c>
    </row>
    <row r="26" spans="1:10" x14ac:dyDescent="0.25">
      <c r="A26" t="s">
        <v>124</v>
      </c>
      <c r="B26" t="s">
        <v>105</v>
      </c>
      <c r="C26" t="s">
        <v>27</v>
      </c>
      <c r="D26" t="s">
        <v>3412</v>
      </c>
      <c r="E26" s="58">
        <v>340318</v>
      </c>
      <c r="F26" s="58">
        <v>355404</v>
      </c>
      <c r="G26" s="58">
        <v>15086</v>
      </c>
      <c r="H26" s="84">
        <v>4.432912746313742E-2</v>
      </c>
      <c r="I26" t="e">
        <f>MATCH(D26,#REF!,0)</f>
        <v>#REF!</v>
      </c>
      <c r="J26" t="str">
        <f t="shared" si="0"/>
        <v>051302</v>
      </c>
    </row>
    <row r="27" spans="1:10" x14ac:dyDescent="0.25">
      <c r="A27" t="s">
        <v>129</v>
      </c>
      <c r="B27" t="s">
        <v>105</v>
      </c>
      <c r="C27" t="s">
        <v>47</v>
      </c>
      <c r="D27" t="s">
        <v>3413</v>
      </c>
      <c r="E27" s="58">
        <v>204006</v>
      </c>
      <c r="F27" s="58">
        <v>208089</v>
      </c>
      <c r="G27" s="58">
        <v>4083</v>
      </c>
      <c r="H27" s="84">
        <v>2.0014117231846124E-2</v>
      </c>
      <c r="I27" t="e">
        <f>MATCH(D27,#REF!,0)</f>
        <v>#REF!</v>
      </c>
      <c r="J27" t="str">
        <f t="shared" si="0"/>
        <v>051374</v>
      </c>
    </row>
    <row r="28" spans="1:10" x14ac:dyDescent="0.25">
      <c r="A28" t="s">
        <v>133</v>
      </c>
      <c r="B28" t="s">
        <v>105</v>
      </c>
      <c r="C28" t="s">
        <v>27</v>
      </c>
      <c r="D28" t="s">
        <v>3414</v>
      </c>
      <c r="E28" s="58">
        <v>583680</v>
      </c>
      <c r="F28" s="58">
        <v>573150</v>
      </c>
      <c r="G28" s="58">
        <v>-10530</v>
      </c>
      <c r="H28" s="84">
        <v>-1.8040707236842105E-2</v>
      </c>
      <c r="I28" t="e">
        <f>MATCH(D28,#REF!,0)</f>
        <v>#REF!</v>
      </c>
      <c r="J28" t="str">
        <f t="shared" si="0"/>
        <v>051410</v>
      </c>
    </row>
    <row r="29" spans="1:10" x14ac:dyDescent="0.25">
      <c r="A29" t="s">
        <v>138</v>
      </c>
      <c r="B29" t="s">
        <v>105</v>
      </c>
      <c r="C29" t="s">
        <v>27</v>
      </c>
      <c r="D29" t="s">
        <v>3415</v>
      </c>
      <c r="E29" s="58">
        <v>1487082</v>
      </c>
      <c r="F29" s="58">
        <v>1410585</v>
      </c>
      <c r="G29" s="58">
        <v>-76497</v>
      </c>
      <c r="H29" s="84">
        <v>-5.1441009977929934E-2</v>
      </c>
      <c r="I29" t="e">
        <f>MATCH(D29,#REF!,0)</f>
        <v>#REF!</v>
      </c>
      <c r="J29" t="str">
        <f t="shared" si="0"/>
        <v>051560</v>
      </c>
    </row>
    <row r="30" spans="1:10" x14ac:dyDescent="0.25">
      <c r="A30" t="s">
        <v>140</v>
      </c>
      <c r="B30" t="s">
        <v>105</v>
      </c>
      <c r="C30" t="s">
        <v>27</v>
      </c>
      <c r="D30" t="s">
        <v>3416</v>
      </c>
      <c r="E30" s="58">
        <v>618278</v>
      </c>
      <c r="F30" s="58">
        <v>574300</v>
      </c>
      <c r="G30" s="58">
        <v>-43978</v>
      </c>
      <c r="H30" s="84">
        <v>-7.112981539048778E-2</v>
      </c>
      <c r="I30" t="e">
        <f>MATCH(D30,#REF!,0)</f>
        <v>#REF!</v>
      </c>
      <c r="J30" t="str">
        <f t="shared" si="0"/>
        <v>051938</v>
      </c>
    </row>
    <row r="31" spans="1:10" x14ac:dyDescent="0.25">
      <c r="A31" t="s">
        <v>143</v>
      </c>
      <c r="B31" t="s">
        <v>105</v>
      </c>
      <c r="C31" t="s">
        <v>27</v>
      </c>
      <c r="D31" t="s">
        <v>3417</v>
      </c>
      <c r="E31" s="58">
        <v>550759</v>
      </c>
      <c r="F31" s="58">
        <v>544114</v>
      </c>
      <c r="G31" s="58">
        <v>-6645</v>
      </c>
      <c r="H31" s="84">
        <v>-1.2065168249633688E-2</v>
      </c>
      <c r="I31" t="e">
        <f>MATCH(D31,#REF!,0)</f>
        <v>#REF!</v>
      </c>
      <c r="J31" t="str">
        <f t="shared" si="0"/>
        <v>052130</v>
      </c>
    </row>
    <row r="32" spans="1:10" x14ac:dyDescent="0.25">
      <c r="A32" t="s">
        <v>148</v>
      </c>
      <c r="B32" t="s">
        <v>105</v>
      </c>
      <c r="C32" t="s">
        <v>27</v>
      </c>
      <c r="D32" t="s">
        <v>3418</v>
      </c>
      <c r="E32" s="58">
        <v>419761</v>
      </c>
      <c r="F32" s="58">
        <v>387735</v>
      </c>
      <c r="G32" s="58">
        <v>-32026</v>
      </c>
      <c r="H32" s="84">
        <v>-7.6295796893946791E-2</v>
      </c>
      <c r="I32" t="e">
        <f>MATCH(D32,#REF!,0)</f>
        <v>#REF!</v>
      </c>
      <c r="J32" t="str">
        <f t="shared" si="0"/>
        <v>052304</v>
      </c>
    </row>
    <row r="33" spans="1:10" x14ac:dyDescent="0.25">
      <c r="A33" t="s">
        <v>151</v>
      </c>
      <c r="B33" t="s">
        <v>105</v>
      </c>
      <c r="C33" t="s">
        <v>27</v>
      </c>
      <c r="D33" t="s">
        <v>3419</v>
      </c>
      <c r="E33" s="58">
        <v>796728</v>
      </c>
      <c r="F33" s="58">
        <v>800474</v>
      </c>
      <c r="G33" s="58">
        <v>3746</v>
      </c>
      <c r="H33" s="84">
        <v>4.7017300760108845E-3</v>
      </c>
      <c r="I33" t="e">
        <f>MATCH(D33,#REF!,0)</f>
        <v>#REF!</v>
      </c>
      <c r="J33" t="str">
        <f t="shared" si="0"/>
        <v>052466</v>
      </c>
    </row>
    <row r="34" spans="1:10" x14ac:dyDescent="0.25">
      <c r="A34" t="s">
        <v>154</v>
      </c>
      <c r="B34" t="s">
        <v>105</v>
      </c>
      <c r="C34" t="s">
        <v>27</v>
      </c>
      <c r="D34" t="s">
        <v>3420</v>
      </c>
      <c r="E34" s="58">
        <v>242280</v>
      </c>
      <c r="F34" s="58">
        <v>248981</v>
      </c>
      <c r="G34" s="58">
        <v>6701</v>
      </c>
      <c r="H34" s="84">
        <v>2.7658081558527323E-2</v>
      </c>
      <c r="I34" t="e">
        <f>MATCH(D34,#REF!,0)</f>
        <v>#REF!</v>
      </c>
      <c r="J34" t="str">
        <f t="shared" si="0"/>
        <v>052556</v>
      </c>
    </row>
    <row r="35" spans="1:10" x14ac:dyDescent="0.25">
      <c r="A35" t="s">
        <v>159</v>
      </c>
      <c r="B35" t="s">
        <v>105</v>
      </c>
      <c r="C35" t="s">
        <v>47</v>
      </c>
      <c r="D35" t="s">
        <v>3421</v>
      </c>
      <c r="E35" s="58">
        <v>367911</v>
      </c>
      <c r="F35" s="58">
        <v>331035</v>
      </c>
      <c r="G35" s="58">
        <v>-36876</v>
      </c>
      <c r="H35" s="84">
        <v>-0.10023076233110725</v>
      </c>
      <c r="I35" t="e">
        <f>MATCH(D35,#REF!,0)</f>
        <v>#REF!</v>
      </c>
      <c r="J35" t="str">
        <f t="shared" si="0"/>
        <v>052754</v>
      </c>
    </row>
    <row r="36" spans="1:10" x14ac:dyDescent="0.25">
      <c r="A36" t="s">
        <v>164</v>
      </c>
      <c r="B36" t="s">
        <v>165</v>
      </c>
      <c r="C36" t="s">
        <v>19</v>
      </c>
      <c r="D36" t="s">
        <v>3422</v>
      </c>
      <c r="E36" s="58">
        <v>9560059</v>
      </c>
      <c r="F36" s="58">
        <v>9146952</v>
      </c>
      <c r="G36" s="58">
        <v>-413107</v>
      </c>
      <c r="H36" s="84">
        <v>-4.3211762605230783E-2</v>
      </c>
      <c r="I36" t="e">
        <f>MATCH(D36,#REF!,0)</f>
        <v>#REF!</v>
      </c>
      <c r="J36" t="str">
        <f t="shared" si="0"/>
        <v>049999</v>
      </c>
    </row>
    <row r="37" spans="1:10" x14ac:dyDescent="0.25">
      <c r="A37" t="s">
        <v>168</v>
      </c>
      <c r="B37" t="s">
        <v>165</v>
      </c>
      <c r="C37" t="s">
        <v>47</v>
      </c>
      <c r="D37" t="s">
        <v>3423</v>
      </c>
      <c r="E37" s="58">
        <v>572513</v>
      </c>
      <c r="F37" s="58">
        <v>601961</v>
      </c>
      <c r="G37" s="58">
        <v>29448</v>
      </c>
      <c r="H37" s="84">
        <v>5.1436386597334904E-2</v>
      </c>
      <c r="I37" t="e">
        <f>MATCH(D37,#REF!,0)</f>
        <v>#REF!</v>
      </c>
      <c r="J37" t="str">
        <f t="shared" si="0"/>
        <v>040018</v>
      </c>
    </row>
    <row r="38" spans="1:10" x14ac:dyDescent="0.25">
      <c r="A38" t="s">
        <v>173</v>
      </c>
      <c r="B38" t="s">
        <v>165</v>
      </c>
      <c r="C38" t="s">
        <v>47</v>
      </c>
      <c r="D38" t="s">
        <v>3424</v>
      </c>
      <c r="E38" s="58">
        <v>1201662</v>
      </c>
      <c r="F38" s="58">
        <v>1191063</v>
      </c>
      <c r="G38" s="58">
        <v>-10599</v>
      </c>
      <c r="H38" s="84">
        <v>-8.8202839067890969E-3</v>
      </c>
      <c r="I38" t="e">
        <f>MATCH(D38,#REF!,0)</f>
        <v>#REF!</v>
      </c>
      <c r="J38" t="str">
        <f t="shared" si="0"/>
        <v>040072</v>
      </c>
    </row>
    <row r="39" spans="1:10" x14ac:dyDescent="0.25">
      <c r="A39" t="s">
        <v>4629</v>
      </c>
      <c r="B39" t="s">
        <v>165</v>
      </c>
      <c r="C39" t="s">
        <v>27</v>
      </c>
      <c r="D39" t="s">
        <v>4685</v>
      </c>
      <c r="E39" s="58">
        <v>0</v>
      </c>
      <c r="F39" s="82">
        <v>191598</v>
      </c>
      <c r="G39" s="58">
        <v>0</v>
      </c>
      <c r="H39" s="84" t="s">
        <v>4710</v>
      </c>
      <c r="I39" t="e">
        <f>MATCH(D39,#REF!,0)</f>
        <v>#REF!</v>
      </c>
      <c r="J39" t="str">
        <f t="shared" si="0"/>
        <v>040114</v>
      </c>
    </row>
    <row r="40" spans="1:10" x14ac:dyDescent="0.25">
      <c r="A40" t="s">
        <v>175</v>
      </c>
      <c r="B40" t="s">
        <v>165</v>
      </c>
      <c r="C40" t="s">
        <v>27</v>
      </c>
      <c r="D40" t="s">
        <v>3425</v>
      </c>
      <c r="E40" s="58">
        <v>565772</v>
      </c>
      <c r="F40" s="58">
        <v>570941</v>
      </c>
      <c r="G40" s="58">
        <v>5169</v>
      </c>
      <c r="H40" s="84">
        <v>9.1361891362598362E-3</v>
      </c>
      <c r="I40" t="e">
        <f>MATCH(D40,#REF!,0)</f>
        <v>#REF!</v>
      </c>
      <c r="J40" t="str">
        <f t="shared" si="0"/>
        <v>040144</v>
      </c>
    </row>
    <row r="41" spans="1:10" x14ac:dyDescent="0.25">
      <c r="A41" t="s">
        <v>179</v>
      </c>
      <c r="B41" t="s">
        <v>165</v>
      </c>
      <c r="C41" t="s">
        <v>47</v>
      </c>
      <c r="D41" t="s">
        <v>3426</v>
      </c>
      <c r="E41" s="58">
        <v>799911</v>
      </c>
      <c r="F41" s="58">
        <v>814625</v>
      </c>
      <c r="G41" s="58">
        <v>14714</v>
      </c>
      <c r="H41" s="84">
        <v>1.8394546393286252E-2</v>
      </c>
      <c r="I41" t="e">
        <f>MATCH(D41,#REF!,0)</f>
        <v>#REF!</v>
      </c>
      <c r="J41" t="str">
        <f t="shared" si="0"/>
        <v>040180</v>
      </c>
    </row>
    <row r="42" spans="1:10" x14ac:dyDescent="0.25">
      <c r="A42" t="s">
        <v>182</v>
      </c>
      <c r="B42" t="s">
        <v>165</v>
      </c>
      <c r="C42" t="s">
        <v>27</v>
      </c>
      <c r="D42" t="s">
        <v>3427</v>
      </c>
      <c r="E42" s="58">
        <v>2090571</v>
      </c>
      <c r="F42" s="58">
        <v>2080497</v>
      </c>
      <c r="G42" s="58">
        <v>-10074</v>
      </c>
      <c r="H42" s="84">
        <v>-4.8187791756414871E-3</v>
      </c>
      <c r="I42" t="e">
        <f>MATCH(D42,#REF!,0)</f>
        <v>#REF!</v>
      </c>
      <c r="J42" t="str">
        <f t="shared" si="0"/>
        <v>040186</v>
      </c>
    </row>
    <row r="43" spans="1:10" x14ac:dyDescent="0.25">
      <c r="A43" t="s">
        <v>185</v>
      </c>
      <c r="B43" t="s">
        <v>165</v>
      </c>
      <c r="C43" t="s">
        <v>27</v>
      </c>
      <c r="D43" t="s">
        <v>3428</v>
      </c>
      <c r="E43" s="58">
        <v>3164427</v>
      </c>
      <c r="F43" s="58">
        <v>3172935</v>
      </c>
      <c r="G43" s="58">
        <v>8508</v>
      </c>
      <c r="H43" s="84">
        <v>2.6886384170025095E-3</v>
      </c>
      <c r="I43" t="e">
        <f>MATCH(D43,#REF!,0)</f>
        <v>#REF!</v>
      </c>
      <c r="J43" t="str">
        <f t="shared" si="0"/>
        <v>040270</v>
      </c>
    </row>
    <row r="44" spans="1:10" x14ac:dyDescent="0.25">
      <c r="A44" t="s">
        <v>188</v>
      </c>
      <c r="B44" t="s">
        <v>165</v>
      </c>
      <c r="C44" t="s">
        <v>47</v>
      </c>
      <c r="D44" t="s">
        <v>3429</v>
      </c>
      <c r="E44" s="58">
        <v>695381</v>
      </c>
      <c r="F44" s="58">
        <v>695785</v>
      </c>
      <c r="G44" s="58">
        <v>404</v>
      </c>
      <c r="H44" s="84">
        <v>5.8097647189094903E-4</v>
      </c>
      <c r="I44" t="e">
        <f>MATCH(D44,#REF!,0)</f>
        <v>#REF!</v>
      </c>
      <c r="J44" t="str">
        <f t="shared" si="0"/>
        <v>040324</v>
      </c>
    </row>
    <row r="45" spans="1:10" x14ac:dyDescent="0.25">
      <c r="A45" t="s">
        <v>191</v>
      </c>
      <c r="B45" t="s">
        <v>165</v>
      </c>
      <c r="C45" t="s">
        <v>27</v>
      </c>
      <c r="D45" t="s">
        <v>3430</v>
      </c>
      <c r="E45" s="58">
        <v>14793217</v>
      </c>
      <c r="F45" s="58">
        <v>14644765</v>
      </c>
      <c r="G45" s="58">
        <v>-148452</v>
      </c>
      <c r="H45" s="84">
        <v>-1.0035139753577603E-2</v>
      </c>
      <c r="I45" t="e">
        <f>MATCH(D45,#REF!,0)</f>
        <v>#REF!</v>
      </c>
      <c r="J45" t="str">
        <f t="shared" si="0"/>
        <v>040330</v>
      </c>
    </row>
    <row r="46" spans="1:10" x14ac:dyDescent="0.25">
      <c r="A46" t="s">
        <v>194</v>
      </c>
      <c r="B46" t="s">
        <v>165</v>
      </c>
      <c r="C46" t="s">
        <v>27</v>
      </c>
      <c r="D46" t="s">
        <v>3431</v>
      </c>
      <c r="E46" s="58">
        <v>224169</v>
      </c>
      <c r="F46" s="58">
        <v>238655</v>
      </c>
      <c r="G46" s="58">
        <v>14486</v>
      </c>
      <c r="H46" s="84">
        <v>6.4620888704504192E-2</v>
      </c>
      <c r="I46" t="e">
        <f>MATCH(D46,#REF!,0)</f>
        <v>#REF!</v>
      </c>
      <c r="J46" t="str">
        <f t="shared" si="0"/>
        <v>040348</v>
      </c>
    </row>
    <row r="47" spans="1:10" x14ac:dyDescent="0.25">
      <c r="A47" t="s">
        <v>199</v>
      </c>
      <c r="B47" t="s">
        <v>165</v>
      </c>
      <c r="C47" t="s">
        <v>27</v>
      </c>
      <c r="D47" t="s">
        <v>3432</v>
      </c>
      <c r="E47" s="58">
        <v>908128</v>
      </c>
      <c r="F47" s="58">
        <v>895072</v>
      </c>
      <c r="G47" s="58">
        <v>-13056</v>
      </c>
      <c r="H47" s="84">
        <v>-1.437682793614997E-2</v>
      </c>
      <c r="I47" t="e">
        <f>MATCH(D47,#REF!,0)</f>
        <v>#REF!</v>
      </c>
      <c r="J47" t="str">
        <f t="shared" si="0"/>
        <v>040384</v>
      </c>
    </row>
    <row r="48" spans="1:10" x14ac:dyDescent="0.25">
      <c r="A48" t="s">
        <v>4632</v>
      </c>
      <c r="B48" t="s">
        <v>165</v>
      </c>
      <c r="C48" t="s">
        <v>27</v>
      </c>
      <c r="D48" t="s">
        <v>4686</v>
      </c>
      <c r="E48" s="58">
        <v>0</v>
      </c>
      <c r="F48" s="82">
        <v>206330</v>
      </c>
      <c r="G48" s="58">
        <v>0</v>
      </c>
      <c r="H48" s="84" t="s">
        <v>4710</v>
      </c>
      <c r="I48" t="e">
        <f>MATCH(D48,#REF!,0)</f>
        <v>#REF!</v>
      </c>
      <c r="J48" t="str">
        <f t="shared" si="0"/>
        <v>040408</v>
      </c>
    </row>
    <row r="49" spans="1:10" x14ac:dyDescent="0.25">
      <c r="A49" t="s">
        <v>202</v>
      </c>
      <c r="B49" t="s">
        <v>165</v>
      </c>
      <c r="C49" t="s">
        <v>47</v>
      </c>
      <c r="D49" t="s">
        <v>3433</v>
      </c>
      <c r="E49" s="58">
        <v>512181</v>
      </c>
      <c r="F49" s="58">
        <v>541946</v>
      </c>
      <c r="G49" s="58">
        <v>29765</v>
      </c>
      <c r="H49" s="84">
        <v>5.8114221339721703E-2</v>
      </c>
      <c r="I49" t="e">
        <f>MATCH(D49,#REF!,0)</f>
        <v>#REF!</v>
      </c>
      <c r="J49" t="str">
        <f t="shared" si="0"/>
        <v>040456</v>
      </c>
    </row>
    <row r="50" spans="1:10" x14ac:dyDescent="0.25">
      <c r="A50" t="s">
        <v>205</v>
      </c>
      <c r="B50" t="s">
        <v>165</v>
      </c>
      <c r="C50" t="s">
        <v>27</v>
      </c>
      <c r="D50" t="s">
        <v>3434</v>
      </c>
      <c r="E50" s="58">
        <v>1445943</v>
      </c>
      <c r="F50" s="58">
        <v>1380837</v>
      </c>
      <c r="G50" s="58">
        <v>-65106</v>
      </c>
      <c r="H50" s="84">
        <v>-4.5026671175834733E-2</v>
      </c>
      <c r="I50" t="e">
        <f>MATCH(D50,#REF!,0)</f>
        <v>#REF!</v>
      </c>
      <c r="J50" t="str">
        <f t="shared" si="0"/>
        <v>040468</v>
      </c>
    </row>
    <row r="51" spans="1:10" x14ac:dyDescent="0.25">
      <c r="A51" t="s">
        <v>208</v>
      </c>
      <c r="B51" t="s">
        <v>165</v>
      </c>
      <c r="C51" t="s">
        <v>27</v>
      </c>
      <c r="D51" t="s">
        <v>3435</v>
      </c>
      <c r="E51" s="58">
        <v>5231416</v>
      </c>
      <c r="F51" s="58">
        <v>5113873</v>
      </c>
      <c r="G51" s="58">
        <v>-117543</v>
      </c>
      <c r="H51" s="84">
        <v>-2.2468677696440124E-2</v>
      </c>
      <c r="I51" t="e">
        <f>MATCH(D51,#REF!,0)</f>
        <v>#REF!</v>
      </c>
      <c r="J51" t="str">
        <f t="shared" si="0"/>
        <v>040492</v>
      </c>
    </row>
    <row r="52" spans="1:10" x14ac:dyDescent="0.25">
      <c r="A52" t="s">
        <v>213</v>
      </c>
      <c r="B52" t="s">
        <v>165</v>
      </c>
      <c r="C52" t="s">
        <v>27</v>
      </c>
      <c r="D52" t="s">
        <v>3436</v>
      </c>
      <c r="E52" s="58">
        <v>922860</v>
      </c>
      <c r="F52" s="58">
        <v>868330</v>
      </c>
      <c r="G52" s="58">
        <v>-54530</v>
      </c>
      <c r="H52" s="84">
        <v>-5.9088052358971022E-2</v>
      </c>
      <c r="I52" t="e">
        <f>MATCH(D52,#REF!,0)</f>
        <v>#REF!</v>
      </c>
      <c r="J52" t="str">
        <f t="shared" si="0"/>
        <v>040558</v>
      </c>
    </row>
    <row r="53" spans="1:10" x14ac:dyDescent="0.25">
      <c r="A53" t="s">
        <v>218</v>
      </c>
      <c r="B53" t="s">
        <v>165</v>
      </c>
      <c r="C53" t="s">
        <v>99</v>
      </c>
      <c r="D53" t="s">
        <v>3437</v>
      </c>
      <c r="E53" s="58">
        <v>2589851</v>
      </c>
      <c r="F53" s="58">
        <v>2648381</v>
      </c>
      <c r="G53" s="58">
        <v>58530</v>
      </c>
      <c r="H53" s="84">
        <v>2.2599755738843662E-2</v>
      </c>
      <c r="I53" t="e">
        <f>MATCH(D53,#REF!,0)</f>
        <v>#REF!</v>
      </c>
      <c r="J53" t="str">
        <f t="shared" si="0"/>
        <v>049013</v>
      </c>
    </row>
    <row r="54" spans="1:10" x14ac:dyDescent="0.25">
      <c r="A54" t="s">
        <v>220</v>
      </c>
      <c r="B54" t="s">
        <v>165</v>
      </c>
      <c r="C54" t="s">
        <v>99</v>
      </c>
      <c r="D54" t="s">
        <v>3438</v>
      </c>
      <c r="E54" s="58">
        <v>2516935</v>
      </c>
      <c r="F54" s="58">
        <v>2498848</v>
      </c>
      <c r="G54" s="58">
        <v>-18087</v>
      </c>
      <c r="H54" s="84">
        <v>-7.1861212148903331E-3</v>
      </c>
      <c r="I54" t="e">
        <f>MATCH(D54,#REF!,0)</f>
        <v>#REF!</v>
      </c>
      <c r="J54" t="str">
        <f t="shared" si="0"/>
        <v>049019</v>
      </c>
    </row>
    <row r="55" spans="1:10" x14ac:dyDescent="0.25">
      <c r="A55" t="s">
        <v>222</v>
      </c>
      <c r="B55" t="s">
        <v>223</v>
      </c>
      <c r="C55" t="s">
        <v>19</v>
      </c>
      <c r="D55" t="s">
        <v>3439</v>
      </c>
      <c r="E55" s="58">
        <v>30042398</v>
      </c>
      <c r="F55" s="58">
        <v>29529712</v>
      </c>
      <c r="G55" s="58">
        <v>-512686</v>
      </c>
      <c r="H55" s="84">
        <v>-1.7065415350665417E-2</v>
      </c>
      <c r="I55" t="e">
        <f>MATCH(D55,#REF!,0)</f>
        <v>#REF!</v>
      </c>
      <c r="J55" t="str">
        <f t="shared" si="0"/>
        <v>069999</v>
      </c>
    </row>
    <row r="56" spans="1:10" x14ac:dyDescent="0.25">
      <c r="A56" t="s">
        <v>225</v>
      </c>
      <c r="B56" t="s">
        <v>223</v>
      </c>
      <c r="C56" t="s">
        <v>47</v>
      </c>
      <c r="D56" t="s">
        <v>3440</v>
      </c>
      <c r="E56" s="58">
        <v>1092103</v>
      </c>
      <c r="F56" s="58">
        <v>1073723</v>
      </c>
      <c r="G56" s="58">
        <v>-18380</v>
      </c>
      <c r="H56" s="84">
        <v>-1.6829914394521396E-2</v>
      </c>
      <c r="I56" t="e">
        <f>MATCH(D56,#REF!,0)</f>
        <v>#REF!</v>
      </c>
      <c r="J56" t="str">
        <f t="shared" si="0"/>
        <v>060012</v>
      </c>
    </row>
    <row r="57" spans="1:10" x14ac:dyDescent="0.25">
      <c r="A57" t="s">
        <v>230</v>
      </c>
      <c r="B57" t="s">
        <v>223</v>
      </c>
      <c r="C57" t="s">
        <v>47</v>
      </c>
      <c r="D57" t="s">
        <v>3441</v>
      </c>
      <c r="E57" s="58">
        <v>807904</v>
      </c>
      <c r="F57" s="58">
        <v>777301</v>
      </c>
      <c r="G57" s="58">
        <v>-30603</v>
      </c>
      <c r="H57" s="84">
        <v>-3.7879500534716996E-2</v>
      </c>
      <c r="I57" t="e">
        <f>MATCH(D57,#REF!,0)</f>
        <v>#REF!</v>
      </c>
      <c r="J57" t="str">
        <f t="shared" si="0"/>
        <v>060030</v>
      </c>
    </row>
    <row r="58" spans="1:10" x14ac:dyDescent="0.25">
      <c r="A58" t="s">
        <v>235</v>
      </c>
      <c r="B58" t="s">
        <v>223</v>
      </c>
      <c r="C58" t="s">
        <v>27</v>
      </c>
      <c r="D58" t="s">
        <v>3442</v>
      </c>
      <c r="E58" s="58">
        <v>4310871</v>
      </c>
      <c r="F58" s="58">
        <v>4236169</v>
      </c>
      <c r="G58" s="58">
        <v>-74702</v>
      </c>
      <c r="H58" s="84">
        <v>-1.7328748644995409E-2</v>
      </c>
      <c r="I58" t="e">
        <f>MATCH(D58,#REF!,0)</f>
        <v>#REF!</v>
      </c>
      <c r="J58" t="str">
        <f t="shared" si="0"/>
        <v>060078</v>
      </c>
    </row>
    <row r="59" spans="1:10" x14ac:dyDescent="0.25">
      <c r="A59" t="s">
        <v>238</v>
      </c>
      <c r="B59" t="s">
        <v>223</v>
      </c>
      <c r="C59" t="s">
        <v>47</v>
      </c>
      <c r="D59" t="s">
        <v>3443</v>
      </c>
      <c r="E59" s="58">
        <v>737881</v>
      </c>
      <c r="F59" s="58">
        <v>744417</v>
      </c>
      <c r="G59" s="58">
        <v>6536</v>
      </c>
      <c r="H59" s="84">
        <v>8.8577968534221639E-3</v>
      </c>
      <c r="I59" t="e">
        <f>MATCH(D59,#REF!,0)</f>
        <v>#REF!</v>
      </c>
      <c r="J59" t="str">
        <f t="shared" si="0"/>
        <v>060102</v>
      </c>
    </row>
    <row r="60" spans="1:10" x14ac:dyDescent="0.25">
      <c r="A60" t="s">
        <v>241</v>
      </c>
      <c r="B60" t="s">
        <v>223</v>
      </c>
      <c r="C60" t="s">
        <v>47</v>
      </c>
      <c r="D60" t="s">
        <v>3444</v>
      </c>
      <c r="E60" s="58">
        <v>578801</v>
      </c>
      <c r="F60" s="58">
        <v>531056</v>
      </c>
      <c r="G60" s="58">
        <v>-47745</v>
      </c>
      <c r="H60" s="84">
        <v>-8.2489491206822377E-2</v>
      </c>
      <c r="I60" t="e">
        <f>MATCH(D60,#REF!,0)</f>
        <v>#REF!</v>
      </c>
      <c r="J60" t="str">
        <f t="shared" si="0"/>
        <v>060108</v>
      </c>
    </row>
    <row r="61" spans="1:10" x14ac:dyDescent="0.25">
      <c r="A61" t="s">
        <v>246</v>
      </c>
      <c r="B61" t="s">
        <v>223</v>
      </c>
      <c r="C61" t="s">
        <v>27</v>
      </c>
      <c r="D61" t="s">
        <v>3445</v>
      </c>
      <c r="E61" s="58">
        <v>3206980</v>
      </c>
      <c r="F61" s="58">
        <v>3201247</v>
      </c>
      <c r="G61" s="58">
        <v>-5733</v>
      </c>
      <c r="H61" s="84">
        <v>-1.7876631597328327E-3</v>
      </c>
      <c r="I61" t="e">
        <f>MATCH(D61,#REF!,0)</f>
        <v>#REF!</v>
      </c>
      <c r="J61" t="str">
        <f t="shared" si="0"/>
        <v>060228</v>
      </c>
    </row>
    <row r="62" spans="1:10" x14ac:dyDescent="0.25">
      <c r="A62" t="s">
        <v>250</v>
      </c>
      <c r="B62" t="s">
        <v>223</v>
      </c>
      <c r="C62" t="s">
        <v>47</v>
      </c>
      <c r="D62" t="s">
        <v>3446</v>
      </c>
      <c r="E62" s="58">
        <v>1004061</v>
      </c>
      <c r="F62" s="58">
        <v>974659</v>
      </c>
      <c r="G62" s="58">
        <v>-29402</v>
      </c>
      <c r="H62" s="84">
        <v>-2.9283081406408576E-2</v>
      </c>
      <c r="I62" t="e">
        <f>MATCH(D62,#REF!,0)</f>
        <v>#REF!</v>
      </c>
      <c r="J62" t="str">
        <f t="shared" si="0"/>
        <v>060234</v>
      </c>
    </row>
    <row r="63" spans="1:10" x14ac:dyDescent="0.25">
      <c r="A63" t="s">
        <v>253</v>
      </c>
      <c r="B63" t="s">
        <v>223</v>
      </c>
      <c r="C63" t="s">
        <v>47</v>
      </c>
      <c r="D63" t="s">
        <v>3447</v>
      </c>
      <c r="E63" s="58">
        <v>876572</v>
      </c>
      <c r="F63" s="58">
        <v>882483</v>
      </c>
      <c r="G63" s="58">
        <v>5911</v>
      </c>
      <c r="H63" s="84">
        <v>6.7433137266533728E-3</v>
      </c>
      <c r="I63" t="e">
        <f>MATCH(D63,#REF!,0)</f>
        <v>#REF!</v>
      </c>
      <c r="J63" t="str">
        <f t="shared" si="0"/>
        <v>060288</v>
      </c>
    </row>
    <row r="64" spans="1:10" x14ac:dyDescent="0.25">
      <c r="A64" t="s">
        <v>256</v>
      </c>
      <c r="B64" t="s">
        <v>223</v>
      </c>
      <c r="C64" t="s">
        <v>27</v>
      </c>
      <c r="D64" t="s">
        <v>3448</v>
      </c>
      <c r="E64" s="58">
        <v>2502381</v>
      </c>
      <c r="F64" s="58">
        <v>2496679</v>
      </c>
      <c r="G64" s="58">
        <v>-5702</v>
      </c>
      <c r="H64" s="84">
        <v>-2.2786298329471014E-3</v>
      </c>
      <c r="I64" t="e">
        <f>MATCH(D64,#REF!,0)</f>
        <v>#REF!</v>
      </c>
      <c r="J64" t="str">
        <f t="shared" si="0"/>
        <v>060324</v>
      </c>
    </row>
    <row r="65" spans="1:10" x14ac:dyDescent="0.25">
      <c r="A65" t="s">
        <v>258</v>
      </c>
      <c r="B65" t="s">
        <v>223</v>
      </c>
      <c r="C65" t="s">
        <v>47</v>
      </c>
      <c r="D65" t="s">
        <v>3449</v>
      </c>
      <c r="E65" s="58">
        <v>723384</v>
      </c>
      <c r="F65" s="58">
        <v>720654</v>
      </c>
      <c r="G65" s="58">
        <v>-2730</v>
      </c>
      <c r="H65" s="84">
        <v>-3.7739291994293486E-3</v>
      </c>
      <c r="I65" t="e">
        <f>MATCH(D65,#REF!,0)</f>
        <v>#REF!</v>
      </c>
      <c r="J65" t="str">
        <f t="shared" si="0"/>
        <v>060450</v>
      </c>
    </row>
    <row r="66" spans="1:10" x14ac:dyDescent="0.25">
      <c r="A66" t="s">
        <v>261</v>
      </c>
      <c r="B66" t="s">
        <v>223</v>
      </c>
      <c r="C66" t="s">
        <v>27</v>
      </c>
      <c r="D66" t="s">
        <v>3450</v>
      </c>
      <c r="E66" s="58">
        <v>921848</v>
      </c>
      <c r="F66" s="58">
        <v>898083</v>
      </c>
      <c r="G66" s="58">
        <v>-23765</v>
      </c>
      <c r="H66" s="84">
        <v>-2.5779738091312232E-2</v>
      </c>
      <c r="I66" t="e">
        <f>MATCH(D66,#REF!,0)</f>
        <v>#REF!</v>
      </c>
      <c r="J66" t="str">
        <f t="shared" si="0"/>
        <v>060456</v>
      </c>
    </row>
    <row r="67" spans="1:10" x14ac:dyDescent="0.25">
      <c r="A67" t="s">
        <v>263</v>
      </c>
      <c r="B67" t="s">
        <v>223</v>
      </c>
      <c r="C67" t="s">
        <v>27</v>
      </c>
      <c r="D67" t="s">
        <v>3451</v>
      </c>
      <c r="E67" s="58">
        <v>279930</v>
      </c>
      <c r="F67" s="58">
        <v>299906</v>
      </c>
      <c r="G67" s="58">
        <v>19976</v>
      </c>
      <c r="H67" s="84">
        <v>7.1360697317186444E-2</v>
      </c>
      <c r="I67" t="e">
        <f>MATCH(D67,#REF!,0)</f>
        <v>#REF!</v>
      </c>
      <c r="J67" t="str">
        <f t="shared" ref="J67:J130" si="1">LEFT(D67,2)&amp;IF(MID(D67,3,4)="0000","9999",MID(D67,3,4))</f>
        <v>060516</v>
      </c>
    </row>
    <row r="68" spans="1:10" x14ac:dyDescent="0.25">
      <c r="A68" t="s">
        <v>268</v>
      </c>
      <c r="B68" t="s">
        <v>223</v>
      </c>
      <c r="C68" t="s">
        <v>27</v>
      </c>
      <c r="D68" t="s">
        <v>3452</v>
      </c>
      <c r="E68" s="58">
        <v>470769</v>
      </c>
      <c r="F68" s="58">
        <v>484303</v>
      </c>
      <c r="G68" s="58">
        <v>13534</v>
      </c>
      <c r="H68" s="84">
        <v>2.8748706902960899E-2</v>
      </c>
      <c r="I68" t="e">
        <f>MATCH(D68,#REF!,0)</f>
        <v>#REF!</v>
      </c>
      <c r="J68" t="str">
        <f t="shared" si="1"/>
        <v>060564</v>
      </c>
    </row>
    <row r="69" spans="1:10" x14ac:dyDescent="0.25">
      <c r="A69" t="s">
        <v>272</v>
      </c>
      <c r="B69" t="s">
        <v>223</v>
      </c>
      <c r="C69" t="s">
        <v>27</v>
      </c>
      <c r="D69" t="s">
        <v>3453</v>
      </c>
      <c r="E69" s="58">
        <v>734063</v>
      </c>
      <c r="F69" s="58">
        <v>655536</v>
      </c>
      <c r="G69" s="58">
        <v>-78527</v>
      </c>
      <c r="H69" s="84">
        <v>-0.10697583177465694</v>
      </c>
      <c r="I69" t="e">
        <f>MATCH(D69,#REF!,0)</f>
        <v>#REF!</v>
      </c>
      <c r="J69" t="str">
        <f t="shared" si="1"/>
        <v>060594</v>
      </c>
    </row>
    <row r="70" spans="1:10" x14ac:dyDescent="0.25">
      <c r="A70" t="s">
        <v>3306</v>
      </c>
      <c r="B70" t="s">
        <v>223</v>
      </c>
      <c r="C70" t="s">
        <v>47</v>
      </c>
      <c r="D70" t="s">
        <v>3454</v>
      </c>
      <c r="E70" s="58">
        <v>504334</v>
      </c>
      <c r="F70" s="58">
        <v>511520</v>
      </c>
      <c r="G70" s="58">
        <v>7186</v>
      </c>
      <c r="H70" s="84">
        <v>1.4248494053543882E-2</v>
      </c>
      <c r="I70" t="e">
        <f>MATCH(D70,#REF!,0)</f>
        <v>#REF!</v>
      </c>
      <c r="J70" t="str">
        <f t="shared" si="1"/>
        <v>060624</v>
      </c>
    </row>
    <row r="71" spans="1:10" x14ac:dyDescent="0.25">
      <c r="A71" t="s">
        <v>276</v>
      </c>
      <c r="B71" t="s">
        <v>223</v>
      </c>
      <c r="C71" t="s">
        <v>27</v>
      </c>
      <c r="D71" t="s">
        <v>3455</v>
      </c>
      <c r="E71" s="58">
        <v>240702</v>
      </c>
      <c r="F71" s="58">
        <v>229165</v>
      </c>
      <c r="G71" s="58">
        <v>-11537</v>
      </c>
      <c r="H71" s="84">
        <v>-4.7930636222382861E-2</v>
      </c>
      <c r="I71" t="e">
        <f>MATCH(D71,#REF!,0)</f>
        <v>#REF!</v>
      </c>
      <c r="J71" t="str">
        <f t="shared" si="1"/>
        <v>060654</v>
      </c>
    </row>
    <row r="72" spans="1:10" x14ac:dyDescent="0.25">
      <c r="A72" t="s">
        <v>279</v>
      </c>
      <c r="B72" t="s">
        <v>223</v>
      </c>
      <c r="C72" t="s">
        <v>27</v>
      </c>
      <c r="D72" t="s">
        <v>3456</v>
      </c>
      <c r="E72" s="58">
        <v>764374</v>
      </c>
      <c r="F72" s="58">
        <v>739228</v>
      </c>
      <c r="G72" s="58">
        <v>-25146</v>
      </c>
      <c r="H72" s="84">
        <v>-3.2897508287827684E-2</v>
      </c>
      <c r="I72" t="e">
        <f>MATCH(D72,#REF!,0)</f>
        <v>#REF!</v>
      </c>
      <c r="J72" t="str">
        <f t="shared" si="1"/>
        <v>060684</v>
      </c>
    </row>
    <row r="73" spans="1:10" x14ac:dyDescent="0.25">
      <c r="A73" t="s">
        <v>283</v>
      </c>
      <c r="B73" t="s">
        <v>223</v>
      </c>
      <c r="C73" t="s">
        <v>27</v>
      </c>
      <c r="D73" t="s">
        <v>3457</v>
      </c>
      <c r="E73" s="58">
        <v>487492</v>
      </c>
      <c r="F73" s="58">
        <v>480971</v>
      </c>
      <c r="G73" s="58">
        <v>-6521</v>
      </c>
      <c r="H73" s="84">
        <v>-1.3376629770334693E-2</v>
      </c>
      <c r="I73" t="e">
        <f>MATCH(D73,#REF!,0)</f>
        <v>#REF!</v>
      </c>
      <c r="J73" t="str">
        <f t="shared" si="1"/>
        <v>060708</v>
      </c>
    </row>
    <row r="74" spans="1:10" x14ac:dyDescent="0.25">
      <c r="A74" t="s">
        <v>286</v>
      </c>
      <c r="B74" t="s">
        <v>223</v>
      </c>
      <c r="C74" t="s">
        <v>47</v>
      </c>
      <c r="D74" t="s">
        <v>3458</v>
      </c>
      <c r="E74" s="58">
        <v>307984</v>
      </c>
      <c r="F74" s="58">
        <v>311730</v>
      </c>
      <c r="G74" s="58">
        <v>3746</v>
      </c>
      <c r="H74" s="84">
        <v>1.2162969504909346E-2</v>
      </c>
      <c r="I74" t="e">
        <f>MATCH(D74,#REF!,0)</f>
        <v>#REF!</v>
      </c>
      <c r="J74" t="str">
        <f t="shared" si="1"/>
        <v>060709</v>
      </c>
    </row>
    <row r="75" spans="1:10" x14ac:dyDescent="0.25">
      <c r="A75" t="s">
        <v>289</v>
      </c>
      <c r="B75" t="s">
        <v>223</v>
      </c>
      <c r="C75" t="s">
        <v>47</v>
      </c>
      <c r="D75" t="s">
        <v>3459</v>
      </c>
      <c r="E75" s="58">
        <v>1746692</v>
      </c>
      <c r="F75" s="58">
        <v>1719498</v>
      </c>
      <c r="G75" s="58">
        <v>-27194</v>
      </c>
      <c r="H75" s="84">
        <v>-1.5568858161599183E-2</v>
      </c>
      <c r="I75" t="e">
        <f>MATCH(D75,#REF!,0)</f>
        <v>#REF!</v>
      </c>
      <c r="J75" t="str">
        <f t="shared" si="1"/>
        <v>060720</v>
      </c>
    </row>
    <row r="76" spans="1:10" x14ac:dyDescent="0.25">
      <c r="A76" t="s">
        <v>292</v>
      </c>
      <c r="B76" t="s">
        <v>223</v>
      </c>
      <c r="C76" t="s">
        <v>47</v>
      </c>
      <c r="D76" t="s">
        <v>3460</v>
      </c>
      <c r="E76" s="58">
        <v>566574</v>
      </c>
      <c r="F76" s="58">
        <v>557219</v>
      </c>
      <c r="G76" s="58">
        <v>-9355</v>
      </c>
      <c r="H76" s="84">
        <v>-1.651152364916145E-2</v>
      </c>
      <c r="I76" t="e">
        <f>MATCH(D76,#REF!,0)</f>
        <v>#REF!</v>
      </c>
      <c r="J76" t="str">
        <f t="shared" si="1"/>
        <v>060726</v>
      </c>
    </row>
    <row r="77" spans="1:10" x14ac:dyDescent="0.25">
      <c r="A77" t="s">
        <v>297</v>
      </c>
      <c r="B77" t="s">
        <v>223</v>
      </c>
      <c r="C77" t="s">
        <v>47</v>
      </c>
      <c r="D77" t="s">
        <v>3461</v>
      </c>
      <c r="E77" s="58">
        <v>573961</v>
      </c>
      <c r="F77" s="58">
        <v>578706</v>
      </c>
      <c r="G77" s="58">
        <v>4745</v>
      </c>
      <c r="H77" s="84">
        <v>8.2671122253951054E-3</v>
      </c>
      <c r="I77" t="e">
        <f>MATCH(D77,#REF!,0)</f>
        <v>#REF!</v>
      </c>
      <c r="J77" t="str">
        <f t="shared" si="1"/>
        <v>060756</v>
      </c>
    </row>
    <row r="78" spans="1:10" x14ac:dyDescent="0.25">
      <c r="A78" t="s">
        <v>301</v>
      </c>
      <c r="B78" t="s">
        <v>223</v>
      </c>
      <c r="C78" t="s">
        <v>27</v>
      </c>
      <c r="D78" t="s">
        <v>3462</v>
      </c>
      <c r="E78" s="58">
        <v>1598996</v>
      </c>
      <c r="F78" s="58">
        <v>1535456</v>
      </c>
      <c r="G78" s="58">
        <v>-63540</v>
      </c>
      <c r="H78" s="84">
        <v>-3.9737435240613482E-2</v>
      </c>
      <c r="I78" t="e">
        <f>MATCH(D78,#REF!,0)</f>
        <v>#REF!</v>
      </c>
      <c r="J78" t="str">
        <f t="shared" si="1"/>
        <v>060804</v>
      </c>
    </row>
    <row r="79" spans="1:10" x14ac:dyDescent="0.25">
      <c r="A79" t="s">
        <v>304</v>
      </c>
      <c r="B79" t="s">
        <v>223</v>
      </c>
      <c r="C79" t="s">
        <v>47</v>
      </c>
      <c r="D79" t="s">
        <v>3463</v>
      </c>
      <c r="E79" s="58">
        <v>871573</v>
      </c>
      <c r="F79" s="58">
        <v>907860</v>
      </c>
      <c r="G79" s="58">
        <v>36287</v>
      </c>
      <c r="H79" s="84">
        <v>4.1633919361889364E-2</v>
      </c>
      <c r="I79" t="e">
        <f>MATCH(D79,#REF!,0)</f>
        <v>#REF!</v>
      </c>
      <c r="J79" t="str">
        <f t="shared" si="1"/>
        <v>060810</v>
      </c>
    </row>
    <row r="80" spans="1:10" x14ac:dyDescent="0.25">
      <c r="A80" t="s">
        <v>306</v>
      </c>
      <c r="B80" t="s">
        <v>223</v>
      </c>
      <c r="C80" t="s">
        <v>47</v>
      </c>
      <c r="D80" t="s">
        <v>3464</v>
      </c>
      <c r="E80" s="58">
        <v>1159381</v>
      </c>
      <c r="F80" s="58">
        <v>1092105</v>
      </c>
      <c r="G80" s="58">
        <v>-67276</v>
      </c>
      <c r="H80" s="84">
        <v>-5.802751640746226E-2</v>
      </c>
      <c r="I80" t="e">
        <f>MATCH(D80,#REF!,0)</f>
        <v>#REF!</v>
      </c>
      <c r="J80" t="str">
        <f t="shared" si="1"/>
        <v>060828</v>
      </c>
    </row>
    <row r="81" spans="1:10" x14ac:dyDescent="0.25">
      <c r="A81" t="s">
        <v>309</v>
      </c>
      <c r="B81" t="s">
        <v>223</v>
      </c>
      <c r="C81" t="s">
        <v>27</v>
      </c>
      <c r="D81" t="s">
        <v>3465</v>
      </c>
      <c r="E81" s="58">
        <v>1056094</v>
      </c>
      <c r="F81" s="58">
        <v>1031757</v>
      </c>
      <c r="G81" s="58">
        <v>-24337</v>
      </c>
      <c r="H81" s="84">
        <v>-2.3044350218825217E-2</v>
      </c>
      <c r="I81" t="e">
        <f>MATCH(D81,#REF!,0)</f>
        <v>#REF!</v>
      </c>
      <c r="J81" t="str">
        <f t="shared" si="1"/>
        <v>060846</v>
      </c>
    </row>
    <row r="82" spans="1:10" x14ac:dyDescent="0.25">
      <c r="A82" t="s">
        <v>312</v>
      </c>
      <c r="B82" t="s">
        <v>223</v>
      </c>
      <c r="C82" t="s">
        <v>27</v>
      </c>
      <c r="D82" t="s">
        <v>3466</v>
      </c>
      <c r="E82" s="58">
        <v>342702</v>
      </c>
      <c r="F82" s="58">
        <v>310943</v>
      </c>
      <c r="G82" s="58">
        <v>-31759</v>
      </c>
      <c r="H82" s="84">
        <v>-9.2672350905451381E-2</v>
      </c>
      <c r="I82" t="e">
        <f>MATCH(D82,#REF!,0)</f>
        <v>#REF!</v>
      </c>
      <c r="J82" t="str">
        <f t="shared" si="1"/>
        <v>060906</v>
      </c>
    </row>
    <row r="83" spans="1:10" x14ac:dyDescent="0.25">
      <c r="A83" t="s">
        <v>317</v>
      </c>
      <c r="B83" t="s">
        <v>223</v>
      </c>
      <c r="C83" t="s">
        <v>47</v>
      </c>
      <c r="D83" t="s">
        <v>3467</v>
      </c>
      <c r="E83" s="58">
        <v>971597</v>
      </c>
      <c r="F83" s="58">
        <v>956392</v>
      </c>
      <c r="G83" s="58">
        <v>-15205</v>
      </c>
      <c r="H83" s="84">
        <v>-1.5649492536514625E-2</v>
      </c>
      <c r="I83" t="e">
        <f>MATCH(D83,#REF!,0)</f>
        <v>#REF!</v>
      </c>
      <c r="J83" t="str">
        <f t="shared" si="1"/>
        <v>060930</v>
      </c>
    </row>
    <row r="84" spans="1:10" x14ac:dyDescent="0.25">
      <c r="A84" t="s">
        <v>320</v>
      </c>
      <c r="B84" t="s">
        <v>223</v>
      </c>
      <c r="C84" t="s">
        <v>47</v>
      </c>
      <c r="D84" t="s">
        <v>3468</v>
      </c>
      <c r="E84" s="58">
        <v>595811</v>
      </c>
      <c r="F84" s="58">
        <v>612980</v>
      </c>
      <c r="G84" s="58">
        <v>17169</v>
      </c>
      <c r="H84" s="84">
        <v>2.8816184998262873E-2</v>
      </c>
      <c r="I84" t="e">
        <f>MATCH(D84,#REF!,0)</f>
        <v>#REF!</v>
      </c>
      <c r="J84" t="str">
        <f t="shared" si="1"/>
        <v>060942</v>
      </c>
    </row>
    <row r="85" spans="1:10" x14ac:dyDescent="0.25">
      <c r="A85" t="s">
        <v>324</v>
      </c>
      <c r="B85" t="s">
        <v>223</v>
      </c>
      <c r="C85" t="s">
        <v>27</v>
      </c>
      <c r="D85" t="s">
        <v>3469</v>
      </c>
      <c r="E85" s="58">
        <v>636903</v>
      </c>
      <c r="F85" s="58">
        <v>625657</v>
      </c>
      <c r="G85" s="58">
        <v>-11246</v>
      </c>
      <c r="H85" s="84">
        <v>-1.7657319874454978E-2</v>
      </c>
      <c r="I85" t="e">
        <f>MATCH(D85,#REF!,0)</f>
        <v>#REF!</v>
      </c>
      <c r="J85" t="str">
        <f t="shared" si="1"/>
        <v>060960</v>
      </c>
    </row>
    <row r="86" spans="1:10" x14ac:dyDescent="0.25">
      <c r="A86" t="s">
        <v>327</v>
      </c>
      <c r="B86" t="s">
        <v>223</v>
      </c>
      <c r="C86" t="s">
        <v>47</v>
      </c>
      <c r="D86" t="s">
        <v>3470</v>
      </c>
      <c r="E86" s="58">
        <v>1075671</v>
      </c>
      <c r="F86" s="58">
        <v>1090427</v>
      </c>
      <c r="G86" s="58">
        <v>14756</v>
      </c>
      <c r="H86" s="84">
        <v>1.3717949075507288E-2</v>
      </c>
      <c r="I86" t="e">
        <f>MATCH(D86,#REF!,0)</f>
        <v>#REF!</v>
      </c>
      <c r="J86" t="str">
        <f t="shared" si="1"/>
        <v>061032</v>
      </c>
    </row>
    <row r="87" spans="1:10" x14ac:dyDescent="0.25">
      <c r="A87" t="s">
        <v>330</v>
      </c>
      <c r="B87" t="s">
        <v>223</v>
      </c>
      <c r="C87" t="s">
        <v>47</v>
      </c>
      <c r="D87" t="s">
        <v>3471</v>
      </c>
      <c r="E87" s="58">
        <v>1177181</v>
      </c>
      <c r="F87" s="58">
        <v>1157598</v>
      </c>
      <c r="G87" s="58">
        <v>-19583</v>
      </c>
      <c r="H87" s="84">
        <v>-1.6635504650516785E-2</v>
      </c>
      <c r="I87" t="e">
        <f>MATCH(D87,#REF!,0)</f>
        <v>#REF!</v>
      </c>
      <c r="J87" t="str">
        <f t="shared" si="1"/>
        <v>061116</v>
      </c>
    </row>
    <row r="88" spans="1:10" x14ac:dyDescent="0.25">
      <c r="A88" t="s">
        <v>333</v>
      </c>
      <c r="B88" t="s">
        <v>223</v>
      </c>
      <c r="C88" t="s">
        <v>27</v>
      </c>
      <c r="D88" t="s">
        <v>3472</v>
      </c>
      <c r="E88" s="58">
        <v>506337</v>
      </c>
      <c r="F88" s="58">
        <v>539664</v>
      </c>
      <c r="G88" s="58">
        <v>33327</v>
      </c>
      <c r="H88" s="84">
        <v>6.5819799856617234E-2</v>
      </c>
      <c r="I88" t="e">
        <f>MATCH(D88,#REF!,0)</f>
        <v>#REF!</v>
      </c>
      <c r="J88" t="str">
        <f t="shared" si="1"/>
        <v>061122</v>
      </c>
    </row>
    <row r="89" spans="1:10" x14ac:dyDescent="0.25">
      <c r="A89" t="s">
        <v>337</v>
      </c>
      <c r="B89" t="s">
        <v>223</v>
      </c>
      <c r="C89" t="s">
        <v>47</v>
      </c>
      <c r="D89" t="s">
        <v>3473</v>
      </c>
      <c r="E89" s="58">
        <v>762299</v>
      </c>
      <c r="F89" s="58">
        <v>794664</v>
      </c>
      <c r="G89" s="58">
        <v>32365</v>
      </c>
      <c r="H89" s="84">
        <v>4.2457093607626402E-2</v>
      </c>
      <c r="I89" t="e">
        <f>MATCH(D89,#REF!,0)</f>
        <v>#REF!</v>
      </c>
      <c r="J89" t="str">
        <f t="shared" si="1"/>
        <v>061146</v>
      </c>
    </row>
    <row r="90" spans="1:10" x14ac:dyDescent="0.25">
      <c r="A90" t="s">
        <v>340</v>
      </c>
      <c r="B90" t="s">
        <v>223</v>
      </c>
      <c r="C90" t="s">
        <v>47</v>
      </c>
      <c r="D90" t="s">
        <v>3474</v>
      </c>
      <c r="E90" s="58">
        <v>1857563</v>
      </c>
      <c r="F90" s="58">
        <v>1810187</v>
      </c>
      <c r="G90" s="58">
        <v>-47376</v>
      </c>
      <c r="H90" s="84">
        <v>-2.5504383969749612E-2</v>
      </c>
      <c r="I90" t="e">
        <f>MATCH(D90,#REF!,0)</f>
        <v>#REF!</v>
      </c>
      <c r="J90" t="str">
        <f t="shared" si="1"/>
        <v>061152</v>
      </c>
    </row>
    <row r="91" spans="1:10" x14ac:dyDescent="0.25">
      <c r="A91" t="s">
        <v>343</v>
      </c>
      <c r="B91" t="s">
        <v>223</v>
      </c>
      <c r="C91" t="s">
        <v>47</v>
      </c>
      <c r="D91" t="s">
        <v>3475</v>
      </c>
      <c r="E91" s="58">
        <v>305694</v>
      </c>
      <c r="F91" s="58">
        <v>278297</v>
      </c>
      <c r="G91" s="58">
        <v>-27397</v>
      </c>
      <c r="H91" s="84">
        <v>-8.9622302040602689E-2</v>
      </c>
      <c r="I91" t="e">
        <f>MATCH(D91,#REF!,0)</f>
        <v>#REF!</v>
      </c>
      <c r="J91" t="str">
        <f t="shared" si="1"/>
        <v>061212</v>
      </c>
    </row>
    <row r="92" spans="1:10" x14ac:dyDescent="0.25">
      <c r="A92" t="s">
        <v>346</v>
      </c>
      <c r="B92" t="s">
        <v>223</v>
      </c>
      <c r="C92" t="s">
        <v>47</v>
      </c>
      <c r="D92" t="s">
        <v>3476</v>
      </c>
      <c r="E92" s="58">
        <v>1482973</v>
      </c>
      <c r="F92" s="58">
        <v>1452348</v>
      </c>
      <c r="G92" s="58">
        <v>-30625</v>
      </c>
      <c r="H92" s="84">
        <v>-2.0651084004900965E-2</v>
      </c>
      <c r="I92" t="e">
        <f>MATCH(D92,#REF!,0)</f>
        <v>#REF!</v>
      </c>
      <c r="J92" t="str">
        <f t="shared" si="1"/>
        <v>061230</v>
      </c>
    </row>
    <row r="93" spans="1:10" x14ac:dyDescent="0.25">
      <c r="A93" t="s">
        <v>349</v>
      </c>
      <c r="B93" t="s">
        <v>223</v>
      </c>
      <c r="C93" t="s">
        <v>27</v>
      </c>
      <c r="D93" t="s">
        <v>3477</v>
      </c>
      <c r="E93" s="58">
        <v>723180</v>
      </c>
      <c r="F93" s="58">
        <v>699836</v>
      </c>
      <c r="G93" s="58">
        <v>-23344</v>
      </c>
      <c r="H93" s="84">
        <v>-3.227965375148649E-2</v>
      </c>
      <c r="I93" t="e">
        <f>MATCH(D93,#REF!,0)</f>
        <v>#REF!</v>
      </c>
      <c r="J93" t="str">
        <f t="shared" si="1"/>
        <v>061266</v>
      </c>
    </row>
    <row r="94" spans="1:10" x14ac:dyDescent="0.25">
      <c r="A94" t="s">
        <v>354</v>
      </c>
      <c r="B94" t="s">
        <v>223</v>
      </c>
      <c r="C94" t="s">
        <v>47</v>
      </c>
      <c r="D94" t="s">
        <v>3478</v>
      </c>
      <c r="E94" s="58">
        <v>1840795</v>
      </c>
      <c r="F94" s="58">
        <v>1864976</v>
      </c>
      <c r="G94" s="58">
        <v>24181</v>
      </c>
      <c r="H94" s="84">
        <v>1.3136172143014295E-2</v>
      </c>
      <c r="I94" t="e">
        <f>MATCH(D94,#REF!,0)</f>
        <v>#REF!</v>
      </c>
      <c r="J94" t="str">
        <f t="shared" si="1"/>
        <v>061332</v>
      </c>
    </row>
    <row r="95" spans="1:10" x14ac:dyDescent="0.25">
      <c r="A95" t="s">
        <v>357</v>
      </c>
      <c r="B95" t="s">
        <v>223</v>
      </c>
      <c r="C95" t="s">
        <v>27</v>
      </c>
      <c r="D95" t="s">
        <v>3479</v>
      </c>
      <c r="E95" s="58">
        <v>279382</v>
      </c>
      <c r="F95" s="58">
        <v>270044</v>
      </c>
      <c r="G95" s="58">
        <v>-9338</v>
      </c>
      <c r="H95" s="84">
        <v>-3.3423771037504206E-2</v>
      </c>
      <c r="I95" t="e">
        <f>MATCH(D95,#REF!,0)</f>
        <v>#REF!</v>
      </c>
      <c r="J95" t="str">
        <f t="shared" si="1"/>
        <v>061380</v>
      </c>
    </row>
    <row r="96" spans="1:10" x14ac:dyDescent="0.25">
      <c r="A96" t="s">
        <v>360</v>
      </c>
      <c r="B96" t="s">
        <v>223</v>
      </c>
      <c r="C96" t="s">
        <v>27</v>
      </c>
      <c r="D96" t="s">
        <v>3480</v>
      </c>
      <c r="E96" s="58">
        <v>1137766</v>
      </c>
      <c r="F96" s="58">
        <v>1080735</v>
      </c>
      <c r="G96" s="58">
        <v>-57031</v>
      </c>
      <c r="H96" s="84">
        <v>-5.0125421220180599E-2</v>
      </c>
      <c r="I96" t="e">
        <f>MATCH(D96,#REF!,0)</f>
        <v>#REF!</v>
      </c>
      <c r="J96" t="str">
        <f t="shared" si="1"/>
        <v>061404</v>
      </c>
    </row>
    <row r="97" spans="1:10" x14ac:dyDescent="0.25">
      <c r="A97" t="s">
        <v>363</v>
      </c>
      <c r="B97" t="s">
        <v>223</v>
      </c>
      <c r="C97" t="s">
        <v>27</v>
      </c>
      <c r="D97" t="s">
        <v>3481</v>
      </c>
      <c r="E97" s="58">
        <v>6371149</v>
      </c>
      <c r="F97" s="58">
        <v>6280810</v>
      </c>
      <c r="G97" s="58">
        <v>-90339</v>
      </c>
      <c r="H97" s="84">
        <v>-1.4179388992472158E-2</v>
      </c>
      <c r="I97" t="e">
        <f>MATCH(D97,#REF!,0)</f>
        <v>#REF!</v>
      </c>
      <c r="J97" t="str">
        <f t="shared" si="1"/>
        <v>061410</v>
      </c>
    </row>
    <row r="98" spans="1:10" x14ac:dyDescent="0.25">
      <c r="A98" t="s">
        <v>365</v>
      </c>
      <c r="B98" t="s">
        <v>223</v>
      </c>
      <c r="C98" t="s">
        <v>27</v>
      </c>
      <c r="D98" t="s">
        <v>3482</v>
      </c>
      <c r="E98" s="58">
        <v>1303988</v>
      </c>
      <c r="F98" s="58">
        <v>1317099</v>
      </c>
      <c r="G98" s="58">
        <v>13111</v>
      </c>
      <c r="H98" s="84">
        <v>1.0054540379205943E-2</v>
      </c>
      <c r="I98" t="e">
        <f>MATCH(D98,#REF!,0)</f>
        <v>#REF!</v>
      </c>
      <c r="J98" t="str">
        <f t="shared" si="1"/>
        <v>061416</v>
      </c>
    </row>
    <row r="99" spans="1:10" x14ac:dyDescent="0.25">
      <c r="A99" t="s">
        <v>368</v>
      </c>
      <c r="B99" t="s">
        <v>223</v>
      </c>
      <c r="C99" t="s">
        <v>27</v>
      </c>
      <c r="D99" t="s">
        <v>3483</v>
      </c>
      <c r="E99" s="58">
        <v>673837</v>
      </c>
      <c r="F99" s="58">
        <v>656444</v>
      </c>
      <c r="G99" s="58">
        <v>-17393</v>
      </c>
      <c r="H99" s="84">
        <v>-2.5811880321205277E-2</v>
      </c>
      <c r="I99" t="e">
        <f>MATCH(D99,#REF!,0)</f>
        <v>#REF!</v>
      </c>
      <c r="J99" t="str">
        <f t="shared" si="1"/>
        <v>061428</v>
      </c>
    </row>
    <row r="100" spans="1:10" x14ac:dyDescent="0.25">
      <c r="A100" t="s">
        <v>371</v>
      </c>
      <c r="B100" t="s">
        <v>223</v>
      </c>
      <c r="C100" t="s">
        <v>47</v>
      </c>
      <c r="D100" t="s">
        <v>3484</v>
      </c>
      <c r="E100" s="58">
        <v>1964040</v>
      </c>
      <c r="F100" s="58">
        <v>1973147</v>
      </c>
      <c r="G100" s="58">
        <v>9107</v>
      </c>
      <c r="H100" s="84">
        <v>4.636870939492067E-3</v>
      </c>
      <c r="I100" t="e">
        <f>MATCH(D100,#REF!,0)</f>
        <v>#REF!</v>
      </c>
      <c r="J100" t="str">
        <f t="shared" si="1"/>
        <v>061440</v>
      </c>
    </row>
    <row r="101" spans="1:10" x14ac:dyDescent="0.25">
      <c r="A101" t="s">
        <v>374</v>
      </c>
      <c r="B101" t="s">
        <v>223</v>
      </c>
      <c r="C101" t="s">
        <v>47</v>
      </c>
      <c r="D101" t="s">
        <v>3485</v>
      </c>
      <c r="E101" s="58">
        <v>336294</v>
      </c>
      <c r="F101" s="58">
        <v>364507</v>
      </c>
      <c r="G101" s="58">
        <v>28213</v>
      </c>
      <c r="H101" s="84">
        <v>8.3893854781827801E-2</v>
      </c>
      <c r="I101" t="e">
        <f>MATCH(D101,#REF!,0)</f>
        <v>#REF!</v>
      </c>
      <c r="J101" t="str">
        <f t="shared" si="1"/>
        <v>061452</v>
      </c>
    </row>
    <row r="102" spans="1:10" x14ac:dyDescent="0.25">
      <c r="A102" t="s">
        <v>182</v>
      </c>
      <c r="B102" t="s">
        <v>223</v>
      </c>
      <c r="C102" t="s">
        <v>27</v>
      </c>
      <c r="D102" t="s">
        <v>3486</v>
      </c>
      <c r="E102" s="58">
        <v>1933676</v>
      </c>
      <c r="F102" s="58">
        <v>1747866</v>
      </c>
      <c r="G102" s="58">
        <v>-185810</v>
      </c>
      <c r="H102" s="84">
        <v>-9.6091589283830381E-2</v>
      </c>
      <c r="I102" t="e">
        <f>MATCH(D102,#REF!,0)</f>
        <v>#REF!</v>
      </c>
      <c r="J102" t="str">
        <f t="shared" si="1"/>
        <v>061464</v>
      </c>
    </row>
    <row r="103" spans="1:10" x14ac:dyDescent="0.25">
      <c r="A103" t="s">
        <v>379</v>
      </c>
      <c r="B103" t="s">
        <v>223</v>
      </c>
      <c r="C103" t="s">
        <v>47</v>
      </c>
      <c r="D103" t="s">
        <v>3487</v>
      </c>
      <c r="E103" s="58">
        <v>232004</v>
      </c>
      <c r="F103" s="58">
        <v>226682</v>
      </c>
      <c r="G103" s="58">
        <v>-5322</v>
      </c>
      <c r="H103" s="84">
        <v>-2.2939259667936758E-2</v>
      </c>
      <c r="I103" t="e">
        <f>MATCH(D103,#REF!,0)</f>
        <v>#REF!</v>
      </c>
      <c r="J103" t="str">
        <f t="shared" si="1"/>
        <v>061470</v>
      </c>
    </row>
    <row r="104" spans="1:10" x14ac:dyDescent="0.25">
      <c r="A104" t="s">
        <v>382</v>
      </c>
      <c r="B104" t="s">
        <v>223</v>
      </c>
      <c r="C104" t="s">
        <v>27</v>
      </c>
      <c r="D104" t="s">
        <v>3488</v>
      </c>
      <c r="E104" s="58">
        <v>217108</v>
      </c>
      <c r="F104" s="58">
        <v>184125</v>
      </c>
      <c r="G104" s="58">
        <v>-32983</v>
      </c>
      <c r="H104" s="84">
        <v>-0.15191978185971958</v>
      </c>
      <c r="I104" t="e">
        <f>MATCH(D104,#REF!,0)</f>
        <v>#REF!</v>
      </c>
      <c r="J104" t="str">
        <f t="shared" si="1"/>
        <v>061476</v>
      </c>
    </row>
    <row r="105" spans="1:10" x14ac:dyDescent="0.25">
      <c r="A105" t="s">
        <v>386</v>
      </c>
      <c r="B105" t="s">
        <v>223</v>
      </c>
      <c r="C105" t="s">
        <v>27</v>
      </c>
      <c r="D105" t="s">
        <v>3489</v>
      </c>
      <c r="E105" s="58">
        <v>479714</v>
      </c>
      <c r="F105" s="58">
        <v>456555</v>
      </c>
      <c r="G105" s="58">
        <v>-23159</v>
      </c>
      <c r="H105" s="84">
        <v>-4.827668152274063E-2</v>
      </c>
      <c r="I105" t="e">
        <f>MATCH(D105,#REF!,0)</f>
        <v>#REF!</v>
      </c>
      <c r="J105" t="str">
        <f t="shared" si="1"/>
        <v>061566</v>
      </c>
    </row>
    <row r="106" spans="1:10" x14ac:dyDescent="0.25">
      <c r="A106" t="s">
        <v>390</v>
      </c>
      <c r="B106" t="s">
        <v>223</v>
      </c>
      <c r="C106" t="s">
        <v>47</v>
      </c>
      <c r="D106" t="s">
        <v>3490</v>
      </c>
      <c r="E106" s="58">
        <v>1167298</v>
      </c>
      <c r="F106" s="58">
        <v>1154811</v>
      </c>
      <c r="G106" s="58">
        <v>-12487</v>
      </c>
      <c r="H106" s="84">
        <v>-1.0697354060402743E-2</v>
      </c>
      <c r="I106" t="e">
        <f>MATCH(D106,#REF!,0)</f>
        <v>#REF!</v>
      </c>
      <c r="J106" t="str">
        <f t="shared" si="1"/>
        <v>061596</v>
      </c>
    </row>
    <row r="107" spans="1:10" x14ac:dyDescent="0.25">
      <c r="A107" t="s">
        <v>393</v>
      </c>
      <c r="B107" t="s">
        <v>223</v>
      </c>
      <c r="C107" t="s">
        <v>27</v>
      </c>
      <c r="D107" t="s">
        <v>3491</v>
      </c>
      <c r="E107" s="58">
        <v>1356206</v>
      </c>
      <c r="F107" s="58">
        <v>1410271</v>
      </c>
      <c r="G107" s="58">
        <v>54065</v>
      </c>
      <c r="H107" s="84">
        <v>3.9864887782534511E-2</v>
      </c>
      <c r="I107" t="e">
        <f>MATCH(D107,#REF!,0)</f>
        <v>#REF!</v>
      </c>
      <c r="J107" t="str">
        <f t="shared" si="1"/>
        <v>061602</v>
      </c>
    </row>
    <row r="108" spans="1:10" x14ac:dyDescent="0.25">
      <c r="A108" t="s">
        <v>396</v>
      </c>
      <c r="B108" t="s">
        <v>223</v>
      </c>
      <c r="C108" t="s">
        <v>27</v>
      </c>
      <c r="D108" t="s">
        <v>3492</v>
      </c>
      <c r="E108" s="58">
        <v>763730</v>
      </c>
      <c r="F108" s="58">
        <v>752753</v>
      </c>
      <c r="G108" s="58">
        <v>-10977</v>
      </c>
      <c r="H108" s="84">
        <v>-1.4372880468228301E-2</v>
      </c>
      <c r="I108" t="e">
        <f>MATCH(D108,#REF!,0)</f>
        <v>#REF!</v>
      </c>
      <c r="J108" t="str">
        <f t="shared" si="1"/>
        <v>061614</v>
      </c>
    </row>
    <row r="109" spans="1:10" x14ac:dyDescent="0.25">
      <c r="A109" t="s">
        <v>399</v>
      </c>
      <c r="B109" t="s">
        <v>223</v>
      </c>
      <c r="C109" t="s">
        <v>47</v>
      </c>
      <c r="D109" t="s">
        <v>3493</v>
      </c>
      <c r="E109" s="58">
        <v>913452</v>
      </c>
      <c r="F109" s="58">
        <v>895488</v>
      </c>
      <c r="G109" s="58">
        <v>-17964</v>
      </c>
      <c r="H109" s="84">
        <v>-1.9666057986626555E-2</v>
      </c>
      <c r="I109" t="e">
        <f>MATCH(D109,#REF!,0)</f>
        <v>#REF!</v>
      </c>
      <c r="J109" t="str">
        <f t="shared" si="1"/>
        <v>061638</v>
      </c>
    </row>
    <row r="110" spans="1:10" x14ac:dyDescent="0.25">
      <c r="A110" t="s">
        <v>402</v>
      </c>
      <c r="B110" t="s">
        <v>223</v>
      </c>
      <c r="C110" t="s">
        <v>47</v>
      </c>
      <c r="D110" t="s">
        <v>3494</v>
      </c>
      <c r="E110" s="58">
        <v>996679</v>
      </c>
      <c r="F110" s="58">
        <v>963901</v>
      </c>
      <c r="G110" s="58">
        <v>-32778</v>
      </c>
      <c r="H110" s="84">
        <v>-3.2887218452480688E-2</v>
      </c>
      <c r="I110" t="e">
        <f>MATCH(D110,#REF!,0)</f>
        <v>#REF!</v>
      </c>
      <c r="J110" t="str">
        <f t="shared" si="1"/>
        <v>061692</v>
      </c>
    </row>
    <row r="111" spans="1:10" x14ac:dyDescent="0.25">
      <c r="A111" t="s">
        <v>405</v>
      </c>
      <c r="B111" t="s">
        <v>223</v>
      </c>
      <c r="C111" t="s">
        <v>47</v>
      </c>
      <c r="D111" t="s">
        <v>3495</v>
      </c>
      <c r="E111" s="58">
        <v>1319058</v>
      </c>
      <c r="F111" s="58">
        <v>1308812</v>
      </c>
      <c r="G111" s="58">
        <v>-10246</v>
      </c>
      <c r="H111" s="84">
        <v>-7.7676644999689175E-3</v>
      </c>
      <c r="I111" t="e">
        <f>MATCH(D111,#REF!,0)</f>
        <v>#REF!</v>
      </c>
      <c r="J111" t="str">
        <f t="shared" si="1"/>
        <v>061698</v>
      </c>
    </row>
    <row r="112" spans="1:10" x14ac:dyDescent="0.25">
      <c r="A112" t="s">
        <v>408</v>
      </c>
      <c r="B112" t="s">
        <v>223</v>
      </c>
      <c r="C112" t="s">
        <v>47</v>
      </c>
      <c r="D112" t="s">
        <v>3496</v>
      </c>
      <c r="E112" s="58">
        <v>869671</v>
      </c>
      <c r="F112" s="58">
        <v>870530</v>
      </c>
      <c r="G112" s="58">
        <v>859</v>
      </c>
      <c r="H112" s="84">
        <v>9.877298426646398E-4</v>
      </c>
      <c r="I112" t="e">
        <f>MATCH(D112,#REF!,0)</f>
        <v>#REF!</v>
      </c>
      <c r="J112" t="str">
        <f t="shared" si="1"/>
        <v>061728</v>
      </c>
    </row>
    <row r="113" spans="1:10" x14ac:dyDescent="0.25">
      <c r="A113" t="s">
        <v>411</v>
      </c>
      <c r="B113" t="s">
        <v>223</v>
      </c>
      <c r="C113" t="s">
        <v>47</v>
      </c>
      <c r="D113" t="s">
        <v>3497</v>
      </c>
      <c r="E113" s="58">
        <v>1522849</v>
      </c>
      <c r="F113" s="58">
        <v>1464417</v>
      </c>
      <c r="G113" s="58">
        <v>-58432</v>
      </c>
      <c r="H113" s="84">
        <v>-3.8370186407188103E-2</v>
      </c>
      <c r="I113" t="e">
        <f>MATCH(D113,#REF!,0)</f>
        <v>#REF!</v>
      </c>
      <c r="J113" t="str">
        <f t="shared" si="1"/>
        <v>061740</v>
      </c>
    </row>
    <row r="114" spans="1:10" x14ac:dyDescent="0.25">
      <c r="A114" t="s">
        <v>413</v>
      </c>
      <c r="B114" t="s">
        <v>223</v>
      </c>
      <c r="C114" t="s">
        <v>27</v>
      </c>
      <c r="D114" t="s">
        <v>3498</v>
      </c>
      <c r="E114" s="58">
        <v>1213624</v>
      </c>
      <c r="F114" s="58">
        <v>1237699</v>
      </c>
      <c r="G114" s="58">
        <v>24075</v>
      </c>
      <c r="H114" s="84">
        <v>1.9837280739339366E-2</v>
      </c>
      <c r="I114" t="e">
        <f>MATCH(D114,#REF!,0)</f>
        <v>#REF!</v>
      </c>
      <c r="J114" t="str">
        <f t="shared" si="1"/>
        <v>061750</v>
      </c>
    </row>
    <row r="115" spans="1:10" x14ac:dyDescent="0.25">
      <c r="A115" t="s">
        <v>416</v>
      </c>
      <c r="B115" t="s">
        <v>223</v>
      </c>
      <c r="C115" t="s">
        <v>47</v>
      </c>
      <c r="D115" t="s">
        <v>3499</v>
      </c>
      <c r="E115" s="58">
        <v>257779</v>
      </c>
      <c r="F115" s="58">
        <v>269396</v>
      </c>
      <c r="G115" s="58">
        <v>11617</v>
      </c>
      <c r="H115" s="84">
        <v>4.5065734602120419E-2</v>
      </c>
      <c r="I115" t="e">
        <f>MATCH(D115,#REF!,0)</f>
        <v>#REF!</v>
      </c>
      <c r="J115" t="str">
        <f t="shared" si="1"/>
        <v>061854</v>
      </c>
    </row>
    <row r="116" spans="1:10" x14ac:dyDescent="0.25">
      <c r="A116" t="s">
        <v>419</v>
      </c>
      <c r="B116" t="s">
        <v>223</v>
      </c>
      <c r="C116" t="s">
        <v>47</v>
      </c>
      <c r="D116" t="s">
        <v>3500</v>
      </c>
      <c r="E116" s="58">
        <v>736457</v>
      </c>
      <c r="F116" s="58">
        <v>792906</v>
      </c>
      <c r="G116" s="58">
        <v>56449</v>
      </c>
      <c r="H116" s="84">
        <v>7.6649417413372403E-2</v>
      </c>
      <c r="I116" t="e">
        <f>MATCH(D116,#REF!,0)</f>
        <v>#REF!</v>
      </c>
      <c r="J116" t="str">
        <f t="shared" si="1"/>
        <v>061860</v>
      </c>
    </row>
    <row r="117" spans="1:10" x14ac:dyDescent="0.25">
      <c r="A117" t="s">
        <v>422</v>
      </c>
      <c r="B117" t="s">
        <v>223</v>
      </c>
      <c r="C117" t="s">
        <v>47</v>
      </c>
      <c r="D117" t="s">
        <v>3501</v>
      </c>
      <c r="E117" s="58">
        <v>441041</v>
      </c>
      <c r="F117" s="58">
        <v>420220</v>
      </c>
      <c r="G117" s="58">
        <v>-20821</v>
      </c>
      <c r="H117" s="84">
        <v>-4.7208762904129092E-2</v>
      </c>
      <c r="I117" t="e">
        <f>MATCH(D117,#REF!,0)</f>
        <v>#REF!</v>
      </c>
      <c r="J117" t="str">
        <f t="shared" si="1"/>
        <v>061869</v>
      </c>
    </row>
    <row r="118" spans="1:10" x14ac:dyDescent="0.25">
      <c r="A118" t="s">
        <v>3307</v>
      </c>
      <c r="B118" t="s">
        <v>223</v>
      </c>
      <c r="C118" t="s">
        <v>47</v>
      </c>
      <c r="D118" t="s">
        <v>3502</v>
      </c>
      <c r="E118" s="58">
        <v>382565</v>
      </c>
      <c r="F118" s="58">
        <v>386815</v>
      </c>
      <c r="G118" s="58">
        <v>4250</v>
      </c>
      <c r="H118" s="84">
        <v>1.1109223269248363E-2</v>
      </c>
      <c r="I118" t="e">
        <f>MATCH(D118,#REF!,0)</f>
        <v>#REF!</v>
      </c>
      <c r="J118" t="str">
        <f t="shared" si="1"/>
        <v>061870</v>
      </c>
    </row>
    <row r="119" spans="1:10" x14ac:dyDescent="0.25">
      <c r="A119" t="s">
        <v>427</v>
      </c>
      <c r="B119" t="s">
        <v>223</v>
      </c>
      <c r="C119" t="s">
        <v>47</v>
      </c>
      <c r="D119" t="s">
        <v>3503</v>
      </c>
      <c r="E119" s="58">
        <v>475961</v>
      </c>
      <c r="F119" s="58">
        <v>484216</v>
      </c>
      <c r="G119" s="58">
        <v>8255</v>
      </c>
      <c r="H119" s="84">
        <v>1.7343858005172692E-2</v>
      </c>
      <c r="I119" t="e">
        <f>MATCH(D119,#REF!,0)</f>
        <v>#REF!</v>
      </c>
      <c r="J119" t="str">
        <f t="shared" si="1"/>
        <v>061890</v>
      </c>
    </row>
    <row r="120" spans="1:10" x14ac:dyDescent="0.25">
      <c r="A120" t="s">
        <v>430</v>
      </c>
      <c r="B120" t="s">
        <v>223</v>
      </c>
      <c r="C120" t="s">
        <v>47</v>
      </c>
      <c r="D120" t="s">
        <v>3504</v>
      </c>
      <c r="E120" s="58">
        <v>374398</v>
      </c>
      <c r="F120" s="58">
        <v>379395</v>
      </c>
      <c r="G120" s="58">
        <v>4997</v>
      </c>
      <c r="H120" s="84">
        <v>1.3346759330979332E-2</v>
      </c>
      <c r="I120" t="e">
        <f>MATCH(D120,#REF!,0)</f>
        <v>#REF!</v>
      </c>
      <c r="J120" t="str">
        <f t="shared" si="1"/>
        <v>061896</v>
      </c>
    </row>
    <row r="121" spans="1:10" x14ac:dyDescent="0.25">
      <c r="A121" t="s">
        <v>433</v>
      </c>
      <c r="B121" t="s">
        <v>223</v>
      </c>
      <c r="C121" t="s">
        <v>47</v>
      </c>
      <c r="D121" t="s">
        <v>3505</v>
      </c>
      <c r="E121" s="58">
        <v>1418375</v>
      </c>
      <c r="F121" s="58">
        <v>1327711</v>
      </c>
      <c r="G121" s="58">
        <v>-90664</v>
      </c>
      <c r="H121" s="84">
        <v>-6.3921036397285622E-2</v>
      </c>
      <c r="I121" t="e">
        <f>MATCH(D121,#REF!,0)</f>
        <v>#REF!</v>
      </c>
      <c r="J121" t="str">
        <f t="shared" si="1"/>
        <v>061914</v>
      </c>
    </row>
    <row r="122" spans="1:10" x14ac:dyDescent="0.25">
      <c r="A122" t="s">
        <v>436</v>
      </c>
      <c r="B122" t="s">
        <v>223</v>
      </c>
      <c r="C122" t="s">
        <v>47</v>
      </c>
      <c r="D122" t="s">
        <v>3506</v>
      </c>
      <c r="E122" s="58">
        <v>384708</v>
      </c>
      <c r="F122" s="58">
        <v>391307</v>
      </c>
      <c r="G122" s="58">
        <v>6599</v>
      </c>
      <c r="H122" s="84">
        <v>1.7153269492706156E-2</v>
      </c>
      <c r="I122" t="e">
        <f>MATCH(D122,#REF!,0)</f>
        <v>#REF!</v>
      </c>
      <c r="J122" t="str">
        <f t="shared" si="1"/>
        <v>062034</v>
      </c>
    </row>
    <row r="123" spans="1:10" x14ac:dyDescent="0.25">
      <c r="A123" t="s">
        <v>439</v>
      </c>
      <c r="B123" t="s">
        <v>223</v>
      </c>
      <c r="C123" t="s">
        <v>47</v>
      </c>
      <c r="D123" t="s">
        <v>3507</v>
      </c>
      <c r="E123" s="58">
        <v>649980</v>
      </c>
      <c r="F123" s="58">
        <v>602382</v>
      </c>
      <c r="G123" s="58">
        <v>-47598</v>
      </c>
      <c r="H123" s="84">
        <v>-7.3229945536785745E-2</v>
      </c>
      <c r="I123" t="e">
        <f>MATCH(D123,#REF!,0)</f>
        <v>#REF!</v>
      </c>
      <c r="J123" t="str">
        <f t="shared" si="1"/>
        <v>062046</v>
      </c>
    </row>
    <row r="124" spans="1:10" x14ac:dyDescent="0.25">
      <c r="A124" t="s">
        <v>443</v>
      </c>
      <c r="B124" t="s">
        <v>223</v>
      </c>
      <c r="C124" t="s">
        <v>27</v>
      </c>
      <c r="D124" t="s">
        <v>3508</v>
      </c>
      <c r="E124" s="58">
        <v>6066024</v>
      </c>
      <c r="F124" s="58">
        <v>5711037</v>
      </c>
      <c r="G124" s="58">
        <v>-354987</v>
      </c>
      <c r="H124" s="84">
        <v>-5.8520539978081196E-2</v>
      </c>
      <c r="I124" t="e">
        <f>MATCH(D124,#REF!,0)</f>
        <v>#REF!</v>
      </c>
      <c r="J124" t="str">
        <f t="shared" si="1"/>
        <v>062088</v>
      </c>
    </row>
    <row r="125" spans="1:10" x14ac:dyDescent="0.25">
      <c r="A125" t="s">
        <v>446</v>
      </c>
      <c r="B125" t="s">
        <v>223</v>
      </c>
      <c r="C125" t="s">
        <v>27</v>
      </c>
      <c r="D125" t="s">
        <v>3509</v>
      </c>
      <c r="E125" s="58">
        <v>53304104</v>
      </c>
      <c r="F125" s="58">
        <v>51090928</v>
      </c>
      <c r="G125" s="58">
        <v>-2213176</v>
      </c>
      <c r="H125" s="84">
        <v>-4.1519804929091388E-2</v>
      </c>
      <c r="I125" t="e">
        <f>MATCH(D125,#REF!,0)</f>
        <v>#REF!</v>
      </c>
      <c r="J125" t="str">
        <f t="shared" si="1"/>
        <v>062118</v>
      </c>
    </row>
    <row r="126" spans="1:10" x14ac:dyDescent="0.25">
      <c r="A126" t="s">
        <v>449</v>
      </c>
      <c r="B126" t="s">
        <v>223</v>
      </c>
      <c r="C126" t="s">
        <v>47</v>
      </c>
      <c r="D126" t="s">
        <v>3510</v>
      </c>
      <c r="E126" s="58">
        <v>1115144</v>
      </c>
      <c r="F126" s="58">
        <v>1126616</v>
      </c>
      <c r="G126" s="58">
        <v>11472</v>
      </c>
      <c r="H126" s="84">
        <v>1.0287460632886873E-2</v>
      </c>
      <c r="I126" t="e">
        <f>MATCH(D126,#REF!,0)</f>
        <v>#REF!</v>
      </c>
      <c r="J126" t="str">
        <f t="shared" si="1"/>
        <v>062148</v>
      </c>
    </row>
    <row r="127" spans="1:10" x14ac:dyDescent="0.25">
      <c r="A127" t="s">
        <v>452</v>
      </c>
      <c r="B127" t="s">
        <v>223</v>
      </c>
      <c r="C127" t="s">
        <v>27</v>
      </c>
      <c r="D127" t="s">
        <v>3511</v>
      </c>
      <c r="E127" s="58">
        <v>919667</v>
      </c>
      <c r="F127" s="58">
        <v>894292</v>
      </c>
      <c r="G127" s="58">
        <v>-25375</v>
      </c>
      <c r="H127" s="84">
        <v>-2.7591508665636585E-2</v>
      </c>
      <c r="I127" t="e">
        <f>MATCH(D127,#REF!,0)</f>
        <v>#REF!</v>
      </c>
      <c r="J127" t="str">
        <f t="shared" si="1"/>
        <v>062166</v>
      </c>
    </row>
    <row r="128" spans="1:10" x14ac:dyDescent="0.25">
      <c r="A128" t="s">
        <v>3308</v>
      </c>
      <c r="B128" t="s">
        <v>223</v>
      </c>
      <c r="C128" t="s">
        <v>47</v>
      </c>
      <c r="D128" t="s">
        <v>3512</v>
      </c>
      <c r="E128" s="58">
        <v>445280</v>
      </c>
      <c r="F128" s="58">
        <v>438375</v>
      </c>
      <c r="G128" s="58">
        <v>-6905</v>
      </c>
      <c r="H128" s="84">
        <v>-1.5507096658282428E-2</v>
      </c>
      <c r="I128" t="e">
        <f>MATCH(D128,#REF!,0)</f>
        <v>#REF!</v>
      </c>
      <c r="J128" t="str">
        <f t="shared" si="1"/>
        <v>062240</v>
      </c>
    </row>
    <row r="129" spans="1:10" x14ac:dyDescent="0.25">
      <c r="A129" t="s">
        <v>459</v>
      </c>
      <c r="B129" t="s">
        <v>223</v>
      </c>
      <c r="C129" t="s">
        <v>27</v>
      </c>
      <c r="D129" t="s">
        <v>3513</v>
      </c>
      <c r="E129" s="58">
        <v>940877</v>
      </c>
      <c r="F129" s="58">
        <v>949593</v>
      </c>
      <c r="G129" s="58">
        <v>8716</v>
      </c>
      <c r="H129" s="84">
        <v>9.2636975927778021E-3</v>
      </c>
      <c r="I129" t="e">
        <f>MATCH(D129,#REF!,0)</f>
        <v>#REF!</v>
      </c>
      <c r="J129" t="str">
        <f t="shared" si="1"/>
        <v>062250</v>
      </c>
    </row>
    <row r="130" spans="1:10" x14ac:dyDescent="0.25">
      <c r="A130" t="s">
        <v>464</v>
      </c>
      <c r="B130" t="s">
        <v>223</v>
      </c>
      <c r="C130" t="s">
        <v>27</v>
      </c>
      <c r="D130" t="s">
        <v>3514</v>
      </c>
      <c r="E130" s="58">
        <v>375646</v>
      </c>
      <c r="F130" s="58">
        <v>395456</v>
      </c>
      <c r="G130" s="58">
        <v>19810</v>
      </c>
      <c r="H130" s="84">
        <v>5.2735820426678306E-2</v>
      </c>
      <c r="I130" t="e">
        <f>MATCH(D130,#REF!,0)</f>
        <v>#REF!</v>
      </c>
      <c r="J130" t="str">
        <f t="shared" si="1"/>
        <v>062274</v>
      </c>
    </row>
    <row r="131" spans="1:10" x14ac:dyDescent="0.25">
      <c r="A131" t="s">
        <v>467</v>
      </c>
      <c r="B131" t="s">
        <v>223</v>
      </c>
      <c r="C131" t="s">
        <v>47</v>
      </c>
      <c r="D131" t="s">
        <v>3515</v>
      </c>
      <c r="E131" s="58">
        <v>401522</v>
      </c>
      <c r="F131" s="58">
        <v>418008</v>
      </c>
      <c r="G131" s="58">
        <v>16486</v>
      </c>
      <c r="H131" s="84">
        <v>4.1058771374918437E-2</v>
      </c>
      <c r="I131" t="e">
        <f>MATCH(D131,#REF!,0)</f>
        <v>#REF!</v>
      </c>
      <c r="J131" t="str">
        <f t="shared" ref="J131:J194" si="2">LEFT(D131,2)&amp;IF(MID(D131,3,4)="0000","9999",MID(D131,3,4))</f>
        <v>062286</v>
      </c>
    </row>
    <row r="132" spans="1:10" x14ac:dyDescent="0.25">
      <c r="A132" t="s">
        <v>470</v>
      </c>
      <c r="B132" t="s">
        <v>223</v>
      </c>
      <c r="C132" t="s">
        <v>27</v>
      </c>
      <c r="D132" t="s">
        <v>3516</v>
      </c>
      <c r="E132" s="58">
        <v>1867649</v>
      </c>
      <c r="F132" s="58">
        <v>1883728</v>
      </c>
      <c r="G132" s="58">
        <v>16079</v>
      </c>
      <c r="H132" s="84">
        <v>8.6092193982916492E-3</v>
      </c>
      <c r="I132" t="e">
        <f>MATCH(D132,#REF!,0)</f>
        <v>#REF!</v>
      </c>
      <c r="J132" t="str">
        <f t="shared" si="2"/>
        <v>062292</v>
      </c>
    </row>
    <row r="133" spans="1:10" x14ac:dyDescent="0.25">
      <c r="A133" t="s">
        <v>475</v>
      </c>
      <c r="B133" t="s">
        <v>223</v>
      </c>
      <c r="C133" t="s">
        <v>27</v>
      </c>
      <c r="D133" t="s">
        <v>3517</v>
      </c>
      <c r="E133" s="58">
        <v>756147</v>
      </c>
      <c r="F133" s="58">
        <v>687125</v>
      </c>
      <c r="G133" s="58">
        <v>-69022</v>
      </c>
      <c r="H133" s="84">
        <v>-9.1281192678143275E-2</v>
      </c>
      <c r="I133" t="e">
        <f>MATCH(D133,#REF!,0)</f>
        <v>#REF!</v>
      </c>
      <c r="J133" t="str">
        <f t="shared" si="2"/>
        <v>062328</v>
      </c>
    </row>
    <row r="134" spans="1:10" x14ac:dyDescent="0.25">
      <c r="A134" t="s">
        <v>478</v>
      </c>
      <c r="B134" t="s">
        <v>223</v>
      </c>
      <c r="C134" t="s">
        <v>47</v>
      </c>
      <c r="D134" t="s">
        <v>3518</v>
      </c>
      <c r="E134" s="58">
        <v>195976</v>
      </c>
      <c r="F134" s="58">
        <v>183890</v>
      </c>
      <c r="G134" s="58">
        <v>-12086</v>
      </c>
      <c r="H134" s="84">
        <v>-6.1670816834714454E-2</v>
      </c>
      <c r="I134" t="e">
        <f>MATCH(D134,#REF!,0)</f>
        <v>#REF!</v>
      </c>
      <c r="J134" t="str">
        <f t="shared" si="2"/>
        <v>062334</v>
      </c>
    </row>
    <row r="135" spans="1:10" x14ac:dyDescent="0.25">
      <c r="A135" t="s">
        <v>483</v>
      </c>
      <c r="B135" t="s">
        <v>223</v>
      </c>
      <c r="C135" t="s">
        <v>27</v>
      </c>
      <c r="D135" t="s">
        <v>3519</v>
      </c>
      <c r="E135" s="58">
        <v>570771</v>
      </c>
      <c r="F135" s="58">
        <v>599398</v>
      </c>
      <c r="G135" s="58">
        <v>28627</v>
      </c>
      <c r="H135" s="84">
        <v>5.0154965826925337E-2</v>
      </c>
      <c r="I135" t="e">
        <f>MATCH(D135,#REF!,0)</f>
        <v>#REF!</v>
      </c>
      <c r="J135" t="str">
        <f t="shared" si="2"/>
        <v>062340</v>
      </c>
    </row>
    <row r="136" spans="1:10" x14ac:dyDescent="0.25">
      <c r="A136" t="s">
        <v>486</v>
      </c>
      <c r="B136" t="s">
        <v>223</v>
      </c>
      <c r="C136" t="s">
        <v>47</v>
      </c>
      <c r="D136" t="s">
        <v>3520</v>
      </c>
      <c r="E136" s="58">
        <v>1915206</v>
      </c>
      <c r="F136" s="58">
        <v>1970284</v>
      </c>
      <c r="G136" s="58">
        <v>55078</v>
      </c>
      <c r="H136" s="84">
        <v>2.8758264124068116E-2</v>
      </c>
      <c r="I136" t="e">
        <f>MATCH(D136,#REF!,0)</f>
        <v>#REF!</v>
      </c>
      <c r="J136" t="str">
        <f t="shared" si="2"/>
        <v>062367</v>
      </c>
    </row>
    <row r="137" spans="1:10" x14ac:dyDescent="0.25">
      <c r="A137" t="s">
        <v>489</v>
      </c>
      <c r="B137" t="s">
        <v>223</v>
      </c>
      <c r="C137" t="s">
        <v>27</v>
      </c>
      <c r="D137" t="s">
        <v>3521</v>
      </c>
      <c r="E137" s="58">
        <v>565424</v>
      </c>
      <c r="F137" s="58">
        <v>540596</v>
      </c>
      <c r="G137" s="58">
        <v>-24828</v>
      </c>
      <c r="H137" s="84">
        <v>-4.3910410594527292E-2</v>
      </c>
      <c r="I137" t="e">
        <f>MATCH(D137,#REF!,0)</f>
        <v>#REF!</v>
      </c>
      <c r="J137" t="str">
        <f t="shared" si="2"/>
        <v>062382</v>
      </c>
    </row>
    <row r="138" spans="1:10" x14ac:dyDescent="0.25">
      <c r="A138" t="s">
        <v>492</v>
      </c>
      <c r="B138" t="s">
        <v>223</v>
      </c>
      <c r="C138" t="s">
        <v>27</v>
      </c>
      <c r="D138" t="s">
        <v>3522</v>
      </c>
      <c r="E138" s="58">
        <v>694568</v>
      </c>
      <c r="F138" s="58">
        <v>637647</v>
      </c>
      <c r="G138" s="58">
        <v>-56921</v>
      </c>
      <c r="H138" s="84">
        <v>-8.1951659160802104E-2</v>
      </c>
      <c r="I138" t="e">
        <f>MATCH(D138,#REF!,0)</f>
        <v>#REF!</v>
      </c>
      <c r="J138" t="str">
        <f t="shared" si="2"/>
        <v>062406</v>
      </c>
    </row>
    <row r="139" spans="1:10" x14ac:dyDescent="0.25">
      <c r="A139" t="s">
        <v>496</v>
      </c>
      <c r="B139" t="s">
        <v>223</v>
      </c>
      <c r="C139" t="s">
        <v>27</v>
      </c>
      <c r="D139" t="s">
        <v>3523</v>
      </c>
      <c r="E139" s="58">
        <v>808047</v>
      </c>
      <c r="F139" s="58">
        <v>774566</v>
      </c>
      <c r="G139" s="58">
        <v>-33481</v>
      </c>
      <c r="H139" s="84">
        <v>-4.1434471014681076E-2</v>
      </c>
      <c r="I139" t="e">
        <f>MATCH(D139,#REF!,0)</f>
        <v>#REF!</v>
      </c>
      <c r="J139" t="str">
        <f t="shared" si="2"/>
        <v>062412</v>
      </c>
    </row>
    <row r="140" spans="1:10" x14ac:dyDescent="0.25">
      <c r="A140" t="s">
        <v>499</v>
      </c>
      <c r="B140" t="s">
        <v>223</v>
      </c>
      <c r="C140" t="s">
        <v>27</v>
      </c>
      <c r="D140" t="s">
        <v>3524</v>
      </c>
      <c r="E140" s="58">
        <v>367271</v>
      </c>
      <c r="F140" s="58">
        <v>366830</v>
      </c>
      <c r="G140" s="58">
        <v>-441</v>
      </c>
      <c r="H140" s="84">
        <v>-1.200748221340645E-3</v>
      </c>
      <c r="I140" t="e">
        <f>MATCH(D140,#REF!,0)</f>
        <v>#REF!</v>
      </c>
      <c r="J140" t="str">
        <f t="shared" si="2"/>
        <v>062454</v>
      </c>
    </row>
    <row r="141" spans="1:10" x14ac:dyDescent="0.25">
      <c r="A141" t="s">
        <v>502</v>
      </c>
      <c r="B141" t="s">
        <v>223</v>
      </c>
      <c r="C141" t="s">
        <v>47</v>
      </c>
      <c r="D141" t="s">
        <v>3525</v>
      </c>
      <c r="E141" s="58">
        <v>1181803</v>
      </c>
      <c r="F141" s="58">
        <v>1158578</v>
      </c>
      <c r="G141" s="58">
        <v>-23225</v>
      </c>
      <c r="H141" s="84">
        <v>-1.9652175531793371E-2</v>
      </c>
      <c r="I141" t="e">
        <f>MATCH(D141,#REF!,0)</f>
        <v>#REF!</v>
      </c>
      <c r="J141" t="str">
        <f t="shared" si="2"/>
        <v>062490</v>
      </c>
    </row>
    <row r="142" spans="1:10" x14ac:dyDescent="0.25">
      <c r="A142" t="s">
        <v>505</v>
      </c>
      <c r="B142" t="s">
        <v>223</v>
      </c>
      <c r="C142" t="s">
        <v>27</v>
      </c>
      <c r="D142" t="s">
        <v>3526</v>
      </c>
      <c r="E142" s="58">
        <v>7427578</v>
      </c>
      <c r="F142" s="58">
        <v>7295268</v>
      </c>
      <c r="G142" s="58">
        <v>-132310</v>
      </c>
      <c r="H142" s="84">
        <v>-1.7813343730621208E-2</v>
      </c>
      <c r="I142" t="e">
        <f>MATCH(D142,#REF!,0)</f>
        <v>#REF!</v>
      </c>
      <c r="J142" t="str">
        <f t="shared" si="2"/>
        <v>062508</v>
      </c>
    </row>
    <row r="143" spans="1:10" x14ac:dyDescent="0.25">
      <c r="A143" t="s">
        <v>508</v>
      </c>
      <c r="B143" t="s">
        <v>223</v>
      </c>
      <c r="C143" t="s">
        <v>47</v>
      </c>
      <c r="D143" t="s">
        <v>3527</v>
      </c>
      <c r="E143" s="58">
        <v>1260686</v>
      </c>
      <c r="F143" s="58">
        <v>1200645</v>
      </c>
      <c r="G143" s="58">
        <v>-60041</v>
      </c>
      <c r="H143" s="84">
        <v>-4.7625657776797711E-2</v>
      </c>
      <c r="I143" t="e">
        <f>MATCH(D143,#REF!,0)</f>
        <v>#REF!</v>
      </c>
      <c r="J143" t="str">
        <f t="shared" si="2"/>
        <v>062532</v>
      </c>
    </row>
    <row r="144" spans="1:10" x14ac:dyDescent="0.25">
      <c r="A144" t="s">
        <v>511</v>
      </c>
      <c r="B144" t="s">
        <v>223</v>
      </c>
      <c r="C144" t="s">
        <v>27</v>
      </c>
      <c r="D144" t="s">
        <v>3528</v>
      </c>
      <c r="E144" s="58">
        <v>1725456</v>
      </c>
      <c r="F144" s="58">
        <v>1802546</v>
      </c>
      <c r="G144" s="58">
        <v>77090</v>
      </c>
      <c r="H144" s="84">
        <v>4.467804452851884E-2</v>
      </c>
      <c r="I144" t="e">
        <f>MATCH(D144,#REF!,0)</f>
        <v>#REF!</v>
      </c>
      <c r="J144" t="str">
        <f t="shared" si="2"/>
        <v>062556</v>
      </c>
    </row>
    <row r="145" spans="1:10" x14ac:dyDescent="0.25">
      <c r="A145" t="s">
        <v>513</v>
      </c>
      <c r="B145" t="s">
        <v>223</v>
      </c>
      <c r="C145" t="s">
        <v>27</v>
      </c>
      <c r="D145" t="s">
        <v>3529</v>
      </c>
      <c r="E145" s="58">
        <v>1204054</v>
      </c>
      <c r="F145" s="58">
        <v>1155956</v>
      </c>
      <c r="G145" s="58">
        <v>-48098</v>
      </c>
      <c r="H145" s="84">
        <v>-3.9946713353387807E-2</v>
      </c>
      <c r="I145" t="e">
        <f>MATCH(D145,#REF!,0)</f>
        <v>#REF!</v>
      </c>
      <c r="J145" t="str">
        <f t="shared" si="2"/>
        <v>062568</v>
      </c>
    </row>
    <row r="146" spans="1:10" x14ac:dyDescent="0.25">
      <c r="A146" t="s">
        <v>516</v>
      </c>
      <c r="B146" t="s">
        <v>223</v>
      </c>
      <c r="C146" t="s">
        <v>27</v>
      </c>
      <c r="D146" t="s">
        <v>3530</v>
      </c>
      <c r="E146" s="58">
        <v>2185785</v>
      </c>
      <c r="F146" s="58">
        <v>2145231</v>
      </c>
      <c r="G146" s="58">
        <v>-40554</v>
      </c>
      <c r="H146" s="84">
        <v>-1.8553517386202211E-2</v>
      </c>
      <c r="I146" t="e">
        <f>MATCH(D146,#REF!,0)</f>
        <v>#REF!</v>
      </c>
      <c r="J146" t="str">
        <f t="shared" si="2"/>
        <v>062622</v>
      </c>
    </row>
    <row r="147" spans="1:10" x14ac:dyDescent="0.25">
      <c r="A147" t="s">
        <v>519</v>
      </c>
      <c r="B147" t="s">
        <v>223</v>
      </c>
      <c r="C147" t="s">
        <v>47</v>
      </c>
      <c r="D147" t="s">
        <v>3531</v>
      </c>
      <c r="E147" s="58">
        <v>1395259</v>
      </c>
      <c r="F147" s="58">
        <v>1371209</v>
      </c>
      <c r="G147" s="58">
        <v>-24050</v>
      </c>
      <c r="H147" s="84">
        <v>-1.7236943105186923E-2</v>
      </c>
      <c r="I147" t="e">
        <f>MATCH(D147,#REF!,0)</f>
        <v>#REF!</v>
      </c>
      <c r="J147" t="str">
        <f t="shared" si="2"/>
        <v>062658</v>
      </c>
    </row>
    <row r="148" spans="1:10" x14ac:dyDescent="0.25">
      <c r="A148" t="s">
        <v>522</v>
      </c>
      <c r="B148" t="s">
        <v>223</v>
      </c>
      <c r="C148" t="s">
        <v>27</v>
      </c>
      <c r="D148" t="s">
        <v>3532</v>
      </c>
      <c r="E148" s="58">
        <v>290224</v>
      </c>
      <c r="F148" s="58">
        <v>280226</v>
      </c>
      <c r="G148" s="58">
        <v>-9998</v>
      </c>
      <c r="H148" s="84">
        <v>-3.4449252990793315E-2</v>
      </c>
      <c r="I148" t="e">
        <f>MATCH(D148,#REF!,0)</f>
        <v>#REF!</v>
      </c>
      <c r="J148" t="str">
        <f t="shared" si="2"/>
        <v>062670</v>
      </c>
    </row>
    <row r="149" spans="1:10" x14ac:dyDescent="0.25">
      <c r="A149" t="s">
        <v>525</v>
      </c>
      <c r="B149" t="s">
        <v>223</v>
      </c>
      <c r="C149" t="s">
        <v>47</v>
      </c>
      <c r="D149" t="s">
        <v>3533</v>
      </c>
      <c r="E149" s="58">
        <v>317336</v>
      </c>
      <c r="F149" s="58">
        <v>328232</v>
      </c>
      <c r="G149" s="58">
        <v>10896</v>
      </c>
      <c r="H149" s="84">
        <v>3.4335845917261201E-2</v>
      </c>
      <c r="I149" t="e">
        <f>MATCH(D149,#REF!,0)</f>
        <v>#REF!</v>
      </c>
      <c r="J149" t="str">
        <f t="shared" si="2"/>
        <v>062676</v>
      </c>
    </row>
    <row r="150" spans="1:10" x14ac:dyDescent="0.25">
      <c r="A150" t="s">
        <v>528</v>
      </c>
      <c r="B150" t="s">
        <v>223</v>
      </c>
      <c r="C150" t="s">
        <v>27</v>
      </c>
      <c r="D150" t="s">
        <v>3534</v>
      </c>
      <c r="E150" s="58">
        <v>467192</v>
      </c>
      <c r="F150" s="58">
        <v>433993</v>
      </c>
      <c r="G150" s="58">
        <v>-33199</v>
      </c>
      <c r="H150" s="84">
        <v>-7.1060720217811943E-2</v>
      </c>
      <c r="I150" t="e">
        <f>MATCH(D150,#REF!,0)</f>
        <v>#REF!</v>
      </c>
      <c r="J150" t="str">
        <f t="shared" si="2"/>
        <v>062682</v>
      </c>
    </row>
    <row r="151" spans="1:10" x14ac:dyDescent="0.25">
      <c r="A151" t="s">
        <v>531</v>
      </c>
      <c r="B151" t="s">
        <v>223</v>
      </c>
      <c r="C151" t="s">
        <v>47</v>
      </c>
      <c r="D151" t="s">
        <v>3535</v>
      </c>
      <c r="E151" s="58">
        <v>159159</v>
      </c>
      <c r="F151" s="58">
        <v>173625</v>
      </c>
      <c r="G151" s="58">
        <v>14466</v>
      </c>
      <c r="H151" s="84">
        <v>9.0890241833638058E-2</v>
      </c>
      <c r="I151" t="e">
        <f>MATCH(D151,#REF!,0)</f>
        <v>#REF!</v>
      </c>
      <c r="J151" t="str">
        <f t="shared" si="2"/>
        <v>062700</v>
      </c>
    </row>
    <row r="152" spans="1:10" x14ac:dyDescent="0.25">
      <c r="A152" t="s">
        <v>534</v>
      </c>
      <c r="B152" t="s">
        <v>223</v>
      </c>
      <c r="C152" t="s">
        <v>27</v>
      </c>
      <c r="D152" t="s">
        <v>3536</v>
      </c>
      <c r="E152" s="58">
        <v>826026</v>
      </c>
      <c r="F152" s="58">
        <v>868201</v>
      </c>
      <c r="G152" s="58">
        <v>42175</v>
      </c>
      <c r="H152" s="84">
        <v>5.1057714890330327E-2</v>
      </c>
      <c r="I152" t="e">
        <f>MATCH(D152,#REF!,0)</f>
        <v>#REF!</v>
      </c>
      <c r="J152" t="str">
        <f t="shared" si="2"/>
        <v>062706</v>
      </c>
    </row>
    <row r="153" spans="1:10" x14ac:dyDescent="0.25">
      <c r="A153" t="s">
        <v>537</v>
      </c>
      <c r="B153" t="s">
        <v>223</v>
      </c>
      <c r="C153" t="s">
        <v>27</v>
      </c>
      <c r="D153" t="s">
        <v>3537</v>
      </c>
      <c r="E153" s="58">
        <v>1775309</v>
      </c>
      <c r="F153" s="58">
        <v>1795378</v>
      </c>
      <c r="G153" s="58">
        <v>20069</v>
      </c>
      <c r="H153" s="84">
        <v>1.1304510933026308E-2</v>
      </c>
      <c r="I153" t="e">
        <f>MATCH(D153,#REF!,0)</f>
        <v>#REF!</v>
      </c>
      <c r="J153" t="str">
        <f t="shared" si="2"/>
        <v>062724</v>
      </c>
    </row>
    <row r="154" spans="1:10" x14ac:dyDescent="0.25">
      <c r="A154" t="s">
        <v>540</v>
      </c>
      <c r="B154" t="s">
        <v>223</v>
      </c>
      <c r="C154" t="s">
        <v>47</v>
      </c>
      <c r="D154" t="s">
        <v>3538</v>
      </c>
      <c r="E154" s="58">
        <v>813368</v>
      </c>
      <c r="F154" s="58">
        <v>861889</v>
      </c>
      <c r="G154" s="58">
        <v>48521</v>
      </c>
      <c r="H154" s="84">
        <v>5.9654424565510324E-2</v>
      </c>
      <c r="I154" t="e">
        <f>MATCH(D154,#REF!,0)</f>
        <v>#REF!</v>
      </c>
      <c r="J154" t="str">
        <f t="shared" si="2"/>
        <v>062754</v>
      </c>
    </row>
    <row r="155" spans="1:10" x14ac:dyDescent="0.25">
      <c r="A155" t="s">
        <v>542</v>
      </c>
      <c r="B155" t="s">
        <v>223</v>
      </c>
      <c r="C155" t="s">
        <v>27</v>
      </c>
      <c r="D155" t="s">
        <v>3539</v>
      </c>
      <c r="E155" s="58">
        <v>322092</v>
      </c>
      <c r="F155" s="58">
        <v>328342</v>
      </c>
      <c r="G155" s="58">
        <v>6250</v>
      </c>
      <c r="H155" s="84">
        <v>1.9404393775691416E-2</v>
      </c>
      <c r="I155" t="e">
        <f>MATCH(D155,#REF!,0)</f>
        <v>#REF!</v>
      </c>
      <c r="J155" t="str">
        <f t="shared" si="2"/>
        <v>062760</v>
      </c>
    </row>
    <row r="156" spans="1:10" x14ac:dyDescent="0.25">
      <c r="A156" t="s">
        <v>546</v>
      </c>
      <c r="B156" t="s">
        <v>223</v>
      </c>
      <c r="C156" t="s">
        <v>47</v>
      </c>
      <c r="D156" t="s">
        <v>3540</v>
      </c>
      <c r="E156" s="58">
        <v>675535</v>
      </c>
      <c r="F156" s="58">
        <v>653362</v>
      </c>
      <c r="G156" s="58">
        <v>-22173</v>
      </c>
      <c r="H156" s="84">
        <v>-3.2822873722308986E-2</v>
      </c>
      <c r="I156" t="e">
        <f>MATCH(D156,#REF!,0)</f>
        <v>#REF!</v>
      </c>
      <c r="J156" t="str">
        <f t="shared" si="2"/>
        <v>062766</v>
      </c>
    </row>
    <row r="157" spans="1:10" x14ac:dyDescent="0.25">
      <c r="A157" t="s">
        <v>549</v>
      </c>
      <c r="B157" t="s">
        <v>223</v>
      </c>
      <c r="C157" t="s">
        <v>47</v>
      </c>
      <c r="D157" t="s">
        <v>3541</v>
      </c>
      <c r="E157" s="58">
        <v>539436</v>
      </c>
      <c r="F157" s="58">
        <v>592630</v>
      </c>
      <c r="G157" s="58">
        <v>53194</v>
      </c>
      <c r="H157" s="84">
        <v>9.8610400492366107E-2</v>
      </c>
      <c r="I157" t="e">
        <f>MATCH(D157,#REF!,0)</f>
        <v>#REF!</v>
      </c>
      <c r="J157" t="str">
        <f t="shared" si="2"/>
        <v>062790</v>
      </c>
    </row>
    <row r="158" spans="1:10" x14ac:dyDescent="0.25">
      <c r="A158" t="s">
        <v>552</v>
      </c>
      <c r="B158" t="s">
        <v>223</v>
      </c>
      <c r="C158" t="s">
        <v>27</v>
      </c>
      <c r="D158" t="s">
        <v>3542</v>
      </c>
      <c r="E158" s="58">
        <v>272444</v>
      </c>
      <c r="F158" s="58">
        <v>266266</v>
      </c>
      <c r="G158" s="58">
        <v>-6178</v>
      </c>
      <c r="H158" s="84">
        <v>-2.2676219700195271E-2</v>
      </c>
      <c r="I158" t="e">
        <f>MATCH(D158,#REF!,0)</f>
        <v>#REF!</v>
      </c>
      <c r="J158" t="str">
        <f t="shared" si="2"/>
        <v>062826</v>
      </c>
    </row>
    <row r="159" spans="1:10" x14ac:dyDescent="0.25">
      <c r="A159" t="s">
        <v>555</v>
      </c>
      <c r="B159" t="s">
        <v>223</v>
      </c>
      <c r="C159" t="s">
        <v>27</v>
      </c>
      <c r="D159" t="s">
        <v>3543</v>
      </c>
      <c r="E159" s="58">
        <v>2124323</v>
      </c>
      <c r="F159" s="58">
        <v>2025433</v>
      </c>
      <c r="G159" s="58">
        <v>-98890</v>
      </c>
      <c r="H159" s="84">
        <v>-4.6551301285162376E-2</v>
      </c>
      <c r="I159" t="e">
        <f>MATCH(D159,#REF!,0)</f>
        <v>#REF!</v>
      </c>
      <c r="J159" t="str">
        <f t="shared" si="2"/>
        <v>062850</v>
      </c>
    </row>
    <row r="160" spans="1:10" x14ac:dyDescent="0.25">
      <c r="A160" t="s">
        <v>558</v>
      </c>
      <c r="B160" t="s">
        <v>223</v>
      </c>
      <c r="C160" t="s">
        <v>27</v>
      </c>
      <c r="D160" t="s">
        <v>3544</v>
      </c>
      <c r="E160" s="58">
        <v>717586</v>
      </c>
      <c r="F160" s="58">
        <v>667621</v>
      </c>
      <c r="G160" s="58">
        <v>-49965</v>
      </c>
      <c r="H160" s="84">
        <v>-6.9629284852268575E-2</v>
      </c>
      <c r="I160" t="e">
        <f>MATCH(D160,#REF!,0)</f>
        <v>#REF!</v>
      </c>
      <c r="J160" t="str">
        <f t="shared" si="2"/>
        <v>062862</v>
      </c>
    </row>
    <row r="161" spans="1:10" x14ac:dyDescent="0.25">
      <c r="A161" t="s">
        <v>563</v>
      </c>
      <c r="B161" t="s">
        <v>223</v>
      </c>
      <c r="C161" t="s">
        <v>27</v>
      </c>
      <c r="D161" t="s">
        <v>3545</v>
      </c>
      <c r="E161" s="58">
        <v>591889</v>
      </c>
      <c r="F161" s="58">
        <v>564180</v>
      </c>
      <c r="G161" s="58">
        <v>-27709</v>
      </c>
      <c r="H161" s="84">
        <v>-4.6814520965924353E-2</v>
      </c>
      <c r="I161" t="e">
        <f>MATCH(D161,#REF!,0)</f>
        <v>#REF!</v>
      </c>
      <c r="J161" t="str">
        <f t="shared" si="2"/>
        <v>062928</v>
      </c>
    </row>
    <row r="162" spans="1:10" x14ac:dyDescent="0.25">
      <c r="A162" t="s">
        <v>566</v>
      </c>
      <c r="B162" t="s">
        <v>223</v>
      </c>
      <c r="C162" t="s">
        <v>47</v>
      </c>
      <c r="D162" t="s">
        <v>3546</v>
      </c>
      <c r="E162" s="58">
        <v>807488</v>
      </c>
      <c r="F162" s="58">
        <v>802705</v>
      </c>
      <c r="G162" s="58">
        <v>-4783</v>
      </c>
      <c r="H162" s="84">
        <v>-5.9233078386304195E-3</v>
      </c>
      <c r="I162" t="e">
        <f>MATCH(D162,#REF!,0)</f>
        <v>#REF!</v>
      </c>
      <c r="J162" t="str">
        <f t="shared" si="2"/>
        <v>062930</v>
      </c>
    </row>
    <row r="163" spans="1:10" x14ac:dyDescent="0.25">
      <c r="A163" t="s">
        <v>569</v>
      </c>
      <c r="B163" t="s">
        <v>223</v>
      </c>
      <c r="C163" t="s">
        <v>47</v>
      </c>
      <c r="D163" t="s">
        <v>3547</v>
      </c>
      <c r="E163" s="58">
        <v>220140</v>
      </c>
      <c r="F163" s="58">
        <v>204813</v>
      </c>
      <c r="G163" s="58">
        <v>-15327</v>
      </c>
      <c r="H163" s="84">
        <v>-6.9623875715453809E-2</v>
      </c>
      <c r="I163" t="e">
        <f>MATCH(D163,#REF!,0)</f>
        <v>#REF!</v>
      </c>
      <c r="J163" t="str">
        <f t="shared" si="2"/>
        <v>062949</v>
      </c>
    </row>
    <row r="164" spans="1:10" x14ac:dyDescent="0.25">
      <c r="A164" t="s">
        <v>572</v>
      </c>
      <c r="B164" t="s">
        <v>223</v>
      </c>
      <c r="C164" t="s">
        <v>27</v>
      </c>
      <c r="D164" t="s">
        <v>3548</v>
      </c>
      <c r="E164" s="58">
        <v>723852</v>
      </c>
      <c r="F164" s="58">
        <v>727555</v>
      </c>
      <c r="G164" s="58">
        <v>3703</v>
      </c>
      <c r="H164" s="84">
        <v>5.1156866320739595E-3</v>
      </c>
      <c r="I164" t="e">
        <f>MATCH(D164,#REF!,0)</f>
        <v>#REF!</v>
      </c>
      <c r="J164" t="str">
        <f t="shared" si="2"/>
        <v>062958</v>
      </c>
    </row>
    <row r="165" spans="1:10" x14ac:dyDescent="0.25">
      <c r="A165" t="s">
        <v>577</v>
      </c>
      <c r="B165" t="s">
        <v>223</v>
      </c>
      <c r="C165" t="s">
        <v>27</v>
      </c>
      <c r="D165" t="s">
        <v>3549</v>
      </c>
      <c r="E165" s="58">
        <v>437105</v>
      </c>
      <c r="F165" s="58">
        <v>433050</v>
      </c>
      <c r="G165" s="58">
        <v>-4055</v>
      </c>
      <c r="H165" s="84">
        <v>-9.2769471866027617E-3</v>
      </c>
      <c r="I165" t="e">
        <f>MATCH(D165,#REF!,0)</f>
        <v>#REF!</v>
      </c>
      <c r="J165" t="str">
        <f t="shared" si="2"/>
        <v>062964</v>
      </c>
    </row>
    <row r="166" spans="1:10" x14ac:dyDescent="0.25">
      <c r="A166" t="s">
        <v>578</v>
      </c>
      <c r="B166" t="s">
        <v>223</v>
      </c>
      <c r="C166" t="s">
        <v>47</v>
      </c>
      <c r="D166" t="s">
        <v>3550</v>
      </c>
      <c r="E166" s="58">
        <v>287842</v>
      </c>
      <c r="F166" s="58">
        <v>274524</v>
      </c>
      <c r="G166" s="58">
        <v>-13318</v>
      </c>
      <c r="H166" s="84">
        <v>-4.62684389352492E-2</v>
      </c>
      <c r="I166" t="e">
        <f>MATCH(D166,#REF!,0)</f>
        <v>#REF!</v>
      </c>
      <c r="J166" t="str">
        <f t="shared" si="2"/>
        <v>062970</v>
      </c>
    </row>
    <row r="167" spans="1:10" x14ac:dyDescent="0.25">
      <c r="A167" t="s">
        <v>581</v>
      </c>
      <c r="B167" t="s">
        <v>223</v>
      </c>
      <c r="C167" t="s">
        <v>27</v>
      </c>
      <c r="D167" t="s">
        <v>3551</v>
      </c>
      <c r="E167" s="58">
        <v>700166</v>
      </c>
      <c r="F167" s="58">
        <v>692372</v>
      </c>
      <c r="G167" s="58">
        <v>-7794</v>
      </c>
      <c r="H167" s="84">
        <v>-1.1131645923966602E-2</v>
      </c>
      <c r="I167" t="e">
        <f>MATCH(D167,#REF!,0)</f>
        <v>#REF!</v>
      </c>
      <c r="J167" t="str">
        <f t="shared" si="2"/>
        <v>062976</v>
      </c>
    </row>
    <row r="168" spans="1:10" x14ac:dyDescent="0.25">
      <c r="A168" t="s">
        <v>584</v>
      </c>
      <c r="B168" t="s">
        <v>223</v>
      </c>
      <c r="C168" t="s">
        <v>47</v>
      </c>
      <c r="D168" t="s">
        <v>3552</v>
      </c>
      <c r="E168" s="58">
        <v>1076348</v>
      </c>
      <c r="F168" s="58">
        <v>1098300</v>
      </c>
      <c r="G168" s="58">
        <v>21952</v>
      </c>
      <c r="H168" s="84">
        <v>2.0394890871725503E-2</v>
      </c>
      <c r="I168" t="e">
        <f>MATCH(D168,#REF!,0)</f>
        <v>#REF!</v>
      </c>
      <c r="J168" t="str">
        <f t="shared" si="2"/>
        <v>062988</v>
      </c>
    </row>
    <row r="169" spans="1:10" x14ac:dyDescent="0.25">
      <c r="A169" t="s">
        <v>587</v>
      </c>
      <c r="B169" t="s">
        <v>223</v>
      </c>
      <c r="C169" t="s">
        <v>47</v>
      </c>
      <c r="D169" t="s">
        <v>3553</v>
      </c>
      <c r="E169" s="58">
        <v>1077675</v>
      </c>
      <c r="F169" s="58">
        <v>1092323</v>
      </c>
      <c r="G169" s="58">
        <v>14648</v>
      </c>
      <c r="H169" s="84">
        <v>1.3592224000742338E-2</v>
      </c>
      <c r="I169" t="e">
        <f>MATCH(D169,#REF!,0)</f>
        <v>#REF!</v>
      </c>
      <c r="J169" t="str">
        <f t="shared" si="2"/>
        <v>063000</v>
      </c>
    </row>
    <row r="170" spans="1:10" x14ac:dyDescent="0.25">
      <c r="A170" t="s">
        <v>589</v>
      </c>
      <c r="B170" t="s">
        <v>223</v>
      </c>
      <c r="C170" t="s">
        <v>27</v>
      </c>
      <c r="D170" t="s">
        <v>3554</v>
      </c>
      <c r="E170" s="58">
        <v>3015388</v>
      </c>
      <c r="F170" s="58">
        <v>2981023</v>
      </c>
      <c r="G170" s="58">
        <v>-34365</v>
      </c>
      <c r="H170" s="84">
        <v>-1.1396543330410548E-2</v>
      </c>
      <c r="I170" t="e">
        <f>MATCH(D170,#REF!,0)</f>
        <v>#REF!</v>
      </c>
      <c r="J170" t="str">
        <f t="shared" si="2"/>
        <v>063048</v>
      </c>
    </row>
    <row r="171" spans="1:10" x14ac:dyDescent="0.25">
      <c r="A171" t="s">
        <v>592</v>
      </c>
      <c r="B171" t="s">
        <v>223</v>
      </c>
      <c r="C171" t="s">
        <v>47</v>
      </c>
      <c r="D171" t="s">
        <v>3555</v>
      </c>
      <c r="E171" s="58">
        <v>192092</v>
      </c>
      <c r="F171" s="58">
        <v>211422</v>
      </c>
      <c r="G171" s="58">
        <v>19330</v>
      </c>
      <c r="H171" s="84">
        <v>0.10062886533536014</v>
      </c>
      <c r="I171" t="e">
        <f>MATCH(D171,#REF!,0)</f>
        <v>#REF!</v>
      </c>
      <c r="J171" t="str">
        <f t="shared" si="2"/>
        <v>063054</v>
      </c>
    </row>
    <row r="172" spans="1:10" x14ac:dyDescent="0.25">
      <c r="A172" t="s">
        <v>596</v>
      </c>
      <c r="B172" t="s">
        <v>223</v>
      </c>
      <c r="C172" t="s">
        <v>47</v>
      </c>
      <c r="D172" t="s">
        <v>3556</v>
      </c>
      <c r="E172" s="58">
        <v>675126</v>
      </c>
      <c r="F172" s="58">
        <v>634720</v>
      </c>
      <c r="G172" s="58">
        <v>-40406</v>
      </c>
      <c r="H172" s="84">
        <v>-5.9849568821227446E-2</v>
      </c>
      <c r="I172" t="e">
        <f>MATCH(D172,#REF!,0)</f>
        <v>#REF!</v>
      </c>
      <c r="J172" t="str">
        <f t="shared" si="2"/>
        <v>063102</v>
      </c>
    </row>
    <row r="173" spans="1:10" x14ac:dyDescent="0.25">
      <c r="A173" t="s">
        <v>599</v>
      </c>
      <c r="B173" t="s">
        <v>223</v>
      </c>
      <c r="C173" t="s">
        <v>27</v>
      </c>
      <c r="D173" t="s">
        <v>3557</v>
      </c>
      <c r="E173" s="58">
        <v>555028</v>
      </c>
      <c r="F173" s="58">
        <v>574141</v>
      </c>
      <c r="G173" s="58">
        <v>19113</v>
      </c>
      <c r="H173" s="84">
        <v>3.4436100521054794E-2</v>
      </c>
      <c r="I173" t="e">
        <f>MATCH(D173,#REF!,0)</f>
        <v>#REF!</v>
      </c>
      <c r="J173" t="str">
        <f t="shared" si="2"/>
        <v>063108</v>
      </c>
    </row>
    <row r="174" spans="1:10" x14ac:dyDescent="0.25">
      <c r="A174" t="s">
        <v>602</v>
      </c>
      <c r="B174" t="s">
        <v>223</v>
      </c>
      <c r="C174" t="s">
        <v>27</v>
      </c>
      <c r="D174" t="s">
        <v>3558</v>
      </c>
      <c r="E174" s="58">
        <v>4285920</v>
      </c>
      <c r="F174" s="58">
        <v>4269759</v>
      </c>
      <c r="G174" s="58">
        <v>-16161</v>
      </c>
      <c r="H174" s="84">
        <v>-3.7707190054877366E-3</v>
      </c>
      <c r="I174" t="e">
        <f>MATCH(D174,#REF!,0)</f>
        <v>#REF!</v>
      </c>
      <c r="J174" t="str">
        <f t="shared" si="2"/>
        <v>063144</v>
      </c>
    </row>
    <row r="175" spans="1:10" x14ac:dyDescent="0.25">
      <c r="A175" t="s">
        <v>605</v>
      </c>
      <c r="B175" t="s">
        <v>223</v>
      </c>
      <c r="C175" t="s">
        <v>27</v>
      </c>
      <c r="D175" t="s">
        <v>3559</v>
      </c>
      <c r="E175" s="58">
        <v>1964458</v>
      </c>
      <c r="F175" s="58">
        <v>1995167</v>
      </c>
      <c r="G175" s="58">
        <v>30709</v>
      </c>
      <c r="H175" s="84">
        <v>1.5632301632307742E-2</v>
      </c>
      <c r="I175" t="e">
        <f>MATCH(D175,#REF!,0)</f>
        <v>#REF!</v>
      </c>
      <c r="J175" t="str">
        <f t="shared" si="2"/>
        <v>063162</v>
      </c>
    </row>
    <row r="176" spans="1:10" x14ac:dyDescent="0.25">
      <c r="A176" t="s">
        <v>608</v>
      </c>
      <c r="B176" t="s">
        <v>223</v>
      </c>
      <c r="C176" t="s">
        <v>27</v>
      </c>
      <c r="D176" t="s">
        <v>3560</v>
      </c>
      <c r="E176" s="58">
        <v>3226732</v>
      </c>
      <c r="F176" s="58">
        <v>3152124</v>
      </c>
      <c r="G176" s="58">
        <v>-74608</v>
      </c>
      <c r="H176" s="84">
        <v>-2.3121845879980115E-2</v>
      </c>
      <c r="I176" t="e">
        <f>MATCH(D176,#REF!,0)</f>
        <v>#REF!</v>
      </c>
      <c r="J176" t="str">
        <f t="shared" si="2"/>
        <v>063180</v>
      </c>
    </row>
    <row r="177" spans="1:10" x14ac:dyDescent="0.25">
      <c r="A177" t="s">
        <v>610</v>
      </c>
      <c r="B177" t="s">
        <v>223</v>
      </c>
      <c r="C177" t="s">
        <v>47</v>
      </c>
      <c r="D177" t="s">
        <v>3561</v>
      </c>
      <c r="E177" s="58">
        <v>341371</v>
      </c>
      <c r="F177" s="58">
        <v>324819</v>
      </c>
      <c r="G177" s="58">
        <v>-16552</v>
      </c>
      <c r="H177" s="84">
        <v>-4.8486836901787206E-2</v>
      </c>
      <c r="I177" t="e">
        <f>MATCH(D177,#REF!,0)</f>
        <v>#REF!</v>
      </c>
      <c r="J177" t="str">
        <f t="shared" si="2"/>
        <v>063198</v>
      </c>
    </row>
    <row r="178" spans="1:10" x14ac:dyDescent="0.25">
      <c r="A178" t="s">
        <v>613</v>
      </c>
      <c r="B178" t="s">
        <v>223</v>
      </c>
      <c r="C178" t="s">
        <v>27</v>
      </c>
      <c r="D178" t="s">
        <v>3562</v>
      </c>
      <c r="E178" s="58">
        <v>11327381</v>
      </c>
      <c r="F178" s="58">
        <v>10978461</v>
      </c>
      <c r="G178" s="58">
        <v>-348920</v>
      </c>
      <c r="H178" s="84">
        <v>-3.0803236864726278E-2</v>
      </c>
      <c r="I178" t="e">
        <f>MATCH(D178,#REF!,0)</f>
        <v>#REF!</v>
      </c>
      <c r="J178" t="str">
        <f t="shared" si="2"/>
        <v>063210</v>
      </c>
    </row>
    <row r="179" spans="1:10" x14ac:dyDescent="0.25">
      <c r="A179" t="s">
        <v>616</v>
      </c>
      <c r="B179" t="s">
        <v>223</v>
      </c>
      <c r="C179" t="s">
        <v>27</v>
      </c>
      <c r="D179" t="s">
        <v>3563</v>
      </c>
      <c r="E179" s="58">
        <v>17155981</v>
      </c>
      <c r="F179" s="58">
        <v>16627564</v>
      </c>
      <c r="G179" s="58">
        <v>-528417</v>
      </c>
      <c r="H179" s="84">
        <v>-3.0800745232814144E-2</v>
      </c>
      <c r="I179" t="e">
        <f>MATCH(D179,#REF!,0)</f>
        <v>#REF!</v>
      </c>
      <c r="J179" t="str">
        <f t="shared" si="2"/>
        <v>063228</v>
      </c>
    </row>
    <row r="180" spans="1:10" x14ac:dyDescent="0.25">
      <c r="A180" t="s">
        <v>620</v>
      </c>
      <c r="B180" t="s">
        <v>223</v>
      </c>
      <c r="C180" t="s">
        <v>27</v>
      </c>
      <c r="D180" t="s">
        <v>3564</v>
      </c>
      <c r="E180" s="58">
        <v>8259160</v>
      </c>
      <c r="F180" s="58">
        <v>8141778</v>
      </c>
      <c r="G180" s="58">
        <v>-117382</v>
      </c>
      <c r="H180" s="84">
        <v>-1.4212341206611811E-2</v>
      </c>
      <c r="I180" t="e">
        <f>MATCH(D180,#REF!,0)</f>
        <v>#REF!</v>
      </c>
      <c r="J180" t="str">
        <f t="shared" si="2"/>
        <v>063258</v>
      </c>
    </row>
    <row r="181" spans="1:10" x14ac:dyDescent="0.25">
      <c r="A181" t="s">
        <v>623</v>
      </c>
      <c r="B181" t="s">
        <v>223</v>
      </c>
      <c r="C181" t="s">
        <v>27</v>
      </c>
      <c r="D181" t="s">
        <v>3565</v>
      </c>
      <c r="E181" s="58">
        <v>649471</v>
      </c>
      <c r="F181" s="58">
        <v>691519</v>
      </c>
      <c r="G181" s="58">
        <v>42048</v>
      </c>
      <c r="H181" s="84">
        <v>6.4741920732411459E-2</v>
      </c>
      <c r="I181" t="e">
        <f>MATCH(D181,#REF!,0)</f>
        <v>#REF!</v>
      </c>
      <c r="J181" t="str">
        <f t="shared" si="2"/>
        <v>063276</v>
      </c>
    </row>
    <row r="182" spans="1:10" x14ac:dyDescent="0.25">
      <c r="A182" t="s">
        <v>626</v>
      </c>
      <c r="B182" t="s">
        <v>223</v>
      </c>
      <c r="C182" t="s">
        <v>27</v>
      </c>
      <c r="D182" t="s">
        <v>3566</v>
      </c>
      <c r="E182" s="58">
        <v>596407</v>
      </c>
      <c r="F182" s="58">
        <v>568620</v>
      </c>
      <c r="G182" s="58">
        <v>-27787</v>
      </c>
      <c r="H182" s="84">
        <v>-4.6590667111553019E-2</v>
      </c>
      <c r="I182" t="e">
        <f>MATCH(D182,#REF!,0)</f>
        <v>#REF!</v>
      </c>
      <c r="J182" t="str">
        <f t="shared" si="2"/>
        <v>063294</v>
      </c>
    </row>
    <row r="183" spans="1:10" x14ac:dyDescent="0.25">
      <c r="A183" t="s">
        <v>629</v>
      </c>
      <c r="B183" t="s">
        <v>223</v>
      </c>
      <c r="C183" t="s">
        <v>27</v>
      </c>
      <c r="D183" t="s">
        <v>3567</v>
      </c>
      <c r="E183" s="58">
        <v>682391</v>
      </c>
      <c r="F183" s="58">
        <v>683961</v>
      </c>
      <c r="G183" s="58">
        <v>1570</v>
      </c>
      <c r="H183" s="84">
        <v>2.3007337435575793E-3</v>
      </c>
      <c r="I183" t="e">
        <f>MATCH(D183,#REF!,0)</f>
        <v>#REF!</v>
      </c>
      <c r="J183" t="str">
        <f t="shared" si="2"/>
        <v>063312</v>
      </c>
    </row>
    <row r="184" spans="1:10" x14ac:dyDescent="0.25">
      <c r="A184" t="s">
        <v>632</v>
      </c>
      <c r="B184" t="s">
        <v>223</v>
      </c>
      <c r="C184" t="s">
        <v>27</v>
      </c>
      <c r="D184" t="s">
        <v>3568</v>
      </c>
      <c r="E184" s="58">
        <v>5682340</v>
      </c>
      <c r="F184" s="58">
        <v>5560186</v>
      </c>
      <c r="G184" s="58">
        <v>-122154</v>
      </c>
      <c r="H184" s="84">
        <v>-2.1497129703608019E-2</v>
      </c>
      <c r="I184" t="e">
        <f>MATCH(D184,#REF!,0)</f>
        <v>#REF!</v>
      </c>
      <c r="J184" t="str">
        <f t="shared" si="2"/>
        <v>063342</v>
      </c>
    </row>
    <row r="185" spans="1:10" x14ac:dyDescent="0.25">
      <c r="A185" t="s">
        <v>635</v>
      </c>
      <c r="B185" t="s">
        <v>223</v>
      </c>
      <c r="C185" t="s">
        <v>27</v>
      </c>
      <c r="D185" t="s">
        <v>3569</v>
      </c>
      <c r="E185" s="58">
        <v>787989</v>
      </c>
      <c r="F185" s="58">
        <v>788961</v>
      </c>
      <c r="G185" s="58">
        <v>972</v>
      </c>
      <c r="H185" s="84">
        <v>1.2335197572554946E-3</v>
      </c>
      <c r="I185" t="e">
        <f>MATCH(D185,#REF!,0)</f>
        <v>#REF!</v>
      </c>
      <c r="J185" t="str">
        <f t="shared" si="2"/>
        <v>063348</v>
      </c>
    </row>
    <row r="186" spans="1:10" x14ac:dyDescent="0.25">
      <c r="A186" t="s">
        <v>638</v>
      </c>
      <c r="B186" t="s">
        <v>223</v>
      </c>
      <c r="C186" t="s">
        <v>27</v>
      </c>
      <c r="D186" t="s">
        <v>3570</v>
      </c>
      <c r="E186" s="58">
        <v>822597</v>
      </c>
      <c r="F186" s="58">
        <v>856158</v>
      </c>
      <c r="G186" s="58">
        <v>33561</v>
      </c>
      <c r="H186" s="84">
        <v>4.0798835881968934E-2</v>
      </c>
      <c r="I186" t="e">
        <f>MATCH(D186,#REF!,0)</f>
        <v>#REF!</v>
      </c>
      <c r="J186" t="str">
        <f t="shared" si="2"/>
        <v>063354</v>
      </c>
    </row>
    <row r="187" spans="1:10" x14ac:dyDescent="0.25">
      <c r="A187" t="s">
        <v>641</v>
      </c>
      <c r="B187" t="s">
        <v>223</v>
      </c>
      <c r="C187" t="s">
        <v>47</v>
      </c>
      <c r="D187" t="s">
        <v>3571</v>
      </c>
      <c r="E187" s="58">
        <v>1157956</v>
      </c>
      <c r="F187" s="58">
        <v>1138090</v>
      </c>
      <c r="G187" s="58">
        <v>-19866</v>
      </c>
      <c r="H187" s="84">
        <v>-1.7156092286753556E-2</v>
      </c>
      <c r="I187" t="e">
        <f>MATCH(D187,#REF!,0)</f>
        <v>#REF!</v>
      </c>
      <c r="J187" t="str">
        <f t="shared" si="2"/>
        <v>063356</v>
      </c>
    </row>
    <row r="188" spans="1:10" x14ac:dyDescent="0.25">
      <c r="A188" t="s">
        <v>644</v>
      </c>
      <c r="B188" t="s">
        <v>223</v>
      </c>
      <c r="C188" t="s">
        <v>27</v>
      </c>
      <c r="D188" t="s">
        <v>3572</v>
      </c>
      <c r="E188" s="58">
        <v>506178</v>
      </c>
      <c r="F188" s="58">
        <v>506413</v>
      </c>
      <c r="G188" s="58">
        <v>235</v>
      </c>
      <c r="H188" s="84">
        <v>4.6426355945932064E-4</v>
      </c>
      <c r="I188" t="e">
        <f>MATCH(D188,#REF!,0)</f>
        <v>#REF!</v>
      </c>
      <c r="J188" t="str">
        <f t="shared" si="2"/>
        <v>063360</v>
      </c>
    </row>
    <row r="189" spans="1:10" x14ac:dyDescent="0.25">
      <c r="A189" t="s">
        <v>649</v>
      </c>
      <c r="B189" t="s">
        <v>223</v>
      </c>
      <c r="C189" t="s">
        <v>27</v>
      </c>
      <c r="D189" t="s">
        <v>3573</v>
      </c>
      <c r="E189" s="58">
        <v>1339618</v>
      </c>
      <c r="F189" s="58">
        <v>1276327</v>
      </c>
      <c r="G189" s="58">
        <v>-63291</v>
      </c>
      <c r="H189" s="84">
        <v>-4.7245558062074415E-2</v>
      </c>
      <c r="I189" t="e">
        <f>MATCH(D189,#REF!,0)</f>
        <v>#REF!</v>
      </c>
      <c r="J189" t="str">
        <f t="shared" si="2"/>
        <v>063372</v>
      </c>
    </row>
    <row r="190" spans="1:10" x14ac:dyDescent="0.25">
      <c r="A190" t="s">
        <v>652</v>
      </c>
      <c r="B190" t="s">
        <v>223</v>
      </c>
      <c r="C190" t="s">
        <v>27</v>
      </c>
      <c r="D190" t="s">
        <v>3574</v>
      </c>
      <c r="E190" s="58">
        <v>1027619</v>
      </c>
      <c r="F190" s="58">
        <v>995441</v>
      </c>
      <c r="G190" s="58">
        <v>-32178</v>
      </c>
      <c r="H190" s="84">
        <v>-3.1313161784669218E-2</v>
      </c>
      <c r="I190" t="e">
        <f>MATCH(D190,#REF!,0)</f>
        <v>#REF!</v>
      </c>
      <c r="J190" t="str">
        <f t="shared" si="2"/>
        <v>063384</v>
      </c>
    </row>
    <row r="191" spans="1:10" x14ac:dyDescent="0.25">
      <c r="A191" t="s">
        <v>655</v>
      </c>
      <c r="B191" t="s">
        <v>223</v>
      </c>
      <c r="C191" t="s">
        <v>27</v>
      </c>
      <c r="D191" t="s">
        <v>3575</v>
      </c>
      <c r="E191" s="58">
        <v>1333924</v>
      </c>
      <c r="F191" s="58">
        <v>1313301</v>
      </c>
      <c r="G191" s="58">
        <v>-20623</v>
      </c>
      <c r="H191" s="84">
        <v>-1.5460401042338244E-2</v>
      </c>
      <c r="I191" t="e">
        <f>MATCH(D191,#REF!,0)</f>
        <v>#REF!</v>
      </c>
      <c r="J191" t="str">
        <f t="shared" si="2"/>
        <v>063396</v>
      </c>
    </row>
    <row r="192" spans="1:10" x14ac:dyDescent="0.25">
      <c r="A192" t="s">
        <v>658</v>
      </c>
      <c r="B192" t="s">
        <v>223</v>
      </c>
      <c r="C192" t="s">
        <v>47</v>
      </c>
      <c r="D192" t="s">
        <v>3576</v>
      </c>
      <c r="E192" s="58">
        <v>253737</v>
      </c>
      <c r="F192" s="58">
        <v>279672</v>
      </c>
      <c r="G192" s="58">
        <v>25935</v>
      </c>
      <c r="H192" s="84">
        <v>0.10221213303538704</v>
      </c>
      <c r="I192" t="e">
        <f>MATCH(D192,#REF!,0)</f>
        <v>#REF!</v>
      </c>
      <c r="J192" t="str">
        <f t="shared" si="2"/>
        <v>063408</v>
      </c>
    </row>
    <row r="193" spans="1:10" x14ac:dyDescent="0.25">
      <c r="A193" t="s">
        <v>661</v>
      </c>
      <c r="B193" t="s">
        <v>223</v>
      </c>
      <c r="C193" t="s">
        <v>47</v>
      </c>
      <c r="D193" t="s">
        <v>3577</v>
      </c>
      <c r="E193" s="58">
        <v>357425</v>
      </c>
      <c r="F193" s="58">
        <v>374713</v>
      </c>
      <c r="G193" s="58">
        <v>17288</v>
      </c>
      <c r="H193" s="84">
        <v>4.8368189130586839E-2</v>
      </c>
      <c r="I193" t="e">
        <f>MATCH(D193,#REF!,0)</f>
        <v>#REF!</v>
      </c>
      <c r="J193" t="str">
        <f t="shared" si="2"/>
        <v>063444</v>
      </c>
    </row>
    <row r="194" spans="1:10" x14ac:dyDescent="0.25">
      <c r="A194" t="s">
        <v>664</v>
      </c>
      <c r="B194" t="s">
        <v>223</v>
      </c>
      <c r="C194" t="s">
        <v>47</v>
      </c>
      <c r="D194" t="s">
        <v>3578</v>
      </c>
      <c r="E194" s="58">
        <v>583097</v>
      </c>
      <c r="F194" s="58">
        <v>572301</v>
      </c>
      <c r="G194" s="58">
        <v>-10796</v>
      </c>
      <c r="H194" s="84">
        <v>-1.8514929762972542E-2</v>
      </c>
      <c r="I194" t="e">
        <f>MATCH(D194,#REF!,0)</f>
        <v>#REF!</v>
      </c>
      <c r="J194" t="str">
        <f t="shared" si="2"/>
        <v>063480</v>
      </c>
    </row>
    <row r="195" spans="1:10" x14ac:dyDescent="0.25">
      <c r="A195" t="s">
        <v>667</v>
      </c>
      <c r="B195" t="s">
        <v>223</v>
      </c>
      <c r="C195" t="s">
        <v>47</v>
      </c>
      <c r="D195" t="s">
        <v>3579</v>
      </c>
      <c r="E195" s="58">
        <v>1596165</v>
      </c>
      <c r="F195" s="58">
        <v>1466189</v>
      </c>
      <c r="G195" s="58">
        <v>-129976</v>
      </c>
      <c r="H195" s="84">
        <v>-8.1430177957792588E-2</v>
      </c>
      <c r="I195" t="e">
        <f>MATCH(D195,#REF!,0)</f>
        <v>#REF!</v>
      </c>
      <c r="J195" t="str">
        <f t="shared" ref="J195:J258" si="3">LEFT(D195,2)&amp;IF(MID(D195,3,4)="0000","9999",MID(D195,3,4))</f>
        <v>063528</v>
      </c>
    </row>
    <row r="196" spans="1:10" x14ac:dyDescent="0.25">
      <c r="A196" t="s">
        <v>670</v>
      </c>
      <c r="B196" t="s">
        <v>223</v>
      </c>
      <c r="C196" t="s">
        <v>27</v>
      </c>
      <c r="D196" t="s">
        <v>3580</v>
      </c>
      <c r="E196" s="58">
        <v>421298</v>
      </c>
      <c r="F196" s="58">
        <v>417249</v>
      </c>
      <c r="G196" s="58">
        <v>-4049</v>
      </c>
      <c r="H196" s="84">
        <v>-9.6107743212642833E-3</v>
      </c>
      <c r="I196" t="e">
        <f>MATCH(D196,#REF!,0)</f>
        <v>#REF!</v>
      </c>
      <c r="J196" t="str">
        <f t="shared" si="3"/>
        <v>063564</v>
      </c>
    </row>
    <row r="197" spans="1:10" x14ac:dyDescent="0.25">
      <c r="A197" t="s">
        <v>673</v>
      </c>
      <c r="B197" t="s">
        <v>223</v>
      </c>
      <c r="C197" t="s">
        <v>27</v>
      </c>
      <c r="D197" t="s">
        <v>3581</v>
      </c>
      <c r="E197" s="58">
        <v>3274588</v>
      </c>
      <c r="F197" s="58">
        <v>3312531</v>
      </c>
      <c r="G197" s="58">
        <v>37943</v>
      </c>
      <c r="H197" s="84">
        <v>1.1587106530653627E-2</v>
      </c>
      <c r="I197" t="e">
        <f>MATCH(D197,#REF!,0)</f>
        <v>#REF!</v>
      </c>
      <c r="J197" t="str">
        <f t="shared" si="3"/>
        <v>063624</v>
      </c>
    </row>
    <row r="198" spans="1:10" x14ac:dyDescent="0.25">
      <c r="A198" t="s">
        <v>676</v>
      </c>
      <c r="B198" t="s">
        <v>223</v>
      </c>
      <c r="C198" t="s">
        <v>27</v>
      </c>
      <c r="D198" t="s">
        <v>3582</v>
      </c>
      <c r="E198" s="58">
        <v>1063453</v>
      </c>
      <c r="F198" s="58">
        <v>1017441</v>
      </c>
      <c r="G198" s="58">
        <v>-46012</v>
      </c>
      <c r="H198" s="84">
        <v>-4.3266604165863469E-2</v>
      </c>
      <c r="I198" t="e">
        <f>MATCH(D198,#REF!,0)</f>
        <v>#REF!</v>
      </c>
      <c r="J198" t="str">
        <f t="shared" si="3"/>
        <v>063660</v>
      </c>
    </row>
    <row r="199" spans="1:10" x14ac:dyDescent="0.25">
      <c r="A199" t="s">
        <v>3309</v>
      </c>
      <c r="B199" t="s">
        <v>223</v>
      </c>
      <c r="C199" t="s">
        <v>27</v>
      </c>
      <c r="D199" t="s">
        <v>3583</v>
      </c>
      <c r="E199" s="58">
        <v>517195</v>
      </c>
      <c r="F199" s="58">
        <v>544070</v>
      </c>
      <c r="G199" s="58">
        <v>26875</v>
      </c>
      <c r="H199" s="84">
        <v>5.1962992681677124E-2</v>
      </c>
      <c r="I199" t="e">
        <f>MATCH(D199,#REF!,0)</f>
        <v>#REF!</v>
      </c>
      <c r="J199" t="str">
        <f t="shared" si="3"/>
        <v>063712</v>
      </c>
    </row>
    <row r="200" spans="1:10" x14ac:dyDescent="0.25">
      <c r="A200" t="s">
        <v>680</v>
      </c>
      <c r="B200" t="s">
        <v>223</v>
      </c>
      <c r="C200" t="s">
        <v>27</v>
      </c>
      <c r="D200" t="s">
        <v>3584</v>
      </c>
      <c r="E200" s="58">
        <v>563128</v>
      </c>
      <c r="F200" s="58">
        <v>557289</v>
      </c>
      <c r="G200" s="58">
        <v>-5839</v>
      </c>
      <c r="H200" s="84">
        <v>-1.0368868179170633E-2</v>
      </c>
      <c r="I200" t="e">
        <f>MATCH(D200,#REF!,0)</f>
        <v>#REF!</v>
      </c>
      <c r="J200" t="str">
        <f t="shared" si="3"/>
        <v>063732</v>
      </c>
    </row>
    <row r="201" spans="1:10" x14ac:dyDescent="0.25">
      <c r="A201" t="s">
        <v>683</v>
      </c>
      <c r="B201" t="s">
        <v>223</v>
      </c>
      <c r="C201" t="s">
        <v>27</v>
      </c>
      <c r="D201" t="s">
        <v>3585</v>
      </c>
      <c r="E201" s="58">
        <v>814514</v>
      </c>
      <c r="F201" s="58">
        <v>854375</v>
      </c>
      <c r="G201" s="58">
        <v>39861</v>
      </c>
      <c r="H201" s="84">
        <v>4.8938385343898327E-2</v>
      </c>
      <c r="I201" t="e">
        <f>MATCH(D201,#REF!,0)</f>
        <v>#REF!</v>
      </c>
      <c r="J201" t="str">
        <f t="shared" si="3"/>
        <v>063744</v>
      </c>
    </row>
    <row r="202" spans="1:10" x14ac:dyDescent="0.25">
      <c r="A202" t="s">
        <v>686</v>
      </c>
      <c r="B202" t="s">
        <v>223</v>
      </c>
      <c r="C202" t="s">
        <v>47</v>
      </c>
      <c r="D202" t="s">
        <v>3586</v>
      </c>
      <c r="E202" s="58">
        <v>653440</v>
      </c>
      <c r="F202" s="58">
        <v>617037</v>
      </c>
      <c r="G202" s="58">
        <v>-36403</v>
      </c>
      <c r="H202" s="84">
        <v>-5.5709782076395688E-2</v>
      </c>
      <c r="I202" t="e">
        <f>MATCH(D202,#REF!,0)</f>
        <v>#REF!</v>
      </c>
      <c r="J202" t="str">
        <f t="shared" si="3"/>
        <v>063768</v>
      </c>
    </row>
    <row r="203" spans="1:10" x14ac:dyDescent="0.25">
      <c r="A203" t="s">
        <v>689</v>
      </c>
      <c r="B203" t="s">
        <v>223</v>
      </c>
      <c r="C203" t="s">
        <v>47</v>
      </c>
      <c r="D203" t="s">
        <v>3587</v>
      </c>
      <c r="E203" s="58">
        <v>540434</v>
      </c>
      <c r="F203" s="58">
        <v>541582</v>
      </c>
      <c r="G203" s="58">
        <v>1148</v>
      </c>
      <c r="H203" s="84">
        <v>2.1242186835025182E-3</v>
      </c>
      <c r="I203" t="e">
        <f>MATCH(D203,#REF!,0)</f>
        <v>#REF!</v>
      </c>
      <c r="J203" t="str">
        <f t="shared" si="3"/>
        <v>063798</v>
      </c>
    </row>
    <row r="204" spans="1:10" x14ac:dyDescent="0.25">
      <c r="A204" t="s">
        <v>692</v>
      </c>
      <c r="B204" t="s">
        <v>223</v>
      </c>
      <c r="C204" t="s">
        <v>27</v>
      </c>
      <c r="D204" t="s">
        <v>3588</v>
      </c>
      <c r="E204" s="58">
        <v>676859</v>
      </c>
      <c r="F204" s="58">
        <v>688674</v>
      </c>
      <c r="G204" s="58">
        <v>11815</v>
      </c>
      <c r="H204" s="84">
        <v>1.7455629606757093E-2</v>
      </c>
      <c r="I204" t="e">
        <f>MATCH(D204,#REF!,0)</f>
        <v>#REF!</v>
      </c>
      <c r="J204" t="str">
        <f t="shared" si="3"/>
        <v>063804</v>
      </c>
    </row>
    <row r="205" spans="1:10" x14ac:dyDescent="0.25">
      <c r="A205" t="s">
        <v>695</v>
      </c>
      <c r="B205" t="s">
        <v>223</v>
      </c>
      <c r="C205" t="s">
        <v>47</v>
      </c>
      <c r="D205" t="s">
        <v>3589</v>
      </c>
      <c r="E205" s="58">
        <v>448019</v>
      </c>
      <c r="F205" s="58">
        <v>451654</v>
      </c>
      <c r="G205" s="58">
        <v>3635</v>
      </c>
      <c r="H205" s="84">
        <v>8.113495186588068E-3</v>
      </c>
      <c r="I205" t="e">
        <f>MATCH(D205,#REF!,0)</f>
        <v>#REF!</v>
      </c>
      <c r="J205" t="str">
        <f t="shared" si="3"/>
        <v>063846</v>
      </c>
    </row>
    <row r="206" spans="1:10" x14ac:dyDescent="0.25">
      <c r="A206" t="s">
        <v>698</v>
      </c>
      <c r="B206" t="s">
        <v>223</v>
      </c>
      <c r="C206" t="s">
        <v>47</v>
      </c>
      <c r="D206" t="s">
        <v>3590</v>
      </c>
      <c r="E206" s="58">
        <v>553126</v>
      </c>
      <c r="F206" s="58">
        <v>517159</v>
      </c>
      <c r="G206" s="58">
        <v>-35967</v>
      </c>
      <c r="H206" s="84">
        <v>-6.5024967186499999E-2</v>
      </c>
      <c r="I206" t="e">
        <f>MATCH(D206,#REF!,0)</f>
        <v>#REF!</v>
      </c>
      <c r="J206" t="str">
        <f t="shared" si="3"/>
        <v>063852</v>
      </c>
    </row>
    <row r="207" spans="1:10" x14ac:dyDescent="0.25">
      <c r="A207" t="s">
        <v>701</v>
      </c>
      <c r="B207" t="s">
        <v>223</v>
      </c>
      <c r="C207" t="s">
        <v>47</v>
      </c>
      <c r="D207" t="s">
        <v>3591</v>
      </c>
      <c r="E207" s="58">
        <v>413532</v>
      </c>
      <c r="F207" s="58">
        <v>412166</v>
      </c>
      <c r="G207" s="58">
        <v>-1366</v>
      </c>
      <c r="H207" s="84">
        <v>-3.3032510180590617E-3</v>
      </c>
      <c r="I207" t="e">
        <f>MATCH(D207,#REF!,0)</f>
        <v>#REF!</v>
      </c>
      <c r="J207" t="str">
        <f t="shared" si="3"/>
        <v>063858</v>
      </c>
    </row>
    <row r="208" spans="1:10" x14ac:dyDescent="0.25">
      <c r="A208" t="s">
        <v>704</v>
      </c>
      <c r="B208" t="s">
        <v>223</v>
      </c>
      <c r="C208" t="s">
        <v>27</v>
      </c>
      <c r="D208" t="s">
        <v>3592</v>
      </c>
      <c r="E208" s="58">
        <v>967040</v>
      </c>
      <c r="F208" s="58">
        <v>943998</v>
      </c>
      <c r="G208" s="58">
        <v>-23042</v>
      </c>
      <c r="H208" s="84">
        <v>-2.3827349437458636E-2</v>
      </c>
      <c r="I208" t="e">
        <f>MATCH(D208,#REF!,0)</f>
        <v>#REF!</v>
      </c>
      <c r="J208" t="str">
        <f t="shared" si="3"/>
        <v>063876</v>
      </c>
    </row>
    <row r="209" spans="1:10" x14ac:dyDescent="0.25">
      <c r="A209" t="s">
        <v>707</v>
      </c>
      <c r="B209" t="s">
        <v>223</v>
      </c>
      <c r="C209" t="s">
        <v>27</v>
      </c>
      <c r="D209" t="s">
        <v>3593</v>
      </c>
      <c r="E209" s="58">
        <v>738810</v>
      </c>
      <c r="F209" s="58">
        <v>739298</v>
      </c>
      <c r="G209" s="58">
        <v>488</v>
      </c>
      <c r="H209" s="84">
        <v>6.6052164967989068E-4</v>
      </c>
      <c r="I209" t="e">
        <f>MATCH(D209,#REF!,0)</f>
        <v>#REF!</v>
      </c>
      <c r="J209" t="str">
        <f t="shared" si="3"/>
        <v>063888</v>
      </c>
    </row>
    <row r="210" spans="1:10" x14ac:dyDescent="0.25">
      <c r="A210" t="s">
        <v>710</v>
      </c>
      <c r="B210" t="s">
        <v>223</v>
      </c>
      <c r="C210" t="s">
        <v>27</v>
      </c>
      <c r="D210" t="s">
        <v>3594</v>
      </c>
      <c r="E210" s="58">
        <v>1033465</v>
      </c>
      <c r="F210" s="58">
        <v>1070234</v>
      </c>
      <c r="G210" s="58">
        <v>36769</v>
      </c>
      <c r="H210" s="84">
        <v>3.5578369852873583E-2</v>
      </c>
      <c r="I210" t="e">
        <f>MATCH(D210,#REF!,0)</f>
        <v>#REF!</v>
      </c>
      <c r="J210" t="str">
        <f t="shared" si="3"/>
        <v>063900</v>
      </c>
    </row>
    <row r="211" spans="1:10" x14ac:dyDescent="0.25">
      <c r="A211" t="s">
        <v>713</v>
      </c>
      <c r="B211" t="s">
        <v>223</v>
      </c>
      <c r="C211" t="s">
        <v>27</v>
      </c>
      <c r="D211" t="s">
        <v>3595</v>
      </c>
      <c r="E211" s="58">
        <v>1071981</v>
      </c>
      <c r="F211" s="58">
        <v>1072837</v>
      </c>
      <c r="G211" s="58">
        <v>856</v>
      </c>
      <c r="H211" s="84">
        <v>7.9852161558833601E-4</v>
      </c>
      <c r="I211" t="e">
        <f>MATCH(D211,#REF!,0)</f>
        <v>#REF!</v>
      </c>
      <c r="J211" t="str">
        <f t="shared" si="3"/>
        <v>063918</v>
      </c>
    </row>
    <row r="212" spans="1:10" x14ac:dyDescent="0.25">
      <c r="A212" t="s">
        <v>716</v>
      </c>
      <c r="B212" t="s">
        <v>223</v>
      </c>
      <c r="C212" t="s">
        <v>47</v>
      </c>
      <c r="D212" t="s">
        <v>3596</v>
      </c>
      <c r="E212" s="58">
        <v>903527</v>
      </c>
      <c r="F212" s="58">
        <v>854222</v>
      </c>
      <c r="G212" s="58">
        <v>-49305</v>
      </c>
      <c r="H212" s="84">
        <v>-5.4569481598225618E-2</v>
      </c>
      <c r="I212" t="e">
        <f>MATCH(D212,#REF!,0)</f>
        <v>#REF!</v>
      </c>
      <c r="J212" t="str">
        <f t="shared" si="3"/>
        <v>063924</v>
      </c>
    </row>
    <row r="213" spans="1:10" x14ac:dyDescent="0.25">
      <c r="A213" t="s">
        <v>719</v>
      </c>
      <c r="B213" t="s">
        <v>223</v>
      </c>
      <c r="C213" t="s">
        <v>27</v>
      </c>
      <c r="D213" t="s">
        <v>3597</v>
      </c>
      <c r="E213" s="58">
        <v>246968</v>
      </c>
      <c r="F213" s="58">
        <v>232215</v>
      </c>
      <c r="G213" s="58">
        <v>-14753</v>
      </c>
      <c r="H213" s="84">
        <v>-5.9736484078909011E-2</v>
      </c>
      <c r="I213" t="e">
        <f>MATCH(D213,#REF!,0)</f>
        <v>#REF!</v>
      </c>
      <c r="J213" t="str">
        <f t="shared" si="3"/>
        <v>063942</v>
      </c>
    </row>
    <row r="214" spans="1:10" x14ac:dyDescent="0.25">
      <c r="A214" t="s">
        <v>722</v>
      </c>
      <c r="B214" t="s">
        <v>223</v>
      </c>
      <c r="C214" t="s">
        <v>27</v>
      </c>
      <c r="D214" t="s">
        <v>3598</v>
      </c>
      <c r="E214" s="58">
        <v>725251</v>
      </c>
      <c r="F214" s="58">
        <v>749142</v>
      </c>
      <c r="G214" s="58">
        <v>23891</v>
      </c>
      <c r="H214" s="84">
        <v>3.2941698804965454E-2</v>
      </c>
      <c r="I214" t="e">
        <f>MATCH(D214,#REF!,0)</f>
        <v>#REF!</v>
      </c>
      <c r="J214" t="str">
        <f t="shared" si="3"/>
        <v>063966</v>
      </c>
    </row>
    <row r="215" spans="1:10" x14ac:dyDescent="0.25">
      <c r="A215" t="s">
        <v>725</v>
      </c>
      <c r="B215" t="s">
        <v>223</v>
      </c>
      <c r="C215" t="s">
        <v>47</v>
      </c>
      <c r="D215" t="s">
        <v>3599</v>
      </c>
      <c r="E215" s="58">
        <v>822867</v>
      </c>
      <c r="F215" s="58">
        <v>789590</v>
      </c>
      <c r="G215" s="58">
        <v>-33277</v>
      </c>
      <c r="H215" s="84">
        <v>-4.044031416984762E-2</v>
      </c>
      <c r="I215" t="e">
        <f>MATCH(D215,#REF!,0)</f>
        <v>#REF!</v>
      </c>
      <c r="J215" t="str">
        <f t="shared" si="3"/>
        <v>064002</v>
      </c>
    </row>
    <row r="216" spans="1:10" x14ac:dyDescent="0.25">
      <c r="A216" t="s">
        <v>728</v>
      </c>
      <c r="B216" t="s">
        <v>223</v>
      </c>
      <c r="C216" t="s">
        <v>47</v>
      </c>
      <c r="D216" t="s">
        <v>3600</v>
      </c>
      <c r="E216" s="58">
        <v>929260</v>
      </c>
      <c r="F216" s="58">
        <v>935585</v>
      </c>
      <c r="G216" s="58">
        <v>6325</v>
      </c>
      <c r="H216" s="84">
        <v>6.8064911865355227E-3</v>
      </c>
      <c r="I216" t="e">
        <f>MATCH(D216,#REF!,0)</f>
        <v>#REF!</v>
      </c>
      <c r="J216" t="str">
        <f t="shared" si="3"/>
        <v>064014</v>
      </c>
    </row>
    <row r="217" spans="1:10" x14ac:dyDescent="0.25">
      <c r="A217" t="s">
        <v>731</v>
      </c>
      <c r="B217" t="s">
        <v>223</v>
      </c>
      <c r="C217" t="s">
        <v>47</v>
      </c>
      <c r="D217" t="s">
        <v>3601</v>
      </c>
      <c r="E217" s="58">
        <v>687321</v>
      </c>
      <c r="F217" s="58">
        <v>700827</v>
      </c>
      <c r="G217" s="58">
        <v>13506</v>
      </c>
      <c r="H217" s="84">
        <v>1.9650207108468969E-2</v>
      </c>
      <c r="I217" t="e">
        <f>MATCH(D217,#REF!,0)</f>
        <v>#REF!</v>
      </c>
      <c r="J217" t="str">
        <f t="shared" si="3"/>
        <v>064074</v>
      </c>
    </row>
    <row r="218" spans="1:10" x14ac:dyDescent="0.25">
      <c r="A218" t="s">
        <v>734</v>
      </c>
      <c r="B218" t="s">
        <v>223</v>
      </c>
      <c r="C218" t="s">
        <v>27</v>
      </c>
      <c r="D218" t="s">
        <v>3602</v>
      </c>
      <c r="E218" s="58">
        <v>464500</v>
      </c>
      <c r="F218" s="58">
        <v>446268</v>
      </c>
      <c r="G218" s="58">
        <v>-18232</v>
      </c>
      <c r="H218" s="84">
        <v>-3.92508073196986E-2</v>
      </c>
      <c r="I218" t="e">
        <f>MATCH(D218,#REF!,0)</f>
        <v>#REF!</v>
      </c>
      <c r="J218" t="str">
        <f t="shared" si="3"/>
        <v>064134</v>
      </c>
    </row>
    <row r="219" spans="1:10" x14ac:dyDescent="0.25">
      <c r="A219" t="s">
        <v>737</v>
      </c>
      <c r="B219" t="s">
        <v>223</v>
      </c>
      <c r="C219" t="s">
        <v>47</v>
      </c>
      <c r="D219" t="s">
        <v>3603</v>
      </c>
      <c r="E219" s="58">
        <v>212515</v>
      </c>
      <c r="F219" s="58">
        <v>197653</v>
      </c>
      <c r="G219" s="58">
        <v>-14862</v>
      </c>
      <c r="H219" s="84">
        <v>-6.9933887019739779E-2</v>
      </c>
      <c r="I219" t="e">
        <f>MATCH(D219,#REF!,0)</f>
        <v>#REF!</v>
      </c>
      <c r="J219" t="str">
        <f t="shared" si="3"/>
        <v>064158</v>
      </c>
    </row>
    <row r="220" spans="1:10" x14ac:dyDescent="0.25">
      <c r="A220" t="s">
        <v>740</v>
      </c>
      <c r="B220" t="s">
        <v>223</v>
      </c>
      <c r="C220" t="s">
        <v>27</v>
      </c>
      <c r="D220" t="s">
        <v>3604</v>
      </c>
      <c r="E220" s="58">
        <v>543592</v>
      </c>
      <c r="F220" s="58">
        <v>548276</v>
      </c>
      <c r="G220" s="58">
        <v>4684</v>
      </c>
      <c r="H220" s="84">
        <v>8.6167566851609294E-3</v>
      </c>
      <c r="I220" t="e">
        <f>MATCH(D220,#REF!,0)</f>
        <v>#REF!</v>
      </c>
      <c r="J220" t="str">
        <f t="shared" si="3"/>
        <v>064176</v>
      </c>
    </row>
    <row r="221" spans="1:10" x14ac:dyDescent="0.25">
      <c r="A221" t="s">
        <v>744</v>
      </c>
      <c r="B221" t="s">
        <v>223</v>
      </c>
      <c r="C221" t="s">
        <v>99</v>
      </c>
      <c r="D221" t="s">
        <v>3605</v>
      </c>
      <c r="E221" s="58">
        <v>1582591</v>
      </c>
      <c r="F221" s="58">
        <v>1585136</v>
      </c>
      <c r="G221" s="58">
        <v>2545</v>
      </c>
      <c r="H221" s="84">
        <v>1.6081223765331662E-3</v>
      </c>
      <c r="I221" t="e">
        <f>MATCH(D221,#REF!,0)</f>
        <v>#REF!</v>
      </c>
      <c r="J221" t="str">
        <f t="shared" si="3"/>
        <v>069001</v>
      </c>
    </row>
    <row r="222" spans="1:10" x14ac:dyDescent="0.25">
      <c r="A222" t="s">
        <v>746</v>
      </c>
      <c r="B222" t="s">
        <v>223</v>
      </c>
      <c r="C222" t="s">
        <v>99</v>
      </c>
      <c r="D222" t="s">
        <v>3606</v>
      </c>
      <c r="E222" s="58">
        <v>2912880</v>
      </c>
      <c r="F222" s="58">
        <v>2976594</v>
      </c>
      <c r="G222" s="58">
        <v>63714</v>
      </c>
      <c r="H222" s="84">
        <v>2.1873197660047788E-2</v>
      </c>
      <c r="I222" t="e">
        <f>MATCH(D222,#REF!,0)</f>
        <v>#REF!</v>
      </c>
      <c r="J222" t="str">
        <f t="shared" si="3"/>
        <v>069013</v>
      </c>
    </row>
    <row r="223" spans="1:10" x14ac:dyDescent="0.25">
      <c r="A223" t="s">
        <v>747</v>
      </c>
      <c r="B223" t="s">
        <v>223</v>
      </c>
      <c r="C223" t="s">
        <v>99</v>
      </c>
      <c r="D223" t="s">
        <v>3607</v>
      </c>
      <c r="E223" s="58">
        <v>3251515</v>
      </c>
      <c r="F223" s="58">
        <v>3175180</v>
      </c>
      <c r="G223" s="58">
        <v>-76335</v>
      </c>
      <c r="H223" s="84">
        <v>-2.3476748531069364E-2</v>
      </c>
      <c r="I223" t="e">
        <f>MATCH(D223,#REF!,0)</f>
        <v>#REF!</v>
      </c>
      <c r="J223" t="str">
        <f t="shared" si="3"/>
        <v>069019</v>
      </c>
    </row>
    <row r="224" spans="1:10" x14ac:dyDescent="0.25">
      <c r="A224" t="s">
        <v>748</v>
      </c>
      <c r="B224" t="s">
        <v>223</v>
      </c>
      <c r="C224" t="s">
        <v>99</v>
      </c>
      <c r="D224" t="s">
        <v>3608</v>
      </c>
      <c r="E224" s="58">
        <v>4769103</v>
      </c>
      <c r="F224" s="58">
        <v>4654526</v>
      </c>
      <c r="G224" s="58">
        <v>-114577</v>
      </c>
      <c r="H224" s="84">
        <v>-2.4024853310989507E-2</v>
      </c>
      <c r="I224" t="e">
        <f>MATCH(D224,#REF!,0)</f>
        <v>#REF!</v>
      </c>
      <c r="J224" t="str">
        <f t="shared" si="3"/>
        <v>069029</v>
      </c>
    </row>
    <row r="225" spans="1:10" x14ac:dyDescent="0.25">
      <c r="A225" t="s">
        <v>750</v>
      </c>
      <c r="B225" t="s">
        <v>223</v>
      </c>
      <c r="C225" t="s">
        <v>99</v>
      </c>
      <c r="D225" t="s">
        <v>3609</v>
      </c>
      <c r="E225" s="58">
        <v>21747244</v>
      </c>
      <c r="F225" s="58">
        <v>21084444</v>
      </c>
      <c r="G225" s="58">
        <v>-662800</v>
      </c>
      <c r="H225" s="84">
        <v>-3.0477425093496904E-2</v>
      </c>
      <c r="I225" t="e">
        <f>MATCH(D225,#REF!,0)</f>
        <v>#REF!</v>
      </c>
      <c r="J225" t="str">
        <f t="shared" si="3"/>
        <v>069037</v>
      </c>
    </row>
    <row r="226" spans="1:10" x14ac:dyDescent="0.25">
      <c r="A226" t="s">
        <v>752</v>
      </c>
      <c r="B226" t="s">
        <v>223</v>
      </c>
      <c r="C226" t="s">
        <v>99</v>
      </c>
      <c r="D226" t="s">
        <v>3610</v>
      </c>
      <c r="E226" s="58">
        <v>1290667</v>
      </c>
      <c r="F226" s="58">
        <v>1283613</v>
      </c>
      <c r="G226" s="58">
        <v>-7054</v>
      </c>
      <c r="H226" s="84">
        <v>-5.4653911504671613E-3</v>
      </c>
      <c r="I226" t="e">
        <f>MATCH(D226,#REF!,0)</f>
        <v>#REF!</v>
      </c>
      <c r="J226" t="str">
        <f t="shared" si="3"/>
        <v>069041</v>
      </c>
    </row>
    <row r="227" spans="1:10" x14ac:dyDescent="0.25">
      <c r="A227" t="s">
        <v>3310</v>
      </c>
      <c r="B227" t="s">
        <v>223</v>
      </c>
      <c r="C227" t="s">
        <v>99</v>
      </c>
      <c r="D227" t="s">
        <v>3611</v>
      </c>
      <c r="E227" s="58">
        <v>856820</v>
      </c>
      <c r="F227" s="58">
        <v>865067</v>
      </c>
      <c r="G227" s="58">
        <v>8247</v>
      </c>
      <c r="H227" s="84">
        <v>9.6251254639247458E-3</v>
      </c>
      <c r="I227" t="e">
        <f>MATCH(D227,#REF!,0)</f>
        <v>#REF!</v>
      </c>
      <c r="J227" t="str">
        <f t="shared" si="3"/>
        <v>069053</v>
      </c>
    </row>
    <row r="228" spans="1:10" x14ac:dyDescent="0.25">
      <c r="A228" t="s">
        <v>755</v>
      </c>
      <c r="B228" t="s">
        <v>223</v>
      </c>
      <c r="C228" t="s">
        <v>99</v>
      </c>
      <c r="D228" t="s">
        <v>3612</v>
      </c>
      <c r="E228" s="58">
        <v>3069555</v>
      </c>
      <c r="F228" s="58">
        <v>3042788</v>
      </c>
      <c r="G228" s="58">
        <v>-26767</v>
      </c>
      <c r="H228" s="84">
        <v>-8.7201565047702358E-3</v>
      </c>
      <c r="I228" t="e">
        <f>MATCH(D228,#REF!,0)</f>
        <v>#REF!</v>
      </c>
      <c r="J228" t="str">
        <f t="shared" si="3"/>
        <v>069059</v>
      </c>
    </row>
    <row r="229" spans="1:10" x14ac:dyDescent="0.25">
      <c r="A229" t="s">
        <v>757</v>
      </c>
      <c r="B229" t="s">
        <v>223</v>
      </c>
      <c r="C229" t="s">
        <v>99</v>
      </c>
      <c r="D229" t="s">
        <v>3613</v>
      </c>
      <c r="E229" s="58">
        <v>7180090</v>
      </c>
      <c r="F229" s="58">
        <v>7055780</v>
      </c>
      <c r="G229" s="58">
        <v>-124310</v>
      </c>
      <c r="H229" s="84">
        <v>-1.7313153456293723E-2</v>
      </c>
      <c r="I229" t="e">
        <f>MATCH(D229,#REF!,0)</f>
        <v>#REF!</v>
      </c>
      <c r="J229" t="str">
        <f t="shared" si="3"/>
        <v>069065</v>
      </c>
    </row>
    <row r="230" spans="1:10" x14ac:dyDescent="0.25">
      <c r="A230" t="s">
        <v>759</v>
      </c>
      <c r="B230" t="s">
        <v>223</v>
      </c>
      <c r="C230" t="s">
        <v>99</v>
      </c>
      <c r="D230" t="s">
        <v>3614</v>
      </c>
      <c r="E230" s="58">
        <v>4825869</v>
      </c>
      <c r="F230" s="58">
        <v>4815600</v>
      </c>
      <c r="G230" s="58">
        <v>-10269</v>
      </c>
      <c r="H230" s="84">
        <v>-2.1279069116878226E-3</v>
      </c>
      <c r="I230" t="e">
        <f>MATCH(D230,#REF!,0)</f>
        <v>#REF!</v>
      </c>
      <c r="J230" t="str">
        <f t="shared" si="3"/>
        <v>069067</v>
      </c>
    </row>
    <row r="231" spans="1:10" x14ac:dyDescent="0.25">
      <c r="A231" t="s">
        <v>761</v>
      </c>
      <c r="B231" t="s">
        <v>223</v>
      </c>
      <c r="C231" t="s">
        <v>99</v>
      </c>
      <c r="D231" t="s">
        <v>3615</v>
      </c>
      <c r="E231" s="58">
        <v>6109679</v>
      </c>
      <c r="F231" s="58">
        <v>6046806</v>
      </c>
      <c r="G231" s="58">
        <v>-62873</v>
      </c>
      <c r="H231" s="84">
        <v>-1.0290720674523163E-2</v>
      </c>
      <c r="I231" t="e">
        <f>MATCH(D231,#REF!,0)</f>
        <v>#REF!</v>
      </c>
      <c r="J231" t="str">
        <f t="shared" si="3"/>
        <v>069071</v>
      </c>
    </row>
    <row r="232" spans="1:10" x14ac:dyDescent="0.25">
      <c r="A232" t="s">
        <v>763</v>
      </c>
      <c r="B232" t="s">
        <v>223</v>
      </c>
      <c r="C232" t="s">
        <v>99</v>
      </c>
      <c r="D232" t="s">
        <v>3616</v>
      </c>
      <c r="E232" s="58">
        <v>3513491</v>
      </c>
      <c r="F232" s="58">
        <v>3592522</v>
      </c>
      <c r="G232" s="58">
        <v>79031</v>
      </c>
      <c r="H232" s="84">
        <v>2.249358259349462E-2</v>
      </c>
      <c r="I232" t="e">
        <f>MATCH(D232,#REF!,0)</f>
        <v>#REF!</v>
      </c>
      <c r="J232" t="str">
        <f t="shared" si="3"/>
        <v>069073</v>
      </c>
    </row>
    <row r="233" spans="1:10" x14ac:dyDescent="0.25">
      <c r="A233" t="s">
        <v>764</v>
      </c>
      <c r="B233" t="s">
        <v>223</v>
      </c>
      <c r="C233" t="s">
        <v>99</v>
      </c>
      <c r="D233" t="s">
        <v>3617</v>
      </c>
      <c r="E233" s="58">
        <v>2579454</v>
      </c>
      <c r="F233" s="58">
        <v>2421962</v>
      </c>
      <c r="G233" s="58">
        <v>-157492</v>
      </c>
      <c r="H233" s="84">
        <v>-6.1056332076478204E-2</v>
      </c>
      <c r="I233" t="e">
        <f>MATCH(D233,#REF!,0)</f>
        <v>#REF!</v>
      </c>
      <c r="J233" t="str">
        <f t="shared" si="3"/>
        <v>069077</v>
      </c>
    </row>
    <row r="234" spans="1:10" x14ac:dyDescent="0.25">
      <c r="A234" t="s">
        <v>766</v>
      </c>
      <c r="B234" t="s">
        <v>223</v>
      </c>
      <c r="C234" t="s">
        <v>99</v>
      </c>
      <c r="D234" t="s">
        <v>3618</v>
      </c>
      <c r="E234" s="58">
        <v>1667872</v>
      </c>
      <c r="F234" s="58">
        <v>1627673</v>
      </c>
      <c r="G234" s="58">
        <v>-40199</v>
      </c>
      <c r="H234" s="84">
        <v>-2.4101969455689647E-2</v>
      </c>
      <c r="I234" t="e">
        <f>MATCH(D234,#REF!,0)</f>
        <v>#REF!</v>
      </c>
      <c r="J234" t="str">
        <f t="shared" si="3"/>
        <v>069079</v>
      </c>
    </row>
    <row r="235" spans="1:10" x14ac:dyDescent="0.25">
      <c r="A235" t="s">
        <v>770</v>
      </c>
      <c r="B235" t="s">
        <v>223</v>
      </c>
      <c r="C235" t="s">
        <v>99</v>
      </c>
      <c r="D235" t="s">
        <v>3619</v>
      </c>
      <c r="E235" s="58">
        <v>2444448</v>
      </c>
      <c r="F235" s="58">
        <v>2393716</v>
      </c>
      <c r="G235" s="58">
        <v>-50732</v>
      </c>
      <c r="H235" s="84">
        <v>-2.0753969812407545E-2</v>
      </c>
      <c r="I235" t="e">
        <f>MATCH(D235,#REF!,0)</f>
        <v>#REF!</v>
      </c>
      <c r="J235" t="str">
        <f t="shared" si="3"/>
        <v>069081</v>
      </c>
    </row>
    <row r="236" spans="1:10" x14ac:dyDescent="0.25">
      <c r="A236" t="s">
        <v>772</v>
      </c>
      <c r="B236" t="s">
        <v>223</v>
      </c>
      <c r="C236" t="s">
        <v>99</v>
      </c>
      <c r="D236" t="s">
        <v>3620</v>
      </c>
      <c r="E236" s="58">
        <v>1560771</v>
      </c>
      <c r="F236" s="58">
        <v>1511673</v>
      </c>
      <c r="G236" s="58">
        <v>-49098</v>
      </c>
      <c r="H236" s="84">
        <v>-3.145752964400287E-2</v>
      </c>
      <c r="I236" t="e">
        <f>MATCH(D236,#REF!,0)</f>
        <v>#REF!</v>
      </c>
      <c r="J236" t="str">
        <f t="shared" si="3"/>
        <v>069083</v>
      </c>
    </row>
    <row r="237" spans="1:10" x14ac:dyDescent="0.25">
      <c r="A237" t="s">
        <v>774</v>
      </c>
      <c r="B237" t="s">
        <v>223</v>
      </c>
      <c r="C237" t="s">
        <v>99</v>
      </c>
      <c r="D237" t="s">
        <v>3621</v>
      </c>
      <c r="E237" s="58">
        <v>1469642</v>
      </c>
      <c r="F237" s="58">
        <v>1454488</v>
      </c>
      <c r="G237" s="58">
        <v>-15154</v>
      </c>
      <c r="H237" s="84">
        <v>-1.0311354738092679E-2</v>
      </c>
      <c r="I237" t="e">
        <f>MATCH(D237,#REF!,0)</f>
        <v>#REF!</v>
      </c>
      <c r="J237" t="str">
        <f t="shared" si="3"/>
        <v>069085</v>
      </c>
    </row>
    <row r="238" spans="1:10" x14ac:dyDescent="0.25">
      <c r="A238" t="s">
        <v>776</v>
      </c>
      <c r="B238" t="s">
        <v>223</v>
      </c>
      <c r="C238" t="s">
        <v>99</v>
      </c>
      <c r="D238" t="s">
        <v>3622</v>
      </c>
      <c r="E238" s="58">
        <v>1672392</v>
      </c>
      <c r="F238" s="58">
        <v>1617290</v>
      </c>
      <c r="G238" s="58">
        <v>-55102</v>
      </c>
      <c r="H238" s="84">
        <v>-3.2948016972097448E-2</v>
      </c>
      <c r="I238" t="e">
        <f>MATCH(D238,#REF!,0)</f>
        <v>#REF!</v>
      </c>
      <c r="J238" t="str">
        <f t="shared" si="3"/>
        <v>069097</v>
      </c>
    </row>
    <row r="239" spans="1:10" x14ac:dyDescent="0.25">
      <c r="A239" t="s">
        <v>777</v>
      </c>
      <c r="B239" t="s">
        <v>223</v>
      </c>
      <c r="C239" t="s">
        <v>99</v>
      </c>
      <c r="D239" t="s">
        <v>3623</v>
      </c>
      <c r="E239" s="58">
        <v>2112059</v>
      </c>
      <c r="F239" s="58">
        <v>2139064</v>
      </c>
      <c r="G239" s="58">
        <v>27005</v>
      </c>
      <c r="H239" s="84">
        <v>1.2786101145848671E-2</v>
      </c>
      <c r="I239" t="e">
        <f>MATCH(D239,#REF!,0)</f>
        <v>#REF!</v>
      </c>
      <c r="J239" t="str">
        <f t="shared" si="3"/>
        <v>069099</v>
      </c>
    </row>
    <row r="240" spans="1:10" x14ac:dyDescent="0.25">
      <c r="A240" t="s">
        <v>779</v>
      </c>
      <c r="B240" t="s">
        <v>223</v>
      </c>
      <c r="C240" t="s">
        <v>99</v>
      </c>
      <c r="D240" t="s">
        <v>3624</v>
      </c>
      <c r="E240" s="58">
        <v>1514082</v>
      </c>
      <c r="F240" s="58">
        <v>1531833</v>
      </c>
      <c r="G240" s="58">
        <v>17751</v>
      </c>
      <c r="H240" s="84">
        <v>1.1723935691726075E-2</v>
      </c>
      <c r="I240" t="e">
        <f>MATCH(D240,#REF!,0)</f>
        <v>#REF!</v>
      </c>
      <c r="J240" t="str">
        <f t="shared" si="3"/>
        <v>069111</v>
      </c>
    </row>
    <row r="241" spans="1:10" x14ac:dyDescent="0.25">
      <c r="A241" t="s">
        <v>781</v>
      </c>
      <c r="B241" t="s">
        <v>6</v>
      </c>
      <c r="C241" t="s">
        <v>19</v>
      </c>
      <c r="D241" t="s">
        <v>3625</v>
      </c>
      <c r="E241" s="58">
        <v>8407804</v>
      </c>
      <c r="F241" s="58">
        <v>8292594</v>
      </c>
      <c r="G241" s="58">
        <v>-115210</v>
      </c>
      <c r="H241" s="84">
        <v>-1.3702745687221062E-2</v>
      </c>
      <c r="I241" t="e">
        <f>MATCH(D241,#REF!,0)</f>
        <v>#REF!</v>
      </c>
      <c r="J241" t="str">
        <f t="shared" si="3"/>
        <v>089999</v>
      </c>
    </row>
    <row r="242" spans="1:10" x14ac:dyDescent="0.25">
      <c r="A242" t="s">
        <v>783</v>
      </c>
      <c r="B242" t="s">
        <v>6</v>
      </c>
      <c r="C242" t="s">
        <v>47</v>
      </c>
      <c r="D242" t="s">
        <v>3626</v>
      </c>
      <c r="E242" s="58">
        <v>457928</v>
      </c>
      <c r="F242" s="58">
        <v>458353</v>
      </c>
      <c r="G242" s="58">
        <v>425</v>
      </c>
      <c r="H242" s="84">
        <v>9.2809349941475516E-4</v>
      </c>
      <c r="I242" t="e">
        <f>MATCH(D242,#REF!,0)</f>
        <v>#REF!</v>
      </c>
      <c r="J242" t="str">
        <f t="shared" si="3"/>
        <v>080054</v>
      </c>
    </row>
    <row r="243" spans="1:10" x14ac:dyDescent="0.25">
      <c r="A243" t="s">
        <v>787</v>
      </c>
      <c r="B243" t="s">
        <v>6</v>
      </c>
      <c r="C243" t="s">
        <v>27</v>
      </c>
      <c r="D243" t="s">
        <v>3627</v>
      </c>
      <c r="E243" s="58">
        <v>2718700</v>
      </c>
      <c r="F243" s="58">
        <v>2711711</v>
      </c>
      <c r="G243" s="58">
        <v>-6989</v>
      </c>
      <c r="H243" s="84">
        <v>-2.5707139441644906E-3</v>
      </c>
      <c r="I243" t="e">
        <f>MATCH(D243,#REF!,0)</f>
        <v>#REF!</v>
      </c>
      <c r="J243" t="str">
        <f t="shared" si="3"/>
        <v>080072</v>
      </c>
    </row>
    <row r="244" spans="1:10" x14ac:dyDescent="0.25">
      <c r="A244" t="s">
        <v>789</v>
      </c>
      <c r="B244" t="s">
        <v>6</v>
      </c>
      <c r="C244" t="s">
        <v>27</v>
      </c>
      <c r="D244" t="s">
        <v>3628</v>
      </c>
      <c r="E244" s="58">
        <v>754180</v>
      </c>
      <c r="F244" s="58">
        <v>720822</v>
      </c>
      <c r="G244" s="58">
        <v>-33358</v>
      </c>
      <c r="H244" s="84">
        <v>-4.4230820228592642E-2</v>
      </c>
      <c r="I244" t="e">
        <f>MATCH(D244,#REF!,0)</f>
        <v>#REF!</v>
      </c>
      <c r="J244" t="str">
        <f t="shared" si="3"/>
        <v>080144</v>
      </c>
    </row>
    <row r="245" spans="1:10" x14ac:dyDescent="0.25">
      <c r="A245" t="s">
        <v>792</v>
      </c>
      <c r="B245" t="s">
        <v>6</v>
      </c>
      <c r="C245" t="s">
        <v>27</v>
      </c>
      <c r="D245" t="s">
        <v>3629</v>
      </c>
      <c r="E245" s="58">
        <v>203934</v>
      </c>
      <c r="F245" s="58">
        <v>201528</v>
      </c>
      <c r="G245" s="58">
        <v>-2406</v>
      </c>
      <c r="H245" s="84">
        <v>-1.1797934625908382E-2</v>
      </c>
      <c r="I245" t="e">
        <f>MATCH(D245,#REF!,0)</f>
        <v>#REF!</v>
      </c>
      <c r="J245" t="str">
        <f t="shared" si="3"/>
        <v>080180</v>
      </c>
    </row>
    <row r="246" spans="1:10" x14ac:dyDescent="0.25">
      <c r="A246" t="s">
        <v>795</v>
      </c>
      <c r="B246" t="s">
        <v>6</v>
      </c>
      <c r="C246" t="s">
        <v>47</v>
      </c>
      <c r="D246" t="s">
        <v>3630</v>
      </c>
      <c r="E246" s="58">
        <v>306907</v>
      </c>
      <c r="F246" s="58">
        <v>311924</v>
      </c>
      <c r="G246" s="58">
        <v>5017</v>
      </c>
      <c r="H246" s="84">
        <v>1.6346971558159312E-2</v>
      </c>
      <c r="I246" t="e">
        <f>MATCH(D246,#REF!,0)</f>
        <v>#REF!</v>
      </c>
      <c r="J246" t="str">
        <f t="shared" si="3"/>
        <v>080238</v>
      </c>
    </row>
    <row r="247" spans="1:10" x14ac:dyDescent="0.25">
      <c r="A247" t="s">
        <v>798</v>
      </c>
      <c r="B247" t="s">
        <v>6</v>
      </c>
      <c r="C247" t="s">
        <v>27</v>
      </c>
      <c r="D247" t="s">
        <v>3631</v>
      </c>
      <c r="E247" s="58">
        <v>2499838</v>
      </c>
      <c r="F247" s="58">
        <v>2560055</v>
      </c>
      <c r="G247" s="58">
        <v>60217</v>
      </c>
      <c r="H247" s="84">
        <v>2.4088360925787991E-2</v>
      </c>
      <c r="I247" t="e">
        <f>MATCH(D247,#REF!,0)</f>
        <v>#REF!</v>
      </c>
      <c r="J247" t="str">
        <f t="shared" si="3"/>
        <v>080288</v>
      </c>
    </row>
    <row r="248" spans="1:10" x14ac:dyDescent="0.25">
      <c r="A248" t="s">
        <v>800</v>
      </c>
      <c r="B248" t="s">
        <v>6</v>
      </c>
      <c r="C248" t="s">
        <v>27</v>
      </c>
      <c r="D248" t="s">
        <v>3632</v>
      </c>
      <c r="E248" s="58">
        <v>7170263</v>
      </c>
      <c r="F248" s="58">
        <v>6859983</v>
      </c>
      <c r="G248" s="58">
        <v>-310280</v>
      </c>
      <c r="H248" s="84">
        <v>-4.3273168641094477E-2</v>
      </c>
      <c r="I248" t="e">
        <f>MATCH(D248,#REF!,0)</f>
        <v>#REF!</v>
      </c>
      <c r="J248" t="str">
        <f t="shared" si="3"/>
        <v>080390</v>
      </c>
    </row>
    <row r="249" spans="1:10" x14ac:dyDescent="0.25">
      <c r="A249" t="s">
        <v>803</v>
      </c>
      <c r="B249" t="s">
        <v>6</v>
      </c>
      <c r="C249" t="s">
        <v>27</v>
      </c>
      <c r="D249" t="s">
        <v>3633</v>
      </c>
      <c r="E249" s="58">
        <v>995649</v>
      </c>
      <c r="F249" s="58">
        <v>924036</v>
      </c>
      <c r="G249" s="58">
        <v>-71613</v>
      </c>
      <c r="H249" s="84">
        <v>-7.1925949807612924E-2</v>
      </c>
      <c r="I249" t="e">
        <f>MATCH(D249,#REF!,0)</f>
        <v>#REF!</v>
      </c>
      <c r="J249" t="str">
        <f t="shared" si="3"/>
        <v>080552</v>
      </c>
    </row>
    <row r="250" spans="1:10" x14ac:dyDescent="0.25">
      <c r="A250" t="s">
        <v>807</v>
      </c>
      <c r="B250" t="s">
        <v>6</v>
      </c>
      <c r="C250" t="s">
        <v>27</v>
      </c>
      <c r="D250" t="s">
        <v>3634</v>
      </c>
      <c r="E250" s="58">
        <v>384441</v>
      </c>
      <c r="F250" s="58">
        <v>376349</v>
      </c>
      <c r="G250" s="58">
        <v>-8092</v>
      </c>
      <c r="H250" s="84">
        <v>-2.1048743500303037E-2</v>
      </c>
      <c r="I250" t="e">
        <f>MATCH(D250,#REF!,0)</f>
        <v>#REF!</v>
      </c>
      <c r="J250" t="str">
        <f t="shared" si="3"/>
        <v>080672</v>
      </c>
    </row>
    <row r="251" spans="1:10" x14ac:dyDescent="0.25">
      <c r="A251" t="s">
        <v>811</v>
      </c>
      <c r="B251" t="s">
        <v>6</v>
      </c>
      <c r="C251" t="s">
        <v>27</v>
      </c>
      <c r="D251" t="s">
        <v>3635</v>
      </c>
      <c r="E251" s="58">
        <v>871110</v>
      </c>
      <c r="F251" s="58">
        <v>848389</v>
      </c>
      <c r="G251" s="58">
        <v>-22721</v>
      </c>
      <c r="H251" s="84">
        <v>-2.6082813881140154E-2</v>
      </c>
      <c r="I251" t="e">
        <f>MATCH(D251,#REF!,0)</f>
        <v>#REF!</v>
      </c>
      <c r="J251" t="str">
        <f t="shared" si="3"/>
        <v>080690</v>
      </c>
    </row>
    <row r="252" spans="1:10" x14ac:dyDescent="0.25">
      <c r="A252" t="s">
        <v>427</v>
      </c>
      <c r="B252" t="s">
        <v>6</v>
      </c>
      <c r="C252" t="s">
        <v>47</v>
      </c>
      <c r="D252" t="s">
        <v>3636</v>
      </c>
      <c r="E252" s="58">
        <v>923522</v>
      </c>
      <c r="F252" s="58">
        <v>875805</v>
      </c>
      <c r="G252" s="58">
        <v>-47717</v>
      </c>
      <c r="H252" s="84">
        <v>-5.1668503836400217E-2</v>
      </c>
      <c r="I252" t="e">
        <f>MATCH(D252,#REF!,0)</f>
        <v>#REF!</v>
      </c>
      <c r="J252" t="str">
        <f t="shared" si="3"/>
        <v>080906</v>
      </c>
    </row>
    <row r="253" spans="1:10" x14ac:dyDescent="0.25">
      <c r="A253" t="s">
        <v>816</v>
      </c>
      <c r="B253" t="s">
        <v>6</v>
      </c>
      <c r="C253" t="s">
        <v>47</v>
      </c>
      <c r="D253" t="s">
        <v>3637</v>
      </c>
      <c r="E253" s="58">
        <v>568555</v>
      </c>
      <c r="F253" s="58">
        <v>580094</v>
      </c>
      <c r="G253" s="58">
        <v>11539</v>
      </c>
      <c r="H253" s="84">
        <v>2.0295310040365489E-2</v>
      </c>
      <c r="I253" t="e">
        <f>MATCH(D253,#REF!,0)</f>
        <v>#REF!</v>
      </c>
      <c r="J253" t="str">
        <f t="shared" si="3"/>
        <v>080978</v>
      </c>
    </row>
    <row r="254" spans="1:10" x14ac:dyDescent="0.25">
      <c r="A254" t="s">
        <v>819</v>
      </c>
      <c r="B254" t="s">
        <v>6</v>
      </c>
      <c r="C254" t="s">
        <v>27</v>
      </c>
      <c r="D254" t="s">
        <v>3638</v>
      </c>
      <c r="E254" s="58">
        <v>291967</v>
      </c>
      <c r="F254" s="58">
        <v>301648</v>
      </c>
      <c r="G254" s="58">
        <v>9681</v>
      </c>
      <c r="H254" s="84">
        <v>3.3157856881085877E-2</v>
      </c>
      <c r="I254" t="e">
        <f>MATCH(D254,#REF!,0)</f>
        <v>#REF!</v>
      </c>
      <c r="J254" t="str">
        <f t="shared" si="3"/>
        <v>080990</v>
      </c>
    </row>
    <row r="255" spans="1:10" x14ac:dyDescent="0.25">
      <c r="A255" t="s">
        <v>822</v>
      </c>
      <c r="B255" t="s">
        <v>6</v>
      </c>
      <c r="C255" t="s">
        <v>27</v>
      </c>
      <c r="D255" t="s">
        <v>3639</v>
      </c>
      <c r="E255" s="58">
        <v>1331590</v>
      </c>
      <c r="F255" s="58">
        <v>1340195</v>
      </c>
      <c r="G255" s="58">
        <v>8605</v>
      </c>
      <c r="H255" s="84">
        <v>6.462199325618246E-3</v>
      </c>
      <c r="I255" t="e">
        <f>MATCH(D255,#REF!,0)</f>
        <v>#REF!</v>
      </c>
      <c r="J255" t="str">
        <f t="shared" si="3"/>
        <v>081278</v>
      </c>
    </row>
    <row r="256" spans="1:10" x14ac:dyDescent="0.25">
      <c r="A256" t="s">
        <v>825</v>
      </c>
      <c r="B256" t="s">
        <v>6</v>
      </c>
      <c r="C256" t="s">
        <v>47</v>
      </c>
      <c r="D256" t="s">
        <v>3640</v>
      </c>
      <c r="E256" s="58">
        <v>677901</v>
      </c>
      <c r="F256" s="58">
        <v>606902</v>
      </c>
      <c r="G256" s="58">
        <v>-70999</v>
      </c>
      <c r="H256" s="84">
        <v>-0.1047335820422156</v>
      </c>
      <c r="I256" t="e">
        <f>MATCH(D256,#REF!,0)</f>
        <v>#REF!</v>
      </c>
      <c r="J256" t="str">
        <f t="shared" si="3"/>
        <v>081524</v>
      </c>
    </row>
    <row r="257" spans="1:10" x14ac:dyDescent="0.25">
      <c r="A257" t="s">
        <v>728</v>
      </c>
      <c r="B257" t="s">
        <v>6</v>
      </c>
      <c r="C257" t="s">
        <v>47</v>
      </c>
      <c r="D257" t="s">
        <v>3641</v>
      </c>
      <c r="E257" s="58">
        <v>591925</v>
      </c>
      <c r="F257" s="58">
        <v>614010</v>
      </c>
      <c r="G257" s="58">
        <v>22085</v>
      </c>
      <c r="H257" s="84">
        <v>3.7310470076445494E-2</v>
      </c>
      <c r="I257" t="e">
        <f>MATCH(D257,#REF!,0)</f>
        <v>#REF!</v>
      </c>
      <c r="J257" t="str">
        <f t="shared" si="3"/>
        <v>081614</v>
      </c>
    </row>
    <row r="258" spans="1:10" x14ac:dyDescent="0.25">
      <c r="A258" t="s">
        <v>829</v>
      </c>
      <c r="B258" t="s">
        <v>6</v>
      </c>
      <c r="C258" t="s">
        <v>99</v>
      </c>
      <c r="D258" t="s">
        <v>3642</v>
      </c>
      <c r="E258" s="58">
        <v>1631744</v>
      </c>
      <c r="F258" s="58">
        <v>1615680</v>
      </c>
      <c r="G258" s="58">
        <v>-16064</v>
      </c>
      <c r="H258" s="84">
        <v>-9.8446815186695961E-3</v>
      </c>
      <c r="I258" t="e">
        <f>MATCH(D258,#REF!,0)</f>
        <v>#REF!</v>
      </c>
      <c r="J258" t="str">
        <f t="shared" si="3"/>
        <v>089001</v>
      </c>
    </row>
    <row r="259" spans="1:10" x14ac:dyDescent="0.25">
      <c r="A259" t="s">
        <v>830</v>
      </c>
      <c r="B259" t="s">
        <v>6</v>
      </c>
      <c r="C259" t="s">
        <v>99</v>
      </c>
      <c r="D259" t="s">
        <v>3643</v>
      </c>
      <c r="E259" s="58">
        <v>1096205</v>
      </c>
      <c r="F259" s="58">
        <v>1096532</v>
      </c>
      <c r="G259" s="58">
        <v>327</v>
      </c>
      <c r="H259" s="84">
        <v>2.9830186871981061E-4</v>
      </c>
      <c r="I259" t="e">
        <f>MATCH(D259,#REF!,0)</f>
        <v>#REF!</v>
      </c>
      <c r="J259" t="str">
        <f t="shared" ref="J259:J322" si="4">LEFT(D259,2)&amp;IF(MID(D259,3,4)="0000","9999",MID(D259,3,4))</f>
        <v>089005</v>
      </c>
    </row>
    <row r="260" spans="1:10" x14ac:dyDescent="0.25">
      <c r="A260" t="s">
        <v>832</v>
      </c>
      <c r="B260" t="s">
        <v>6</v>
      </c>
      <c r="C260" t="s">
        <v>99</v>
      </c>
      <c r="D260" t="s">
        <v>3644</v>
      </c>
      <c r="E260" s="58">
        <v>797883</v>
      </c>
      <c r="F260" s="58">
        <v>853273</v>
      </c>
      <c r="G260" s="58">
        <v>55390</v>
      </c>
      <c r="H260" s="84">
        <v>6.9421205866022961E-2</v>
      </c>
      <c r="I260" t="e">
        <f>MATCH(D260,#REF!,0)</f>
        <v>#REF!</v>
      </c>
      <c r="J260" t="str">
        <f t="shared" si="4"/>
        <v>089035</v>
      </c>
    </row>
    <row r="261" spans="1:10" x14ac:dyDescent="0.25">
      <c r="A261" t="s">
        <v>834</v>
      </c>
      <c r="B261" t="s">
        <v>6</v>
      </c>
      <c r="C261" t="s">
        <v>99</v>
      </c>
      <c r="D261" t="s">
        <v>3645</v>
      </c>
      <c r="E261" s="58">
        <v>978912</v>
      </c>
      <c r="F261" s="58">
        <v>932816</v>
      </c>
      <c r="G261" s="58">
        <v>-46096</v>
      </c>
      <c r="H261" s="84">
        <v>-4.7089013108430583E-2</v>
      </c>
      <c r="I261" t="e">
        <f>MATCH(D261,#REF!,0)</f>
        <v>#REF!</v>
      </c>
      <c r="J261" t="str">
        <f t="shared" si="4"/>
        <v>089041</v>
      </c>
    </row>
    <row r="262" spans="1:10" x14ac:dyDescent="0.25">
      <c r="A262" t="s">
        <v>98</v>
      </c>
      <c r="B262" t="s">
        <v>6</v>
      </c>
      <c r="C262" t="s">
        <v>99</v>
      </c>
      <c r="D262" t="s">
        <v>3646</v>
      </c>
      <c r="E262" s="58">
        <v>975742</v>
      </c>
      <c r="F262" s="58">
        <v>975014</v>
      </c>
      <c r="G262" s="58">
        <v>-728</v>
      </c>
      <c r="H262" s="84">
        <v>-7.4609886629867326E-4</v>
      </c>
      <c r="I262" t="e">
        <f>MATCH(D262,#REF!,0)</f>
        <v>#REF!</v>
      </c>
      <c r="J262" t="str">
        <f t="shared" si="4"/>
        <v>089059</v>
      </c>
    </row>
    <row r="263" spans="1:10" x14ac:dyDescent="0.25">
      <c r="A263" t="s">
        <v>835</v>
      </c>
      <c r="B263" t="s">
        <v>836</v>
      </c>
      <c r="C263" t="s">
        <v>19</v>
      </c>
      <c r="D263" t="s">
        <v>3647</v>
      </c>
      <c r="E263" s="58">
        <v>12017705</v>
      </c>
      <c r="F263" s="58">
        <v>11958150</v>
      </c>
      <c r="G263" s="58">
        <v>-59555</v>
      </c>
      <c r="H263" s="84">
        <v>-4.9556050843318255E-3</v>
      </c>
      <c r="I263" t="e">
        <f>MATCH(D263,#REF!,0)</f>
        <v>#REF!</v>
      </c>
      <c r="J263" t="str">
        <f t="shared" si="4"/>
        <v>099999</v>
      </c>
    </row>
    <row r="264" spans="1:10" x14ac:dyDescent="0.25">
      <c r="A264" t="s">
        <v>838</v>
      </c>
      <c r="B264" t="s">
        <v>836</v>
      </c>
      <c r="C264" t="s">
        <v>27</v>
      </c>
      <c r="D264" t="s">
        <v>3648</v>
      </c>
      <c r="E264" s="58">
        <v>2969088</v>
      </c>
      <c r="F264" s="58">
        <v>2826079</v>
      </c>
      <c r="G264" s="58">
        <v>-143009</v>
      </c>
      <c r="H264" s="84">
        <v>-4.8165968809277461E-2</v>
      </c>
      <c r="I264" t="e">
        <f>MATCH(D264,#REF!,0)</f>
        <v>#REF!</v>
      </c>
      <c r="J264" t="str">
        <f t="shared" si="4"/>
        <v>090102</v>
      </c>
    </row>
    <row r="265" spans="1:10" x14ac:dyDescent="0.25">
      <c r="A265" t="s">
        <v>842</v>
      </c>
      <c r="B265" t="s">
        <v>836</v>
      </c>
      <c r="C265" t="s">
        <v>47</v>
      </c>
      <c r="D265" t="s">
        <v>3649</v>
      </c>
      <c r="E265" s="58">
        <v>536356</v>
      </c>
      <c r="F265" s="58">
        <v>546539</v>
      </c>
      <c r="G265" s="58">
        <v>10183</v>
      </c>
      <c r="H265" s="84">
        <v>1.8985524539671412E-2</v>
      </c>
      <c r="I265" t="e">
        <f>MATCH(D265,#REF!,0)</f>
        <v>#REF!</v>
      </c>
      <c r="J265" t="str">
        <f t="shared" si="4"/>
        <v>090114</v>
      </c>
    </row>
    <row r="266" spans="1:10" x14ac:dyDescent="0.25">
      <c r="A266" t="s">
        <v>848</v>
      </c>
      <c r="B266" t="s">
        <v>836</v>
      </c>
      <c r="C266" t="s">
        <v>27</v>
      </c>
      <c r="D266" t="s">
        <v>3650</v>
      </c>
      <c r="E266" s="58">
        <v>526230</v>
      </c>
      <c r="F266" s="58">
        <v>571680</v>
      </c>
      <c r="G266" s="58">
        <v>45450</v>
      </c>
      <c r="H266" s="84">
        <v>8.6369078159740043E-2</v>
      </c>
      <c r="I266" t="e">
        <f>MATCH(D266,#REF!,0)</f>
        <v>#REF!</v>
      </c>
      <c r="J266" t="str">
        <f t="shared" si="4"/>
        <v>090258</v>
      </c>
    </row>
    <row r="267" spans="1:10" x14ac:dyDescent="0.25">
      <c r="A267" t="s">
        <v>852</v>
      </c>
      <c r="B267" t="s">
        <v>836</v>
      </c>
      <c r="C267" t="s">
        <v>27</v>
      </c>
      <c r="D267" t="s">
        <v>3651</v>
      </c>
      <c r="E267" s="58">
        <v>558810</v>
      </c>
      <c r="F267" s="58">
        <v>547539</v>
      </c>
      <c r="G267" s="58">
        <v>-11271</v>
      </c>
      <c r="H267" s="84">
        <v>-2.0169646212487249E-2</v>
      </c>
      <c r="I267" t="e">
        <f>MATCH(D267,#REF!,0)</f>
        <v>#REF!</v>
      </c>
      <c r="J267" t="str">
        <f t="shared" si="4"/>
        <v>090336</v>
      </c>
    </row>
    <row r="268" spans="1:10" x14ac:dyDescent="0.25">
      <c r="A268" t="s">
        <v>349</v>
      </c>
      <c r="B268" t="s">
        <v>836</v>
      </c>
      <c r="C268" t="s">
        <v>47</v>
      </c>
      <c r="D268" t="s">
        <v>3652</v>
      </c>
      <c r="E268" s="58">
        <v>436986</v>
      </c>
      <c r="F268" s="58">
        <v>456698</v>
      </c>
      <c r="G268" s="58">
        <v>19712</v>
      </c>
      <c r="H268" s="84">
        <v>4.5108996626894222E-2</v>
      </c>
      <c r="I268" t="e">
        <f>MATCH(D268,#REF!,0)</f>
        <v>#REF!</v>
      </c>
      <c r="J268" t="str">
        <f t="shared" si="4"/>
        <v>090390</v>
      </c>
    </row>
    <row r="269" spans="1:10" x14ac:dyDescent="0.25">
      <c r="A269" t="s">
        <v>855</v>
      </c>
      <c r="B269" t="s">
        <v>836</v>
      </c>
      <c r="C269" t="s">
        <v>47</v>
      </c>
      <c r="D269" t="s">
        <v>3653</v>
      </c>
      <c r="E269" s="58">
        <v>756681</v>
      </c>
      <c r="F269" s="58">
        <v>735628</v>
      </c>
      <c r="G269" s="58">
        <v>-21053</v>
      </c>
      <c r="H269" s="84">
        <v>-2.7822820977399989E-2</v>
      </c>
      <c r="I269" t="e">
        <f>MATCH(D269,#REF!,0)</f>
        <v>#REF!</v>
      </c>
      <c r="J269" t="str">
        <f t="shared" si="4"/>
        <v>090438</v>
      </c>
    </row>
    <row r="270" spans="1:10" x14ac:dyDescent="0.25">
      <c r="A270" t="s">
        <v>858</v>
      </c>
      <c r="B270" t="s">
        <v>836</v>
      </c>
      <c r="C270" t="s">
        <v>47</v>
      </c>
      <c r="D270" t="s">
        <v>3654</v>
      </c>
      <c r="E270" s="58">
        <v>384711</v>
      </c>
      <c r="F270" s="58">
        <v>379299</v>
      </c>
      <c r="G270" s="58">
        <v>-5412</v>
      </c>
      <c r="H270" s="84">
        <v>-1.4067702769091604E-2</v>
      </c>
      <c r="I270" t="e">
        <f>MATCH(D270,#REF!,0)</f>
        <v>#REF!</v>
      </c>
      <c r="J270" t="str">
        <f t="shared" si="4"/>
        <v>090480</v>
      </c>
    </row>
    <row r="271" spans="1:10" x14ac:dyDescent="0.25">
      <c r="A271" t="s">
        <v>863</v>
      </c>
      <c r="B271" t="s">
        <v>836</v>
      </c>
      <c r="C271" t="s">
        <v>27</v>
      </c>
      <c r="D271" t="s">
        <v>3655</v>
      </c>
      <c r="E271" s="58">
        <v>3667730</v>
      </c>
      <c r="F271" s="58">
        <v>3467242</v>
      </c>
      <c r="G271" s="58">
        <v>-200488</v>
      </c>
      <c r="H271" s="84">
        <v>-5.4662693273496141E-2</v>
      </c>
      <c r="I271" t="e">
        <f>MATCH(D271,#REF!,0)</f>
        <v>#REF!</v>
      </c>
      <c r="J271" t="str">
        <f t="shared" si="4"/>
        <v>090492</v>
      </c>
    </row>
    <row r="272" spans="1:10" x14ac:dyDescent="0.25">
      <c r="A272" t="s">
        <v>865</v>
      </c>
      <c r="B272" t="s">
        <v>836</v>
      </c>
      <c r="C272" t="s">
        <v>47</v>
      </c>
      <c r="D272" t="s">
        <v>3656</v>
      </c>
      <c r="E272" s="58">
        <v>571965</v>
      </c>
      <c r="F272" s="58">
        <v>553805</v>
      </c>
      <c r="G272" s="58">
        <v>-18160</v>
      </c>
      <c r="H272" s="84">
        <v>-3.175019450490852E-2</v>
      </c>
      <c r="I272" t="e">
        <f>MATCH(D272,#REF!,0)</f>
        <v>#REF!</v>
      </c>
      <c r="J272" t="str">
        <f t="shared" si="4"/>
        <v>090594</v>
      </c>
    </row>
    <row r="273" spans="1:10" x14ac:dyDescent="0.25">
      <c r="A273" t="s">
        <v>866</v>
      </c>
      <c r="B273" t="s">
        <v>836</v>
      </c>
      <c r="C273" t="s">
        <v>47</v>
      </c>
      <c r="D273" t="s">
        <v>3657</v>
      </c>
      <c r="E273" s="58">
        <v>829341</v>
      </c>
      <c r="F273" s="58">
        <v>814162</v>
      </c>
      <c r="G273" s="58">
        <v>-15179</v>
      </c>
      <c r="H273" s="84">
        <v>-1.8302483538134493E-2</v>
      </c>
      <c r="I273" t="e">
        <f>MATCH(D273,#REF!,0)</f>
        <v>#REF!</v>
      </c>
      <c r="J273" t="str">
        <f t="shared" si="4"/>
        <v>090612</v>
      </c>
    </row>
    <row r="274" spans="1:10" x14ac:dyDescent="0.25">
      <c r="A274" t="s">
        <v>870</v>
      </c>
      <c r="B274" t="s">
        <v>836</v>
      </c>
      <c r="C274" t="s">
        <v>27</v>
      </c>
      <c r="D274" t="s">
        <v>3658</v>
      </c>
      <c r="E274" s="58">
        <v>419044</v>
      </c>
      <c r="F274" s="58">
        <v>414465</v>
      </c>
      <c r="G274" s="58">
        <v>-4579</v>
      </c>
      <c r="H274" s="84">
        <v>-1.0927253462643541E-2</v>
      </c>
      <c r="I274" t="e">
        <f>MATCH(D274,#REF!,0)</f>
        <v>#REF!</v>
      </c>
      <c r="J274" t="str">
        <f t="shared" si="4"/>
        <v>090630</v>
      </c>
    </row>
    <row r="275" spans="1:10" x14ac:dyDescent="0.25">
      <c r="A275" t="s">
        <v>874</v>
      </c>
      <c r="B275" t="s">
        <v>836</v>
      </c>
      <c r="C275" t="s">
        <v>27</v>
      </c>
      <c r="D275" t="s">
        <v>3659</v>
      </c>
      <c r="E275" s="58">
        <v>441457</v>
      </c>
      <c r="F275" s="58">
        <v>425953</v>
      </c>
      <c r="G275" s="58">
        <v>-15504</v>
      </c>
      <c r="H275" s="84">
        <v>-3.5120068319224748E-2</v>
      </c>
      <c r="I275" t="e">
        <f>MATCH(D275,#REF!,0)</f>
        <v>#REF!</v>
      </c>
      <c r="J275" t="str">
        <f t="shared" si="4"/>
        <v>090636</v>
      </c>
    </row>
    <row r="276" spans="1:10" x14ac:dyDescent="0.25">
      <c r="A276" t="s">
        <v>877</v>
      </c>
      <c r="B276" t="s">
        <v>836</v>
      </c>
      <c r="C276" t="s">
        <v>47</v>
      </c>
      <c r="D276" t="s">
        <v>3660</v>
      </c>
      <c r="E276" s="58">
        <v>1598691</v>
      </c>
      <c r="F276" s="58">
        <v>1501180</v>
      </c>
      <c r="G276" s="58">
        <v>-97511</v>
      </c>
      <c r="H276" s="84">
        <v>-6.0994275942005051E-2</v>
      </c>
      <c r="I276" t="e">
        <f>MATCH(D276,#REF!,0)</f>
        <v>#REF!</v>
      </c>
      <c r="J276" t="str">
        <f t="shared" si="4"/>
        <v>090696</v>
      </c>
    </row>
    <row r="277" spans="1:10" x14ac:dyDescent="0.25">
      <c r="A277" t="s">
        <v>881</v>
      </c>
      <c r="B277" t="s">
        <v>836</v>
      </c>
      <c r="C277" t="s">
        <v>27</v>
      </c>
      <c r="D277" t="s">
        <v>3661</v>
      </c>
      <c r="E277" s="58">
        <v>3507455</v>
      </c>
      <c r="F277" s="58">
        <v>3493881</v>
      </c>
      <c r="G277" s="58">
        <v>-13574</v>
      </c>
      <c r="H277" s="84">
        <v>-3.8700425237102117E-3</v>
      </c>
      <c r="I277" t="e">
        <f>MATCH(D277,#REF!,0)</f>
        <v>#REF!</v>
      </c>
      <c r="J277" t="str">
        <f t="shared" si="4"/>
        <v>090726</v>
      </c>
    </row>
    <row r="278" spans="1:10" x14ac:dyDescent="0.25">
      <c r="A278" t="s">
        <v>884</v>
      </c>
      <c r="B278" t="s">
        <v>836</v>
      </c>
      <c r="C278" t="s">
        <v>27</v>
      </c>
      <c r="D278" t="s">
        <v>3662</v>
      </c>
      <c r="E278" s="58">
        <v>714846</v>
      </c>
      <c r="F278" s="58">
        <v>718121</v>
      </c>
      <c r="G278" s="58">
        <v>3275</v>
      </c>
      <c r="H278" s="84">
        <v>4.5814063448630891E-3</v>
      </c>
      <c r="I278" t="e">
        <f>MATCH(D278,#REF!,0)</f>
        <v>#REF!</v>
      </c>
      <c r="J278" t="str">
        <f t="shared" si="4"/>
        <v>090738</v>
      </c>
    </row>
    <row r="279" spans="1:10" x14ac:dyDescent="0.25">
      <c r="A279" t="s">
        <v>502</v>
      </c>
      <c r="B279" t="s">
        <v>836</v>
      </c>
      <c r="C279" t="s">
        <v>27</v>
      </c>
      <c r="D279" t="s">
        <v>3663</v>
      </c>
      <c r="E279" s="58">
        <v>903348</v>
      </c>
      <c r="F279" s="58">
        <v>889453</v>
      </c>
      <c r="G279" s="58">
        <v>-13895</v>
      </c>
      <c r="H279" s="84">
        <v>-1.5381669079911618E-2</v>
      </c>
      <c r="I279" t="e">
        <f>MATCH(D279,#REF!,0)</f>
        <v>#REF!</v>
      </c>
      <c r="J279" t="str">
        <f t="shared" si="4"/>
        <v>090810</v>
      </c>
    </row>
    <row r="280" spans="1:10" x14ac:dyDescent="0.25">
      <c r="A280" t="s">
        <v>892</v>
      </c>
      <c r="B280" t="s">
        <v>836</v>
      </c>
      <c r="C280" t="s">
        <v>27</v>
      </c>
      <c r="D280" t="s">
        <v>3664</v>
      </c>
      <c r="E280" s="58">
        <v>801926</v>
      </c>
      <c r="F280" s="58">
        <v>814280</v>
      </c>
      <c r="G280" s="58">
        <v>12354</v>
      </c>
      <c r="H280" s="84">
        <v>1.5405411471881446E-2</v>
      </c>
      <c r="I280" t="e">
        <f>MATCH(D280,#REF!,0)</f>
        <v>#REF!</v>
      </c>
      <c r="J280" t="str">
        <f t="shared" si="4"/>
        <v>090816</v>
      </c>
    </row>
    <row r="281" spans="1:10" x14ac:dyDescent="0.25">
      <c r="A281" t="s">
        <v>896</v>
      </c>
      <c r="B281" t="s">
        <v>836</v>
      </c>
      <c r="C281" t="s">
        <v>27</v>
      </c>
      <c r="D281" t="s">
        <v>3665</v>
      </c>
      <c r="E281" s="58">
        <v>933989</v>
      </c>
      <c r="F281" s="58">
        <v>897738</v>
      </c>
      <c r="G281" s="58">
        <v>-36251</v>
      </c>
      <c r="H281" s="84">
        <v>-3.8813090946467246E-2</v>
      </c>
      <c r="I281" t="e">
        <f>MATCH(D281,#REF!,0)</f>
        <v>#REF!</v>
      </c>
      <c r="J281" t="str">
        <f t="shared" si="4"/>
        <v>091074</v>
      </c>
    </row>
    <row r="282" spans="1:10" x14ac:dyDescent="0.25">
      <c r="A282" t="s">
        <v>899</v>
      </c>
      <c r="B282" t="s">
        <v>836</v>
      </c>
      <c r="C282" t="s">
        <v>27</v>
      </c>
      <c r="D282" t="s">
        <v>3666</v>
      </c>
      <c r="E282" s="58">
        <v>551127</v>
      </c>
      <c r="F282" s="58">
        <v>552322</v>
      </c>
      <c r="G282" s="58">
        <v>1195</v>
      </c>
      <c r="H282" s="84">
        <v>2.1682842611594061E-3</v>
      </c>
      <c r="I282" t="e">
        <f>MATCH(D282,#REF!,0)</f>
        <v>#REF!</v>
      </c>
      <c r="J282" t="str">
        <f t="shared" si="4"/>
        <v>091104</v>
      </c>
    </row>
    <row r="283" spans="1:10" x14ac:dyDescent="0.25">
      <c r="A283" t="s">
        <v>902</v>
      </c>
      <c r="B283" t="s">
        <v>836</v>
      </c>
      <c r="C283" t="s">
        <v>47</v>
      </c>
      <c r="D283" t="s">
        <v>3667</v>
      </c>
      <c r="E283" s="58">
        <v>1996547</v>
      </c>
      <c r="F283" s="58">
        <v>1913444</v>
      </c>
      <c r="G283" s="58">
        <v>-83103</v>
      </c>
      <c r="H283" s="84">
        <v>-4.1623362735763295E-2</v>
      </c>
      <c r="I283" t="e">
        <f>MATCH(D283,#REF!,0)</f>
        <v>#REF!</v>
      </c>
      <c r="J283" t="str">
        <f t="shared" si="4"/>
        <v>091194</v>
      </c>
    </row>
    <row r="284" spans="1:10" x14ac:dyDescent="0.25">
      <c r="A284" t="s">
        <v>905</v>
      </c>
      <c r="B284" t="s">
        <v>836</v>
      </c>
      <c r="C284" t="s">
        <v>27</v>
      </c>
      <c r="D284" t="s">
        <v>3668</v>
      </c>
      <c r="E284" s="58">
        <v>850974</v>
      </c>
      <c r="F284" s="58">
        <v>853715</v>
      </c>
      <c r="G284" s="58">
        <v>2741</v>
      </c>
      <c r="H284" s="84">
        <v>3.2210149781309416E-3</v>
      </c>
      <c r="I284" t="e">
        <f>MATCH(D284,#REF!,0)</f>
        <v>#REF!</v>
      </c>
      <c r="J284" t="str">
        <f t="shared" si="4"/>
        <v>091230</v>
      </c>
    </row>
    <row r="285" spans="1:10" x14ac:dyDescent="0.25">
      <c r="A285" t="s">
        <v>906</v>
      </c>
      <c r="B285" t="s">
        <v>836</v>
      </c>
      <c r="C285" t="s">
        <v>47</v>
      </c>
      <c r="D285" t="s">
        <v>3669</v>
      </c>
      <c r="E285" s="58">
        <v>621094</v>
      </c>
      <c r="F285" s="58">
        <v>619258</v>
      </c>
      <c r="G285" s="58">
        <v>-1836</v>
      </c>
      <c r="H285" s="84">
        <v>-2.9560742818317354E-3</v>
      </c>
      <c r="I285" t="e">
        <f>MATCH(D285,#REF!,0)</f>
        <v>#REF!</v>
      </c>
      <c r="J285" t="str">
        <f t="shared" si="4"/>
        <v>091236</v>
      </c>
    </row>
    <row r="286" spans="1:10" x14ac:dyDescent="0.25">
      <c r="A286" t="s">
        <v>910</v>
      </c>
      <c r="B286" t="s">
        <v>911</v>
      </c>
      <c r="C286" t="s">
        <v>27</v>
      </c>
      <c r="D286" t="s">
        <v>3670</v>
      </c>
      <c r="E286" s="58">
        <v>14344993</v>
      </c>
      <c r="F286" s="58">
        <v>13970469</v>
      </c>
      <c r="G286" s="58">
        <v>-374524</v>
      </c>
      <c r="H286" s="84">
        <v>-2.6108343168937065E-2</v>
      </c>
      <c r="I286" t="e">
        <f>MATCH(D286,#REF!,0)</f>
        <v>#REF!</v>
      </c>
      <c r="J286" t="str">
        <f t="shared" si="4"/>
        <v>110006</v>
      </c>
    </row>
    <row r="287" spans="1:10" x14ac:dyDescent="0.25">
      <c r="A287" t="s">
        <v>915</v>
      </c>
      <c r="B287" t="s">
        <v>916</v>
      </c>
      <c r="C287" t="s">
        <v>19</v>
      </c>
      <c r="D287" t="s">
        <v>3671</v>
      </c>
      <c r="E287" s="58">
        <v>2005029</v>
      </c>
      <c r="F287" s="58">
        <v>1931385</v>
      </c>
      <c r="G287" s="58">
        <v>-73644</v>
      </c>
      <c r="H287" s="84">
        <v>-3.6729643311892247E-2</v>
      </c>
      <c r="I287" t="e">
        <f>MATCH(D287,#REF!,0)</f>
        <v>#REF!</v>
      </c>
      <c r="J287" t="str">
        <f t="shared" si="4"/>
        <v>109999</v>
      </c>
    </row>
    <row r="288" spans="1:10" x14ac:dyDescent="0.25">
      <c r="A288" t="s">
        <v>918</v>
      </c>
      <c r="B288" t="s">
        <v>916</v>
      </c>
      <c r="C288" t="s">
        <v>27</v>
      </c>
      <c r="D288" t="s">
        <v>3672</v>
      </c>
      <c r="E288" s="58">
        <v>236261</v>
      </c>
      <c r="F288" s="58">
        <v>226472</v>
      </c>
      <c r="G288" s="58">
        <v>-9789</v>
      </c>
      <c r="H288" s="84">
        <v>-4.1432991479761788E-2</v>
      </c>
      <c r="I288" t="e">
        <f>MATCH(D288,#REF!,0)</f>
        <v>#REF!</v>
      </c>
      <c r="J288" t="str">
        <f t="shared" si="4"/>
        <v>100090</v>
      </c>
    </row>
    <row r="289" spans="1:10" x14ac:dyDescent="0.25">
      <c r="A289" t="s">
        <v>922</v>
      </c>
      <c r="B289" t="s">
        <v>916</v>
      </c>
      <c r="C289" t="s">
        <v>27</v>
      </c>
      <c r="D289" t="s">
        <v>3673</v>
      </c>
      <c r="E289" s="58">
        <v>2189229</v>
      </c>
      <c r="F289" s="58">
        <v>2148839</v>
      </c>
      <c r="G289" s="58">
        <v>-40390</v>
      </c>
      <c r="H289" s="84">
        <v>-1.8449417580344497E-2</v>
      </c>
      <c r="I289" t="e">
        <f>MATCH(D289,#REF!,0)</f>
        <v>#REF!</v>
      </c>
      <c r="J289" t="str">
        <f t="shared" si="4"/>
        <v>100336</v>
      </c>
    </row>
    <row r="290" spans="1:10" x14ac:dyDescent="0.25">
      <c r="A290" t="s">
        <v>925</v>
      </c>
      <c r="B290" t="s">
        <v>916</v>
      </c>
      <c r="C290" t="s">
        <v>99</v>
      </c>
      <c r="D290" t="s">
        <v>3674</v>
      </c>
      <c r="E290" s="58">
        <v>2209154</v>
      </c>
      <c r="F290" s="58">
        <v>2217205</v>
      </c>
      <c r="G290" s="58">
        <v>8051</v>
      </c>
      <c r="H290" s="84">
        <v>3.6443815143715648E-3</v>
      </c>
      <c r="I290" t="e">
        <f>MATCH(D290,#REF!,0)</f>
        <v>#REF!</v>
      </c>
      <c r="J290" t="str">
        <f t="shared" si="4"/>
        <v>109003</v>
      </c>
    </row>
    <row r="291" spans="1:10" x14ac:dyDescent="0.25">
      <c r="A291" t="s">
        <v>927</v>
      </c>
      <c r="B291" t="s">
        <v>928</v>
      </c>
      <c r="C291" t="s">
        <v>19</v>
      </c>
      <c r="D291" t="s">
        <v>3675</v>
      </c>
      <c r="E291" s="58">
        <v>24214007</v>
      </c>
      <c r="F291" s="58">
        <v>24130014</v>
      </c>
      <c r="G291" s="58">
        <v>-83993</v>
      </c>
      <c r="H291" s="84">
        <v>-3.468777389880163E-3</v>
      </c>
      <c r="I291" t="e">
        <f>MATCH(D291,#REF!,0)</f>
        <v>#REF!</v>
      </c>
      <c r="J291" t="str">
        <f t="shared" si="4"/>
        <v>129999</v>
      </c>
    </row>
    <row r="292" spans="1:10" x14ac:dyDescent="0.25">
      <c r="A292" t="s">
        <v>930</v>
      </c>
      <c r="B292" t="s">
        <v>928</v>
      </c>
      <c r="C292" t="s">
        <v>27</v>
      </c>
      <c r="D292" t="s">
        <v>3676</v>
      </c>
      <c r="E292" s="58">
        <v>424501</v>
      </c>
      <c r="F292" s="58">
        <v>416836</v>
      </c>
      <c r="G292" s="58">
        <v>-7665</v>
      </c>
      <c r="H292" s="84">
        <v>-1.8056494566561682E-2</v>
      </c>
      <c r="I292" t="e">
        <f>MATCH(D292,#REF!,0)</f>
        <v>#REF!</v>
      </c>
      <c r="J292" t="str">
        <f t="shared" si="4"/>
        <v>120234</v>
      </c>
    </row>
    <row r="293" spans="1:10" x14ac:dyDescent="0.25">
      <c r="A293" t="s">
        <v>933</v>
      </c>
      <c r="B293" t="s">
        <v>928</v>
      </c>
      <c r="C293" t="s">
        <v>27</v>
      </c>
      <c r="D293" t="s">
        <v>3677</v>
      </c>
      <c r="E293" s="58">
        <v>462182</v>
      </c>
      <c r="F293" s="58">
        <v>478192</v>
      </c>
      <c r="G293" s="58">
        <v>16010</v>
      </c>
      <c r="H293" s="84">
        <v>3.4640033579845173E-2</v>
      </c>
      <c r="I293" t="e">
        <f>MATCH(D293,#REF!,0)</f>
        <v>#REF!</v>
      </c>
      <c r="J293" t="str">
        <f t="shared" si="4"/>
        <v>120264</v>
      </c>
    </row>
    <row r="294" spans="1:10" x14ac:dyDescent="0.25">
      <c r="A294" t="s">
        <v>936</v>
      </c>
      <c r="B294" t="s">
        <v>928</v>
      </c>
      <c r="C294" t="s">
        <v>27</v>
      </c>
      <c r="D294" t="s">
        <v>3678</v>
      </c>
      <c r="E294" s="58">
        <v>421006</v>
      </c>
      <c r="F294" s="58">
        <v>383600</v>
      </c>
      <c r="G294" s="58">
        <v>-37406</v>
      </c>
      <c r="H294" s="84">
        <v>-8.8849090036721562E-2</v>
      </c>
      <c r="I294" t="e">
        <f>MATCH(D294,#REF!,0)</f>
        <v>#REF!</v>
      </c>
      <c r="J294" t="str">
        <f t="shared" si="4"/>
        <v>120270</v>
      </c>
    </row>
    <row r="295" spans="1:10" x14ac:dyDescent="0.25">
      <c r="A295" t="s">
        <v>939</v>
      </c>
      <c r="B295" t="s">
        <v>928</v>
      </c>
      <c r="C295" t="s">
        <v>27</v>
      </c>
      <c r="D295" t="s">
        <v>3679</v>
      </c>
      <c r="E295" s="58">
        <v>781408</v>
      </c>
      <c r="F295" s="58">
        <v>859788</v>
      </c>
      <c r="G295" s="58">
        <v>78380</v>
      </c>
      <c r="H295" s="84">
        <v>0.10030611409148614</v>
      </c>
      <c r="I295" t="e">
        <f>MATCH(D295,#REF!,0)</f>
        <v>#REF!</v>
      </c>
      <c r="J295" t="str">
        <f t="shared" si="4"/>
        <v>120402</v>
      </c>
    </row>
    <row r="296" spans="1:10" x14ac:dyDescent="0.25">
      <c r="A296" t="s">
        <v>943</v>
      </c>
      <c r="B296" t="s">
        <v>928</v>
      </c>
      <c r="C296" t="s">
        <v>27</v>
      </c>
      <c r="D296" t="s">
        <v>3680</v>
      </c>
      <c r="E296" s="58">
        <v>756486</v>
      </c>
      <c r="F296" s="58">
        <v>726298</v>
      </c>
      <c r="G296" s="58">
        <v>-30188</v>
      </c>
      <c r="H296" s="84">
        <v>-3.9905563354774576E-2</v>
      </c>
      <c r="I296" t="e">
        <f>MATCH(D296,#REF!,0)</f>
        <v>#REF!</v>
      </c>
      <c r="J296" t="str">
        <f t="shared" si="4"/>
        <v>120492</v>
      </c>
    </row>
    <row r="297" spans="1:10" x14ac:dyDescent="0.25">
      <c r="A297" t="s">
        <v>947</v>
      </c>
      <c r="B297" t="s">
        <v>928</v>
      </c>
      <c r="C297" t="s">
        <v>47</v>
      </c>
      <c r="D297" t="s">
        <v>3681</v>
      </c>
      <c r="E297" s="58">
        <v>217804</v>
      </c>
      <c r="F297" s="58">
        <v>181146</v>
      </c>
      <c r="G297" s="58">
        <v>-36658</v>
      </c>
      <c r="H297" s="84">
        <v>-0.16830728544930304</v>
      </c>
      <c r="I297" t="e">
        <f>MATCH(D297,#REF!,0)</f>
        <v>#REF!</v>
      </c>
      <c r="J297" t="str">
        <f t="shared" si="4"/>
        <v>120516</v>
      </c>
    </row>
    <row r="298" spans="1:10" x14ac:dyDescent="0.25">
      <c r="A298" t="s">
        <v>950</v>
      </c>
      <c r="B298" t="s">
        <v>928</v>
      </c>
      <c r="C298" t="s">
        <v>47</v>
      </c>
      <c r="D298" t="s">
        <v>3682</v>
      </c>
      <c r="E298" s="58">
        <v>253123</v>
      </c>
      <c r="F298" s="58">
        <v>253351</v>
      </c>
      <c r="G298" s="58">
        <v>228</v>
      </c>
      <c r="H298" s="84">
        <v>9.0074785776085142E-4</v>
      </c>
      <c r="I298" t="e">
        <f>MATCH(D298,#REF!,0)</f>
        <v>#REF!</v>
      </c>
      <c r="J298" t="str">
        <f t="shared" si="4"/>
        <v>120534</v>
      </c>
    </row>
    <row r="299" spans="1:10" x14ac:dyDescent="0.25">
      <c r="A299" t="s">
        <v>954</v>
      </c>
      <c r="B299" t="s">
        <v>928</v>
      </c>
      <c r="C299" t="s">
        <v>47</v>
      </c>
      <c r="D299" t="s">
        <v>3683</v>
      </c>
      <c r="E299" s="58">
        <v>618469</v>
      </c>
      <c r="F299" s="58">
        <v>613197</v>
      </c>
      <c r="G299" s="58">
        <v>-5272</v>
      </c>
      <c r="H299" s="84">
        <v>-8.5242752668282483E-3</v>
      </c>
      <c r="I299" t="e">
        <f>MATCH(D299,#REF!,0)</f>
        <v>#REF!</v>
      </c>
      <c r="J299" t="str">
        <f t="shared" si="4"/>
        <v>120588</v>
      </c>
    </row>
    <row r="300" spans="1:10" x14ac:dyDescent="0.25">
      <c r="A300" t="s">
        <v>957</v>
      </c>
      <c r="B300" t="s">
        <v>928</v>
      </c>
      <c r="C300" t="s">
        <v>47</v>
      </c>
      <c r="D300" t="s">
        <v>3684</v>
      </c>
      <c r="E300" s="58">
        <v>552107</v>
      </c>
      <c r="F300" s="58">
        <v>542732</v>
      </c>
      <c r="G300" s="58">
        <v>-9375</v>
      </c>
      <c r="H300" s="84">
        <v>-1.6980404160787672E-2</v>
      </c>
      <c r="I300" t="e">
        <f>MATCH(D300,#REF!,0)</f>
        <v>#REF!</v>
      </c>
      <c r="J300" t="str">
        <f t="shared" si="4"/>
        <v>120684</v>
      </c>
    </row>
    <row r="301" spans="1:10" x14ac:dyDescent="0.25">
      <c r="A301" t="s">
        <v>959</v>
      </c>
      <c r="B301" t="s">
        <v>928</v>
      </c>
      <c r="C301" t="s">
        <v>27</v>
      </c>
      <c r="D301" t="s">
        <v>3685</v>
      </c>
      <c r="E301" s="58">
        <v>554139</v>
      </c>
      <c r="F301" s="58">
        <v>561066</v>
      </c>
      <c r="G301" s="58">
        <v>6927</v>
      </c>
      <c r="H301" s="84">
        <v>1.2500473707860301E-2</v>
      </c>
      <c r="I301" t="e">
        <f>MATCH(D301,#REF!,0)</f>
        <v>#REF!</v>
      </c>
      <c r="J301" t="str">
        <f t="shared" si="4"/>
        <v>120690</v>
      </c>
    </row>
    <row r="302" spans="1:10" x14ac:dyDescent="0.25">
      <c r="A302" t="s">
        <v>963</v>
      </c>
      <c r="B302" t="s">
        <v>928</v>
      </c>
      <c r="C302" t="s">
        <v>27</v>
      </c>
      <c r="D302" t="s">
        <v>3686</v>
      </c>
      <c r="E302" s="58">
        <v>625688</v>
      </c>
      <c r="F302" s="58">
        <v>605716</v>
      </c>
      <c r="G302" s="58">
        <v>-19972</v>
      </c>
      <c r="H302" s="84">
        <v>-3.1920062395315238E-2</v>
      </c>
      <c r="I302" t="e">
        <f>MATCH(D302,#REF!,0)</f>
        <v>#REF!</v>
      </c>
      <c r="J302" t="str">
        <f t="shared" si="4"/>
        <v>120708</v>
      </c>
    </row>
    <row r="303" spans="1:10" x14ac:dyDescent="0.25">
      <c r="A303" t="s">
        <v>965</v>
      </c>
      <c r="B303" t="s">
        <v>928</v>
      </c>
      <c r="C303" t="s">
        <v>27</v>
      </c>
      <c r="D303" t="s">
        <v>3687</v>
      </c>
      <c r="E303" s="58">
        <v>413556</v>
      </c>
      <c r="F303" s="58">
        <v>404964</v>
      </c>
      <c r="G303" s="58">
        <v>-8592</v>
      </c>
      <c r="H303" s="84">
        <v>-2.0775904593331979E-2</v>
      </c>
      <c r="I303" t="e">
        <f>MATCH(D303,#REF!,0)</f>
        <v>#REF!</v>
      </c>
      <c r="J303" t="str">
        <f t="shared" si="4"/>
        <v>120732</v>
      </c>
    </row>
    <row r="304" spans="1:10" x14ac:dyDescent="0.25">
      <c r="A304" t="s">
        <v>968</v>
      </c>
      <c r="B304" t="s">
        <v>928</v>
      </c>
      <c r="C304" t="s">
        <v>27</v>
      </c>
      <c r="D304" t="s">
        <v>3688</v>
      </c>
      <c r="E304" s="58">
        <v>453929</v>
      </c>
      <c r="F304" s="58">
        <v>440094</v>
      </c>
      <c r="G304" s="58">
        <v>-13835</v>
      </c>
      <c r="H304" s="84">
        <v>-3.0478334717543933E-2</v>
      </c>
      <c r="I304" t="e">
        <f>MATCH(D304,#REF!,0)</f>
        <v>#REF!</v>
      </c>
      <c r="J304" t="str">
        <f t="shared" si="4"/>
        <v>120738</v>
      </c>
    </row>
    <row r="305" spans="1:10" x14ac:dyDescent="0.25">
      <c r="A305" t="s">
        <v>970</v>
      </c>
      <c r="B305" t="s">
        <v>928</v>
      </c>
      <c r="C305" t="s">
        <v>27</v>
      </c>
      <c r="D305" t="s">
        <v>3689</v>
      </c>
      <c r="E305" s="58">
        <v>1520691</v>
      </c>
      <c r="F305" s="58">
        <v>1454634</v>
      </c>
      <c r="G305" s="58">
        <v>-66057</v>
      </c>
      <c r="H305" s="84">
        <v>-4.3438805122145131E-2</v>
      </c>
      <c r="I305" t="e">
        <f>MATCH(D305,#REF!,0)</f>
        <v>#REF!</v>
      </c>
      <c r="J305" t="str">
        <f t="shared" si="4"/>
        <v>120954</v>
      </c>
    </row>
    <row r="306" spans="1:10" x14ac:dyDescent="0.25">
      <c r="A306" t="s">
        <v>973</v>
      </c>
      <c r="B306" t="s">
        <v>928</v>
      </c>
      <c r="C306" t="s">
        <v>27</v>
      </c>
      <c r="D306" t="s">
        <v>3690</v>
      </c>
      <c r="E306" s="58">
        <v>706509</v>
      </c>
      <c r="F306" s="58">
        <v>651709</v>
      </c>
      <c r="G306" s="58">
        <v>-54800</v>
      </c>
      <c r="H306" s="84">
        <v>-7.7564475470234637E-2</v>
      </c>
      <c r="I306" t="e">
        <f>MATCH(D306,#REF!,0)</f>
        <v>#REF!</v>
      </c>
      <c r="J306" t="str">
        <f t="shared" si="4"/>
        <v>120966</v>
      </c>
    </row>
    <row r="307" spans="1:10" x14ac:dyDescent="0.25">
      <c r="A307" t="s">
        <v>976</v>
      </c>
      <c r="B307" t="s">
        <v>928</v>
      </c>
      <c r="C307" t="s">
        <v>47</v>
      </c>
      <c r="D307" t="s">
        <v>3691</v>
      </c>
      <c r="E307" s="58">
        <v>501323</v>
      </c>
      <c r="F307" s="58">
        <v>502702</v>
      </c>
      <c r="G307" s="58">
        <v>1379</v>
      </c>
      <c r="H307" s="84">
        <v>2.7507215906710843E-3</v>
      </c>
      <c r="I307" t="e">
        <f>MATCH(D307,#REF!,0)</f>
        <v>#REF!</v>
      </c>
      <c r="J307" t="str">
        <f t="shared" si="4"/>
        <v>120996</v>
      </c>
    </row>
    <row r="308" spans="1:10" x14ac:dyDescent="0.25">
      <c r="A308" t="s">
        <v>979</v>
      </c>
      <c r="B308" t="s">
        <v>928</v>
      </c>
      <c r="C308" t="s">
        <v>27</v>
      </c>
      <c r="D308" t="s">
        <v>3692</v>
      </c>
      <c r="E308" s="58">
        <v>117639</v>
      </c>
      <c r="F308" s="58">
        <v>115400</v>
      </c>
      <c r="G308" s="58">
        <v>-2239</v>
      </c>
      <c r="H308" s="84">
        <v>-1.9032803747056674E-2</v>
      </c>
      <c r="I308" t="e">
        <f>MATCH(D308,#REF!,0)</f>
        <v>#REF!</v>
      </c>
      <c r="J308" t="str">
        <f t="shared" si="4"/>
        <v>121008</v>
      </c>
    </row>
    <row r="309" spans="1:10" x14ac:dyDescent="0.25">
      <c r="A309" t="s">
        <v>983</v>
      </c>
      <c r="B309" t="s">
        <v>928</v>
      </c>
      <c r="C309" t="s">
        <v>27</v>
      </c>
      <c r="D309" t="s">
        <v>3693</v>
      </c>
      <c r="E309" s="58">
        <v>1353663</v>
      </c>
      <c r="F309" s="58">
        <v>1304889</v>
      </c>
      <c r="G309" s="58">
        <v>-48774</v>
      </c>
      <c r="H309" s="84">
        <v>-3.6031124437914015E-2</v>
      </c>
      <c r="I309" t="e">
        <f>MATCH(D309,#REF!,0)</f>
        <v>#REF!</v>
      </c>
      <c r="J309" t="str">
        <f t="shared" si="4"/>
        <v>121038</v>
      </c>
    </row>
    <row r="310" spans="1:10" x14ac:dyDescent="0.25">
      <c r="A310" t="s">
        <v>987</v>
      </c>
      <c r="B310" t="s">
        <v>928</v>
      </c>
      <c r="C310" t="s">
        <v>47</v>
      </c>
      <c r="D310" t="s">
        <v>3694</v>
      </c>
      <c r="E310" s="58">
        <v>2116982</v>
      </c>
      <c r="F310" s="58">
        <v>2130829</v>
      </c>
      <c r="G310" s="58">
        <v>13847</v>
      </c>
      <c r="H310" s="84">
        <v>6.5409153219063744E-3</v>
      </c>
      <c r="I310" t="e">
        <f>MATCH(D310,#REF!,0)</f>
        <v>#REF!</v>
      </c>
      <c r="J310" t="str">
        <f t="shared" si="4"/>
        <v>121236</v>
      </c>
    </row>
    <row r="311" spans="1:10" x14ac:dyDescent="0.25">
      <c r="A311" t="s">
        <v>990</v>
      </c>
      <c r="B311" t="s">
        <v>928</v>
      </c>
      <c r="C311" t="s">
        <v>47</v>
      </c>
      <c r="D311" t="s">
        <v>3695</v>
      </c>
      <c r="E311" s="58">
        <v>1034316</v>
      </c>
      <c r="F311" s="58">
        <v>1028190</v>
      </c>
      <c r="G311" s="58">
        <v>-6126</v>
      </c>
      <c r="H311" s="84">
        <v>-5.922754748065388E-3</v>
      </c>
      <c r="I311" t="e">
        <f>MATCH(D311,#REF!,0)</f>
        <v>#REF!</v>
      </c>
      <c r="J311" t="str">
        <f t="shared" si="4"/>
        <v>121320</v>
      </c>
    </row>
    <row r="312" spans="1:10" x14ac:dyDescent="0.25">
      <c r="A312" t="s">
        <v>993</v>
      </c>
      <c r="B312" t="s">
        <v>928</v>
      </c>
      <c r="C312" t="s">
        <v>27</v>
      </c>
      <c r="D312" t="s">
        <v>3696</v>
      </c>
      <c r="E312" s="58">
        <v>747787</v>
      </c>
      <c r="F312" s="58">
        <v>770035</v>
      </c>
      <c r="G312" s="58">
        <v>22248</v>
      </c>
      <c r="H312" s="84">
        <v>2.975178760796858E-2</v>
      </c>
      <c r="I312" t="e">
        <f>MATCH(D312,#REF!,0)</f>
        <v>#REF!</v>
      </c>
      <c r="J312" t="str">
        <f t="shared" si="4"/>
        <v>121344</v>
      </c>
    </row>
    <row r="313" spans="1:10" x14ac:dyDescent="0.25">
      <c r="A313" t="s">
        <v>3311</v>
      </c>
      <c r="B313" t="s">
        <v>928</v>
      </c>
      <c r="C313" t="s">
        <v>47</v>
      </c>
      <c r="D313" t="s">
        <v>3697</v>
      </c>
      <c r="E313" s="58">
        <v>257521</v>
      </c>
      <c r="F313" s="58">
        <v>257057</v>
      </c>
      <c r="G313" s="58">
        <v>-464</v>
      </c>
      <c r="H313" s="84">
        <v>-1.8017948050838572E-3</v>
      </c>
      <c r="I313" t="e">
        <f>MATCH(D313,#REF!,0)</f>
        <v>#REF!</v>
      </c>
      <c r="J313" t="str">
        <f t="shared" si="4"/>
        <v>121512</v>
      </c>
    </row>
    <row r="314" spans="1:10" x14ac:dyDescent="0.25">
      <c r="A314" t="s">
        <v>998</v>
      </c>
      <c r="B314" t="s">
        <v>928</v>
      </c>
      <c r="C314" t="s">
        <v>27</v>
      </c>
      <c r="D314" t="s">
        <v>3698</v>
      </c>
      <c r="E314" s="58">
        <v>491359</v>
      </c>
      <c r="F314" s="58">
        <v>513694</v>
      </c>
      <c r="G314" s="58">
        <v>22335</v>
      </c>
      <c r="H314" s="84">
        <v>4.5455563040465323E-2</v>
      </c>
      <c r="I314" t="e">
        <f>MATCH(D314,#REF!,0)</f>
        <v>#REF!</v>
      </c>
      <c r="J314" t="str">
        <f t="shared" si="4"/>
        <v>121572</v>
      </c>
    </row>
    <row r="315" spans="1:10" x14ac:dyDescent="0.25">
      <c r="A315" t="s">
        <v>1002</v>
      </c>
      <c r="B315" t="s">
        <v>928</v>
      </c>
      <c r="C315" t="s">
        <v>27</v>
      </c>
      <c r="D315" t="s">
        <v>3699</v>
      </c>
      <c r="E315" s="58">
        <v>719332</v>
      </c>
      <c r="F315" s="58">
        <v>766341</v>
      </c>
      <c r="G315" s="58">
        <v>47009</v>
      </c>
      <c r="H315" s="84">
        <v>6.5350908898811677E-2</v>
      </c>
      <c r="I315" t="e">
        <f>MATCH(D315,#REF!,0)</f>
        <v>#REF!</v>
      </c>
      <c r="J315" t="str">
        <f t="shared" si="4"/>
        <v>121662</v>
      </c>
    </row>
    <row r="316" spans="1:10" x14ac:dyDescent="0.25">
      <c r="A316" t="s">
        <v>1007</v>
      </c>
      <c r="B316" t="s">
        <v>928</v>
      </c>
      <c r="C316" t="s">
        <v>27</v>
      </c>
      <c r="D316" t="s">
        <v>3700</v>
      </c>
      <c r="E316" s="58">
        <v>448641</v>
      </c>
      <c r="F316" s="58">
        <v>439392</v>
      </c>
      <c r="G316" s="58">
        <v>-9249</v>
      </c>
      <c r="H316" s="84">
        <v>-2.061559242244913E-2</v>
      </c>
      <c r="I316" t="e">
        <f>MATCH(D316,#REF!,0)</f>
        <v>#REF!</v>
      </c>
      <c r="J316" t="str">
        <f t="shared" si="4"/>
        <v>121710</v>
      </c>
    </row>
    <row r="317" spans="1:10" x14ac:dyDescent="0.25">
      <c r="A317" t="s">
        <v>1010</v>
      </c>
      <c r="B317" t="s">
        <v>928</v>
      </c>
      <c r="C317" t="s">
        <v>47</v>
      </c>
      <c r="D317" t="s">
        <v>3701</v>
      </c>
      <c r="E317" s="58">
        <v>724995</v>
      </c>
      <c r="F317" s="58">
        <v>744903</v>
      </c>
      <c r="G317" s="58">
        <v>19908</v>
      </c>
      <c r="H317" s="84">
        <v>2.745949972068773E-2</v>
      </c>
      <c r="I317" t="e">
        <f>MATCH(D317,#REF!,0)</f>
        <v>#REF!</v>
      </c>
      <c r="J317" t="str">
        <f t="shared" si="4"/>
        <v>121728</v>
      </c>
    </row>
    <row r="318" spans="1:10" x14ac:dyDescent="0.25">
      <c r="A318" t="s">
        <v>1012</v>
      </c>
      <c r="B318" t="s">
        <v>928</v>
      </c>
      <c r="C318" t="s">
        <v>27</v>
      </c>
      <c r="D318" t="s">
        <v>3702</v>
      </c>
      <c r="E318" s="58">
        <v>84371</v>
      </c>
      <c r="F318" s="58">
        <v>73903</v>
      </c>
      <c r="G318" s="58">
        <v>-10468</v>
      </c>
      <c r="H318" s="84">
        <v>-0.12407106707280938</v>
      </c>
      <c r="I318" t="e">
        <f>MATCH(D318,#REF!,0)</f>
        <v>#REF!</v>
      </c>
      <c r="J318" t="str">
        <f t="shared" si="4"/>
        <v>121874</v>
      </c>
    </row>
    <row r="319" spans="1:10" x14ac:dyDescent="0.25">
      <c r="A319" t="s">
        <v>1017</v>
      </c>
      <c r="B319" t="s">
        <v>928</v>
      </c>
      <c r="C319" t="s">
        <v>47</v>
      </c>
      <c r="D319" t="s">
        <v>3703</v>
      </c>
      <c r="E319" s="58">
        <v>325458</v>
      </c>
      <c r="F319" s="58">
        <v>338186</v>
      </c>
      <c r="G319" s="58">
        <v>12728</v>
      </c>
      <c r="H319" s="84">
        <v>3.9107964775792883E-2</v>
      </c>
      <c r="I319" t="e">
        <f>MATCH(D319,#REF!,0)</f>
        <v>#REF!</v>
      </c>
      <c r="J319" t="str">
        <f t="shared" si="4"/>
        <v>121878</v>
      </c>
    </row>
    <row r="320" spans="1:10" x14ac:dyDescent="0.25">
      <c r="A320" t="s">
        <v>1020</v>
      </c>
      <c r="B320" t="s">
        <v>928</v>
      </c>
      <c r="C320" t="s">
        <v>27</v>
      </c>
      <c r="D320" t="s">
        <v>3704</v>
      </c>
      <c r="E320" s="58">
        <v>465269</v>
      </c>
      <c r="F320" s="58">
        <v>449473</v>
      </c>
      <c r="G320" s="58">
        <v>-15796</v>
      </c>
      <c r="H320" s="84">
        <v>-3.3950252434613096E-2</v>
      </c>
      <c r="I320" t="e">
        <f>MATCH(D320,#REF!,0)</f>
        <v>#REF!</v>
      </c>
      <c r="J320" t="str">
        <f t="shared" si="4"/>
        <v>121926</v>
      </c>
    </row>
    <row r="321" spans="1:10" x14ac:dyDescent="0.25">
      <c r="A321" t="s">
        <v>1023</v>
      </c>
      <c r="B321" t="s">
        <v>928</v>
      </c>
      <c r="C321" t="s">
        <v>27</v>
      </c>
      <c r="D321" t="s">
        <v>3705</v>
      </c>
      <c r="E321" s="58">
        <v>4918077</v>
      </c>
      <c r="F321" s="58">
        <v>4734641</v>
      </c>
      <c r="G321" s="58">
        <v>-183436</v>
      </c>
      <c r="H321" s="84">
        <v>-3.7298318021454321E-2</v>
      </c>
      <c r="I321" t="e">
        <f>MATCH(D321,#REF!,0)</f>
        <v>#REF!</v>
      </c>
      <c r="J321" t="str">
        <f t="shared" si="4"/>
        <v>121968</v>
      </c>
    </row>
    <row r="322" spans="1:10" x14ac:dyDescent="0.25">
      <c r="A322" t="s">
        <v>1026</v>
      </c>
      <c r="B322" t="s">
        <v>928</v>
      </c>
      <c r="C322" t="s">
        <v>27</v>
      </c>
      <c r="D322" t="s">
        <v>3706</v>
      </c>
      <c r="E322" s="58">
        <v>953576</v>
      </c>
      <c r="F322" s="58">
        <v>935610</v>
      </c>
      <c r="G322" s="58">
        <v>-17966</v>
      </c>
      <c r="H322" s="84">
        <v>-1.8840658741411276E-2</v>
      </c>
      <c r="I322" t="e">
        <f>MATCH(D322,#REF!,0)</f>
        <v>#REF!</v>
      </c>
      <c r="J322" t="str">
        <f t="shared" si="4"/>
        <v>121974</v>
      </c>
    </row>
    <row r="323" spans="1:10" x14ac:dyDescent="0.25">
      <c r="A323" t="s">
        <v>1029</v>
      </c>
      <c r="B323" t="s">
        <v>928</v>
      </c>
      <c r="C323" t="s">
        <v>47</v>
      </c>
      <c r="D323" t="s">
        <v>3707</v>
      </c>
      <c r="E323" s="58">
        <v>1014829</v>
      </c>
      <c r="F323" s="58">
        <v>999851</v>
      </c>
      <c r="G323" s="58">
        <v>-14978</v>
      </c>
      <c r="H323" s="84">
        <v>-1.4759136760971552E-2</v>
      </c>
      <c r="I323" t="e">
        <f>MATCH(D323,#REF!,0)</f>
        <v>#REF!</v>
      </c>
      <c r="J323" t="str">
        <f t="shared" ref="J323:J386" si="5">LEFT(D323,2)&amp;IF(MID(D323,3,4)="0000","9999",MID(D323,3,4))</f>
        <v>121976</v>
      </c>
    </row>
    <row r="324" spans="1:10" x14ac:dyDescent="0.25">
      <c r="A324" t="s">
        <v>1032</v>
      </c>
      <c r="B324" t="s">
        <v>928</v>
      </c>
      <c r="C324" t="s">
        <v>47</v>
      </c>
      <c r="D324" t="s">
        <v>3708</v>
      </c>
      <c r="E324" s="58">
        <v>717297</v>
      </c>
      <c r="F324" s="58">
        <v>679553</v>
      </c>
      <c r="G324" s="58">
        <v>-37744</v>
      </c>
      <c r="H324" s="84">
        <v>-5.2619765592216337E-2</v>
      </c>
      <c r="I324" t="e">
        <f>MATCH(D324,#REF!,0)</f>
        <v>#REF!</v>
      </c>
      <c r="J324" t="str">
        <f t="shared" si="5"/>
        <v>122022</v>
      </c>
    </row>
    <row r="325" spans="1:10" x14ac:dyDescent="0.25">
      <c r="A325" t="s">
        <v>1035</v>
      </c>
      <c r="B325" t="s">
        <v>928</v>
      </c>
      <c r="C325" t="s">
        <v>27</v>
      </c>
      <c r="D325" t="s">
        <v>3709</v>
      </c>
      <c r="E325" s="58">
        <v>80459</v>
      </c>
      <c r="F325" s="58">
        <v>87683</v>
      </c>
      <c r="G325" s="58">
        <v>7224</v>
      </c>
      <c r="H325" s="84">
        <v>8.9784859369368253E-2</v>
      </c>
      <c r="I325" t="e">
        <f>MATCH(D325,#REF!,0)</f>
        <v>#REF!</v>
      </c>
      <c r="J325" t="str">
        <f t="shared" si="5"/>
        <v>122064</v>
      </c>
    </row>
    <row r="326" spans="1:10" x14ac:dyDescent="0.25">
      <c r="A326" t="s">
        <v>1038</v>
      </c>
      <c r="B326" t="s">
        <v>928</v>
      </c>
      <c r="C326" t="s">
        <v>47</v>
      </c>
      <c r="D326" t="s">
        <v>3710</v>
      </c>
      <c r="E326" s="58">
        <v>789881</v>
      </c>
      <c r="F326" s="58">
        <v>763297</v>
      </c>
      <c r="G326" s="58">
        <v>-26584</v>
      </c>
      <c r="H326" s="84">
        <v>-3.3655702567855161E-2</v>
      </c>
      <c r="I326" t="e">
        <f>MATCH(D326,#REF!,0)</f>
        <v>#REF!</v>
      </c>
      <c r="J326" t="str">
        <f t="shared" si="5"/>
        <v>122142</v>
      </c>
    </row>
    <row r="327" spans="1:10" x14ac:dyDescent="0.25">
      <c r="A327" t="s">
        <v>1041</v>
      </c>
      <c r="B327" t="s">
        <v>928</v>
      </c>
      <c r="C327" t="s">
        <v>27</v>
      </c>
      <c r="D327" t="s">
        <v>3711</v>
      </c>
      <c r="E327" s="58">
        <v>469165</v>
      </c>
      <c r="F327" s="58">
        <v>450953</v>
      </c>
      <c r="G327" s="58">
        <v>-18212</v>
      </c>
      <c r="H327" s="84">
        <v>-3.8817899885967622E-2</v>
      </c>
      <c r="I327" t="e">
        <f>MATCH(D327,#REF!,0)</f>
        <v>#REF!</v>
      </c>
      <c r="J327" t="str">
        <f t="shared" si="5"/>
        <v>122214</v>
      </c>
    </row>
    <row r="328" spans="1:10" x14ac:dyDescent="0.25">
      <c r="A328" t="s">
        <v>1045</v>
      </c>
      <c r="B328" t="s">
        <v>928</v>
      </c>
      <c r="C328" t="s">
        <v>27</v>
      </c>
      <c r="D328" t="s">
        <v>3712</v>
      </c>
      <c r="E328" s="58">
        <v>1930932</v>
      </c>
      <c r="F328" s="58">
        <v>1806256</v>
      </c>
      <c r="G328" s="58">
        <v>-124676</v>
      </c>
      <c r="H328" s="84">
        <v>-6.456778384738561E-2</v>
      </c>
      <c r="I328" t="e">
        <f>MATCH(D328,#REF!,0)</f>
        <v>#REF!</v>
      </c>
      <c r="J328" t="str">
        <f t="shared" si="5"/>
        <v>122292</v>
      </c>
    </row>
    <row r="329" spans="1:10" x14ac:dyDescent="0.25">
      <c r="A329" t="s">
        <v>1046</v>
      </c>
      <c r="B329" t="s">
        <v>928</v>
      </c>
      <c r="C329" t="s">
        <v>27</v>
      </c>
      <c r="D329" t="s">
        <v>3713</v>
      </c>
      <c r="E329" s="58">
        <v>609854</v>
      </c>
      <c r="F329" s="58">
        <v>611459</v>
      </c>
      <c r="G329" s="58">
        <v>1605</v>
      </c>
      <c r="H329" s="84">
        <v>2.6317774418139423E-3</v>
      </c>
      <c r="I329" t="e">
        <f>MATCH(D329,#REF!,0)</f>
        <v>#REF!</v>
      </c>
      <c r="J329" t="str">
        <f t="shared" si="5"/>
        <v>122358</v>
      </c>
    </row>
    <row r="330" spans="1:10" x14ac:dyDescent="0.25">
      <c r="A330" t="s">
        <v>3312</v>
      </c>
      <c r="B330" t="s">
        <v>928</v>
      </c>
      <c r="C330" t="s">
        <v>27</v>
      </c>
      <c r="D330" t="s">
        <v>3714</v>
      </c>
      <c r="E330" s="58">
        <v>410007</v>
      </c>
      <c r="F330" s="58">
        <v>418101</v>
      </c>
      <c r="G330" s="58">
        <v>8094</v>
      </c>
      <c r="H330" s="84">
        <v>1.9741126371013176E-2</v>
      </c>
      <c r="I330" t="e">
        <f>MATCH(D330,#REF!,0)</f>
        <v>#REF!</v>
      </c>
      <c r="J330" t="str">
        <f t="shared" si="5"/>
        <v>122374</v>
      </c>
    </row>
    <row r="331" spans="1:10" x14ac:dyDescent="0.25">
      <c r="A331" t="s">
        <v>1051</v>
      </c>
      <c r="B331" t="s">
        <v>928</v>
      </c>
      <c r="C331" t="s">
        <v>27</v>
      </c>
      <c r="D331" t="s">
        <v>3715</v>
      </c>
      <c r="E331" s="58">
        <v>324618</v>
      </c>
      <c r="F331" s="58">
        <v>324812</v>
      </c>
      <c r="G331" s="58">
        <v>194</v>
      </c>
      <c r="H331" s="84">
        <v>5.9762551676123933E-4</v>
      </c>
      <c r="I331" t="e">
        <f>MATCH(D331,#REF!,0)</f>
        <v>#REF!</v>
      </c>
      <c r="J331" t="str">
        <f t="shared" si="5"/>
        <v>122406</v>
      </c>
    </row>
    <row r="332" spans="1:10" x14ac:dyDescent="0.25">
      <c r="A332" t="s">
        <v>1054</v>
      </c>
      <c r="B332" t="s">
        <v>928</v>
      </c>
      <c r="C332" t="s">
        <v>47</v>
      </c>
      <c r="D332" t="s">
        <v>3716</v>
      </c>
      <c r="E332" s="58">
        <v>697393</v>
      </c>
      <c r="F332" s="58">
        <v>712402</v>
      </c>
      <c r="G332" s="58">
        <v>15009</v>
      </c>
      <c r="H332" s="84">
        <v>2.1521581088425036E-2</v>
      </c>
      <c r="I332" t="e">
        <f>MATCH(D332,#REF!,0)</f>
        <v>#REF!</v>
      </c>
      <c r="J332" t="str">
        <f t="shared" si="5"/>
        <v>122448</v>
      </c>
    </row>
    <row r="333" spans="1:10" x14ac:dyDescent="0.25">
      <c r="A333" t="s">
        <v>1057</v>
      </c>
      <c r="B333" t="s">
        <v>928</v>
      </c>
      <c r="C333" t="s">
        <v>27</v>
      </c>
      <c r="D333" t="s">
        <v>3717</v>
      </c>
      <c r="E333" s="58">
        <v>728047</v>
      </c>
      <c r="F333" s="58">
        <v>704589</v>
      </c>
      <c r="G333" s="58">
        <v>-23458</v>
      </c>
      <c r="H333" s="84">
        <v>-3.2220447306286544E-2</v>
      </c>
      <c r="I333" t="e">
        <f>MATCH(D333,#REF!,0)</f>
        <v>#REF!</v>
      </c>
      <c r="J333" t="str">
        <f t="shared" si="5"/>
        <v>122466</v>
      </c>
    </row>
    <row r="334" spans="1:10" x14ac:dyDescent="0.25">
      <c r="A334" t="s">
        <v>1061</v>
      </c>
      <c r="B334" t="s">
        <v>928</v>
      </c>
      <c r="C334" t="s">
        <v>47</v>
      </c>
      <c r="D334" t="s">
        <v>3718</v>
      </c>
      <c r="E334" s="58">
        <v>413811</v>
      </c>
      <c r="F334" s="58">
        <v>418460</v>
      </c>
      <c r="G334" s="58">
        <v>4649</v>
      </c>
      <c r="H334" s="84">
        <v>1.1234597436994183E-2</v>
      </c>
      <c r="I334" t="e">
        <f>MATCH(D334,#REF!,0)</f>
        <v>#REF!</v>
      </c>
      <c r="J334" t="str">
        <f t="shared" si="5"/>
        <v>122514</v>
      </c>
    </row>
    <row r="335" spans="1:10" x14ac:dyDescent="0.25">
      <c r="A335" t="s">
        <v>1064</v>
      </c>
      <c r="B335" t="s">
        <v>928</v>
      </c>
      <c r="C335" t="s">
        <v>27</v>
      </c>
      <c r="D335" t="s">
        <v>3719</v>
      </c>
      <c r="E335" s="58">
        <v>917772</v>
      </c>
      <c r="F335" s="58">
        <v>918610</v>
      </c>
      <c r="G335" s="58">
        <v>838</v>
      </c>
      <c r="H335" s="84">
        <v>9.1308080874116879E-4</v>
      </c>
      <c r="I335" t="e">
        <f>MATCH(D335,#REF!,0)</f>
        <v>#REF!</v>
      </c>
      <c r="J335" t="str">
        <f t="shared" si="5"/>
        <v>122538</v>
      </c>
    </row>
    <row r="336" spans="1:10" x14ac:dyDescent="0.25">
      <c r="A336" t="s">
        <v>1067</v>
      </c>
      <c r="B336" t="s">
        <v>928</v>
      </c>
      <c r="C336" t="s">
        <v>47</v>
      </c>
      <c r="D336" t="s">
        <v>3720</v>
      </c>
      <c r="E336" s="58">
        <v>288380</v>
      </c>
      <c r="F336" s="58">
        <v>266755</v>
      </c>
      <c r="G336" s="58">
        <v>-21625</v>
      </c>
      <c r="H336" s="84">
        <v>-7.4987863236008048E-2</v>
      </c>
      <c r="I336" t="e">
        <f>MATCH(D336,#REF!,0)</f>
        <v>#REF!</v>
      </c>
      <c r="J336" t="str">
        <f t="shared" si="5"/>
        <v>122568</v>
      </c>
    </row>
    <row r="337" spans="1:10" x14ac:dyDescent="0.25">
      <c r="A337" t="s">
        <v>1069</v>
      </c>
      <c r="B337" t="s">
        <v>928</v>
      </c>
      <c r="C337" t="s">
        <v>27</v>
      </c>
      <c r="D337" t="s">
        <v>3721</v>
      </c>
      <c r="E337" s="58">
        <v>879675</v>
      </c>
      <c r="F337" s="58">
        <v>927375</v>
      </c>
      <c r="G337" s="58">
        <v>47700</v>
      </c>
      <c r="H337" s="84">
        <v>5.4224571574729305E-2</v>
      </c>
      <c r="I337" t="e">
        <f>MATCH(D337,#REF!,0)</f>
        <v>#REF!</v>
      </c>
      <c r="J337" t="str">
        <f t="shared" si="5"/>
        <v>122586</v>
      </c>
    </row>
    <row r="338" spans="1:10" x14ac:dyDescent="0.25">
      <c r="A338" t="s">
        <v>1072</v>
      </c>
      <c r="B338" t="s">
        <v>928</v>
      </c>
      <c r="C338" t="s">
        <v>27</v>
      </c>
      <c r="D338" t="s">
        <v>3722</v>
      </c>
      <c r="E338" s="58">
        <v>67070</v>
      </c>
      <c r="F338" s="58">
        <v>75011</v>
      </c>
      <c r="G338" s="58">
        <v>7941</v>
      </c>
      <c r="H338" s="84">
        <v>0.11839868793797526</v>
      </c>
      <c r="I338" t="e">
        <f>MATCH(D338,#REF!,0)</f>
        <v>#REF!</v>
      </c>
      <c r="J338" t="str">
        <f t="shared" si="5"/>
        <v>122598</v>
      </c>
    </row>
    <row r="339" spans="1:10" x14ac:dyDescent="0.25">
      <c r="A339" t="s">
        <v>1074</v>
      </c>
      <c r="B339" t="s">
        <v>928</v>
      </c>
      <c r="C339" t="s">
        <v>27</v>
      </c>
      <c r="D339" t="s">
        <v>3723</v>
      </c>
      <c r="E339" s="58">
        <v>1613306</v>
      </c>
      <c r="F339" s="58">
        <v>1590819</v>
      </c>
      <c r="G339" s="58">
        <v>-22487</v>
      </c>
      <c r="H339" s="84">
        <v>-1.3938459287946615E-2</v>
      </c>
      <c r="I339" t="e">
        <f>MATCH(D339,#REF!,0)</f>
        <v>#REF!</v>
      </c>
      <c r="J339" t="str">
        <f t="shared" si="5"/>
        <v>122724</v>
      </c>
    </row>
    <row r="340" spans="1:10" x14ac:dyDescent="0.25">
      <c r="A340" t="s">
        <v>1076</v>
      </c>
      <c r="B340" t="s">
        <v>928</v>
      </c>
      <c r="C340" t="s">
        <v>27</v>
      </c>
      <c r="D340" t="s">
        <v>3724</v>
      </c>
      <c r="E340" s="58">
        <v>428791</v>
      </c>
      <c r="F340" s="58">
        <v>379551</v>
      </c>
      <c r="G340" s="58">
        <v>-49240</v>
      </c>
      <c r="H340" s="84">
        <v>-0.11483449979127361</v>
      </c>
      <c r="I340" t="e">
        <f>MATCH(D340,#REF!,0)</f>
        <v>#REF!</v>
      </c>
      <c r="J340" t="str">
        <f t="shared" si="5"/>
        <v>122754</v>
      </c>
    </row>
    <row r="341" spans="1:10" x14ac:dyDescent="0.25">
      <c r="A341" t="s">
        <v>1079</v>
      </c>
      <c r="B341" t="s">
        <v>928</v>
      </c>
      <c r="C341" t="s">
        <v>27</v>
      </c>
      <c r="D341" t="s">
        <v>3725</v>
      </c>
      <c r="E341" s="58">
        <v>431656</v>
      </c>
      <c r="F341" s="58">
        <v>402666</v>
      </c>
      <c r="G341" s="58">
        <v>-28990</v>
      </c>
      <c r="H341" s="84">
        <v>-6.715996070945382E-2</v>
      </c>
      <c r="I341" t="e">
        <f>MATCH(D341,#REF!,0)</f>
        <v>#REF!</v>
      </c>
      <c r="J341" t="str">
        <f t="shared" si="5"/>
        <v>122766</v>
      </c>
    </row>
    <row r="342" spans="1:10" x14ac:dyDescent="0.25">
      <c r="A342" t="s">
        <v>4636</v>
      </c>
      <c r="B342" t="s">
        <v>928</v>
      </c>
      <c r="C342" t="s">
        <v>27</v>
      </c>
      <c r="D342" t="s">
        <v>4687</v>
      </c>
      <c r="E342" s="58">
        <v>0</v>
      </c>
      <c r="F342" s="82">
        <v>97085</v>
      </c>
      <c r="G342" s="58">
        <v>0</v>
      </c>
      <c r="H342" s="84" t="s">
        <v>4710</v>
      </c>
      <c r="I342" t="e">
        <f>MATCH(D342,#REF!,0)</f>
        <v>#REF!</v>
      </c>
      <c r="J342" t="str">
        <f t="shared" si="5"/>
        <v>122808</v>
      </c>
    </row>
    <row r="343" spans="1:10" x14ac:dyDescent="0.25">
      <c r="A343" t="s">
        <v>1082</v>
      </c>
      <c r="B343" t="s">
        <v>928</v>
      </c>
      <c r="C343" t="s">
        <v>47</v>
      </c>
      <c r="D343" t="s">
        <v>3726</v>
      </c>
      <c r="E343" s="58">
        <v>538289</v>
      </c>
      <c r="F343" s="58">
        <v>510205</v>
      </c>
      <c r="G343" s="58">
        <v>-28084</v>
      </c>
      <c r="H343" s="84">
        <v>-5.217271762937753E-2</v>
      </c>
      <c r="I343" t="e">
        <f>MATCH(D343,#REF!,0)</f>
        <v>#REF!</v>
      </c>
      <c r="J343" t="str">
        <f t="shared" si="5"/>
        <v>122958</v>
      </c>
    </row>
    <row r="344" spans="1:10" x14ac:dyDescent="0.25">
      <c r="A344" t="s">
        <v>1084</v>
      </c>
      <c r="B344" t="s">
        <v>928</v>
      </c>
      <c r="C344" t="s">
        <v>27</v>
      </c>
      <c r="D344" t="s">
        <v>3727</v>
      </c>
      <c r="E344" s="58">
        <v>1796075</v>
      </c>
      <c r="F344" s="58">
        <v>1761861</v>
      </c>
      <c r="G344" s="58">
        <v>-34214</v>
      </c>
      <c r="H344" s="84">
        <v>-1.9049315869326171E-2</v>
      </c>
      <c r="I344" t="e">
        <f>MATCH(D344,#REF!,0)</f>
        <v>#REF!</v>
      </c>
      <c r="J344" t="str">
        <f t="shared" si="5"/>
        <v>123000</v>
      </c>
    </row>
    <row r="345" spans="1:10" x14ac:dyDescent="0.25">
      <c r="A345" t="s">
        <v>1087</v>
      </c>
      <c r="B345" t="s">
        <v>928</v>
      </c>
      <c r="C345" t="s">
        <v>47</v>
      </c>
      <c r="D345" t="s">
        <v>3728</v>
      </c>
      <c r="E345" s="58">
        <v>363286</v>
      </c>
      <c r="F345" s="58">
        <v>348258</v>
      </c>
      <c r="G345" s="58">
        <v>-15028</v>
      </c>
      <c r="H345" s="84">
        <v>-4.1366856966687404E-2</v>
      </c>
      <c r="I345" t="e">
        <f>MATCH(D345,#REF!,0)</f>
        <v>#REF!</v>
      </c>
      <c r="J345" t="str">
        <f t="shared" si="5"/>
        <v>123006</v>
      </c>
    </row>
    <row r="346" spans="1:10" x14ac:dyDescent="0.25">
      <c r="A346" t="s">
        <v>1090</v>
      </c>
      <c r="B346" t="s">
        <v>928</v>
      </c>
      <c r="C346" t="s">
        <v>27</v>
      </c>
      <c r="D346" t="s">
        <v>3729</v>
      </c>
      <c r="E346" s="58">
        <v>2783703</v>
      </c>
      <c r="F346" s="58">
        <v>2630580</v>
      </c>
      <c r="G346" s="58">
        <v>-153123</v>
      </c>
      <c r="H346" s="84">
        <v>-5.500694578408688E-2</v>
      </c>
      <c r="I346" t="e">
        <f>MATCH(D346,#REF!,0)</f>
        <v>#REF!</v>
      </c>
      <c r="J346" t="str">
        <f t="shared" si="5"/>
        <v>123012</v>
      </c>
    </row>
    <row r="347" spans="1:10" x14ac:dyDescent="0.25">
      <c r="A347" t="s">
        <v>1094</v>
      </c>
      <c r="B347" t="s">
        <v>928</v>
      </c>
      <c r="C347" t="s">
        <v>27</v>
      </c>
      <c r="D347" t="s">
        <v>3730</v>
      </c>
      <c r="E347" s="58">
        <v>249400</v>
      </c>
      <c r="F347" s="58">
        <v>242378</v>
      </c>
      <c r="G347" s="58">
        <v>-7022</v>
      </c>
      <c r="H347" s="84">
        <v>-2.8155573376102645E-2</v>
      </c>
      <c r="I347" t="e">
        <f>MATCH(D347,#REF!,0)</f>
        <v>#REF!</v>
      </c>
      <c r="J347" t="str">
        <f t="shared" si="5"/>
        <v>123048</v>
      </c>
    </row>
    <row r="348" spans="1:10" x14ac:dyDescent="0.25">
      <c r="A348" t="s">
        <v>3313</v>
      </c>
      <c r="B348" t="s">
        <v>928</v>
      </c>
      <c r="C348" t="s">
        <v>47</v>
      </c>
      <c r="D348" t="s">
        <v>3731</v>
      </c>
      <c r="E348" s="58">
        <v>253335</v>
      </c>
      <c r="F348" s="58">
        <v>258600</v>
      </c>
      <c r="G348" s="58">
        <v>5265</v>
      </c>
      <c r="H348" s="84">
        <v>2.0782758008171E-2</v>
      </c>
      <c r="I348" t="e">
        <f>MATCH(D348,#REF!,0)</f>
        <v>#REF!</v>
      </c>
      <c r="J348" t="str">
        <f t="shared" si="5"/>
        <v>123213</v>
      </c>
    </row>
    <row r="349" spans="1:10" x14ac:dyDescent="0.25">
      <c r="A349" t="s">
        <v>3314</v>
      </c>
      <c r="B349" t="s">
        <v>928</v>
      </c>
      <c r="C349" t="s">
        <v>47</v>
      </c>
      <c r="D349" t="s">
        <v>3732</v>
      </c>
      <c r="E349" s="58">
        <v>254374</v>
      </c>
      <c r="F349" s="58">
        <v>244481</v>
      </c>
      <c r="G349" s="58">
        <v>-9893</v>
      </c>
      <c r="H349" s="84">
        <v>-3.8891553382028037E-2</v>
      </c>
      <c r="I349" t="e">
        <f>MATCH(D349,#REF!,0)</f>
        <v>#REF!</v>
      </c>
      <c r="J349" t="str">
        <f t="shared" si="5"/>
        <v>123249</v>
      </c>
    </row>
    <row r="350" spans="1:10" x14ac:dyDescent="0.25">
      <c r="A350" t="s">
        <v>1100</v>
      </c>
      <c r="B350" t="s">
        <v>928</v>
      </c>
      <c r="C350" t="s">
        <v>27</v>
      </c>
      <c r="D350" t="s">
        <v>3733</v>
      </c>
      <c r="E350" s="58">
        <v>841728</v>
      </c>
      <c r="F350" s="58">
        <v>824199</v>
      </c>
      <c r="G350" s="58">
        <v>-17529</v>
      </c>
      <c r="H350" s="84">
        <v>-2.0825017107664233E-2</v>
      </c>
      <c r="I350" t="e">
        <f>MATCH(D350,#REF!,0)</f>
        <v>#REF!</v>
      </c>
      <c r="J350" t="str">
        <f t="shared" si="5"/>
        <v>123252</v>
      </c>
    </row>
    <row r="351" spans="1:10" x14ac:dyDescent="0.25">
      <c r="A351" t="s">
        <v>1103</v>
      </c>
      <c r="B351" t="s">
        <v>928</v>
      </c>
      <c r="C351" t="s">
        <v>27</v>
      </c>
      <c r="D351" t="s">
        <v>3734</v>
      </c>
      <c r="E351" s="58">
        <v>337894</v>
      </c>
      <c r="F351" s="58">
        <v>320033</v>
      </c>
      <c r="G351" s="58">
        <v>-17861</v>
      </c>
      <c r="H351" s="84">
        <v>-5.2859772591404404E-2</v>
      </c>
      <c r="I351" t="e">
        <f>MATCH(D351,#REF!,0)</f>
        <v>#REF!</v>
      </c>
      <c r="J351" t="str">
        <f t="shared" si="5"/>
        <v>123342</v>
      </c>
    </row>
    <row r="352" spans="1:10" x14ac:dyDescent="0.25">
      <c r="A352" t="s">
        <v>1104</v>
      </c>
      <c r="B352" t="s">
        <v>928</v>
      </c>
      <c r="C352" t="s">
        <v>99</v>
      </c>
      <c r="D352" t="s">
        <v>3735</v>
      </c>
      <c r="E352" s="58">
        <v>1146491</v>
      </c>
      <c r="F352" s="58">
        <v>1170088</v>
      </c>
      <c r="G352" s="58">
        <v>23597</v>
      </c>
      <c r="H352" s="84">
        <v>2.0581932173911528E-2</v>
      </c>
      <c r="I352" t="e">
        <f>MATCH(D352,#REF!,0)</f>
        <v>#REF!</v>
      </c>
      <c r="J352" t="str">
        <f t="shared" si="5"/>
        <v>129009</v>
      </c>
    </row>
    <row r="353" spans="1:10" x14ac:dyDescent="0.25">
      <c r="A353" t="s">
        <v>1106</v>
      </c>
      <c r="B353" t="s">
        <v>928</v>
      </c>
      <c r="C353" t="s">
        <v>99</v>
      </c>
      <c r="D353" t="s">
        <v>3736</v>
      </c>
      <c r="E353" s="58">
        <v>2410101</v>
      </c>
      <c r="F353" s="58">
        <v>2318249</v>
      </c>
      <c r="G353" s="58">
        <v>-91852</v>
      </c>
      <c r="H353" s="84">
        <v>-3.8111265876409332E-2</v>
      </c>
      <c r="I353" t="e">
        <f>MATCH(D353,#REF!,0)</f>
        <v>#REF!</v>
      </c>
      <c r="J353" t="str">
        <f t="shared" si="5"/>
        <v>129011</v>
      </c>
    </row>
    <row r="354" spans="1:10" x14ac:dyDescent="0.25">
      <c r="A354" t="s">
        <v>1108</v>
      </c>
      <c r="B354" t="s">
        <v>928</v>
      </c>
      <c r="C354" t="s">
        <v>99</v>
      </c>
      <c r="D354" t="s">
        <v>3737</v>
      </c>
      <c r="E354" s="58">
        <v>2011848</v>
      </c>
      <c r="F354" s="58">
        <v>2024692</v>
      </c>
      <c r="G354" s="58">
        <v>12844</v>
      </c>
      <c r="H354" s="84">
        <v>6.3841801169869693E-3</v>
      </c>
      <c r="I354" t="e">
        <f>MATCH(D354,#REF!,0)</f>
        <v>#REF!</v>
      </c>
      <c r="J354" t="str">
        <f t="shared" si="5"/>
        <v>129021</v>
      </c>
    </row>
    <row r="355" spans="1:10" x14ac:dyDescent="0.25">
      <c r="A355" t="s">
        <v>1110</v>
      </c>
      <c r="B355" t="s">
        <v>928</v>
      </c>
      <c r="C355" t="s">
        <v>99</v>
      </c>
      <c r="D355" t="s">
        <v>3738</v>
      </c>
      <c r="E355" s="58">
        <v>5675980</v>
      </c>
      <c r="F355" s="58">
        <v>5594293</v>
      </c>
      <c r="G355" s="58">
        <v>-81687</v>
      </c>
      <c r="H355" s="84">
        <v>-1.4391699759336714E-2</v>
      </c>
      <c r="I355" t="e">
        <f>MATCH(D355,#REF!,0)</f>
        <v>#REF!</v>
      </c>
      <c r="J355" t="str">
        <f t="shared" si="5"/>
        <v>129031</v>
      </c>
    </row>
    <row r="356" spans="1:10" x14ac:dyDescent="0.25">
      <c r="A356" t="s">
        <v>1113</v>
      </c>
      <c r="B356" t="s">
        <v>928</v>
      </c>
      <c r="C356" t="s">
        <v>99</v>
      </c>
      <c r="D356" t="s">
        <v>3739</v>
      </c>
      <c r="E356" s="58">
        <v>1678503</v>
      </c>
      <c r="F356" s="58">
        <v>1653390</v>
      </c>
      <c r="G356" s="58">
        <v>-25113</v>
      </c>
      <c r="H356" s="84">
        <v>-1.496154609196409E-2</v>
      </c>
      <c r="I356" t="e">
        <f>MATCH(D356,#REF!,0)</f>
        <v>#REF!</v>
      </c>
      <c r="J356" t="str">
        <f t="shared" si="5"/>
        <v>129033</v>
      </c>
    </row>
    <row r="357" spans="1:10" x14ac:dyDescent="0.25">
      <c r="A357" t="s">
        <v>1115</v>
      </c>
      <c r="B357" t="s">
        <v>928</v>
      </c>
      <c r="C357" t="s">
        <v>99</v>
      </c>
      <c r="D357" t="s">
        <v>3740</v>
      </c>
      <c r="E357" s="58">
        <v>5549768</v>
      </c>
      <c r="F357" s="58">
        <v>5641200</v>
      </c>
      <c r="G357" s="58">
        <v>91432</v>
      </c>
      <c r="H357" s="84">
        <v>1.6474922915696657E-2</v>
      </c>
      <c r="I357" t="e">
        <f>MATCH(D357,#REF!,0)</f>
        <v>#REF!</v>
      </c>
      <c r="J357" t="str">
        <f t="shared" si="5"/>
        <v>129057</v>
      </c>
    </row>
    <row r="358" spans="1:10" x14ac:dyDescent="0.25">
      <c r="A358" t="s">
        <v>1117</v>
      </c>
      <c r="B358" t="s">
        <v>928</v>
      </c>
      <c r="C358" t="s">
        <v>99</v>
      </c>
      <c r="D358" t="s">
        <v>3741</v>
      </c>
      <c r="E358" s="58">
        <v>964089</v>
      </c>
      <c r="F358" s="58">
        <v>954505</v>
      </c>
      <c r="G358" s="58">
        <v>-9584</v>
      </c>
      <c r="H358" s="84">
        <v>-9.9409909251116854E-3</v>
      </c>
      <c r="I358" t="e">
        <f>MATCH(D358,#REF!,0)</f>
        <v>#REF!</v>
      </c>
      <c r="J358" t="str">
        <f t="shared" si="5"/>
        <v>129069</v>
      </c>
    </row>
    <row r="359" spans="1:10" x14ac:dyDescent="0.25">
      <c r="A359" t="s">
        <v>1119</v>
      </c>
      <c r="B359" t="s">
        <v>928</v>
      </c>
      <c r="C359" t="s">
        <v>99</v>
      </c>
      <c r="D359" t="s">
        <v>3742</v>
      </c>
      <c r="E359" s="58">
        <v>2433479</v>
      </c>
      <c r="F359" s="58">
        <v>2499268</v>
      </c>
      <c r="G359" s="58">
        <v>65789</v>
      </c>
      <c r="H359" s="84">
        <v>2.7034956948467605E-2</v>
      </c>
      <c r="I359" t="e">
        <f>MATCH(D359,#REF!,0)</f>
        <v>#REF!</v>
      </c>
      <c r="J359" t="str">
        <f t="shared" si="5"/>
        <v>129071</v>
      </c>
    </row>
    <row r="360" spans="1:10" x14ac:dyDescent="0.25">
      <c r="A360" t="s">
        <v>1120</v>
      </c>
      <c r="B360" t="s">
        <v>928</v>
      </c>
      <c r="C360" t="s">
        <v>99</v>
      </c>
      <c r="D360" t="s">
        <v>3743</v>
      </c>
      <c r="E360" s="58">
        <v>1657872</v>
      </c>
      <c r="F360" s="58">
        <v>1599871</v>
      </c>
      <c r="G360" s="58">
        <v>-58001</v>
      </c>
      <c r="H360" s="84">
        <v>-3.4985209955895269E-2</v>
      </c>
      <c r="I360" t="e">
        <f>MATCH(D360,#REF!,0)</f>
        <v>#REF!</v>
      </c>
      <c r="J360" t="str">
        <f t="shared" si="5"/>
        <v>129081</v>
      </c>
    </row>
    <row r="361" spans="1:10" x14ac:dyDescent="0.25">
      <c r="A361" t="s">
        <v>1121</v>
      </c>
      <c r="B361" t="s">
        <v>928</v>
      </c>
      <c r="C361" t="s">
        <v>99</v>
      </c>
      <c r="D361" t="s">
        <v>3744</v>
      </c>
      <c r="E361" s="58">
        <v>1741200</v>
      </c>
      <c r="F361" s="58">
        <v>1757732</v>
      </c>
      <c r="G361" s="58">
        <v>16532</v>
      </c>
      <c r="H361" s="84">
        <v>9.4946014243050773E-3</v>
      </c>
      <c r="I361" t="e">
        <f>MATCH(D361,#REF!,0)</f>
        <v>#REF!</v>
      </c>
      <c r="J361" t="str">
        <f t="shared" si="5"/>
        <v>129083</v>
      </c>
    </row>
    <row r="362" spans="1:10" x14ac:dyDescent="0.25">
      <c r="A362" t="s">
        <v>1122</v>
      </c>
      <c r="B362" t="s">
        <v>928</v>
      </c>
      <c r="C362" t="s">
        <v>99</v>
      </c>
      <c r="D362" t="s">
        <v>3745</v>
      </c>
      <c r="E362" s="58">
        <v>11001601</v>
      </c>
      <c r="F362" s="58">
        <v>10781151</v>
      </c>
      <c r="G362" s="58">
        <v>-220450</v>
      </c>
      <c r="H362" s="84">
        <v>-2.0037992652160354E-2</v>
      </c>
      <c r="I362" t="e">
        <f>MATCH(D362,#REF!,0)</f>
        <v>#REF!</v>
      </c>
      <c r="J362" t="str">
        <f t="shared" si="5"/>
        <v>129086</v>
      </c>
    </row>
    <row r="363" spans="1:10" x14ac:dyDescent="0.25">
      <c r="A363" t="s">
        <v>755</v>
      </c>
      <c r="B363" t="s">
        <v>928</v>
      </c>
      <c r="C363" t="s">
        <v>99</v>
      </c>
      <c r="D363" t="s">
        <v>3746</v>
      </c>
      <c r="E363" s="58">
        <v>5201032</v>
      </c>
      <c r="F363" s="58">
        <v>5348582</v>
      </c>
      <c r="G363" s="58">
        <v>147550</v>
      </c>
      <c r="H363" s="84">
        <v>2.8369369771230016E-2</v>
      </c>
      <c r="I363" t="e">
        <f>MATCH(D363,#REF!,0)</f>
        <v>#REF!</v>
      </c>
      <c r="J363" t="str">
        <f t="shared" si="5"/>
        <v>129095</v>
      </c>
    </row>
    <row r="364" spans="1:10" x14ac:dyDescent="0.25">
      <c r="A364" t="s">
        <v>1125</v>
      </c>
      <c r="B364" t="s">
        <v>928</v>
      </c>
      <c r="C364" t="s">
        <v>99</v>
      </c>
      <c r="D364" t="s">
        <v>3747</v>
      </c>
      <c r="E364" s="58">
        <v>1273716</v>
      </c>
      <c r="F364" s="58">
        <v>1255762</v>
      </c>
      <c r="G364" s="58">
        <v>-17954</v>
      </c>
      <c r="H364" s="84">
        <v>-1.409576389085165E-2</v>
      </c>
      <c r="I364" t="e">
        <f>MATCH(D364,#REF!,0)</f>
        <v>#REF!</v>
      </c>
      <c r="J364" t="str">
        <f t="shared" si="5"/>
        <v>129097</v>
      </c>
    </row>
    <row r="365" spans="1:10" x14ac:dyDescent="0.25">
      <c r="A365" t="s">
        <v>1126</v>
      </c>
      <c r="B365" t="s">
        <v>928</v>
      </c>
      <c r="C365" t="s">
        <v>99</v>
      </c>
      <c r="D365" t="s">
        <v>3748</v>
      </c>
      <c r="E365" s="58">
        <v>5892217</v>
      </c>
      <c r="F365" s="58">
        <v>5865753</v>
      </c>
      <c r="G365" s="58">
        <v>-26464</v>
      </c>
      <c r="H365" s="84">
        <v>-4.4913485026094593E-3</v>
      </c>
      <c r="I365" t="e">
        <f>MATCH(D365,#REF!,0)</f>
        <v>#REF!</v>
      </c>
      <c r="J365" t="str">
        <f t="shared" si="5"/>
        <v>129099</v>
      </c>
    </row>
    <row r="366" spans="1:10" x14ac:dyDescent="0.25">
      <c r="A366" t="s">
        <v>1127</v>
      </c>
      <c r="B366" t="s">
        <v>928</v>
      </c>
      <c r="C366" t="s">
        <v>99</v>
      </c>
      <c r="D366" t="s">
        <v>3749</v>
      </c>
      <c r="E366" s="58">
        <v>2491086</v>
      </c>
      <c r="F366" s="58">
        <v>2624280</v>
      </c>
      <c r="G366" s="58">
        <v>133194</v>
      </c>
      <c r="H366" s="84">
        <v>5.3468246379289999E-2</v>
      </c>
      <c r="I366" t="e">
        <f>MATCH(D366,#REF!,0)</f>
        <v>#REF!</v>
      </c>
      <c r="J366" t="str">
        <f t="shared" si="5"/>
        <v>129101</v>
      </c>
    </row>
    <row r="367" spans="1:10" x14ac:dyDescent="0.25">
      <c r="A367" t="s">
        <v>1129</v>
      </c>
      <c r="B367" t="s">
        <v>928</v>
      </c>
      <c r="C367" t="s">
        <v>99</v>
      </c>
      <c r="D367" t="s">
        <v>3750</v>
      </c>
      <c r="E367" s="58">
        <v>2517880</v>
      </c>
      <c r="F367" s="58">
        <v>2422408</v>
      </c>
      <c r="G367" s="58">
        <v>-95472</v>
      </c>
      <c r="H367" s="84">
        <v>-3.7917613230177769E-2</v>
      </c>
      <c r="I367" t="e">
        <f>MATCH(D367,#REF!,0)</f>
        <v>#REF!</v>
      </c>
      <c r="J367" t="str">
        <f t="shared" si="5"/>
        <v>129103</v>
      </c>
    </row>
    <row r="368" spans="1:10" x14ac:dyDescent="0.25">
      <c r="A368" t="s">
        <v>1131</v>
      </c>
      <c r="B368" t="s">
        <v>928</v>
      </c>
      <c r="C368" t="s">
        <v>99</v>
      </c>
      <c r="D368" t="s">
        <v>3751</v>
      </c>
      <c r="E368" s="58">
        <v>2951285</v>
      </c>
      <c r="F368" s="58">
        <v>2953474</v>
      </c>
      <c r="G368" s="58">
        <v>2189</v>
      </c>
      <c r="H368" s="84">
        <v>7.4171081410300932E-4</v>
      </c>
      <c r="I368" t="e">
        <f>MATCH(D368,#REF!,0)</f>
        <v>#REF!</v>
      </c>
      <c r="J368" t="str">
        <f t="shared" si="5"/>
        <v>129105</v>
      </c>
    </row>
    <row r="369" spans="1:10" x14ac:dyDescent="0.25">
      <c r="A369" t="s">
        <v>1133</v>
      </c>
      <c r="B369" t="s">
        <v>928</v>
      </c>
      <c r="C369" t="s">
        <v>99</v>
      </c>
      <c r="D369" t="s">
        <v>3752</v>
      </c>
      <c r="E369" s="58">
        <v>1552846</v>
      </c>
      <c r="F369" s="58">
        <v>1556860</v>
      </c>
      <c r="G369" s="58">
        <v>4014</v>
      </c>
      <c r="H369" s="84">
        <v>2.5849311522198595E-3</v>
      </c>
      <c r="I369" t="e">
        <f>MATCH(D369,#REF!,0)</f>
        <v>#REF!</v>
      </c>
      <c r="J369" t="str">
        <f t="shared" si="5"/>
        <v>129115</v>
      </c>
    </row>
    <row r="370" spans="1:10" x14ac:dyDescent="0.25">
      <c r="A370" t="s">
        <v>1135</v>
      </c>
      <c r="B370" t="s">
        <v>928</v>
      </c>
      <c r="C370" t="s">
        <v>99</v>
      </c>
      <c r="D370" t="s">
        <v>3753</v>
      </c>
      <c r="E370" s="58">
        <v>1761371</v>
      </c>
      <c r="F370" s="58">
        <v>1695056</v>
      </c>
      <c r="G370" s="58">
        <v>-66315</v>
      </c>
      <c r="H370" s="84">
        <v>-3.7649649051789767E-2</v>
      </c>
      <c r="I370" t="e">
        <f>MATCH(D370,#REF!,0)</f>
        <v>#REF!</v>
      </c>
      <c r="J370" t="str">
        <f t="shared" si="5"/>
        <v>129117</v>
      </c>
    </row>
    <row r="371" spans="1:10" x14ac:dyDescent="0.25">
      <c r="A371" t="s">
        <v>1137</v>
      </c>
      <c r="B371" t="s">
        <v>928</v>
      </c>
      <c r="C371" t="s">
        <v>99</v>
      </c>
      <c r="D371" t="s">
        <v>3754</v>
      </c>
      <c r="E371" s="58">
        <v>1716917</v>
      </c>
      <c r="F371" s="58">
        <v>1715147</v>
      </c>
      <c r="G371" s="58">
        <v>-1770</v>
      </c>
      <c r="H371" s="84">
        <v>-1.0309176273518173E-3</v>
      </c>
      <c r="I371" t="e">
        <f>MATCH(D371,#REF!,0)</f>
        <v>#REF!</v>
      </c>
      <c r="J371" t="str">
        <f t="shared" si="5"/>
        <v>129127</v>
      </c>
    </row>
    <row r="372" spans="1:10" x14ac:dyDescent="0.25">
      <c r="A372" t="s">
        <v>1139</v>
      </c>
      <c r="B372" t="s">
        <v>1140</v>
      </c>
      <c r="C372" t="s">
        <v>19</v>
      </c>
      <c r="D372" t="s">
        <v>3755</v>
      </c>
      <c r="E372" s="58">
        <v>37110886</v>
      </c>
      <c r="F372" s="58">
        <v>36929936</v>
      </c>
      <c r="G372" s="58">
        <v>-180950</v>
      </c>
      <c r="H372" s="84">
        <v>-4.8759277803283917E-3</v>
      </c>
      <c r="I372" t="e">
        <f>MATCH(D372,#REF!,0)</f>
        <v>#REF!</v>
      </c>
      <c r="J372" t="str">
        <f t="shared" si="5"/>
        <v>139999</v>
      </c>
    </row>
    <row r="373" spans="1:10" x14ac:dyDescent="0.25">
      <c r="A373" t="s">
        <v>1142</v>
      </c>
      <c r="B373" t="s">
        <v>1140</v>
      </c>
      <c r="C373" t="s">
        <v>27</v>
      </c>
      <c r="D373" t="s">
        <v>3756</v>
      </c>
      <c r="E373" s="58">
        <v>885186</v>
      </c>
      <c r="F373" s="58">
        <v>882403</v>
      </c>
      <c r="G373" s="58">
        <v>-2783</v>
      </c>
      <c r="H373" s="84">
        <v>-3.1439720013646849E-3</v>
      </c>
      <c r="I373" t="e">
        <f>MATCH(D373,#REF!,0)</f>
        <v>#REF!</v>
      </c>
      <c r="J373" t="str">
        <f t="shared" si="5"/>
        <v>130054</v>
      </c>
    </row>
    <row r="374" spans="1:10" x14ac:dyDescent="0.25">
      <c r="A374" t="s">
        <v>1145</v>
      </c>
      <c r="B374" t="s">
        <v>1140</v>
      </c>
      <c r="C374" t="s">
        <v>27</v>
      </c>
      <c r="D374" t="s">
        <v>3757</v>
      </c>
      <c r="E374" s="58">
        <v>1312994</v>
      </c>
      <c r="F374" s="58">
        <v>1269701</v>
      </c>
      <c r="G374" s="58">
        <v>-43293</v>
      </c>
      <c r="H374" s="84">
        <v>-3.2972732548663591E-2</v>
      </c>
      <c r="I374" t="e">
        <f>MATCH(D374,#REF!,0)</f>
        <v>#REF!</v>
      </c>
      <c r="J374" t="str">
        <f t="shared" si="5"/>
        <v>130168</v>
      </c>
    </row>
    <row r="375" spans="1:10" x14ac:dyDescent="0.25">
      <c r="A375" t="s">
        <v>1148</v>
      </c>
      <c r="B375" t="s">
        <v>1140</v>
      </c>
      <c r="C375" t="s">
        <v>27</v>
      </c>
      <c r="D375" t="s">
        <v>3758</v>
      </c>
      <c r="E375" s="58">
        <v>7129466</v>
      </c>
      <c r="F375" s="58">
        <v>6861534</v>
      </c>
      <c r="G375" s="58">
        <v>-267932</v>
      </c>
      <c r="H375" s="84">
        <v>-3.7580935234139558E-2</v>
      </c>
      <c r="I375" t="e">
        <f>MATCH(D375,#REF!,0)</f>
        <v>#REF!</v>
      </c>
      <c r="J375" t="str">
        <f t="shared" si="5"/>
        <v>130174</v>
      </c>
    </row>
    <row r="376" spans="1:10" x14ac:dyDescent="0.25">
      <c r="A376" t="s">
        <v>1151</v>
      </c>
      <c r="B376" t="s">
        <v>1140</v>
      </c>
      <c r="C376" t="s">
        <v>27</v>
      </c>
      <c r="D376" t="s">
        <v>3759</v>
      </c>
      <c r="E376" s="58">
        <v>1758771</v>
      </c>
      <c r="F376" s="58">
        <v>1703221</v>
      </c>
      <c r="G376" s="58">
        <v>-55550</v>
      </c>
      <c r="H376" s="84">
        <v>-3.1584555351435749E-2</v>
      </c>
      <c r="I376" t="e">
        <f>MATCH(D376,#REF!,0)</f>
        <v>#REF!</v>
      </c>
      <c r="J376" t="str">
        <f t="shared" si="5"/>
        <v>130192</v>
      </c>
    </row>
    <row r="377" spans="1:10" x14ac:dyDescent="0.25">
      <c r="A377" t="s">
        <v>1155</v>
      </c>
      <c r="B377" t="s">
        <v>1140</v>
      </c>
      <c r="C377" t="s">
        <v>27</v>
      </c>
      <c r="D377" t="s">
        <v>3760</v>
      </c>
      <c r="E377" s="58">
        <v>344975</v>
      </c>
      <c r="F377" s="58">
        <v>345773</v>
      </c>
      <c r="G377" s="58">
        <v>798</v>
      </c>
      <c r="H377" s="84">
        <v>2.3132111022537865E-3</v>
      </c>
      <c r="I377" t="e">
        <f>MATCH(D377,#REF!,0)</f>
        <v>#REF!</v>
      </c>
      <c r="J377" t="str">
        <f t="shared" si="5"/>
        <v>130444</v>
      </c>
    </row>
    <row r="378" spans="1:10" x14ac:dyDescent="0.25">
      <c r="A378" t="s">
        <v>1159</v>
      </c>
      <c r="B378" t="s">
        <v>1140</v>
      </c>
      <c r="C378" t="s">
        <v>27</v>
      </c>
      <c r="D378" t="s">
        <v>3761</v>
      </c>
      <c r="E378" s="58">
        <v>1411869</v>
      </c>
      <c r="F378" s="58">
        <v>1341715</v>
      </c>
      <c r="G378" s="58">
        <v>-70154</v>
      </c>
      <c r="H378" s="84">
        <v>-4.9688745910562521E-2</v>
      </c>
      <c r="I378" t="e">
        <f>MATCH(D378,#REF!,0)</f>
        <v>#REF!</v>
      </c>
      <c r="J378" t="str">
        <f t="shared" si="5"/>
        <v>130750</v>
      </c>
    </row>
    <row r="379" spans="1:10" x14ac:dyDescent="0.25">
      <c r="A379" t="s">
        <v>1163</v>
      </c>
      <c r="B379" t="s">
        <v>1140</v>
      </c>
      <c r="C379" t="s">
        <v>27</v>
      </c>
      <c r="D379" t="s">
        <v>3762</v>
      </c>
      <c r="E379" s="58">
        <v>383617</v>
      </c>
      <c r="F379" s="58">
        <v>379015</v>
      </c>
      <c r="G379" s="58">
        <v>-4602</v>
      </c>
      <c r="H379" s="84">
        <v>-1.1996340099630621E-2</v>
      </c>
      <c r="I379" t="e">
        <f>MATCH(D379,#REF!,0)</f>
        <v>#REF!</v>
      </c>
      <c r="J379" t="str">
        <f t="shared" si="5"/>
        <v>130882</v>
      </c>
    </row>
    <row r="380" spans="1:10" x14ac:dyDescent="0.25">
      <c r="A380" t="s">
        <v>983</v>
      </c>
      <c r="B380" t="s">
        <v>1140</v>
      </c>
      <c r="C380" t="s">
        <v>27</v>
      </c>
      <c r="D380" t="s">
        <v>3763</v>
      </c>
      <c r="E380" s="58">
        <v>415452</v>
      </c>
      <c r="F380" s="58">
        <v>417758</v>
      </c>
      <c r="G380" s="58">
        <v>2306</v>
      </c>
      <c r="H380" s="84">
        <v>5.5505810538882955E-3</v>
      </c>
      <c r="I380" t="e">
        <f>MATCH(D380,#REF!,0)</f>
        <v>#REF!</v>
      </c>
      <c r="J380" t="str">
        <f t="shared" si="5"/>
        <v>131314</v>
      </c>
    </row>
    <row r="381" spans="1:10" x14ac:dyDescent="0.25">
      <c r="A381" t="s">
        <v>1171</v>
      </c>
      <c r="B381" t="s">
        <v>1140</v>
      </c>
      <c r="C381" t="s">
        <v>27</v>
      </c>
      <c r="D381" t="s">
        <v>3764</v>
      </c>
      <c r="E381" s="58">
        <v>230701</v>
      </c>
      <c r="F381" s="58">
        <v>225004</v>
      </c>
      <c r="G381" s="58">
        <v>-5697</v>
      </c>
      <c r="H381" s="84">
        <v>-2.4694301281745636E-2</v>
      </c>
      <c r="I381" t="e">
        <f>MATCH(D381,#REF!,0)</f>
        <v>#REF!</v>
      </c>
      <c r="J381" t="str">
        <f t="shared" si="5"/>
        <v>131566</v>
      </c>
    </row>
    <row r="382" spans="1:10" x14ac:dyDescent="0.25">
      <c r="A382" t="s">
        <v>1175</v>
      </c>
      <c r="B382" t="s">
        <v>1140</v>
      </c>
      <c r="C382" t="s">
        <v>47</v>
      </c>
      <c r="D382" t="s">
        <v>3765</v>
      </c>
      <c r="E382" s="58">
        <v>271791</v>
      </c>
      <c r="F382" s="58">
        <v>270117</v>
      </c>
      <c r="G382" s="58">
        <v>-1674</v>
      </c>
      <c r="H382" s="84">
        <v>-6.1591443425278985E-3</v>
      </c>
      <c r="I382" t="e">
        <f>MATCH(D382,#REF!,0)</f>
        <v>#REF!</v>
      </c>
      <c r="J382" t="str">
        <f t="shared" si="5"/>
        <v>131713</v>
      </c>
    </row>
    <row r="383" spans="1:10" x14ac:dyDescent="0.25">
      <c r="A383" t="s">
        <v>4641</v>
      </c>
      <c r="B383" t="s">
        <v>1140</v>
      </c>
      <c r="C383" t="s">
        <v>27</v>
      </c>
      <c r="D383" t="s">
        <v>3766</v>
      </c>
      <c r="E383" s="58">
        <v>1010518</v>
      </c>
      <c r="F383" s="58">
        <v>1533672</v>
      </c>
      <c r="G383" s="58">
        <v>523154</v>
      </c>
      <c r="H383" s="84">
        <v>0.51770873947816864</v>
      </c>
      <c r="I383" t="e">
        <f>MATCH(D383,#REF!,0)</f>
        <v>#REF!</v>
      </c>
      <c r="J383" t="str">
        <f t="shared" si="5"/>
        <v>131968</v>
      </c>
    </row>
    <row r="384" spans="1:10" x14ac:dyDescent="0.25">
      <c r="A384" t="s">
        <v>1179</v>
      </c>
      <c r="B384" t="s">
        <v>1140</v>
      </c>
      <c r="C384" t="s">
        <v>27</v>
      </c>
      <c r="D384" t="s">
        <v>3767</v>
      </c>
      <c r="E384" s="58">
        <v>558394</v>
      </c>
      <c r="F384" s="58">
        <v>542384</v>
      </c>
      <c r="G384" s="58">
        <v>-16010</v>
      </c>
      <c r="H384" s="84">
        <v>-2.8671511513375859E-2</v>
      </c>
      <c r="I384" t="e">
        <f>MATCH(D384,#REF!,0)</f>
        <v>#REF!</v>
      </c>
      <c r="J384" t="str">
        <f t="shared" si="5"/>
        <v>131998</v>
      </c>
    </row>
    <row r="385" spans="1:10" x14ac:dyDescent="0.25">
      <c r="A385" t="s">
        <v>1182</v>
      </c>
      <c r="B385" t="s">
        <v>1140</v>
      </c>
      <c r="C385" t="s">
        <v>27</v>
      </c>
      <c r="D385" t="s">
        <v>3768</v>
      </c>
      <c r="E385" s="58">
        <v>406803</v>
      </c>
      <c r="F385" s="58">
        <v>406047</v>
      </c>
      <c r="G385" s="58">
        <v>-756</v>
      </c>
      <c r="H385" s="84">
        <v>-1.8583933746801277E-3</v>
      </c>
      <c r="I385" t="e">
        <f>MATCH(D385,#REF!,0)</f>
        <v>#REF!</v>
      </c>
      <c r="J385" t="str">
        <f t="shared" si="5"/>
        <v>132814</v>
      </c>
    </row>
    <row r="386" spans="1:10" x14ac:dyDescent="0.25">
      <c r="A386" t="s">
        <v>1186</v>
      </c>
      <c r="B386" t="s">
        <v>1140</v>
      </c>
      <c r="C386" t="s">
        <v>47</v>
      </c>
      <c r="D386" t="s">
        <v>3769</v>
      </c>
      <c r="E386" s="58">
        <v>452094</v>
      </c>
      <c r="F386" s="58">
        <v>431921</v>
      </c>
      <c r="G386" s="58">
        <v>-20173</v>
      </c>
      <c r="H386" s="84">
        <v>-4.4621251332687448E-2</v>
      </c>
      <c r="I386" t="e">
        <f>MATCH(D386,#REF!,0)</f>
        <v>#REF!</v>
      </c>
      <c r="J386" t="str">
        <f t="shared" si="5"/>
        <v>132832</v>
      </c>
    </row>
    <row r="387" spans="1:10" x14ac:dyDescent="0.25">
      <c r="A387" t="s">
        <v>1189</v>
      </c>
      <c r="B387" t="s">
        <v>1140</v>
      </c>
      <c r="C387" t="s">
        <v>27</v>
      </c>
      <c r="D387" t="s">
        <v>3770</v>
      </c>
      <c r="E387" s="58">
        <v>533275</v>
      </c>
      <c r="F387" s="58">
        <v>545644</v>
      </c>
      <c r="G387" s="58">
        <v>12369</v>
      </c>
      <c r="H387" s="84">
        <v>2.3194411888800337E-2</v>
      </c>
      <c r="I387" t="e">
        <f>MATCH(D387,#REF!,0)</f>
        <v>#REF!</v>
      </c>
      <c r="J387" t="str">
        <f t="shared" ref="J387:J450" si="6">LEFT(D387,2)&amp;IF(MID(D387,3,4)="0000","9999",MID(D387,3,4))</f>
        <v>132890</v>
      </c>
    </row>
    <row r="388" spans="1:10" x14ac:dyDescent="0.25">
      <c r="A388" t="s">
        <v>1192</v>
      </c>
      <c r="B388" t="s">
        <v>1140</v>
      </c>
      <c r="C388" t="s">
        <v>27</v>
      </c>
      <c r="D388" t="s">
        <v>3771</v>
      </c>
      <c r="E388" s="58">
        <v>2151551</v>
      </c>
      <c r="F388" s="58">
        <v>2114251</v>
      </c>
      <c r="G388" s="58">
        <v>-37300</v>
      </c>
      <c r="H388" s="84">
        <v>-1.7336330860853403E-2</v>
      </c>
      <c r="I388" t="e">
        <f>MATCH(D388,#REF!,0)</f>
        <v>#REF!</v>
      </c>
      <c r="J388" t="str">
        <f t="shared" si="6"/>
        <v>132916</v>
      </c>
    </row>
    <row r="389" spans="1:10" x14ac:dyDescent="0.25">
      <c r="A389" t="s">
        <v>3315</v>
      </c>
      <c r="B389" t="s">
        <v>1140</v>
      </c>
      <c r="C389" t="s">
        <v>47</v>
      </c>
      <c r="D389" t="s">
        <v>3772</v>
      </c>
      <c r="E389" s="58">
        <v>322629</v>
      </c>
      <c r="F389" s="58">
        <v>293025</v>
      </c>
      <c r="G389" s="58">
        <v>-29604</v>
      </c>
      <c r="H389" s="84">
        <v>-9.1758645379057674E-2</v>
      </c>
      <c r="I389" t="e">
        <f>MATCH(D389,#REF!,0)</f>
        <v>#REF!</v>
      </c>
      <c r="J389" t="str">
        <f t="shared" si="6"/>
        <v>133000</v>
      </c>
    </row>
    <row r="390" spans="1:10" x14ac:dyDescent="0.25">
      <c r="A390" t="s">
        <v>1196</v>
      </c>
      <c r="B390" t="s">
        <v>1140</v>
      </c>
      <c r="C390" t="s">
        <v>27</v>
      </c>
      <c r="D390" t="s">
        <v>3773</v>
      </c>
      <c r="E390" s="58">
        <v>560352</v>
      </c>
      <c r="F390" s="58">
        <v>550525</v>
      </c>
      <c r="G390" s="58">
        <v>-9827</v>
      </c>
      <c r="H390" s="84">
        <v>-1.7537190908571754E-2</v>
      </c>
      <c r="I390" t="e">
        <f>MATCH(D390,#REF!,0)</f>
        <v>#REF!</v>
      </c>
      <c r="J390" t="str">
        <f t="shared" si="6"/>
        <v>133354</v>
      </c>
    </row>
    <row r="391" spans="1:10" x14ac:dyDescent="0.25">
      <c r="A391" t="s">
        <v>1200</v>
      </c>
      <c r="B391" t="s">
        <v>1140</v>
      </c>
      <c r="C391" t="s">
        <v>27</v>
      </c>
      <c r="D391" t="s">
        <v>3774</v>
      </c>
      <c r="E391" s="58">
        <v>471958</v>
      </c>
      <c r="F391" s="58">
        <v>472827</v>
      </c>
      <c r="G391" s="58">
        <v>869</v>
      </c>
      <c r="H391" s="84">
        <v>1.8412655363400981E-3</v>
      </c>
      <c r="I391" t="e">
        <f>MATCH(D391,#REF!,0)</f>
        <v>#REF!</v>
      </c>
      <c r="J391" t="str">
        <f t="shared" si="6"/>
        <v>133432</v>
      </c>
    </row>
    <row r="392" spans="1:10" x14ac:dyDescent="0.25">
      <c r="A392" t="s">
        <v>1204</v>
      </c>
      <c r="B392" t="s">
        <v>1140</v>
      </c>
      <c r="C392" t="s">
        <v>99</v>
      </c>
      <c r="D392" t="s">
        <v>3775</v>
      </c>
      <c r="E392" s="58">
        <v>975232</v>
      </c>
      <c r="F392" s="58">
        <v>983383</v>
      </c>
      <c r="G392" s="58">
        <v>8151</v>
      </c>
      <c r="H392" s="84">
        <v>8.3580112219451379E-3</v>
      </c>
      <c r="I392" t="e">
        <f>MATCH(D392,#REF!,0)</f>
        <v>#REF!</v>
      </c>
      <c r="J392" t="str">
        <f t="shared" si="6"/>
        <v>139057</v>
      </c>
    </row>
    <row r="393" spans="1:10" x14ac:dyDescent="0.25">
      <c r="A393" t="s">
        <v>1205</v>
      </c>
      <c r="B393" t="s">
        <v>1140</v>
      </c>
      <c r="C393" t="s">
        <v>99</v>
      </c>
      <c r="D393" t="s">
        <v>3776</v>
      </c>
      <c r="E393" s="58">
        <v>2021218</v>
      </c>
      <c r="F393" s="58">
        <v>2078435</v>
      </c>
      <c r="G393" s="58">
        <v>57217</v>
      </c>
      <c r="H393" s="84">
        <v>2.8308178533933498E-2</v>
      </c>
      <c r="I393" t="e">
        <f>MATCH(D393,#REF!,0)</f>
        <v>#REF!</v>
      </c>
      <c r="J393" t="str">
        <f t="shared" si="6"/>
        <v>139063</v>
      </c>
    </row>
    <row r="394" spans="1:10" x14ac:dyDescent="0.25">
      <c r="A394" t="s">
        <v>1208</v>
      </c>
      <c r="B394" t="s">
        <v>1140</v>
      </c>
      <c r="C394" t="s">
        <v>99</v>
      </c>
      <c r="D394" t="s">
        <v>3777</v>
      </c>
      <c r="E394" s="58">
        <v>3074864</v>
      </c>
      <c r="F394" s="58">
        <v>3060484</v>
      </c>
      <c r="G394" s="58">
        <v>-14380</v>
      </c>
      <c r="H394" s="84">
        <v>-4.6766296005286735E-3</v>
      </c>
      <c r="I394" t="e">
        <f>MATCH(D394,#REF!,0)</f>
        <v>#REF!</v>
      </c>
      <c r="J394" t="str">
        <f t="shared" si="6"/>
        <v>139067</v>
      </c>
    </row>
    <row r="395" spans="1:10" x14ac:dyDescent="0.25">
      <c r="A395" t="s">
        <v>1209</v>
      </c>
      <c r="B395" t="s">
        <v>1140</v>
      </c>
      <c r="C395" t="s">
        <v>99</v>
      </c>
      <c r="D395" t="s">
        <v>3778</v>
      </c>
      <c r="E395" s="58">
        <v>4713207</v>
      </c>
      <c r="F395" s="58">
        <v>4625313</v>
      </c>
      <c r="G395" s="58">
        <v>-87894</v>
      </c>
      <c r="H395" s="84">
        <v>-1.8648448922357962E-2</v>
      </c>
      <c r="I395" t="e">
        <f>MATCH(D395,#REF!,0)</f>
        <v>#REF!</v>
      </c>
      <c r="J395" t="str">
        <f t="shared" si="6"/>
        <v>139089</v>
      </c>
    </row>
    <row r="396" spans="1:10" x14ac:dyDescent="0.25">
      <c r="A396" t="s">
        <v>1211</v>
      </c>
      <c r="B396" t="s">
        <v>1140</v>
      </c>
      <c r="C396" t="s">
        <v>99</v>
      </c>
      <c r="D396" t="s">
        <v>3779</v>
      </c>
      <c r="E396" s="58">
        <v>1677472</v>
      </c>
      <c r="F396" s="58">
        <v>1676919</v>
      </c>
      <c r="G396" s="58">
        <v>-553</v>
      </c>
      <c r="H396" s="84">
        <v>-3.2966273058507089E-4</v>
      </c>
      <c r="I396" t="e">
        <f>MATCH(D396,#REF!,0)</f>
        <v>#REF!</v>
      </c>
      <c r="J396" t="str">
        <f t="shared" si="6"/>
        <v>139121</v>
      </c>
    </row>
    <row r="397" spans="1:10" x14ac:dyDescent="0.25">
      <c r="A397" t="s">
        <v>1213</v>
      </c>
      <c r="B397" t="s">
        <v>1140</v>
      </c>
      <c r="C397" t="s">
        <v>99</v>
      </c>
      <c r="D397" t="s">
        <v>3780</v>
      </c>
      <c r="E397" s="58">
        <v>4888570</v>
      </c>
      <c r="F397" s="58">
        <v>5098532</v>
      </c>
      <c r="G397" s="58">
        <v>209962</v>
      </c>
      <c r="H397" s="84">
        <v>4.2949574210863296E-2</v>
      </c>
      <c r="I397" t="e">
        <f>MATCH(D397,#REF!,0)</f>
        <v>#REF!</v>
      </c>
      <c r="J397" t="str">
        <f t="shared" si="6"/>
        <v>139135</v>
      </c>
    </row>
    <row r="398" spans="1:10" x14ac:dyDescent="0.25">
      <c r="A398" t="s">
        <v>3316</v>
      </c>
      <c r="B398" t="s">
        <v>1140</v>
      </c>
      <c r="C398" t="s">
        <v>99</v>
      </c>
      <c r="D398" t="s">
        <v>3781</v>
      </c>
      <c r="E398" s="58">
        <v>971360</v>
      </c>
      <c r="F398" s="58">
        <v>1002637</v>
      </c>
      <c r="G398" s="58">
        <v>31277</v>
      </c>
      <c r="H398" s="84">
        <v>3.2199184648328119E-2</v>
      </c>
      <c r="I398" t="e">
        <f>MATCH(D398,#REF!,0)</f>
        <v>#REF!</v>
      </c>
      <c r="J398" t="str">
        <f t="shared" si="6"/>
        <v>139151</v>
      </c>
    </row>
    <row r="399" spans="1:10" x14ac:dyDescent="0.25">
      <c r="A399" t="s">
        <v>3375</v>
      </c>
      <c r="B399" t="s">
        <v>1218</v>
      </c>
      <c r="C399" t="s">
        <v>3358</v>
      </c>
      <c r="D399" t="s">
        <v>4623</v>
      </c>
      <c r="E399" s="58">
        <v>2627655</v>
      </c>
      <c r="F399" s="58">
        <v>2677897</v>
      </c>
      <c r="G399" s="58">
        <v>50242</v>
      </c>
      <c r="H399" s="84">
        <v>1.9120470533612668E-2</v>
      </c>
      <c r="I399" t="e">
        <f>MATCH(D399,#REF!,0)</f>
        <v>#REF!</v>
      </c>
      <c r="J399" t="str">
        <f t="shared" si="6"/>
        <v>150001</v>
      </c>
    </row>
    <row r="400" spans="1:10" x14ac:dyDescent="0.25">
      <c r="A400" t="s">
        <v>3374</v>
      </c>
      <c r="B400" t="s">
        <v>1218</v>
      </c>
      <c r="C400" t="s">
        <v>3358</v>
      </c>
      <c r="D400" t="s">
        <v>4624</v>
      </c>
      <c r="E400" s="58">
        <v>708555</v>
      </c>
      <c r="F400" s="58">
        <v>720550</v>
      </c>
      <c r="G400" s="58">
        <v>11995</v>
      </c>
      <c r="H400" s="84">
        <v>1.6928819922236101E-2</v>
      </c>
      <c r="I400" t="e">
        <f>MATCH(D400,#REF!,0)</f>
        <v>#REF!</v>
      </c>
      <c r="J400" t="str">
        <f t="shared" si="6"/>
        <v>150002</v>
      </c>
    </row>
    <row r="401" spans="1:10" x14ac:dyDescent="0.25">
      <c r="A401" t="s">
        <v>3373</v>
      </c>
      <c r="B401" t="s">
        <v>1218</v>
      </c>
      <c r="C401" t="s">
        <v>3358</v>
      </c>
      <c r="D401" t="s">
        <v>4625</v>
      </c>
      <c r="E401" s="58">
        <v>1615114</v>
      </c>
      <c r="F401" s="58">
        <v>1571310</v>
      </c>
      <c r="G401" s="58">
        <v>-43804</v>
      </c>
      <c r="H401" s="84">
        <v>-2.7121305369156603E-2</v>
      </c>
      <c r="I401" t="e">
        <f>MATCH(D401,#REF!,0)</f>
        <v>#REF!</v>
      </c>
      <c r="J401" t="str">
        <f t="shared" si="6"/>
        <v>150003</v>
      </c>
    </row>
    <row r="402" spans="1:10" x14ac:dyDescent="0.25">
      <c r="A402" t="s">
        <v>1220</v>
      </c>
      <c r="B402" t="s">
        <v>1218</v>
      </c>
      <c r="C402" t="s">
        <v>27</v>
      </c>
      <c r="D402" t="s">
        <v>3782</v>
      </c>
      <c r="E402" s="58">
        <v>7817498</v>
      </c>
      <c r="F402" s="58">
        <v>7593075</v>
      </c>
      <c r="G402" s="58">
        <v>-224423</v>
      </c>
      <c r="H402" s="84">
        <v>-2.8707778371033801E-2</v>
      </c>
      <c r="I402" t="e">
        <f>MATCH(D402,#REF!,0)</f>
        <v>#REF!</v>
      </c>
      <c r="J402" t="str">
        <f t="shared" si="6"/>
        <v>150144</v>
      </c>
    </row>
    <row r="403" spans="1:10" x14ac:dyDescent="0.25">
      <c r="A403" t="s">
        <v>1221</v>
      </c>
      <c r="B403" t="s">
        <v>1222</v>
      </c>
      <c r="C403" t="s">
        <v>19</v>
      </c>
      <c r="D403" t="s">
        <v>3783</v>
      </c>
      <c r="E403" s="58">
        <v>21858155</v>
      </c>
      <c r="F403" s="58">
        <v>21613307</v>
      </c>
      <c r="G403" s="58">
        <v>-244848</v>
      </c>
      <c r="H403" s="84">
        <v>-1.1201677360234658E-2</v>
      </c>
      <c r="I403" t="e">
        <f>MATCH(D403,#REF!,0)</f>
        <v>#REF!</v>
      </c>
      <c r="J403" t="str">
        <f t="shared" si="6"/>
        <v>199999</v>
      </c>
    </row>
    <row r="404" spans="1:10" x14ac:dyDescent="0.25">
      <c r="A404" t="s">
        <v>1224</v>
      </c>
      <c r="B404" t="s">
        <v>1222</v>
      </c>
      <c r="C404" t="s">
        <v>27</v>
      </c>
      <c r="D404" t="s">
        <v>3784</v>
      </c>
      <c r="E404" s="58">
        <v>509171</v>
      </c>
      <c r="F404" s="58">
        <v>488278</v>
      </c>
      <c r="G404" s="58">
        <v>-20893</v>
      </c>
      <c r="H404" s="84">
        <v>-4.1033366000813087E-2</v>
      </c>
      <c r="I404" t="e">
        <f>MATCH(D404,#REF!,0)</f>
        <v>#REF!</v>
      </c>
      <c r="J404" t="str">
        <f t="shared" si="6"/>
        <v>190138</v>
      </c>
    </row>
    <row r="405" spans="1:10" x14ac:dyDescent="0.25">
      <c r="A405" t="s">
        <v>1229</v>
      </c>
      <c r="B405" t="s">
        <v>1222</v>
      </c>
      <c r="C405" t="s">
        <v>27</v>
      </c>
      <c r="D405" t="s">
        <v>3785</v>
      </c>
      <c r="E405" s="58">
        <v>265976</v>
      </c>
      <c r="F405" s="58">
        <v>249953</v>
      </c>
      <c r="G405" s="58">
        <v>-16023</v>
      </c>
      <c r="H405" s="84">
        <v>-6.0242277498721686E-2</v>
      </c>
      <c r="I405" t="e">
        <f>MATCH(D405,#REF!,0)</f>
        <v>#REF!</v>
      </c>
      <c r="J405" t="str">
        <f t="shared" si="6"/>
        <v>190798</v>
      </c>
    </row>
    <row r="406" spans="1:10" x14ac:dyDescent="0.25">
      <c r="A406" t="s">
        <v>1233</v>
      </c>
      <c r="B406" t="s">
        <v>1222</v>
      </c>
      <c r="C406" t="s">
        <v>27</v>
      </c>
      <c r="D406" t="s">
        <v>3786</v>
      </c>
      <c r="E406" s="58">
        <v>1085181</v>
      </c>
      <c r="F406" s="58">
        <v>1050636</v>
      </c>
      <c r="G406" s="58">
        <v>-34545</v>
      </c>
      <c r="H406" s="84">
        <v>-3.183339922095945E-2</v>
      </c>
      <c r="I406" t="e">
        <f>MATCH(D406,#REF!,0)</f>
        <v>#REF!</v>
      </c>
      <c r="J406" t="str">
        <f t="shared" si="6"/>
        <v>190804</v>
      </c>
    </row>
    <row r="407" spans="1:10" x14ac:dyDescent="0.25">
      <c r="A407" t="s">
        <v>1235</v>
      </c>
      <c r="B407" t="s">
        <v>1222</v>
      </c>
      <c r="C407" t="s">
        <v>27</v>
      </c>
      <c r="D407" t="s">
        <v>3787</v>
      </c>
      <c r="E407" s="58">
        <v>866376</v>
      </c>
      <c r="F407" s="58">
        <v>877992</v>
      </c>
      <c r="G407" s="58">
        <v>11616</v>
      </c>
      <c r="H407" s="84">
        <v>1.34075736169977E-2</v>
      </c>
      <c r="I407" t="e">
        <f>MATCH(D407,#REF!,0)</f>
        <v>#REF!</v>
      </c>
      <c r="J407" t="str">
        <f t="shared" si="6"/>
        <v>191134</v>
      </c>
    </row>
    <row r="408" spans="1:10" x14ac:dyDescent="0.25">
      <c r="A408" t="s">
        <v>1240</v>
      </c>
      <c r="B408" t="s">
        <v>1222</v>
      </c>
      <c r="C408" t="s">
        <v>27</v>
      </c>
      <c r="D408" t="s">
        <v>3788</v>
      </c>
      <c r="E408" s="58">
        <v>1316865</v>
      </c>
      <c r="F408" s="58">
        <v>1211231</v>
      </c>
      <c r="G408" s="58">
        <v>-105634</v>
      </c>
      <c r="H408" s="84">
        <v>-8.021627121990485E-2</v>
      </c>
      <c r="I408" t="e">
        <f>MATCH(D408,#REF!,0)</f>
        <v>#REF!</v>
      </c>
      <c r="J408" t="str">
        <f t="shared" si="6"/>
        <v>191254</v>
      </c>
    </row>
    <row r="409" spans="1:10" x14ac:dyDescent="0.25">
      <c r="A409" t="s">
        <v>1245</v>
      </c>
      <c r="B409" t="s">
        <v>1222</v>
      </c>
      <c r="C409" t="s">
        <v>27</v>
      </c>
      <c r="D409" t="s">
        <v>3789</v>
      </c>
      <c r="E409" s="58">
        <v>3516662</v>
      </c>
      <c r="F409" s="58">
        <v>3454192</v>
      </c>
      <c r="G409" s="58">
        <v>-62470</v>
      </c>
      <c r="H409" s="84">
        <v>-1.7764004615740722E-2</v>
      </c>
      <c r="I409" t="e">
        <f>MATCH(D409,#REF!,0)</f>
        <v>#REF!</v>
      </c>
      <c r="J409" t="str">
        <f t="shared" si="6"/>
        <v>191362</v>
      </c>
    </row>
    <row r="410" spans="1:10" x14ac:dyDescent="0.25">
      <c r="A410" t="s">
        <v>1249</v>
      </c>
      <c r="B410" t="s">
        <v>1222</v>
      </c>
      <c r="C410" t="s">
        <v>27</v>
      </c>
      <c r="D410" t="s">
        <v>3790</v>
      </c>
      <c r="E410" s="58">
        <v>974408</v>
      </c>
      <c r="F410" s="58">
        <v>954448</v>
      </c>
      <c r="G410" s="58">
        <v>-19960</v>
      </c>
      <c r="H410" s="84">
        <v>-2.0484232477565867E-2</v>
      </c>
      <c r="I410" t="e">
        <f>MATCH(D410,#REF!,0)</f>
        <v>#REF!</v>
      </c>
      <c r="J410" t="str">
        <f t="shared" si="6"/>
        <v>191464</v>
      </c>
    </row>
    <row r="411" spans="1:10" x14ac:dyDescent="0.25">
      <c r="A411" t="s">
        <v>1252</v>
      </c>
      <c r="B411" t="s">
        <v>1222</v>
      </c>
      <c r="C411" t="s">
        <v>27</v>
      </c>
      <c r="D411" t="s">
        <v>3791</v>
      </c>
      <c r="E411" s="58">
        <v>596122</v>
      </c>
      <c r="F411" s="58">
        <v>600387</v>
      </c>
      <c r="G411" s="58">
        <v>4265</v>
      </c>
      <c r="H411" s="84">
        <v>7.1545757412073367E-3</v>
      </c>
      <c r="I411" t="e">
        <f>MATCH(D411,#REF!,0)</f>
        <v>#REF!</v>
      </c>
      <c r="J411" t="str">
        <f t="shared" si="6"/>
        <v>192466</v>
      </c>
    </row>
    <row r="412" spans="1:10" x14ac:dyDescent="0.25">
      <c r="A412" t="s">
        <v>1255</v>
      </c>
      <c r="B412" t="s">
        <v>1222</v>
      </c>
      <c r="C412" t="s">
        <v>27</v>
      </c>
      <c r="D412" t="s">
        <v>3792</v>
      </c>
      <c r="E412" s="58">
        <v>1534726</v>
      </c>
      <c r="F412" s="58">
        <v>1525278</v>
      </c>
      <c r="G412" s="58">
        <v>-9448</v>
      </c>
      <c r="H412" s="84">
        <v>-6.1561477423331592E-3</v>
      </c>
      <c r="I412" t="e">
        <f>MATCH(D412,#REF!,0)</f>
        <v>#REF!</v>
      </c>
      <c r="J412" t="str">
        <f t="shared" si="6"/>
        <v>194812</v>
      </c>
    </row>
    <row r="413" spans="1:10" x14ac:dyDescent="0.25">
      <c r="A413" t="s">
        <v>1259</v>
      </c>
      <c r="B413" t="s">
        <v>1222</v>
      </c>
      <c r="C413" t="s">
        <v>27</v>
      </c>
      <c r="D413" t="s">
        <v>3793</v>
      </c>
      <c r="E413" s="58">
        <v>1190399</v>
      </c>
      <c r="F413" s="58">
        <v>1172916</v>
      </c>
      <c r="G413" s="58">
        <v>-17483</v>
      </c>
      <c r="H413" s="84">
        <v>-1.4686672283830884E-2</v>
      </c>
      <c r="I413" t="e">
        <f>MATCH(D413,#REF!,0)</f>
        <v>#REF!</v>
      </c>
      <c r="J413" t="str">
        <f t="shared" si="6"/>
        <v>195394</v>
      </c>
    </row>
    <row r="414" spans="1:10" x14ac:dyDescent="0.25">
      <c r="A414" t="s">
        <v>1262</v>
      </c>
      <c r="B414" t="s">
        <v>1222</v>
      </c>
      <c r="C414" t="s">
        <v>27</v>
      </c>
      <c r="D414" t="s">
        <v>3794</v>
      </c>
      <c r="E414" s="58">
        <v>227165</v>
      </c>
      <c r="F414" s="58">
        <v>234762</v>
      </c>
      <c r="G414" s="58">
        <v>7597</v>
      </c>
      <c r="H414" s="84">
        <v>3.3442651816961239E-2</v>
      </c>
      <c r="I414" t="e">
        <f>MATCH(D414,#REF!,0)</f>
        <v>#REF!</v>
      </c>
      <c r="J414" t="str">
        <f t="shared" si="6"/>
        <v>195508</v>
      </c>
    </row>
    <row r="415" spans="1:10" x14ac:dyDescent="0.25">
      <c r="A415" t="s">
        <v>1265</v>
      </c>
      <c r="B415" t="s">
        <v>1266</v>
      </c>
      <c r="C415" t="s">
        <v>19</v>
      </c>
      <c r="D415" t="s">
        <v>3795</v>
      </c>
      <c r="E415" s="58">
        <v>7742858</v>
      </c>
      <c r="F415" s="58">
        <v>7836408</v>
      </c>
      <c r="G415" s="58">
        <v>93550</v>
      </c>
      <c r="H415" s="84">
        <v>1.2082101983531145E-2</v>
      </c>
      <c r="I415" t="e">
        <f>MATCH(D415,#REF!,0)</f>
        <v>#REF!</v>
      </c>
      <c r="J415" t="str">
        <f t="shared" si="6"/>
        <v>169999</v>
      </c>
    </row>
    <row r="416" spans="1:10" x14ac:dyDescent="0.25">
      <c r="A416" t="s">
        <v>1268</v>
      </c>
      <c r="B416" t="s">
        <v>1266</v>
      </c>
      <c r="C416" t="s">
        <v>27</v>
      </c>
      <c r="D416" t="s">
        <v>3796</v>
      </c>
      <c r="E416" s="58">
        <v>1235766</v>
      </c>
      <c r="F416" s="58">
        <v>1286976</v>
      </c>
      <c r="G416" s="58">
        <v>51210</v>
      </c>
      <c r="H416" s="84">
        <v>4.1439884249930815E-2</v>
      </c>
      <c r="I416" t="e">
        <f>MATCH(D416,#REF!,0)</f>
        <v>#REF!</v>
      </c>
      <c r="J416" t="str">
        <f t="shared" si="6"/>
        <v>160102</v>
      </c>
    </row>
    <row r="417" spans="1:10" x14ac:dyDescent="0.25">
      <c r="A417" t="s">
        <v>1271</v>
      </c>
      <c r="B417" t="s">
        <v>1266</v>
      </c>
      <c r="C417" t="s">
        <v>27</v>
      </c>
      <c r="D417" t="s">
        <v>3797</v>
      </c>
      <c r="E417" s="58">
        <v>297298</v>
      </c>
      <c r="F417" s="58">
        <v>295366</v>
      </c>
      <c r="G417" s="58">
        <v>-1932</v>
      </c>
      <c r="H417" s="84">
        <v>-6.4985300943834132E-3</v>
      </c>
      <c r="I417" t="e">
        <f>MATCH(D417,#REF!,0)</f>
        <v>#REF!</v>
      </c>
      <c r="J417" t="str">
        <f t="shared" si="6"/>
        <v>160198</v>
      </c>
    </row>
    <row r="418" spans="1:10" x14ac:dyDescent="0.25">
      <c r="A418" t="s">
        <v>1275</v>
      </c>
      <c r="B418" t="s">
        <v>1266</v>
      </c>
      <c r="C418" t="s">
        <v>27</v>
      </c>
      <c r="D418" t="s">
        <v>3798</v>
      </c>
      <c r="E418" s="58">
        <v>361453</v>
      </c>
      <c r="F418" s="58">
        <v>342373</v>
      </c>
      <c r="G418" s="58">
        <v>-19080</v>
      </c>
      <c r="H418" s="84">
        <v>-5.2786946020644453E-2</v>
      </c>
      <c r="I418" t="e">
        <f>MATCH(D418,#REF!,0)</f>
        <v>#REF!</v>
      </c>
      <c r="J418" t="str">
        <f t="shared" si="6"/>
        <v>160510</v>
      </c>
    </row>
    <row r="419" spans="1:10" x14ac:dyDescent="0.25">
      <c r="A419" t="s">
        <v>1279</v>
      </c>
      <c r="B419" t="s">
        <v>1266</v>
      </c>
      <c r="C419" t="s">
        <v>27</v>
      </c>
      <c r="D419" t="s">
        <v>3799</v>
      </c>
      <c r="E419" s="58">
        <v>216143</v>
      </c>
      <c r="F419" s="58">
        <v>198024</v>
      </c>
      <c r="G419" s="58">
        <v>-18119</v>
      </c>
      <c r="H419" s="84">
        <v>-8.38287615143678E-2</v>
      </c>
      <c r="I419" t="e">
        <f>MATCH(D419,#REF!,0)</f>
        <v>#REF!</v>
      </c>
      <c r="J419" t="str">
        <f t="shared" si="6"/>
        <v>160618</v>
      </c>
    </row>
    <row r="420" spans="1:10" x14ac:dyDescent="0.25">
      <c r="A420" t="s">
        <v>1283</v>
      </c>
      <c r="B420" t="s">
        <v>1266</v>
      </c>
      <c r="C420" t="s">
        <v>47</v>
      </c>
      <c r="D420" t="s">
        <v>3800</v>
      </c>
      <c r="E420" s="58">
        <v>293913</v>
      </c>
      <c r="F420" s="58">
        <v>300091</v>
      </c>
      <c r="G420" s="58">
        <v>6178</v>
      </c>
      <c r="H420" s="84">
        <v>2.1019825594648756E-2</v>
      </c>
      <c r="I420" t="e">
        <f>MATCH(D420,#REF!,0)</f>
        <v>#REF!</v>
      </c>
      <c r="J420" t="str">
        <f t="shared" si="6"/>
        <v>160684</v>
      </c>
    </row>
    <row r="421" spans="1:10" x14ac:dyDescent="0.25">
      <c r="A421" t="s">
        <v>1285</v>
      </c>
      <c r="B421" t="s">
        <v>1266</v>
      </c>
      <c r="C421" t="s">
        <v>27</v>
      </c>
      <c r="D421" t="s">
        <v>3801</v>
      </c>
      <c r="E421" s="58">
        <v>719538</v>
      </c>
      <c r="F421" s="58">
        <v>732030</v>
      </c>
      <c r="G421" s="58">
        <v>12492</v>
      </c>
      <c r="H421" s="84">
        <v>1.736114006487496E-2</v>
      </c>
      <c r="I421" t="e">
        <f>MATCH(D421,#REF!,0)</f>
        <v>#REF!</v>
      </c>
      <c r="J421" t="str">
        <f t="shared" si="6"/>
        <v>160762</v>
      </c>
    </row>
    <row r="422" spans="1:10" x14ac:dyDescent="0.25">
      <c r="A422" t="s">
        <v>1288</v>
      </c>
      <c r="B422" t="s">
        <v>1266</v>
      </c>
      <c r="C422" t="s">
        <v>27</v>
      </c>
      <c r="D422" t="s">
        <v>3802</v>
      </c>
      <c r="E422" s="58">
        <v>371835</v>
      </c>
      <c r="F422" s="58">
        <v>379650</v>
      </c>
      <c r="G422" s="58">
        <v>7815</v>
      </c>
      <c r="H422" s="84">
        <v>2.1017386744120375E-2</v>
      </c>
      <c r="I422" t="e">
        <f>MATCH(D422,#REF!,0)</f>
        <v>#REF!</v>
      </c>
      <c r="J422" t="str">
        <f t="shared" si="6"/>
        <v>160906</v>
      </c>
    </row>
    <row r="423" spans="1:10" x14ac:dyDescent="0.25">
      <c r="A423" t="s">
        <v>1291</v>
      </c>
      <c r="B423" t="s">
        <v>1292</v>
      </c>
      <c r="C423" t="s">
        <v>19</v>
      </c>
      <c r="D423" t="s">
        <v>3803</v>
      </c>
      <c r="E423" s="58">
        <v>27143465</v>
      </c>
      <c r="F423" s="58">
        <v>26542147</v>
      </c>
      <c r="G423" s="58">
        <v>-601318</v>
      </c>
      <c r="H423" s="84">
        <v>-2.2153324934749488E-2</v>
      </c>
      <c r="I423" t="e">
        <f>MATCH(D423,#REF!,0)</f>
        <v>#REF!</v>
      </c>
      <c r="J423" t="str">
        <f t="shared" si="6"/>
        <v>179999</v>
      </c>
    </row>
    <row r="424" spans="1:10" x14ac:dyDescent="0.25">
      <c r="A424" t="s">
        <v>1294</v>
      </c>
      <c r="B424" t="s">
        <v>1292</v>
      </c>
      <c r="C424" t="s">
        <v>47</v>
      </c>
      <c r="D424" t="s">
        <v>3804</v>
      </c>
      <c r="E424" s="58">
        <v>824508</v>
      </c>
      <c r="F424" s="58">
        <v>841043</v>
      </c>
      <c r="G424" s="58">
        <v>16535</v>
      </c>
      <c r="H424" s="84">
        <v>2.0054383947760362E-2</v>
      </c>
      <c r="I424" t="e">
        <f>MATCH(D424,#REF!,0)</f>
        <v>#REF!</v>
      </c>
      <c r="J424" t="str">
        <f t="shared" si="6"/>
        <v>170126</v>
      </c>
    </row>
    <row r="425" spans="1:10" x14ac:dyDescent="0.25">
      <c r="A425" t="s">
        <v>1298</v>
      </c>
      <c r="B425" t="s">
        <v>1292</v>
      </c>
      <c r="C425" t="s">
        <v>27</v>
      </c>
      <c r="D425" t="s">
        <v>3805</v>
      </c>
      <c r="E425" s="58">
        <v>250756</v>
      </c>
      <c r="F425" s="58">
        <v>249710</v>
      </c>
      <c r="G425" s="58">
        <v>-1046</v>
      </c>
      <c r="H425" s="84">
        <v>-4.1713857295538294E-3</v>
      </c>
      <c r="I425" t="e">
        <f>MATCH(D425,#REF!,0)</f>
        <v>#REF!</v>
      </c>
      <c r="J425" t="str">
        <f t="shared" si="6"/>
        <v>170222</v>
      </c>
    </row>
    <row r="426" spans="1:10" x14ac:dyDescent="0.25">
      <c r="A426" t="s">
        <v>787</v>
      </c>
      <c r="B426" t="s">
        <v>1292</v>
      </c>
      <c r="C426" t="s">
        <v>47</v>
      </c>
      <c r="D426" t="s">
        <v>3806</v>
      </c>
      <c r="E426" s="58">
        <v>1358765</v>
      </c>
      <c r="F426" s="58">
        <v>1437288</v>
      </c>
      <c r="G426" s="58">
        <v>78523</v>
      </c>
      <c r="H426" s="84">
        <v>5.7789978399502492E-2</v>
      </c>
      <c r="I426" t="e">
        <f>MATCH(D426,#REF!,0)</f>
        <v>#REF!</v>
      </c>
      <c r="J426" t="str">
        <f t="shared" si="6"/>
        <v>170342</v>
      </c>
    </row>
    <row r="427" spans="1:10" x14ac:dyDescent="0.25">
      <c r="A427" t="s">
        <v>1304</v>
      </c>
      <c r="B427" t="s">
        <v>1292</v>
      </c>
      <c r="C427" t="s">
        <v>47</v>
      </c>
      <c r="D427" t="s">
        <v>3807</v>
      </c>
      <c r="E427" s="58">
        <v>588351</v>
      </c>
      <c r="F427" s="58">
        <v>591776</v>
      </c>
      <c r="G427" s="58">
        <v>3425</v>
      </c>
      <c r="H427" s="84">
        <v>5.8213549394834033E-3</v>
      </c>
      <c r="I427" t="e">
        <f>MATCH(D427,#REF!,0)</f>
        <v>#REF!</v>
      </c>
      <c r="J427" t="str">
        <f t="shared" si="6"/>
        <v>170522</v>
      </c>
    </row>
    <row r="428" spans="1:10" x14ac:dyDescent="0.25">
      <c r="A428" t="s">
        <v>1307</v>
      </c>
      <c r="B428" t="s">
        <v>1292</v>
      </c>
      <c r="C428" t="s">
        <v>47</v>
      </c>
      <c r="D428" t="s">
        <v>3808</v>
      </c>
      <c r="E428" s="58">
        <v>1172275</v>
      </c>
      <c r="F428" s="58">
        <v>1171711</v>
      </c>
      <c r="G428" s="58">
        <v>-564</v>
      </c>
      <c r="H428" s="84">
        <v>-4.8111577914738436E-4</v>
      </c>
      <c r="I428" t="e">
        <f>MATCH(D428,#REF!,0)</f>
        <v>#REF!</v>
      </c>
      <c r="J428" t="str">
        <f t="shared" si="6"/>
        <v>170606</v>
      </c>
    </row>
    <row r="429" spans="1:10" x14ac:dyDescent="0.25">
      <c r="A429" t="s">
        <v>1309</v>
      </c>
      <c r="B429" t="s">
        <v>1292</v>
      </c>
      <c r="C429" t="s">
        <v>27</v>
      </c>
      <c r="D429" t="s">
        <v>3809</v>
      </c>
      <c r="E429" s="58">
        <v>593216</v>
      </c>
      <c r="F429" s="58">
        <v>567978</v>
      </c>
      <c r="G429" s="58">
        <v>-25238</v>
      </c>
      <c r="H429" s="84">
        <v>-4.2544368324522602E-2</v>
      </c>
      <c r="I429" t="e">
        <f>MATCH(D429,#REF!,0)</f>
        <v>#REF!</v>
      </c>
      <c r="J429" t="str">
        <f t="shared" si="6"/>
        <v>170660</v>
      </c>
    </row>
    <row r="430" spans="1:10" x14ac:dyDescent="0.25">
      <c r="A430" t="s">
        <v>1312</v>
      </c>
      <c r="B430" t="s">
        <v>1292</v>
      </c>
      <c r="C430" t="s">
        <v>47</v>
      </c>
      <c r="D430" t="s">
        <v>3810</v>
      </c>
      <c r="E430" s="58">
        <v>343508</v>
      </c>
      <c r="F430" s="58">
        <v>353843</v>
      </c>
      <c r="G430" s="58">
        <v>10335</v>
      </c>
      <c r="H430" s="84">
        <v>3.0086635536872505E-2</v>
      </c>
      <c r="I430" t="e">
        <f>MATCH(D430,#REF!,0)</f>
        <v>#REF!</v>
      </c>
      <c r="J430" t="str">
        <f t="shared" si="6"/>
        <v>170690</v>
      </c>
    </row>
    <row r="431" spans="1:10" x14ac:dyDescent="0.25">
      <c r="A431" t="s">
        <v>1314</v>
      </c>
      <c r="B431" t="s">
        <v>1292</v>
      </c>
      <c r="C431" t="s">
        <v>27</v>
      </c>
      <c r="D431" t="s">
        <v>3811</v>
      </c>
      <c r="E431" s="58">
        <v>704817</v>
      </c>
      <c r="F431" s="58">
        <v>688251</v>
      </c>
      <c r="G431" s="58">
        <v>-16566</v>
      </c>
      <c r="H431" s="84">
        <v>-2.3503973371811406E-2</v>
      </c>
      <c r="I431" t="e">
        <f>MATCH(D431,#REF!,0)</f>
        <v>#REF!</v>
      </c>
      <c r="J431" t="str">
        <f t="shared" si="6"/>
        <v>171218</v>
      </c>
    </row>
    <row r="432" spans="1:10" x14ac:dyDescent="0.25">
      <c r="A432" t="s">
        <v>1317</v>
      </c>
      <c r="B432" t="s">
        <v>1292</v>
      </c>
      <c r="C432" t="s">
        <v>27</v>
      </c>
      <c r="D432" t="s">
        <v>3812</v>
      </c>
      <c r="E432" s="58">
        <v>73834686</v>
      </c>
      <c r="F432" s="58">
        <v>72815019</v>
      </c>
      <c r="G432" s="58">
        <v>-1019667</v>
      </c>
      <c r="H432" s="84">
        <v>-1.3810135252691398E-2</v>
      </c>
      <c r="I432" t="e">
        <f>MATCH(D432,#REF!,0)</f>
        <v>#REF!</v>
      </c>
      <c r="J432" t="str">
        <f t="shared" si="6"/>
        <v>171296</v>
      </c>
    </row>
    <row r="433" spans="1:10" x14ac:dyDescent="0.25">
      <c r="A433" t="s">
        <v>1320</v>
      </c>
      <c r="B433" t="s">
        <v>1292</v>
      </c>
      <c r="C433" t="s">
        <v>47</v>
      </c>
      <c r="D433" t="s">
        <v>3813</v>
      </c>
      <c r="E433" s="58">
        <v>568844</v>
      </c>
      <c r="F433" s="58">
        <v>547975</v>
      </c>
      <c r="G433" s="58">
        <v>-20869</v>
      </c>
      <c r="H433" s="84">
        <v>-3.6686683871149206E-2</v>
      </c>
      <c r="I433" t="e">
        <f>MATCH(D433,#REF!,0)</f>
        <v>#REF!</v>
      </c>
      <c r="J433" t="str">
        <f t="shared" si="6"/>
        <v>171302</v>
      </c>
    </row>
    <row r="434" spans="1:10" x14ac:dyDescent="0.25">
      <c r="A434" t="s">
        <v>1322</v>
      </c>
      <c r="B434" t="s">
        <v>1292</v>
      </c>
      <c r="C434" t="s">
        <v>47</v>
      </c>
      <c r="D434" t="s">
        <v>3814</v>
      </c>
      <c r="E434" s="58">
        <v>1515196</v>
      </c>
      <c r="F434" s="58">
        <v>1516259</v>
      </c>
      <c r="G434" s="58">
        <v>1063</v>
      </c>
      <c r="H434" s="84">
        <v>7.015594022159509E-4</v>
      </c>
      <c r="I434" t="e">
        <f>MATCH(D434,#REF!,0)</f>
        <v>#REF!</v>
      </c>
      <c r="J434" t="str">
        <f t="shared" si="6"/>
        <v>171332</v>
      </c>
    </row>
    <row r="435" spans="1:10" x14ac:dyDescent="0.25">
      <c r="A435" t="s">
        <v>1324</v>
      </c>
      <c r="B435" t="s">
        <v>1292</v>
      </c>
      <c r="C435" t="s">
        <v>27</v>
      </c>
      <c r="D435" t="s">
        <v>3815</v>
      </c>
      <c r="E435" s="58">
        <v>874165</v>
      </c>
      <c r="F435" s="58">
        <v>876136</v>
      </c>
      <c r="G435" s="58">
        <v>1971</v>
      </c>
      <c r="H435" s="84">
        <v>2.2547230785950022E-3</v>
      </c>
      <c r="I435" t="e">
        <f>MATCH(D435,#REF!,0)</f>
        <v>#REF!</v>
      </c>
      <c r="J435" t="str">
        <f t="shared" si="6"/>
        <v>171692</v>
      </c>
    </row>
    <row r="436" spans="1:10" x14ac:dyDescent="0.25">
      <c r="A436" t="s">
        <v>56</v>
      </c>
      <c r="B436" t="s">
        <v>1292</v>
      </c>
      <c r="C436" t="s">
        <v>27</v>
      </c>
      <c r="D436" t="s">
        <v>3816</v>
      </c>
      <c r="E436" s="58">
        <v>1252331</v>
      </c>
      <c r="F436" s="58">
        <v>1220878</v>
      </c>
      <c r="G436" s="58">
        <v>-31453</v>
      </c>
      <c r="H436" s="84">
        <v>-2.5115564495329111E-2</v>
      </c>
      <c r="I436" t="e">
        <f>MATCH(D436,#REF!,0)</f>
        <v>#REF!</v>
      </c>
      <c r="J436" t="str">
        <f t="shared" si="6"/>
        <v>171716</v>
      </c>
    </row>
    <row r="437" spans="1:10" x14ac:dyDescent="0.25">
      <c r="A437" t="s">
        <v>1331</v>
      </c>
      <c r="B437" t="s">
        <v>1292</v>
      </c>
      <c r="C437" t="s">
        <v>47</v>
      </c>
      <c r="D437" t="s">
        <v>3817</v>
      </c>
      <c r="E437" s="58">
        <v>415584</v>
      </c>
      <c r="F437" s="58">
        <v>408847</v>
      </c>
      <c r="G437" s="58">
        <v>-6737</v>
      </c>
      <c r="H437" s="84">
        <v>-1.6210922460922463E-2</v>
      </c>
      <c r="I437" t="e">
        <f>MATCH(D437,#REF!,0)</f>
        <v>#REF!</v>
      </c>
      <c r="J437" t="str">
        <f t="shared" si="6"/>
        <v>171746</v>
      </c>
    </row>
    <row r="438" spans="1:10" x14ac:dyDescent="0.25">
      <c r="A438" t="s">
        <v>1334</v>
      </c>
      <c r="B438" t="s">
        <v>1292</v>
      </c>
      <c r="C438" t="s">
        <v>27</v>
      </c>
      <c r="D438" t="s">
        <v>3818</v>
      </c>
      <c r="E438" s="58">
        <v>278375</v>
      </c>
      <c r="F438" s="58">
        <v>283919</v>
      </c>
      <c r="G438" s="58">
        <v>5544</v>
      </c>
      <c r="H438" s="84">
        <v>1.9915581499775483E-2</v>
      </c>
      <c r="I438" t="e">
        <f>MATCH(D438,#REF!,0)</f>
        <v>#REF!</v>
      </c>
      <c r="J438" t="str">
        <f t="shared" si="6"/>
        <v>171776</v>
      </c>
    </row>
    <row r="439" spans="1:10" x14ac:dyDescent="0.25">
      <c r="A439" t="s">
        <v>1337</v>
      </c>
      <c r="B439" t="s">
        <v>1292</v>
      </c>
      <c r="C439" t="s">
        <v>47</v>
      </c>
      <c r="D439" t="s">
        <v>3819</v>
      </c>
      <c r="E439" s="58">
        <v>171651</v>
      </c>
      <c r="F439" s="58">
        <v>167229</v>
      </c>
      <c r="G439" s="58">
        <v>-4422</v>
      </c>
      <c r="H439" s="84">
        <v>-2.576157435727144E-2</v>
      </c>
      <c r="I439" t="e">
        <f>MATCH(D439,#REF!,0)</f>
        <v>#REF!</v>
      </c>
      <c r="J439" t="str">
        <f t="shared" si="6"/>
        <v>171878</v>
      </c>
    </row>
    <row r="440" spans="1:10" x14ac:dyDescent="0.25">
      <c r="A440" t="s">
        <v>1340</v>
      </c>
      <c r="B440" t="s">
        <v>1292</v>
      </c>
      <c r="C440" t="s">
        <v>47</v>
      </c>
      <c r="D440" t="s">
        <v>3820</v>
      </c>
      <c r="E440" s="58">
        <v>1504085</v>
      </c>
      <c r="F440" s="58">
        <v>1500096</v>
      </c>
      <c r="G440" s="58">
        <v>-3989</v>
      </c>
      <c r="H440" s="84">
        <v>-2.652110751719484E-3</v>
      </c>
      <c r="I440" t="e">
        <f>MATCH(D440,#REF!,0)</f>
        <v>#REF!</v>
      </c>
      <c r="J440" t="str">
        <f t="shared" si="6"/>
        <v>172022</v>
      </c>
    </row>
    <row r="441" spans="1:10" x14ac:dyDescent="0.25">
      <c r="A441" t="s">
        <v>1342</v>
      </c>
      <c r="B441" t="s">
        <v>1292</v>
      </c>
      <c r="C441" t="s">
        <v>27</v>
      </c>
      <c r="D441" t="s">
        <v>3821</v>
      </c>
      <c r="E441" s="58">
        <v>774315</v>
      </c>
      <c r="F441" s="58">
        <v>786415</v>
      </c>
      <c r="G441" s="58">
        <v>12100</v>
      </c>
      <c r="H441" s="84">
        <v>1.5626715225715633E-2</v>
      </c>
      <c r="I441" t="e">
        <f>MATCH(D441,#REF!,0)</f>
        <v>#REF!</v>
      </c>
      <c r="J441" t="str">
        <f t="shared" si="6"/>
        <v>172094</v>
      </c>
    </row>
    <row r="442" spans="1:10" x14ac:dyDescent="0.25">
      <c r="A442" t="s">
        <v>1345</v>
      </c>
      <c r="B442" t="s">
        <v>1292</v>
      </c>
      <c r="C442" t="s">
        <v>27</v>
      </c>
      <c r="D442" t="s">
        <v>3822</v>
      </c>
      <c r="E442" s="58">
        <v>1668544</v>
      </c>
      <c r="F442" s="58">
        <v>1624680</v>
      </c>
      <c r="G442" s="58">
        <v>-43864</v>
      </c>
      <c r="H442" s="84">
        <v>-2.6288788308848912E-2</v>
      </c>
      <c r="I442" t="e">
        <f>MATCH(D442,#REF!,0)</f>
        <v>#REF!</v>
      </c>
      <c r="J442" t="str">
        <f t="shared" si="6"/>
        <v>172238</v>
      </c>
    </row>
    <row r="443" spans="1:10" x14ac:dyDescent="0.25">
      <c r="A443" t="s">
        <v>1348</v>
      </c>
      <c r="B443" t="s">
        <v>1292</v>
      </c>
      <c r="C443" t="s">
        <v>47</v>
      </c>
      <c r="D443" t="s">
        <v>3823</v>
      </c>
      <c r="E443" s="58">
        <v>656661</v>
      </c>
      <c r="F443" s="58">
        <v>649701</v>
      </c>
      <c r="G443" s="58">
        <v>-6960</v>
      </c>
      <c r="H443" s="84">
        <v>-1.0599076235683251E-2</v>
      </c>
      <c r="I443" t="e">
        <f>MATCH(D443,#REF!,0)</f>
        <v>#REF!</v>
      </c>
      <c r="J443" t="str">
        <f t="shared" si="6"/>
        <v>172814</v>
      </c>
    </row>
    <row r="444" spans="1:10" x14ac:dyDescent="0.25">
      <c r="A444" t="s">
        <v>1350</v>
      </c>
      <c r="B444" t="s">
        <v>1292</v>
      </c>
      <c r="C444" t="s">
        <v>27</v>
      </c>
      <c r="D444" t="s">
        <v>3824</v>
      </c>
      <c r="E444" s="58">
        <v>273435</v>
      </c>
      <c r="F444" s="58">
        <v>251367</v>
      </c>
      <c r="G444" s="58">
        <v>-22068</v>
      </c>
      <c r="H444" s="84">
        <v>-8.0706566460036211E-2</v>
      </c>
      <c r="I444" t="e">
        <f>MATCH(D444,#REF!,0)</f>
        <v>#REF!</v>
      </c>
      <c r="J444" t="str">
        <f t="shared" si="6"/>
        <v>173228</v>
      </c>
    </row>
    <row r="445" spans="1:10" x14ac:dyDescent="0.25">
      <c r="A445" t="s">
        <v>1352</v>
      </c>
      <c r="B445" t="s">
        <v>1292</v>
      </c>
      <c r="C445" t="s">
        <v>27</v>
      </c>
      <c r="D445" t="s">
        <v>3825</v>
      </c>
      <c r="E445" s="58">
        <v>969913</v>
      </c>
      <c r="F445" s="58">
        <v>907998</v>
      </c>
      <c r="G445" s="58">
        <v>-61915</v>
      </c>
      <c r="H445" s="84">
        <v>-6.3835622370253822E-2</v>
      </c>
      <c r="I445" t="e">
        <f>MATCH(D445,#REF!,0)</f>
        <v>#REF!</v>
      </c>
      <c r="J445" t="str">
        <f t="shared" si="6"/>
        <v>173480</v>
      </c>
    </row>
    <row r="446" spans="1:10" x14ac:dyDescent="0.25">
      <c r="A446" t="s">
        <v>1354</v>
      </c>
      <c r="B446" t="s">
        <v>1292</v>
      </c>
      <c r="C446" t="s">
        <v>27</v>
      </c>
      <c r="D446" t="s">
        <v>3826</v>
      </c>
      <c r="E446" s="58">
        <v>478467</v>
      </c>
      <c r="F446" s="58">
        <v>459334</v>
      </c>
      <c r="G446" s="58">
        <v>-19133</v>
      </c>
      <c r="H446" s="84">
        <v>-3.9988128752871152E-2</v>
      </c>
      <c r="I446" t="e">
        <f>MATCH(D446,#REF!,0)</f>
        <v>#REF!</v>
      </c>
      <c r="J446" t="str">
        <f t="shared" si="6"/>
        <v>173540</v>
      </c>
    </row>
    <row r="447" spans="1:10" x14ac:dyDescent="0.25">
      <c r="A447" t="s">
        <v>4644</v>
      </c>
      <c r="B447" t="s">
        <v>1292</v>
      </c>
      <c r="C447" t="s">
        <v>27</v>
      </c>
      <c r="D447" t="s">
        <v>4690</v>
      </c>
      <c r="E447" s="58">
        <v>0</v>
      </c>
      <c r="F447" s="82">
        <v>137477</v>
      </c>
      <c r="G447" s="58">
        <v>0</v>
      </c>
      <c r="H447" s="84" t="s">
        <v>4710</v>
      </c>
      <c r="I447" t="e">
        <f>MATCH(D447,#REF!,0)</f>
        <v>#REF!</v>
      </c>
      <c r="J447" t="str">
        <f t="shared" si="6"/>
        <v>174290</v>
      </c>
    </row>
    <row r="448" spans="1:10" x14ac:dyDescent="0.25">
      <c r="A448" t="s">
        <v>1358</v>
      </c>
      <c r="B448" t="s">
        <v>1292</v>
      </c>
      <c r="C448" t="s">
        <v>27</v>
      </c>
      <c r="D448" t="s">
        <v>3827</v>
      </c>
      <c r="E448" s="58">
        <v>702955</v>
      </c>
      <c r="F448" s="58">
        <v>709819</v>
      </c>
      <c r="G448" s="58">
        <v>6864</v>
      </c>
      <c r="H448" s="84">
        <v>9.7644941710351308E-3</v>
      </c>
      <c r="I448" t="e">
        <f>MATCH(D448,#REF!,0)</f>
        <v>#REF!</v>
      </c>
      <c r="J448" t="str">
        <f t="shared" si="6"/>
        <v>174596</v>
      </c>
    </row>
    <row r="449" spans="1:10" x14ac:dyDescent="0.25">
      <c r="A449" t="s">
        <v>1362</v>
      </c>
      <c r="B449" t="s">
        <v>1292</v>
      </c>
      <c r="C449" t="s">
        <v>47</v>
      </c>
      <c r="D449" t="s">
        <v>3828</v>
      </c>
      <c r="E449" s="58">
        <v>276063</v>
      </c>
      <c r="F449" s="58">
        <v>271504</v>
      </c>
      <c r="G449" s="58">
        <v>-4559</v>
      </c>
      <c r="H449" s="84">
        <v>-1.6514346362967874E-2</v>
      </c>
      <c r="I449" t="e">
        <f>MATCH(D449,#REF!,0)</f>
        <v>#REF!</v>
      </c>
      <c r="J449" t="str">
        <f t="shared" si="6"/>
        <v>174734</v>
      </c>
    </row>
    <row r="450" spans="1:10" x14ac:dyDescent="0.25">
      <c r="A450" t="s">
        <v>1365</v>
      </c>
      <c r="B450" t="s">
        <v>1292</v>
      </c>
      <c r="C450" t="s">
        <v>27</v>
      </c>
      <c r="D450" t="s">
        <v>3829</v>
      </c>
      <c r="E450" s="58">
        <v>430399</v>
      </c>
      <c r="F450" s="58">
        <v>424250</v>
      </c>
      <c r="G450" s="58">
        <v>-6149</v>
      </c>
      <c r="H450" s="84">
        <v>-1.4286743231280742E-2</v>
      </c>
      <c r="I450" t="e">
        <f>MATCH(D450,#REF!,0)</f>
        <v>#REF!</v>
      </c>
      <c r="J450" t="str">
        <f t="shared" si="6"/>
        <v>174806</v>
      </c>
    </row>
    <row r="451" spans="1:10" x14ac:dyDescent="0.25">
      <c r="A451" t="s">
        <v>1368</v>
      </c>
      <c r="B451" t="s">
        <v>1292</v>
      </c>
      <c r="C451" t="s">
        <v>27</v>
      </c>
      <c r="D451" t="s">
        <v>3830</v>
      </c>
      <c r="E451" s="58">
        <v>410582</v>
      </c>
      <c r="F451" s="58">
        <v>409101</v>
      </c>
      <c r="G451" s="58">
        <v>-1481</v>
      </c>
      <c r="H451" s="84">
        <v>-3.6070748352338873E-3</v>
      </c>
      <c r="I451" t="e">
        <f>MATCH(D451,#REF!,0)</f>
        <v>#REF!</v>
      </c>
      <c r="J451" t="str">
        <f t="shared" ref="J451:J514" si="7">LEFT(D451,2)&amp;IF(MID(D451,3,4)="0000","9999",MID(D451,3,4))</f>
        <v>175010</v>
      </c>
    </row>
    <row r="452" spans="1:10" x14ac:dyDescent="0.25">
      <c r="A452" t="s">
        <v>1371</v>
      </c>
      <c r="B452" t="s">
        <v>1292</v>
      </c>
      <c r="C452" t="s">
        <v>47</v>
      </c>
      <c r="D452" t="s">
        <v>3831</v>
      </c>
      <c r="E452" s="58">
        <v>221247</v>
      </c>
      <c r="F452" s="58">
        <v>226455</v>
      </c>
      <c r="G452" s="58">
        <v>5208</v>
      </c>
      <c r="H452" s="84">
        <v>2.3539302227826818E-2</v>
      </c>
      <c r="I452" t="e">
        <f>MATCH(D452,#REF!,0)</f>
        <v>#REF!</v>
      </c>
      <c r="J452" t="str">
        <f t="shared" si="7"/>
        <v>175052</v>
      </c>
    </row>
    <row r="453" spans="1:10" x14ac:dyDescent="0.25">
      <c r="A453" t="s">
        <v>1375</v>
      </c>
      <c r="B453" t="s">
        <v>1292</v>
      </c>
      <c r="C453" t="s">
        <v>47</v>
      </c>
      <c r="D453" t="s">
        <v>3832</v>
      </c>
      <c r="E453" s="58">
        <v>231383</v>
      </c>
      <c r="F453" s="58">
        <v>250810</v>
      </c>
      <c r="G453" s="58">
        <v>19427</v>
      </c>
      <c r="H453" s="84">
        <v>8.3960360095599068E-2</v>
      </c>
      <c r="I453" t="e">
        <f>MATCH(D453,#REF!,0)</f>
        <v>#REF!</v>
      </c>
      <c r="J453" t="str">
        <f t="shared" si="7"/>
        <v>175148</v>
      </c>
    </row>
    <row r="454" spans="1:10" x14ac:dyDescent="0.25">
      <c r="A454" t="s">
        <v>1378</v>
      </c>
      <c r="B454" t="s">
        <v>1292</v>
      </c>
      <c r="C454" t="s">
        <v>47</v>
      </c>
      <c r="D454" t="s">
        <v>3833</v>
      </c>
      <c r="E454" s="58">
        <v>1530800</v>
      </c>
      <c r="F454" s="58">
        <v>1542732</v>
      </c>
      <c r="G454" s="58">
        <v>11932</v>
      </c>
      <c r="H454" s="84">
        <v>7.7946171936242488E-3</v>
      </c>
      <c r="I454" t="e">
        <f>MATCH(D454,#REF!,0)</f>
        <v>#REF!</v>
      </c>
      <c r="J454" t="str">
        <f t="shared" si="7"/>
        <v>175154</v>
      </c>
    </row>
    <row r="455" spans="1:10" x14ac:dyDescent="0.25">
      <c r="A455" t="s">
        <v>1381</v>
      </c>
      <c r="B455" t="s">
        <v>1292</v>
      </c>
      <c r="C455" t="s">
        <v>47</v>
      </c>
      <c r="D455" t="s">
        <v>3834</v>
      </c>
      <c r="E455" s="58">
        <v>388787</v>
      </c>
      <c r="F455" s="58">
        <v>371466</v>
      </c>
      <c r="G455" s="58">
        <v>-17321</v>
      </c>
      <c r="H455" s="84">
        <v>-4.4551386749042535E-2</v>
      </c>
      <c r="I455" t="e">
        <f>MATCH(D455,#REF!,0)</f>
        <v>#REF!</v>
      </c>
      <c r="J455" t="str">
        <f t="shared" si="7"/>
        <v>175364</v>
      </c>
    </row>
    <row r="456" spans="1:10" x14ac:dyDescent="0.25">
      <c r="A456" t="s">
        <v>1384</v>
      </c>
      <c r="B456" t="s">
        <v>1292</v>
      </c>
      <c r="C456" t="s">
        <v>47</v>
      </c>
      <c r="D456" t="s">
        <v>3835</v>
      </c>
      <c r="E456" s="58">
        <v>337498</v>
      </c>
      <c r="F456" s="58">
        <v>350260</v>
      </c>
      <c r="G456" s="58">
        <v>12762</v>
      </c>
      <c r="H456" s="84">
        <v>3.7813557413673565E-2</v>
      </c>
      <c r="I456" t="e">
        <f>MATCH(D456,#REF!,0)</f>
        <v>#REF!</v>
      </c>
      <c r="J456" t="str">
        <f t="shared" si="7"/>
        <v>175520</v>
      </c>
    </row>
    <row r="457" spans="1:10" x14ac:dyDescent="0.25">
      <c r="A457" t="s">
        <v>1388</v>
      </c>
      <c r="B457" t="s">
        <v>1292</v>
      </c>
      <c r="C457" t="s">
        <v>27</v>
      </c>
      <c r="D457" t="s">
        <v>3836</v>
      </c>
      <c r="E457" s="58">
        <v>1609901</v>
      </c>
      <c r="F457" s="58">
        <v>1581903</v>
      </c>
      <c r="G457" s="58">
        <v>-27998</v>
      </c>
      <c r="H457" s="84">
        <v>-1.7391131504359586E-2</v>
      </c>
      <c r="I457" t="e">
        <f>MATCH(D457,#REF!,0)</f>
        <v>#REF!</v>
      </c>
      <c r="J457" t="str">
        <f t="shared" si="7"/>
        <v>175526</v>
      </c>
    </row>
    <row r="458" spans="1:10" x14ac:dyDescent="0.25">
      <c r="A458" t="s">
        <v>1391</v>
      </c>
      <c r="B458" t="s">
        <v>1292</v>
      </c>
      <c r="C458" t="s">
        <v>47</v>
      </c>
      <c r="D458" t="s">
        <v>3837</v>
      </c>
      <c r="E458" s="58">
        <v>299705</v>
      </c>
      <c r="F458" s="58">
        <v>300675</v>
      </c>
      <c r="G458" s="58">
        <v>970</v>
      </c>
      <c r="H458" s="84">
        <v>3.2365159073088536E-3</v>
      </c>
      <c r="I458" t="e">
        <f>MATCH(D458,#REF!,0)</f>
        <v>#REF!</v>
      </c>
      <c r="J458" t="str">
        <f t="shared" si="7"/>
        <v>175808</v>
      </c>
    </row>
    <row r="459" spans="1:10" x14ac:dyDescent="0.25">
      <c r="A459" t="s">
        <v>1394</v>
      </c>
      <c r="B459" t="s">
        <v>1292</v>
      </c>
      <c r="C459" t="s">
        <v>27</v>
      </c>
      <c r="D459" t="s">
        <v>3838</v>
      </c>
      <c r="E459" s="58">
        <v>2054135</v>
      </c>
      <c r="F459" s="58">
        <v>2091773</v>
      </c>
      <c r="G459" s="58">
        <v>37638</v>
      </c>
      <c r="H459" s="84">
        <v>1.8323041085420384E-2</v>
      </c>
      <c r="I459" t="e">
        <f>MATCH(D459,#REF!,0)</f>
        <v>#REF!</v>
      </c>
      <c r="J459" t="str">
        <f t="shared" si="7"/>
        <v>176000</v>
      </c>
    </row>
    <row r="460" spans="1:10" x14ac:dyDescent="0.25">
      <c r="A460" t="s">
        <v>1398</v>
      </c>
      <c r="B460" t="s">
        <v>1292</v>
      </c>
      <c r="C460" t="s">
        <v>27</v>
      </c>
      <c r="D460" t="s">
        <v>3839</v>
      </c>
      <c r="E460" s="58">
        <v>952980</v>
      </c>
      <c r="F460" s="58">
        <v>949410</v>
      </c>
      <c r="G460" s="58">
        <v>-3570</v>
      </c>
      <c r="H460" s="84">
        <v>-3.74614367562803E-3</v>
      </c>
      <c r="I460" t="e">
        <f>MATCH(D460,#REF!,0)</f>
        <v>#REF!</v>
      </c>
      <c r="J460" t="str">
        <f t="shared" si="7"/>
        <v>176006</v>
      </c>
    </row>
    <row r="461" spans="1:10" x14ac:dyDescent="0.25">
      <c r="A461" t="s">
        <v>1401</v>
      </c>
      <c r="B461" t="s">
        <v>1292</v>
      </c>
      <c r="C461" t="s">
        <v>27</v>
      </c>
      <c r="D461" t="s">
        <v>3840</v>
      </c>
      <c r="E461" s="58">
        <v>312944</v>
      </c>
      <c r="F461" s="58">
        <v>307536</v>
      </c>
      <c r="G461" s="58">
        <v>-5408</v>
      </c>
      <c r="H461" s="84">
        <v>-1.7281047088296947E-2</v>
      </c>
      <c r="I461" t="e">
        <f>MATCH(D461,#REF!,0)</f>
        <v>#REF!</v>
      </c>
      <c r="J461" t="str">
        <f t="shared" si="7"/>
        <v>176300</v>
      </c>
    </row>
    <row r="462" spans="1:10" x14ac:dyDescent="0.25">
      <c r="A462" t="s">
        <v>1404</v>
      </c>
      <c r="B462" t="s">
        <v>1292</v>
      </c>
      <c r="C462" t="s">
        <v>27</v>
      </c>
      <c r="D462" t="s">
        <v>3841</v>
      </c>
      <c r="E462" s="58">
        <v>483992</v>
      </c>
      <c r="F462" s="58">
        <v>470419</v>
      </c>
      <c r="G462" s="58">
        <v>-13573</v>
      </c>
      <c r="H462" s="84">
        <v>-2.804385196449528E-2</v>
      </c>
      <c r="I462" t="e">
        <f>MATCH(D462,#REF!,0)</f>
        <v>#REF!</v>
      </c>
      <c r="J462" t="str">
        <f t="shared" si="7"/>
        <v>176498</v>
      </c>
    </row>
    <row r="463" spans="1:10" x14ac:dyDescent="0.25">
      <c r="A463" t="s">
        <v>1407</v>
      </c>
      <c r="B463" t="s">
        <v>1292</v>
      </c>
      <c r="C463" t="s">
        <v>27</v>
      </c>
      <c r="D463" t="s">
        <v>3842</v>
      </c>
      <c r="E463" s="58">
        <v>1015014</v>
      </c>
      <c r="F463" s="58">
        <v>1038204</v>
      </c>
      <c r="G463" s="58">
        <v>23190</v>
      </c>
      <c r="H463" s="84">
        <v>2.2846975509697404E-2</v>
      </c>
      <c r="I463" t="e">
        <f>MATCH(D463,#REF!,0)</f>
        <v>#REF!</v>
      </c>
      <c r="J463" t="str">
        <f t="shared" si="7"/>
        <v>176648</v>
      </c>
    </row>
    <row r="464" spans="1:10" x14ac:dyDescent="0.25">
      <c r="A464" t="s">
        <v>1413</v>
      </c>
      <c r="B464" t="s">
        <v>1292</v>
      </c>
      <c r="C464" t="s">
        <v>27</v>
      </c>
      <c r="D464" t="s">
        <v>3843</v>
      </c>
      <c r="E464" s="58">
        <v>373708</v>
      </c>
      <c r="F464" s="58">
        <v>386734</v>
      </c>
      <c r="G464" s="58">
        <v>13026</v>
      </c>
      <c r="H464" s="84">
        <v>3.4856090851680989E-2</v>
      </c>
      <c r="I464" t="e">
        <f>MATCH(D464,#REF!,0)</f>
        <v>#REF!</v>
      </c>
      <c r="J464" t="str">
        <f t="shared" si="7"/>
        <v>177122</v>
      </c>
    </row>
    <row r="465" spans="1:10" x14ac:dyDescent="0.25">
      <c r="A465" t="s">
        <v>1416</v>
      </c>
      <c r="B465" t="s">
        <v>1292</v>
      </c>
      <c r="C465" t="s">
        <v>47</v>
      </c>
      <c r="D465" t="s">
        <v>3844</v>
      </c>
      <c r="E465" s="58">
        <v>750775</v>
      </c>
      <c r="F465" s="58">
        <v>782734</v>
      </c>
      <c r="G465" s="58">
        <v>31959</v>
      </c>
      <c r="H465" s="84">
        <v>4.256801305317838E-2</v>
      </c>
      <c r="I465" t="e">
        <f>MATCH(D465,#REF!,0)</f>
        <v>#REF!</v>
      </c>
      <c r="J465" t="str">
        <f t="shared" si="7"/>
        <v>177404</v>
      </c>
    </row>
    <row r="466" spans="1:10" x14ac:dyDescent="0.25">
      <c r="A466" t="s">
        <v>1419</v>
      </c>
      <c r="B466" t="s">
        <v>1292</v>
      </c>
      <c r="C466" t="s">
        <v>47</v>
      </c>
      <c r="D466" t="s">
        <v>3845</v>
      </c>
      <c r="E466" s="58">
        <v>180888</v>
      </c>
      <c r="F466" s="58">
        <v>183234</v>
      </c>
      <c r="G466" s="58">
        <v>2346</v>
      </c>
      <c r="H466" s="84">
        <v>1.2969351200743001E-2</v>
      </c>
      <c r="I466" t="e">
        <f>MATCH(D466,#REF!,0)</f>
        <v>#REF!</v>
      </c>
      <c r="J466" t="str">
        <f t="shared" si="7"/>
        <v>177548</v>
      </c>
    </row>
    <row r="467" spans="1:10" x14ac:dyDescent="0.25">
      <c r="A467" t="s">
        <v>1422</v>
      </c>
      <c r="B467" t="s">
        <v>1292</v>
      </c>
      <c r="C467" t="s">
        <v>99</v>
      </c>
      <c r="D467" t="s">
        <v>3846</v>
      </c>
      <c r="E467" s="58">
        <v>9311072</v>
      </c>
      <c r="F467" s="58">
        <v>9194692</v>
      </c>
      <c r="G467" s="58">
        <v>-116380</v>
      </c>
      <c r="H467" s="84">
        <v>-1.2499097848239172E-2</v>
      </c>
      <c r="I467" t="e">
        <f>MATCH(D467,#REF!,0)</f>
        <v>#REF!</v>
      </c>
      <c r="J467" t="str">
        <f t="shared" si="7"/>
        <v>179031</v>
      </c>
    </row>
    <row r="468" spans="1:10" x14ac:dyDescent="0.25">
      <c r="A468" t="s">
        <v>1423</v>
      </c>
      <c r="B468" t="s">
        <v>1292</v>
      </c>
      <c r="C468" t="s">
        <v>99</v>
      </c>
      <c r="D468" t="s">
        <v>3847</v>
      </c>
      <c r="E468" s="58">
        <v>3140454</v>
      </c>
      <c r="F468" s="58">
        <v>3143042</v>
      </c>
      <c r="G468" s="58">
        <v>2588</v>
      </c>
      <c r="H468" s="84">
        <v>8.2408467056037122E-4</v>
      </c>
      <c r="I468" t="e">
        <f>MATCH(D468,#REF!,0)</f>
        <v>#REF!</v>
      </c>
      <c r="J468" t="str">
        <f t="shared" si="7"/>
        <v>179043</v>
      </c>
    </row>
    <row r="469" spans="1:10" x14ac:dyDescent="0.25">
      <c r="A469" t="s">
        <v>1425</v>
      </c>
      <c r="B469" t="s">
        <v>1292</v>
      </c>
      <c r="C469" t="s">
        <v>99</v>
      </c>
      <c r="D469" t="s">
        <v>3848</v>
      </c>
      <c r="E469" s="58">
        <v>1072166</v>
      </c>
      <c r="F469" s="58">
        <v>1111101</v>
      </c>
      <c r="G469" s="58">
        <v>38935</v>
      </c>
      <c r="H469" s="84">
        <v>3.6314339384013294E-2</v>
      </c>
      <c r="I469" t="e">
        <f>MATCH(D469,#REF!,0)</f>
        <v>#REF!</v>
      </c>
      <c r="J469" t="str">
        <f t="shared" si="7"/>
        <v>179089</v>
      </c>
    </row>
    <row r="470" spans="1:10" x14ac:dyDescent="0.25">
      <c r="A470" t="s">
        <v>1117</v>
      </c>
      <c r="B470" t="s">
        <v>1292</v>
      </c>
      <c r="C470" t="s">
        <v>99</v>
      </c>
      <c r="D470" t="s">
        <v>3849</v>
      </c>
      <c r="E470" s="58">
        <v>2427142</v>
      </c>
      <c r="F470" s="58">
        <v>2467191</v>
      </c>
      <c r="G470" s="58">
        <v>40049</v>
      </c>
      <c r="H470" s="84">
        <v>1.650047669234021E-2</v>
      </c>
      <c r="I470" t="e">
        <f>MATCH(D470,#REF!,0)</f>
        <v>#REF!</v>
      </c>
      <c r="J470" t="str">
        <f t="shared" si="7"/>
        <v>179097</v>
      </c>
    </row>
    <row r="471" spans="1:10" x14ac:dyDescent="0.25">
      <c r="A471" t="s">
        <v>1426</v>
      </c>
      <c r="B471" t="s">
        <v>1292</v>
      </c>
      <c r="C471" t="s">
        <v>99</v>
      </c>
      <c r="D471" t="s">
        <v>3850</v>
      </c>
      <c r="E471" s="58">
        <v>1327276</v>
      </c>
      <c r="F471" s="58">
        <v>1336311</v>
      </c>
      <c r="G471" s="58">
        <v>9035</v>
      </c>
      <c r="H471" s="84">
        <v>6.8071749960068595E-3</v>
      </c>
      <c r="I471" t="e">
        <f>MATCH(D471,#REF!,0)</f>
        <v>#REF!</v>
      </c>
      <c r="J471" t="str">
        <f t="shared" si="7"/>
        <v>179111</v>
      </c>
    </row>
    <row r="472" spans="1:10" x14ac:dyDescent="0.25">
      <c r="A472" t="s">
        <v>1427</v>
      </c>
      <c r="B472" t="s">
        <v>1292</v>
      </c>
      <c r="C472" t="s">
        <v>99</v>
      </c>
      <c r="D472" t="s">
        <v>3851</v>
      </c>
      <c r="E472" s="58">
        <v>1138341</v>
      </c>
      <c r="F472" s="58">
        <v>1164522</v>
      </c>
      <c r="G472" s="58">
        <v>26181</v>
      </c>
      <c r="H472" s="84">
        <v>2.2999259448618647E-2</v>
      </c>
      <c r="I472" t="e">
        <f>MATCH(D472,#REF!,0)</f>
        <v>#REF!</v>
      </c>
      <c r="J472" t="str">
        <f t="shared" si="7"/>
        <v>179119</v>
      </c>
    </row>
    <row r="473" spans="1:10" x14ac:dyDescent="0.25">
      <c r="A473" t="s">
        <v>1429</v>
      </c>
      <c r="B473" t="s">
        <v>1292</v>
      </c>
      <c r="C473" t="s">
        <v>99</v>
      </c>
      <c r="D473" t="s">
        <v>3852</v>
      </c>
      <c r="E473" s="58">
        <v>1159897</v>
      </c>
      <c r="F473" s="58">
        <v>1174528</v>
      </c>
      <c r="G473" s="58">
        <v>14631</v>
      </c>
      <c r="H473" s="84">
        <v>1.2614051075224782E-2</v>
      </c>
      <c r="I473" t="e">
        <f>MATCH(D473,#REF!,0)</f>
        <v>#REF!</v>
      </c>
      <c r="J473" t="str">
        <f t="shared" si="7"/>
        <v>179163</v>
      </c>
    </row>
    <row r="474" spans="1:10" x14ac:dyDescent="0.25">
      <c r="A474" t="s">
        <v>1431</v>
      </c>
      <c r="B474" t="s">
        <v>1292</v>
      </c>
      <c r="C474" t="s">
        <v>99</v>
      </c>
      <c r="D474" t="s">
        <v>3853</v>
      </c>
      <c r="E474" s="58">
        <v>1579445</v>
      </c>
      <c r="F474" s="58">
        <v>1545757</v>
      </c>
      <c r="G474" s="58">
        <v>-33688</v>
      </c>
      <c r="H474" s="84">
        <v>-2.1329011139989047E-2</v>
      </c>
      <c r="I474" t="e">
        <f>MATCH(D474,#REF!,0)</f>
        <v>#REF!</v>
      </c>
      <c r="J474" t="str">
        <f t="shared" si="7"/>
        <v>179197</v>
      </c>
    </row>
    <row r="475" spans="1:10" x14ac:dyDescent="0.25">
      <c r="A475" t="s">
        <v>1434</v>
      </c>
      <c r="B475" t="s">
        <v>1435</v>
      </c>
      <c r="C475" t="s">
        <v>19</v>
      </c>
      <c r="D475" t="s">
        <v>3854</v>
      </c>
      <c r="E475" s="58">
        <v>28252635</v>
      </c>
      <c r="F475" s="58">
        <v>28023644</v>
      </c>
      <c r="G475" s="58">
        <v>-228991</v>
      </c>
      <c r="H475" s="84">
        <v>-8.1051201064962618E-3</v>
      </c>
      <c r="I475" t="e">
        <f>MATCH(D475,#REF!,0)</f>
        <v>#REF!</v>
      </c>
      <c r="J475" t="str">
        <f t="shared" si="7"/>
        <v>189999</v>
      </c>
    </row>
    <row r="476" spans="1:10" x14ac:dyDescent="0.25">
      <c r="A476" t="s">
        <v>1437</v>
      </c>
      <c r="B476" t="s">
        <v>1435</v>
      </c>
      <c r="C476" t="s">
        <v>27</v>
      </c>
      <c r="D476" t="s">
        <v>3855</v>
      </c>
      <c r="E476" s="58">
        <v>859063</v>
      </c>
      <c r="F476" s="58">
        <v>852336</v>
      </c>
      <c r="G476" s="58">
        <v>-6727</v>
      </c>
      <c r="H476" s="84">
        <v>-7.8306247620954453E-3</v>
      </c>
      <c r="I476" t="e">
        <f>MATCH(D476,#REF!,0)</f>
        <v>#REF!</v>
      </c>
      <c r="J476" t="str">
        <f t="shared" si="7"/>
        <v>180084</v>
      </c>
    </row>
    <row r="477" spans="1:10" x14ac:dyDescent="0.25">
      <c r="A477" t="s">
        <v>1309</v>
      </c>
      <c r="B477" t="s">
        <v>1435</v>
      </c>
      <c r="C477" t="s">
        <v>27</v>
      </c>
      <c r="D477" t="s">
        <v>3856</v>
      </c>
      <c r="E477" s="58">
        <v>867243</v>
      </c>
      <c r="F477" s="58">
        <v>846527</v>
      </c>
      <c r="G477" s="58">
        <v>-20716</v>
      </c>
      <c r="H477" s="84">
        <v>-2.3887191940436533E-2</v>
      </c>
      <c r="I477" t="e">
        <f>MATCH(D477,#REF!,0)</f>
        <v>#REF!</v>
      </c>
      <c r="J477" t="str">
        <f t="shared" si="7"/>
        <v>180246</v>
      </c>
    </row>
    <row r="478" spans="1:10" x14ac:dyDescent="0.25">
      <c r="A478" t="s">
        <v>1443</v>
      </c>
      <c r="B478" t="s">
        <v>1435</v>
      </c>
      <c r="C478" t="s">
        <v>27</v>
      </c>
      <c r="D478" t="s">
        <v>3857</v>
      </c>
      <c r="E478" s="58">
        <v>218194</v>
      </c>
      <c r="F478" s="58">
        <v>231117</v>
      </c>
      <c r="G478" s="58">
        <v>12923</v>
      </c>
      <c r="H478" s="84">
        <v>5.922710981970173E-2</v>
      </c>
      <c r="I478" t="e">
        <f>MATCH(D478,#REF!,0)</f>
        <v>#REF!</v>
      </c>
      <c r="J478" t="str">
        <f t="shared" si="7"/>
        <v>180450</v>
      </c>
    </row>
    <row r="479" spans="1:10" x14ac:dyDescent="0.25">
      <c r="A479" t="s">
        <v>1446</v>
      </c>
      <c r="B479" t="s">
        <v>1435</v>
      </c>
      <c r="C479" t="s">
        <v>27</v>
      </c>
      <c r="D479" t="s">
        <v>3858</v>
      </c>
      <c r="E479" s="58">
        <v>254352</v>
      </c>
      <c r="F479" s="58">
        <v>255254</v>
      </c>
      <c r="G479" s="58">
        <v>902</v>
      </c>
      <c r="H479" s="84">
        <v>3.5462665911807261E-3</v>
      </c>
      <c r="I479" t="e">
        <f>MATCH(D479,#REF!,0)</f>
        <v>#REF!</v>
      </c>
      <c r="J479" t="str">
        <f t="shared" si="7"/>
        <v>180624</v>
      </c>
    </row>
    <row r="480" spans="1:10" x14ac:dyDescent="0.25">
      <c r="A480" t="s">
        <v>1449</v>
      </c>
      <c r="B480" t="s">
        <v>1435</v>
      </c>
      <c r="C480" t="s">
        <v>47</v>
      </c>
      <c r="D480" t="s">
        <v>3859</v>
      </c>
      <c r="E480" s="58">
        <v>1153253</v>
      </c>
      <c r="F480" s="58">
        <v>1185843</v>
      </c>
      <c r="G480" s="58">
        <v>32590</v>
      </c>
      <c r="H480" s="84">
        <v>2.8259193776213894E-2</v>
      </c>
      <c r="I480" t="e">
        <f>MATCH(D480,#REF!,0)</f>
        <v>#REF!</v>
      </c>
      <c r="J480" t="str">
        <f t="shared" si="7"/>
        <v>180846</v>
      </c>
    </row>
    <row r="481" spans="1:10" x14ac:dyDescent="0.25">
      <c r="A481" t="s">
        <v>1452</v>
      </c>
      <c r="B481" t="s">
        <v>1435</v>
      </c>
      <c r="C481" t="s">
        <v>27</v>
      </c>
      <c r="D481" t="s">
        <v>3860</v>
      </c>
      <c r="E481" s="58">
        <v>731269</v>
      </c>
      <c r="F481" s="58">
        <v>746060</v>
      </c>
      <c r="G481" s="58">
        <v>14791</v>
      </c>
      <c r="H481" s="84">
        <v>2.0226483004202284E-2</v>
      </c>
      <c r="I481" t="e">
        <f>MATCH(D481,#REF!,0)</f>
        <v>#REF!</v>
      </c>
      <c r="J481" t="str">
        <f t="shared" si="7"/>
        <v>180912</v>
      </c>
    </row>
    <row r="482" spans="1:10" x14ac:dyDescent="0.25">
      <c r="A482" t="s">
        <v>1456</v>
      </c>
      <c r="B482" t="s">
        <v>1435</v>
      </c>
      <c r="C482" t="s">
        <v>27</v>
      </c>
      <c r="D482" t="s">
        <v>3861</v>
      </c>
      <c r="E482" s="58">
        <v>2543327</v>
      </c>
      <c r="F482" s="58">
        <v>2502425</v>
      </c>
      <c r="G482" s="58">
        <v>-40902</v>
      </c>
      <c r="H482" s="84">
        <v>-1.6082084608074386E-2</v>
      </c>
      <c r="I482" t="e">
        <f>MATCH(D482,#REF!,0)</f>
        <v>#REF!</v>
      </c>
      <c r="J482" t="str">
        <f t="shared" si="7"/>
        <v>180954</v>
      </c>
    </row>
    <row r="483" spans="1:10" x14ac:dyDescent="0.25">
      <c r="A483" t="s">
        <v>1459</v>
      </c>
      <c r="B483" t="s">
        <v>1435</v>
      </c>
      <c r="C483" t="s">
        <v>27</v>
      </c>
      <c r="D483" t="s">
        <v>3862</v>
      </c>
      <c r="E483" s="58">
        <v>2019292</v>
      </c>
      <c r="F483" s="58">
        <v>1996227</v>
      </c>
      <c r="G483" s="58">
        <v>-23065</v>
      </c>
      <c r="H483" s="84">
        <v>-1.1422320298401617E-2</v>
      </c>
      <c r="I483" t="e">
        <f>MATCH(D483,#REF!,0)</f>
        <v>#REF!</v>
      </c>
      <c r="J483" t="str">
        <f t="shared" si="7"/>
        <v>181014</v>
      </c>
    </row>
    <row r="484" spans="1:10" x14ac:dyDescent="0.25">
      <c r="A484" t="s">
        <v>1463</v>
      </c>
      <c r="B484" t="s">
        <v>1435</v>
      </c>
      <c r="C484" t="s">
        <v>27</v>
      </c>
      <c r="D484" t="s">
        <v>3863</v>
      </c>
      <c r="E484" s="58">
        <v>3211351</v>
      </c>
      <c r="F484" s="58">
        <v>3140081</v>
      </c>
      <c r="G484" s="58">
        <v>-71270</v>
      </c>
      <c r="H484" s="84">
        <v>-2.2193151729599164E-2</v>
      </c>
      <c r="I484" t="e">
        <f>MATCH(D484,#REF!,0)</f>
        <v>#REF!</v>
      </c>
      <c r="J484" t="str">
        <f t="shared" si="7"/>
        <v>181104</v>
      </c>
    </row>
    <row r="485" spans="1:10" x14ac:dyDescent="0.25">
      <c r="A485" t="s">
        <v>1464</v>
      </c>
      <c r="B485" t="s">
        <v>1435</v>
      </c>
      <c r="C485" t="s">
        <v>27</v>
      </c>
      <c r="D485" t="s">
        <v>3864</v>
      </c>
      <c r="E485" s="58">
        <v>269233</v>
      </c>
      <c r="F485" s="58">
        <v>272088</v>
      </c>
      <c r="G485" s="58">
        <v>2855</v>
      </c>
      <c r="H485" s="84">
        <v>1.0604197850932093E-2</v>
      </c>
      <c r="I485" t="e">
        <f>MATCH(D485,#REF!,0)</f>
        <v>#REF!</v>
      </c>
      <c r="J485" t="str">
        <f t="shared" si="7"/>
        <v>181158</v>
      </c>
    </row>
    <row r="486" spans="1:10" x14ac:dyDescent="0.25">
      <c r="A486" t="s">
        <v>1467</v>
      </c>
      <c r="B486" t="s">
        <v>1435</v>
      </c>
      <c r="C486" t="s">
        <v>47</v>
      </c>
      <c r="D486" t="s">
        <v>3865</v>
      </c>
      <c r="E486" s="58">
        <v>2003315</v>
      </c>
      <c r="F486" s="58">
        <v>1987256</v>
      </c>
      <c r="G486" s="58">
        <v>-16059</v>
      </c>
      <c r="H486" s="84">
        <v>-8.016213126742425E-3</v>
      </c>
      <c r="I486" t="e">
        <f>MATCH(D486,#REF!,0)</f>
        <v>#REF!</v>
      </c>
      <c r="J486" t="str">
        <f t="shared" si="7"/>
        <v>181272</v>
      </c>
    </row>
    <row r="487" spans="1:10" x14ac:dyDescent="0.25">
      <c r="A487" t="s">
        <v>1470</v>
      </c>
      <c r="B487" t="s">
        <v>1435</v>
      </c>
      <c r="C487" t="s">
        <v>27</v>
      </c>
      <c r="D487" t="s">
        <v>3866</v>
      </c>
      <c r="E487" s="58">
        <v>8561730</v>
      </c>
      <c r="F487" s="58">
        <v>8404704</v>
      </c>
      <c r="G487" s="58">
        <v>-157026</v>
      </c>
      <c r="H487" s="84">
        <v>-1.8340452221688841E-2</v>
      </c>
      <c r="I487" t="e">
        <f>MATCH(D487,#REF!,0)</f>
        <v>#REF!</v>
      </c>
      <c r="J487" t="str">
        <f t="shared" si="7"/>
        <v>181404</v>
      </c>
    </row>
    <row r="488" spans="1:10" x14ac:dyDescent="0.25">
      <c r="A488" t="s">
        <v>1472</v>
      </c>
      <c r="B488" t="s">
        <v>1435</v>
      </c>
      <c r="C488" t="s">
        <v>27</v>
      </c>
      <c r="D488" t="s">
        <v>3867</v>
      </c>
      <c r="E488" s="58">
        <v>888658</v>
      </c>
      <c r="F488" s="58">
        <v>738630</v>
      </c>
      <c r="G488" s="58">
        <v>-150028</v>
      </c>
      <c r="H488" s="84">
        <v>-0.16882535238528207</v>
      </c>
      <c r="I488" t="e">
        <f>MATCH(D488,#REF!,0)</f>
        <v>#REF!</v>
      </c>
      <c r="J488" t="str">
        <f t="shared" si="7"/>
        <v>181536</v>
      </c>
    </row>
    <row r="489" spans="1:10" x14ac:dyDescent="0.25">
      <c r="A489" t="s">
        <v>1476</v>
      </c>
      <c r="B489" t="s">
        <v>1435</v>
      </c>
      <c r="C489" t="s">
        <v>27</v>
      </c>
      <c r="D489" t="s">
        <v>3868</v>
      </c>
      <c r="E489" s="58">
        <v>633859</v>
      </c>
      <c r="F489" s="58">
        <v>614759</v>
      </c>
      <c r="G489" s="58">
        <v>-19100</v>
      </c>
      <c r="H489" s="84">
        <v>-3.013288444275462E-2</v>
      </c>
      <c r="I489" t="e">
        <f>MATCH(D489,#REF!,0)</f>
        <v>#REF!</v>
      </c>
      <c r="J489" t="str">
        <f t="shared" si="7"/>
        <v>181566</v>
      </c>
    </row>
    <row r="490" spans="1:10" x14ac:dyDescent="0.25">
      <c r="A490" t="s">
        <v>1479</v>
      </c>
      <c r="B490" t="s">
        <v>1435</v>
      </c>
      <c r="C490" t="s">
        <v>27</v>
      </c>
      <c r="D490" t="s">
        <v>3869</v>
      </c>
      <c r="E490" s="58">
        <v>416003</v>
      </c>
      <c r="F490" s="58">
        <v>405970</v>
      </c>
      <c r="G490" s="58">
        <v>-10033</v>
      </c>
      <c r="H490" s="84">
        <v>-2.4117614536433633E-2</v>
      </c>
      <c r="I490" t="e">
        <f>MATCH(D490,#REF!,0)</f>
        <v>#REF!</v>
      </c>
      <c r="J490" t="str">
        <f t="shared" si="7"/>
        <v>181602</v>
      </c>
    </row>
    <row r="491" spans="1:10" x14ac:dyDescent="0.25">
      <c r="A491" t="s">
        <v>1482</v>
      </c>
      <c r="B491" t="s">
        <v>1435</v>
      </c>
      <c r="C491" t="s">
        <v>27</v>
      </c>
      <c r="D491" t="s">
        <v>3870</v>
      </c>
      <c r="E491" s="58">
        <v>615477</v>
      </c>
      <c r="F491" s="58">
        <v>616472</v>
      </c>
      <c r="G491" s="58">
        <v>995</v>
      </c>
      <c r="H491" s="84">
        <v>1.6166323030755007E-3</v>
      </c>
      <c r="I491" t="e">
        <f>MATCH(D491,#REF!,0)</f>
        <v>#REF!</v>
      </c>
      <c r="J491" t="str">
        <f t="shared" si="7"/>
        <v>181884</v>
      </c>
    </row>
    <row r="492" spans="1:10" x14ac:dyDescent="0.25">
      <c r="A492" t="s">
        <v>1485</v>
      </c>
      <c r="B492" t="s">
        <v>1435</v>
      </c>
      <c r="C492" t="s">
        <v>27</v>
      </c>
      <c r="D492" t="s">
        <v>3871</v>
      </c>
      <c r="E492" s="58">
        <v>470758</v>
      </c>
      <c r="F492" s="58">
        <v>464898</v>
      </c>
      <c r="G492" s="58">
        <v>-5860</v>
      </c>
      <c r="H492" s="84">
        <v>-1.2448009380615943E-2</v>
      </c>
      <c r="I492" t="e">
        <f>MATCH(D492,#REF!,0)</f>
        <v>#REF!</v>
      </c>
      <c r="J492" t="str">
        <f t="shared" si="7"/>
        <v>181950</v>
      </c>
    </row>
    <row r="493" spans="1:10" x14ac:dyDescent="0.25">
      <c r="A493" t="s">
        <v>1490</v>
      </c>
      <c r="B493" t="s">
        <v>1435</v>
      </c>
      <c r="C493" t="s">
        <v>27</v>
      </c>
      <c r="D493" t="s">
        <v>3872</v>
      </c>
      <c r="E493" s="58">
        <v>1176528</v>
      </c>
      <c r="F493" s="58">
        <v>1162474</v>
      </c>
      <c r="G493" s="58">
        <v>-14054</v>
      </c>
      <c r="H493" s="84">
        <v>-1.1945317068527056E-2</v>
      </c>
      <c r="I493" t="e">
        <f>MATCH(D493,#REF!,0)</f>
        <v>#REF!</v>
      </c>
      <c r="J493" t="str">
        <f t="shared" si="7"/>
        <v>182100</v>
      </c>
    </row>
    <row r="494" spans="1:10" x14ac:dyDescent="0.25">
      <c r="A494" t="s">
        <v>1494</v>
      </c>
      <c r="B494" t="s">
        <v>1435</v>
      </c>
      <c r="C494" t="s">
        <v>47</v>
      </c>
      <c r="D494" t="s">
        <v>3873</v>
      </c>
      <c r="E494" s="58">
        <v>637248</v>
      </c>
      <c r="F494" s="58">
        <v>623011</v>
      </c>
      <c r="G494" s="58">
        <v>-14237</v>
      </c>
      <c r="H494" s="84">
        <v>-2.2341380435874258E-2</v>
      </c>
      <c r="I494" t="e">
        <f>MATCH(D494,#REF!,0)</f>
        <v>#REF!</v>
      </c>
      <c r="J494" t="str">
        <f t="shared" si="7"/>
        <v>182130</v>
      </c>
    </row>
    <row r="495" spans="1:10" x14ac:dyDescent="0.25">
      <c r="A495" t="s">
        <v>1497</v>
      </c>
      <c r="B495" t="s">
        <v>1435</v>
      </c>
      <c r="C495" t="s">
        <v>27</v>
      </c>
      <c r="D495" t="s">
        <v>3874</v>
      </c>
      <c r="E495" s="58">
        <v>2359629</v>
      </c>
      <c r="F495" s="58">
        <v>2381010</v>
      </c>
      <c r="G495" s="58">
        <v>21381</v>
      </c>
      <c r="H495" s="84">
        <v>9.0611702093846107E-3</v>
      </c>
      <c r="I495" t="e">
        <f>MATCH(D495,#REF!,0)</f>
        <v>#REF!</v>
      </c>
      <c r="J495" t="str">
        <f t="shared" si="7"/>
        <v>182886</v>
      </c>
    </row>
    <row r="496" spans="1:10" x14ac:dyDescent="0.25">
      <c r="A496" t="s">
        <v>1499</v>
      </c>
      <c r="B496" t="s">
        <v>1435</v>
      </c>
      <c r="C496" t="s">
        <v>27</v>
      </c>
      <c r="D496" t="s">
        <v>3875</v>
      </c>
      <c r="E496" s="58">
        <v>1528095</v>
      </c>
      <c r="F496" s="58">
        <v>1497225</v>
      </c>
      <c r="G496" s="58">
        <v>-30870</v>
      </c>
      <c r="H496" s="84">
        <v>-2.020162359015637E-2</v>
      </c>
      <c r="I496" t="e">
        <f>MATCH(D496,#REF!,0)</f>
        <v>#REF!</v>
      </c>
      <c r="J496" t="str">
        <f t="shared" si="7"/>
        <v>183042</v>
      </c>
    </row>
    <row r="497" spans="1:10" x14ac:dyDescent="0.25">
      <c r="A497" t="s">
        <v>1503</v>
      </c>
      <c r="B497" t="s">
        <v>1435</v>
      </c>
      <c r="C497" t="s">
        <v>47</v>
      </c>
      <c r="D497" t="s">
        <v>3876</v>
      </c>
      <c r="E497" s="58">
        <v>334283</v>
      </c>
      <c r="F497" s="58">
        <v>332289</v>
      </c>
      <c r="G497" s="58">
        <v>-1994</v>
      </c>
      <c r="H497" s="84">
        <v>-5.9650056987642208E-3</v>
      </c>
      <c r="I497" t="e">
        <f>MATCH(D497,#REF!,0)</f>
        <v>#REF!</v>
      </c>
      <c r="J497" t="str">
        <f t="shared" si="7"/>
        <v>183282</v>
      </c>
    </row>
    <row r="498" spans="1:10" x14ac:dyDescent="0.25">
      <c r="A498" t="s">
        <v>1506</v>
      </c>
      <c r="B498" t="s">
        <v>1435</v>
      </c>
      <c r="C498" t="s">
        <v>99</v>
      </c>
      <c r="D498" t="s">
        <v>3877</v>
      </c>
      <c r="E498" s="58">
        <v>636836</v>
      </c>
      <c r="F498" s="58">
        <v>625521</v>
      </c>
      <c r="G498" s="58">
        <v>-11315</v>
      </c>
      <c r="H498" s="84">
        <v>-1.7767525705205109E-2</v>
      </c>
      <c r="I498" t="e">
        <f>MATCH(D498,#REF!,0)</f>
        <v>#REF!</v>
      </c>
      <c r="J498" t="str">
        <f t="shared" si="7"/>
        <v>189057</v>
      </c>
    </row>
    <row r="499" spans="1:10" x14ac:dyDescent="0.25">
      <c r="A499" t="s">
        <v>1117</v>
      </c>
      <c r="B499" t="s">
        <v>1435</v>
      </c>
      <c r="C499" t="s">
        <v>99</v>
      </c>
      <c r="D499" t="s">
        <v>3878</v>
      </c>
      <c r="E499" s="58">
        <v>1340462</v>
      </c>
      <c r="F499" s="58">
        <v>1291279</v>
      </c>
      <c r="G499" s="58">
        <v>-49183</v>
      </c>
      <c r="H499" s="84">
        <v>-3.6691081134713255E-2</v>
      </c>
      <c r="I499" t="e">
        <f>MATCH(D499,#REF!,0)</f>
        <v>#REF!</v>
      </c>
      <c r="J499" t="str">
        <f t="shared" si="7"/>
        <v>189089</v>
      </c>
    </row>
    <row r="500" spans="1:10" x14ac:dyDescent="0.25">
      <c r="A500" t="s">
        <v>1507</v>
      </c>
      <c r="B500" t="s">
        <v>1508</v>
      </c>
      <c r="C500" t="s">
        <v>19</v>
      </c>
      <c r="D500" t="s">
        <v>3879</v>
      </c>
      <c r="E500" s="58">
        <v>14072004</v>
      </c>
      <c r="F500" s="58">
        <v>13842065</v>
      </c>
      <c r="G500" s="58">
        <v>-229939</v>
      </c>
      <c r="H500" s="84">
        <v>-1.6340174434288108E-2</v>
      </c>
      <c r="I500" t="e">
        <f>MATCH(D500,#REF!,0)</f>
        <v>#REF!</v>
      </c>
      <c r="J500" t="str">
        <f t="shared" si="7"/>
        <v>209999</v>
      </c>
    </row>
    <row r="501" spans="1:10" x14ac:dyDescent="0.25">
      <c r="A501" t="s">
        <v>1510</v>
      </c>
      <c r="B501" t="s">
        <v>1508</v>
      </c>
      <c r="C501" t="s">
        <v>27</v>
      </c>
      <c r="D501" t="s">
        <v>3880</v>
      </c>
      <c r="E501" s="58">
        <v>2121735</v>
      </c>
      <c r="F501" s="58">
        <v>2056662</v>
      </c>
      <c r="G501" s="58">
        <v>-65073</v>
      </c>
      <c r="H501" s="84">
        <v>-3.0669711344724952E-2</v>
      </c>
      <c r="I501" t="e">
        <f>MATCH(D501,#REF!,0)</f>
        <v>#REF!</v>
      </c>
      <c r="J501" t="str">
        <f t="shared" si="7"/>
        <v>201776</v>
      </c>
    </row>
    <row r="502" spans="1:10" x14ac:dyDescent="0.25">
      <c r="A502" t="s">
        <v>1513</v>
      </c>
      <c r="B502" t="s">
        <v>1508</v>
      </c>
      <c r="C502" t="s">
        <v>27</v>
      </c>
      <c r="D502" t="s">
        <v>3881</v>
      </c>
      <c r="E502" s="58">
        <v>704879</v>
      </c>
      <c r="F502" s="58">
        <v>687069</v>
      </c>
      <c r="G502" s="58">
        <v>-17810</v>
      </c>
      <c r="H502" s="84">
        <v>-2.5266747909924964E-2</v>
      </c>
      <c r="I502" t="e">
        <f>MATCH(D502,#REF!,0)</f>
        <v>#REF!</v>
      </c>
      <c r="J502" t="str">
        <f t="shared" si="7"/>
        <v>201902</v>
      </c>
    </row>
    <row r="503" spans="1:10" x14ac:dyDescent="0.25">
      <c r="A503" t="s">
        <v>1517</v>
      </c>
      <c r="B503" t="s">
        <v>1508</v>
      </c>
      <c r="C503" t="s">
        <v>47</v>
      </c>
      <c r="D503" t="s">
        <v>3882</v>
      </c>
      <c r="E503" s="58">
        <v>325370</v>
      </c>
      <c r="F503" s="58">
        <v>331411</v>
      </c>
      <c r="G503" s="58">
        <v>6041</v>
      </c>
      <c r="H503" s="84">
        <v>1.85665549989243E-2</v>
      </c>
      <c r="I503" t="e">
        <f>MATCH(D503,#REF!,0)</f>
        <v>#REF!</v>
      </c>
      <c r="J503" t="str">
        <f t="shared" si="7"/>
        <v>201908</v>
      </c>
    </row>
    <row r="504" spans="1:10" x14ac:dyDescent="0.25">
      <c r="A504" t="s">
        <v>1520</v>
      </c>
      <c r="B504" t="s">
        <v>1508</v>
      </c>
      <c r="C504" t="s">
        <v>27</v>
      </c>
      <c r="D504" t="s">
        <v>3883</v>
      </c>
      <c r="E504" s="58">
        <v>587647</v>
      </c>
      <c r="F504" s="58">
        <v>618545</v>
      </c>
      <c r="G504" s="58">
        <v>30898</v>
      </c>
      <c r="H504" s="84">
        <v>5.2579184442360802E-2</v>
      </c>
      <c r="I504" t="e">
        <f>MATCH(D504,#REF!,0)</f>
        <v>#REF!</v>
      </c>
      <c r="J504" t="str">
        <f t="shared" si="7"/>
        <v>202190</v>
      </c>
    </row>
    <row r="505" spans="1:10" x14ac:dyDescent="0.25">
      <c r="A505" t="s">
        <v>1524</v>
      </c>
      <c r="B505" t="s">
        <v>1508</v>
      </c>
      <c r="C505" t="s">
        <v>27</v>
      </c>
      <c r="D505" t="s">
        <v>3884</v>
      </c>
      <c r="E505" s="58">
        <v>621257</v>
      </c>
      <c r="F505" s="58">
        <v>653611</v>
      </c>
      <c r="G505" s="58">
        <v>32354</v>
      </c>
      <c r="H505" s="84">
        <v>5.2078286441842911E-2</v>
      </c>
      <c r="I505" t="e">
        <f>MATCH(D505,#REF!,0)</f>
        <v>#REF!</v>
      </c>
      <c r="J505" t="str">
        <f t="shared" si="7"/>
        <v>202688</v>
      </c>
    </row>
    <row r="506" spans="1:10" x14ac:dyDescent="0.25">
      <c r="A506" t="s">
        <v>1527</v>
      </c>
      <c r="B506" t="s">
        <v>1508</v>
      </c>
      <c r="C506" t="s">
        <v>47</v>
      </c>
      <c r="D506" t="s">
        <v>3885</v>
      </c>
      <c r="E506" s="58">
        <v>228674</v>
      </c>
      <c r="F506" s="58">
        <v>223799</v>
      </c>
      <c r="G506" s="58">
        <v>-4875</v>
      </c>
      <c r="H506" s="84">
        <v>-2.1318558296964236E-2</v>
      </c>
      <c r="I506" t="e">
        <f>MATCH(D506,#REF!,0)</f>
        <v>#REF!</v>
      </c>
      <c r="J506" t="str">
        <f t="shared" si="7"/>
        <v>203216</v>
      </c>
    </row>
    <row r="507" spans="1:10" x14ac:dyDescent="0.25">
      <c r="A507" t="s">
        <v>1530</v>
      </c>
      <c r="B507" t="s">
        <v>1508</v>
      </c>
      <c r="C507" t="s">
        <v>27</v>
      </c>
      <c r="D507" t="s">
        <v>3886</v>
      </c>
      <c r="E507" s="58">
        <v>1667495</v>
      </c>
      <c r="F507" s="58">
        <v>1648966</v>
      </c>
      <c r="G507" s="58">
        <v>-18529</v>
      </c>
      <c r="H507" s="84">
        <v>-1.1111877396933725E-2</v>
      </c>
      <c r="I507" t="e">
        <f>MATCH(D507,#REF!,0)</f>
        <v>#REF!</v>
      </c>
      <c r="J507" t="str">
        <f t="shared" si="7"/>
        <v>203408</v>
      </c>
    </row>
    <row r="508" spans="1:10" x14ac:dyDescent="0.25">
      <c r="A508" t="s">
        <v>1533</v>
      </c>
      <c r="B508" t="s">
        <v>1508</v>
      </c>
      <c r="C508" t="s">
        <v>27</v>
      </c>
      <c r="D508" t="s">
        <v>3887</v>
      </c>
      <c r="E508" s="58">
        <v>2780875</v>
      </c>
      <c r="F508" s="58">
        <v>2679109</v>
      </c>
      <c r="G508" s="58">
        <v>-101766</v>
      </c>
      <c r="H508" s="84">
        <v>-3.6594956623364948E-2</v>
      </c>
      <c r="I508" t="e">
        <f>MATCH(D508,#REF!,0)</f>
        <v>#REF!</v>
      </c>
      <c r="J508" t="str">
        <f t="shared" si="7"/>
        <v>203696</v>
      </c>
    </row>
    <row r="509" spans="1:10" x14ac:dyDescent="0.25">
      <c r="A509" t="s">
        <v>1538</v>
      </c>
      <c r="B509" t="s">
        <v>1508</v>
      </c>
      <c r="C509" t="s">
        <v>99</v>
      </c>
      <c r="D509" t="s">
        <v>3888</v>
      </c>
      <c r="E509" s="58">
        <v>1228430</v>
      </c>
      <c r="F509" s="58">
        <v>1248781</v>
      </c>
      <c r="G509" s="58">
        <v>20351</v>
      </c>
      <c r="H509" s="84">
        <v>1.6566674535789586E-2</v>
      </c>
      <c r="I509" t="e">
        <f>MATCH(D509,#REF!,0)</f>
        <v>#REF!</v>
      </c>
      <c r="J509" t="str">
        <f t="shared" si="7"/>
        <v>209091</v>
      </c>
    </row>
    <row r="510" spans="1:10" x14ac:dyDescent="0.25">
      <c r="A510" t="s">
        <v>1540</v>
      </c>
      <c r="B510" t="s">
        <v>1541</v>
      </c>
      <c r="C510" t="s">
        <v>19</v>
      </c>
      <c r="D510" t="s">
        <v>3889</v>
      </c>
      <c r="E510" s="58">
        <v>23886525</v>
      </c>
      <c r="F510" s="58">
        <v>23581426</v>
      </c>
      <c r="G510" s="58">
        <v>-305099</v>
      </c>
      <c r="H510" s="84">
        <v>-1.2772849964572076E-2</v>
      </c>
      <c r="I510" t="e">
        <f>MATCH(D510,#REF!,0)</f>
        <v>#REF!</v>
      </c>
      <c r="J510" t="str">
        <f t="shared" si="7"/>
        <v>219999</v>
      </c>
    </row>
    <row r="511" spans="1:10" x14ac:dyDescent="0.25">
      <c r="A511" t="s">
        <v>1543</v>
      </c>
      <c r="B511" t="s">
        <v>1541</v>
      </c>
      <c r="C511" t="s">
        <v>27</v>
      </c>
      <c r="D511" t="s">
        <v>3890</v>
      </c>
      <c r="E511" s="58">
        <v>522683</v>
      </c>
      <c r="F511" s="58">
        <v>526197</v>
      </c>
      <c r="G511" s="58">
        <v>3514</v>
      </c>
      <c r="H511" s="84">
        <v>6.7230041918332909E-3</v>
      </c>
      <c r="I511" t="e">
        <f>MATCH(D511,#REF!,0)</f>
        <v>#REF!</v>
      </c>
      <c r="J511" t="str">
        <f t="shared" si="7"/>
        <v>210048</v>
      </c>
    </row>
    <row r="512" spans="1:10" x14ac:dyDescent="0.25">
      <c r="A512" t="s">
        <v>1547</v>
      </c>
      <c r="B512" t="s">
        <v>1541</v>
      </c>
      <c r="C512" t="s">
        <v>27</v>
      </c>
      <c r="D512" t="s">
        <v>3891</v>
      </c>
      <c r="E512" s="58">
        <v>551834</v>
      </c>
      <c r="F512" s="58">
        <v>521283</v>
      </c>
      <c r="G512" s="58">
        <v>-30551</v>
      </c>
      <c r="H512" s="84">
        <v>-5.5362663409648551E-2</v>
      </c>
      <c r="I512" t="e">
        <f>MATCH(D512,#REF!,0)</f>
        <v>#REF!</v>
      </c>
      <c r="J512" t="str">
        <f t="shared" si="7"/>
        <v>210210</v>
      </c>
    </row>
    <row r="513" spans="1:10" x14ac:dyDescent="0.25">
      <c r="A513" t="s">
        <v>1552</v>
      </c>
      <c r="B513" t="s">
        <v>1541</v>
      </c>
      <c r="C513" t="s">
        <v>47</v>
      </c>
      <c r="D513" t="s">
        <v>3892</v>
      </c>
      <c r="E513" s="58">
        <v>1444654</v>
      </c>
      <c r="F513" s="58">
        <v>1420110</v>
      </c>
      <c r="G513" s="58">
        <v>-24544</v>
      </c>
      <c r="H513" s="84">
        <v>-1.6989535210507153E-2</v>
      </c>
      <c r="I513" t="e">
        <f>MATCH(D513,#REF!,0)</f>
        <v>#REF!</v>
      </c>
      <c r="J513" t="str">
        <f t="shared" si="7"/>
        <v>210534</v>
      </c>
    </row>
    <row r="514" spans="1:10" x14ac:dyDescent="0.25">
      <c r="A514" t="s">
        <v>1555</v>
      </c>
      <c r="B514" t="s">
        <v>1541</v>
      </c>
      <c r="C514" t="s">
        <v>27</v>
      </c>
      <c r="D514" t="s">
        <v>3893</v>
      </c>
      <c r="E514" s="58">
        <v>164600</v>
      </c>
      <c r="F514" s="58">
        <v>167323</v>
      </c>
      <c r="G514" s="58">
        <v>2723</v>
      </c>
      <c r="H514" s="84">
        <v>1.6543134872417983E-2</v>
      </c>
      <c r="I514" t="e">
        <f>MATCH(D514,#REF!,0)</f>
        <v>#REF!</v>
      </c>
      <c r="J514" t="str">
        <f t="shared" si="7"/>
        <v>210696</v>
      </c>
    </row>
    <row r="515" spans="1:10" x14ac:dyDescent="0.25">
      <c r="A515" t="s">
        <v>1559</v>
      </c>
      <c r="B515" t="s">
        <v>1541</v>
      </c>
      <c r="C515" t="s">
        <v>47</v>
      </c>
      <c r="D515" t="s">
        <v>3894</v>
      </c>
      <c r="E515" s="58">
        <v>228840</v>
      </c>
      <c r="F515" s="58">
        <v>210578</v>
      </c>
      <c r="G515" s="58">
        <v>-18262</v>
      </c>
      <c r="H515" s="84">
        <v>-7.9802482083551826E-2</v>
      </c>
      <c r="I515" t="e">
        <f>MATCH(D515,#REF!,0)</f>
        <v>#REF!</v>
      </c>
      <c r="J515" t="str">
        <f t="shared" ref="J515:J578" si="8">LEFT(D515,2)&amp;IF(MID(D515,3,4)="0000","9999",MID(D515,3,4))</f>
        <v>211032</v>
      </c>
    </row>
    <row r="516" spans="1:10" x14ac:dyDescent="0.25">
      <c r="A516" t="s">
        <v>1561</v>
      </c>
      <c r="B516" t="s">
        <v>1541</v>
      </c>
      <c r="C516" t="s">
        <v>47</v>
      </c>
      <c r="D516" t="s">
        <v>3895</v>
      </c>
      <c r="E516" s="58">
        <v>270834</v>
      </c>
      <c r="F516" s="58">
        <v>278762</v>
      </c>
      <c r="G516" s="58">
        <v>7928</v>
      </c>
      <c r="H516" s="84">
        <v>2.9272543329124111E-2</v>
      </c>
      <c r="I516" t="e">
        <f>MATCH(D516,#REF!,0)</f>
        <v>#REF!</v>
      </c>
      <c r="J516" t="str">
        <f t="shared" si="8"/>
        <v>211086</v>
      </c>
    </row>
    <row r="517" spans="1:10" x14ac:dyDescent="0.25">
      <c r="A517" t="s">
        <v>1565</v>
      </c>
      <c r="B517" t="s">
        <v>1541</v>
      </c>
      <c r="C517" t="s">
        <v>27</v>
      </c>
      <c r="D517" t="s">
        <v>3896</v>
      </c>
      <c r="E517" s="58">
        <v>2109443</v>
      </c>
      <c r="F517" s="58">
        <v>2044247</v>
      </c>
      <c r="G517" s="58">
        <v>-65196</v>
      </c>
      <c r="H517" s="84">
        <v>-3.0906736991708237E-2</v>
      </c>
      <c r="I517" t="e">
        <f>MATCH(D517,#REF!,0)</f>
        <v>#REF!</v>
      </c>
      <c r="J517" t="str">
        <f t="shared" si="8"/>
        <v>211314</v>
      </c>
    </row>
    <row r="518" spans="1:10" x14ac:dyDescent="0.25">
      <c r="A518" t="s">
        <v>3303</v>
      </c>
      <c r="B518" t="s">
        <v>1541</v>
      </c>
      <c r="C518" t="s">
        <v>27</v>
      </c>
      <c r="D518" t="s">
        <v>3897</v>
      </c>
      <c r="E518" s="58">
        <v>10449251</v>
      </c>
      <c r="F518" s="58">
        <v>10401455</v>
      </c>
      <c r="G518" s="58">
        <v>-47796</v>
      </c>
      <c r="H518" s="84">
        <v>-4.574107751837907E-3</v>
      </c>
      <c r="I518" t="e">
        <f>MATCH(D518,#REF!,0)</f>
        <v>#REF!</v>
      </c>
      <c r="J518" t="str">
        <f t="shared" si="8"/>
        <v>211374</v>
      </c>
    </row>
    <row r="519" spans="1:10" x14ac:dyDescent="0.25">
      <c r="A519" t="s">
        <v>1568</v>
      </c>
      <c r="B519" t="s">
        <v>1541</v>
      </c>
      <c r="C519" t="s">
        <v>27</v>
      </c>
      <c r="D519" t="s">
        <v>3898</v>
      </c>
      <c r="E519" s="58">
        <v>438864</v>
      </c>
      <c r="F519" s="58">
        <v>411628</v>
      </c>
      <c r="G519" s="58">
        <v>-27236</v>
      </c>
      <c r="H519" s="84">
        <v>-6.2060228225600644E-2</v>
      </c>
      <c r="I519" t="e">
        <f>MATCH(D519,#REF!,0)</f>
        <v>#REF!</v>
      </c>
      <c r="J519" t="str">
        <f t="shared" si="8"/>
        <v>211680</v>
      </c>
    </row>
    <row r="520" spans="1:10" x14ac:dyDescent="0.25">
      <c r="A520" t="s">
        <v>1572</v>
      </c>
      <c r="B520" t="s">
        <v>1573</v>
      </c>
      <c r="C520" t="s">
        <v>19</v>
      </c>
      <c r="D520" t="s">
        <v>3899</v>
      </c>
      <c r="E520" s="58">
        <v>21237602</v>
      </c>
      <c r="F520" s="58">
        <v>20491516</v>
      </c>
      <c r="G520" s="58">
        <v>-746086</v>
      </c>
      <c r="H520" s="84">
        <v>-3.5130425742039992E-2</v>
      </c>
      <c r="I520" t="e">
        <f>MATCH(D520,#REF!,0)</f>
        <v>#REF!</v>
      </c>
      <c r="J520" t="str">
        <f t="shared" si="8"/>
        <v>229999</v>
      </c>
    </row>
    <row r="521" spans="1:10" x14ac:dyDescent="0.25">
      <c r="A521" t="s">
        <v>1574</v>
      </c>
      <c r="B521" t="s">
        <v>1573</v>
      </c>
      <c r="C521" t="s">
        <v>27</v>
      </c>
      <c r="D521" t="s">
        <v>3900</v>
      </c>
      <c r="E521" s="58">
        <v>497088</v>
      </c>
      <c r="F521" s="58">
        <v>465911</v>
      </c>
      <c r="G521" s="58">
        <v>-31177</v>
      </c>
      <c r="H521" s="84">
        <v>-6.2719277069653662E-2</v>
      </c>
      <c r="I521" t="e">
        <f>MATCH(D521,#REF!,0)</f>
        <v>#REF!</v>
      </c>
      <c r="J521" t="str">
        <f t="shared" si="8"/>
        <v>220030</v>
      </c>
    </row>
    <row r="522" spans="1:10" x14ac:dyDescent="0.25">
      <c r="A522" t="s">
        <v>1577</v>
      </c>
      <c r="B522" t="s">
        <v>1573</v>
      </c>
      <c r="C522" t="s">
        <v>27</v>
      </c>
      <c r="D522" t="s">
        <v>3901</v>
      </c>
      <c r="E522" s="58">
        <v>3191953</v>
      </c>
      <c r="F522" s="58">
        <v>2999197</v>
      </c>
      <c r="G522" s="58">
        <v>-192756</v>
      </c>
      <c r="H522" s="84">
        <v>-6.03881072183707E-2</v>
      </c>
      <c r="I522" t="e">
        <f>MATCH(D522,#REF!,0)</f>
        <v>#REF!</v>
      </c>
      <c r="J522" t="str">
        <f t="shared" si="8"/>
        <v>220126</v>
      </c>
    </row>
    <row r="523" spans="1:10" x14ac:dyDescent="0.25">
      <c r="A523" t="s">
        <v>1579</v>
      </c>
      <c r="B523" t="s">
        <v>1573</v>
      </c>
      <c r="C523" t="s">
        <v>27</v>
      </c>
      <c r="D523" t="s">
        <v>3902</v>
      </c>
      <c r="E523" s="58">
        <v>468799</v>
      </c>
      <c r="F523" s="58">
        <v>463679</v>
      </c>
      <c r="G523" s="58">
        <v>-5120</v>
      </c>
      <c r="H523" s="84">
        <v>-1.0921525003252993E-2</v>
      </c>
      <c r="I523" t="e">
        <f>MATCH(D523,#REF!,0)</f>
        <v>#REF!</v>
      </c>
      <c r="J523" t="str">
        <f t="shared" si="8"/>
        <v>220192</v>
      </c>
    </row>
    <row r="524" spans="1:10" x14ac:dyDescent="0.25">
      <c r="A524" t="s">
        <v>1582</v>
      </c>
      <c r="B524" t="s">
        <v>1573</v>
      </c>
      <c r="C524" t="s">
        <v>27</v>
      </c>
      <c r="D524" t="s">
        <v>3903</v>
      </c>
      <c r="E524" s="58">
        <v>961454</v>
      </c>
      <c r="F524" s="58">
        <v>890389</v>
      </c>
      <c r="G524" s="58">
        <v>-71065</v>
      </c>
      <c r="H524" s="84">
        <v>-7.3914092613895199E-2</v>
      </c>
      <c r="I524" t="e">
        <f>MATCH(D524,#REF!,0)</f>
        <v>#REF!</v>
      </c>
      <c r="J524" t="str">
        <f t="shared" si="8"/>
        <v>220828</v>
      </c>
    </row>
    <row r="525" spans="1:10" x14ac:dyDescent="0.25">
      <c r="A525" t="s">
        <v>1585</v>
      </c>
      <c r="B525" t="s">
        <v>1573</v>
      </c>
      <c r="C525" t="s">
        <v>27</v>
      </c>
      <c r="D525" t="s">
        <v>3904</v>
      </c>
      <c r="E525" s="58">
        <v>506677</v>
      </c>
      <c r="F525" s="58">
        <v>496233</v>
      </c>
      <c r="G525" s="58">
        <v>-10444</v>
      </c>
      <c r="H525" s="84">
        <v>-2.0612737503379865E-2</v>
      </c>
      <c r="I525" t="e">
        <f>MATCH(D525,#REF!,0)</f>
        <v>#REF!</v>
      </c>
      <c r="J525" t="str">
        <f t="shared" si="8"/>
        <v>220924</v>
      </c>
    </row>
    <row r="526" spans="1:10" x14ac:dyDescent="0.25">
      <c r="A526" t="s">
        <v>1476</v>
      </c>
      <c r="B526" t="s">
        <v>1573</v>
      </c>
      <c r="C526" t="s">
        <v>27</v>
      </c>
      <c r="D526" t="s">
        <v>3905</v>
      </c>
      <c r="E526" s="58">
        <v>1360907</v>
      </c>
      <c r="F526" s="58">
        <v>1308352</v>
      </c>
      <c r="G526" s="58">
        <v>-52555</v>
      </c>
      <c r="H526" s="84">
        <v>-3.8617627802634565E-2</v>
      </c>
      <c r="I526" t="e">
        <f>MATCH(D526,#REF!,0)</f>
        <v>#REF!</v>
      </c>
      <c r="J526" t="str">
        <f t="shared" si="8"/>
        <v>220954</v>
      </c>
    </row>
    <row r="527" spans="1:10" x14ac:dyDescent="0.25">
      <c r="A527" t="s">
        <v>1590</v>
      </c>
      <c r="B527" t="s">
        <v>1573</v>
      </c>
      <c r="C527" t="s">
        <v>27</v>
      </c>
      <c r="D527" t="s">
        <v>3906</v>
      </c>
      <c r="E527" s="58">
        <v>669566</v>
      </c>
      <c r="F527" s="58">
        <v>653732</v>
      </c>
      <c r="G527" s="58">
        <v>-15834</v>
      </c>
      <c r="H527" s="84">
        <v>-2.3648154177482131E-2</v>
      </c>
      <c r="I527" t="e">
        <f>MATCH(D527,#REF!,0)</f>
        <v>#REF!</v>
      </c>
      <c r="J527" t="str">
        <f t="shared" si="8"/>
        <v>220978</v>
      </c>
    </row>
    <row r="528" spans="1:10" x14ac:dyDescent="0.25">
      <c r="A528" t="s">
        <v>1593</v>
      </c>
      <c r="B528" t="s">
        <v>1573</v>
      </c>
      <c r="C528" t="s">
        <v>27</v>
      </c>
      <c r="D528" t="s">
        <v>3907</v>
      </c>
      <c r="E528" s="58">
        <v>700339</v>
      </c>
      <c r="F528" s="58">
        <v>667538</v>
      </c>
      <c r="G528" s="58">
        <v>-32801</v>
      </c>
      <c r="H528" s="84">
        <v>-4.6835889476382155E-2</v>
      </c>
      <c r="I528" t="e">
        <f>MATCH(D528,#REF!,0)</f>
        <v>#REF!</v>
      </c>
      <c r="J528" t="str">
        <f t="shared" si="8"/>
        <v>221206</v>
      </c>
    </row>
    <row r="529" spans="1:10" x14ac:dyDescent="0.25">
      <c r="A529" t="s">
        <v>1596</v>
      </c>
      <c r="B529" t="s">
        <v>1573</v>
      </c>
      <c r="C529" t="s">
        <v>27</v>
      </c>
      <c r="D529" t="s">
        <v>3908</v>
      </c>
      <c r="E529" s="58">
        <v>11108080</v>
      </c>
      <c r="F529" s="58">
        <v>11326874</v>
      </c>
      <c r="G529" s="58">
        <v>218794</v>
      </c>
      <c r="H529" s="84">
        <v>1.9696833296123182E-2</v>
      </c>
      <c r="I529" t="e">
        <f>MATCH(D529,#REF!,0)</f>
        <v>#REF!</v>
      </c>
      <c r="J529" t="str">
        <f t="shared" si="8"/>
        <v>221296</v>
      </c>
    </row>
    <row r="530" spans="1:10" x14ac:dyDescent="0.25">
      <c r="A530" t="s">
        <v>1597</v>
      </c>
      <c r="B530" t="s">
        <v>1573</v>
      </c>
      <c r="C530" t="s">
        <v>27</v>
      </c>
      <c r="D530" t="s">
        <v>3909</v>
      </c>
      <c r="E530" s="58">
        <v>1764325</v>
      </c>
      <c r="F530" s="58">
        <v>1667347</v>
      </c>
      <c r="G530" s="58">
        <v>-96978</v>
      </c>
      <c r="H530" s="84">
        <v>-5.4966063508707294E-2</v>
      </c>
      <c r="I530" t="e">
        <f>MATCH(D530,#REF!,0)</f>
        <v>#REF!</v>
      </c>
      <c r="J530" t="str">
        <f t="shared" si="8"/>
        <v>221650</v>
      </c>
    </row>
    <row r="531" spans="1:10" x14ac:dyDescent="0.25">
      <c r="A531" t="s">
        <v>1599</v>
      </c>
      <c r="B531" t="s">
        <v>1573</v>
      </c>
      <c r="C531" t="s">
        <v>47</v>
      </c>
      <c r="D531" t="s">
        <v>3910</v>
      </c>
      <c r="E531" s="58">
        <v>167082</v>
      </c>
      <c r="F531" s="58">
        <v>182222</v>
      </c>
      <c r="G531" s="58">
        <v>15140</v>
      </c>
      <c r="H531" s="84">
        <v>9.0614189439915727E-2</v>
      </c>
      <c r="I531" t="e">
        <f>MATCH(D531,#REF!,0)</f>
        <v>#REF!</v>
      </c>
      <c r="J531" t="str">
        <f t="shared" si="8"/>
        <v>221698</v>
      </c>
    </row>
    <row r="532" spans="1:10" x14ac:dyDescent="0.25">
      <c r="A532" t="s">
        <v>1601</v>
      </c>
      <c r="B532" t="s">
        <v>1573</v>
      </c>
      <c r="C532" t="s">
        <v>27</v>
      </c>
      <c r="D532" t="s">
        <v>3911</v>
      </c>
      <c r="E532" s="58">
        <v>144379</v>
      </c>
      <c r="F532" s="58">
        <v>143189</v>
      </c>
      <c r="G532" s="58">
        <v>-1190</v>
      </c>
      <c r="H532" s="84">
        <v>-8.2421958872135152E-3</v>
      </c>
      <c r="I532" t="e">
        <f>MATCH(D532,#REF!,0)</f>
        <v>#REF!</v>
      </c>
      <c r="J532" t="str">
        <f t="shared" si="8"/>
        <v>221794</v>
      </c>
    </row>
    <row r="533" spans="1:10" x14ac:dyDescent="0.25">
      <c r="A533" t="s">
        <v>1604</v>
      </c>
      <c r="B533" t="s">
        <v>1573</v>
      </c>
      <c r="C533" t="s">
        <v>99</v>
      </c>
      <c r="D533" t="s">
        <v>3912</v>
      </c>
      <c r="E533" s="58">
        <v>2551477</v>
      </c>
      <c r="F533" s="58">
        <v>2540193</v>
      </c>
      <c r="G533" s="58">
        <v>-11284</v>
      </c>
      <c r="H533" s="84">
        <v>-4.4225364367384071E-3</v>
      </c>
      <c r="I533" t="e">
        <f>MATCH(D533,#REF!,0)</f>
        <v>#REF!</v>
      </c>
      <c r="J533" t="str">
        <f t="shared" si="8"/>
        <v>229051</v>
      </c>
    </row>
    <row r="534" spans="1:10" x14ac:dyDescent="0.25">
      <c r="A534" t="s">
        <v>1606</v>
      </c>
      <c r="B534" t="s">
        <v>1573</v>
      </c>
      <c r="C534" t="s">
        <v>99</v>
      </c>
      <c r="D534" t="s">
        <v>3913</v>
      </c>
      <c r="E534" s="58">
        <v>1019255</v>
      </c>
      <c r="F534" s="58">
        <v>930170</v>
      </c>
      <c r="G534" s="58">
        <v>-89085</v>
      </c>
      <c r="H534" s="84">
        <v>-8.7402073082790868E-2</v>
      </c>
      <c r="I534" t="e">
        <f>MATCH(D534,#REF!,0)</f>
        <v>#REF!</v>
      </c>
      <c r="J534" t="str">
        <f t="shared" si="8"/>
        <v>229103</v>
      </c>
    </row>
    <row r="535" spans="1:10" x14ac:dyDescent="0.25">
      <c r="A535" t="s">
        <v>1607</v>
      </c>
      <c r="B535" t="s">
        <v>9</v>
      </c>
      <c r="C535" t="s">
        <v>19</v>
      </c>
      <c r="D535" t="s">
        <v>3914</v>
      </c>
      <c r="E535" s="58">
        <v>29397541</v>
      </c>
      <c r="F535" s="58">
        <v>29285932</v>
      </c>
      <c r="G535" s="58">
        <v>-111609</v>
      </c>
      <c r="H535" s="84">
        <v>-3.7965420305052047E-3</v>
      </c>
      <c r="I535" t="e">
        <f>MATCH(D535,#REF!,0)</f>
        <v>#REF!</v>
      </c>
      <c r="J535" t="str">
        <f t="shared" si="8"/>
        <v>259999</v>
      </c>
    </row>
    <row r="536" spans="1:10" x14ac:dyDescent="0.25">
      <c r="A536" t="s">
        <v>1609</v>
      </c>
      <c r="B536" t="s">
        <v>9</v>
      </c>
      <c r="C536" t="s">
        <v>47</v>
      </c>
      <c r="D536" t="s">
        <v>3915</v>
      </c>
      <c r="E536" s="58">
        <v>1089484</v>
      </c>
      <c r="F536" s="58">
        <v>1084871</v>
      </c>
      <c r="G536" s="58">
        <v>-4613</v>
      </c>
      <c r="H536" s="84">
        <v>-4.2341144982395336E-3</v>
      </c>
      <c r="I536" t="e">
        <f>MATCH(D536,#REF!,0)</f>
        <v>#REF!</v>
      </c>
      <c r="J536" t="str">
        <f t="shared" si="8"/>
        <v>250078</v>
      </c>
    </row>
    <row r="537" spans="1:10" x14ac:dyDescent="0.25">
      <c r="A537" t="s">
        <v>1613</v>
      </c>
      <c r="B537" t="s">
        <v>9</v>
      </c>
      <c r="C537" t="s">
        <v>47</v>
      </c>
      <c r="D537" t="s">
        <v>3916</v>
      </c>
      <c r="E537" s="58">
        <v>365657</v>
      </c>
      <c r="F537" s="58">
        <v>374653</v>
      </c>
      <c r="G537" s="58">
        <v>8996</v>
      </c>
      <c r="H537" s="84">
        <v>2.4602291218272863E-2</v>
      </c>
      <c r="I537" t="e">
        <f>MATCH(D537,#REF!,0)</f>
        <v>#REF!</v>
      </c>
      <c r="J537" t="str">
        <f t="shared" si="8"/>
        <v>250126</v>
      </c>
    </row>
    <row r="538" spans="1:10" x14ac:dyDescent="0.25">
      <c r="A538" t="s">
        <v>1616</v>
      </c>
      <c r="B538" t="s">
        <v>9</v>
      </c>
      <c r="C538" t="s">
        <v>27</v>
      </c>
      <c r="D538" t="s">
        <v>3917</v>
      </c>
      <c r="E538" s="58">
        <v>296843</v>
      </c>
      <c r="F538" s="58">
        <v>289628</v>
      </c>
      <c r="G538" s="58">
        <v>-7215</v>
      </c>
      <c r="H538" s="84">
        <v>-2.4305777801733576E-2</v>
      </c>
      <c r="I538" t="e">
        <f>MATCH(D538,#REF!,0)</f>
        <v>#REF!</v>
      </c>
      <c r="J538" t="str">
        <f t="shared" si="8"/>
        <v>250168</v>
      </c>
    </row>
    <row r="539" spans="1:10" x14ac:dyDescent="0.25">
      <c r="A539" t="s">
        <v>1620</v>
      </c>
      <c r="B539" t="s">
        <v>9</v>
      </c>
      <c r="C539" t="s">
        <v>27</v>
      </c>
      <c r="D539" t="s">
        <v>3918</v>
      </c>
      <c r="E539" s="58">
        <v>16834371</v>
      </c>
      <c r="F539" s="58">
        <v>16390443</v>
      </c>
      <c r="G539" s="58">
        <v>-443928</v>
      </c>
      <c r="H539" s="84">
        <v>-2.6370334834607125E-2</v>
      </c>
      <c r="I539" t="e">
        <f>MATCH(D539,#REF!,0)</f>
        <v>#REF!</v>
      </c>
      <c r="J539" t="str">
        <f t="shared" si="8"/>
        <v>250282</v>
      </c>
    </row>
    <row r="540" spans="1:10" x14ac:dyDescent="0.25">
      <c r="A540" t="s">
        <v>1622</v>
      </c>
      <c r="B540" t="s">
        <v>9</v>
      </c>
      <c r="C540" t="s">
        <v>47</v>
      </c>
      <c r="D540" t="s">
        <v>3919</v>
      </c>
      <c r="E540" s="58">
        <v>1408420</v>
      </c>
      <c r="F540" s="58">
        <v>1376510</v>
      </c>
      <c r="G540" s="58">
        <v>-31910</v>
      </c>
      <c r="H540" s="84">
        <v>-2.265659391374732E-2</v>
      </c>
      <c r="I540" t="e">
        <f>MATCH(D540,#REF!,0)</f>
        <v>#REF!</v>
      </c>
      <c r="J540" t="str">
        <f t="shared" si="8"/>
        <v>250354</v>
      </c>
    </row>
    <row r="541" spans="1:10" x14ac:dyDescent="0.25">
      <c r="A541" t="s">
        <v>1626</v>
      </c>
      <c r="B541" t="s">
        <v>9</v>
      </c>
      <c r="C541" t="s">
        <v>47</v>
      </c>
      <c r="D541" t="s">
        <v>3920</v>
      </c>
      <c r="E541" s="58">
        <v>1337252</v>
      </c>
      <c r="F541" s="58">
        <v>1331951</v>
      </c>
      <c r="G541" s="58">
        <v>-5301</v>
      </c>
      <c r="H541" s="84">
        <v>-3.9640995115355973E-3</v>
      </c>
      <c r="I541" t="e">
        <f>MATCH(D541,#REF!,0)</f>
        <v>#REF!</v>
      </c>
      <c r="J541" t="str">
        <f t="shared" si="8"/>
        <v>250372</v>
      </c>
    </row>
    <row r="542" spans="1:10" x14ac:dyDescent="0.25">
      <c r="A542" t="s">
        <v>1629</v>
      </c>
      <c r="B542" t="s">
        <v>9</v>
      </c>
      <c r="C542" t="s">
        <v>27</v>
      </c>
      <c r="D542" t="s">
        <v>3921</v>
      </c>
      <c r="E542" s="58">
        <v>2773814</v>
      </c>
      <c r="F542" s="58">
        <v>2633920</v>
      </c>
      <c r="G542" s="58">
        <v>-139894</v>
      </c>
      <c r="H542" s="84">
        <v>-5.0433807025272781E-2</v>
      </c>
      <c r="I542" t="e">
        <f>MATCH(D542,#REF!,0)</f>
        <v>#REF!</v>
      </c>
      <c r="J542" t="str">
        <f t="shared" si="8"/>
        <v>250396</v>
      </c>
    </row>
    <row r="543" spans="1:10" x14ac:dyDescent="0.25">
      <c r="A543" t="s">
        <v>1632</v>
      </c>
      <c r="B543" t="s">
        <v>9</v>
      </c>
      <c r="C543" t="s">
        <v>47</v>
      </c>
      <c r="D543" t="s">
        <v>3922</v>
      </c>
      <c r="E543" s="58">
        <v>1072530</v>
      </c>
      <c r="F543" s="58">
        <v>1044043</v>
      </c>
      <c r="G543" s="58">
        <v>-28487</v>
      </c>
      <c r="H543" s="84">
        <v>-2.6560562408510718E-2</v>
      </c>
      <c r="I543" t="e">
        <f>MATCH(D543,#REF!,0)</f>
        <v>#REF!</v>
      </c>
      <c r="J543" t="str">
        <f t="shared" si="8"/>
        <v>250486</v>
      </c>
    </row>
    <row r="544" spans="1:10" x14ac:dyDescent="0.25">
      <c r="A544" t="s">
        <v>1636</v>
      </c>
      <c r="B544" t="s">
        <v>9</v>
      </c>
      <c r="C544" t="s">
        <v>27</v>
      </c>
      <c r="D544" t="s">
        <v>3923</v>
      </c>
      <c r="E544" s="58">
        <v>2636629</v>
      </c>
      <c r="F544" s="58">
        <v>2622477</v>
      </c>
      <c r="G544" s="58">
        <v>-14152</v>
      </c>
      <c r="H544" s="84">
        <v>-5.3674597374147063E-3</v>
      </c>
      <c r="I544" t="e">
        <f>MATCH(D544,#REF!,0)</f>
        <v>#REF!</v>
      </c>
      <c r="J544" t="str">
        <f t="shared" si="8"/>
        <v>250744</v>
      </c>
    </row>
    <row r="545" spans="1:10" x14ac:dyDescent="0.25">
      <c r="A545" t="s">
        <v>1639</v>
      </c>
      <c r="B545" t="s">
        <v>9</v>
      </c>
      <c r="C545" t="s">
        <v>47</v>
      </c>
      <c r="D545" t="s">
        <v>3924</v>
      </c>
      <c r="E545" s="58">
        <v>944981</v>
      </c>
      <c r="F545" s="58">
        <v>907484</v>
      </c>
      <c r="G545" s="58">
        <v>-37497</v>
      </c>
      <c r="H545" s="84">
        <v>-3.9680162881581743E-2</v>
      </c>
      <c r="I545" t="e">
        <f>MATCH(D545,#REF!,0)</f>
        <v>#REF!</v>
      </c>
      <c r="J545" t="str">
        <f t="shared" si="8"/>
        <v>250774</v>
      </c>
    </row>
    <row r="546" spans="1:10" x14ac:dyDescent="0.25">
      <c r="A546" t="s">
        <v>1643</v>
      </c>
      <c r="B546" t="s">
        <v>9</v>
      </c>
      <c r="C546" t="s">
        <v>27</v>
      </c>
      <c r="D546" t="s">
        <v>3925</v>
      </c>
      <c r="E546" s="58">
        <v>477548</v>
      </c>
      <c r="F546" s="58">
        <v>482021</v>
      </c>
      <c r="G546" s="58">
        <v>4473</v>
      </c>
      <c r="H546" s="84">
        <v>9.3665977032675249E-3</v>
      </c>
      <c r="I546" t="e">
        <f>MATCH(D546,#REF!,0)</f>
        <v>#REF!</v>
      </c>
      <c r="J546" t="str">
        <f t="shared" si="8"/>
        <v>250804</v>
      </c>
    </row>
    <row r="547" spans="1:10" x14ac:dyDescent="0.25">
      <c r="A547" t="s">
        <v>1645</v>
      </c>
      <c r="B547" t="s">
        <v>9</v>
      </c>
      <c r="C547" t="s">
        <v>47</v>
      </c>
      <c r="D547" t="s">
        <v>3926</v>
      </c>
      <c r="E547" s="58">
        <v>637000</v>
      </c>
      <c r="F547" s="58">
        <v>633507</v>
      </c>
      <c r="G547" s="58">
        <v>-3493</v>
      </c>
      <c r="H547" s="84">
        <v>-5.4835164835164837E-3</v>
      </c>
      <c r="I547" t="e">
        <f>MATCH(D547,#REF!,0)</f>
        <v>#REF!</v>
      </c>
      <c r="J547" t="str">
        <f t="shared" si="8"/>
        <v>250858</v>
      </c>
    </row>
    <row r="548" spans="1:10" x14ac:dyDescent="0.25">
      <c r="A548" t="s">
        <v>1648</v>
      </c>
      <c r="B548" t="s">
        <v>9</v>
      </c>
      <c r="C548" t="s">
        <v>47</v>
      </c>
      <c r="D548" t="s">
        <v>3927</v>
      </c>
      <c r="E548" s="58">
        <v>897026</v>
      </c>
      <c r="F548" s="58">
        <v>884637</v>
      </c>
      <c r="G548" s="58">
        <v>-12389</v>
      </c>
      <c r="H548" s="84">
        <v>-1.3811193878438306E-2</v>
      </c>
      <c r="I548" t="e">
        <f>MATCH(D548,#REF!,0)</f>
        <v>#REF!</v>
      </c>
      <c r="J548" t="str">
        <f t="shared" si="8"/>
        <v>251020</v>
      </c>
    </row>
    <row r="549" spans="1:10" x14ac:dyDescent="0.25">
      <c r="A549" t="s">
        <v>1651</v>
      </c>
      <c r="B549" t="s">
        <v>9</v>
      </c>
      <c r="C549" t="s">
        <v>47</v>
      </c>
      <c r="D549" t="s">
        <v>3928</v>
      </c>
      <c r="E549" s="58">
        <v>1109335</v>
      </c>
      <c r="F549" s="58">
        <v>1099157</v>
      </c>
      <c r="G549" s="58">
        <v>-10178</v>
      </c>
      <c r="H549" s="84">
        <v>-9.1748660233383055E-3</v>
      </c>
      <c r="I549" t="e">
        <f>MATCH(D549,#REF!,0)</f>
        <v>#REF!</v>
      </c>
      <c r="J549" t="str">
        <f t="shared" si="8"/>
        <v>251074</v>
      </c>
    </row>
    <row r="550" spans="1:10" x14ac:dyDescent="0.25">
      <c r="A550" t="s">
        <v>1513</v>
      </c>
      <c r="B550" t="s">
        <v>9</v>
      </c>
      <c r="C550" t="s">
        <v>47</v>
      </c>
      <c r="D550" t="s">
        <v>3929</v>
      </c>
      <c r="E550" s="58">
        <v>1458364</v>
      </c>
      <c r="F550" s="58">
        <v>1498358</v>
      </c>
      <c r="G550" s="58">
        <v>39994</v>
      </c>
      <c r="H550" s="84">
        <v>2.7423880457828086E-2</v>
      </c>
      <c r="I550" t="e">
        <f>MATCH(D550,#REF!,0)</f>
        <v>#REF!</v>
      </c>
      <c r="J550" t="str">
        <f t="shared" si="8"/>
        <v>251194</v>
      </c>
    </row>
    <row r="551" spans="1:10" x14ac:dyDescent="0.25">
      <c r="A551" t="s">
        <v>1654</v>
      </c>
      <c r="B551" t="s">
        <v>9</v>
      </c>
      <c r="C551" t="s">
        <v>47</v>
      </c>
      <c r="D551" t="s">
        <v>3930</v>
      </c>
      <c r="E551" s="58">
        <v>410149</v>
      </c>
      <c r="F551" s="58">
        <v>389685</v>
      </c>
      <c r="G551" s="58">
        <v>-20464</v>
      </c>
      <c r="H551" s="84">
        <v>-4.9894062889340215E-2</v>
      </c>
      <c r="I551" t="e">
        <f>MATCH(D551,#REF!,0)</f>
        <v>#REF!</v>
      </c>
      <c r="J551" t="str">
        <f t="shared" si="8"/>
        <v>251236</v>
      </c>
    </row>
    <row r="552" spans="1:10" x14ac:dyDescent="0.25">
      <c r="A552" t="s">
        <v>1656</v>
      </c>
      <c r="B552" t="s">
        <v>9</v>
      </c>
      <c r="C552" t="s">
        <v>47</v>
      </c>
      <c r="D552" t="s">
        <v>3931</v>
      </c>
      <c r="E552" s="58">
        <v>2015178</v>
      </c>
      <c r="F552" s="58">
        <v>1972075</v>
      </c>
      <c r="G552" s="58">
        <v>-43103</v>
      </c>
      <c r="H552" s="84">
        <v>-2.138917753171184E-2</v>
      </c>
      <c r="I552" t="e">
        <f>MATCH(D552,#REF!,0)</f>
        <v>#REF!</v>
      </c>
      <c r="J552" t="str">
        <f t="shared" si="8"/>
        <v>251284</v>
      </c>
    </row>
    <row r="553" spans="1:10" x14ac:dyDescent="0.25">
      <c r="A553" t="s">
        <v>1658</v>
      </c>
      <c r="B553" t="s">
        <v>9</v>
      </c>
      <c r="C553" t="s">
        <v>47</v>
      </c>
      <c r="D553" t="s">
        <v>3932</v>
      </c>
      <c r="E553" s="58">
        <v>2347168</v>
      </c>
      <c r="F553" s="58">
        <v>2322962</v>
      </c>
      <c r="G553" s="58">
        <v>-24206</v>
      </c>
      <c r="H553" s="84">
        <v>-1.0312853617636232E-2</v>
      </c>
      <c r="I553" t="e">
        <f>MATCH(D553,#REF!,0)</f>
        <v>#REF!</v>
      </c>
      <c r="J553" t="str">
        <f t="shared" si="8"/>
        <v>251302</v>
      </c>
    </row>
    <row r="554" spans="1:10" x14ac:dyDescent="0.25">
      <c r="A554" t="s">
        <v>1660</v>
      </c>
      <c r="B554" t="s">
        <v>9</v>
      </c>
      <c r="C554" t="s">
        <v>47</v>
      </c>
      <c r="D554" t="s">
        <v>3933</v>
      </c>
      <c r="E554" s="58">
        <v>1261135</v>
      </c>
      <c r="F554" s="58">
        <v>1231341</v>
      </c>
      <c r="G554" s="58">
        <v>-29794</v>
      </c>
      <c r="H554" s="84">
        <v>-2.3624750720581063E-2</v>
      </c>
      <c r="I554" t="e">
        <f>MATCH(D554,#REF!,0)</f>
        <v>#REF!</v>
      </c>
      <c r="J554" t="str">
        <f t="shared" si="8"/>
        <v>251314</v>
      </c>
    </row>
    <row r="555" spans="1:10" x14ac:dyDescent="0.25">
      <c r="A555" t="s">
        <v>1662</v>
      </c>
      <c r="B555" t="s">
        <v>9</v>
      </c>
      <c r="C555" t="s">
        <v>47</v>
      </c>
      <c r="D555" t="s">
        <v>3934</v>
      </c>
      <c r="E555" s="58">
        <v>1476311</v>
      </c>
      <c r="F555" s="58">
        <v>1439772</v>
      </c>
      <c r="G555" s="58">
        <v>-36539</v>
      </c>
      <c r="H555" s="84">
        <v>-2.4750205071966545E-2</v>
      </c>
      <c r="I555" t="e">
        <f>MATCH(D555,#REF!,0)</f>
        <v>#REF!</v>
      </c>
      <c r="J555" t="str">
        <f t="shared" si="8"/>
        <v>251410</v>
      </c>
    </row>
    <row r="556" spans="1:10" x14ac:dyDescent="0.25">
      <c r="A556" t="s">
        <v>1664</v>
      </c>
      <c r="B556" t="s">
        <v>9</v>
      </c>
      <c r="C556" t="s">
        <v>27</v>
      </c>
      <c r="D556" t="s">
        <v>3935</v>
      </c>
      <c r="E556" s="58">
        <v>2664667</v>
      </c>
      <c r="F556" s="58">
        <v>2549733</v>
      </c>
      <c r="G556" s="58">
        <v>-114934</v>
      </c>
      <c r="H556" s="84">
        <v>-4.3132594053966217E-2</v>
      </c>
      <c r="I556" t="e">
        <f>MATCH(D556,#REF!,0)</f>
        <v>#REF!</v>
      </c>
      <c r="J556" t="str">
        <f t="shared" si="8"/>
        <v>251614</v>
      </c>
    </row>
    <row r="557" spans="1:10" x14ac:dyDescent="0.25">
      <c r="A557" t="s">
        <v>1665</v>
      </c>
      <c r="B557" t="s">
        <v>9</v>
      </c>
      <c r="C557" t="s">
        <v>27</v>
      </c>
      <c r="D557" t="s">
        <v>3936</v>
      </c>
      <c r="E557" s="58">
        <v>1762730</v>
      </c>
      <c r="F557" s="58">
        <v>1789510</v>
      </c>
      <c r="G557" s="58">
        <v>26780</v>
      </c>
      <c r="H557" s="84">
        <v>1.5192343694156224E-2</v>
      </c>
      <c r="I557" t="e">
        <f>MATCH(D557,#REF!,0)</f>
        <v>#REF!</v>
      </c>
      <c r="J557" t="str">
        <f t="shared" si="8"/>
        <v>251650</v>
      </c>
    </row>
    <row r="558" spans="1:10" x14ac:dyDescent="0.25">
      <c r="A558" t="s">
        <v>1667</v>
      </c>
      <c r="B558" t="s">
        <v>9</v>
      </c>
      <c r="C558" t="s">
        <v>47</v>
      </c>
      <c r="D558" t="s">
        <v>3937</v>
      </c>
      <c r="E558" s="58">
        <v>621640</v>
      </c>
      <c r="F558" s="58">
        <v>618768</v>
      </c>
      <c r="G558" s="58">
        <v>-2872</v>
      </c>
      <c r="H558" s="84">
        <v>-4.620037320635738E-3</v>
      </c>
      <c r="I558" t="e">
        <f>MATCH(D558,#REF!,0)</f>
        <v>#REF!</v>
      </c>
      <c r="J558" t="str">
        <f t="shared" si="8"/>
        <v>251674</v>
      </c>
    </row>
    <row r="559" spans="1:10" x14ac:dyDescent="0.25">
      <c r="A559" t="s">
        <v>1670</v>
      </c>
      <c r="B559" t="s">
        <v>9</v>
      </c>
      <c r="C559" t="s">
        <v>27</v>
      </c>
      <c r="D559" t="s">
        <v>3938</v>
      </c>
      <c r="E559" s="58">
        <v>383028</v>
      </c>
      <c r="F559" s="58">
        <v>382594</v>
      </c>
      <c r="G559" s="58">
        <v>-434</v>
      </c>
      <c r="H559" s="84">
        <v>-1.1330764330545026E-3</v>
      </c>
      <c r="I559" t="e">
        <f>MATCH(D559,#REF!,0)</f>
        <v>#REF!</v>
      </c>
      <c r="J559" t="str">
        <f t="shared" si="8"/>
        <v>251884</v>
      </c>
    </row>
    <row r="560" spans="1:10" x14ac:dyDescent="0.25">
      <c r="A560" t="s">
        <v>1672</v>
      </c>
      <c r="B560" t="s">
        <v>9</v>
      </c>
      <c r="C560" t="s">
        <v>27</v>
      </c>
      <c r="D560" t="s">
        <v>3939</v>
      </c>
      <c r="E560" s="58">
        <v>1198937</v>
      </c>
      <c r="F560" s="58">
        <v>1166953</v>
      </c>
      <c r="G560" s="58">
        <v>-31984</v>
      </c>
      <c r="H560" s="84">
        <v>-2.6676964677877151E-2</v>
      </c>
      <c r="I560" t="e">
        <f>MATCH(D560,#REF!,0)</f>
        <v>#REF!</v>
      </c>
      <c r="J560" t="str">
        <f t="shared" si="8"/>
        <v>251938</v>
      </c>
    </row>
    <row r="561" spans="1:10" x14ac:dyDescent="0.25">
      <c r="A561" t="s">
        <v>1675</v>
      </c>
      <c r="B561" t="s">
        <v>9</v>
      </c>
      <c r="C561" t="s">
        <v>47</v>
      </c>
      <c r="D561" t="s">
        <v>3940</v>
      </c>
      <c r="E561" s="58">
        <v>337833</v>
      </c>
      <c r="F561" s="58">
        <v>327259</v>
      </c>
      <c r="G561" s="58">
        <v>-10574</v>
      </c>
      <c r="H561" s="84">
        <v>-3.129948820867115E-2</v>
      </c>
      <c r="I561" t="e">
        <f>MATCH(D561,#REF!,0)</f>
        <v>#REF!</v>
      </c>
      <c r="J561" t="str">
        <f t="shared" si="8"/>
        <v>251962</v>
      </c>
    </row>
    <row r="562" spans="1:10" x14ac:dyDescent="0.25">
      <c r="A562" t="s">
        <v>1678</v>
      </c>
      <c r="B562" t="s">
        <v>9</v>
      </c>
      <c r="C562" t="s">
        <v>27</v>
      </c>
      <c r="D562" t="s">
        <v>3941</v>
      </c>
      <c r="E562" s="58">
        <v>1762855</v>
      </c>
      <c r="F562" s="58">
        <v>1744694</v>
      </c>
      <c r="G562" s="58">
        <v>-18161</v>
      </c>
      <c r="H562" s="84">
        <v>-1.0302038454665869E-2</v>
      </c>
      <c r="I562" t="e">
        <f>MATCH(D562,#REF!,0)</f>
        <v>#REF!</v>
      </c>
      <c r="J562" t="str">
        <f t="shared" si="8"/>
        <v>251992</v>
      </c>
    </row>
    <row r="563" spans="1:10" x14ac:dyDescent="0.25">
      <c r="A563" t="s">
        <v>1681</v>
      </c>
      <c r="B563" t="s">
        <v>9</v>
      </c>
      <c r="C563" t="s">
        <v>27</v>
      </c>
      <c r="D563" t="s">
        <v>3942</v>
      </c>
      <c r="E563" s="58">
        <v>704934</v>
      </c>
      <c r="F563" s="58">
        <v>719092</v>
      </c>
      <c r="G563" s="58">
        <v>14158</v>
      </c>
      <c r="H563" s="84">
        <v>2.0084149721817927E-2</v>
      </c>
      <c r="I563" t="e">
        <f>MATCH(D563,#REF!,0)</f>
        <v>#REF!</v>
      </c>
      <c r="J563" t="str">
        <f t="shared" si="8"/>
        <v>252028</v>
      </c>
    </row>
    <row r="564" spans="1:10" x14ac:dyDescent="0.25">
      <c r="A564" t="s">
        <v>1684</v>
      </c>
      <c r="B564" t="s">
        <v>9</v>
      </c>
      <c r="C564" t="s">
        <v>47</v>
      </c>
      <c r="D564" t="s">
        <v>3943</v>
      </c>
      <c r="E564" s="58">
        <v>968058</v>
      </c>
      <c r="F564" s="58">
        <v>952491</v>
      </c>
      <c r="G564" s="58">
        <v>-15567</v>
      </c>
      <c r="H564" s="84">
        <v>-1.608064806034349E-2</v>
      </c>
      <c r="I564" t="e">
        <f>MATCH(D564,#REF!,0)</f>
        <v>#REF!</v>
      </c>
      <c r="J564" t="str">
        <f t="shared" si="8"/>
        <v>252118</v>
      </c>
    </row>
    <row r="565" spans="1:10" x14ac:dyDescent="0.25">
      <c r="A565" t="s">
        <v>1686</v>
      </c>
      <c r="B565" t="s">
        <v>9</v>
      </c>
      <c r="C565" t="s">
        <v>47</v>
      </c>
      <c r="D565" t="s">
        <v>3944</v>
      </c>
      <c r="E565" s="58">
        <v>2489992</v>
      </c>
      <c r="F565" s="58">
        <v>2373476</v>
      </c>
      <c r="G565" s="58">
        <v>-116516</v>
      </c>
      <c r="H565" s="84">
        <v>-4.6793724638472735E-2</v>
      </c>
      <c r="I565" t="e">
        <f>MATCH(D565,#REF!,0)</f>
        <v>#REF!</v>
      </c>
      <c r="J565" t="str">
        <f t="shared" si="8"/>
        <v>252250</v>
      </c>
    </row>
    <row r="566" spans="1:10" x14ac:dyDescent="0.25">
      <c r="A566" t="s">
        <v>1407</v>
      </c>
      <c r="B566" t="s">
        <v>9</v>
      </c>
      <c r="C566" t="s">
        <v>27</v>
      </c>
      <c r="D566" t="s">
        <v>3945</v>
      </c>
      <c r="E566" s="58">
        <v>3759776</v>
      </c>
      <c r="F566" s="58">
        <v>3656997</v>
      </c>
      <c r="G566" s="58">
        <v>-102779</v>
      </c>
      <c r="H566" s="84">
        <v>-2.733646898113079E-2</v>
      </c>
      <c r="I566" t="e">
        <f>MATCH(D566,#REF!,0)</f>
        <v>#REF!</v>
      </c>
      <c r="J566" t="str">
        <f t="shared" si="8"/>
        <v>252340</v>
      </c>
    </row>
    <row r="567" spans="1:10" x14ac:dyDescent="0.25">
      <c r="A567" t="s">
        <v>1688</v>
      </c>
      <c r="B567" t="s">
        <v>9</v>
      </c>
      <c r="C567" t="s">
        <v>47</v>
      </c>
      <c r="D567" t="s">
        <v>3946</v>
      </c>
      <c r="E567" s="58">
        <v>718872</v>
      </c>
      <c r="F567" s="58">
        <v>697886</v>
      </c>
      <c r="G567" s="58">
        <v>-20986</v>
      </c>
      <c r="H567" s="84">
        <v>-2.9192957856196931E-2</v>
      </c>
      <c r="I567" t="e">
        <f>MATCH(D567,#REF!,0)</f>
        <v>#REF!</v>
      </c>
      <c r="J567" t="str">
        <f t="shared" si="8"/>
        <v>252418</v>
      </c>
    </row>
    <row r="568" spans="1:10" x14ac:dyDescent="0.25">
      <c r="A568" t="s">
        <v>1691</v>
      </c>
      <c r="B568" t="s">
        <v>9</v>
      </c>
      <c r="C568" t="s">
        <v>27</v>
      </c>
      <c r="D568" t="s">
        <v>3947</v>
      </c>
      <c r="E568" s="58">
        <v>954972</v>
      </c>
      <c r="F568" s="58">
        <v>959093</v>
      </c>
      <c r="G568" s="58">
        <v>4121</v>
      </c>
      <c r="H568" s="84">
        <v>4.3153097682445138E-3</v>
      </c>
      <c r="I568" t="e">
        <f>MATCH(D568,#REF!,0)</f>
        <v>#REF!</v>
      </c>
      <c r="J568" t="str">
        <f t="shared" si="8"/>
        <v>252544</v>
      </c>
    </row>
    <row r="569" spans="1:10" x14ac:dyDescent="0.25">
      <c r="A569" t="s">
        <v>1694</v>
      </c>
      <c r="B569" t="s">
        <v>9</v>
      </c>
      <c r="C569" t="s">
        <v>47</v>
      </c>
      <c r="D569" t="s">
        <v>3948</v>
      </c>
      <c r="E569" s="58">
        <v>338260</v>
      </c>
      <c r="F569" s="58">
        <v>333006</v>
      </c>
      <c r="G569" s="58">
        <v>-5254</v>
      </c>
      <c r="H569" s="84">
        <v>-1.5532430674628984E-2</v>
      </c>
      <c r="I569" t="e">
        <f>MATCH(D569,#REF!,0)</f>
        <v>#REF!</v>
      </c>
      <c r="J569" t="str">
        <f t="shared" si="8"/>
        <v>252700</v>
      </c>
    </row>
    <row r="570" spans="1:10" x14ac:dyDescent="0.25">
      <c r="A570" t="s">
        <v>3317</v>
      </c>
      <c r="B570" t="s">
        <v>9</v>
      </c>
      <c r="C570" t="s">
        <v>47</v>
      </c>
      <c r="D570" t="s">
        <v>3949</v>
      </c>
      <c r="E570" s="58">
        <v>690330</v>
      </c>
      <c r="F570" s="58">
        <v>670311</v>
      </c>
      <c r="G570" s="58">
        <v>-20019</v>
      </c>
      <c r="H570" s="84">
        <v>-2.899917430793968E-2</v>
      </c>
      <c r="I570" t="e">
        <f>MATCH(D570,#REF!,0)</f>
        <v>#REF!</v>
      </c>
      <c r="J570" t="str">
        <f t="shared" si="8"/>
        <v>252784</v>
      </c>
    </row>
    <row r="571" spans="1:10" x14ac:dyDescent="0.25">
      <c r="A571" t="s">
        <v>1698</v>
      </c>
      <c r="B571" t="s">
        <v>9</v>
      </c>
      <c r="C571" t="s">
        <v>27</v>
      </c>
      <c r="D571" t="s">
        <v>3950</v>
      </c>
      <c r="E571" s="58">
        <v>4201332</v>
      </c>
      <c r="F571" s="58">
        <v>4111520</v>
      </c>
      <c r="G571" s="58">
        <v>-89812</v>
      </c>
      <c r="H571" s="84">
        <v>-2.1377029951453491E-2</v>
      </c>
      <c r="I571" t="e">
        <f>MATCH(D571,#REF!,0)</f>
        <v>#REF!</v>
      </c>
      <c r="J571" t="str">
        <f t="shared" si="8"/>
        <v>252880</v>
      </c>
    </row>
    <row r="572" spans="1:10" x14ac:dyDescent="0.25">
      <c r="A572" t="s">
        <v>1701</v>
      </c>
      <c r="B572" t="s">
        <v>9</v>
      </c>
      <c r="C572" t="s">
        <v>47</v>
      </c>
      <c r="D572" t="s">
        <v>3951</v>
      </c>
      <c r="E572" s="58">
        <v>120600</v>
      </c>
      <c r="F572" s="58">
        <v>137042</v>
      </c>
      <c r="G572" s="58">
        <v>16442</v>
      </c>
      <c r="H572" s="84">
        <v>0.13633499170812605</v>
      </c>
      <c r="I572" t="e">
        <f>MATCH(D572,#REF!,0)</f>
        <v>#REF!</v>
      </c>
      <c r="J572" t="str">
        <f t="shared" si="8"/>
        <v>252904</v>
      </c>
    </row>
    <row r="573" spans="1:10" x14ac:dyDescent="0.25">
      <c r="A573" t="s">
        <v>1704</v>
      </c>
      <c r="B573" t="s">
        <v>1705</v>
      </c>
      <c r="C573" t="s">
        <v>19</v>
      </c>
      <c r="D573" t="s">
        <v>3952</v>
      </c>
      <c r="E573" s="58">
        <v>7069743</v>
      </c>
      <c r="F573" s="58">
        <v>7113827</v>
      </c>
      <c r="G573" s="58">
        <v>44084</v>
      </c>
      <c r="H573" s="84">
        <v>6.2355873473759933E-3</v>
      </c>
      <c r="I573" t="e">
        <f>MATCH(D573,#REF!,0)</f>
        <v>#REF!</v>
      </c>
      <c r="J573" t="str">
        <f t="shared" si="8"/>
        <v>249999</v>
      </c>
    </row>
    <row r="574" spans="1:10" x14ac:dyDescent="0.25">
      <c r="A574" t="s">
        <v>1707</v>
      </c>
      <c r="B574" t="s">
        <v>1705</v>
      </c>
      <c r="C574" t="s">
        <v>47</v>
      </c>
      <c r="D574" t="s">
        <v>3953</v>
      </c>
      <c r="E574" s="58">
        <v>247308</v>
      </c>
      <c r="F574" s="58">
        <v>247696</v>
      </c>
      <c r="G574" s="58">
        <v>388</v>
      </c>
      <c r="H574" s="84">
        <v>1.5688938489656623E-3</v>
      </c>
      <c r="I574" t="e">
        <f>MATCH(D574,#REF!,0)</f>
        <v>#REF!</v>
      </c>
      <c r="J574" t="str">
        <f t="shared" si="8"/>
        <v>240036</v>
      </c>
    </row>
    <row r="575" spans="1:10" x14ac:dyDescent="0.25">
      <c r="A575" t="s">
        <v>1711</v>
      </c>
      <c r="B575" t="s">
        <v>1705</v>
      </c>
      <c r="C575" t="s">
        <v>27</v>
      </c>
      <c r="D575" t="s">
        <v>3954</v>
      </c>
      <c r="E575" s="58">
        <v>18807719</v>
      </c>
      <c r="F575" s="58">
        <v>18840431</v>
      </c>
      <c r="G575" s="58">
        <v>32712</v>
      </c>
      <c r="H575" s="84">
        <v>1.7392858751239318E-3</v>
      </c>
      <c r="I575" t="e">
        <f>MATCH(D575,#REF!,0)</f>
        <v>#REF!</v>
      </c>
      <c r="J575" t="str">
        <f t="shared" si="8"/>
        <v>240066</v>
      </c>
    </row>
    <row r="576" spans="1:10" x14ac:dyDescent="0.25">
      <c r="A576" t="s">
        <v>1714</v>
      </c>
      <c r="B576" t="s">
        <v>1705</v>
      </c>
      <c r="C576" t="s">
        <v>47</v>
      </c>
      <c r="D576" t="s">
        <v>3955</v>
      </c>
      <c r="E576" s="58">
        <v>156398</v>
      </c>
      <c r="F576" s="58">
        <v>170149</v>
      </c>
      <c r="G576" s="58">
        <v>13751</v>
      </c>
      <c r="H576" s="84">
        <v>8.7923119221473417E-2</v>
      </c>
      <c r="I576" t="e">
        <f>MATCH(D576,#REF!,0)</f>
        <v>#REF!</v>
      </c>
      <c r="J576" t="str">
        <f t="shared" si="8"/>
        <v>240156</v>
      </c>
    </row>
    <row r="577" spans="1:10" x14ac:dyDescent="0.25">
      <c r="A577" t="s">
        <v>1717</v>
      </c>
      <c r="B577" t="s">
        <v>1705</v>
      </c>
      <c r="C577" t="s">
        <v>27</v>
      </c>
      <c r="D577" t="s">
        <v>3956</v>
      </c>
      <c r="E577" s="58">
        <v>741218</v>
      </c>
      <c r="F577" s="58">
        <v>743369</v>
      </c>
      <c r="G577" s="58">
        <v>2151</v>
      </c>
      <c r="H577" s="84">
        <v>2.901980254122269E-3</v>
      </c>
      <c r="I577" t="e">
        <f>MATCH(D577,#REF!,0)</f>
        <v>#REF!</v>
      </c>
      <c r="J577" t="str">
        <f t="shared" si="8"/>
        <v>240378</v>
      </c>
    </row>
    <row r="578" spans="1:10" x14ac:dyDescent="0.25">
      <c r="A578" t="s">
        <v>1721</v>
      </c>
      <c r="B578" t="s">
        <v>1705</v>
      </c>
      <c r="C578" t="s">
        <v>27</v>
      </c>
      <c r="D578" t="s">
        <v>3957</v>
      </c>
      <c r="E578" s="58">
        <v>347270</v>
      </c>
      <c r="F578" s="58">
        <v>354627</v>
      </c>
      <c r="G578" s="58">
        <v>7357</v>
      </c>
      <c r="H578" s="84">
        <v>2.1185244910300341E-2</v>
      </c>
      <c r="I578" t="e">
        <f>MATCH(D578,#REF!,0)</f>
        <v>#REF!</v>
      </c>
      <c r="J578" t="str">
        <f t="shared" si="8"/>
        <v>240552</v>
      </c>
    </row>
    <row r="579" spans="1:10" x14ac:dyDescent="0.25">
      <c r="A579" t="s">
        <v>1723</v>
      </c>
      <c r="B579" t="s">
        <v>1705</v>
      </c>
      <c r="C579" t="s">
        <v>27</v>
      </c>
      <c r="D579" t="s">
        <v>3958</v>
      </c>
      <c r="E579" s="58">
        <v>335356</v>
      </c>
      <c r="F579" s="58">
        <v>319894</v>
      </c>
      <c r="G579" s="58">
        <v>-15462</v>
      </c>
      <c r="H579" s="84">
        <v>-4.6106227412063598E-2</v>
      </c>
      <c r="I579" t="e">
        <f>MATCH(D579,#REF!,0)</f>
        <v>#REF!</v>
      </c>
      <c r="J579" t="str">
        <f t="shared" ref="J579:J642" si="9">LEFT(D579,2)&amp;IF(MID(D579,3,4)="0000","9999",MID(D579,3,4))</f>
        <v>240582</v>
      </c>
    </row>
    <row r="580" spans="1:10" x14ac:dyDescent="0.25">
      <c r="A580" t="s">
        <v>1726</v>
      </c>
      <c r="B580" t="s">
        <v>1705</v>
      </c>
      <c r="C580" t="s">
        <v>27</v>
      </c>
      <c r="D580" t="s">
        <v>3959</v>
      </c>
      <c r="E580" s="58">
        <v>666490</v>
      </c>
      <c r="F580" s="58">
        <v>646183</v>
      </c>
      <c r="G580" s="58">
        <v>-20307</v>
      </c>
      <c r="H580" s="84">
        <v>-3.0468574172155621E-2</v>
      </c>
      <c r="I580" t="e">
        <f>MATCH(D580,#REF!,0)</f>
        <v>#REF!</v>
      </c>
      <c r="J580" t="str">
        <f t="shared" si="9"/>
        <v>240660</v>
      </c>
    </row>
    <row r="581" spans="1:10" x14ac:dyDescent="0.25">
      <c r="A581" t="s">
        <v>1729</v>
      </c>
      <c r="B581" t="s">
        <v>1705</v>
      </c>
      <c r="C581" t="s">
        <v>27</v>
      </c>
      <c r="D581" t="s">
        <v>3960</v>
      </c>
      <c r="E581" s="58">
        <v>304170</v>
      </c>
      <c r="F581" s="58">
        <v>287318</v>
      </c>
      <c r="G581" s="58">
        <v>-16852</v>
      </c>
      <c r="H581" s="84">
        <v>-5.5403228457770327E-2</v>
      </c>
      <c r="I581" t="e">
        <f>MATCH(D581,#REF!,0)</f>
        <v>#REF!</v>
      </c>
      <c r="J581" t="str">
        <f t="shared" si="9"/>
        <v>241278</v>
      </c>
    </row>
    <row r="582" spans="1:10" x14ac:dyDescent="0.25">
      <c r="A582" t="s">
        <v>1732</v>
      </c>
      <c r="B582" t="s">
        <v>1705</v>
      </c>
      <c r="C582" t="s">
        <v>99</v>
      </c>
      <c r="D582" t="s">
        <v>3961</v>
      </c>
      <c r="E582" s="58">
        <v>1825830</v>
      </c>
      <c r="F582" s="58">
        <v>1777659</v>
      </c>
      <c r="G582" s="58">
        <v>-48171</v>
      </c>
      <c r="H582" s="84">
        <v>-2.638306961765334E-2</v>
      </c>
      <c r="I582" t="e">
        <f>MATCH(D582,#REF!,0)</f>
        <v>#REF!</v>
      </c>
      <c r="J582" t="str">
        <f t="shared" si="9"/>
        <v>249003</v>
      </c>
    </row>
    <row r="583" spans="1:10" x14ac:dyDescent="0.25">
      <c r="A583" t="s">
        <v>1733</v>
      </c>
      <c r="B583" t="s">
        <v>1705</v>
      </c>
      <c r="C583" t="s">
        <v>99</v>
      </c>
      <c r="D583" t="s">
        <v>3962</v>
      </c>
      <c r="E583" s="58">
        <v>3767580</v>
      </c>
      <c r="F583" s="58">
        <v>3681509</v>
      </c>
      <c r="G583" s="58">
        <v>-86071</v>
      </c>
      <c r="H583" s="84">
        <v>-2.2845168516660561E-2</v>
      </c>
      <c r="I583" t="e">
        <f>MATCH(D583,#REF!,0)</f>
        <v>#REF!</v>
      </c>
      <c r="J583" t="str">
        <f t="shared" si="9"/>
        <v>249005</v>
      </c>
    </row>
    <row r="584" spans="1:10" x14ac:dyDescent="0.25">
      <c r="A584" t="s">
        <v>1734</v>
      </c>
      <c r="B584" t="s">
        <v>1705</v>
      </c>
      <c r="C584" t="s">
        <v>99</v>
      </c>
      <c r="D584" t="s">
        <v>3963</v>
      </c>
      <c r="E584" s="58">
        <v>893987</v>
      </c>
      <c r="F584" s="58">
        <v>931409</v>
      </c>
      <c r="G584" s="58">
        <v>37422</v>
      </c>
      <c r="H584" s="84">
        <v>4.1859669100333674E-2</v>
      </c>
      <c r="I584" t="e">
        <f>MATCH(D584,#REF!,0)</f>
        <v>#REF!</v>
      </c>
      <c r="J584" t="str">
        <f t="shared" si="9"/>
        <v>249025</v>
      </c>
    </row>
    <row r="585" spans="1:10" x14ac:dyDescent="0.25">
      <c r="A585" t="s">
        <v>1736</v>
      </c>
      <c r="B585" t="s">
        <v>1705</v>
      </c>
      <c r="C585" t="s">
        <v>99</v>
      </c>
      <c r="D585" t="s">
        <v>3964</v>
      </c>
      <c r="E585" s="58">
        <v>978221</v>
      </c>
      <c r="F585" s="58">
        <v>1001886</v>
      </c>
      <c r="G585" s="58">
        <v>23665</v>
      </c>
      <c r="H585" s="84">
        <v>2.4191874842188012E-2</v>
      </c>
      <c r="I585" t="e">
        <f>MATCH(D585,#REF!,0)</f>
        <v>#REF!</v>
      </c>
      <c r="J585" t="str">
        <f t="shared" si="9"/>
        <v>249027</v>
      </c>
    </row>
    <row r="586" spans="1:10" x14ac:dyDescent="0.25">
      <c r="A586" t="s">
        <v>1738</v>
      </c>
      <c r="B586" t="s">
        <v>1705</v>
      </c>
      <c r="C586" t="s">
        <v>99</v>
      </c>
      <c r="D586" t="s">
        <v>3965</v>
      </c>
      <c r="E586" s="58">
        <v>4182362</v>
      </c>
      <c r="F586" s="58">
        <v>4119530</v>
      </c>
      <c r="G586" s="58">
        <v>-62832</v>
      </c>
      <c r="H586" s="84">
        <v>-1.5023089823406008E-2</v>
      </c>
      <c r="I586" t="e">
        <f>MATCH(D586,#REF!,0)</f>
        <v>#REF!</v>
      </c>
      <c r="J586" t="str">
        <f t="shared" si="9"/>
        <v>249031</v>
      </c>
    </row>
    <row r="587" spans="1:10" x14ac:dyDescent="0.25">
      <c r="A587" t="s">
        <v>1739</v>
      </c>
      <c r="B587" t="s">
        <v>1705</v>
      </c>
      <c r="C587" t="s">
        <v>99</v>
      </c>
      <c r="D587" t="s">
        <v>3966</v>
      </c>
      <c r="E587" s="58">
        <v>4469730</v>
      </c>
      <c r="F587" s="58">
        <v>4366283</v>
      </c>
      <c r="G587" s="58">
        <v>-103447</v>
      </c>
      <c r="H587" s="84">
        <v>-2.3143903546746673E-2</v>
      </c>
      <c r="I587" t="e">
        <f>MATCH(D587,#REF!,0)</f>
        <v>#REF!</v>
      </c>
      <c r="J587" t="str">
        <f t="shared" si="9"/>
        <v>249033</v>
      </c>
    </row>
    <row r="588" spans="1:10" x14ac:dyDescent="0.25">
      <c r="A588" t="s">
        <v>1740</v>
      </c>
      <c r="B588" t="s">
        <v>1741</v>
      </c>
      <c r="C588" t="s">
        <v>19</v>
      </c>
      <c r="D588" t="s">
        <v>3967</v>
      </c>
      <c r="E588" s="58">
        <v>11129112</v>
      </c>
      <c r="F588" s="58">
        <v>10936483</v>
      </c>
      <c r="G588" s="58">
        <v>-192629</v>
      </c>
      <c r="H588" s="84">
        <v>-1.7308568733965479E-2</v>
      </c>
      <c r="I588" t="e">
        <f>MATCH(D588,#REF!,0)</f>
        <v>#REF!</v>
      </c>
      <c r="J588" t="str">
        <f t="shared" si="9"/>
        <v>239999</v>
      </c>
    </row>
    <row r="589" spans="1:10" x14ac:dyDescent="0.25">
      <c r="A589" t="s">
        <v>41</v>
      </c>
      <c r="B589" t="s">
        <v>1741</v>
      </c>
      <c r="C589" t="s">
        <v>27</v>
      </c>
      <c r="D589" t="s">
        <v>3968</v>
      </c>
      <c r="E589" s="58">
        <v>522224</v>
      </c>
      <c r="F589" s="58">
        <v>530912</v>
      </c>
      <c r="G589" s="58">
        <v>8688</v>
      </c>
      <c r="H589" s="84">
        <v>1.6636539109654094E-2</v>
      </c>
      <c r="I589" t="e">
        <f>MATCH(D589,#REF!,0)</f>
        <v>#REF!</v>
      </c>
      <c r="J589" t="str">
        <f t="shared" si="9"/>
        <v>230120</v>
      </c>
    </row>
    <row r="590" spans="1:10" x14ac:dyDescent="0.25">
      <c r="A590" t="s">
        <v>1746</v>
      </c>
      <c r="B590" t="s">
        <v>1741</v>
      </c>
      <c r="C590" t="s">
        <v>27</v>
      </c>
      <c r="D590" t="s">
        <v>3969</v>
      </c>
      <c r="E590" s="58">
        <v>794883</v>
      </c>
      <c r="F590" s="58">
        <v>782864</v>
      </c>
      <c r="G590" s="58">
        <v>-12019</v>
      </c>
      <c r="H590" s="84">
        <v>-1.5120464269584329E-2</v>
      </c>
      <c r="I590" t="e">
        <f>MATCH(D590,#REF!,0)</f>
        <v>#REF!</v>
      </c>
      <c r="J590" t="str">
        <f t="shared" si="9"/>
        <v>230162</v>
      </c>
    </row>
    <row r="591" spans="1:10" x14ac:dyDescent="0.25">
      <c r="A591" t="s">
        <v>1750</v>
      </c>
      <c r="B591" t="s">
        <v>1741</v>
      </c>
      <c r="C591" t="s">
        <v>27</v>
      </c>
      <c r="D591" t="s">
        <v>3970</v>
      </c>
      <c r="E591" s="58">
        <v>437098</v>
      </c>
      <c r="F591" s="58">
        <v>426218</v>
      </c>
      <c r="G591" s="58">
        <v>-10880</v>
      </c>
      <c r="H591" s="84">
        <v>-2.4891443108868035E-2</v>
      </c>
      <c r="I591" t="e">
        <f>MATCH(D591,#REF!,0)</f>
        <v>#REF!</v>
      </c>
      <c r="J591" t="str">
        <f t="shared" si="9"/>
        <v>230252</v>
      </c>
    </row>
    <row r="592" spans="1:10" x14ac:dyDescent="0.25">
      <c r="A592" t="s">
        <v>1279</v>
      </c>
      <c r="B592" t="s">
        <v>1741</v>
      </c>
      <c r="C592" t="s">
        <v>27</v>
      </c>
      <c r="D592" t="s">
        <v>3971</v>
      </c>
      <c r="E592" s="58">
        <v>794492</v>
      </c>
      <c r="F592" s="58">
        <v>780767</v>
      </c>
      <c r="G592" s="58">
        <v>-13725</v>
      </c>
      <c r="H592" s="84">
        <v>-1.7275189680953363E-2</v>
      </c>
      <c r="I592" t="e">
        <f>MATCH(D592,#REF!,0)</f>
        <v>#REF!</v>
      </c>
      <c r="J592" t="str">
        <f t="shared" si="9"/>
        <v>231602</v>
      </c>
    </row>
    <row r="593" spans="1:10" x14ac:dyDescent="0.25">
      <c r="A593" t="s">
        <v>1755</v>
      </c>
      <c r="B593" t="s">
        <v>1741</v>
      </c>
      <c r="C593" t="s">
        <v>27</v>
      </c>
      <c r="D593" t="s">
        <v>3972</v>
      </c>
      <c r="E593" s="58">
        <v>1850549</v>
      </c>
      <c r="F593" s="58">
        <v>1815577</v>
      </c>
      <c r="G593" s="58">
        <v>-34972</v>
      </c>
      <c r="H593" s="84">
        <v>-1.8898175622477437E-2</v>
      </c>
      <c r="I593" t="e">
        <f>MATCH(D593,#REF!,0)</f>
        <v>#REF!</v>
      </c>
      <c r="J593" t="str">
        <f t="shared" si="9"/>
        <v>232484</v>
      </c>
    </row>
    <row r="594" spans="1:10" x14ac:dyDescent="0.25">
      <c r="A594" t="s">
        <v>1758</v>
      </c>
      <c r="B594" t="s">
        <v>1741</v>
      </c>
      <c r="C594" t="s">
        <v>99</v>
      </c>
      <c r="D594" t="s">
        <v>3973</v>
      </c>
      <c r="E594" s="58">
        <v>1534022</v>
      </c>
      <c r="F594" s="58">
        <v>1456936</v>
      </c>
      <c r="G594" s="58">
        <v>-77086</v>
      </c>
      <c r="H594" s="84">
        <v>-5.0250909048240505E-2</v>
      </c>
      <c r="I594" t="e">
        <f>MATCH(D594,#REF!,0)</f>
        <v>#REF!</v>
      </c>
      <c r="J594" t="str">
        <f t="shared" si="9"/>
        <v>239005</v>
      </c>
    </row>
    <row r="595" spans="1:10" x14ac:dyDescent="0.25">
      <c r="A595" t="s">
        <v>1759</v>
      </c>
      <c r="B595" t="s">
        <v>1760</v>
      </c>
      <c r="C595" t="s">
        <v>19</v>
      </c>
      <c r="D595" t="s">
        <v>3974</v>
      </c>
      <c r="E595" s="58">
        <v>31650432</v>
      </c>
      <c r="F595" s="58">
        <v>31333972</v>
      </c>
      <c r="G595" s="58">
        <v>-316460</v>
      </c>
      <c r="H595" s="84">
        <v>-9.9985997031572897E-3</v>
      </c>
      <c r="I595" t="e">
        <f>MATCH(D595,#REF!,0)</f>
        <v>#REF!</v>
      </c>
      <c r="J595" t="str">
        <f t="shared" si="9"/>
        <v>269999</v>
      </c>
    </row>
    <row r="596" spans="1:10" x14ac:dyDescent="0.25">
      <c r="A596" t="s">
        <v>1762</v>
      </c>
      <c r="B596" t="s">
        <v>1760</v>
      </c>
      <c r="C596" t="s">
        <v>27</v>
      </c>
      <c r="D596" t="s">
        <v>3975</v>
      </c>
      <c r="E596" s="58">
        <v>1165723</v>
      </c>
      <c r="F596" s="58">
        <v>1139897</v>
      </c>
      <c r="G596" s="58">
        <v>-25826</v>
      </c>
      <c r="H596" s="84">
        <v>-2.2154491247062983E-2</v>
      </c>
      <c r="I596" t="e">
        <f>MATCH(D596,#REF!,0)</f>
        <v>#REF!</v>
      </c>
      <c r="J596" t="str">
        <f t="shared" si="9"/>
        <v>260432</v>
      </c>
    </row>
    <row r="597" spans="1:10" x14ac:dyDescent="0.25">
      <c r="A597" t="s">
        <v>1766</v>
      </c>
      <c r="B597" t="s">
        <v>1760</v>
      </c>
      <c r="C597" t="s">
        <v>27</v>
      </c>
      <c r="D597" t="s">
        <v>3976</v>
      </c>
      <c r="E597" s="58">
        <v>1182781</v>
      </c>
      <c r="F597" s="58">
        <v>1144293</v>
      </c>
      <c r="G597" s="58">
        <v>-38488</v>
      </c>
      <c r="H597" s="84">
        <v>-3.2540258932126913E-2</v>
      </c>
      <c r="I597" t="e">
        <f>MATCH(D597,#REF!,0)</f>
        <v>#REF!</v>
      </c>
      <c r="J597" t="str">
        <f t="shared" si="9"/>
        <v>260444</v>
      </c>
    </row>
    <row r="598" spans="1:10" x14ac:dyDescent="0.25">
      <c r="A598" t="s">
        <v>1769</v>
      </c>
      <c r="B598" t="s">
        <v>1760</v>
      </c>
      <c r="C598" t="s">
        <v>27</v>
      </c>
      <c r="D598" t="s">
        <v>3977</v>
      </c>
      <c r="E598" s="58">
        <v>440846</v>
      </c>
      <c r="F598" s="58">
        <v>422626</v>
      </c>
      <c r="G598" s="58">
        <v>-18220</v>
      </c>
      <c r="H598" s="84">
        <v>-4.1329625311333211E-2</v>
      </c>
      <c r="I598" t="e">
        <f>MATCH(D598,#REF!,0)</f>
        <v>#REF!</v>
      </c>
      <c r="J598" t="str">
        <f t="shared" si="9"/>
        <v>260570</v>
      </c>
    </row>
    <row r="599" spans="1:10" x14ac:dyDescent="0.25">
      <c r="A599" t="s">
        <v>1773</v>
      </c>
      <c r="B599" t="s">
        <v>1760</v>
      </c>
      <c r="C599" t="s">
        <v>47</v>
      </c>
      <c r="D599" t="s">
        <v>3978</v>
      </c>
      <c r="E599" s="58">
        <v>350969</v>
      </c>
      <c r="F599" s="58">
        <v>332411</v>
      </c>
      <c r="G599" s="58">
        <v>-18558</v>
      </c>
      <c r="H599" s="84">
        <v>-5.2876464872965989E-2</v>
      </c>
      <c r="I599" t="e">
        <f>MATCH(D599,#REF!,0)</f>
        <v>#REF!</v>
      </c>
      <c r="J599" t="str">
        <f t="shared" si="9"/>
        <v>261074</v>
      </c>
    </row>
    <row r="600" spans="1:10" x14ac:dyDescent="0.25">
      <c r="A600" t="s">
        <v>1776</v>
      </c>
      <c r="B600" t="s">
        <v>1760</v>
      </c>
      <c r="C600" t="s">
        <v>47</v>
      </c>
      <c r="D600" t="s">
        <v>3979</v>
      </c>
      <c r="E600" s="58">
        <v>512523</v>
      </c>
      <c r="F600" s="58">
        <v>502210</v>
      </c>
      <c r="G600" s="58">
        <v>-10313</v>
      </c>
      <c r="H600" s="84">
        <v>-2.012202379210299E-2</v>
      </c>
      <c r="I600" t="e">
        <f>MATCH(D600,#REF!,0)</f>
        <v>#REF!</v>
      </c>
      <c r="J600" t="str">
        <f t="shared" si="9"/>
        <v>261410</v>
      </c>
    </row>
    <row r="601" spans="1:10" x14ac:dyDescent="0.25">
      <c r="A601" t="s">
        <v>1778</v>
      </c>
      <c r="B601" t="s">
        <v>1760</v>
      </c>
      <c r="C601" t="s">
        <v>27</v>
      </c>
      <c r="D601" t="s">
        <v>3980</v>
      </c>
      <c r="E601" s="58">
        <v>1727246</v>
      </c>
      <c r="F601" s="58">
        <v>1737715</v>
      </c>
      <c r="G601" s="58">
        <v>10469</v>
      </c>
      <c r="H601" s="84">
        <v>6.0610937874512371E-3</v>
      </c>
      <c r="I601" t="e">
        <f>MATCH(D601,#REF!,0)</f>
        <v>#REF!</v>
      </c>
      <c r="J601" t="str">
        <f t="shared" si="9"/>
        <v>261638</v>
      </c>
    </row>
    <row r="602" spans="1:10" x14ac:dyDescent="0.25">
      <c r="A602" t="s">
        <v>1779</v>
      </c>
      <c r="B602" t="s">
        <v>1760</v>
      </c>
      <c r="C602" t="s">
        <v>47</v>
      </c>
      <c r="D602" t="s">
        <v>3981</v>
      </c>
      <c r="E602" s="58">
        <v>899907</v>
      </c>
      <c r="F602" s="58">
        <v>903819</v>
      </c>
      <c r="G602" s="58">
        <v>3912</v>
      </c>
      <c r="H602" s="84">
        <v>4.3471158686397594E-3</v>
      </c>
      <c r="I602" t="e">
        <f>MATCH(D602,#REF!,0)</f>
        <v>#REF!</v>
      </c>
      <c r="J602" t="str">
        <f t="shared" si="9"/>
        <v>261644</v>
      </c>
    </row>
    <row r="603" spans="1:10" x14ac:dyDescent="0.25">
      <c r="A603" t="s">
        <v>1782</v>
      </c>
      <c r="B603" t="s">
        <v>1760</v>
      </c>
      <c r="C603" t="s">
        <v>27</v>
      </c>
      <c r="D603" t="s">
        <v>3982</v>
      </c>
      <c r="E603" s="58">
        <v>32877085</v>
      </c>
      <c r="F603" s="58">
        <v>32109171</v>
      </c>
      <c r="G603" s="58">
        <v>-767914</v>
      </c>
      <c r="H603" s="84">
        <v>-2.335711940398609E-2</v>
      </c>
      <c r="I603" t="e">
        <f>MATCH(D603,#REF!,0)</f>
        <v>#REF!</v>
      </c>
      <c r="J603" t="str">
        <f t="shared" si="9"/>
        <v>261698</v>
      </c>
    </row>
    <row r="604" spans="1:10" x14ac:dyDescent="0.25">
      <c r="A604" t="s">
        <v>1783</v>
      </c>
      <c r="B604" t="s">
        <v>1760</v>
      </c>
      <c r="C604" t="s">
        <v>27</v>
      </c>
      <c r="D604" t="s">
        <v>3983</v>
      </c>
      <c r="E604" s="58">
        <v>440512</v>
      </c>
      <c r="F604" s="58">
        <v>424231</v>
      </c>
      <c r="G604" s="58">
        <v>-16281</v>
      </c>
      <c r="H604" s="84">
        <v>-3.6959265581868371E-2</v>
      </c>
      <c r="I604" t="e">
        <f>MATCH(D604,#REF!,0)</f>
        <v>#REF!</v>
      </c>
      <c r="J604" t="str">
        <f t="shared" si="9"/>
        <v>261848</v>
      </c>
    </row>
    <row r="605" spans="1:10" x14ac:dyDescent="0.25">
      <c r="A605" t="s">
        <v>1787</v>
      </c>
      <c r="B605" t="s">
        <v>1760</v>
      </c>
      <c r="C605" t="s">
        <v>27</v>
      </c>
      <c r="D605" t="s">
        <v>3984</v>
      </c>
      <c r="E605" s="58">
        <v>345210</v>
      </c>
      <c r="F605" s="58">
        <v>316885</v>
      </c>
      <c r="G605" s="58">
        <v>-28325</v>
      </c>
      <c r="H605" s="84">
        <v>-8.2051504881086881E-2</v>
      </c>
      <c r="I605" t="e">
        <f>MATCH(D605,#REF!,0)</f>
        <v>#REF!</v>
      </c>
      <c r="J605" t="str">
        <f t="shared" si="9"/>
        <v>262096</v>
      </c>
    </row>
    <row r="606" spans="1:10" x14ac:dyDescent="0.25">
      <c r="A606" t="s">
        <v>1790</v>
      </c>
      <c r="B606" t="s">
        <v>1760</v>
      </c>
      <c r="C606" t="s">
        <v>27</v>
      </c>
      <c r="D606" t="s">
        <v>3985</v>
      </c>
      <c r="E606" s="58">
        <v>3678128</v>
      </c>
      <c r="F606" s="58">
        <v>3629629</v>
      </c>
      <c r="G606" s="58">
        <v>-48499</v>
      </c>
      <c r="H606" s="84">
        <v>-1.3185783637763559E-2</v>
      </c>
      <c r="I606" t="e">
        <f>MATCH(D606,#REF!,0)</f>
        <v>#REF!</v>
      </c>
      <c r="J606" t="str">
        <f t="shared" si="9"/>
        <v>262172</v>
      </c>
    </row>
    <row r="607" spans="1:10" x14ac:dyDescent="0.25">
      <c r="A607" t="s">
        <v>1794</v>
      </c>
      <c r="B607" t="s">
        <v>1760</v>
      </c>
      <c r="C607" t="s">
        <v>27</v>
      </c>
      <c r="D607" t="s">
        <v>3986</v>
      </c>
      <c r="E607" s="58">
        <v>3663067</v>
      </c>
      <c r="F607" s="58">
        <v>3585526</v>
      </c>
      <c r="G607" s="58">
        <v>-77541</v>
      </c>
      <c r="H607" s="84">
        <v>-2.1168326978458215E-2</v>
      </c>
      <c r="I607" t="e">
        <f>MATCH(D607,#REF!,0)</f>
        <v>#REF!</v>
      </c>
      <c r="J607" t="str">
        <f t="shared" si="9"/>
        <v>262544</v>
      </c>
    </row>
    <row r="608" spans="1:10" x14ac:dyDescent="0.25">
      <c r="A608" t="s">
        <v>1797</v>
      </c>
      <c r="B608" t="s">
        <v>1760</v>
      </c>
      <c r="C608" t="s">
        <v>27</v>
      </c>
      <c r="D608" t="s">
        <v>3987</v>
      </c>
      <c r="E608" s="58">
        <v>306036</v>
      </c>
      <c r="F608" s="58">
        <v>300452</v>
      </c>
      <c r="G608" s="58">
        <v>-5584</v>
      </c>
      <c r="H608" s="84">
        <v>-1.8246219399024953E-2</v>
      </c>
      <c r="I608" t="e">
        <f>MATCH(D608,#REF!,0)</f>
        <v>#REF!</v>
      </c>
      <c r="J608" t="str">
        <f t="shared" si="9"/>
        <v>262940</v>
      </c>
    </row>
    <row r="609" spans="1:10" x14ac:dyDescent="0.25">
      <c r="A609" t="s">
        <v>1800</v>
      </c>
      <c r="B609" t="s">
        <v>1760</v>
      </c>
      <c r="C609" t="s">
        <v>27</v>
      </c>
      <c r="D609" t="s">
        <v>3988</v>
      </c>
      <c r="E609" s="58">
        <v>1237915</v>
      </c>
      <c r="F609" s="58">
        <v>1208299</v>
      </c>
      <c r="G609" s="58">
        <v>-29616</v>
      </c>
      <c r="H609" s="84">
        <v>-2.3924098181215995E-2</v>
      </c>
      <c r="I609" t="e">
        <f>MATCH(D609,#REF!,0)</f>
        <v>#REF!</v>
      </c>
      <c r="J609" t="str">
        <f t="shared" si="9"/>
        <v>263174</v>
      </c>
    </row>
    <row r="610" spans="1:10" x14ac:dyDescent="0.25">
      <c r="A610" t="s">
        <v>1804</v>
      </c>
      <c r="B610" t="s">
        <v>1760</v>
      </c>
      <c r="C610" t="s">
        <v>27</v>
      </c>
      <c r="D610" t="s">
        <v>3989</v>
      </c>
      <c r="E610" s="58">
        <v>1636501</v>
      </c>
      <c r="F610" s="58">
        <v>1578368</v>
      </c>
      <c r="G610" s="58">
        <v>-58133</v>
      </c>
      <c r="H610" s="84">
        <v>-3.552274028552381E-2</v>
      </c>
      <c r="I610" t="e">
        <f>MATCH(D610,#REF!,0)</f>
        <v>#REF!</v>
      </c>
      <c r="J610" t="str">
        <f t="shared" si="9"/>
        <v>263222</v>
      </c>
    </row>
    <row r="611" spans="1:10" x14ac:dyDescent="0.25">
      <c r="A611" t="s">
        <v>1808</v>
      </c>
      <c r="B611" t="s">
        <v>1760</v>
      </c>
      <c r="C611" t="s">
        <v>27</v>
      </c>
      <c r="D611" t="s">
        <v>3990</v>
      </c>
      <c r="E611" s="58">
        <v>1903932</v>
      </c>
      <c r="F611" s="58">
        <v>1870009</v>
      </c>
      <c r="G611" s="58">
        <v>-33923</v>
      </c>
      <c r="H611" s="84">
        <v>-1.7817338014172776E-2</v>
      </c>
      <c r="I611" t="e">
        <f>MATCH(D611,#REF!,0)</f>
        <v>#REF!</v>
      </c>
      <c r="J611" t="str">
        <f t="shared" si="9"/>
        <v>263456</v>
      </c>
    </row>
    <row r="612" spans="1:10" x14ac:dyDescent="0.25">
      <c r="A612" t="s">
        <v>1810</v>
      </c>
      <c r="B612" t="s">
        <v>1760</v>
      </c>
      <c r="C612" t="s">
        <v>47</v>
      </c>
      <c r="D612" t="s">
        <v>3991</v>
      </c>
      <c r="E612" s="58">
        <v>693079</v>
      </c>
      <c r="F612" s="58">
        <v>701683</v>
      </c>
      <c r="G612" s="58">
        <v>8604</v>
      </c>
      <c r="H612" s="84">
        <v>1.2414169236118827E-2</v>
      </c>
      <c r="I612" t="e">
        <f>MATCH(D612,#REF!,0)</f>
        <v>#REF!</v>
      </c>
      <c r="J612" t="str">
        <f t="shared" si="9"/>
        <v>263588</v>
      </c>
    </row>
    <row r="613" spans="1:10" x14ac:dyDescent="0.25">
      <c r="A613" t="s">
        <v>1813</v>
      </c>
      <c r="B613" t="s">
        <v>1760</v>
      </c>
      <c r="C613" t="s">
        <v>27</v>
      </c>
      <c r="D613" t="s">
        <v>3992</v>
      </c>
      <c r="E613" s="58">
        <v>324936</v>
      </c>
      <c r="F613" s="58">
        <v>328256</v>
      </c>
      <c r="G613" s="58">
        <v>3320</v>
      </c>
      <c r="H613" s="84">
        <v>1.0217396656572371E-2</v>
      </c>
      <c r="I613" t="e">
        <f>MATCH(D613,#REF!,0)</f>
        <v>#REF!</v>
      </c>
      <c r="J613" t="str">
        <f t="shared" si="9"/>
        <v>263648</v>
      </c>
    </row>
    <row r="614" spans="1:10" x14ac:dyDescent="0.25">
      <c r="A614" t="s">
        <v>1815</v>
      </c>
      <c r="B614" t="s">
        <v>1760</v>
      </c>
      <c r="C614" t="s">
        <v>47</v>
      </c>
      <c r="D614" t="s">
        <v>3993</v>
      </c>
      <c r="E614" s="58">
        <v>226754</v>
      </c>
      <c r="F614" s="58">
        <v>209553</v>
      </c>
      <c r="G614" s="58">
        <v>-17201</v>
      </c>
      <c r="H614" s="84">
        <v>-7.5857537243003426E-2</v>
      </c>
      <c r="I614" t="e">
        <f>MATCH(D614,#REF!,0)</f>
        <v>#REF!</v>
      </c>
      <c r="J614" t="str">
        <f t="shared" si="9"/>
        <v>264086</v>
      </c>
    </row>
    <row r="615" spans="1:10" x14ac:dyDescent="0.25">
      <c r="A615" t="s">
        <v>1593</v>
      </c>
      <c r="B615" t="s">
        <v>1760</v>
      </c>
      <c r="C615" t="s">
        <v>27</v>
      </c>
      <c r="D615" t="s">
        <v>3994</v>
      </c>
      <c r="E615" s="58">
        <v>410296</v>
      </c>
      <c r="F615" s="58">
        <v>416754</v>
      </c>
      <c r="G615" s="58">
        <v>6458</v>
      </c>
      <c r="H615" s="84">
        <v>1.5739856103885976E-2</v>
      </c>
      <c r="I615" t="e">
        <f>MATCH(D615,#REF!,0)</f>
        <v>#REF!</v>
      </c>
      <c r="J615" t="str">
        <f t="shared" si="9"/>
        <v>264164</v>
      </c>
    </row>
    <row r="616" spans="1:10" x14ac:dyDescent="0.25">
      <c r="A616" t="s">
        <v>1822</v>
      </c>
      <c r="B616" t="s">
        <v>1760</v>
      </c>
      <c r="C616" t="s">
        <v>27</v>
      </c>
      <c r="D616" t="s">
        <v>3995</v>
      </c>
      <c r="E616" s="58">
        <v>887919</v>
      </c>
      <c r="F616" s="58">
        <v>897025</v>
      </c>
      <c r="G616" s="58">
        <v>9106</v>
      </c>
      <c r="H616" s="84">
        <v>1.025543996693392E-2</v>
      </c>
      <c r="I616" t="e">
        <f>MATCH(D616,#REF!,0)</f>
        <v>#REF!</v>
      </c>
      <c r="J616" t="str">
        <f t="shared" si="9"/>
        <v>264296</v>
      </c>
    </row>
    <row r="617" spans="1:10" x14ac:dyDescent="0.25">
      <c r="A617" t="s">
        <v>1826</v>
      </c>
      <c r="B617" t="s">
        <v>1760</v>
      </c>
      <c r="C617" t="s">
        <v>47</v>
      </c>
      <c r="D617" t="s">
        <v>3996</v>
      </c>
      <c r="E617" s="58">
        <v>407063</v>
      </c>
      <c r="F617" s="58">
        <v>391690</v>
      </c>
      <c r="G617" s="58">
        <v>-15373</v>
      </c>
      <c r="H617" s="84">
        <v>-3.7765652982462171E-2</v>
      </c>
      <c r="I617" t="e">
        <f>MATCH(D617,#REF!,0)</f>
        <v>#REF!</v>
      </c>
      <c r="J617" t="str">
        <f t="shared" si="9"/>
        <v>264302</v>
      </c>
    </row>
    <row r="618" spans="1:10" x14ac:dyDescent="0.25">
      <c r="A618" t="s">
        <v>1829</v>
      </c>
      <c r="B618" t="s">
        <v>1760</v>
      </c>
      <c r="C618" t="s">
        <v>27</v>
      </c>
      <c r="D618" t="s">
        <v>3997</v>
      </c>
      <c r="E618" s="58">
        <v>273173</v>
      </c>
      <c r="F618" s="58">
        <v>271585</v>
      </c>
      <c r="G618" s="58">
        <v>-1588</v>
      </c>
      <c r="H618" s="84">
        <v>-5.8131660156750488E-3</v>
      </c>
      <c r="I618" t="e">
        <f>MATCH(D618,#REF!,0)</f>
        <v>#REF!</v>
      </c>
      <c r="J618" t="str">
        <f t="shared" si="9"/>
        <v>264386</v>
      </c>
    </row>
    <row r="619" spans="1:10" x14ac:dyDescent="0.25">
      <c r="A619" t="s">
        <v>1832</v>
      </c>
      <c r="B619" t="s">
        <v>1760</v>
      </c>
      <c r="C619" t="s">
        <v>27</v>
      </c>
      <c r="D619" t="s">
        <v>3998</v>
      </c>
      <c r="E619" s="58">
        <v>112578</v>
      </c>
      <c r="F619" s="58">
        <v>112379</v>
      </c>
      <c r="G619" s="58">
        <v>-199</v>
      </c>
      <c r="H619" s="84">
        <v>-1.7676633089946526E-3</v>
      </c>
      <c r="I619" t="e">
        <f>MATCH(D619,#REF!,0)</f>
        <v>#REF!</v>
      </c>
      <c r="J619" t="str">
        <f t="shared" si="9"/>
        <v>264452</v>
      </c>
    </row>
    <row r="620" spans="1:10" x14ac:dyDescent="0.25">
      <c r="A620" t="s">
        <v>3304</v>
      </c>
      <c r="B620" t="s">
        <v>1760</v>
      </c>
      <c r="C620" t="s">
        <v>47</v>
      </c>
      <c r="D620" t="s">
        <v>3999</v>
      </c>
      <c r="E620" s="58">
        <v>1420670</v>
      </c>
      <c r="F620" s="58">
        <v>1424639</v>
      </c>
      <c r="G620" s="58">
        <v>3969</v>
      </c>
      <c r="H620" s="84">
        <v>2.7937522436596819E-3</v>
      </c>
      <c r="I620" t="e">
        <f>MATCH(D620,#REF!,0)</f>
        <v>#REF!</v>
      </c>
      <c r="J620" t="str">
        <f t="shared" si="9"/>
        <v>264962</v>
      </c>
    </row>
    <row r="621" spans="1:10" x14ac:dyDescent="0.25">
      <c r="A621" t="s">
        <v>1835</v>
      </c>
      <c r="B621" t="s">
        <v>1760</v>
      </c>
      <c r="C621" t="s">
        <v>27</v>
      </c>
      <c r="D621" t="s">
        <v>4000</v>
      </c>
      <c r="E621" s="58">
        <v>218364</v>
      </c>
      <c r="F621" s="58">
        <v>218672</v>
      </c>
      <c r="G621" s="58">
        <v>308</v>
      </c>
      <c r="H621" s="84">
        <v>1.4104889084281293E-3</v>
      </c>
      <c r="I621" t="e">
        <f>MATCH(D621,#REF!,0)</f>
        <v>#REF!</v>
      </c>
      <c r="J621" t="str">
        <f t="shared" si="9"/>
        <v>264974</v>
      </c>
    </row>
    <row r="622" spans="1:10" x14ac:dyDescent="0.25">
      <c r="A622" t="s">
        <v>1838</v>
      </c>
      <c r="B622" t="s">
        <v>1760</v>
      </c>
      <c r="C622" t="s">
        <v>47</v>
      </c>
      <c r="D622" t="s">
        <v>4001</v>
      </c>
      <c r="E622" s="58">
        <v>694652</v>
      </c>
      <c r="F622" s="58">
        <v>686509</v>
      </c>
      <c r="G622" s="58">
        <v>-8143</v>
      </c>
      <c r="H622" s="84">
        <v>-1.1722416404185117E-2</v>
      </c>
      <c r="I622" t="e">
        <f>MATCH(D622,#REF!,0)</f>
        <v>#REF!</v>
      </c>
      <c r="J622" t="str">
        <f t="shared" si="9"/>
        <v>265010</v>
      </c>
    </row>
    <row r="623" spans="1:10" x14ac:dyDescent="0.25">
      <c r="A623" t="s">
        <v>1841</v>
      </c>
      <c r="B623" t="s">
        <v>1760</v>
      </c>
      <c r="C623" t="s">
        <v>47</v>
      </c>
      <c r="D623" t="s">
        <v>4002</v>
      </c>
      <c r="E623" s="58">
        <v>823391</v>
      </c>
      <c r="F623" s="58">
        <v>827249</v>
      </c>
      <c r="G623" s="58">
        <v>3858</v>
      </c>
      <c r="H623" s="84">
        <v>4.6855017846928132E-3</v>
      </c>
      <c r="I623" t="e">
        <f>MATCH(D623,#REF!,0)</f>
        <v>#REF!</v>
      </c>
      <c r="J623" t="str">
        <f t="shared" si="9"/>
        <v>265148</v>
      </c>
    </row>
    <row r="624" spans="1:10" x14ac:dyDescent="0.25">
      <c r="A624" t="s">
        <v>599</v>
      </c>
      <c r="B624" t="s">
        <v>1760</v>
      </c>
      <c r="C624" t="s">
        <v>47</v>
      </c>
      <c r="D624" t="s">
        <v>4003</v>
      </c>
      <c r="E624" s="58">
        <v>515331</v>
      </c>
      <c r="F624" s="58">
        <v>526106</v>
      </c>
      <c r="G624" s="58">
        <v>10775</v>
      </c>
      <c r="H624" s="84">
        <v>2.090889156677941E-2</v>
      </c>
      <c r="I624" t="e">
        <f>MATCH(D624,#REF!,0)</f>
        <v>#REF!</v>
      </c>
      <c r="J624" t="str">
        <f t="shared" si="9"/>
        <v>265286</v>
      </c>
    </row>
    <row r="625" spans="1:10" x14ac:dyDescent="0.25">
      <c r="A625" t="s">
        <v>1845</v>
      </c>
      <c r="B625" t="s">
        <v>1760</v>
      </c>
      <c r="C625" t="s">
        <v>47</v>
      </c>
      <c r="D625" t="s">
        <v>4004</v>
      </c>
      <c r="E625" s="58">
        <v>1126827</v>
      </c>
      <c r="F625" s="58">
        <v>1097571</v>
      </c>
      <c r="G625" s="58">
        <v>-29256</v>
      </c>
      <c r="H625" s="84">
        <v>-2.5963169146639192E-2</v>
      </c>
      <c r="I625" t="e">
        <f>MATCH(D625,#REF!,0)</f>
        <v>#REF!</v>
      </c>
      <c r="J625" t="str">
        <f t="shared" si="9"/>
        <v>265304</v>
      </c>
    </row>
    <row r="626" spans="1:10" x14ac:dyDescent="0.25">
      <c r="A626" t="s">
        <v>1848</v>
      </c>
      <c r="B626" t="s">
        <v>1760</v>
      </c>
      <c r="C626" t="s">
        <v>27</v>
      </c>
      <c r="D626" t="s">
        <v>4005</v>
      </c>
      <c r="E626" s="58">
        <v>2131785</v>
      </c>
      <c r="F626" s="58">
        <v>2058758</v>
      </c>
      <c r="G626" s="58">
        <v>-73027</v>
      </c>
      <c r="H626" s="84">
        <v>-3.4256268807595511E-2</v>
      </c>
      <c r="I626" t="e">
        <f>MATCH(D626,#REF!,0)</f>
        <v>#REF!</v>
      </c>
      <c r="J626" t="str">
        <f t="shared" si="9"/>
        <v>265340</v>
      </c>
    </row>
    <row r="627" spans="1:10" x14ac:dyDescent="0.25">
      <c r="A627" t="s">
        <v>1853</v>
      </c>
      <c r="B627" t="s">
        <v>1760</v>
      </c>
      <c r="C627" t="s">
        <v>47</v>
      </c>
      <c r="D627" t="s">
        <v>4006</v>
      </c>
      <c r="E627" s="58">
        <v>824530</v>
      </c>
      <c r="F627" s="58">
        <v>821617</v>
      </c>
      <c r="G627" s="58">
        <v>-2913</v>
      </c>
      <c r="H627" s="84">
        <v>-3.5329217857446062E-3</v>
      </c>
      <c r="I627" t="e">
        <f>MATCH(D627,#REF!,0)</f>
        <v>#REF!</v>
      </c>
      <c r="J627" t="str">
        <f t="shared" si="9"/>
        <v>265370</v>
      </c>
    </row>
    <row r="628" spans="1:10" x14ac:dyDescent="0.25">
      <c r="A628" t="s">
        <v>1856</v>
      </c>
      <c r="B628" t="s">
        <v>1760</v>
      </c>
      <c r="C628" t="s">
        <v>27</v>
      </c>
      <c r="D628" t="s">
        <v>4007</v>
      </c>
      <c r="E628" s="58">
        <v>422900</v>
      </c>
      <c r="F628" s="58">
        <v>415485</v>
      </c>
      <c r="G628" s="58">
        <v>-7415</v>
      </c>
      <c r="H628" s="84">
        <v>-1.7533695909198392E-2</v>
      </c>
      <c r="I628" t="e">
        <f>MATCH(D628,#REF!,0)</f>
        <v>#REF!</v>
      </c>
      <c r="J628" t="str">
        <f t="shared" si="9"/>
        <v>265664</v>
      </c>
    </row>
    <row r="629" spans="1:10" x14ac:dyDescent="0.25">
      <c r="A629" t="s">
        <v>1859</v>
      </c>
      <c r="B629" t="s">
        <v>1760</v>
      </c>
      <c r="C629" t="s">
        <v>47</v>
      </c>
      <c r="D629" t="s">
        <v>4008</v>
      </c>
      <c r="E629" s="58">
        <v>672539</v>
      </c>
      <c r="F629" s="58">
        <v>692850</v>
      </c>
      <c r="G629" s="58">
        <v>20311</v>
      </c>
      <c r="H629" s="84">
        <v>3.0200479080023612E-2</v>
      </c>
      <c r="I629" t="e">
        <f>MATCH(D629,#REF!,0)</f>
        <v>#REF!</v>
      </c>
      <c r="J629" t="str">
        <f t="shared" si="9"/>
        <v>265814</v>
      </c>
    </row>
    <row r="630" spans="1:10" x14ac:dyDescent="0.25">
      <c r="A630" t="s">
        <v>1862</v>
      </c>
      <c r="B630" t="s">
        <v>1760</v>
      </c>
      <c r="C630" t="s">
        <v>27</v>
      </c>
      <c r="D630" t="s">
        <v>4009</v>
      </c>
      <c r="E630" s="58">
        <v>469120</v>
      </c>
      <c r="F630" s="58">
        <v>477591</v>
      </c>
      <c r="G630" s="58">
        <v>8471</v>
      </c>
      <c r="H630" s="84">
        <v>1.8057213506139154E-2</v>
      </c>
      <c r="I630" t="e">
        <f>MATCH(D630,#REF!,0)</f>
        <v>#REF!</v>
      </c>
      <c r="J630" t="str">
        <f t="shared" si="9"/>
        <v>265934</v>
      </c>
    </row>
    <row r="631" spans="1:10" x14ac:dyDescent="0.25">
      <c r="A631" t="s">
        <v>1864</v>
      </c>
      <c r="B631" t="s">
        <v>1760</v>
      </c>
      <c r="C631" t="s">
        <v>27</v>
      </c>
      <c r="D631" t="s">
        <v>4010</v>
      </c>
      <c r="E631" s="58">
        <v>931209</v>
      </c>
      <c r="F631" s="58">
        <v>897755</v>
      </c>
      <c r="G631" s="58">
        <v>-33454</v>
      </c>
      <c r="H631" s="84">
        <v>-3.5925340068663429E-2</v>
      </c>
      <c r="I631" t="e">
        <f>MATCH(D631,#REF!,0)</f>
        <v>#REF!</v>
      </c>
      <c r="J631" t="str">
        <f t="shared" si="9"/>
        <v>266252</v>
      </c>
    </row>
    <row r="632" spans="1:10" x14ac:dyDescent="0.25">
      <c r="A632" t="s">
        <v>1867</v>
      </c>
      <c r="B632" t="s">
        <v>1760</v>
      </c>
      <c r="C632" t="s">
        <v>47</v>
      </c>
      <c r="D632" t="s">
        <v>4011</v>
      </c>
      <c r="E632" s="58">
        <v>367486</v>
      </c>
      <c r="F632" s="58">
        <v>406132</v>
      </c>
      <c r="G632" s="58">
        <v>38646</v>
      </c>
      <c r="H632" s="84">
        <v>0.1051631898902271</v>
      </c>
      <c r="I632" t="e">
        <f>MATCH(D632,#REF!,0)</f>
        <v>#REF!</v>
      </c>
      <c r="J632" t="str">
        <f t="shared" si="9"/>
        <v>266267</v>
      </c>
    </row>
    <row r="633" spans="1:10" x14ac:dyDescent="0.25">
      <c r="A633" t="s">
        <v>1870</v>
      </c>
      <c r="B633" t="s">
        <v>1760</v>
      </c>
      <c r="C633" t="s">
        <v>47</v>
      </c>
      <c r="D633" t="s">
        <v>4012</v>
      </c>
      <c r="E633" s="58">
        <v>990040</v>
      </c>
      <c r="F633" s="58">
        <v>987385</v>
      </c>
      <c r="G633" s="58">
        <v>-2655</v>
      </c>
      <c r="H633" s="84">
        <v>-2.6817098299058624E-3</v>
      </c>
      <c r="I633" t="e">
        <f>MATCH(D633,#REF!,0)</f>
        <v>#REF!</v>
      </c>
      <c r="J633" t="str">
        <f t="shared" si="9"/>
        <v>266378</v>
      </c>
    </row>
    <row r="634" spans="1:10" x14ac:dyDescent="0.25">
      <c r="A634" t="s">
        <v>1873</v>
      </c>
      <c r="B634" t="s">
        <v>1760</v>
      </c>
      <c r="C634" t="s">
        <v>27</v>
      </c>
      <c r="D634" t="s">
        <v>4013</v>
      </c>
      <c r="E634" s="58">
        <v>529825</v>
      </c>
      <c r="F634" s="58">
        <v>479632</v>
      </c>
      <c r="G634" s="58">
        <v>-50193</v>
      </c>
      <c r="H634" s="84">
        <v>-9.4735054027273155E-2</v>
      </c>
      <c r="I634" t="e">
        <f>MATCH(D634,#REF!,0)</f>
        <v>#REF!</v>
      </c>
      <c r="J634" t="str">
        <f t="shared" si="9"/>
        <v>266624</v>
      </c>
    </row>
    <row r="635" spans="1:10" x14ac:dyDescent="0.25">
      <c r="A635" t="s">
        <v>1876</v>
      </c>
      <c r="B635" t="s">
        <v>1760</v>
      </c>
      <c r="C635" t="s">
        <v>99</v>
      </c>
      <c r="D635" t="s">
        <v>4014</v>
      </c>
      <c r="E635" s="58">
        <v>1751082</v>
      </c>
      <c r="F635" s="58">
        <v>1691984</v>
      </c>
      <c r="G635" s="58">
        <v>-59098</v>
      </c>
      <c r="H635" s="84">
        <v>-3.374941893069542E-2</v>
      </c>
      <c r="I635" t="e">
        <f>MATCH(D635,#REF!,0)</f>
        <v>#REF!</v>
      </c>
      <c r="J635" t="str">
        <f t="shared" si="9"/>
        <v>269049</v>
      </c>
    </row>
    <row r="636" spans="1:10" x14ac:dyDescent="0.25">
      <c r="A636" t="s">
        <v>1878</v>
      </c>
      <c r="B636" t="s">
        <v>1760</v>
      </c>
      <c r="C636" t="s">
        <v>99</v>
      </c>
      <c r="D636" t="s">
        <v>4015</v>
      </c>
      <c r="E636" s="58">
        <v>1548668</v>
      </c>
      <c r="F636" s="58">
        <v>1519729</v>
      </c>
      <c r="G636" s="58">
        <v>-28939</v>
      </c>
      <c r="H636" s="84">
        <v>-1.8686380812414281E-2</v>
      </c>
      <c r="I636" t="e">
        <f>MATCH(D636,#REF!,0)</f>
        <v>#REF!</v>
      </c>
      <c r="J636" t="str">
        <f t="shared" si="9"/>
        <v>269081</v>
      </c>
    </row>
    <row r="637" spans="1:10" x14ac:dyDescent="0.25">
      <c r="A637" t="s">
        <v>1879</v>
      </c>
      <c r="B637" t="s">
        <v>1760</v>
      </c>
      <c r="C637" t="s">
        <v>99</v>
      </c>
      <c r="D637" t="s">
        <v>4016</v>
      </c>
      <c r="E637" s="58">
        <v>1669898</v>
      </c>
      <c r="F637" s="58">
        <v>1691181</v>
      </c>
      <c r="G637" s="58">
        <v>21283</v>
      </c>
      <c r="H637" s="84">
        <v>1.2745089819857261E-2</v>
      </c>
      <c r="I637" t="e">
        <f>MATCH(D637,#REF!,0)</f>
        <v>#REF!</v>
      </c>
      <c r="J637" t="str">
        <f t="shared" si="9"/>
        <v>269099</v>
      </c>
    </row>
    <row r="638" spans="1:10" x14ac:dyDescent="0.25">
      <c r="A638" t="s">
        <v>1880</v>
      </c>
      <c r="B638" t="s">
        <v>1760</v>
      </c>
      <c r="C638" t="s">
        <v>99</v>
      </c>
      <c r="D638" t="s">
        <v>4017</v>
      </c>
      <c r="E638" s="58">
        <v>3714792</v>
      </c>
      <c r="F638" s="58">
        <v>3707330</v>
      </c>
      <c r="G638" s="58">
        <v>-7462</v>
      </c>
      <c r="H638" s="84">
        <v>-2.0087261951678586E-3</v>
      </c>
      <c r="I638" t="e">
        <f>MATCH(D638,#REF!,0)</f>
        <v>#REF!</v>
      </c>
      <c r="J638" t="str">
        <f t="shared" si="9"/>
        <v>269125</v>
      </c>
    </row>
    <row r="639" spans="1:10" x14ac:dyDescent="0.25">
      <c r="A639" t="s">
        <v>1882</v>
      </c>
      <c r="B639" t="s">
        <v>1760</v>
      </c>
      <c r="C639" t="s">
        <v>99</v>
      </c>
      <c r="D639" t="s">
        <v>4018</v>
      </c>
      <c r="E639" s="58">
        <v>1922178</v>
      </c>
      <c r="F639" s="58">
        <v>1832712</v>
      </c>
      <c r="G639" s="58">
        <v>-89466</v>
      </c>
      <c r="H639" s="84">
        <v>-4.6544076563148677E-2</v>
      </c>
      <c r="I639" t="e">
        <f>MATCH(D639,#REF!,0)</f>
        <v>#REF!</v>
      </c>
      <c r="J639" t="str">
        <f t="shared" si="9"/>
        <v>269161</v>
      </c>
    </row>
    <row r="640" spans="1:10" x14ac:dyDescent="0.25">
      <c r="A640" t="s">
        <v>1885</v>
      </c>
      <c r="B640" t="s">
        <v>1760</v>
      </c>
      <c r="C640" t="s">
        <v>99</v>
      </c>
      <c r="D640" t="s">
        <v>4019</v>
      </c>
      <c r="E640" s="58">
        <v>5022842</v>
      </c>
      <c r="F640" s="58">
        <v>4951200</v>
      </c>
      <c r="G640" s="58">
        <v>-71642</v>
      </c>
      <c r="H640" s="84">
        <v>-1.4263239815228111E-2</v>
      </c>
      <c r="I640" t="e">
        <f>MATCH(D640,#REF!,0)</f>
        <v>#REF!</v>
      </c>
      <c r="J640" t="str">
        <f t="shared" si="9"/>
        <v>269163</v>
      </c>
    </row>
    <row r="641" spans="1:10" x14ac:dyDescent="0.25">
      <c r="A641" t="s">
        <v>1886</v>
      </c>
      <c r="B641" t="s">
        <v>1887</v>
      </c>
      <c r="C641" t="s">
        <v>19</v>
      </c>
      <c r="D641" t="s">
        <v>4020</v>
      </c>
      <c r="E641" s="58">
        <v>17307283</v>
      </c>
      <c r="F641" s="58">
        <v>17158792</v>
      </c>
      <c r="G641" s="58">
        <v>-148491</v>
      </c>
      <c r="H641" s="84">
        <v>-8.5796828999676038E-3</v>
      </c>
      <c r="I641" t="e">
        <f>MATCH(D641,#REF!,0)</f>
        <v>#REF!</v>
      </c>
      <c r="J641" t="str">
        <f t="shared" si="9"/>
        <v>279999</v>
      </c>
    </row>
    <row r="642" spans="1:10" x14ac:dyDescent="0.25">
      <c r="A642" t="s">
        <v>1309</v>
      </c>
      <c r="B642" t="s">
        <v>1887</v>
      </c>
      <c r="C642" t="s">
        <v>27</v>
      </c>
      <c r="D642" t="s">
        <v>4021</v>
      </c>
      <c r="E642" s="58">
        <v>397782</v>
      </c>
      <c r="F642" s="58">
        <v>419321</v>
      </c>
      <c r="G642" s="58">
        <v>21539</v>
      </c>
      <c r="H642" s="84">
        <v>5.4147749269700486E-2</v>
      </c>
      <c r="I642" t="e">
        <f>MATCH(D642,#REF!,0)</f>
        <v>#REF!</v>
      </c>
      <c r="J642" t="str">
        <f t="shared" si="9"/>
        <v>270456</v>
      </c>
    </row>
    <row r="643" spans="1:10" x14ac:dyDescent="0.25">
      <c r="A643" t="s">
        <v>1891</v>
      </c>
      <c r="B643" t="s">
        <v>1887</v>
      </c>
      <c r="C643" t="s">
        <v>47</v>
      </c>
      <c r="D643" t="s">
        <v>4022</v>
      </c>
      <c r="E643" s="58">
        <v>283236</v>
      </c>
      <c r="F643" s="58">
        <v>269694</v>
      </c>
      <c r="G643" s="58">
        <v>-13542</v>
      </c>
      <c r="H643" s="84">
        <v>-4.7811718849298815E-2</v>
      </c>
      <c r="I643" t="e">
        <f>MATCH(D643,#REF!,0)</f>
        <v>#REF!</v>
      </c>
      <c r="J643" t="str">
        <f t="shared" ref="J643:J706" si="10">LEFT(D643,2)&amp;IF(MID(D643,3,4)="0000","9999",MID(D643,3,4))</f>
        <v>270996</v>
      </c>
    </row>
    <row r="644" spans="1:10" x14ac:dyDescent="0.25">
      <c r="A644" t="s">
        <v>1893</v>
      </c>
      <c r="B644" t="s">
        <v>1887</v>
      </c>
      <c r="C644" t="s">
        <v>27</v>
      </c>
      <c r="D644" t="s">
        <v>4023</v>
      </c>
      <c r="E644" s="58">
        <v>2263106</v>
      </c>
      <c r="F644" s="58">
        <v>2224734</v>
      </c>
      <c r="G644" s="58">
        <v>-38372</v>
      </c>
      <c r="H644" s="84">
        <v>-1.6955458560049774E-2</v>
      </c>
      <c r="I644" t="e">
        <f>MATCH(D644,#REF!,0)</f>
        <v>#REF!</v>
      </c>
      <c r="J644" t="str">
        <f t="shared" si="10"/>
        <v>271266</v>
      </c>
    </row>
    <row r="645" spans="1:10" x14ac:dyDescent="0.25">
      <c r="A645" t="s">
        <v>1897</v>
      </c>
      <c r="B645" t="s">
        <v>1887</v>
      </c>
      <c r="C645" t="s">
        <v>27</v>
      </c>
      <c r="D645" t="s">
        <v>4024</v>
      </c>
      <c r="E645" s="58">
        <v>253017</v>
      </c>
      <c r="F645" s="58">
        <v>224976</v>
      </c>
      <c r="G645" s="58">
        <v>-28041</v>
      </c>
      <c r="H645" s="84">
        <v>-0.11082654525190007</v>
      </c>
      <c r="I645" t="e">
        <f>MATCH(D645,#REF!,0)</f>
        <v>#REF!</v>
      </c>
      <c r="J645" t="str">
        <f t="shared" si="10"/>
        <v>271338</v>
      </c>
    </row>
    <row r="646" spans="1:10" x14ac:dyDescent="0.25">
      <c r="A646" t="s">
        <v>1900</v>
      </c>
      <c r="B646" t="s">
        <v>1887</v>
      </c>
      <c r="C646" t="s">
        <v>27</v>
      </c>
      <c r="D646" t="s">
        <v>4025</v>
      </c>
      <c r="E646" s="58">
        <v>373564</v>
      </c>
      <c r="F646" s="58">
        <v>372881</v>
      </c>
      <c r="G646" s="58">
        <v>-683</v>
      </c>
      <c r="H646" s="84">
        <v>-1.8283346360998384E-3</v>
      </c>
      <c r="I646" t="e">
        <f>MATCH(D646,#REF!,0)</f>
        <v>#REF!</v>
      </c>
      <c r="J646" t="str">
        <f t="shared" si="10"/>
        <v>272922</v>
      </c>
    </row>
    <row r="647" spans="1:10" x14ac:dyDescent="0.25">
      <c r="A647" t="s">
        <v>1904</v>
      </c>
      <c r="B647" t="s">
        <v>1887</v>
      </c>
      <c r="C647" t="s">
        <v>27</v>
      </c>
      <c r="D647" t="s">
        <v>4026</v>
      </c>
      <c r="E647" s="58">
        <v>11046767</v>
      </c>
      <c r="F647" s="58">
        <v>10722550</v>
      </c>
      <c r="G647" s="58">
        <v>-324217</v>
      </c>
      <c r="H647" s="84">
        <v>-2.934949202784851E-2</v>
      </c>
      <c r="I647" t="e">
        <f>MATCH(D647,#REF!,0)</f>
        <v>#REF!</v>
      </c>
      <c r="J647" t="str">
        <f t="shared" si="10"/>
        <v>273120</v>
      </c>
    </row>
    <row r="648" spans="1:10" x14ac:dyDescent="0.25">
      <c r="A648" t="s">
        <v>1906</v>
      </c>
      <c r="B648" t="s">
        <v>1887</v>
      </c>
      <c r="C648" t="s">
        <v>27</v>
      </c>
      <c r="D648" t="s">
        <v>4027</v>
      </c>
      <c r="E648" s="58">
        <v>157843</v>
      </c>
      <c r="F648" s="58">
        <v>155775</v>
      </c>
      <c r="G648" s="58">
        <v>-2068</v>
      </c>
      <c r="H648" s="84">
        <v>-1.310162629955082E-2</v>
      </c>
      <c r="I648" t="e">
        <f>MATCH(D648,#REF!,0)</f>
        <v>#REF!</v>
      </c>
      <c r="J648" t="str">
        <f t="shared" si="10"/>
        <v>273150</v>
      </c>
    </row>
    <row r="649" spans="1:10" x14ac:dyDescent="0.25">
      <c r="A649" t="s">
        <v>1907</v>
      </c>
      <c r="B649" t="s">
        <v>1887</v>
      </c>
      <c r="C649" t="s">
        <v>47</v>
      </c>
      <c r="D649" t="s">
        <v>4028</v>
      </c>
      <c r="E649" s="58">
        <v>224340</v>
      </c>
      <c r="F649" s="58">
        <v>228647</v>
      </c>
      <c r="G649" s="58">
        <v>4307</v>
      </c>
      <c r="H649" s="84">
        <v>1.9198537933493805E-2</v>
      </c>
      <c r="I649" t="e">
        <f>MATCH(D649,#REF!,0)</f>
        <v>#REF!</v>
      </c>
      <c r="J649" t="str">
        <f t="shared" si="10"/>
        <v>273198</v>
      </c>
    </row>
    <row r="650" spans="1:10" x14ac:dyDescent="0.25">
      <c r="A650" t="s">
        <v>1909</v>
      </c>
      <c r="B650" t="s">
        <v>1887</v>
      </c>
      <c r="C650" t="s">
        <v>27</v>
      </c>
      <c r="D650" t="s">
        <v>4029</v>
      </c>
      <c r="E650" s="58">
        <v>61128</v>
      </c>
      <c r="F650" s="58">
        <v>63840</v>
      </c>
      <c r="G650" s="58">
        <v>2712</v>
      </c>
      <c r="H650" s="84">
        <v>4.4365920691009031E-2</v>
      </c>
      <c r="I650" t="e">
        <f>MATCH(D650,#REF!,0)</f>
        <v>#REF!</v>
      </c>
      <c r="J650" t="str">
        <f t="shared" si="10"/>
        <v>273456</v>
      </c>
    </row>
    <row r="651" spans="1:10" x14ac:dyDescent="0.25">
      <c r="A651" t="s">
        <v>1910</v>
      </c>
      <c r="B651" t="s">
        <v>1887</v>
      </c>
      <c r="C651" t="s">
        <v>27</v>
      </c>
      <c r="D651" t="s">
        <v>4030</v>
      </c>
      <c r="E651" s="58">
        <v>237844</v>
      </c>
      <c r="F651" s="58">
        <v>236820</v>
      </c>
      <c r="G651" s="58">
        <v>-1024</v>
      </c>
      <c r="H651" s="84">
        <v>-4.3053429979314174E-3</v>
      </c>
      <c r="I651" t="e">
        <f>MATCH(D651,#REF!,0)</f>
        <v>#REF!</v>
      </c>
      <c r="J651" t="str">
        <f t="shared" si="10"/>
        <v>273768</v>
      </c>
    </row>
    <row r="652" spans="1:10" x14ac:dyDescent="0.25">
      <c r="A652" t="s">
        <v>1912</v>
      </c>
      <c r="B652" t="s">
        <v>1887</v>
      </c>
      <c r="C652" t="s">
        <v>27</v>
      </c>
      <c r="D652" t="s">
        <v>4031</v>
      </c>
      <c r="E652" s="58">
        <v>582421</v>
      </c>
      <c r="F652" s="58">
        <v>542789</v>
      </c>
      <c r="G652" s="58">
        <v>-39632</v>
      </c>
      <c r="H652" s="84">
        <v>-6.8046996931772727E-2</v>
      </c>
      <c r="I652" t="e">
        <f>MATCH(D652,#REF!,0)</f>
        <v>#REF!</v>
      </c>
      <c r="J652" t="str">
        <f t="shared" si="10"/>
        <v>273930</v>
      </c>
    </row>
    <row r="653" spans="1:10" x14ac:dyDescent="0.25">
      <c r="A653" t="s">
        <v>1916</v>
      </c>
      <c r="B653" t="s">
        <v>1887</v>
      </c>
      <c r="C653" t="s">
        <v>27</v>
      </c>
      <c r="D653" t="s">
        <v>4032</v>
      </c>
      <c r="E653" s="58">
        <v>561535</v>
      </c>
      <c r="F653" s="58">
        <v>536578</v>
      </c>
      <c r="G653" s="58">
        <v>-24957</v>
      </c>
      <c r="H653" s="84">
        <v>-4.4444246574122714E-2</v>
      </c>
      <c r="I653" t="e">
        <f>MATCH(D653,#REF!,0)</f>
        <v>#REF!</v>
      </c>
      <c r="J653" t="str">
        <f t="shared" si="10"/>
        <v>274104</v>
      </c>
    </row>
    <row r="654" spans="1:10" x14ac:dyDescent="0.25">
      <c r="A654" t="s">
        <v>1920</v>
      </c>
      <c r="B654" t="s">
        <v>1887</v>
      </c>
      <c r="C654" t="s">
        <v>27</v>
      </c>
      <c r="D654" t="s">
        <v>4033</v>
      </c>
      <c r="E654" s="58">
        <v>6669327</v>
      </c>
      <c r="F654" s="58">
        <v>6505834</v>
      </c>
      <c r="G654" s="58">
        <v>-163493</v>
      </c>
      <c r="H654" s="84">
        <v>-2.4514167621410676E-2</v>
      </c>
      <c r="I654" t="e">
        <f>MATCH(D654,#REF!,0)</f>
        <v>#REF!</v>
      </c>
      <c r="J654" t="str">
        <f t="shared" si="10"/>
        <v>274164</v>
      </c>
    </row>
    <row r="655" spans="1:10" x14ac:dyDescent="0.25">
      <c r="A655" t="s">
        <v>1922</v>
      </c>
      <c r="B655" t="s">
        <v>1887</v>
      </c>
      <c r="C655" t="s">
        <v>47</v>
      </c>
      <c r="D655" t="s">
        <v>4034</v>
      </c>
      <c r="E655" s="58">
        <v>195510</v>
      </c>
      <c r="F655" s="58">
        <v>185971</v>
      </c>
      <c r="G655" s="58">
        <v>-9539</v>
      </c>
      <c r="H655" s="84">
        <v>-4.8790343204951153E-2</v>
      </c>
      <c r="I655" t="e">
        <f>MATCH(D655,#REF!,0)</f>
        <v>#REF!</v>
      </c>
      <c r="J655" t="str">
        <f t="shared" si="10"/>
        <v>275040</v>
      </c>
    </row>
    <row r="656" spans="1:10" x14ac:dyDescent="0.25">
      <c r="A656" t="s">
        <v>1925</v>
      </c>
      <c r="B656" t="s">
        <v>1887</v>
      </c>
      <c r="C656" t="s">
        <v>99</v>
      </c>
      <c r="D656" t="s">
        <v>4035</v>
      </c>
      <c r="E656" s="58">
        <v>1155626</v>
      </c>
      <c r="F656" s="58">
        <v>1136519</v>
      </c>
      <c r="G656" s="58">
        <v>-19107</v>
      </c>
      <c r="H656" s="84">
        <v>-1.6533895914422139E-2</v>
      </c>
      <c r="I656" t="e">
        <f>MATCH(D656,#REF!,0)</f>
        <v>#REF!</v>
      </c>
      <c r="J656" t="str">
        <f t="shared" si="10"/>
        <v>279003</v>
      </c>
    </row>
    <row r="657" spans="1:10" x14ac:dyDescent="0.25">
      <c r="A657" t="s">
        <v>1926</v>
      </c>
      <c r="B657" t="s">
        <v>1887</v>
      </c>
      <c r="C657" t="s">
        <v>99</v>
      </c>
      <c r="D657" t="s">
        <v>4036</v>
      </c>
      <c r="E657" s="58">
        <v>1698552</v>
      </c>
      <c r="F657" s="58">
        <v>1680113</v>
      </c>
      <c r="G657" s="58">
        <v>-18439</v>
      </c>
      <c r="H657" s="84">
        <v>-1.085571710492231E-2</v>
      </c>
      <c r="I657" t="e">
        <f>MATCH(D657,#REF!,0)</f>
        <v>#REF!</v>
      </c>
      <c r="J657" t="str">
        <f t="shared" si="10"/>
        <v>279037</v>
      </c>
    </row>
    <row r="658" spans="1:10" x14ac:dyDescent="0.25">
      <c r="A658" t="s">
        <v>1927</v>
      </c>
      <c r="B658" t="s">
        <v>1887</v>
      </c>
      <c r="C658" t="s">
        <v>99</v>
      </c>
      <c r="D658" t="s">
        <v>4037</v>
      </c>
      <c r="E658" s="58">
        <v>2501229</v>
      </c>
      <c r="F658" s="58">
        <v>2545275</v>
      </c>
      <c r="G658" s="58">
        <v>44046</v>
      </c>
      <c r="H658" s="84">
        <v>1.7609743050316463E-2</v>
      </c>
      <c r="I658" t="e">
        <f>MATCH(D658,#REF!,0)</f>
        <v>#REF!</v>
      </c>
      <c r="J658" t="str">
        <f t="shared" si="10"/>
        <v>279053</v>
      </c>
    </row>
    <row r="659" spans="1:10" x14ac:dyDescent="0.25">
      <c r="A659" t="s">
        <v>1929</v>
      </c>
      <c r="B659" t="s">
        <v>1887</v>
      </c>
      <c r="C659" t="s">
        <v>99</v>
      </c>
      <c r="D659" t="s">
        <v>4038</v>
      </c>
      <c r="E659" s="58">
        <v>1036034</v>
      </c>
      <c r="F659" s="58">
        <v>1095446</v>
      </c>
      <c r="G659" s="58">
        <v>59412</v>
      </c>
      <c r="H659" s="84">
        <v>5.7345608348760756E-2</v>
      </c>
      <c r="I659" t="e">
        <f>MATCH(D659,#REF!,0)</f>
        <v>#REF!</v>
      </c>
      <c r="J659" t="str">
        <f t="shared" si="10"/>
        <v>279123</v>
      </c>
    </row>
    <row r="660" spans="1:10" x14ac:dyDescent="0.25">
      <c r="A660" t="s">
        <v>1931</v>
      </c>
      <c r="B660" t="s">
        <v>1887</v>
      </c>
      <c r="C660" t="s">
        <v>99</v>
      </c>
      <c r="D660" t="s">
        <v>4039</v>
      </c>
      <c r="E660" s="58">
        <v>1834411</v>
      </c>
      <c r="F660" s="58">
        <v>1821195</v>
      </c>
      <c r="G660" s="58">
        <v>-13216</v>
      </c>
      <c r="H660" s="84">
        <v>-7.2044923411383821E-3</v>
      </c>
      <c r="I660" t="e">
        <f>MATCH(D660,#REF!,0)</f>
        <v>#REF!</v>
      </c>
      <c r="J660" t="str">
        <f t="shared" si="10"/>
        <v>279137</v>
      </c>
    </row>
    <row r="661" spans="1:10" x14ac:dyDescent="0.25">
      <c r="A661" t="s">
        <v>1933</v>
      </c>
      <c r="B661" t="s">
        <v>1887</v>
      </c>
      <c r="C661" t="s">
        <v>99</v>
      </c>
      <c r="D661" t="s">
        <v>4040</v>
      </c>
      <c r="E661" s="58">
        <v>669694</v>
      </c>
      <c r="F661" s="58">
        <v>692824</v>
      </c>
      <c r="G661" s="58">
        <v>23130</v>
      </c>
      <c r="H661" s="84">
        <v>3.4538162205425167E-2</v>
      </c>
      <c r="I661" t="e">
        <f>MATCH(D661,#REF!,0)</f>
        <v>#REF!</v>
      </c>
      <c r="J661" t="str">
        <f t="shared" si="10"/>
        <v>279163</v>
      </c>
    </row>
    <row r="662" spans="1:10" x14ac:dyDescent="0.25">
      <c r="A662" t="s">
        <v>1934</v>
      </c>
      <c r="B662" t="s">
        <v>1935</v>
      </c>
      <c r="C662" t="s">
        <v>19</v>
      </c>
      <c r="D662" t="s">
        <v>4041</v>
      </c>
      <c r="E662" s="58">
        <v>20966693</v>
      </c>
      <c r="F662" s="58">
        <v>20771388</v>
      </c>
      <c r="G662" s="58">
        <v>-195305</v>
      </c>
      <c r="H662" s="84">
        <v>-9.3150121480769527E-3</v>
      </c>
      <c r="I662" t="e">
        <f>MATCH(D662,#REF!,0)</f>
        <v>#REF!</v>
      </c>
      <c r="J662" t="str">
        <f t="shared" si="10"/>
        <v>299999</v>
      </c>
    </row>
    <row r="663" spans="1:10" x14ac:dyDescent="0.25">
      <c r="A663" t="s">
        <v>1937</v>
      </c>
      <c r="B663" t="s">
        <v>1935</v>
      </c>
      <c r="C663" t="s">
        <v>47</v>
      </c>
      <c r="D663" t="s">
        <v>4042</v>
      </c>
      <c r="E663" s="58">
        <v>212434</v>
      </c>
      <c r="F663" s="58">
        <v>228360</v>
      </c>
      <c r="G663" s="58">
        <v>15926</v>
      </c>
      <c r="H663" s="84">
        <v>7.496916689418831E-2</v>
      </c>
      <c r="I663" t="e">
        <f>MATCH(D663,#REF!,0)</f>
        <v>#REF!</v>
      </c>
      <c r="J663" t="str">
        <f t="shared" si="10"/>
        <v>290534</v>
      </c>
    </row>
    <row r="664" spans="1:10" x14ac:dyDescent="0.25">
      <c r="A664" t="s">
        <v>1939</v>
      </c>
      <c r="B664" t="s">
        <v>1935</v>
      </c>
      <c r="C664" t="s">
        <v>27</v>
      </c>
      <c r="D664" t="s">
        <v>4043</v>
      </c>
      <c r="E664" s="58">
        <v>886726</v>
      </c>
      <c r="F664" s="58">
        <v>852778</v>
      </c>
      <c r="G664" s="58">
        <v>-33948</v>
      </c>
      <c r="H664" s="84">
        <v>-3.8284656139551565E-2</v>
      </c>
      <c r="I664" t="e">
        <f>MATCH(D664,#REF!,0)</f>
        <v>#REF!</v>
      </c>
      <c r="J664" t="str">
        <f t="shared" si="10"/>
        <v>291152</v>
      </c>
    </row>
    <row r="665" spans="1:10" x14ac:dyDescent="0.25">
      <c r="A665" t="s">
        <v>1942</v>
      </c>
      <c r="B665" t="s">
        <v>1935</v>
      </c>
      <c r="C665" t="s">
        <v>47</v>
      </c>
      <c r="D665" t="s">
        <v>4044</v>
      </c>
      <c r="E665" s="58">
        <v>226151</v>
      </c>
      <c r="F665" s="58">
        <v>214078</v>
      </c>
      <c r="G665" s="58">
        <v>-12073</v>
      </c>
      <c r="H665" s="84">
        <v>-5.3384685453524414E-2</v>
      </c>
      <c r="I665" t="e">
        <f>MATCH(D665,#REF!,0)</f>
        <v>#REF!</v>
      </c>
      <c r="J665" t="str">
        <f t="shared" si="10"/>
        <v>291806</v>
      </c>
    </row>
    <row r="666" spans="1:10" x14ac:dyDescent="0.25">
      <c r="A666" t="s">
        <v>1946</v>
      </c>
      <c r="B666" t="s">
        <v>1935</v>
      </c>
      <c r="C666" t="s">
        <v>47</v>
      </c>
      <c r="D666" t="s">
        <v>4045</v>
      </c>
      <c r="E666" s="58">
        <v>788842</v>
      </c>
      <c r="F666" s="58">
        <v>762612</v>
      </c>
      <c r="G666" s="58">
        <v>-26230</v>
      </c>
      <c r="H666" s="84">
        <v>-3.3251272117863905E-2</v>
      </c>
      <c r="I666" t="e">
        <f>MATCH(D666,#REF!,0)</f>
        <v>#REF!</v>
      </c>
      <c r="J666" t="str">
        <f t="shared" si="10"/>
        <v>292562</v>
      </c>
    </row>
    <row r="667" spans="1:10" x14ac:dyDescent="0.25">
      <c r="A667" t="s">
        <v>1949</v>
      </c>
      <c r="B667" t="s">
        <v>1935</v>
      </c>
      <c r="C667" t="s">
        <v>27</v>
      </c>
      <c r="D667" t="s">
        <v>4046</v>
      </c>
      <c r="E667" s="58">
        <v>233794</v>
      </c>
      <c r="F667" s="58">
        <v>243431</v>
      </c>
      <c r="G667" s="58">
        <v>9637</v>
      </c>
      <c r="H667" s="84">
        <v>4.1220048418693381E-2</v>
      </c>
      <c r="I667" t="e">
        <f>MATCH(D667,#REF!,0)</f>
        <v>#REF!</v>
      </c>
      <c r="J667" t="str">
        <f t="shared" si="10"/>
        <v>292628</v>
      </c>
    </row>
    <row r="668" spans="1:10" x14ac:dyDescent="0.25">
      <c r="A668" t="s">
        <v>1952</v>
      </c>
      <c r="B668" t="s">
        <v>1935</v>
      </c>
      <c r="C668" t="s">
        <v>27</v>
      </c>
      <c r="D668" t="s">
        <v>4047</v>
      </c>
      <c r="E668" s="58">
        <v>499692</v>
      </c>
      <c r="F668" s="58">
        <v>504300</v>
      </c>
      <c r="G668" s="58">
        <v>4608</v>
      </c>
      <c r="H668" s="84">
        <v>9.2216805552220171E-3</v>
      </c>
      <c r="I668" t="e">
        <f>MATCH(D668,#REF!,0)</f>
        <v>#REF!</v>
      </c>
      <c r="J668" t="str">
        <f t="shared" si="10"/>
        <v>292652</v>
      </c>
    </row>
    <row r="669" spans="1:10" x14ac:dyDescent="0.25">
      <c r="A669" t="s">
        <v>1510</v>
      </c>
      <c r="B669" t="s">
        <v>1935</v>
      </c>
      <c r="C669" t="s">
        <v>27</v>
      </c>
      <c r="D669" t="s">
        <v>4048</v>
      </c>
      <c r="E669" s="58">
        <v>7638008</v>
      </c>
      <c r="F669" s="58">
        <v>7531079</v>
      </c>
      <c r="G669" s="58">
        <v>-106929</v>
      </c>
      <c r="H669" s="84">
        <v>-1.3999592563925044E-2</v>
      </c>
      <c r="I669" t="e">
        <f>MATCH(D669,#REF!,0)</f>
        <v>#REF!</v>
      </c>
      <c r="J669" t="str">
        <f t="shared" si="10"/>
        <v>292670</v>
      </c>
    </row>
    <row r="670" spans="1:10" x14ac:dyDescent="0.25">
      <c r="A670" t="s">
        <v>1957</v>
      </c>
      <c r="B670" t="s">
        <v>1935</v>
      </c>
      <c r="C670" t="s">
        <v>47</v>
      </c>
      <c r="D670" t="s">
        <v>4049</v>
      </c>
      <c r="E670" s="58">
        <v>305228</v>
      </c>
      <c r="F670" s="58">
        <v>338070</v>
      </c>
      <c r="G670" s="58">
        <v>32842</v>
      </c>
      <c r="H670" s="84">
        <v>0.10759825441964695</v>
      </c>
      <c r="I670" t="e">
        <f>MATCH(D670,#REF!,0)</f>
        <v>#REF!</v>
      </c>
      <c r="J670" t="str">
        <f t="shared" si="10"/>
        <v>292958</v>
      </c>
    </row>
    <row r="671" spans="1:10" x14ac:dyDescent="0.25">
      <c r="A671" t="s">
        <v>1959</v>
      </c>
      <c r="B671" t="s">
        <v>1935</v>
      </c>
      <c r="C671" t="s">
        <v>47</v>
      </c>
      <c r="D671" t="s">
        <v>4050</v>
      </c>
      <c r="E671" s="58">
        <v>240326</v>
      </c>
      <c r="F671" s="58">
        <v>230310</v>
      </c>
      <c r="G671" s="58">
        <v>-10016</v>
      </c>
      <c r="H671" s="84">
        <v>-4.1676722452002699E-2</v>
      </c>
      <c r="I671" t="e">
        <f>MATCH(D671,#REF!,0)</f>
        <v>#REF!</v>
      </c>
      <c r="J671" t="str">
        <f t="shared" si="10"/>
        <v>293852</v>
      </c>
    </row>
    <row r="672" spans="1:10" x14ac:dyDescent="0.25">
      <c r="A672" t="s">
        <v>1961</v>
      </c>
      <c r="B672" t="s">
        <v>1935</v>
      </c>
      <c r="C672" t="s">
        <v>27</v>
      </c>
      <c r="D672" t="s">
        <v>4051</v>
      </c>
      <c r="E672" s="58">
        <v>332729</v>
      </c>
      <c r="F672" s="58">
        <v>337929</v>
      </c>
      <c r="G672" s="58">
        <v>5200</v>
      </c>
      <c r="H672" s="84">
        <v>1.5628334169849937E-2</v>
      </c>
      <c r="I672" t="e">
        <f>MATCH(D672,#REF!,0)</f>
        <v>#REF!</v>
      </c>
      <c r="J672" t="str">
        <f t="shared" si="10"/>
        <v>294578</v>
      </c>
    </row>
    <row r="673" spans="1:10" x14ac:dyDescent="0.25">
      <c r="A673" t="s">
        <v>1962</v>
      </c>
      <c r="B673" t="s">
        <v>1935</v>
      </c>
      <c r="C673" t="s">
        <v>27</v>
      </c>
      <c r="D673" t="s">
        <v>4052</v>
      </c>
      <c r="E673" s="58">
        <v>1367828</v>
      </c>
      <c r="F673" s="58">
        <v>1341763</v>
      </c>
      <c r="G673" s="58">
        <v>-26065</v>
      </c>
      <c r="H673" s="84">
        <v>-1.9055758472556489E-2</v>
      </c>
      <c r="I673" t="e">
        <f>MATCH(D673,#REF!,0)</f>
        <v>#REF!</v>
      </c>
      <c r="J673" t="str">
        <f t="shared" si="10"/>
        <v>294614</v>
      </c>
    </row>
    <row r="674" spans="1:10" x14ac:dyDescent="0.25">
      <c r="A674" t="s">
        <v>1966</v>
      </c>
      <c r="B674" t="s">
        <v>1935</v>
      </c>
      <c r="C674" t="s">
        <v>27</v>
      </c>
      <c r="D674" t="s">
        <v>4053</v>
      </c>
      <c r="E674" s="58">
        <v>17139557</v>
      </c>
      <c r="F674" s="58">
        <v>16683286</v>
      </c>
      <c r="G674" s="58">
        <v>-456271</v>
      </c>
      <c r="H674" s="84">
        <v>-2.6620933084793266E-2</v>
      </c>
      <c r="I674" t="e">
        <f>MATCH(D674,#REF!,0)</f>
        <v>#REF!</v>
      </c>
      <c r="J674" t="str">
        <f t="shared" si="10"/>
        <v>294626</v>
      </c>
    </row>
    <row r="675" spans="1:10" x14ac:dyDescent="0.25">
      <c r="A675" t="s">
        <v>1407</v>
      </c>
      <c r="B675" t="s">
        <v>1935</v>
      </c>
      <c r="C675" t="s">
        <v>27</v>
      </c>
      <c r="D675" t="s">
        <v>4054</v>
      </c>
      <c r="E675" s="58">
        <v>1280828</v>
      </c>
      <c r="F675" s="58">
        <v>1250993</v>
      </c>
      <c r="G675" s="58">
        <v>-29835</v>
      </c>
      <c r="H675" s="84">
        <v>-2.3293525750530127E-2</v>
      </c>
      <c r="I675" t="e">
        <f>MATCH(D675,#REF!,0)</f>
        <v>#REF!</v>
      </c>
      <c r="J675" t="str">
        <f t="shared" si="10"/>
        <v>294884</v>
      </c>
    </row>
    <row r="676" spans="1:10" x14ac:dyDescent="0.25">
      <c r="A676" t="s">
        <v>98</v>
      </c>
      <c r="B676" t="s">
        <v>1935</v>
      </c>
      <c r="C676" t="s">
        <v>99</v>
      </c>
      <c r="D676" t="s">
        <v>4055</v>
      </c>
      <c r="E676" s="58">
        <v>1103292</v>
      </c>
      <c r="F676" s="58">
        <v>1086128</v>
      </c>
      <c r="G676" s="58">
        <v>-17164</v>
      </c>
      <c r="H676" s="84">
        <v>-1.555707827121016E-2</v>
      </c>
      <c r="I676" t="e">
        <f>MATCH(D676,#REF!,0)</f>
        <v>#REF!</v>
      </c>
      <c r="J676" t="str">
        <f t="shared" si="10"/>
        <v>299099</v>
      </c>
    </row>
    <row r="677" spans="1:10" x14ac:dyDescent="0.25">
      <c r="A677" t="s">
        <v>1970</v>
      </c>
      <c r="B677" t="s">
        <v>1935</v>
      </c>
      <c r="C677" t="s">
        <v>99</v>
      </c>
      <c r="D677" t="s">
        <v>4056</v>
      </c>
      <c r="E677" s="58">
        <v>685881</v>
      </c>
      <c r="F677" s="58">
        <v>633571</v>
      </c>
      <c r="G677" s="58">
        <v>-52310</v>
      </c>
      <c r="H677" s="84">
        <v>-7.6266874282856653E-2</v>
      </c>
      <c r="I677" t="e">
        <f>MATCH(D677,#REF!,0)</f>
        <v>#REF!</v>
      </c>
      <c r="J677" t="str">
        <f t="shared" si="10"/>
        <v>299183</v>
      </c>
    </row>
    <row r="678" spans="1:10" x14ac:dyDescent="0.25">
      <c r="A678" t="s">
        <v>1931</v>
      </c>
      <c r="B678" t="s">
        <v>1935</v>
      </c>
      <c r="C678" t="s">
        <v>99</v>
      </c>
      <c r="D678" t="s">
        <v>4057</v>
      </c>
      <c r="E678" s="58">
        <v>4879333</v>
      </c>
      <c r="F678" s="58">
        <v>4827586</v>
      </c>
      <c r="G678" s="58">
        <v>-51747</v>
      </c>
      <c r="H678" s="84">
        <v>-1.0605342984379217E-2</v>
      </c>
      <c r="I678" t="e">
        <f>MATCH(D678,#REF!,0)</f>
        <v>#REF!</v>
      </c>
      <c r="J678" t="str">
        <f t="shared" si="10"/>
        <v>299189</v>
      </c>
    </row>
    <row r="679" spans="1:10" x14ac:dyDescent="0.25">
      <c r="A679" t="s">
        <v>1973</v>
      </c>
      <c r="B679" t="s">
        <v>1974</v>
      </c>
      <c r="C679" t="s">
        <v>19</v>
      </c>
      <c r="D679" t="s">
        <v>4058</v>
      </c>
      <c r="E679" s="58">
        <v>24504655</v>
      </c>
      <c r="F679" s="58">
        <v>23486071</v>
      </c>
      <c r="G679" s="58">
        <v>-1018584</v>
      </c>
      <c r="H679" s="84">
        <v>-4.1566959420567234E-2</v>
      </c>
      <c r="I679" t="e">
        <f>MATCH(D679,#REF!,0)</f>
        <v>#REF!</v>
      </c>
      <c r="J679" t="str">
        <f t="shared" si="10"/>
        <v>289999</v>
      </c>
    </row>
    <row r="680" spans="1:10" x14ac:dyDescent="0.25">
      <c r="A680" t="s">
        <v>1976</v>
      </c>
      <c r="B680" t="s">
        <v>1974</v>
      </c>
      <c r="C680" t="s">
        <v>27</v>
      </c>
      <c r="D680" t="s">
        <v>4059</v>
      </c>
      <c r="E680" s="58">
        <v>377951</v>
      </c>
      <c r="F680" s="58">
        <v>415068</v>
      </c>
      <c r="G680" s="58">
        <v>37117</v>
      </c>
      <c r="H680" s="84">
        <v>9.8205852081354461E-2</v>
      </c>
      <c r="I680" t="e">
        <f>MATCH(D680,#REF!,0)</f>
        <v>#REF!</v>
      </c>
      <c r="J680" t="str">
        <f t="shared" si="10"/>
        <v>280132</v>
      </c>
    </row>
    <row r="681" spans="1:10" x14ac:dyDescent="0.25">
      <c r="A681" t="s">
        <v>1980</v>
      </c>
      <c r="B681" t="s">
        <v>1974</v>
      </c>
      <c r="C681" t="s">
        <v>27</v>
      </c>
      <c r="D681" t="s">
        <v>4060</v>
      </c>
      <c r="E681" s="58">
        <v>512516</v>
      </c>
      <c r="F681" s="58">
        <v>520651</v>
      </c>
      <c r="G681" s="58">
        <v>8135</v>
      </c>
      <c r="H681" s="84">
        <v>1.5872675194530513E-2</v>
      </c>
      <c r="I681" t="e">
        <f>MATCH(D681,#REF!,0)</f>
        <v>#REF!</v>
      </c>
      <c r="J681" t="str">
        <f t="shared" si="10"/>
        <v>280612</v>
      </c>
    </row>
    <row r="682" spans="1:10" x14ac:dyDescent="0.25">
      <c r="A682" t="s">
        <v>1982</v>
      </c>
      <c r="B682" t="s">
        <v>1974</v>
      </c>
      <c r="C682" t="s">
        <v>27</v>
      </c>
      <c r="D682" t="s">
        <v>4061</v>
      </c>
      <c r="E682" s="58">
        <v>524702</v>
      </c>
      <c r="F682" s="58">
        <v>508306</v>
      </c>
      <c r="G682" s="58">
        <v>-16396</v>
      </c>
      <c r="H682" s="84">
        <v>-3.1248213271533175E-2</v>
      </c>
      <c r="I682" t="e">
        <f>MATCH(D682,#REF!,0)</f>
        <v>#REF!</v>
      </c>
      <c r="J682" t="str">
        <f t="shared" si="10"/>
        <v>280630</v>
      </c>
    </row>
    <row r="683" spans="1:10" x14ac:dyDescent="0.25">
      <c r="A683" t="s">
        <v>1800</v>
      </c>
      <c r="B683" t="s">
        <v>1974</v>
      </c>
      <c r="C683" t="s">
        <v>27</v>
      </c>
      <c r="D683" t="s">
        <v>4062</v>
      </c>
      <c r="E683" s="58">
        <v>1822410</v>
      </c>
      <c r="F683" s="58">
        <v>1754122</v>
      </c>
      <c r="G683" s="58">
        <v>-68288</v>
      </c>
      <c r="H683" s="84">
        <v>-3.7471260583513043E-2</v>
      </c>
      <c r="I683" t="e">
        <f>MATCH(D683,#REF!,0)</f>
        <v>#REF!</v>
      </c>
      <c r="J683" t="str">
        <f t="shared" si="10"/>
        <v>280726</v>
      </c>
    </row>
    <row r="684" spans="1:10" x14ac:dyDescent="0.25">
      <c r="A684" t="s">
        <v>1986</v>
      </c>
      <c r="B684" t="s">
        <v>1974</v>
      </c>
      <c r="C684" t="s">
        <v>47</v>
      </c>
      <c r="D684" t="s">
        <v>4063</v>
      </c>
      <c r="E684" s="58">
        <v>105303</v>
      </c>
      <c r="F684" s="58">
        <v>98436</v>
      </c>
      <c r="G684" s="58">
        <v>-6867</v>
      </c>
      <c r="H684" s="84">
        <v>-6.521181732714168E-2</v>
      </c>
      <c r="I684" t="e">
        <f>MATCH(D684,#REF!,0)</f>
        <v>#REF!</v>
      </c>
      <c r="J684" t="str">
        <f t="shared" si="10"/>
        <v>281002</v>
      </c>
    </row>
    <row r="685" spans="1:10" x14ac:dyDescent="0.25">
      <c r="A685" t="s">
        <v>1989</v>
      </c>
      <c r="B685" t="s">
        <v>1974</v>
      </c>
      <c r="C685" t="s">
        <v>27</v>
      </c>
      <c r="D685" t="s">
        <v>4064</v>
      </c>
      <c r="E685" s="58">
        <v>206668</v>
      </c>
      <c r="F685" s="58">
        <v>184944</v>
      </c>
      <c r="G685" s="58">
        <v>-21724</v>
      </c>
      <c r="H685" s="84">
        <v>-0.10511545086805892</v>
      </c>
      <c r="I685" t="e">
        <f>MATCH(D685,#REF!,0)</f>
        <v>#REF!</v>
      </c>
      <c r="J685" t="str">
        <f t="shared" si="10"/>
        <v>281134</v>
      </c>
    </row>
    <row r="686" spans="1:10" x14ac:dyDescent="0.25">
      <c r="A686" t="s">
        <v>1991</v>
      </c>
      <c r="B686" t="s">
        <v>1992</v>
      </c>
      <c r="C686" t="s">
        <v>19</v>
      </c>
      <c r="D686" t="s">
        <v>4065</v>
      </c>
      <c r="E686" s="58">
        <v>5983857</v>
      </c>
      <c r="F686" s="58">
        <v>5847967</v>
      </c>
      <c r="G686" s="58">
        <v>-135890</v>
      </c>
      <c r="H686" s="84">
        <v>-2.2709433062989306E-2</v>
      </c>
      <c r="I686" t="e">
        <f>MATCH(D686,#REF!,0)</f>
        <v>#REF!</v>
      </c>
      <c r="J686" t="str">
        <f t="shared" si="10"/>
        <v>309999</v>
      </c>
    </row>
    <row r="687" spans="1:10" x14ac:dyDescent="0.25">
      <c r="A687" t="s">
        <v>1994</v>
      </c>
      <c r="B687" t="s">
        <v>1992</v>
      </c>
      <c r="C687" t="s">
        <v>27</v>
      </c>
      <c r="D687" t="s">
        <v>4066</v>
      </c>
      <c r="E687" s="58">
        <v>583761</v>
      </c>
      <c r="F687" s="58">
        <v>556352</v>
      </c>
      <c r="G687" s="58">
        <v>-27409</v>
      </c>
      <c r="H687" s="84">
        <v>-4.6952434301023881E-2</v>
      </c>
      <c r="I687" t="e">
        <f>MATCH(D687,#REF!,0)</f>
        <v>#REF!</v>
      </c>
      <c r="J687" t="str">
        <f t="shared" si="10"/>
        <v>300066</v>
      </c>
    </row>
    <row r="688" spans="1:10" x14ac:dyDescent="0.25">
      <c r="A688" t="s">
        <v>1997</v>
      </c>
      <c r="B688" t="s">
        <v>1992</v>
      </c>
      <c r="C688" t="s">
        <v>27</v>
      </c>
      <c r="D688" t="s">
        <v>4067</v>
      </c>
      <c r="E688" s="58">
        <v>744287</v>
      </c>
      <c r="F688" s="58">
        <v>720280</v>
      </c>
      <c r="G688" s="58">
        <v>-24007</v>
      </c>
      <c r="H688" s="84">
        <v>-3.2255030653497913E-2</v>
      </c>
      <c r="I688" t="e">
        <f>MATCH(D688,#REF!,0)</f>
        <v>#REF!</v>
      </c>
      <c r="J688" t="str">
        <f t="shared" si="10"/>
        <v>300342</v>
      </c>
    </row>
    <row r="689" spans="1:10" x14ac:dyDescent="0.25">
      <c r="A689" t="s">
        <v>2000</v>
      </c>
      <c r="B689" t="s">
        <v>1992</v>
      </c>
      <c r="C689" t="s">
        <v>27</v>
      </c>
      <c r="D689" t="s">
        <v>4068</v>
      </c>
      <c r="E689" s="58">
        <v>547815</v>
      </c>
      <c r="F689" s="58">
        <v>557678</v>
      </c>
      <c r="G689" s="58">
        <v>9863</v>
      </c>
      <c r="H689" s="84">
        <v>1.8004253260681068E-2</v>
      </c>
      <c r="I689" t="e">
        <f>MATCH(D689,#REF!,0)</f>
        <v>#REF!</v>
      </c>
      <c r="J689" t="str">
        <f t="shared" si="10"/>
        <v>300540</v>
      </c>
    </row>
    <row r="690" spans="1:10" x14ac:dyDescent="0.25">
      <c r="A690" t="s">
        <v>2004</v>
      </c>
      <c r="B690" t="s">
        <v>2005</v>
      </c>
      <c r="C690" t="s">
        <v>19</v>
      </c>
      <c r="D690" t="s">
        <v>4069</v>
      </c>
      <c r="E690" s="58">
        <v>43757560</v>
      </c>
      <c r="F690" s="58">
        <v>43513865</v>
      </c>
      <c r="G690" s="58">
        <v>-243695</v>
      </c>
      <c r="H690" s="84">
        <v>-5.5692090692442634E-3</v>
      </c>
      <c r="I690" t="e">
        <f>MATCH(D690,#REF!,0)</f>
        <v>#REF!</v>
      </c>
      <c r="J690" t="str">
        <f t="shared" si="10"/>
        <v>379999</v>
      </c>
    </row>
    <row r="691" spans="1:10" x14ac:dyDescent="0.25">
      <c r="A691" t="s">
        <v>2007</v>
      </c>
      <c r="B691" t="s">
        <v>2005</v>
      </c>
      <c r="C691" t="s">
        <v>27</v>
      </c>
      <c r="D691" t="s">
        <v>4070</v>
      </c>
      <c r="E691" s="58">
        <v>993543</v>
      </c>
      <c r="F691" s="58">
        <v>955989</v>
      </c>
      <c r="G691" s="58">
        <v>-37554</v>
      </c>
      <c r="H691" s="84">
        <v>-3.7798062086895082E-2</v>
      </c>
      <c r="I691" t="e">
        <f>MATCH(D691,#REF!,0)</f>
        <v>#REF!</v>
      </c>
      <c r="J691" t="str">
        <f t="shared" si="10"/>
        <v>370108</v>
      </c>
    </row>
    <row r="692" spans="1:10" x14ac:dyDescent="0.25">
      <c r="A692" t="s">
        <v>2010</v>
      </c>
      <c r="B692" t="s">
        <v>2005</v>
      </c>
      <c r="C692" t="s">
        <v>27</v>
      </c>
      <c r="D692" t="s">
        <v>4071</v>
      </c>
      <c r="E692" s="58">
        <v>458906</v>
      </c>
      <c r="F692" s="58">
        <v>412593</v>
      </c>
      <c r="G692" s="58">
        <v>-46313</v>
      </c>
      <c r="H692" s="84">
        <v>-0.10092044993963906</v>
      </c>
      <c r="I692" t="e">
        <f>MATCH(D692,#REF!,0)</f>
        <v>#REF!</v>
      </c>
      <c r="J692" t="str">
        <f t="shared" si="10"/>
        <v>370432</v>
      </c>
    </row>
    <row r="693" spans="1:10" x14ac:dyDescent="0.25">
      <c r="A693" t="s">
        <v>2012</v>
      </c>
      <c r="B693" t="s">
        <v>2005</v>
      </c>
      <c r="C693" t="s">
        <v>27</v>
      </c>
      <c r="D693" t="s">
        <v>4072</v>
      </c>
      <c r="E693" s="58">
        <v>511488</v>
      </c>
      <c r="F693" s="58">
        <v>504385</v>
      </c>
      <c r="G693" s="58">
        <v>-7103</v>
      </c>
      <c r="H693" s="84">
        <v>-1.3886933808808809E-2</v>
      </c>
      <c r="I693" t="e">
        <f>MATCH(D693,#REF!,0)</f>
        <v>#REF!</v>
      </c>
      <c r="J693" t="str">
        <f t="shared" si="10"/>
        <v>370504</v>
      </c>
    </row>
    <row r="694" spans="1:10" x14ac:dyDescent="0.25">
      <c r="A694" t="s">
        <v>2016</v>
      </c>
      <c r="B694" t="s">
        <v>2005</v>
      </c>
      <c r="C694" t="s">
        <v>27</v>
      </c>
      <c r="D694" t="s">
        <v>4073</v>
      </c>
      <c r="E694" s="58">
        <v>406248</v>
      </c>
      <c r="F694" s="58">
        <v>403505</v>
      </c>
      <c r="G694" s="58">
        <v>-2743</v>
      </c>
      <c r="H694" s="84">
        <v>-6.7520332407790314E-3</v>
      </c>
      <c r="I694" t="e">
        <f>MATCH(D694,#REF!,0)</f>
        <v>#REF!</v>
      </c>
      <c r="J694" t="str">
        <f t="shared" si="10"/>
        <v>370552</v>
      </c>
    </row>
    <row r="695" spans="1:10" x14ac:dyDescent="0.25">
      <c r="A695" t="s">
        <v>2019</v>
      </c>
      <c r="B695" t="s">
        <v>2005</v>
      </c>
      <c r="C695" t="s">
        <v>27</v>
      </c>
      <c r="D695" t="s">
        <v>4074</v>
      </c>
      <c r="E695" s="58">
        <v>4865370</v>
      </c>
      <c r="F695" s="58">
        <v>4985075</v>
      </c>
      <c r="G695" s="58">
        <v>119705</v>
      </c>
      <c r="H695" s="84">
        <v>2.4603473117152448E-2</v>
      </c>
      <c r="I695" t="e">
        <f>MATCH(D695,#REF!,0)</f>
        <v>#REF!</v>
      </c>
      <c r="J695" t="str">
        <f t="shared" si="10"/>
        <v>370558</v>
      </c>
    </row>
    <row r="696" spans="1:10" x14ac:dyDescent="0.25">
      <c r="A696" t="s">
        <v>304</v>
      </c>
      <c r="B696" t="s">
        <v>2005</v>
      </c>
      <c r="C696" t="s">
        <v>27</v>
      </c>
      <c r="D696" t="s">
        <v>4075</v>
      </c>
      <c r="E696" s="58">
        <v>481036</v>
      </c>
      <c r="F696" s="58">
        <v>481426</v>
      </c>
      <c r="G696" s="58">
        <v>390</v>
      </c>
      <c r="H696" s="84">
        <v>8.1075013096732883E-4</v>
      </c>
      <c r="I696" t="e">
        <f>MATCH(D696,#REF!,0)</f>
        <v>#REF!</v>
      </c>
      <c r="J696" t="str">
        <f t="shared" si="10"/>
        <v>370660</v>
      </c>
    </row>
    <row r="697" spans="1:10" x14ac:dyDescent="0.25">
      <c r="A697" t="s">
        <v>2022</v>
      </c>
      <c r="B697" t="s">
        <v>2005</v>
      </c>
      <c r="C697" t="s">
        <v>27</v>
      </c>
      <c r="D697" t="s">
        <v>4076</v>
      </c>
      <c r="E697" s="58">
        <v>1813876</v>
      </c>
      <c r="F697" s="58">
        <v>1795508</v>
      </c>
      <c r="G697" s="58">
        <v>-18368</v>
      </c>
      <c r="H697" s="84">
        <v>-1.0126381296185627E-2</v>
      </c>
      <c r="I697" t="e">
        <f>MATCH(D697,#REF!,0)</f>
        <v>#REF!</v>
      </c>
      <c r="J697" t="str">
        <f t="shared" si="10"/>
        <v>370828</v>
      </c>
    </row>
    <row r="698" spans="1:10" x14ac:dyDescent="0.25">
      <c r="A698" t="s">
        <v>115</v>
      </c>
      <c r="B698" t="s">
        <v>2005</v>
      </c>
      <c r="C698" t="s">
        <v>27</v>
      </c>
      <c r="D698" t="s">
        <v>4077</v>
      </c>
      <c r="E698" s="58">
        <v>1362046</v>
      </c>
      <c r="F698" s="58">
        <v>1316282</v>
      </c>
      <c r="G698" s="58">
        <v>-45764</v>
      </c>
      <c r="H698" s="84">
        <v>-3.3599452588238578E-2</v>
      </c>
      <c r="I698" t="e">
        <f>MATCH(D698,#REF!,0)</f>
        <v>#REF!</v>
      </c>
      <c r="J698" t="str">
        <f t="shared" si="10"/>
        <v>371002</v>
      </c>
    </row>
    <row r="699" spans="1:10" x14ac:dyDescent="0.25">
      <c r="A699" t="s">
        <v>2025</v>
      </c>
      <c r="B699" t="s">
        <v>2005</v>
      </c>
      <c r="C699" t="s">
        <v>27</v>
      </c>
      <c r="D699" t="s">
        <v>4078</v>
      </c>
      <c r="E699" s="58">
        <v>661507</v>
      </c>
      <c r="F699" s="58">
        <v>706401</v>
      </c>
      <c r="G699" s="58">
        <v>44894</v>
      </c>
      <c r="H699" s="84">
        <v>6.7866250848441514E-2</v>
      </c>
      <c r="I699" t="e">
        <f>MATCH(D699,#REF!,0)</f>
        <v>#REF!</v>
      </c>
      <c r="J699" t="str">
        <f t="shared" si="10"/>
        <v>371092</v>
      </c>
    </row>
    <row r="700" spans="1:10" x14ac:dyDescent="0.25">
      <c r="A700" t="s">
        <v>2028</v>
      </c>
      <c r="B700" t="s">
        <v>2005</v>
      </c>
      <c r="C700" t="s">
        <v>27</v>
      </c>
      <c r="D700" t="s">
        <v>4079</v>
      </c>
      <c r="E700" s="58">
        <v>325794</v>
      </c>
      <c r="F700" s="58">
        <v>325648</v>
      </c>
      <c r="G700" s="58">
        <v>-146</v>
      </c>
      <c r="H700" s="84">
        <v>-4.4813593866062606E-4</v>
      </c>
      <c r="I700" t="e">
        <f>MATCH(D700,#REF!,0)</f>
        <v>#REF!</v>
      </c>
      <c r="J700" t="str">
        <f t="shared" si="10"/>
        <v>371158</v>
      </c>
    </row>
    <row r="701" spans="1:10" x14ac:dyDescent="0.25">
      <c r="A701" t="s">
        <v>2032</v>
      </c>
      <c r="B701" t="s">
        <v>2005</v>
      </c>
      <c r="C701" t="s">
        <v>27</v>
      </c>
      <c r="D701" t="s">
        <v>4080</v>
      </c>
      <c r="E701" s="58">
        <v>2020932</v>
      </c>
      <c r="F701" s="58">
        <v>1986926</v>
      </c>
      <c r="G701" s="58">
        <v>-34006</v>
      </c>
      <c r="H701" s="84">
        <v>-1.6826889771649912E-2</v>
      </c>
      <c r="I701" t="e">
        <f>MATCH(D701,#REF!,0)</f>
        <v>#REF!</v>
      </c>
      <c r="J701" t="str">
        <f t="shared" si="10"/>
        <v>371188</v>
      </c>
    </row>
    <row r="702" spans="1:10" x14ac:dyDescent="0.25">
      <c r="A702" t="s">
        <v>2035</v>
      </c>
      <c r="B702" t="s">
        <v>2005</v>
      </c>
      <c r="C702" t="s">
        <v>27</v>
      </c>
      <c r="D702" t="s">
        <v>4081</v>
      </c>
      <c r="E702" s="58">
        <v>851448</v>
      </c>
      <c r="F702" s="58">
        <v>840143</v>
      </c>
      <c r="G702" s="58">
        <v>-11305</v>
      </c>
      <c r="H702" s="84">
        <v>-1.3277381589950297E-2</v>
      </c>
      <c r="I702" t="e">
        <f>MATCH(D702,#REF!,0)</f>
        <v>#REF!</v>
      </c>
      <c r="J702" t="str">
        <f t="shared" si="10"/>
        <v>371194</v>
      </c>
    </row>
    <row r="703" spans="1:10" x14ac:dyDescent="0.25">
      <c r="A703" t="s">
        <v>2038</v>
      </c>
      <c r="B703" t="s">
        <v>2005</v>
      </c>
      <c r="C703" t="s">
        <v>27</v>
      </c>
      <c r="D703" t="s">
        <v>4082</v>
      </c>
      <c r="E703" s="58">
        <v>301142</v>
      </c>
      <c r="F703" s="58">
        <v>310314</v>
      </c>
      <c r="G703" s="58">
        <v>9172</v>
      </c>
      <c r="H703" s="84">
        <v>3.0457392193715922E-2</v>
      </c>
      <c r="I703" t="e">
        <f>MATCH(D703,#REF!,0)</f>
        <v>#REF!</v>
      </c>
      <c r="J703" t="str">
        <f t="shared" si="10"/>
        <v>371338</v>
      </c>
    </row>
    <row r="704" spans="1:10" x14ac:dyDescent="0.25">
      <c r="A704" t="s">
        <v>2041</v>
      </c>
      <c r="B704" t="s">
        <v>2005</v>
      </c>
      <c r="C704" t="s">
        <v>27</v>
      </c>
      <c r="D704" t="s">
        <v>4083</v>
      </c>
      <c r="E704" s="58">
        <v>844953</v>
      </c>
      <c r="F704" s="58">
        <v>809899</v>
      </c>
      <c r="G704" s="58">
        <v>-35054</v>
      </c>
      <c r="H704" s="84">
        <v>-4.1486331192385852E-2</v>
      </c>
      <c r="I704" t="e">
        <f>MATCH(D704,#REF!,0)</f>
        <v>#REF!</v>
      </c>
      <c r="J704" t="str">
        <f t="shared" si="10"/>
        <v>371356</v>
      </c>
    </row>
    <row r="705" spans="1:10" x14ac:dyDescent="0.25">
      <c r="A705" t="s">
        <v>129</v>
      </c>
      <c r="B705" t="s">
        <v>2005</v>
      </c>
      <c r="C705" t="s">
        <v>27</v>
      </c>
      <c r="D705" t="s">
        <v>4084</v>
      </c>
      <c r="E705" s="58">
        <v>370853</v>
      </c>
      <c r="F705" s="58">
        <v>365744</v>
      </c>
      <c r="G705" s="58">
        <v>-5109</v>
      </c>
      <c r="H705" s="84">
        <v>-1.3776348040867945E-2</v>
      </c>
      <c r="I705" t="e">
        <f>MATCH(D705,#REF!,0)</f>
        <v>#REF!</v>
      </c>
      <c r="J705" t="str">
        <f t="shared" si="10"/>
        <v>371452</v>
      </c>
    </row>
    <row r="706" spans="1:10" x14ac:dyDescent="0.25">
      <c r="A706" t="s">
        <v>2047</v>
      </c>
      <c r="B706" t="s">
        <v>2005</v>
      </c>
      <c r="C706" t="s">
        <v>47</v>
      </c>
      <c r="D706" t="s">
        <v>4085</v>
      </c>
      <c r="E706" s="58">
        <v>352879</v>
      </c>
      <c r="F706" s="58">
        <v>325452</v>
      </c>
      <c r="G706" s="58">
        <v>-27427</v>
      </c>
      <c r="H706" s="84">
        <v>-7.7723525627764758E-2</v>
      </c>
      <c r="I706" t="e">
        <f>MATCH(D706,#REF!,0)</f>
        <v>#REF!</v>
      </c>
      <c r="J706" t="str">
        <f t="shared" si="10"/>
        <v>371494</v>
      </c>
    </row>
    <row r="707" spans="1:10" x14ac:dyDescent="0.25">
      <c r="A707" t="s">
        <v>2050</v>
      </c>
      <c r="B707" t="s">
        <v>2005</v>
      </c>
      <c r="C707" t="s">
        <v>27</v>
      </c>
      <c r="D707" t="s">
        <v>4086</v>
      </c>
      <c r="E707" s="58">
        <v>155258</v>
      </c>
      <c r="F707" s="58">
        <v>155004</v>
      </c>
      <c r="G707" s="58">
        <v>-254</v>
      </c>
      <c r="H707" s="84">
        <v>-1.6359865514176404E-3</v>
      </c>
      <c r="I707" t="e">
        <f>MATCH(D707,#REF!,0)</f>
        <v>#REF!</v>
      </c>
      <c r="J707" t="str">
        <f t="shared" ref="J707:J770" si="11">LEFT(D707,2)&amp;IF(MID(D707,3,4)="0000","9999",MID(D707,3,4))</f>
        <v>371644</v>
      </c>
    </row>
    <row r="708" spans="1:10" x14ac:dyDescent="0.25">
      <c r="A708" t="s">
        <v>2052</v>
      </c>
      <c r="B708" t="s">
        <v>2005</v>
      </c>
      <c r="C708" t="s">
        <v>27</v>
      </c>
      <c r="D708" t="s">
        <v>4087</v>
      </c>
      <c r="E708" s="58">
        <v>169129</v>
      </c>
      <c r="F708" s="58">
        <v>153487</v>
      </c>
      <c r="G708" s="58">
        <v>-15642</v>
      </c>
      <c r="H708" s="84">
        <v>-9.248561748724346E-2</v>
      </c>
      <c r="I708" t="e">
        <f>MATCH(D708,#REF!,0)</f>
        <v>#REF!</v>
      </c>
      <c r="J708" t="str">
        <f t="shared" si="11"/>
        <v>371944</v>
      </c>
    </row>
    <row r="709" spans="1:10" x14ac:dyDescent="0.25">
      <c r="A709" t="s">
        <v>4650</v>
      </c>
      <c r="B709" t="s">
        <v>2005</v>
      </c>
      <c r="C709" t="s">
        <v>27</v>
      </c>
      <c r="D709" t="s">
        <v>4691</v>
      </c>
      <c r="E709" s="58">
        <v>0</v>
      </c>
      <c r="F709" s="82">
        <v>263375</v>
      </c>
      <c r="G709" s="58">
        <v>0</v>
      </c>
      <c r="H709" s="84" t="s">
        <v>4710</v>
      </c>
      <c r="I709" t="e">
        <f>MATCH(D709,#REF!,0)</f>
        <v>#REF!</v>
      </c>
      <c r="J709" t="str">
        <f t="shared" si="11"/>
        <v>372028</v>
      </c>
    </row>
    <row r="710" spans="1:10" x14ac:dyDescent="0.25">
      <c r="A710" t="s">
        <v>2055</v>
      </c>
      <c r="B710" t="s">
        <v>2005</v>
      </c>
      <c r="C710" t="s">
        <v>27</v>
      </c>
      <c r="D710" t="s">
        <v>4088</v>
      </c>
      <c r="E710" s="58">
        <v>2672184</v>
      </c>
      <c r="F710" s="58">
        <v>2690753</v>
      </c>
      <c r="G710" s="58">
        <v>18569</v>
      </c>
      <c r="H710" s="84">
        <v>6.9489975241225901E-3</v>
      </c>
      <c r="I710" t="e">
        <f>MATCH(D710,#REF!,0)</f>
        <v>#REF!</v>
      </c>
      <c r="J710" t="str">
        <f t="shared" si="11"/>
        <v>372304</v>
      </c>
    </row>
    <row r="711" spans="1:10" x14ac:dyDescent="0.25">
      <c r="A711" t="s">
        <v>2056</v>
      </c>
      <c r="B711" t="s">
        <v>2005</v>
      </c>
      <c r="C711" t="s">
        <v>27</v>
      </c>
      <c r="D711" t="s">
        <v>4089</v>
      </c>
      <c r="E711" s="58">
        <v>462307</v>
      </c>
      <c r="F711" s="58">
        <v>464559</v>
      </c>
      <c r="G711" s="58">
        <v>2252</v>
      </c>
      <c r="H711" s="84">
        <v>4.8712219369380083E-3</v>
      </c>
      <c r="I711" t="e">
        <f>MATCH(D711,#REF!,0)</f>
        <v>#REF!</v>
      </c>
      <c r="J711" t="str">
        <f t="shared" si="11"/>
        <v>372406</v>
      </c>
    </row>
    <row r="712" spans="1:10" x14ac:dyDescent="0.25">
      <c r="A712" t="s">
        <v>1729</v>
      </c>
      <c r="B712" t="s">
        <v>2005</v>
      </c>
      <c r="C712" t="s">
        <v>47</v>
      </c>
      <c r="D712" t="s">
        <v>4090</v>
      </c>
      <c r="E712" s="58">
        <v>304428</v>
      </c>
      <c r="F712" s="58">
        <v>276749</v>
      </c>
      <c r="G712" s="58">
        <v>-27679</v>
      </c>
      <c r="H712" s="84">
        <v>-9.0921334437042589E-2</v>
      </c>
      <c r="I712" t="e">
        <f>MATCH(D712,#REF!,0)</f>
        <v>#REF!</v>
      </c>
      <c r="J712" t="str">
        <f t="shared" si="11"/>
        <v>372508</v>
      </c>
    </row>
    <row r="713" spans="1:10" x14ac:dyDescent="0.25">
      <c r="A713" t="s">
        <v>922</v>
      </c>
      <c r="B713" t="s">
        <v>2005</v>
      </c>
      <c r="C713" t="s">
        <v>27</v>
      </c>
      <c r="D713" t="s">
        <v>4091</v>
      </c>
      <c r="E713" s="58">
        <v>904120</v>
      </c>
      <c r="F713" s="58">
        <v>901544</v>
      </c>
      <c r="G713" s="58">
        <v>-2576</v>
      </c>
      <c r="H713" s="84">
        <v>-2.8491793124806441E-3</v>
      </c>
      <c r="I713" t="e">
        <f>MATCH(D713,#REF!,0)</f>
        <v>#REF!</v>
      </c>
      <c r="J713" t="str">
        <f t="shared" si="11"/>
        <v>373144</v>
      </c>
    </row>
    <row r="714" spans="1:10" x14ac:dyDescent="0.25">
      <c r="A714" t="s">
        <v>2064</v>
      </c>
      <c r="B714" t="s">
        <v>2005</v>
      </c>
      <c r="C714" t="s">
        <v>27</v>
      </c>
      <c r="D714" t="s">
        <v>4092</v>
      </c>
      <c r="E714" s="58">
        <v>1956148</v>
      </c>
      <c r="F714" s="58">
        <v>1959199</v>
      </c>
      <c r="G714" s="58">
        <v>3051</v>
      </c>
      <c r="H714" s="84">
        <v>1.5596979369659147E-3</v>
      </c>
      <c r="I714" t="e">
        <f>MATCH(D714,#REF!,0)</f>
        <v>#REF!</v>
      </c>
      <c r="J714" t="str">
        <f t="shared" si="11"/>
        <v>373180</v>
      </c>
    </row>
    <row r="715" spans="1:10" x14ac:dyDescent="0.25">
      <c r="A715" t="s">
        <v>1758</v>
      </c>
      <c r="B715" t="s">
        <v>2005</v>
      </c>
      <c r="C715" t="s">
        <v>99</v>
      </c>
      <c r="D715" t="s">
        <v>4093</v>
      </c>
      <c r="E715" s="58">
        <v>902145</v>
      </c>
      <c r="F715" s="58">
        <v>795714</v>
      </c>
      <c r="G715" s="58">
        <v>-106431</v>
      </c>
      <c r="H715" s="84">
        <v>-0.11797549174467518</v>
      </c>
      <c r="I715" t="e">
        <f>MATCH(D715,#REF!,0)</f>
        <v>#REF!</v>
      </c>
      <c r="J715" t="str">
        <f t="shared" si="11"/>
        <v>379051</v>
      </c>
    </row>
    <row r="716" spans="1:10" x14ac:dyDescent="0.25">
      <c r="A716" t="s">
        <v>2066</v>
      </c>
      <c r="B716" t="s">
        <v>2005</v>
      </c>
      <c r="C716" t="s">
        <v>99</v>
      </c>
      <c r="D716" t="s">
        <v>4094</v>
      </c>
      <c r="E716" s="58">
        <v>630579</v>
      </c>
      <c r="F716" s="58">
        <v>674457</v>
      </c>
      <c r="G716" s="58">
        <v>43878</v>
      </c>
      <c r="H716" s="84">
        <v>6.9583668342903901E-2</v>
      </c>
      <c r="I716" t="e">
        <f>MATCH(D716,#REF!,0)</f>
        <v>#REF!</v>
      </c>
      <c r="J716" t="str">
        <f t="shared" si="11"/>
        <v>379119</v>
      </c>
    </row>
    <row r="717" spans="1:10" x14ac:dyDescent="0.25">
      <c r="A717" t="s">
        <v>2067</v>
      </c>
      <c r="B717" t="s">
        <v>2005</v>
      </c>
      <c r="C717" t="s">
        <v>99</v>
      </c>
      <c r="D717" t="s">
        <v>4095</v>
      </c>
      <c r="E717" s="58">
        <v>1495938</v>
      </c>
      <c r="F717" s="58">
        <v>1513681</v>
      </c>
      <c r="G717" s="58">
        <v>17743</v>
      </c>
      <c r="H717" s="84">
        <v>1.1860785674272597E-2</v>
      </c>
      <c r="I717" t="e">
        <f>MATCH(D717,#REF!,0)</f>
        <v>#REF!</v>
      </c>
      <c r="J717" t="str">
        <f t="shared" si="11"/>
        <v>379183</v>
      </c>
    </row>
    <row r="718" spans="1:10" x14ac:dyDescent="0.25">
      <c r="A718" t="s">
        <v>2068</v>
      </c>
      <c r="B718" t="s">
        <v>2069</v>
      </c>
      <c r="C718" t="s">
        <v>19</v>
      </c>
      <c r="D718" t="s">
        <v>4096</v>
      </c>
      <c r="E718" s="58">
        <v>3751646</v>
      </c>
      <c r="F718" s="58">
        <v>3658596</v>
      </c>
      <c r="G718" s="58">
        <v>-93050</v>
      </c>
      <c r="H718" s="84">
        <v>-2.4802446712722897E-2</v>
      </c>
      <c r="I718" t="e">
        <f>MATCH(D718,#REF!,0)</f>
        <v>#REF!</v>
      </c>
      <c r="J718" t="str">
        <f t="shared" si="11"/>
        <v>389999</v>
      </c>
    </row>
    <row r="719" spans="1:10" x14ac:dyDescent="0.25">
      <c r="A719" t="s">
        <v>2071</v>
      </c>
      <c r="B719" t="s">
        <v>2069</v>
      </c>
      <c r="C719" t="s">
        <v>27</v>
      </c>
      <c r="D719" t="s">
        <v>4097</v>
      </c>
      <c r="E719" s="58">
        <v>299550</v>
      </c>
      <c r="F719" s="58">
        <v>304531</v>
      </c>
      <c r="G719" s="58">
        <v>4981</v>
      </c>
      <c r="H719" s="84">
        <v>1.6628275746953764E-2</v>
      </c>
      <c r="I719" t="e">
        <f>MATCH(D719,#REF!,0)</f>
        <v>#REF!</v>
      </c>
      <c r="J719" t="str">
        <f t="shared" si="11"/>
        <v>380228</v>
      </c>
    </row>
    <row r="720" spans="1:10" x14ac:dyDescent="0.25">
      <c r="A720" t="s">
        <v>2074</v>
      </c>
      <c r="B720" t="s">
        <v>2069</v>
      </c>
      <c r="C720" t="s">
        <v>27</v>
      </c>
      <c r="D720" t="s">
        <v>4098</v>
      </c>
      <c r="E720" s="58">
        <v>678296</v>
      </c>
      <c r="F720" s="58">
        <v>682044</v>
      </c>
      <c r="G720" s="58">
        <v>3748</v>
      </c>
      <c r="H720" s="84">
        <v>5.5256112375717979E-3</v>
      </c>
      <c r="I720" t="e">
        <f>MATCH(D720,#REF!,0)</f>
        <v>#REF!</v>
      </c>
      <c r="J720" t="str">
        <f t="shared" si="11"/>
        <v>380636</v>
      </c>
    </row>
    <row r="721" spans="1:10" x14ac:dyDescent="0.25">
      <c r="A721" t="s">
        <v>2076</v>
      </c>
      <c r="B721" t="s">
        <v>2069</v>
      </c>
      <c r="C721" t="s">
        <v>27</v>
      </c>
      <c r="D721" t="s">
        <v>4099</v>
      </c>
      <c r="E721" s="58">
        <v>392621</v>
      </c>
      <c r="F721" s="58">
        <v>356600</v>
      </c>
      <c r="G721" s="58">
        <v>-36021</v>
      </c>
      <c r="H721" s="84">
        <v>-9.1744965246382648E-2</v>
      </c>
      <c r="I721" t="e">
        <f>MATCH(D721,#REF!,0)</f>
        <v>#REF!</v>
      </c>
      <c r="J721" t="str">
        <f t="shared" si="11"/>
        <v>380816</v>
      </c>
    </row>
    <row r="722" spans="1:10" x14ac:dyDescent="0.25">
      <c r="A722" t="s">
        <v>2079</v>
      </c>
      <c r="B722" t="s">
        <v>2080</v>
      </c>
      <c r="C722" t="s">
        <v>19</v>
      </c>
      <c r="D722" t="s">
        <v>4100</v>
      </c>
      <c r="E722" s="58">
        <v>10423511</v>
      </c>
      <c r="F722" s="58">
        <v>10348471</v>
      </c>
      <c r="G722" s="58">
        <v>-75040</v>
      </c>
      <c r="H722" s="84">
        <v>-7.1991097817232603E-3</v>
      </c>
      <c r="I722" t="e">
        <f>MATCH(D722,#REF!,0)</f>
        <v>#REF!</v>
      </c>
      <c r="J722" t="str">
        <f t="shared" si="11"/>
        <v>319999</v>
      </c>
    </row>
    <row r="723" spans="1:10" x14ac:dyDescent="0.25">
      <c r="A723" t="s">
        <v>2082</v>
      </c>
      <c r="B723" t="s">
        <v>2080</v>
      </c>
      <c r="C723" t="s">
        <v>47</v>
      </c>
      <c r="D723" t="s">
        <v>4101</v>
      </c>
      <c r="E723" s="58">
        <v>278842</v>
      </c>
      <c r="F723" s="58">
        <v>291824</v>
      </c>
      <c r="G723" s="58">
        <v>12982</v>
      </c>
      <c r="H723" s="84">
        <v>4.6556831467282546E-2</v>
      </c>
      <c r="I723" t="e">
        <f>MATCH(D723,#REF!,0)</f>
        <v>#REF!</v>
      </c>
      <c r="J723" t="str">
        <f t="shared" si="11"/>
        <v>310276</v>
      </c>
    </row>
    <row r="724" spans="1:10" x14ac:dyDescent="0.25">
      <c r="A724" t="s">
        <v>2087</v>
      </c>
      <c r="B724" t="s">
        <v>2080</v>
      </c>
      <c r="C724" t="s">
        <v>27</v>
      </c>
      <c r="D724" t="s">
        <v>4102</v>
      </c>
      <c r="E724" s="58">
        <v>1693897</v>
      </c>
      <c r="F724" s="58">
        <v>1670944</v>
      </c>
      <c r="G724" s="58">
        <v>-22953</v>
      </c>
      <c r="H724" s="84">
        <v>-1.3550410680224358E-2</v>
      </c>
      <c r="I724" t="e">
        <f>MATCH(D724,#REF!,0)</f>
        <v>#REF!</v>
      </c>
      <c r="J724" t="str">
        <f t="shared" si="11"/>
        <v>311710</v>
      </c>
    </row>
    <row r="725" spans="1:10" x14ac:dyDescent="0.25">
      <c r="A725" t="s">
        <v>2088</v>
      </c>
      <c r="B725" t="s">
        <v>2080</v>
      </c>
      <c r="C725" t="s">
        <v>27</v>
      </c>
      <c r="D725" t="s">
        <v>4103</v>
      </c>
      <c r="E725" s="58">
        <v>4538759</v>
      </c>
      <c r="F725" s="58">
        <v>4402203</v>
      </c>
      <c r="G725" s="58">
        <v>-136556</v>
      </c>
      <c r="H725" s="84">
        <v>-3.0086638219830576E-2</v>
      </c>
      <c r="I725" t="e">
        <f>MATCH(D725,#REF!,0)</f>
        <v>#REF!</v>
      </c>
      <c r="J725" t="str">
        <f t="shared" si="11"/>
        <v>312208</v>
      </c>
    </row>
    <row r="726" spans="1:10" x14ac:dyDescent="0.25">
      <c r="A726" t="s">
        <v>2090</v>
      </c>
      <c r="B726" t="s">
        <v>2091</v>
      </c>
      <c r="C726" t="s">
        <v>19</v>
      </c>
      <c r="D726" t="s">
        <v>4104</v>
      </c>
      <c r="E726" s="58">
        <v>8194036</v>
      </c>
      <c r="F726" s="58">
        <v>8073617</v>
      </c>
      <c r="G726" s="58">
        <v>-120419</v>
      </c>
      <c r="H726" s="84">
        <v>-1.4695932505056117E-2</v>
      </c>
      <c r="I726" t="e">
        <f>MATCH(D726,#REF!,0)</f>
        <v>#REF!</v>
      </c>
      <c r="J726" t="str">
        <f t="shared" si="11"/>
        <v>339999</v>
      </c>
    </row>
    <row r="727" spans="1:10" x14ac:dyDescent="0.25">
      <c r="A727" t="s">
        <v>918</v>
      </c>
      <c r="B727" t="s">
        <v>2091</v>
      </c>
      <c r="C727" t="s">
        <v>47</v>
      </c>
      <c r="D727" t="s">
        <v>4105</v>
      </c>
      <c r="E727" s="58">
        <v>280168</v>
      </c>
      <c r="F727" s="58">
        <v>284090</v>
      </c>
      <c r="G727" s="58">
        <v>3922</v>
      </c>
      <c r="H727" s="84">
        <v>1.3998743610976271E-2</v>
      </c>
      <c r="I727" t="e">
        <f>MATCH(D727,#REF!,0)</f>
        <v>#REF!</v>
      </c>
      <c r="J727" t="str">
        <f t="shared" si="11"/>
        <v>330378</v>
      </c>
    </row>
    <row r="728" spans="1:10" x14ac:dyDescent="0.25">
      <c r="A728" t="s">
        <v>865</v>
      </c>
      <c r="B728" t="s">
        <v>2091</v>
      </c>
      <c r="C728" t="s">
        <v>27</v>
      </c>
      <c r="D728" t="s">
        <v>4106</v>
      </c>
      <c r="E728" s="58">
        <v>1673231</v>
      </c>
      <c r="F728" s="58">
        <v>1659749</v>
      </c>
      <c r="G728" s="58">
        <v>-13482</v>
      </c>
      <c r="H728" s="84">
        <v>-8.0574648688674783E-3</v>
      </c>
      <c r="I728" t="e">
        <f>MATCH(D728,#REF!,0)</f>
        <v>#REF!</v>
      </c>
      <c r="J728" t="str">
        <f t="shared" si="11"/>
        <v>330930</v>
      </c>
    </row>
    <row r="729" spans="1:10" x14ac:dyDescent="0.25">
      <c r="A729" t="s">
        <v>2097</v>
      </c>
      <c r="B729" t="s">
        <v>2091</v>
      </c>
      <c r="C729" t="s">
        <v>27</v>
      </c>
      <c r="D729" t="s">
        <v>4107</v>
      </c>
      <c r="E729" s="58">
        <v>574043</v>
      </c>
      <c r="F729" s="58">
        <v>561670</v>
      </c>
      <c r="G729" s="58">
        <v>-12373</v>
      </c>
      <c r="H729" s="84">
        <v>-2.1554134446374225E-2</v>
      </c>
      <c r="I729" t="e">
        <f>MATCH(D729,#REF!,0)</f>
        <v>#REF!</v>
      </c>
      <c r="J729" t="str">
        <f t="shared" si="11"/>
        <v>331026</v>
      </c>
    </row>
    <row r="730" spans="1:10" x14ac:dyDescent="0.25">
      <c r="A730" t="s">
        <v>2100</v>
      </c>
      <c r="B730" t="s">
        <v>2091</v>
      </c>
      <c r="C730" t="s">
        <v>47</v>
      </c>
      <c r="D730" t="s">
        <v>4108</v>
      </c>
      <c r="E730" s="58">
        <v>514312</v>
      </c>
      <c r="F730" s="58">
        <v>507379</v>
      </c>
      <c r="G730" s="58">
        <v>-6933</v>
      </c>
      <c r="H730" s="84">
        <v>-1.348014434817776E-2</v>
      </c>
      <c r="I730" t="e">
        <f>MATCH(D730,#REF!,0)</f>
        <v>#REF!</v>
      </c>
      <c r="J730" t="str">
        <f t="shared" si="11"/>
        <v>331254</v>
      </c>
    </row>
    <row r="731" spans="1:10" x14ac:dyDescent="0.25">
      <c r="A731" t="s">
        <v>1912</v>
      </c>
      <c r="B731" t="s">
        <v>2091</v>
      </c>
      <c r="C731" t="s">
        <v>47</v>
      </c>
      <c r="D731" t="s">
        <v>4109</v>
      </c>
      <c r="E731" s="58">
        <v>224505</v>
      </c>
      <c r="F731" s="58">
        <v>239000</v>
      </c>
      <c r="G731" s="58">
        <v>14495</v>
      </c>
      <c r="H731" s="84">
        <v>6.456426360214694E-2</v>
      </c>
      <c r="I731" t="e">
        <f>MATCH(D731,#REF!,0)</f>
        <v>#REF!</v>
      </c>
      <c r="J731" t="str">
        <f t="shared" si="11"/>
        <v>331284</v>
      </c>
    </row>
    <row r="732" spans="1:10" x14ac:dyDescent="0.25">
      <c r="A732" t="s">
        <v>2103</v>
      </c>
      <c r="B732" t="s">
        <v>2104</v>
      </c>
      <c r="C732" t="s">
        <v>19</v>
      </c>
      <c r="D732" t="s">
        <v>4110</v>
      </c>
      <c r="E732" s="58">
        <v>6039582</v>
      </c>
      <c r="F732" s="58">
        <v>5965982</v>
      </c>
      <c r="G732" s="58">
        <v>-73600</v>
      </c>
      <c r="H732" s="84">
        <v>-1.2186273818287425E-2</v>
      </c>
      <c r="I732" t="e">
        <f>MATCH(D732,#REF!,0)</f>
        <v>#REF!</v>
      </c>
      <c r="J732" t="str">
        <f t="shared" si="11"/>
        <v>349999</v>
      </c>
    </row>
    <row r="733" spans="1:10" x14ac:dyDescent="0.25">
      <c r="A733" t="s">
        <v>2106</v>
      </c>
      <c r="B733" t="s">
        <v>2104</v>
      </c>
      <c r="C733" t="s">
        <v>47</v>
      </c>
      <c r="D733" t="s">
        <v>4111</v>
      </c>
      <c r="E733" s="58">
        <v>427144</v>
      </c>
      <c r="F733" s="58">
        <v>423711</v>
      </c>
      <c r="G733" s="58">
        <v>-3433</v>
      </c>
      <c r="H733" s="84">
        <v>-8.037102241866911E-3</v>
      </c>
      <c r="I733" t="e">
        <f>MATCH(D733,#REF!,0)</f>
        <v>#REF!</v>
      </c>
      <c r="J733" t="str">
        <f t="shared" si="11"/>
        <v>340072</v>
      </c>
    </row>
    <row r="734" spans="1:10" x14ac:dyDescent="0.25">
      <c r="A734" t="s">
        <v>2108</v>
      </c>
      <c r="B734" t="s">
        <v>2104</v>
      </c>
      <c r="C734" t="s">
        <v>27</v>
      </c>
      <c r="D734" t="s">
        <v>4112</v>
      </c>
      <c r="E734" s="58">
        <v>1109364</v>
      </c>
      <c r="F734" s="58">
        <v>1117286</v>
      </c>
      <c r="G734" s="58">
        <v>7922</v>
      </c>
      <c r="H734" s="84">
        <v>7.1410285532972047E-3</v>
      </c>
      <c r="I734" t="e">
        <f>MATCH(D734,#REF!,0)</f>
        <v>#REF!</v>
      </c>
      <c r="J734" t="str">
        <f t="shared" si="11"/>
        <v>340078</v>
      </c>
    </row>
    <row r="735" spans="1:10" x14ac:dyDescent="0.25">
      <c r="A735" t="s">
        <v>2111</v>
      </c>
      <c r="B735" t="s">
        <v>2104</v>
      </c>
      <c r="C735" t="s">
        <v>47</v>
      </c>
      <c r="D735" t="s">
        <v>4113</v>
      </c>
      <c r="E735" s="58">
        <v>1491359</v>
      </c>
      <c r="F735" s="58">
        <v>1437914</v>
      </c>
      <c r="G735" s="58">
        <v>-53445</v>
      </c>
      <c r="H735" s="84">
        <v>-3.5836441795704457E-2</v>
      </c>
      <c r="I735" t="e">
        <f>MATCH(D735,#REF!,0)</f>
        <v>#REF!</v>
      </c>
      <c r="J735" t="str">
        <f t="shared" si="11"/>
        <v>340138</v>
      </c>
    </row>
    <row r="736" spans="1:10" x14ac:dyDescent="0.25">
      <c r="A736" t="s">
        <v>2113</v>
      </c>
      <c r="B736" t="s">
        <v>2104</v>
      </c>
      <c r="C736" t="s">
        <v>47</v>
      </c>
      <c r="D736" t="s">
        <v>4114</v>
      </c>
      <c r="E736" s="58">
        <v>831949</v>
      </c>
      <c r="F736" s="58">
        <v>807694</v>
      </c>
      <c r="G736" s="58">
        <v>-24255</v>
      </c>
      <c r="H736" s="84">
        <v>-2.9154431341344243E-2</v>
      </c>
      <c r="I736" t="e">
        <f>MATCH(D736,#REF!,0)</f>
        <v>#REF!</v>
      </c>
      <c r="J736" t="str">
        <f t="shared" si="11"/>
        <v>340246</v>
      </c>
    </row>
    <row r="737" spans="1:10" x14ac:dyDescent="0.25">
      <c r="A737" t="s">
        <v>2116</v>
      </c>
      <c r="B737" t="s">
        <v>2104</v>
      </c>
      <c r="C737" t="s">
        <v>47</v>
      </c>
      <c r="D737" t="s">
        <v>4115</v>
      </c>
      <c r="E737" s="58">
        <v>271768</v>
      </c>
      <c r="F737" s="58">
        <v>258958</v>
      </c>
      <c r="G737" s="58">
        <v>-12810</v>
      </c>
      <c r="H737" s="84">
        <v>-4.7135792293426744E-2</v>
      </c>
      <c r="I737" t="e">
        <f>MATCH(D737,#REF!,0)</f>
        <v>#REF!</v>
      </c>
      <c r="J737" t="str">
        <f t="shared" si="11"/>
        <v>340318</v>
      </c>
    </row>
    <row r="738" spans="1:10" x14ac:dyDescent="0.25">
      <c r="A738" t="s">
        <v>2119</v>
      </c>
      <c r="B738" t="s">
        <v>2104</v>
      </c>
      <c r="C738" t="s">
        <v>27</v>
      </c>
      <c r="D738" t="s">
        <v>4116</v>
      </c>
      <c r="E738" s="58">
        <v>312119</v>
      </c>
      <c r="F738" s="58">
        <v>288339</v>
      </c>
      <c r="G738" s="58">
        <v>-23780</v>
      </c>
      <c r="H738" s="84">
        <v>-7.6188889494071169E-2</v>
      </c>
      <c r="I738" t="e">
        <f>MATCH(D738,#REF!,0)</f>
        <v>#REF!</v>
      </c>
      <c r="J738" t="str">
        <f t="shared" si="11"/>
        <v>340324</v>
      </c>
    </row>
    <row r="739" spans="1:10" x14ac:dyDescent="0.25">
      <c r="A739" t="s">
        <v>2122</v>
      </c>
      <c r="B739" t="s">
        <v>2104</v>
      </c>
      <c r="C739" t="s">
        <v>27</v>
      </c>
      <c r="D739" t="s">
        <v>4117</v>
      </c>
      <c r="E739" s="58">
        <v>2206769</v>
      </c>
      <c r="F739" s="58">
        <v>2222868</v>
      </c>
      <c r="G739" s="58">
        <v>16099</v>
      </c>
      <c r="H739" s="84">
        <v>7.295281019445171E-3</v>
      </c>
      <c r="I739" t="e">
        <f>MATCH(D739,#REF!,0)</f>
        <v>#REF!</v>
      </c>
      <c r="J739" t="str">
        <f t="shared" si="11"/>
        <v>340414</v>
      </c>
    </row>
    <row r="740" spans="1:10" x14ac:dyDescent="0.25">
      <c r="A740" t="s">
        <v>2126</v>
      </c>
      <c r="B740" t="s">
        <v>2104</v>
      </c>
      <c r="C740" t="s">
        <v>47</v>
      </c>
      <c r="D740" t="s">
        <v>4118</v>
      </c>
      <c r="E740" s="58">
        <v>399759</v>
      </c>
      <c r="F740" s="58">
        <v>405739</v>
      </c>
      <c r="G740" s="58">
        <v>5980</v>
      </c>
      <c r="H740" s="84">
        <v>1.4959012805215142E-2</v>
      </c>
      <c r="I740" t="e">
        <f>MATCH(D740,#REF!,0)</f>
        <v>#REF!</v>
      </c>
      <c r="J740" t="str">
        <f t="shared" si="11"/>
        <v>340474</v>
      </c>
    </row>
    <row r="741" spans="1:10" x14ac:dyDescent="0.25">
      <c r="A741" t="s">
        <v>2129</v>
      </c>
      <c r="B741" t="s">
        <v>2104</v>
      </c>
      <c r="C741" t="s">
        <v>47</v>
      </c>
      <c r="D741" t="s">
        <v>4119</v>
      </c>
      <c r="E741" s="58">
        <v>1069216</v>
      </c>
      <c r="F741" s="58">
        <v>1028802</v>
      </c>
      <c r="G741" s="58">
        <v>-40414</v>
      </c>
      <c r="H741" s="84">
        <v>-3.7797788285996468E-2</v>
      </c>
      <c r="I741" t="e">
        <f>MATCH(D741,#REF!,0)</f>
        <v>#REF!</v>
      </c>
      <c r="J741" t="str">
        <f t="shared" si="11"/>
        <v>340540</v>
      </c>
    </row>
    <row r="742" spans="1:10" x14ac:dyDescent="0.25">
      <c r="A742" t="s">
        <v>2131</v>
      </c>
      <c r="B742" t="s">
        <v>2104</v>
      </c>
      <c r="C742" t="s">
        <v>47</v>
      </c>
      <c r="D742" t="s">
        <v>4120</v>
      </c>
      <c r="E742" s="58">
        <v>368442</v>
      </c>
      <c r="F742" s="58">
        <v>349349</v>
      </c>
      <c r="G742" s="58">
        <v>-19093</v>
      </c>
      <c r="H742" s="84">
        <v>-5.1820910753931422E-2</v>
      </c>
      <c r="I742" t="e">
        <f>MATCH(D742,#REF!,0)</f>
        <v>#REF!</v>
      </c>
      <c r="J742" t="str">
        <f t="shared" si="11"/>
        <v>340672</v>
      </c>
    </row>
    <row r="743" spans="1:10" x14ac:dyDescent="0.25">
      <c r="A743" t="s">
        <v>2133</v>
      </c>
      <c r="B743" t="s">
        <v>2104</v>
      </c>
      <c r="C743" t="s">
        <v>47</v>
      </c>
      <c r="D743" t="s">
        <v>4121</v>
      </c>
      <c r="E743" s="58">
        <v>1331541</v>
      </c>
      <c r="F743" s="58">
        <v>1324492</v>
      </c>
      <c r="G743" s="58">
        <v>-7049</v>
      </c>
      <c r="H743" s="84">
        <v>-5.2938662797465492E-3</v>
      </c>
      <c r="I743" t="e">
        <f>MATCH(D743,#REF!,0)</f>
        <v>#REF!</v>
      </c>
      <c r="J743" t="str">
        <f t="shared" si="11"/>
        <v>340732</v>
      </c>
    </row>
    <row r="744" spans="1:10" x14ac:dyDescent="0.25">
      <c r="A744" t="s">
        <v>2135</v>
      </c>
      <c r="B744" t="s">
        <v>2104</v>
      </c>
      <c r="C744" t="s">
        <v>27</v>
      </c>
      <c r="D744" t="s">
        <v>4122</v>
      </c>
      <c r="E744" s="58">
        <v>536810</v>
      </c>
      <c r="F744" s="58">
        <v>528289</v>
      </c>
      <c r="G744" s="58">
        <v>-8521</v>
      </c>
      <c r="H744" s="84">
        <v>-1.5873400271977051E-2</v>
      </c>
      <c r="I744" t="e">
        <f>MATCH(D744,#REF!,0)</f>
        <v>#REF!</v>
      </c>
      <c r="J744" t="str">
        <f t="shared" si="11"/>
        <v>340780</v>
      </c>
    </row>
    <row r="745" spans="1:10" x14ac:dyDescent="0.25">
      <c r="A745" t="s">
        <v>2138</v>
      </c>
      <c r="B745" t="s">
        <v>2104</v>
      </c>
      <c r="C745" t="s">
        <v>47</v>
      </c>
      <c r="D745" t="s">
        <v>4123</v>
      </c>
      <c r="E745" s="58">
        <v>2076492</v>
      </c>
      <c r="F745" s="58">
        <v>2274538</v>
      </c>
      <c r="G745" s="58">
        <v>198046</v>
      </c>
      <c r="H745" s="84">
        <v>9.5375277150116636E-2</v>
      </c>
      <c r="I745" t="e">
        <f>MATCH(D745,#REF!,0)</f>
        <v>#REF!</v>
      </c>
      <c r="J745" t="str">
        <f t="shared" si="11"/>
        <v>340798</v>
      </c>
    </row>
    <row r="746" spans="1:10" x14ac:dyDescent="0.25">
      <c r="A746" t="s">
        <v>2139</v>
      </c>
      <c r="B746" t="s">
        <v>2104</v>
      </c>
      <c r="C746" t="s">
        <v>27</v>
      </c>
      <c r="D746" t="s">
        <v>4124</v>
      </c>
      <c r="E746" s="58">
        <v>194937</v>
      </c>
      <c r="F746" s="58">
        <v>194331</v>
      </c>
      <c r="G746" s="58">
        <v>-606</v>
      </c>
      <c r="H746" s="84">
        <v>-3.1086966558426569E-3</v>
      </c>
      <c r="I746" t="e">
        <f>MATCH(D746,#REF!,0)</f>
        <v>#REF!</v>
      </c>
      <c r="J746" t="str">
        <f t="shared" si="11"/>
        <v>340870</v>
      </c>
    </row>
    <row r="747" spans="1:10" x14ac:dyDescent="0.25">
      <c r="A747" t="s">
        <v>2143</v>
      </c>
      <c r="B747" t="s">
        <v>2104</v>
      </c>
      <c r="C747" t="s">
        <v>47</v>
      </c>
      <c r="D747" t="s">
        <v>4125</v>
      </c>
      <c r="E747" s="58">
        <v>254714</v>
      </c>
      <c r="F747" s="58">
        <v>254170</v>
      </c>
      <c r="G747" s="58">
        <v>-544</v>
      </c>
      <c r="H747" s="84">
        <v>-2.1357286996395958E-3</v>
      </c>
      <c r="I747" t="e">
        <f>MATCH(D747,#REF!,0)</f>
        <v>#REF!</v>
      </c>
      <c r="J747" t="str">
        <f t="shared" si="11"/>
        <v>341008</v>
      </c>
    </row>
    <row r="748" spans="1:10" x14ac:dyDescent="0.25">
      <c r="A748" t="s">
        <v>2145</v>
      </c>
      <c r="B748" t="s">
        <v>2104</v>
      </c>
      <c r="C748" t="s">
        <v>47</v>
      </c>
      <c r="D748" t="s">
        <v>4126</v>
      </c>
      <c r="E748" s="58">
        <v>263822</v>
      </c>
      <c r="F748" s="58">
        <v>258151</v>
      </c>
      <c r="G748" s="58">
        <v>-5671</v>
      </c>
      <c r="H748" s="84">
        <v>-2.149555382037889E-2</v>
      </c>
      <c r="I748" t="e">
        <f>MATCH(D748,#REF!,0)</f>
        <v>#REF!</v>
      </c>
      <c r="J748" t="str">
        <f t="shared" si="11"/>
        <v>341110</v>
      </c>
    </row>
    <row r="749" spans="1:10" x14ac:dyDescent="0.25">
      <c r="A749" t="s">
        <v>2148</v>
      </c>
      <c r="B749" t="s">
        <v>2104</v>
      </c>
      <c r="C749" t="s">
        <v>47</v>
      </c>
      <c r="D749" t="s">
        <v>4127</v>
      </c>
      <c r="E749" s="58">
        <v>549130</v>
      </c>
      <c r="F749" s="58">
        <v>541985</v>
      </c>
      <c r="G749" s="58">
        <v>-7145</v>
      </c>
      <c r="H749" s="84">
        <v>-1.3011490903793273E-2</v>
      </c>
      <c r="I749" t="e">
        <f>MATCH(D749,#REF!,0)</f>
        <v>#REF!</v>
      </c>
      <c r="J749" t="str">
        <f t="shared" si="11"/>
        <v>341206</v>
      </c>
    </row>
    <row r="750" spans="1:10" x14ac:dyDescent="0.25">
      <c r="A750" t="s">
        <v>2150</v>
      </c>
      <c r="B750" t="s">
        <v>2104</v>
      </c>
      <c r="C750" t="s">
        <v>47</v>
      </c>
      <c r="D750" t="s">
        <v>4128</v>
      </c>
      <c r="E750" s="58">
        <v>176829</v>
      </c>
      <c r="F750" s="58">
        <v>177590</v>
      </c>
      <c r="G750" s="58">
        <v>761</v>
      </c>
      <c r="H750" s="84">
        <v>4.3035927364855316E-3</v>
      </c>
      <c r="I750" t="e">
        <f>MATCH(D750,#REF!,0)</f>
        <v>#REF!</v>
      </c>
      <c r="J750" t="str">
        <f t="shared" si="11"/>
        <v>341416</v>
      </c>
    </row>
    <row r="751" spans="1:10" x14ac:dyDescent="0.25">
      <c r="A751" t="s">
        <v>2152</v>
      </c>
      <c r="B751" t="s">
        <v>2104</v>
      </c>
      <c r="C751" t="s">
        <v>47</v>
      </c>
      <c r="D751" t="s">
        <v>4129</v>
      </c>
      <c r="E751" s="58">
        <v>891563</v>
      </c>
      <c r="F751" s="58">
        <v>931286</v>
      </c>
      <c r="G751" s="58">
        <v>39723</v>
      </c>
      <c r="H751" s="84">
        <v>4.4554338840889537E-2</v>
      </c>
      <c r="I751" t="e">
        <f>MATCH(D751,#REF!,0)</f>
        <v>#REF!</v>
      </c>
      <c r="J751" t="str">
        <f t="shared" si="11"/>
        <v>341434</v>
      </c>
    </row>
    <row r="752" spans="1:10" x14ac:dyDescent="0.25">
      <c r="A752" t="s">
        <v>2155</v>
      </c>
      <c r="B752" t="s">
        <v>2104</v>
      </c>
      <c r="C752" t="s">
        <v>47</v>
      </c>
      <c r="D752" t="s">
        <v>4130</v>
      </c>
      <c r="E752" s="58">
        <v>199855</v>
      </c>
      <c r="F752" s="58">
        <v>182583</v>
      </c>
      <c r="G752" s="58">
        <v>-17272</v>
      </c>
      <c r="H752" s="84">
        <v>-8.6422656425908781E-2</v>
      </c>
      <c r="I752" t="e">
        <f>MATCH(D752,#REF!,0)</f>
        <v>#REF!</v>
      </c>
      <c r="J752" t="str">
        <f t="shared" si="11"/>
        <v>341446</v>
      </c>
    </row>
    <row r="753" spans="1:10" x14ac:dyDescent="0.25">
      <c r="A753" t="s">
        <v>2158</v>
      </c>
      <c r="B753" t="s">
        <v>2104</v>
      </c>
      <c r="C753" t="s">
        <v>47</v>
      </c>
      <c r="D753" t="s">
        <v>4131</v>
      </c>
      <c r="E753" s="58">
        <v>5450102</v>
      </c>
      <c r="F753" s="58">
        <v>5295945</v>
      </c>
      <c r="G753" s="58">
        <v>-154157</v>
      </c>
      <c r="H753" s="84">
        <v>-2.8285158699782133E-2</v>
      </c>
      <c r="I753" t="e">
        <f>MATCH(D753,#REF!,0)</f>
        <v>#REF!</v>
      </c>
      <c r="J753" t="str">
        <f t="shared" si="11"/>
        <v>341464</v>
      </c>
    </row>
    <row r="754" spans="1:10" x14ac:dyDescent="0.25">
      <c r="A754" t="s">
        <v>2159</v>
      </c>
      <c r="B754" t="s">
        <v>2104</v>
      </c>
      <c r="C754" t="s">
        <v>47</v>
      </c>
      <c r="D754" t="s">
        <v>4132</v>
      </c>
      <c r="E754" s="58">
        <v>1105795</v>
      </c>
      <c r="F754" s="58">
        <v>1127822</v>
      </c>
      <c r="G754" s="58">
        <v>22027</v>
      </c>
      <c r="H754" s="84">
        <v>1.9919605351805713E-2</v>
      </c>
      <c r="I754" t="e">
        <f>MATCH(D754,#REF!,0)</f>
        <v>#REF!</v>
      </c>
      <c r="J754" t="str">
        <f t="shared" si="11"/>
        <v>341566</v>
      </c>
    </row>
    <row r="755" spans="1:10" x14ac:dyDescent="0.25">
      <c r="A755" t="s">
        <v>2161</v>
      </c>
      <c r="B755" t="s">
        <v>2104</v>
      </c>
      <c r="C755" t="s">
        <v>47</v>
      </c>
      <c r="D755" t="s">
        <v>4133</v>
      </c>
      <c r="E755" s="58">
        <v>406863</v>
      </c>
      <c r="F755" s="58">
        <v>406885</v>
      </c>
      <c r="G755" s="58">
        <v>22</v>
      </c>
      <c r="H755" s="84">
        <v>5.4072255280032837E-5</v>
      </c>
      <c r="I755" t="e">
        <f>MATCH(D755,#REF!,0)</f>
        <v>#REF!</v>
      </c>
      <c r="J755" t="str">
        <f t="shared" si="11"/>
        <v>341716</v>
      </c>
    </row>
    <row r="756" spans="1:10" x14ac:dyDescent="0.25">
      <c r="A756" t="s">
        <v>870</v>
      </c>
      <c r="B756" t="s">
        <v>2104</v>
      </c>
      <c r="C756" t="s">
        <v>47</v>
      </c>
      <c r="D756" t="s">
        <v>4134</v>
      </c>
      <c r="E756" s="58">
        <v>214687</v>
      </c>
      <c r="F756" s="58">
        <v>208259</v>
      </c>
      <c r="G756" s="58">
        <v>-6428</v>
      </c>
      <c r="H756" s="84">
        <v>-2.9941263327541958E-2</v>
      </c>
      <c r="I756" t="e">
        <f>MATCH(D756,#REF!,0)</f>
        <v>#REF!</v>
      </c>
      <c r="J756" t="str">
        <f t="shared" si="11"/>
        <v>341974</v>
      </c>
    </row>
    <row r="757" spans="1:10" x14ac:dyDescent="0.25">
      <c r="A757" t="s">
        <v>2164</v>
      </c>
      <c r="B757" t="s">
        <v>2104</v>
      </c>
      <c r="C757" t="s">
        <v>27</v>
      </c>
      <c r="D757" t="s">
        <v>4135</v>
      </c>
      <c r="E757" s="58">
        <v>251114</v>
      </c>
      <c r="F757" s="58">
        <v>236250</v>
      </c>
      <c r="G757" s="58">
        <v>-14864</v>
      </c>
      <c r="H757" s="84">
        <v>-5.9192239381316854E-2</v>
      </c>
      <c r="I757" t="e">
        <f>MATCH(D757,#REF!,0)</f>
        <v>#REF!</v>
      </c>
      <c r="J757" t="str">
        <f t="shared" si="11"/>
        <v>342016</v>
      </c>
    </row>
    <row r="758" spans="1:10" x14ac:dyDescent="0.25">
      <c r="A758" t="s">
        <v>2167</v>
      </c>
      <c r="B758" t="s">
        <v>2104</v>
      </c>
      <c r="C758" t="s">
        <v>27</v>
      </c>
      <c r="D758" t="s">
        <v>4136</v>
      </c>
      <c r="E758" s="58">
        <v>6752671</v>
      </c>
      <c r="F758" s="58">
        <v>6569453</v>
      </c>
      <c r="G758" s="58">
        <v>-183218</v>
      </c>
      <c r="H758" s="84">
        <v>-2.7132670909037329E-2</v>
      </c>
      <c r="I758" t="e">
        <f>MATCH(D758,#REF!,0)</f>
        <v>#REF!</v>
      </c>
      <c r="J758" t="str">
        <f t="shared" si="11"/>
        <v>342190</v>
      </c>
    </row>
    <row r="759" spans="1:10" x14ac:dyDescent="0.25">
      <c r="A759" t="s">
        <v>2168</v>
      </c>
      <c r="B759" t="s">
        <v>2104</v>
      </c>
      <c r="C759" t="s">
        <v>27</v>
      </c>
      <c r="D759" t="s">
        <v>4137</v>
      </c>
      <c r="E759" s="58">
        <v>784264</v>
      </c>
      <c r="F759" s="58">
        <v>763161</v>
      </c>
      <c r="G759" s="58">
        <v>-21103</v>
      </c>
      <c r="H759" s="84">
        <v>-2.6908030969163443E-2</v>
      </c>
      <c r="I759" t="e">
        <f>MATCH(D759,#REF!,0)</f>
        <v>#REF!</v>
      </c>
      <c r="J759" t="str">
        <f t="shared" si="11"/>
        <v>342196</v>
      </c>
    </row>
    <row r="760" spans="1:10" x14ac:dyDescent="0.25">
      <c r="A760" t="s">
        <v>2171</v>
      </c>
      <c r="B760" t="s">
        <v>2104</v>
      </c>
      <c r="C760" t="s">
        <v>47</v>
      </c>
      <c r="D760" t="s">
        <v>4138</v>
      </c>
      <c r="E760" s="58">
        <v>541661</v>
      </c>
      <c r="F760" s="58">
        <v>542133</v>
      </c>
      <c r="G760" s="58">
        <v>472</v>
      </c>
      <c r="H760" s="84">
        <v>8.7139373150365261E-4</v>
      </c>
      <c r="I760" t="e">
        <f>MATCH(D760,#REF!,0)</f>
        <v>#REF!</v>
      </c>
      <c r="J760" t="str">
        <f t="shared" si="11"/>
        <v>342250</v>
      </c>
    </row>
    <row r="761" spans="1:10" x14ac:dyDescent="0.25">
      <c r="A761" t="s">
        <v>2173</v>
      </c>
      <c r="B761" t="s">
        <v>2104</v>
      </c>
      <c r="C761" t="s">
        <v>27</v>
      </c>
      <c r="D761" t="s">
        <v>4139</v>
      </c>
      <c r="E761" s="58">
        <v>277894</v>
      </c>
      <c r="F761" s="58">
        <v>298159</v>
      </c>
      <c r="G761" s="58">
        <v>20265</v>
      </c>
      <c r="H761" s="84">
        <v>7.2923488812280945E-2</v>
      </c>
      <c r="I761" t="e">
        <f>MATCH(D761,#REF!,0)</f>
        <v>#REF!</v>
      </c>
      <c r="J761" t="str">
        <f t="shared" si="11"/>
        <v>342340</v>
      </c>
    </row>
    <row r="762" spans="1:10" x14ac:dyDescent="0.25">
      <c r="A762" t="s">
        <v>2176</v>
      </c>
      <c r="B762" t="s">
        <v>2104</v>
      </c>
      <c r="C762" t="s">
        <v>47</v>
      </c>
      <c r="D762" t="s">
        <v>4140</v>
      </c>
      <c r="E762" s="58">
        <v>244389</v>
      </c>
      <c r="F762" s="58">
        <v>237176</v>
      </c>
      <c r="G762" s="58">
        <v>-7213</v>
      </c>
      <c r="H762" s="84">
        <v>-2.9514421680190188E-2</v>
      </c>
      <c r="I762" t="e">
        <f>MATCH(D762,#REF!,0)</f>
        <v>#REF!</v>
      </c>
      <c r="J762" t="str">
        <f t="shared" si="11"/>
        <v>342378</v>
      </c>
    </row>
    <row r="763" spans="1:10" x14ac:dyDescent="0.25">
      <c r="A763" t="s">
        <v>2179</v>
      </c>
      <c r="B763" t="s">
        <v>2104</v>
      </c>
      <c r="C763" t="s">
        <v>47</v>
      </c>
      <c r="D763" t="s">
        <v>4141</v>
      </c>
      <c r="E763" s="58">
        <v>212798</v>
      </c>
      <c r="F763" s="58">
        <v>227120</v>
      </c>
      <c r="G763" s="58">
        <v>14322</v>
      </c>
      <c r="H763" s="84">
        <v>6.730326412842226E-2</v>
      </c>
      <c r="I763" t="e">
        <f>MATCH(D763,#REF!,0)</f>
        <v>#REF!</v>
      </c>
      <c r="J763" t="str">
        <f t="shared" si="11"/>
        <v>342448</v>
      </c>
    </row>
    <row r="764" spans="1:10" x14ac:dyDescent="0.25">
      <c r="A764" t="s">
        <v>2181</v>
      </c>
      <c r="B764" t="s">
        <v>2104</v>
      </c>
      <c r="C764" t="s">
        <v>47</v>
      </c>
      <c r="D764" t="s">
        <v>4142</v>
      </c>
      <c r="E764" s="58">
        <v>1572226</v>
      </c>
      <c r="F764" s="58">
        <v>1611225</v>
      </c>
      <c r="G764" s="58">
        <v>38999</v>
      </c>
      <c r="H764" s="84">
        <v>2.4804958065825142E-2</v>
      </c>
      <c r="I764" t="e">
        <f>MATCH(D764,#REF!,0)</f>
        <v>#REF!</v>
      </c>
      <c r="J764" t="str">
        <f t="shared" si="11"/>
        <v>342454</v>
      </c>
    </row>
    <row r="765" spans="1:10" x14ac:dyDescent="0.25">
      <c r="A765" t="s">
        <v>2183</v>
      </c>
      <c r="B765" t="s">
        <v>2104</v>
      </c>
      <c r="C765" t="s">
        <v>47</v>
      </c>
      <c r="D765" t="s">
        <v>4143</v>
      </c>
      <c r="E765" s="58">
        <v>2376755</v>
      </c>
      <c r="F765" s="58">
        <v>2311528</v>
      </c>
      <c r="G765" s="58">
        <v>-65227</v>
      </c>
      <c r="H765" s="84">
        <v>-2.7443720534931031E-2</v>
      </c>
      <c r="I765" t="e">
        <f>MATCH(D765,#REF!,0)</f>
        <v>#REF!</v>
      </c>
      <c r="J765" t="str">
        <f t="shared" si="11"/>
        <v>342466</v>
      </c>
    </row>
    <row r="766" spans="1:10" x14ac:dyDescent="0.25">
      <c r="A766" t="s">
        <v>2185</v>
      </c>
      <c r="B766" t="s">
        <v>2104</v>
      </c>
      <c r="C766" t="s">
        <v>47</v>
      </c>
      <c r="D766" t="s">
        <v>4144</v>
      </c>
      <c r="E766" s="58">
        <v>581927</v>
      </c>
      <c r="F766" s="58">
        <v>542023</v>
      </c>
      <c r="G766" s="58">
        <v>-39904</v>
      </c>
      <c r="H766" s="84">
        <v>-6.8572174860420637E-2</v>
      </c>
      <c r="I766" t="e">
        <f>MATCH(D766,#REF!,0)</f>
        <v>#REF!</v>
      </c>
      <c r="J766" t="str">
        <f t="shared" si="11"/>
        <v>342532</v>
      </c>
    </row>
    <row r="767" spans="1:10" x14ac:dyDescent="0.25">
      <c r="A767" t="s">
        <v>2187</v>
      </c>
      <c r="B767" t="s">
        <v>2104</v>
      </c>
      <c r="C767" t="s">
        <v>47</v>
      </c>
      <c r="D767" t="s">
        <v>4145</v>
      </c>
      <c r="E767" s="58">
        <v>195452</v>
      </c>
      <c r="F767" s="58">
        <v>178474</v>
      </c>
      <c r="G767" s="58">
        <v>-16978</v>
      </c>
      <c r="H767" s="84">
        <v>-8.6865317315760388E-2</v>
      </c>
      <c r="I767" t="e">
        <f>MATCH(D767,#REF!,0)</f>
        <v>#REF!</v>
      </c>
      <c r="J767" t="str">
        <f t="shared" si="11"/>
        <v>342886</v>
      </c>
    </row>
    <row r="768" spans="1:10" x14ac:dyDescent="0.25">
      <c r="A768" t="s">
        <v>2189</v>
      </c>
      <c r="B768" t="s">
        <v>2104</v>
      </c>
      <c r="C768" t="s">
        <v>27</v>
      </c>
      <c r="D768" t="s">
        <v>4146</v>
      </c>
      <c r="E768" s="58">
        <v>2484586</v>
      </c>
      <c r="F768" s="58">
        <v>2460904</v>
      </c>
      <c r="G768" s="58">
        <v>-23682</v>
      </c>
      <c r="H768" s="84">
        <v>-9.5315678346412636E-3</v>
      </c>
      <c r="I768" t="e">
        <f>MATCH(D768,#REF!,0)</f>
        <v>#REF!</v>
      </c>
      <c r="J768" t="str">
        <f t="shared" si="11"/>
        <v>343216</v>
      </c>
    </row>
    <row r="769" spans="1:10" x14ac:dyDescent="0.25">
      <c r="A769" t="s">
        <v>695</v>
      </c>
      <c r="B769" t="s">
        <v>2104</v>
      </c>
      <c r="C769" t="s">
        <v>27</v>
      </c>
      <c r="D769" t="s">
        <v>4147</v>
      </c>
      <c r="E769" s="58">
        <v>976360</v>
      </c>
      <c r="F769" s="58">
        <v>992656</v>
      </c>
      <c r="G769" s="58">
        <v>16296</v>
      </c>
      <c r="H769" s="84">
        <v>1.6690564955549183E-2</v>
      </c>
      <c r="I769" t="e">
        <f>MATCH(D769,#REF!,0)</f>
        <v>#REF!</v>
      </c>
      <c r="J769" t="str">
        <f t="shared" si="11"/>
        <v>343234</v>
      </c>
    </row>
    <row r="770" spans="1:10" x14ac:dyDescent="0.25">
      <c r="A770" t="s">
        <v>2193</v>
      </c>
      <c r="B770" t="s">
        <v>2104</v>
      </c>
      <c r="C770" t="s">
        <v>47</v>
      </c>
      <c r="D770" t="s">
        <v>4148</v>
      </c>
      <c r="E770" s="58">
        <v>494153</v>
      </c>
      <c r="F770" s="58">
        <v>456202</v>
      </c>
      <c r="G770" s="58">
        <v>-37951</v>
      </c>
      <c r="H770" s="84">
        <v>-7.6800100373770872E-2</v>
      </c>
      <c r="I770" t="e">
        <f>MATCH(D770,#REF!,0)</f>
        <v>#REF!</v>
      </c>
      <c r="J770" t="str">
        <f t="shared" si="11"/>
        <v>343252</v>
      </c>
    </row>
    <row r="771" spans="1:10" x14ac:dyDescent="0.25">
      <c r="A771" t="s">
        <v>2195</v>
      </c>
      <c r="B771" t="s">
        <v>2104</v>
      </c>
      <c r="C771" t="s">
        <v>27</v>
      </c>
      <c r="D771" t="s">
        <v>4149</v>
      </c>
      <c r="E771" s="58">
        <v>428193</v>
      </c>
      <c r="F771" s="58">
        <v>421416</v>
      </c>
      <c r="G771" s="58">
        <v>-6777</v>
      </c>
      <c r="H771" s="84">
        <v>-1.582697521911848E-2</v>
      </c>
      <c r="I771" t="e">
        <f>MATCH(D771,#REF!,0)</f>
        <v>#REF!</v>
      </c>
      <c r="J771" t="str">
        <f t="shared" ref="J771:J834" si="12">LEFT(D771,2)&amp;IF(MID(D771,3,4)="0000","9999",MID(D771,3,4))</f>
        <v>343330</v>
      </c>
    </row>
    <row r="772" spans="1:10" x14ac:dyDescent="0.25">
      <c r="A772" t="s">
        <v>2198</v>
      </c>
      <c r="B772" t="s">
        <v>2104</v>
      </c>
      <c r="C772" t="s">
        <v>47</v>
      </c>
      <c r="D772" t="s">
        <v>4150</v>
      </c>
      <c r="E772" s="58">
        <v>155322</v>
      </c>
      <c r="F772" s="58">
        <v>147836</v>
      </c>
      <c r="G772" s="58">
        <v>-7486</v>
      </c>
      <c r="H772" s="84">
        <v>-4.819664954095363E-2</v>
      </c>
      <c r="I772" t="e">
        <f>MATCH(D772,#REF!,0)</f>
        <v>#REF!</v>
      </c>
      <c r="J772" t="str">
        <f t="shared" si="12"/>
        <v>343402</v>
      </c>
    </row>
    <row r="773" spans="1:10" x14ac:dyDescent="0.25">
      <c r="A773" t="s">
        <v>2201</v>
      </c>
      <c r="B773" t="s">
        <v>2104</v>
      </c>
      <c r="C773" t="s">
        <v>27</v>
      </c>
      <c r="D773" t="s">
        <v>4151</v>
      </c>
      <c r="E773" s="58">
        <v>162819</v>
      </c>
      <c r="F773" s="58">
        <v>158070</v>
      </c>
      <c r="G773" s="58">
        <v>-4749</v>
      </c>
      <c r="H773" s="84">
        <v>-2.9167357617968417E-2</v>
      </c>
      <c r="I773" t="e">
        <f>MATCH(D773,#REF!,0)</f>
        <v>#REF!</v>
      </c>
      <c r="J773" t="str">
        <f t="shared" si="12"/>
        <v>343438</v>
      </c>
    </row>
    <row r="774" spans="1:10" x14ac:dyDescent="0.25">
      <c r="A774" t="s">
        <v>2204</v>
      </c>
      <c r="B774" t="s">
        <v>2104</v>
      </c>
      <c r="C774" t="s">
        <v>47</v>
      </c>
      <c r="D774" t="s">
        <v>4152</v>
      </c>
      <c r="E774" s="58">
        <v>556572</v>
      </c>
      <c r="F774" s="58">
        <v>547106</v>
      </c>
      <c r="G774" s="58">
        <v>-9466</v>
      </c>
      <c r="H774" s="84">
        <v>-1.7007682743652212E-2</v>
      </c>
      <c r="I774" t="e">
        <f>MATCH(D774,#REF!,0)</f>
        <v>#REF!</v>
      </c>
      <c r="J774" t="str">
        <f t="shared" si="12"/>
        <v>343624</v>
      </c>
    </row>
    <row r="775" spans="1:10" x14ac:dyDescent="0.25">
      <c r="A775" t="s">
        <v>2205</v>
      </c>
      <c r="B775" t="s">
        <v>2104</v>
      </c>
      <c r="C775" t="s">
        <v>99</v>
      </c>
      <c r="D775" t="s">
        <v>4153</v>
      </c>
      <c r="E775" s="58">
        <v>1069866</v>
      </c>
      <c r="F775" s="58">
        <v>1048743</v>
      </c>
      <c r="G775" s="58">
        <v>-21123</v>
      </c>
      <c r="H775" s="84">
        <v>-1.9743594057573564E-2</v>
      </c>
      <c r="I775" t="e">
        <f>MATCH(D775,#REF!,0)</f>
        <v>#REF!</v>
      </c>
      <c r="J775" t="str">
        <f t="shared" si="12"/>
        <v>349001</v>
      </c>
    </row>
    <row r="776" spans="1:10" x14ac:dyDescent="0.25">
      <c r="A776" t="s">
        <v>2206</v>
      </c>
      <c r="B776" t="s">
        <v>2104</v>
      </c>
      <c r="C776" t="s">
        <v>99</v>
      </c>
      <c r="D776" t="s">
        <v>4154</v>
      </c>
      <c r="E776" s="58">
        <v>8390768</v>
      </c>
      <c r="F776" s="58">
        <v>8251431</v>
      </c>
      <c r="G776" s="58">
        <v>-139337</v>
      </c>
      <c r="H776" s="84">
        <v>-1.6605988867765143E-2</v>
      </c>
      <c r="I776" t="e">
        <f>MATCH(D776,#REF!,0)</f>
        <v>#REF!</v>
      </c>
      <c r="J776" t="str">
        <f t="shared" si="12"/>
        <v>349003</v>
      </c>
    </row>
    <row r="777" spans="1:10" x14ac:dyDescent="0.25">
      <c r="A777" t="s">
        <v>2207</v>
      </c>
      <c r="B777" t="s">
        <v>2104</v>
      </c>
      <c r="C777" t="s">
        <v>99</v>
      </c>
      <c r="D777" t="s">
        <v>4155</v>
      </c>
      <c r="E777" s="58">
        <v>1330754</v>
      </c>
      <c r="F777" s="58">
        <v>1263726</v>
      </c>
      <c r="G777" s="58">
        <v>-67028</v>
      </c>
      <c r="H777" s="84">
        <v>-5.0368437742813472E-2</v>
      </c>
      <c r="I777" t="e">
        <f>MATCH(D777,#REF!,0)</f>
        <v>#REF!</v>
      </c>
      <c r="J777" t="str">
        <f t="shared" si="12"/>
        <v>349005</v>
      </c>
    </row>
    <row r="778" spans="1:10" x14ac:dyDescent="0.25">
      <c r="A778" t="s">
        <v>2208</v>
      </c>
      <c r="B778" t="s">
        <v>2104</v>
      </c>
      <c r="C778" t="s">
        <v>99</v>
      </c>
      <c r="D778" t="s">
        <v>4156</v>
      </c>
      <c r="E778" s="58">
        <v>2184336</v>
      </c>
      <c r="F778" s="58">
        <v>2127721</v>
      </c>
      <c r="G778" s="58">
        <v>-56615</v>
      </c>
      <c r="H778" s="84">
        <v>-2.5918631565839689E-2</v>
      </c>
      <c r="I778" t="e">
        <f>MATCH(D778,#REF!,0)</f>
        <v>#REF!</v>
      </c>
      <c r="J778" t="str">
        <f t="shared" si="12"/>
        <v>349007</v>
      </c>
    </row>
    <row r="779" spans="1:10" x14ac:dyDescent="0.25">
      <c r="A779" t="s">
        <v>2210</v>
      </c>
      <c r="B779" t="s">
        <v>2104</v>
      </c>
      <c r="C779" t="s">
        <v>99</v>
      </c>
      <c r="D779" t="s">
        <v>4157</v>
      </c>
      <c r="E779" s="58">
        <v>4711432</v>
      </c>
      <c r="F779" s="58">
        <v>4605513</v>
      </c>
      <c r="G779" s="58">
        <v>-105919</v>
      </c>
      <c r="H779" s="84">
        <v>-2.248127533200097E-2</v>
      </c>
      <c r="I779" t="e">
        <f>MATCH(D779,#REF!,0)</f>
        <v>#REF!</v>
      </c>
      <c r="J779" t="str">
        <f t="shared" si="12"/>
        <v>349013</v>
      </c>
    </row>
    <row r="780" spans="1:10" x14ac:dyDescent="0.25">
      <c r="A780" t="s">
        <v>2211</v>
      </c>
      <c r="B780" t="s">
        <v>2104</v>
      </c>
      <c r="C780" t="s">
        <v>99</v>
      </c>
      <c r="D780" t="s">
        <v>4158</v>
      </c>
      <c r="E780" s="58">
        <v>1094145</v>
      </c>
      <c r="F780" s="58">
        <v>1053310</v>
      </c>
      <c r="G780" s="58">
        <v>-40835</v>
      </c>
      <c r="H780" s="84">
        <v>-3.7321378793487153E-2</v>
      </c>
      <c r="I780" t="e">
        <f>MATCH(D780,#REF!,0)</f>
        <v>#REF!</v>
      </c>
      <c r="J780" t="str">
        <f t="shared" si="12"/>
        <v>349015</v>
      </c>
    </row>
    <row r="781" spans="1:10" x14ac:dyDescent="0.25">
      <c r="A781" t="s">
        <v>2213</v>
      </c>
      <c r="B781" t="s">
        <v>2104</v>
      </c>
      <c r="C781" t="s">
        <v>99</v>
      </c>
      <c r="D781" t="s">
        <v>4159</v>
      </c>
      <c r="E781" s="58">
        <v>2947915</v>
      </c>
      <c r="F781" s="58">
        <v>2898740</v>
      </c>
      <c r="G781" s="58">
        <v>-49175</v>
      </c>
      <c r="H781" s="84">
        <v>-1.668128151591888E-2</v>
      </c>
      <c r="I781" t="e">
        <f>MATCH(D781,#REF!,0)</f>
        <v>#REF!</v>
      </c>
      <c r="J781" t="str">
        <f t="shared" si="12"/>
        <v>349017</v>
      </c>
    </row>
    <row r="782" spans="1:10" x14ac:dyDescent="0.25">
      <c r="A782" t="s">
        <v>2215</v>
      </c>
      <c r="B782" t="s">
        <v>2104</v>
      </c>
      <c r="C782" t="s">
        <v>99</v>
      </c>
      <c r="D782" t="s">
        <v>4160</v>
      </c>
      <c r="E782" s="58">
        <v>1647021</v>
      </c>
      <c r="F782" s="58">
        <v>1590940</v>
      </c>
      <c r="G782" s="58">
        <v>-56081</v>
      </c>
      <c r="H782" s="84">
        <v>-3.4049960504450152E-2</v>
      </c>
      <c r="I782" t="e">
        <f>MATCH(D782,#REF!,0)</f>
        <v>#REF!</v>
      </c>
      <c r="J782" t="str">
        <f t="shared" si="12"/>
        <v>349023</v>
      </c>
    </row>
    <row r="783" spans="1:10" x14ac:dyDescent="0.25">
      <c r="A783" t="s">
        <v>2217</v>
      </c>
      <c r="B783" t="s">
        <v>2104</v>
      </c>
      <c r="C783" t="s">
        <v>99</v>
      </c>
      <c r="D783" t="s">
        <v>4161</v>
      </c>
      <c r="E783" s="58">
        <v>2367235</v>
      </c>
      <c r="F783" s="58">
        <v>2303330</v>
      </c>
      <c r="G783" s="58">
        <v>-63905</v>
      </c>
      <c r="H783" s="84">
        <v>-2.69956299226735E-2</v>
      </c>
      <c r="I783" t="e">
        <f>MATCH(D783,#REF!,0)</f>
        <v>#REF!</v>
      </c>
      <c r="J783" t="str">
        <f t="shared" si="12"/>
        <v>349025</v>
      </c>
    </row>
    <row r="784" spans="1:10" x14ac:dyDescent="0.25">
      <c r="A784" t="s">
        <v>2218</v>
      </c>
      <c r="B784" t="s">
        <v>2104</v>
      </c>
      <c r="C784" t="s">
        <v>99</v>
      </c>
      <c r="D784" t="s">
        <v>4162</v>
      </c>
      <c r="E784" s="58">
        <v>1703655</v>
      </c>
      <c r="F784" s="58">
        <v>1706404</v>
      </c>
      <c r="G784" s="58">
        <v>2749</v>
      </c>
      <c r="H784" s="84">
        <v>1.6135896058767766E-3</v>
      </c>
      <c r="I784" t="e">
        <f>MATCH(D784,#REF!,0)</f>
        <v>#REF!</v>
      </c>
      <c r="J784" t="str">
        <f t="shared" si="12"/>
        <v>349027</v>
      </c>
    </row>
    <row r="785" spans="1:10" x14ac:dyDescent="0.25">
      <c r="A785" t="s">
        <v>2219</v>
      </c>
      <c r="B785" t="s">
        <v>2104</v>
      </c>
      <c r="C785" t="s">
        <v>99</v>
      </c>
      <c r="D785" t="s">
        <v>4163</v>
      </c>
      <c r="E785" s="58">
        <v>1068906</v>
      </c>
      <c r="F785" s="58">
        <v>1043916</v>
      </c>
      <c r="G785" s="58">
        <v>-24990</v>
      </c>
      <c r="H785" s="84">
        <v>-2.3379043620299633E-2</v>
      </c>
      <c r="I785" t="e">
        <f>MATCH(D785,#REF!,0)</f>
        <v>#REF!</v>
      </c>
      <c r="J785" t="str">
        <f t="shared" si="12"/>
        <v>349029</v>
      </c>
    </row>
    <row r="786" spans="1:10" x14ac:dyDescent="0.25">
      <c r="A786" t="s">
        <v>2220</v>
      </c>
      <c r="B786" t="s">
        <v>2104</v>
      </c>
      <c r="C786" t="s">
        <v>99</v>
      </c>
      <c r="D786" t="s">
        <v>4164</v>
      </c>
      <c r="E786" s="58">
        <v>832897</v>
      </c>
      <c r="F786" s="58">
        <v>815756</v>
      </c>
      <c r="G786" s="58">
        <v>-17141</v>
      </c>
      <c r="H786" s="84">
        <v>-2.0579975675263568E-2</v>
      </c>
      <c r="I786" t="e">
        <f>MATCH(D786,#REF!,0)</f>
        <v>#REF!</v>
      </c>
      <c r="J786" t="str">
        <f t="shared" si="12"/>
        <v>349031</v>
      </c>
    </row>
    <row r="787" spans="1:10" x14ac:dyDescent="0.25">
      <c r="A787" t="s">
        <v>2221</v>
      </c>
      <c r="B787" t="s">
        <v>2104</v>
      </c>
      <c r="C787" t="s">
        <v>99</v>
      </c>
      <c r="D787" t="s">
        <v>4165</v>
      </c>
      <c r="E787" s="58">
        <v>917492</v>
      </c>
      <c r="F787" s="58">
        <v>898675</v>
      </c>
      <c r="G787" s="58">
        <v>-18817</v>
      </c>
      <c r="H787" s="84">
        <v>-2.0509170652169173E-2</v>
      </c>
      <c r="I787" t="e">
        <f>MATCH(D787,#REF!,0)</f>
        <v>#REF!</v>
      </c>
      <c r="J787" t="str">
        <f t="shared" si="12"/>
        <v>349035</v>
      </c>
    </row>
    <row r="788" spans="1:10" x14ac:dyDescent="0.25">
      <c r="A788" t="s">
        <v>2222</v>
      </c>
      <c r="B788" t="s">
        <v>2104</v>
      </c>
      <c r="C788" t="s">
        <v>99</v>
      </c>
      <c r="D788" t="s">
        <v>4166</v>
      </c>
      <c r="E788" s="58">
        <v>4190127</v>
      </c>
      <c r="F788" s="58">
        <v>4105540</v>
      </c>
      <c r="G788" s="58">
        <v>-84587</v>
      </c>
      <c r="H788" s="84">
        <v>-2.0187216282465902E-2</v>
      </c>
      <c r="I788" t="e">
        <f>MATCH(D788,#REF!,0)</f>
        <v>#REF!</v>
      </c>
      <c r="J788" t="str">
        <f t="shared" si="12"/>
        <v>349039</v>
      </c>
    </row>
    <row r="789" spans="1:10" x14ac:dyDescent="0.25">
      <c r="A789" t="s">
        <v>2224</v>
      </c>
      <c r="B789" t="s">
        <v>2225</v>
      </c>
      <c r="C789" t="s">
        <v>19</v>
      </c>
      <c r="D789" t="s">
        <v>4167</v>
      </c>
      <c r="E789" s="58">
        <v>8975336</v>
      </c>
      <c r="F789" s="58">
        <v>9016371</v>
      </c>
      <c r="G789" s="58">
        <v>41035</v>
      </c>
      <c r="H789" s="84">
        <v>4.5719736843278071E-3</v>
      </c>
      <c r="I789" t="e">
        <f>MATCH(D789,#REF!,0)</f>
        <v>#REF!</v>
      </c>
      <c r="J789" t="str">
        <f t="shared" si="12"/>
        <v>359999</v>
      </c>
    </row>
    <row r="790" spans="1:10" x14ac:dyDescent="0.25">
      <c r="A790" t="s">
        <v>2227</v>
      </c>
      <c r="B790" t="s">
        <v>2225</v>
      </c>
      <c r="C790" t="s">
        <v>27</v>
      </c>
      <c r="D790" t="s">
        <v>4168</v>
      </c>
      <c r="E790" s="58">
        <v>3926914</v>
      </c>
      <c r="F790" s="58">
        <v>3918013</v>
      </c>
      <c r="G790" s="58">
        <v>-8901</v>
      </c>
      <c r="H790" s="84">
        <v>-2.2666653764253559E-3</v>
      </c>
      <c r="I790" t="e">
        <f>MATCH(D790,#REF!,0)</f>
        <v>#REF!</v>
      </c>
      <c r="J790" t="str">
        <f t="shared" si="12"/>
        <v>350012</v>
      </c>
    </row>
    <row r="791" spans="1:10" x14ac:dyDescent="0.25">
      <c r="A791" t="s">
        <v>2228</v>
      </c>
      <c r="B791" t="s">
        <v>2225</v>
      </c>
      <c r="C791" t="s">
        <v>27</v>
      </c>
      <c r="D791" t="s">
        <v>4169</v>
      </c>
      <c r="E791" s="58">
        <v>400902</v>
      </c>
      <c r="F791" s="58">
        <v>372166</v>
      </c>
      <c r="G791" s="58">
        <v>-28736</v>
      </c>
      <c r="H791" s="84">
        <v>-7.1678365286279438E-2</v>
      </c>
      <c r="I791" t="e">
        <f>MATCH(D791,#REF!,0)</f>
        <v>#REF!</v>
      </c>
      <c r="J791" t="str">
        <f t="shared" si="12"/>
        <v>350204</v>
      </c>
    </row>
    <row r="792" spans="1:10" x14ac:dyDescent="0.25">
      <c r="A792" t="s">
        <v>2232</v>
      </c>
      <c r="B792" t="s">
        <v>2225</v>
      </c>
      <c r="C792" t="s">
        <v>27</v>
      </c>
      <c r="D792" t="s">
        <v>4170</v>
      </c>
      <c r="E792" s="58">
        <v>769526</v>
      </c>
      <c r="F792" s="58">
        <v>763886</v>
      </c>
      <c r="G792" s="58">
        <v>-5640</v>
      </c>
      <c r="H792" s="84">
        <v>-7.3291870580071364E-3</v>
      </c>
      <c r="I792" t="e">
        <f>MATCH(D792,#REF!,0)</f>
        <v>#REF!</v>
      </c>
      <c r="J792" t="str">
        <f t="shared" si="12"/>
        <v>350336</v>
      </c>
    </row>
    <row r="793" spans="1:10" x14ac:dyDescent="0.25">
      <c r="A793" t="s">
        <v>2234</v>
      </c>
      <c r="B793" t="s">
        <v>2225</v>
      </c>
      <c r="C793" t="s">
        <v>47</v>
      </c>
      <c r="D793" t="s">
        <v>4171</v>
      </c>
      <c r="E793" s="58">
        <v>379649</v>
      </c>
      <c r="F793" s="58">
        <v>422852</v>
      </c>
      <c r="G793" s="58">
        <v>43203</v>
      </c>
      <c r="H793" s="84">
        <v>0.11379721795658622</v>
      </c>
      <c r="I793" t="e">
        <f>MATCH(D793,#REF!,0)</f>
        <v>#REF!</v>
      </c>
      <c r="J793" t="str">
        <f t="shared" si="12"/>
        <v>350479</v>
      </c>
    </row>
    <row r="794" spans="1:10" x14ac:dyDescent="0.25">
      <c r="A794" t="s">
        <v>2237</v>
      </c>
      <c r="B794" t="s">
        <v>2225</v>
      </c>
      <c r="C794" t="s">
        <v>27</v>
      </c>
      <c r="D794" t="s">
        <v>4172</v>
      </c>
      <c r="E794" s="58">
        <v>516201</v>
      </c>
      <c r="F794" s="58">
        <v>526401</v>
      </c>
      <c r="G794" s="58">
        <v>10200</v>
      </c>
      <c r="H794" s="84">
        <v>1.9759744750591338E-2</v>
      </c>
      <c r="I794" t="e">
        <f>MATCH(D794,#REF!,0)</f>
        <v>#REF!</v>
      </c>
      <c r="J794" t="str">
        <f t="shared" si="12"/>
        <v>350534</v>
      </c>
    </row>
    <row r="795" spans="1:10" x14ac:dyDescent="0.25">
      <c r="A795" t="s">
        <v>2240</v>
      </c>
      <c r="B795" t="s">
        <v>2241</v>
      </c>
      <c r="C795" t="s">
        <v>19</v>
      </c>
      <c r="D795" t="s">
        <v>4173</v>
      </c>
      <c r="E795" s="58">
        <v>2316003</v>
      </c>
      <c r="F795" s="58">
        <v>2385994</v>
      </c>
      <c r="G795" s="58">
        <v>69991</v>
      </c>
      <c r="H795" s="84">
        <v>3.0220599886960423E-2</v>
      </c>
      <c r="I795" t="e">
        <f>MATCH(D795,#REF!,0)</f>
        <v>#REF!</v>
      </c>
      <c r="J795" t="str">
        <f t="shared" si="12"/>
        <v>329999</v>
      </c>
    </row>
    <row r="796" spans="1:10" x14ac:dyDescent="0.25">
      <c r="A796" t="s">
        <v>2243</v>
      </c>
      <c r="B796" t="s">
        <v>2241</v>
      </c>
      <c r="C796" t="s">
        <v>27</v>
      </c>
      <c r="D796" t="s">
        <v>4174</v>
      </c>
      <c r="E796" s="58">
        <v>378067</v>
      </c>
      <c r="F796" s="58">
        <v>362962</v>
      </c>
      <c r="G796" s="58">
        <v>-15105</v>
      </c>
      <c r="H796" s="84">
        <v>-3.9953235802119728E-2</v>
      </c>
      <c r="I796" t="e">
        <f>MATCH(D796,#REF!,0)</f>
        <v>#REF!</v>
      </c>
      <c r="J796" t="str">
        <f t="shared" si="12"/>
        <v>320036</v>
      </c>
    </row>
    <row r="797" spans="1:10" x14ac:dyDescent="0.25">
      <c r="A797" t="s">
        <v>1559</v>
      </c>
      <c r="B797" t="s">
        <v>2241</v>
      </c>
      <c r="C797" t="s">
        <v>47</v>
      </c>
      <c r="D797" t="s">
        <v>4175</v>
      </c>
      <c r="E797" s="58">
        <v>1193143</v>
      </c>
      <c r="F797" s="58">
        <v>1194301</v>
      </c>
      <c r="G797" s="58">
        <v>1158</v>
      </c>
      <c r="H797" s="84">
        <v>9.7054586080629057E-4</v>
      </c>
      <c r="I797" t="e">
        <f>MATCH(D797,#REF!,0)</f>
        <v>#REF!</v>
      </c>
      <c r="J797" t="str">
        <f t="shared" si="12"/>
        <v>320096</v>
      </c>
    </row>
    <row r="798" spans="1:10" x14ac:dyDescent="0.25">
      <c r="A798" t="s">
        <v>2247</v>
      </c>
      <c r="B798" t="s">
        <v>2241</v>
      </c>
      <c r="C798" t="s">
        <v>27</v>
      </c>
      <c r="D798" t="s">
        <v>4176</v>
      </c>
      <c r="E798" s="58">
        <v>4473199</v>
      </c>
      <c r="F798" s="58">
        <v>4624463</v>
      </c>
      <c r="G798" s="58">
        <v>151264</v>
      </c>
      <c r="H798" s="84">
        <v>3.3815620543597547E-2</v>
      </c>
      <c r="I798" t="e">
        <f>MATCH(D798,#REF!,0)</f>
        <v>#REF!</v>
      </c>
      <c r="J798" t="str">
        <f t="shared" si="12"/>
        <v>320108</v>
      </c>
    </row>
    <row r="799" spans="1:10" x14ac:dyDescent="0.25">
      <c r="A799" t="s">
        <v>2249</v>
      </c>
      <c r="B799" t="s">
        <v>2241</v>
      </c>
      <c r="C799" t="s">
        <v>47</v>
      </c>
      <c r="D799" t="s">
        <v>4177</v>
      </c>
      <c r="E799" s="58">
        <v>1671898</v>
      </c>
      <c r="F799" s="58">
        <v>1750765</v>
      </c>
      <c r="G799" s="58">
        <v>78867</v>
      </c>
      <c r="H799" s="84">
        <v>4.7172136099211795E-2</v>
      </c>
      <c r="I799" t="e">
        <f>MATCH(D799,#REF!,0)</f>
        <v>#REF!</v>
      </c>
      <c r="J799" t="str">
        <f t="shared" si="12"/>
        <v>320138</v>
      </c>
    </row>
    <row r="800" spans="1:10" x14ac:dyDescent="0.25">
      <c r="A800" t="s">
        <v>2251</v>
      </c>
      <c r="B800" t="s">
        <v>2241</v>
      </c>
      <c r="C800" t="s">
        <v>27</v>
      </c>
      <c r="D800" t="s">
        <v>4178</v>
      </c>
      <c r="E800" s="58">
        <v>1872940</v>
      </c>
      <c r="F800" s="58">
        <v>1837737</v>
      </c>
      <c r="G800" s="58">
        <v>-35203</v>
      </c>
      <c r="H800" s="84">
        <v>-1.8795583414311191E-2</v>
      </c>
      <c r="I800" t="e">
        <f>MATCH(D800,#REF!,0)</f>
        <v>#REF!</v>
      </c>
      <c r="J800" t="str">
        <f t="shared" si="12"/>
        <v>320150</v>
      </c>
    </row>
    <row r="801" spans="1:10" x14ac:dyDescent="0.25">
      <c r="A801" t="s">
        <v>2255</v>
      </c>
      <c r="B801" t="s">
        <v>2241</v>
      </c>
      <c r="C801" t="s">
        <v>27</v>
      </c>
      <c r="D801" t="s">
        <v>4179</v>
      </c>
      <c r="E801" s="58">
        <v>631300</v>
      </c>
      <c r="F801" s="58">
        <v>631705</v>
      </c>
      <c r="G801" s="58">
        <v>405</v>
      </c>
      <c r="H801" s="84">
        <v>6.4153334389355297E-4</v>
      </c>
      <c r="I801" t="e">
        <f>MATCH(D801,#REF!,0)</f>
        <v>#REF!</v>
      </c>
      <c r="J801" t="str">
        <f t="shared" si="12"/>
        <v>320156</v>
      </c>
    </row>
    <row r="802" spans="1:10" x14ac:dyDescent="0.25">
      <c r="A802" t="s">
        <v>2257</v>
      </c>
      <c r="B802" t="s">
        <v>2241</v>
      </c>
      <c r="C802" t="s">
        <v>99</v>
      </c>
      <c r="D802" t="s">
        <v>4180</v>
      </c>
      <c r="E802" s="58">
        <v>6401850</v>
      </c>
      <c r="F802" s="58">
        <v>6393931</v>
      </c>
      <c r="G802" s="58">
        <v>-7919</v>
      </c>
      <c r="H802" s="84">
        <v>-1.2369861836812796E-3</v>
      </c>
      <c r="I802" t="e">
        <f>MATCH(D802,#REF!,0)</f>
        <v>#REF!</v>
      </c>
      <c r="J802" t="str">
        <f t="shared" si="12"/>
        <v>329003</v>
      </c>
    </row>
    <row r="803" spans="1:10" x14ac:dyDescent="0.25">
      <c r="A803" t="s">
        <v>2258</v>
      </c>
      <c r="B803" t="s">
        <v>2259</v>
      </c>
      <c r="C803" t="s">
        <v>19</v>
      </c>
      <c r="D803" t="s">
        <v>4181</v>
      </c>
      <c r="E803" s="58">
        <v>42689894</v>
      </c>
      <c r="F803" s="58">
        <v>41865858</v>
      </c>
      <c r="G803" s="58">
        <v>-824036</v>
      </c>
      <c r="H803" s="84">
        <v>-1.9302835467335664E-2</v>
      </c>
      <c r="I803" t="e">
        <f>MATCH(D803,#REF!,0)</f>
        <v>#REF!</v>
      </c>
      <c r="J803" t="str">
        <f t="shared" si="12"/>
        <v>369999</v>
      </c>
    </row>
    <row r="804" spans="1:10" x14ac:dyDescent="0.25">
      <c r="A804" t="s">
        <v>1142</v>
      </c>
      <c r="B804" t="s">
        <v>2259</v>
      </c>
      <c r="C804" t="s">
        <v>27</v>
      </c>
      <c r="D804" t="s">
        <v>4182</v>
      </c>
      <c r="E804" s="58">
        <v>3212719</v>
      </c>
      <c r="F804" s="58">
        <v>3152040</v>
      </c>
      <c r="G804" s="58">
        <v>-60679</v>
      </c>
      <c r="H804" s="84">
        <v>-1.8887117111705071E-2</v>
      </c>
      <c r="I804" t="e">
        <f>MATCH(D804,#REF!,0)</f>
        <v>#REF!</v>
      </c>
      <c r="J804" t="str">
        <f t="shared" si="12"/>
        <v>360040</v>
      </c>
    </row>
    <row r="805" spans="1:10" x14ac:dyDescent="0.25">
      <c r="A805" t="s">
        <v>2264</v>
      </c>
      <c r="B805" t="s">
        <v>2259</v>
      </c>
      <c r="C805" t="s">
        <v>47</v>
      </c>
      <c r="D805" t="s">
        <v>4183</v>
      </c>
      <c r="E805" s="58">
        <v>509174</v>
      </c>
      <c r="F805" s="58">
        <v>494500</v>
      </c>
      <c r="G805" s="58">
        <v>-14674</v>
      </c>
      <c r="H805" s="84">
        <v>-2.8819224862227842E-2</v>
      </c>
      <c r="I805" t="e">
        <f>MATCH(D805,#REF!,0)</f>
        <v>#REF!</v>
      </c>
      <c r="J805" t="str">
        <f t="shared" si="12"/>
        <v>360152</v>
      </c>
    </row>
    <row r="806" spans="1:10" x14ac:dyDescent="0.25">
      <c r="A806" t="s">
        <v>41</v>
      </c>
      <c r="B806" t="s">
        <v>2259</v>
      </c>
      <c r="C806" t="s">
        <v>47</v>
      </c>
      <c r="D806" t="s">
        <v>4184</v>
      </c>
      <c r="E806" s="58">
        <v>864194</v>
      </c>
      <c r="F806" s="58">
        <v>845676</v>
      </c>
      <c r="G806" s="58">
        <v>-18518</v>
      </c>
      <c r="H806" s="84">
        <v>-2.1428058977498107E-2</v>
      </c>
      <c r="I806" t="e">
        <f>MATCH(D806,#REF!,0)</f>
        <v>#REF!</v>
      </c>
      <c r="J806" t="str">
        <f t="shared" si="12"/>
        <v>360300</v>
      </c>
    </row>
    <row r="807" spans="1:10" x14ac:dyDescent="0.25">
      <c r="A807" t="s">
        <v>2269</v>
      </c>
      <c r="B807" t="s">
        <v>2259</v>
      </c>
      <c r="C807" t="s">
        <v>47</v>
      </c>
      <c r="D807" t="s">
        <v>4185</v>
      </c>
      <c r="E807" s="58">
        <v>960835</v>
      </c>
      <c r="F807" s="58">
        <v>892301</v>
      </c>
      <c r="G807" s="58">
        <v>-68534</v>
      </c>
      <c r="H807" s="84">
        <v>-7.1327543230627524E-2</v>
      </c>
      <c r="I807" t="e">
        <f>MATCH(D807,#REF!,0)</f>
        <v>#REF!</v>
      </c>
      <c r="J807" t="str">
        <f t="shared" si="12"/>
        <v>360352</v>
      </c>
    </row>
    <row r="808" spans="1:10" x14ac:dyDescent="0.25">
      <c r="A808" t="s">
        <v>2272</v>
      </c>
      <c r="B808" t="s">
        <v>2259</v>
      </c>
      <c r="C808" t="s">
        <v>27</v>
      </c>
      <c r="D808" t="s">
        <v>4186</v>
      </c>
      <c r="E808" s="58">
        <v>1819712</v>
      </c>
      <c r="F808" s="58">
        <v>1776514</v>
      </c>
      <c r="G808" s="58">
        <v>-43198</v>
      </c>
      <c r="H808" s="84">
        <v>-2.3738921323813878E-2</v>
      </c>
      <c r="I808" t="e">
        <f>MATCH(D808,#REF!,0)</f>
        <v>#REF!</v>
      </c>
      <c r="J808" t="str">
        <f t="shared" si="12"/>
        <v>360556</v>
      </c>
    </row>
    <row r="809" spans="1:10" x14ac:dyDescent="0.25">
      <c r="A809" t="s">
        <v>2276</v>
      </c>
      <c r="B809" t="s">
        <v>2259</v>
      </c>
      <c r="C809" t="s">
        <v>27</v>
      </c>
      <c r="D809" t="s">
        <v>4187</v>
      </c>
      <c r="E809" s="58">
        <v>13423963</v>
      </c>
      <c r="F809" s="58">
        <v>13003257</v>
      </c>
      <c r="G809" s="58">
        <v>-420706</v>
      </c>
      <c r="H809" s="84">
        <v>-3.1339925475062765E-2</v>
      </c>
      <c r="I809" t="e">
        <f>MATCH(D809,#REF!,0)</f>
        <v>#REF!</v>
      </c>
      <c r="J809" t="str">
        <f t="shared" si="12"/>
        <v>360784</v>
      </c>
    </row>
    <row r="810" spans="1:10" x14ac:dyDescent="0.25">
      <c r="A810" t="s">
        <v>2278</v>
      </c>
      <c r="B810" t="s">
        <v>2259</v>
      </c>
      <c r="C810" t="s">
        <v>27</v>
      </c>
      <c r="D810" t="s">
        <v>4188</v>
      </c>
      <c r="E810" s="58">
        <v>929383</v>
      </c>
      <c r="F810" s="58">
        <v>943802</v>
      </c>
      <c r="G810" s="58">
        <v>14419</v>
      </c>
      <c r="H810" s="84">
        <v>1.5514594090918384E-2</v>
      </c>
      <c r="I810" t="e">
        <f>MATCH(D810,#REF!,0)</f>
        <v>#REF!</v>
      </c>
      <c r="J810" t="str">
        <f t="shared" si="12"/>
        <v>361152</v>
      </c>
    </row>
    <row r="811" spans="1:10" x14ac:dyDescent="0.25">
      <c r="A811" t="s">
        <v>2280</v>
      </c>
      <c r="B811" t="s">
        <v>2259</v>
      </c>
      <c r="C811" t="s">
        <v>47</v>
      </c>
      <c r="D811" t="s">
        <v>4189</v>
      </c>
      <c r="E811" s="58">
        <v>192219</v>
      </c>
      <c r="F811" s="58">
        <v>186740</v>
      </c>
      <c r="G811" s="58">
        <v>-5479</v>
      </c>
      <c r="H811" s="84">
        <v>-2.8503946019904379E-2</v>
      </c>
      <c r="I811" t="e">
        <f>MATCH(D811,#REF!,0)</f>
        <v>#REF!</v>
      </c>
      <c r="J811" t="str">
        <f t="shared" si="12"/>
        <v>361256</v>
      </c>
    </row>
    <row r="812" spans="1:10" x14ac:dyDescent="0.25">
      <c r="A812" t="s">
        <v>2283</v>
      </c>
      <c r="B812" t="s">
        <v>2259</v>
      </c>
      <c r="C812" t="s">
        <v>47</v>
      </c>
      <c r="D812" t="s">
        <v>4190</v>
      </c>
      <c r="E812" s="58">
        <v>314736</v>
      </c>
      <c r="F812" s="58">
        <v>324519</v>
      </c>
      <c r="G812" s="58">
        <v>9783</v>
      </c>
      <c r="H812" s="84">
        <v>3.1083193533628185E-2</v>
      </c>
      <c r="I812" t="e">
        <f>MATCH(D812,#REF!,0)</f>
        <v>#REF!</v>
      </c>
      <c r="J812" t="str">
        <f t="shared" si="12"/>
        <v>361380</v>
      </c>
    </row>
    <row r="813" spans="1:10" x14ac:dyDescent="0.25">
      <c r="A813" t="s">
        <v>2285</v>
      </c>
      <c r="B813" t="s">
        <v>2259</v>
      </c>
      <c r="C813" t="s">
        <v>47</v>
      </c>
      <c r="D813" t="s">
        <v>4191</v>
      </c>
      <c r="E813" s="58">
        <v>485925</v>
      </c>
      <c r="F813" s="58">
        <v>472735</v>
      </c>
      <c r="G813" s="58">
        <v>-13190</v>
      </c>
      <c r="H813" s="84">
        <v>-2.7144106600812883E-2</v>
      </c>
      <c r="I813" t="e">
        <f>MATCH(D813,#REF!,0)</f>
        <v>#REF!</v>
      </c>
      <c r="J813" t="str">
        <f t="shared" si="12"/>
        <v>361756</v>
      </c>
    </row>
    <row r="814" spans="1:10" x14ac:dyDescent="0.25">
      <c r="A814" t="s">
        <v>2288</v>
      </c>
      <c r="B814" t="s">
        <v>2259</v>
      </c>
      <c r="C814" t="s">
        <v>27</v>
      </c>
      <c r="D814" t="s">
        <v>4192</v>
      </c>
      <c r="E814" s="58">
        <v>1077388</v>
      </c>
      <c r="F814" s="58">
        <v>1079191</v>
      </c>
      <c r="G814" s="58">
        <v>1803</v>
      </c>
      <c r="H814" s="84">
        <v>1.6734918153905557E-3</v>
      </c>
      <c r="I814" t="e">
        <f>MATCH(D814,#REF!,0)</f>
        <v>#REF!</v>
      </c>
      <c r="J814" t="str">
        <f t="shared" si="12"/>
        <v>362000</v>
      </c>
    </row>
    <row r="815" spans="1:10" x14ac:dyDescent="0.25">
      <c r="A815" t="s">
        <v>2292</v>
      </c>
      <c r="B815" t="s">
        <v>2259</v>
      </c>
      <c r="C815" t="s">
        <v>27</v>
      </c>
      <c r="D815" t="s">
        <v>4193</v>
      </c>
      <c r="E815" s="58">
        <v>463979</v>
      </c>
      <c r="F815" s="58">
        <v>449550</v>
      </c>
      <c r="G815" s="58">
        <v>-14429</v>
      </c>
      <c r="H815" s="84">
        <v>-3.1098390228868115E-2</v>
      </c>
      <c r="I815" t="e">
        <f>MATCH(D815,#REF!,0)</f>
        <v>#REF!</v>
      </c>
      <c r="J815" t="str">
        <f t="shared" si="12"/>
        <v>362480</v>
      </c>
    </row>
    <row r="816" spans="1:10" x14ac:dyDescent="0.25">
      <c r="A816" t="s">
        <v>2296</v>
      </c>
      <c r="B816" t="s">
        <v>2259</v>
      </c>
      <c r="C816" t="s">
        <v>47</v>
      </c>
      <c r="D816" t="s">
        <v>4194</v>
      </c>
      <c r="E816" s="58">
        <v>405091</v>
      </c>
      <c r="F816" s="58">
        <v>434690</v>
      </c>
      <c r="G816" s="58">
        <v>29599</v>
      </c>
      <c r="H816" s="84">
        <v>7.3067532974072494E-2</v>
      </c>
      <c r="I816" t="e">
        <f>MATCH(D816,#REF!,0)</f>
        <v>#REF!</v>
      </c>
      <c r="J816" t="str">
        <f t="shared" si="12"/>
        <v>362572</v>
      </c>
    </row>
    <row r="817" spans="1:10" x14ac:dyDescent="0.25">
      <c r="A817" t="s">
        <v>2300</v>
      </c>
      <c r="B817" t="s">
        <v>2259</v>
      </c>
      <c r="C817" t="s">
        <v>47</v>
      </c>
      <c r="D817" t="s">
        <v>4195</v>
      </c>
      <c r="E817" s="58">
        <v>390067</v>
      </c>
      <c r="F817" s="58">
        <v>373959</v>
      </c>
      <c r="G817" s="58">
        <v>-16108</v>
      </c>
      <c r="H817" s="84">
        <v>-4.1295469752632243E-2</v>
      </c>
      <c r="I817" t="e">
        <f>MATCH(D817,#REF!,0)</f>
        <v>#REF!</v>
      </c>
      <c r="J817" t="str">
        <f t="shared" si="12"/>
        <v>362688</v>
      </c>
    </row>
    <row r="818" spans="1:10" x14ac:dyDescent="0.25">
      <c r="A818" t="s">
        <v>2302</v>
      </c>
      <c r="B818" t="s">
        <v>2259</v>
      </c>
      <c r="C818" t="s">
        <v>47</v>
      </c>
      <c r="D818" t="s">
        <v>4196</v>
      </c>
      <c r="E818" s="58">
        <v>786923</v>
      </c>
      <c r="F818" s="58">
        <v>751299</v>
      </c>
      <c r="G818" s="58">
        <v>-35624</v>
      </c>
      <c r="H818" s="84">
        <v>-4.5269994650048356E-2</v>
      </c>
      <c r="I818" t="e">
        <f>MATCH(D818,#REF!,0)</f>
        <v>#REF!</v>
      </c>
      <c r="J818" t="str">
        <f t="shared" si="12"/>
        <v>363088</v>
      </c>
    </row>
    <row r="819" spans="1:10" x14ac:dyDescent="0.25">
      <c r="A819" t="s">
        <v>2304</v>
      </c>
      <c r="B819" t="s">
        <v>2259</v>
      </c>
      <c r="C819" t="s">
        <v>47</v>
      </c>
      <c r="D819" t="s">
        <v>4197</v>
      </c>
      <c r="E819" s="58">
        <v>806723</v>
      </c>
      <c r="F819" s="58">
        <v>815574</v>
      </c>
      <c r="G819" s="58">
        <v>8851</v>
      </c>
      <c r="H819" s="84">
        <v>1.0971547854715932E-2</v>
      </c>
      <c r="I819" t="e">
        <f>MATCH(D819,#REF!,0)</f>
        <v>#REF!</v>
      </c>
      <c r="J819" t="str">
        <f t="shared" si="12"/>
        <v>363140</v>
      </c>
    </row>
    <row r="820" spans="1:10" x14ac:dyDescent="0.25">
      <c r="A820" t="s">
        <v>2307</v>
      </c>
      <c r="B820" t="s">
        <v>2259</v>
      </c>
      <c r="C820" t="s">
        <v>47</v>
      </c>
      <c r="D820" t="s">
        <v>4198</v>
      </c>
      <c r="E820" s="58">
        <v>1615578</v>
      </c>
      <c r="F820" s="58">
        <v>1578631</v>
      </c>
      <c r="G820" s="58">
        <v>-36947</v>
      </c>
      <c r="H820" s="84">
        <v>-2.2869214609260585E-2</v>
      </c>
      <c r="I820" t="e">
        <f>MATCH(D820,#REF!,0)</f>
        <v>#REF!</v>
      </c>
      <c r="J820" t="str">
        <f t="shared" si="12"/>
        <v>363160</v>
      </c>
    </row>
    <row r="821" spans="1:10" x14ac:dyDescent="0.25">
      <c r="A821" t="s">
        <v>2309</v>
      </c>
      <c r="B821" t="s">
        <v>2259</v>
      </c>
      <c r="C821" t="s">
        <v>27</v>
      </c>
      <c r="D821" t="s">
        <v>4199</v>
      </c>
      <c r="E821" s="58">
        <v>715930</v>
      </c>
      <c r="F821" s="58">
        <v>675538</v>
      </c>
      <c r="G821" s="58">
        <v>-40392</v>
      </c>
      <c r="H821" s="84">
        <v>-5.641892363778582E-2</v>
      </c>
      <c r="I821" t="e">
        <f>MATCH(D821,#REF!,0)</f>
        <v>#REF!</v>
      </c>
      <c r="J821" t="str">
        <f t="shared" si="12"/>
        <v>363168</v>
      </c>
    </row>
    <row r="822" spans="1:10" x14ac:dyDescent="0.25">
      <c r="A822" t="s">
        <v>2313</v>
      </c>
      <c r="B822" t="s">
        <v>2259</v>
      </c>
      <c r="C822" t="s">
        <v>47</v>
      </c>
      <c r="D822" t="s">
        <v>4200</v>
      </c>
      <c r="E822" s="58">
        <v>1070178</v>
      </c>
      <c r="F822" s="58">
        <v>1054609</v>
      </c>
      <c r="G822" s="58">
        <v>-15569</v>
      </c>
      <c r="H822" s="84">
        <v>-1.4548047147296992E-2</v>
      </c>
      <c r="I822" t="e">
        <f>MATCH(D822,#REF!,0)</f>
        <v>#REF!</v>
      </c>
      <c r="J822" t="str">
        <f t="shared" si="12"/>
        <v>363180</v>
      </c>
    </row>
    <row r="823" spans="1:10" x14ac:dyDescent="0.25">
      <c r="A823" t="s">
        <v>2315</v>
      </c>
      <c r="B823" t="s">
        <v>2259</v>
      </c>
      <c r="C823" t="s">
        <v>27</v>
      </c>
      <c r="D823" t="s">
        <v>4201</v>
      </c>
      <c r="E823" s="58">
        <v>693190</v>
      </c>
      <c r="F823" s="58">
        <v>692072</v>
      </c>
      <c r="G823" s="58">
        <v>-1118</v>
      </c>
      <c r="H823" s="84">
        <v>-1.6128334222940319E-3</v>
      </c>
      <c r="I823" t="e">
        <f>MATCH(D823,#REF!,0)</f>
        <v>#REF!</v>
      </c>
      <c r="J823" t="str">
        <f t="shared" si="12"/>
        <v>363300</v>
      </c>
    </row>
    <row r="824" spans="1:10" x14ac:dyDescent="0.25">
      <c r="A824" t="s">
        <v>870</v>
      </c>
      <c r="B824" t="s">
        <v>2259</v>
      </c>
      <c r="C824" t="s">
        <v>27</v>
      </c>
      <c r="D824" t="s">
        <v>4202</v>
      </c>
      <c r="E824" s="58">
        <v>519735</v>
      </c>
      <c r="F824" s="58">
        <v>516409</v>
      </c>
      <c r="G824" s="58">
        <v>-3326</v>
      </c>
      <c r="H824" s="84">
        <v>-6.3994150865344839E-3</v>
      </c>
      <c r="I824" t="e">
        <f>MATCH(D824,#REF!,0)</f>
        <v>#REF!</v>
      </c>
      <c r="J824" t="str">
        <f t="shared" si="12"/>
        <v>364004</v>
      </c>
    </row>
    <row r="825" spans="1:10" x14ac:dyDescent="0.25">
      <c r="A825" t="s">
        <v>2321</v>
      </c>
      <c r="B825" t="s">
        <v>2259</v>
      </c>
      <c r="C825" t="s">
        <v>47</v>
      </c>
      <c r="D825" t="s">
        <v>4203</v>
      </c>
      <c r="E825" s="58">
        <v>1360200</v>
      </c>
      <c r="F825" s="58">
        <v>1323865</v>
      </c>
      <c r="G825" s="58">
        <v>-36335</v>
      </c>
      <c r="H825" s="84">
        <v>-2.6712983384796354E-2</v>
      </c>
      <c r="I825" t="e">
        <f>MATCH(D825,#REF!,0)</f>
        <v>#REF!</v>
      </c>
      <c r="J825" t="str">
        <f t="shared" si="12"/>
        <v>364212</v>
      </c>
    </row>
    <row r="826" spans="1:10" x14ac:dyDescent="0.25">
      <c r="A826" t="s">
        <v>2324</v>
      </c>
      <c r="B826" t="s">
        <v>2259</v>
      </c>
      <c r="C826" t="s">
        <v>27</v>
      </c>
      <c r="D826" t="s">
        <v>4204</v>
      </c>
      <c r="E826" s="58">
        <v>779561</v>
      </c>
      <c r="F826" s="58">
        <v>787179</v>
      </c>
      <c r="G826" s="58">
        <v>7618</v>
      </c>
      <c r="H826" s="84">
        <v>9.7721666425077697E-3</v>
      </c>
      <c r="I826" t="e">
        <f>MATCH(D826,#REF!,0)</f>
        <v>#REF!</v>
      </c>
      <c r="J826" t="str">
        <f t="shared" si="12"/>
        <v>364320</v>
      </c>
    </row>
    <row r="827" spans="1:10" x14ac:dyDescent="0.25">
      <c r="A827" t="s">
        <v>2327</v>
      </c>
      <c r="B827" t="s">
        <v>2259</v>
      </c>
      <c r="C827" t="s">
        <v>47</v>
      </c>
      <c r="D827" t="s">
        <v>4205</v>
      </c>
      <c r="E827" s="58">
        <v>1419575</v>
      </c>
      <c r="F827" s="58">
        <v>1379644</v>
      </c>
      <c r="G827" s="58">
        <v>-39931</v>
      </c>
      <c r="H827" s="84">
        <v>-2.8128841378581619E-2</v>
      </c>
      <c r="I827" t="e">
        <f>MATCH(D827,#REF!,0)</f>
        <v>#REF!</v>
      </c>
      <c r="J827" t="str">
        <f t="shared" si="12"/>
        <v>364408</v>
      </c>
    </row>
    <row r="828" spans="1:10" x14ac:dyDescent="0.25">
      <c r="A828" t="s">
        <v>2258</v>
      </c>
      <c r="B828" t="s">
        <v>2259</v>
      </c>
      <c r="C828" t="s">
        <v>27</v>
      </c>
      <c r="D828" t="s">
        <v>4206</v>
      </c>
      <c r="E828" s="58">
        <v>155708779</v>
      </c>
      <c r="F828" s="58">
        <v>152575507</v>
      </c>
      <c r="G828" s="58">
        <v>-3133272</v>
      </c>
      <c r="H828" s="84">
        <v>-2.012264189676807E-2</v>
      </c>
      <c r="I828" t="e">
        <f>MATCH(D828,#REF!,0)</f>
        <v>#REF!</v>
      </c>
      <c r="J828" t="str">
        <f t="shared" si="12"/>
        <v>364436</v>
      </c>
    </row>
    <row r="829" spans="1:10" x14ac:dyDescent="0.25">
      <c r="A829" t="s">
        <v>2331</v>
      </c>
      <c r="B829" t="s">
        <v>2259</v>
      </c>
      <c r="C829" t="s">
        <v>27</v>
      </c>
      <c r="D829" t="s">
        <v>4207</v>
      </c>
      <c r="E829" s="58">
        <v>2229497</v>
      </c>
      <c r="F829" s="58">
        <v>2236738</v>
      </c>
      <c r="G829" s="58">
        <v>7241</v>
      </c>
      <c r="H829" s="84">
        <v>3.2478177813201814E-3</v>
      </c>
      <c r="I829" t="e">
        <f>MATCH(D829,#REF!,0)</f>
        <v>#REF!</v>
      </c>
      <c r="J829" t="str">
        <f t="shared" si="12"/>
        <v>364448</v>
      </c>
    </row>
    <row r="830" spans="1:10" x14ac:dyDescent="0.25">
      <c r="A830" t="s">
        <v>2334</v>
      </c>
      <c r="B830" t="s">
        <v>2259</v>
      </c>
      <c r="C830" t="s">
        <v>27</v>
      </c>
      <c r="D830" t="s">
        <v>4208</v>
      </c>
      <c r="E830" s="58">
        <v>862923</v>
      </c>
      <c r="F830" s="58">
        <v>845826</v>
      </c>
      <c r="G830" s="58">
        <v>-17097</v>
      </c>
      <c r="H830" s="84">
        <v>-1.9812891764386859E-2</v>
      </c>
      <c r="I830" t="e">
        <f>MATCH(D830,#REF!,0)</f>
        <v>#REF!</v>
      </c>
      <c r="J830" t="str">
        <f t="shared" si="12"/>
        <v>365312</v>
      </c>
    </row>
    <row r="831" spans="1:10" x14ac:dyDescent="0.25">
      <c r="A831" t="s">
        <v>1912</v>
      </c>
      <c r="B831" t="s">
        <v>2259</v>
      </c>
      <c r="C831" t="s">
        <v>27</v>
      </c>
      <c r="D831" t="s">
        <v>4209</v>
      </c>
      <c r="E831" s="58">
        <v>8198055</v>
      </c>
      <c r="F831" s="58">
        <v>7963860</v>
      </c>
      <c r="G831" s="58">
        <v>-234195</v>
      </c>
      <c r="H831" s="84">
        <v>-2.8567141840351157E-2</v>
      </c>
      <c r="I831" t="e">
        <f>MATCH(D831,#REF!,0)</f>
        <v>#REF!</v>
      </c>
      <c r="J831" t="str">
        <f t="shared" si="12"/>
        <v>365544</v>
      </c>
    </row>
    <row r="832" spans="1:10" x14ac:dyDescent="0.25">
      <c r="A832" t="s">
        <v>1182</v>
      </c>
      <c r="B832" t="s">
        <v>2259</v>
      </c>
      <c r="C832" t="s">
        <v>27</v>
      </c>
      <c r="D832" t="s">
        <v>4210</v>
      </c>
      <c r="E832" s="58">
        <v>933401</v>
      </c>
      <c r="F832" s="58">
        <v>923829</v>
      </c>
      <c r="G832" s="58">
        <v>-9572</v>
      </c>
      <c r="H832" s="84">
        <v>-1.0254970800331262E-2</v>
      </c>
      <c r="I832" t="e">
        <f>MATCH(D832,#REF!,0)</f>
        <v>#REF!</v>
      </c>
      <c r="J832" t="str">
        <f t="shared" si="12"/>
        <v>365572</v>
      </c>
    </row>
    <row r="833" spans="1:10" x14ac:dyDescent="0.25">
      <c r="A833" t="s">
        <v>2340</v>
      </c>
      <c r="B833" t="s">
        <v>2259</v>
      </c>
      <c r="C833" t="s">
        <v>47</v>
      </c>
      <c r="D833" t="s">
        <v>4211</v>
      </c>
      <c r="E833" s="58">
        <v>350923</v>
      </c>
      <c r="F833" s="58">
        <v>343087</v>
      </c>
      <c r="G833" s="58">
        <v>-7836</v>
      </c>
      <c r="H833" s="84">
        <v>-2.2329684859641572E-2</v>
      </c>
      <c r="I833" t="e">
        <f>MATCH(D833,#REF!,0)</f>
        <v>#REF!</v>
      </c>
      <c r="J833" t="str">
        <f t="shared" si="12"/>
        <v>365800</v>
      </c>
    </row>
    <row r="834" spans="1:10" x14ac:dyDescent="0.25">
      <c r="A834" t="s">
        <v>2343</v>
      </c>
      <c r="B834" t="s">
        <v>2259</v>
      </c>
      <c r="C834" t="s">
        <v>27</v>
      </c>
      <c r="D834" t="s">
        <v>4212</v>
      </c>
      <c r="E834" s="58">
        <v>2109112</v>
      </c>
      <c r="F834" s="58">
        <v>2093518</v>
      </c>
      <c r="G834" s="58">
        <v>-15594</v>
      </c>
      <c r="H834" s="84">
        <v>-7.3936329602221221E-3</v>
      </c>
      <c r="I834" t="e">
        <f>MATCH(D834,#REF!,0)</f>
        <v>#REF!</v>
      </c>
      <c r="J834" t="str">
        <f t="shared" si="12"/>
        <v>365848</v>
      </c>
    </row>
    <row r="835" spans="1:10" x14ac:dyDescent="0.25">
      <c r="A835" t="s">
        <v>2346</v>
      </c>
      <c r="B835" t="s">
        <v>2259</v>
      </c>
      <c r="C835" t="s">
        <v>27</v>
      </c>
      <c r="D835" t="s">
        <v>4213</v>
      </c>
      <c r="E835" s="58">
        <v>4900013</v>
      </c>
      <c r="F835" s="58">
        <v>4777241</v>
      </c>
      <c r="G835" s="58">
        <v>-122772</v>
      </c>
      <c r="H835" s="84">
        <v>-2.5055443730455408E-2</v>
      </c>
      <c r="I835" t="e">
        <f>MATCH(D835,#REF!,0)</f>
        <v>#REF!</v>
      </c>
      <c r="J835" t="str">
        <f t="shared" ref="J835:J898" si="13">LEFT(D835,2)&amp;IF(MID(D835,3,4)="0000","9999",MID(D835,3,4))</f>
        <v>366376</v>
      </c>
    </row>
    <row r="836" spans="1:10" x14ac:dyDescent="0.25">
      <c r="A836" t="s">
        <v>2348</v>
      </c>
      <c r="B836" t="s">
        <v>2259</v>
      </c>
      <c r="C836" t="s">
        <v>47</v>
      </c>
      <c r="D836" t="s">
        <v>4214</v>
      </c>
      <c r="E836" s="58">
        <v>1529726</v>
      </c>
      <c r="F836" s="58">
        <v>1518012</v>
      </c>
      <c r="G836" s="58">
        <v>-11714</v>
      </c>
      <c r="H836" s="84">
        <v>-7.6575805078818041E-3</v>
      </c>
      <c r="I836" t="e">
        <f>MATCH(D836,#REF!,0)</f>
        <v>#REF!</v>
      </c>
      <c r="J836" t="str">
        <f t="shared" si="13"/>
        <v>366468</v>
      </c>
    </row>
    <row r="837" spans="1:10" x14ac:dyDescent="0.25">
      <c r="A837" t="s">
        <v>2350</v>
      </c>
      <c r="B837" t="s">
        <v>2259</v>
      </c>
      <c r="C837" t="s">
        <v>27</v>
      </c>
      <c r="D837" t="s">
        <v>4215</v>
      </c>
      <c r="E837" s="58">
        <v>1722090</v>
      </c>
      <c r="F837" s="58">
        <v>1673386</v>
      </c>
      <c r="G837" s="58">
        <v>-48704</v>
      </c>
      <c r="H837" s="84">
        <v>-2.8281913256566149E-2</v>
      </c>
      <c r="I837" t="e">
        <f>MATCH(D837,#REF!,0)</f>
        <v>#REF!</v>
      </c>
      <c r="J837" t="str">
        <f t="shared" si="13"/>
        <v>366500</v>
      </c>
    </row>
    <row r="838" spans="1:10" x14ac:dyDescent="0.25">
      <c r="A838" t="s">
        <v>2352</v>
      </c>
      <c r="B838" t="s">
        <v>2259</v>
      </c>
      <c r="C838" t="s">
        <v>47</v>
      </c>
      <c r="D838" t="s">
        <v>4216</v>
      </c>
      <c r="E838" s="58">
        <v>1160310</v>
      </c>
      <c r="F838" s="58">
        <v>1094043</v>
      </c>
      <c r="G838" s="58">
        <v>-66267</v>
      </c>
      <c r="H838" s="84">
        <v>-5.7111461592160719E-2</v>
      </c>
      <c r="I838" t="e">
        <f>MATCH(D838,#REF!,0)</f>
        <v>#REF!</v>
      </c>
      <c r="J838" t="str">
        <f t="shared" si="13"/>
        <v>366588</v>
      </c>
    </row>
    <row r="839" spans="1:10" x14ac:dyDescent="0.25">
      <c r="A839" t="s">
        <v>2355</v>
      </c>
      <c r="B839" t="s">
        <v>2259</v>
      </c>
      <c r="C839" t="s">
        <v>27</v>
      </c>
      <c r="D839" t="s">
        <v>4217</v>
      </c>
      <c r="E839" s="58">
        <v>2294959</v>
      </c>
      <c r="F839" s="58">
        <v>2215778</v>
      </c>
      <c r="G839" s="58">
        <v>-79181</v>
      </c>
      <c r="H839" s="84">
        <v>-3.4502141432592039E-2</v>
      </c>
      <c r="I839" t="e">
        <f>MATCH(D839,#REF!,0)</f>
        <v>#REF!</v>
      </c>
      <c r="J839" t="str">
        <f t="shared" si="13"/>
        <v>366612</v>
      </c>
    </row>
    <row r="840" spans="1:10" x14ac:dyDescent="0.25">
      <c r="A840" t="s">
        <v>4654</v>
      </c>
      <c r="B840" t="s">
        <v>2259</v>
      </c>
      <c r="C840" t="s">
        <v>27</v>
      </c>
      <c r="D840" t="s">
        <v>4692</v>
      </c>
      <c r="E840" s="58">
        <v>0</v>
      </c>
      <c r="F840" s="82">
        <v>796173</v>
      </c>
      <c r="G840" s="58">
        <v>0</v>
      </c>
      <c r="H840" s="84" t="s">
        <v>4710</v>
      </c>
      <c r="I840" t="e">
        <f>MATCH(D840,#REF!,0)</f>
        <v>#REF!</v>
      </c>
      <c r="J840" t="str">
        <f t="shared" si="13"/>
        <v>366848</v>
      </c>
    </row>
    <row r="841" spans="1:10" x14ac:dyDescent="0.25">
      <c r="A841" t="s">
        <v>2358</v>
      </c>
      <c r="B841" t="s">
        <v>2259</v>
      </c>
      <c r="C841" t="s">
        <v>47</v>
      </c>
      <c r="D841" t="s">
        <v>4218</v>
      </c>
      <c r="E841" s="58">
        <v>287011</v>
      </c>
      <c r="F841" s="58">
        <v>267760</v>
      </c>
      <c r="G841" s="58">
        <v>-19251</v>
      </c>
      <c r="H841" s="84">
        <v>-6.7074084268547204E-2</v>
      </c>
      <c r="I841" t="e">
        <f>MATCH(D841,#REF!,0)</f>
        <v>#REF!</v>
      </c>
      <c r="J841" t="str">
        <f t="shared" si="13"/>
        <v>367024</v>
      </c>
    </row>
    <row r="842" spans="1:10" x14ac:dyDescent="0.25">
      <c r="A842" t="s">
        <v>2361</v>
      </c>
      <c r="B842" t="s">
        <v>2259</v>
      </c>
      <c r="C842" t="s">
        <v>27</v>
      </c>
      <c r="D842" t="s">
        <v>4219</v>
      </c>
      <c r="E842" s="58">
        <v>819632</v>
      </c>
      <c r="F842" s="58">
        <v>809912</v>
      </c>
      <c r="G842" s="58">
        <v>-9720</v>
      </c>
      <c r="H842" s="84">
        <v>-1.1858980615690944E-2</v>
      </c>
      <c r="I842" t="e">
        <f>MATCH(D842,#REF!,0)</f>
        <v>#REF!</v>
      </c>
      <c r="J842" t="str">
        <f t="shared" si="13"/>
        <v>367096</v>
      </c>
    </row>
    <row r="843" spans="1:10" x14ac:dyDescent="0.25">
      <c r="A843" t="s">
        <v>2364</v>
      </c>
      <c r="B843" t="s">
        <v>2259</v>
      </c>
      <c r="C843" t="s">
        <v>47</v>
      </c>
      <c r="D843" t="s">
        <v>4220</v>
      </c>
      <c r="E843" s="58">
        <v>3091469</v>
      </c>
      <c r="F843" s="58">
        <v>3149353</v>
      </c>
      <c r="G843" s="58">
        <v>57884</v>
      </c>
      <c r="H843" s="84">
        <v>1.8723784712057601E-2</v>
      </c>
      <c r="I843" t="e">
        <f>MATCH(D843,#REF!,0)</f>
        <v>#REF!</v>
      </c>
      <c r="J843" t="str">
        <f t="shared" si="13"/>
        <v>367260</v>
      </c>
    </row>
    <row r="844" spans="1:10" x14ac:dyDescent="0.25">
      <c r="A844" t="s">
        <v>2366</v>
      </c>
      <c r="B844" t="s">
        <v>2259</v>
      </c>
      <c r="C844" t="s">
        <v>99</v>
      </c>
      <c r="D844" t="s">
        <v>4221</v>
      </c>
      <c r="E844" s="58">
        <v>1346653</v>
      </c>
      <c r="F844" s="58">
        <v>1367024</v>
      </c>
      <c r="G844" s="58">
        <v>20371</v>
      </c>
      <c r="H844" s="84">
        <v>1.5127133715960979E-2</v>
      </c>
      <c r="I844" t="e">
        <f>MATCH(D844,#REF!,0)</f>
        <v>#REF!</v>
      </c>
      <c r="J844" t="str">
        <f t="shared" si="13"/>
        <v>369027</v>
      </c>
    </row>
    <row r="845" spans="1:10" x14ac:dyDescent="0.25">
      <c r="A845" t="s">
        <v>2367</v>
      </c>
      <c r="B845" t="s">
        <v>2259</v>
      </c>
      <c r="C845" t="s">
        <v>99</v>
      </c>
      <c r="D845" t="s">
        <v>4222</v>
      </c>
      <c r="E845" s="58">
        <v>2469242</v>
      </c>
      <c r="F845" s="58">
        <v>2413637</v>
      </c>
      <c r="G845" s="58">
        <v>-55605</v>
      </c>
      <c r="H845" s="84">
        <v>-2.2519056455381853E-2</v>
      </c>
      <c r="I845" t="e">
        <f>MATCH(D845,#REF!,0)</f>
        <v>#REF!</v>
      </c>
      <c r="J845" t="str">
        <f t="shared" si="13"/>
        <v>369029</v>
      </c>
    </row>
    <row r="846" spans="1:10" x14ac:dyDescent="0.25">
      <c r="A846" t="s">
        <v>2368</v>
      </c>
      <c r="B846" t="s">
        <v>2259</v>
      </c>
      <c r="C846" t="s">
        <v>99</v>
      </c>
      <c r="D846" t="s">
        <v>4223</v>
      </c>
      <c r="E846" s="58">
        <v>1663576</v>
      </c>
      <c r="F846" s="58">
        <v>1653925</v>
      </c>
      <c r="G846" s="58">
        <v>-9651</v>
      </c>
      <c r="H846" s="84">
        <v>-5.8013580383463091E-3</v>
      </c>
      <c r="I846" t="e">
        <f>MATCH(D846,#REF!,0)</f>
        <v>#REF!</v>
      </c>
      <c r="J846" t="str">
        <f t="shared" si="13"/>
        <v>369055</v>
      </c>
    </row>
    <row r="847" spans="1:10" x14ac:dyDescent="0.25">
      <c r="A847" t="s">
        <v>2370</v>
      </c>
      <c r="B847" t="s">
        <v>2259</v>
      </c>
      <c r="C847" t="s">
        <v>99</v>
      </c>
      <c r="D847" t="s">
        <v>4224</v>
      </c>
      <c r="E847" s="58">
        <v>12871690</v>
      </c>
      <c r="F847" s="58">
        <v>12817907</v>
      </c>
      <c r="G847" s="58">
        <v>-53783</v>
      </c>
      <c r="H847" s="84">
        <v>-4.1783946008643776E-3</v>
      </c>
      <c r="I847" t="e">
        <f>MATCH(D847,#REF!,0)</f>
        <v>#REF!</v>
      </c>
      <c r="J847" t="str">
        <f t="shared" si="13"/>
        <v>369059</v>
      </c>
    </row>
    <row r="848" spans="1:10" x14ac:dyDescent="0.25">
      <c r="A848" t="s">
        <v>2371</v>
      </c>
      <c r="B848" t="s">
        <v>2259</v>
      </c>
      <c r="C848" t="s">
        <v>99</v>
      </c>
      <c r="D848" t="s">
        <v>4225</v>
      </c>
      <c r="E848" s="58">
        <v>1767464</v>
      </c>
      <c r="F848" s="58">
        <v>1721980</v>
      </c>
      <c r="G848" s="58">
        <v>-45484</v>
      </c>
      <c r="H848" s="84">
        <v>-2.5734046068265039E-2</v>
      </c>
      <c r="I848" t="e">
        <f>MATCH(D848,#REF!,0)</f>
        <v>#REF!</v>
      </c>
      <c r="J848" t="str">
        <f t="shared" si="13"/>
        <v>369067</v>
      </c>
    </row>
    <row r="849" spans="1:10" x14ac:dyDescent="0.25">
      <c r="A849" t="s">
        <v>755</v>
      </c>
      <c r="B849" t="s">
        <v>2259</v>
      </c>
      <c r="C849" t="s">
        <v>99</v>
      </c>
      <c r="D849" t="s">
        <v>4226</v>
      </c>
      <c r="E849" s="58">
        <v>1467925</v>
      </c>
      <c r="F849" s="58">
        <v>1451182</v>
      </c>
      <c r="G849" s="58">
        <v>-16743</v>
      </c>
      <c r="H849" s="84">
        <v>-1.1405896077796891E-2</v>
      </c>
      <c r="I849" t="e">
        <f>MATCH(D849,#REF!,0)</f>
        <v>#REF!</v>
      </c>
      <c r="J849" t="str">
        <f t="shared" si="13"/>
        <v>369071</v>
      </c>
    </row>
    <row r="850" spans="1:10" x14ac:dyDescent="0.25">
      <c r="A850" t="s">
        <v>2372</v>
      </c>
      <c r="B850" t="s">
        <v>2259</v>
      </c>
      <c r="C850" t="s">
        <v>99</v>
      </c>
      <c r="D850" t="s">
        <v>4227</v>
      </c>
      <c r="E850" s="58">
        <v>2065279</v>
      </c>
      <c r="F850" s="58">
        <v>2049017</v>
      </c>
      <c r="G850" s="58">
        <v>-16262</v>
      </c>
      <c r="H850" s="84">
        <v>-7.8739966851936235E-3</v>
      </c>
      <c r="I850" t="e">
        <f>MATCH(D850,#REF!,0)</f>
        <v>#REF!</v>
      </c>
      <c r="J850" t="str">
        <f t="shared" si="13"/>
        <v>369087</v>
      </c>
    </row>
    <row r="851" spans="1:10" x14ac:dyDescent="0.25">
      <c r="A851" t="s">
        <v>2374</v>
      </c>
      <c r="B851" t="s">
        <v>2259</v>
      </c>
      <c r="C851" t="s">
        <v>99</v>
      </c>
      <c r="D851" t="s">
        <v>4228</v>
      </c>
      <c r="E851" s="58">
        <v>3032794</v>
      </c>
      <c r="F851" s="58">
        <v>2950181</v>
      </c>
      <c r="G851" s="58">
        <v>-82613</v>
      </c>
      <c r="H851" s="84">
        <v>-2.7239898258833273E-2</v>
      </c>
      <c r="I851" t="e">
        <f>MATCH(D851,#REF!,0)</f>
        <v>#REF!</v>
      </c>
      <c r="J851" t="str">
        <f t="shared" si="13"/>
        <v>369103</v>
      </c>
    </row>
    <row r="852" spans="1:10" x14ac:dyDescent="0.25">
      <c r="A852" t="s">
        <v>2375</v>
      </c>
      <c r="B852" t="s">
        <v>2259</v>
      </c>
      <c r="C852" t="s">
        <v>99</v>
      </c>
      <c r="D852" t="s">
        <v>4229</v>
      </c>
      <c r="E852" s="58">
        <v>4160843</v>
      </c>
      <c r="F852" s="58">
        <v>4129805</v>
      </c>
      <c r="G852" s="58">
        <v>-31038</v>
      </c>
      <c r="H852" s="84">
        <v>-7.4595460583348136E-3</v>
      </c>
      <c r="I852" t="e">
        <f>MATCH(D852,#REF!,0)</f>
        <v>#REF!</v>
      </c>
      <c r="J852" t="str">
        <f t="shared" si="13"/>
        <v>369119</v>
      </c>
    </row>
    <row r="853" spans="1:10" x14ac:dyDescent="0.25">
      <c r="A853" t="s">
        <v>2376</v>
      </c>
      <c r="B853" t="s">
        <v>2377</v>
      </c>
      <c r="C853" t="s">
        <v>19</v>
      </c>
      <c r="D853" t="s">
        <v>4230</v>
      </c>
      <c r="E853" s="58">
        <v>42217684</v>
      </c>
      <c r="F853" s="58">
        <v>41831537</v>
      </c>
      <c r="G853" s="58">
        <v>-386147</v>
      </c>
      <c r="H853" s="84">
        <v>-9.1465699539557879E-3</v>
      </c>
      <c r="I853" t="e">
        <f>MATCH(D853,#REF!,0)</f>
        <v>#REF!</v>
      </c>
      <c r="J853" t="str">
        <f t="shared" si="13"/>
        <v>399999</v>
      </c>
    </row>
    <row r="854" spans="1:10" x14ac:dyDescent="0.25">
      <c r="A854" t="s">
        <v>2379</v>
      </c>
      <c r="B854" t="s">
        <v>2377</v>
      </c>
      <c r="C854" t="s">
        <v>27</v>
      </c>
      <c r="D854" t="s">
        <v>4231</v>
      </c>
      <c r="E854" s="58">
        <v>5765282</v>
      </c>
      <c r="F854" s="58">
        <v>5678998</v>
      </c>
      <c r="G854" s="58">
        <v>-86284</v>
      </c>
      <c r="H854" s="84">
        <v>-1.4966136955659758E-2</v>
      </c>
      <c r="I854" t="e">
        <f>MATCH(D854,#REF!,0)</f>
        <v>#REF!</v>
      </c>
      <c r="J854" t="str">
        <f t="shared" si="13"/>
        <v>390042</v>
      </c>
    </row>
    <row r="855" spans="1:10" x14ac:dyDescent="0.25">
      <c r="A855" t="s">
        <v>2382</v>
      </c>
      <c r="B855" t="s">
        <v>2377</v>
      </c>
      <c r="C855" t="s">
        <v>47</v>
      </c>
      <c r="D855" t="s">
        <v>4232</v>
      </c>
      <c r="E855" s="58">
        <v>582058</v>
      </c>
      <c r="F855" s="58">
        <v>563288</v>
      </c>
      <c r="G855" s="58">
        <v>-18770</v>
      </c>
      <c r="H855" s="84">
        <v>-3.2247645423651938E-2</v>
      </c>
      <c r="I855" t="e">
        <f>MATCH(D855,#REF!,0)</f>
        <v>#REF!</v>
      </c>
      <c r="J855" t="str">
        <f t="shared" si="13"/>
        <v>390066</v>
      </c>
    </row>
    <row r="856" spans="1:10" x14ac:dyDescent="0.25">
      <c r="A856" t="s">
        <v>2385</v>
      </c>
      <c r="B856" t="s">
        <v>2377</v>
      </c>
      <c r="C856" t="s">
        <v>47</v>
      </c>
      <c r="D856" t="s">
        <v>4233</v>
      </c>
      <c r="E856" s="58">
        <v>634542</v>
      </c>
      <c r="F856" s="58">
        <v>614456</v>
      </c>
      <c r="G856" s="58">
        <v>-20086</v>
      </c>
      <c r="H856" s="84">
        <v>-3.1654327057941002E-2</v>
      </c>
      <c r="I856" t="e">
        <f>MATCH(D856,#REF!,0)</f>
        <v>#REF!</v>
      </c>
      <c r="J856" t="str">
        <f t="shared" si="13"/>
        <v>390294</v>
      </c>
    </row>
    <row r="857" spans="1:10" x14ac:dyDescent="0.25">
      <c r="A857" t="s">
        <v>1547</v>
      </c>
      <c r="B857" t="s">
        <v>2377</v>
      </c>
      <c r="C857" t="s">
        <v>47</v>
      </c>
      <c r="D857" t="s">
        <v>4234</v>
      </c>
      <c r="E857" s="58">
        <v>253562</v>
      </c>
      <c r="F857" s="58">
        <v>247480</v>
      </c>
      <c r="G857" s="58">
        <v>-6082</v>
      </c>
      <c r="H857" s="84">
        <v>-2.3986243995551385E-2</v>
      </c>
      <c r="I857" t="e">
        <f>MATCH(D857,#REF!,0)</f>
        <v>#REF!</v>
      </c>
      <c r="J857" t="str">
        <f t="shared" si="13"/>
        <v>390600</v>
      </c>
    </row>
    <row r="858" spans="1:10" x14ac:dyDescent="0.25">
      <c r="A858" t="s">
        <v>2390</v>
      </c>
      <c r="B858" t="s">
        <v>2377</v>
      </c>
      <c r="C858" t="s">
        <v>27</v>
      </c>
      <c r="D858" t="s">
        <v>4235</v>
      </c>
      <c r="E858" s="58">
        <v>2493431</v>
      </c>
      <c r="F858" s="58">
        <v>2410452</v>
      </c>
      <c r="G858" s="58">
        <v>-82979</v>
      </c>
      <c r="H858" s="84">
        <v>-3.3279044016056587E-2</v>
      </c>
      <c r="I858" t="e">
        <f>MATCH(D858,#REF!,0)</f>
        <v>#REF!</v>
      </c>
      <c r="J858" t="str">
        <f t="shared" si="13"/>
        <v>390858</v>
      </c>
    </row>
    <row r="859" spans="1:10" x14ac:dyDescent="0.25">
      <c r="A859" t="s">
        <v>2391</v>
      </c>
      <c r="B859" t="s">
        <v>2377</v>
      </c>
      <c r="C859" t="s">
        <v>27</v>
      </c>
      <c r="D859" t="s">
        <v>4236</v>
      </c>
      <c r="E859" s="58">
        <v>11275150</v>
      </c>
      <c r="F859" s="58">
        <v>11059989</v>
      </c>
      <c r="G859" s="58">
        <v>-215161</v>
      </c>
      <c r="H859" s="84">
        <v>-1.9082761648403789E-2</v>
      </c>
      <c r="I859" t="e">
        <f>MATCH(D859,#REF!,0)</f>
        <v>#REF!</v>
      </c>
      <c r="J859" t="str">
        <f t="shared" si="13"/>
        <v>391062</v>
      </c>
    </row>
    <row r="860" spans="1:10" x14ac:dyDescent="0.25">
      <c r="A860" t="s">
        <v>2394</v>
      </c>
      <c r="B860" t="s">
        <v>2377</v>
      </c>
      <c r="C860" t="s">
        <v>27</v>
      </c>
      <c r="D860" t="s">
        <v>4237</v>
      </c>
      <c r="E860" s="58">
        <v>20265802</v>
      </c>
      <c r="F860" s="58">
        <v>19986578</v>
      </c>
      <c r="G860" s="58">
        <v>-279224</v>
      </c>
      <c r="H860" s="84">
        <v>-1.377808783486585E-2</v>
      </c>
      <c r="I860" t="e">
        <f>MATCH(D860,#REF!,0)</f>
        <v>#REF!</v>
      </c>
      <c r="J860" t="str">
        <f t="shared" si="13"/>
        <v>391104</v>
      </c>
    </row>
    <row r="861" spans="1:10" x14ac:dyDescent="0.25">
      <c r="A861" t="s">
        <v>2396</v>
      </c>
      <c r="B861" t="s">
        <v>2377</v>
      </c>
      <c r="C861" t="s">
        <v>47</v>
      </c>
      <c r="D861" t="s">
        <v>4238</v>
      </c>
      <c r="E861" s="58">
        <v>1496443</v>
      </c>
      <c r="F861" s="58">
        <v>1476666</v>
      </c>
      <c r="G861" s="58">
        <v>-19777</v>
      </c>
      <c r="H861" s="84">
        <v>-1.3216006222756229E-2</v>
      </c>
      <c r="I861" t="e">
        <f>MATCH(D861,#REF!,0)</f>
        <v>#REF!</v>
      </c>
      <c r="J861" t="str">
        <f t="shared" si="13"/>
        <v>391110</v>
      </c>
    </row>
    <row r="862" spans="1:10" x14ac:dyDescent="0.25">
      <c r="A862" t="s">
        <v>1446</v>
      </c>
      <c r="B862" t="s">
        <v>2377</v>
      </c>
      <c r="C862" t="s">
        <v>27</v>
      </c>
      <c r="D862" t="s">
        <v>4239</v>
      </c>
      <c r="E862" s="58">
        <v>6877408</v>
      </c>
      <c r="F862" s="58">
        <v>6681968</v>
      </c>
      <c r="G862" s="58">
        <v>-195440</v>
      </c>
      <c r="H862" s="84">
        <v>-2.8417682941014988E-2</v>
      </c>
      <c r="I862" t="e">
        <f>MATCH(D862,#REF!,0)</f>
        <v>#REF!</v>
      </c>
      <c r="J862" t="str">
        <f t="shared" si="13"/>
        <v>391176</v>
      </c>
    </row>
    <row r="863" spans="1:10" x14ac:dyDescent="0.25">
      <c r="A863" t="s">
        <v>2401</v>
      </c>
      <c r="B863" t="s">
        <v>2377</v>
      </c>
      <c r="C863" t="s">
        <v>47</v>
      </c>
      <c r="D863" t="s">
        <v>4240</v>
      </c>
      <c r="E863" s="58">
        <v>626420</v>
      </c>
      <c r="F863" s="58">
        <v>604660</v>
      </c>
      <c r="G863" s="58">
        <v>-21760</v>
      </c>
      <c r="H863" s="84">
        <v>-3.4737077360237539E-2</v>
      </c>
      <c r="I863" t="e">
        <f>MATCH(D863,#REF!,0)</f>
        <v>#REF!</v>
      </c>
      <c r="J863" t="str">
        <f t="shared" si="13"/>
        <v>391320</v>
      </c>
    </row>
    <row r="864" spans="1:10" x14ac:dyDescent="0.25">
      <c r="A864" t="s">
        <v>2403</v>
      </c>
      <c r="B864" t="s">
        <v>2377</v>
      </c>
      <c r="C864" t="s">
        <v>27</v>
      </c>
      <c r="D864" t="s">
        <v>4241</v>
      </c>
      <c r="E864" s="58">
        <v>5205993</v>
      </c>
      <c r="F864" s="58">
        <v>5125392</v>
      </c>
      <c r="G864" s="58">
        <v>-80601</v>
      </c>
      <c r="H864" s="84">
        <v>-1.5482348900584385E-2</v>
      </c>
      <c r="I864" t="e">
        <f>MATCH(D864,#REF!,0)</f>
        <v>#REF!</v>
      </c>
      <c r="J864" t="str">
        <f t="shared" si="13"/>
        <v>391362</v>
      </c>
    </row>
    <row r="865" spans="1:10" x14ac:dyDescent="0.25">
      <c r="A865" t="s">
        <v>2405</v>
      </c>
      <c r="B865" t="s">
        <v>2377</v>
      </c>
      <c r="C865" t="s">
        <v>47</v>
      </c>
      <c r="D865" t="s">
        <v>4242</v>
      </c>
      <c r="E865" s="58">
        <v>1064094</v>
      </c>
      <c r="F865" s="58">
        <v>1001694</v>
      </c>
      <c r="G865" s="58">
        <v>-62400</v>
      </c>
      <c r="H865" s="84">
        <v>-5.8641435813001484E-2</v>
      </c>
      <c r="I865" t="e">
        <f>MATCH(D865,#REF!,0)</f>
        <v>#REF!</v>
      </c>
      <c r="J865" t="str">
        <f t="shared" si="13"/>
        <v>391500</v>
      </c>
    </row>
    <row r="866" spans="1:10" x14ac:dyDescent="0.25">
      <c r="A866" t="s">
        <v>2408</v>
      </c>
      <c r="B866" t="s">
        <v>2377</v>
      </c>
      <c r="C866" t="s">
        <v>27</v>
      </c>
      <c r="D866" t="s">
        <v>4243</v>
      </c>
      <c r="E866" s="58">
        <v>609876</v>
      </c>
      <c r="F866" s="58">
        <v>628843</v>
      </c>
      <c r="G866" s="58">
        <v>18967</v>
      </c>
      <c r="H866" s="84">
        <v>3.1099764542300401E-2</v>
      </c>
      <c r="I866" t="e">
        <f>MATCH(D866,#REF!,0)</f>
        <v>#REF!</v>
      </c>
      <c r="J866" t="str">
        <f t="shared" si="13"/>
        <v>391602</v>
      </c>
    </row>
    <row r="867" spans="1:10" x14ac:dyDescent="0.25">
      <c r="A867" t="s">
        <v>2410</v>
      </c>
      <c r="B867" t="s">
        <v>2377</v>
      </c>
      <c r="C867" t="s">
        <v>47</v>
      </c>
      <c r="D867" t="s">
        <v>4244</v>
      </c>
      <c r="E867" s="58">
        <v>919541</v>
      </c>
      <c r="F867" s="58">
        <v>910706</v>
      </c>
      <c r="G867" s="58">
        <v>-8835</v>
      </c>
      <c r="H867" s="84">
        <v>-9.6080544532543954E-3</v>
      </c>
      <c r="I867" t="e">
        <f>MATCH(D867,#REF!,0)</f>
        <v>#REF!</v>
      </c>
      <c r="J867" t="str">
        <f t="shared" si="13"/>
        <v>391626</v>
      </c>
    </row>
    <row r="868" spans="1:10" x14ac:dyDescent="0.25">
      <c r="A868" t="s">
        <v>2413</v>
      </c>
      <c r="B868" t="s">
        <v>2377</v>
      </c>
      <c r="C868" t="s">
        <v>47</v>
      </c>
      <c r="D868" t="s">
        <v>4245</v>
      </c>
      <c r="E868" s="58">
        <v>236419</v>
      </c>
      <c r="F868" s="58">
        <v>253940</v>
      </c>
      <c r="G868" s="58">
        <v>17521</v>
      </c>
      <c r="H868" s="84">
        <v>7.4109948861978095E-2</v>
      </c>
      <c r="I868" t="e">
        <f>MATCH(D868,#REF!,0)</f>
        <v>#REF!</v>
      </c>
      <c r="J868" t="str">
        <f t="shared" si="13"/>
        <v>391638</v>
      </c>
    </row>
    <row r="869" spans="1:10" x14ac:dyDescent="0.25">
      <c r="A869" t="s">
        <v>2415</v>
      </c>
      <c r="B869" t="s">
        <v>2377</v>
      </c>
      <c r="C869" t="s">
        <v>47</v>
      </c>
      <c r="D869" t="s">
        <v>4246</v>
      </c>
      <c r="E869" s="58">
        <v>1347097</v>
      </c>
      <c r="F869" s="58">
        <v>1280619</v>
      </c>
      <c r="G869" s="58">
        <v>-66478</v>
      </c>
      <c r="H869" s="84">
        <v>-4.9349081766197983E-2</v>
      </c>
      <c r="I869" t="e">
        <f>MATCH(D869,#REF!,0)</f>
        <v>#REF!</v>
      </c>
      <c r="J869" t="str">
        <f t="shared" si="13"/>
        <v>392118</v>
      </c>
    </row>
    <row r="870" spans="1:10" x14ac:dyDescent="0.25">
      <c r="A870" t="s">
        <v>2417</v>
      </c>
      <c r="B870" t="s">
        <v>2377</v>
      </c>
      <c r="C870" t="s">
        <v>47</v>
      </c>
      <c r="D870" t="s">
        <v>4247</v>
      </c>
      <c r="E870" s="58">
        <v>275277</v>
      </c>
      <c r="F870" s="58">
        <v>268778</v>
      </c>
      <c r="G870" s="58">
        <v>-6499</v>
      </c>
      <c r="H870" s="84">
        <v>-2.3608946624672604E-2</v>
      </c>
      <c r="I870" t="e">
        <f>MATCH(D870,#REF!,0)</f>
        <v>#REF!</v>
      </c>
      <c r="J870" t="str">
        <f t="shared" si="13"/>
        <v>392508</v>
      </c>
    </row>
    <row r="871" spans="1:10" x14ac:dyDescent="0.25">
      <c r="A871" t="s">
        <v>2419</v>
      </c>
      <c r="B871" t="s">
        <v>2377</v>
      </c>
      <c r="C871" t="s">
        <v>47</v>
      </c>
      <c r="D871" t="s">
        <v>4248</v>
      </c>
      <c r="E871" s="58">
        <v>490874</v>
      </c>
      <c r="F871" s="58">
        <v>477554</v>
      </c>
      <c r="G871" s="58">
        <v>-13320</v>
      </c>
      <c r="H871" s="84">
        <v>-2.713527300284798E-2</v>
      </c>
      <c r="I871" t="e">
        <f>MATCH(D871,#REF!,0)</f>
        <v>#REF!</v>
      </c>
      <c r="J871" t="str">
        <f t="shared" si="13"/>
        <v>392526</v>
      </c>
    </row>
    <row r="872" spans="1:10" x14ac:dyDescent="0.25">
      <c r="A872" t="s">
        <v>427</v>
      </c>
      <c r="B872" t="s">
        <v>2377</v>
      </c>
      <c r="C872" t="s">
        <v>47</v>
      </c>
      <c r="D872" t="s">
        <v>4249</v>
      </c>
      <c r="E872" s="58">
        <v>1851409</v>
      </c>
      <c r="F872" s="58">
        <v>1838976</v>
      </c>
      <c r="G872" s="58">
        <v>-12433</v>
      </c>
      <c r="H872" s="84">
        <v>-6.7154259269561721E-3</v>
      </c>
      <c r="I872" t="e">
        <f>MATCH(D872,#REF!,0)</f>
        <v>#REF!</v>
      </c>
      <c r="J872" t="str">
        <f t="shared" si="13"/>
        <v>392628</v>
      </c>
    </row>
    <row r="873" spans="1:10" x14ac:dyDescent="0.25">
      <c r="A873" t="s">
        <v>433</v>
      </c>
      <c r="B873" t="s">
        <v>2377</v>
      </c>
      <c r="C873" t="s">
        <v>47</v>
      </c>
      <c r="D873" t="s">
        <v>4250</v>
      </c>
      <c r="E873" s="58">
        <v>469476</v>
      </c>
      <c r="F873" s="58">
        <v>465846</v>
      </c>
      <c r="G873" s="58">
        <v>-3630</v>
      </c>
      <c r="H873" s="84">
        <v>-7.7320246402372006E-3</v>
      </c>
      <c r="I873" t="e">
        <f>MATCH(D873,#REF!,0)</f>
        <v>#REF!</v>
      </c>
      <c r="J873" t="str">
        <f t="shared" si="13"/>
        <v>392634</v>
      </c>
    </row>
    <row r="874" spans="1:10" x14ac:dyDescent="0.25">
      <c r="A874" t="s">
        <v>2425</v>
      </c>
      <c r="B874" t="s">
        <v>2377</v>
      </c>
      <c r="C874" t="s">
        <v>27</v>
      </c>
      <c r="D874" t="s">
        <v>4251</v>
      </c>
      <c r="E874" s="58">
        <v>977246</v>
      </c>
      <c r="F874" s="58">
        <v>982436</v>
      </c>
      <c r="G874" s="58">
        <v>5190</v>
      </c>
      <c r="H874" s="84">
        <v>5.3108429197970619E-3</v>
      </c>
      <c r="I874" t="e">
        <f>MATCH(D874,#REF!,0)</f>
        <v>#REF!</v>
      </c>
      <c r="J874" t="str">
        <f t="shared" si="13"/>
        <v>392730</v>
      </c>
    </row>
    <row r="875" spans="1:10" x14ac:dyDescent="0.25">
      <c r="A875" t="s">
        <v>2429</v>
      </c>
      <c r="B875" t="s">
        <v>2377</v>
      </c>
      <c r="C875" t="s">
        <v>47</v>
      </c>
      <c r="D875" t="s">
        <v>4252</v>
      </c>
      <c r="E875" s="58">
        <v>1190853</v>
      </c>
      <c r="F875" s="58">
        <v>1178002</v>
      </c>
      <c r="G875" s="58">
        <v>-12851</v>
      </c>
      <c r="H875" s="84">
        <v>-1.0791424298381076E-2</v>
      </c>
      <c r="I875" t="e">
        <f>MATCH(D875,#REF!,0)</f>
        <v>#REF!</v>
      </c>
      <c r="J875" t="str">
        <f t="shared" si="13"/>
        <v>392820</v>
      </c>
    </row>
    <row r="876" spans="1:10" x14ac:dyDescent="0.25">
      <c r="A876" t="s">
        <v>2432</v>
      </c>
      <c r="B876" t="s">
        <v>2377</v>
      </c>
      <c r="C876" t="s">
        <v>27</v>
      </c>
      <c r="D876" t="s">
        <v>4253</v>
      </c>
      <c r="E876" s="58">
        <v>807747</v>
      </c>
      <c r="F876" s="58">
        <v>787742</v>
      </c>
      <c r="G876" s="58">
        <v>-20005</v>
      </c>
      <c r="H876" s="84">
        <v>-2.4766418197777276E-2</v>
      </c>
      <c r="I876" t="e">
        <f>MATCH(D876,#REF!,0)</f>
        <v>#REF!</v>
      </c>
      <c r="J876" t="str">
        <f t="shared" si="13"/>
        <v>393012</v>
      </c>
    </row>
    <row r="877" spans="1:10" x14ac:dyDescent="0.25">
      <c r="A877" t="s">
        <v>1179</v>
      </c>
      <c r="B877" t="s">
        <v>2377</v>
      </c>
      <c r="C877" t="s">
        <v>27</v>
      </c>
      <c r="D877" t="s">
        <v>4254</v>
      </c>
      <c r="E877" s="58">
        <v>345743</v>
      </c>
      <c r="F877" s="58">
        <v>338935</v>
      </c>
      <c r="G877" s="58">
        <v>-6808</v>
      </c>
      <c r="H877" s="84">
        <v>-1.9690926497427281E-2</v>
      </c>
      <c r="I877" t="e">
        <f>MATCH(D877,#REF!,0)</f>
        <v>#REF!</v>
      </c>
      <c r="J877" t="str">
        <f t="shared" si="13"/>
        <v>393054</v>
      </c>
    </row>
    <row r="878" spans="1:10" x14ac:dyDescent="0.25">
      <c r="A878" t="s">
        <v>2436</v>
      </c>
      <c r="B878" t="s">
        <v>2377</v>
      </c>
      <c r="C878" t="s">
        <v>27</v>
      </c>
      <c r="D878" t="s">
        <v>4255</v>
      </c>
      <c r="E878" s="58">
        <v>607065</v>
      </c>
      <c r="F878" s="58">
        <v>611732</v>
      </c>
      <c r="G878" s="58">
        <v>4667</v>
      </c>
      <c r="H878" s="84">
        <v>7.6878093779084609E-3</v>
      </c>
      <c r="I878" t="e">
        <f>MATCH(D878,#REF!,0)</f>
        <v>#REF!</v>
      </c>
      <c r="J878" t="str">
        <f t="shared" si="13"/>
        <v>393114</v>
      </c>
    </row>
    <row r="879" spans="1:10" x14ac:dyDescent="0.25">
      <c r="A879" t="s">
        <v>2439</v>
      </c>
      <c r="B879" t="s">
        <v>2377</v>
      </c>
      <c r="C879" t="s">
        <v>27</v>
      </c>
      <c r="D879" t="s">
        <v>4256</v>
      </c>
      <c r="E879" s="58">
        <v>159260</v>
      </c>
      <c r="F879" s="58">
        <v>164866</v>
      </c>
      <c r="G879" s="58">
        <v>5606</v>
      </c>
      <c r="H879" s="84">
        <v>3.5200301393947003E-2</v>
      </c>
      <c r="I879" t="e">
        <f>MATCH(D879,#REF!,0)</f>
        <v>#REF!</v>
      </c>
      <c r="J879" t="str">
        <f t="shared" si="13"/>
        <v>393168</v>
      </c>
    </row>
    <row r="880" spans="1:10" x14ac:dyDescent="0.25">
      <c r="A880" t="s">
        <v>870</v>
      </c>
      <c r="B880" t="s">
        <v>2377</v>
      </c>
      <c r="C880" t="s">
        <v>27</v>
      </c>
      <c r="D880" t="s">
        <v>4257</v>
      </c>
      <c r="E880" s="58">
        <v>665817</v>
      </c>
      <c r="F880" s="58">
        <v>682375</v>
      </c>
      <c r="G880" s="58">
        <v>16558</v>
      </c>
      <c r="H880" s="84">
        <v>2.4868695151971189E-2</v>
      </c>
      <c r="I880" t="e">
        <f>MATCH(D880,#REF!,0)</f>
        <v>#REF!</v>
      </c>
      <c r="J880" t="str">
        <f t="shared" si="13"/>
        <v>393222</v>
      </c>
    </row>
    <row r="881" spans="1:10" x14ac:dyDescent="0.25">
      <c r="A881" t="s">
        <v>2167</v>
      </c>
      <c r="B881" t="s">
        <v>2377</v>
      </c>
      <c r="C881" t="s">
        <v>47</v>
      </c>
      <c r="D881" t="s">
        <v>4258</v>
      </c>
      <c r="E881" s="58">
        <v>731270</v>
      </c>
      <c r="F881" s="58">
        <v>728648</v>
      </c>
      <c r="G881" s="58">
        <v>-2622</v>
      </c>
      <c r="H881" s="84">
        <v>-3.5855429595087998E-3</v>
      </c>
      <c r="I881" t="e">
        <f>MATCH(D881,#REF!,0)</f>
        <v>#REF!</v>
      </c>
      <c r="J881" t="str">
        <f t="shared" si="13"/>
        <v>393558</v>
      </c>
    </row>
    <row r="882" spans="1:10" x14ac:dyDescent="0.25">
      <c r="A882" t="s">
        <v>2444</v>
      </c>
      <c r="B882" t="s">
        <v>2377</v>
      </c>
      <c r="C882" t="s">
        <v>47</v>
      </c>
      <c r="D882" t="s">
        <v>4259</v>
      </c>
      <c r="E882" s="58">
        <v>827644</v>
      </c>
      <c r="F882" s="58">
        <v>828931</v>
      </c>
      <c r="G882" s="58">
        <v>1287</v>
      </c>
      <c r="H882" s="84">
        <v>1.55501640802084E-3</v>
      </c>
      <c r="I882" t="e">
        <f>MATCH(D882,#REF!,0)</f>
        <v>#REF!</v>
      </c>
      <c r="J882" t="str">
        <f t="shared" si="13"/>
        <v>394098</v>
      </c>
    </row>
    <row r="883" spans="1:10" x14ac:dyDescent="0.25">
      <c r="A883" t="s">
        <v>2447</v>
      </c>
      <c r="B883" t="s">
        <v>2377</v>
      </c>
      <c r="C883" t="s">
        <v>27</v>
      </c>
      <c r="D883" t="s">
        <v>4260</v>
      </c>
      <c r="E883" s="58">
        <v>710779</v>
      </c>
      <c r="F883" s="58">
        <v>702461</v>
      </c>
      <c r="G883" s="58">
        <v>-8318</v>
      </c>
      <c r="H883" s="84">
        <v>-1.1702653004661083E-2</v>
      </c>
      <c r="I883" t="e">
        <f>MATCH(D883,#REF!,0)</f>
        <v>#REF!</v>
      </c>
      <c r="J883" t="str">
        <f t="shared" si="13"/>
        <v>394680</v>
      </c>
    </row>
    <row r="884" spans="1:10" x14ac:dyDescent="0.25">
      <c r="A884" t="s">
        <v>1407</v>
      </c>
      <c r="B884" t="s">
        <v>2377</v>
      </c>
      <c r="C884" t="s">
        <v>27</v>
      </c>
      <c r="D884" t="s">
        <v>4261</v>
      </c>
      <c r="E884" s="58">
        <v>1612130</v>
      </c>
      <c r="F884" s="58">
        <v>1596096</v>
      </c>
      <c r="G884" s="58">
        <v>-16034</v>
      </c>
      <c r="H884" s="84">
        <v>-9.9458480395501602E-3</v>
      </c>
      <c r="I884" t="e">
        <f>MATCH(D884,#REF!,0)</f>
        <v>#REF!</v>
      </c>
      <c r="J884" t="str">
        <f t="shared" si="13"/>
        <v>394998</v>
      </c>
    </row>
    <row r="885" spans="1:10" x14ac:dyDescent="0.25">
      <c r="A885" t="s">
        <v>2453</v>
      </c>
      <c r="B885" t="s">
        <v>2377</v>
      </c>
      <c r="C885" t="s">
        <v>27</v>
      </c>
      <c r="D885" t="s">
        <v>4262</v>
      </c>
      <c r="E885" s="58">
        <v>595549</v>
      </c>
      <c r="F885" s="58">
        <v>588429</v>
      </c>
      <c r="G885" s="58">
        <v>-7120</v>
      </c>
      <c r="H885" s="84">
        <v>-1.1955355478726351E-2</v>
      </c>
      <c r="I885" t="e">
        <f>MATCH(D885,#REF!,0)</f>
        <v>#REF!</v>
      </c>
      <c r="J885" t="str">
        <f t="shared" si="13"/>
        <v>395016</v>
      </c>
    </row>
    <row r="886" spans="1:10" x14ac:dyDescent="0.25">
      <c r="A886" t="s">
        <v>2456</v>
      </c>
      <c r="B886" t="s">
        <v>2377</v>
      </c>
      <c r="C886" t="s">
        <v>27</v>
      </c>
      <c r="D886" t="s">
        <v>4263</v>
      </c>
      <c r="E886" s="58">
        <v>7008842</v>
      </c>
      <c r="F886" s="58">
        <v>6889058</v>
      </c>
      <c r="G886" s="58">
        <v>-119784</v>
      </c>
      <c r="H886" s="84">
        <v>-1.7090412367692123E-2</v>
      </c>
      <c r="I886" t="e">
        <f>MATCH(D886,#REF!,0)</f>
        <v>#REF!</v>
      </c>
      <c r="J886" t="str">
        <f t="shared" si="13"/>
        <v>395214</v>
      </c>
    </row>
    <row r="887" spans="1:10" x14ac:dyDescent="0.25">
      <c r="A887" t="s">
        <v>1864</v>
      </c>
      <c r="B887" t="s">
        <v>2377</v>
      </c>
      <c r="C887" t="s">
        <v>27</v>
      </c>
      <c r="D887" t="s">
        <v>4264</v>
      </c>
      <c r="E887" s="58">
        <v>1109402</v>
      </c>
      <c r="F887" s="58">
        <v>1099774</v>
      </c>
      <c r="G887" s="58">
        <v>-9628</v>
      </c>
      <c r="H887" s="84">
        <v>-8.6785493446018668E-3</v>
      </c>
      <c r="I887" t="e">
        <f>MATCH(D887,#REF!,0)</f>
        <v>#REF!</v>
      </c>
      <c r="J887" t="str">
        <f t="shared" si="13"/>
        <v>395454</v>
      </c>
    </row>
    <row r="888" spans="1:10" x14ac:dyDescent="0.25">
      <c r="A888" t="s">
        <v>2461</v>
      </c>
      <c r="B888" t="s">
        <v>2377</v>
      </c>
      <c r="C888" t="s">
        <v>27</v>
      </c>
      <c r="D888" t="s">
        <v>4265</v>
      </c>
      <c r="E888" s="58">
        <v>3385047</v>
      </c>
      <c r="F888" s="58">
        <v>3288664</v>
      </c>
      <c r="G888" s="58">
        <v>-96383</v>
      </c>
      <c r="H888" s="84">
        <v>-2.8473164478957012E-2</v>
      </c>
      <c r="I888" t="e">
        <f>MATCH(D888,#REF!,0)</f>
        <v>#REF!</v>
      </c>
      <c r="J888" t="str">
        <f t="shared" si="13"/>
        <v>395874</v>
      </c>
    </row>
    <row r="889" spans="1:10" x14ac:dyDescent="0.25">
      <c r="A889" t="s">
        <v>2464</v>
      </c>
      <c r="B889" t="s">
        <v>2377</v>
      </c>
      <c r="C889" t="s">
        <v>99</v>
      </c>
      <c r="D889" t="s">
        <v>4266</v>
      </c>
      <c r="E889" s="58">
        <v>1179443</v>
      </c>
      <c r="F889" s="58">
        <v>1137007</v>
      </c>
      <c r="G889" s="58">
        <v>-42436</v>
      </c>
      <c r="H889" s="84">
        <v>-3.5979695500333635E-2</v>
      </c>
      <c r="I889" t="e">
        <f>MATCH(D889,#REF!,0)</f>
        <v>#REF!</v>
      </c>
      <c r="J889" t="str">
        <f t="shared" si="13"/>
        <v>399017</v>
      </c>
    </row>
    <row r="890" spans="1:10" x14ac:dyDescent="0.25">
      <c r="A890" t="s">
        <v>2465</v>
      </c>
      <c r="B890" t="s">
        <v>2377</v>
      </c>
      <c r="C890" t="s">
        <v>99</v>
      </c>
      <c r="D890" t="s">
        <v>4267</v>
      </c>
      <c r="E890" s="58">
        <v>3373039</v>
      </c>
      <c r="F890" s="58">
        <v>3344918</v>
      </c>
      <c r="G890" s="58">
        <v>-28121</v>
      </c>
      <c r="H890" s="84">
        <v>-8.3369922494225535E-3</v>
      </c>
      <c r="I890" t="e">
        <f>MATCH(D890,#REF!,0)</f>
        <v>#REF!</v>
      </c>
      <c r="J890" t="str">
        <f t="shared" si="13"/>
        <v>399035</v>
      </c>
    </row>
    <row r="891" spans="1:10" x14ac:dyDescent="0.25">
      <c r="A891" t="s">
        <v>2466</v>
      </c>
      <c r="B891" t="s">
        <v>2377</v>
      </c>
      <c r="C891" t="s">
        <v>99</v>
      </c>
      <c r="D891" t="s">
        <v>4268</v>
      </c>
      <c r="E891" s="58">
        <v>1906140</v>
      </c>
      <c r="F891" s="58">
        <v>1846700</v>
      </c>
      <c r="G891" s="58">
        <v>-59440</v>
      </c>
      <c r="H891" s="84">
        <v>-3.1183438782041193E-2</v>
      </c>
      <c r="I891" t="e">
        <f>MATCH(D891,#REF!,0)</f>
        <v>#REF!</v>
      </c>
      <c r="J891" t="str">
        <f t="shared" si="13"/>
        <v>399049</v>
      </c>
    </row>
    <row r="892" spans="1:10" x14ac:dyDescent="0.25">
      <c r="A892" t="s">
        <v>1506</v>
      </c>
      <c r="B892" t="s">
        <v>2377</v>
      </c>
      <c r="C892" t="s">
        <v>99</v>
      </c>
      <c r="D892" t="s">
        <v>4269</v>
      </c>
      <c r="E892" s="58">
        <v>2910391</v>
      </c>
      <c r="F892" s="58">
        <v>2894289</v>
      </c>
      <c r="G892" s="58">
        <v>-16102</v>
      </c>
      <c r="H892" s="84">
        <v>-5.5325899509722229E-3</v>
      </c>
      <c r="I892" t="e">
        <f>MATCH(D892,#REF!,0)</f>
        <v>#REF!</v>
      </c>
      <c r="J892" t="str">
        <f t="shared" si="13"/>
        <v>399061</v>
      </c>
    </row>
    <row r="893" spans="1:10" x14ac:dyDescent="0.25">
      <c r="A893" t="s">
        <v>1117</v>
      </c>
      <c r="B893" t="s">
        <v>2377</v>
      </c>
      <c r="C893" t="s">
        <v>99</v>
      </c>
      <c r="D893" t="s">
        <v>4270</v>
      </c>
      <c r="E893" s="58">
        <v>1269623</v>
      </c>
      <c r="F893" s="58">
        <v>1265159</v>
      </c>
      <c r="G893" s="58">
        <v>-4464</v>
      </c>
      <c r="H893" s="84">
        <v>-3.516004357198948E-3</v>
      </c>
      <c r="I893" t="e">
        <f>MATCH(D893,#REF!,0)</f>
        <v>#REF!</v>
      </c>
      <c r="J893" t="str">
        <f t="shared" si="13"/>
        <v>399085</v>
      </c>
    </row>
    <row r="894" spans="1:10" x14ac:dyDescent="0.25">
      <c r="A894" t="s">
        <v>1738</v>
      </c>
      <c r="B894" t="s">
        <v>2377</v>
      </c>
      <c r="C894" t="s">
        <v>99</v>
      </c>
      <c r="D894" t="s">
        <v>4271</v>
      </c>
      <c r="E894" s="58">
        <v>1709644</v>
      </c>
      <c r="F894" s="58">
        <v>1675458</v>
      </c>
      <c r="G894" s="58">
        <v>-34186</v>
      </c>
      <c r="H894" s="84">
        <v>-1.9995975770394303E-2</v>
      </c>
      <c r="I894" t="e">
        <f>MATCH(D894,#REF!,0)</f>
        <v>#REF!</v>
      </c>
      <c r="J894" t="str">
        <f t="shared" si="13"/>
        <v>399113</v>
      </c>
    </row>
    <row r="895" spans="1:10" x14ac:dyDescent="0.25">
      <c r="A895" t="s">
        <v>2469</v>
      </c>
      <c r="B895" t="s">
        <v>2377</v>
      </c>
      <c r="C895" t="s">
        <v>99</v>
      </c>
      <c r="D895" t="s">
        <v>4272</v>
      </c>
      <c r="E895" s="58">
        <v>1127340</v>
      </c>
      <c r="F895" s="58">
        <v>1128805</v>
      </c>
      <c r="G895" s="58">
        <v>1465</v>
      </c>
      <c r="H895" s="84">
        <v>1.299519222239963E-3</v>
      </c>
      <c r="I895" t="e">
        <f>MATCH(D895,#REF!,0)</f>
        <v>#REF!</v>
      </c>
      <c r="J895" t="str">
        <f t="shared" si="13"/>
        <v>399151</v>
      </c>
    </row>
    <row r="896" spans="1:10" x14ac:dyDescent="0.25">
      <c r="A896" t="s">
        <v>2470</v>
      </c>
      <c r="B896" t="s">
        <v>2377</v>
      </c>
      <c r="C896" t="s">
        <v>99</v>
      </c>
      <c r="D896" t="s">
        <v>4273</v>
      </c>
      <c r="E896" s="58">
        <v>971770</v>
      </c>
      <c r="F896" s="58">
        <v>933452</v>
      </c>
      <c r="G896" s="58">
        <v>-38318</v>
      </c>
      <c r="H896" s="84">
        <v>-3.9431141113637998E-2</v>
      </c>
      <c r="I896" t="e">
        <f>MATCH(D896,#REF!,0)</f>
        <v>#REF!</v>
      </c>
      <c r="J896" t="str">
        <f t="shared" si="13"/>
        <v>399153</v>
      </c>
    </row>
    <row r="897" spans="1:10" x14ac:dyDescent="0.25">
      <c r="A897" t="s">
        <v>2472</v>
      </c>
      <c r="B897" t="s">
        <v>2377</v>
      </c>
      <c r="C897" t="s">
        <v>99</v>
      </c>
      <c r="D897" t="s">
        <v>4274</v>
      </c>
      <c r="E897" s="58">
        <v>762286</v>
      </c>
      <c r="F897" s="58">
        <v>734074</v>
      </c>
      <c r="G897" s="58">
        <v>-28212</v>
      </c>
      <c r="H897" s="84">
        <v>-3.7009731255722919E-2</v>
      </c>
      <c r="I897" t="e">
        <f>MATCH(D897,#REF!,0)</f>
        <v>#REF!</v>
      </c>
      <c r="J897" t="str">
        <f t="shared" si="13"/>
        <v>399165</v>
      </c>
    </row>
    <row r="898" spans="1:10" x14ac:dyDescent="0.25">
      <c r="A898" t="s">
        <v>2475</v>
      </c>
      <c r="B898" t="s">
        <v>2476</v>
      </c>
      <c r="C898" t="s">
        <v>19</v>
      </c>
      <c r="D898" t="s">
        <v>4275</v>
      </c>
      <c r="E898" s="58">
        <v>13497021</v>
      </c>
      <c r="F898" s="58">
        <v>13115124</v>
      </c>
      <c r="G898" s="58">
        <v>-381897</v>
      </c>
      <c r="H898" s="84">
        <v>-2.8294910410230523E-2</v>
      </c>
      <c r="I898" t="e">
        <f>MATCH(D898,#REF!,0)</f>
        <v>#REF!</v>
      </c>
      <c r="J898" t="str">
        <f t="shared" si="13"/>
        <v>409999</v>
      </c>
    </row>
    <row r="899" spans="1:10" x14ac:dyDescent="0.25">
      <c r="A899" t="s">
        <v>2478</v>
      </c>
      <c r="B899" t="s">
        <v>2476</v>
      </c>
      <c r="C899" t="s">
        <v>47</v>
      </c>
      <c r="D899" t="s">
        <v>4276</v>
      </c>
      <c r="E899" s="58">
        <v>384483</v>
      </c>
      <c r="F899" s="58">
        <v>379783</v>
      </c>
      <c r="G899" s="58">
        <v>-4700</v>
      </c>
      <c r="H899" s="84">
        <v>-1.2224207572246367E-2</v>
      </c>
      <c r="I899" t="e">
        <f>MATCH(D899,#REF!,0)</f>
        <v>#REF!</v>
      </c>
      <c r="J899" t="str">
        <f t="shared" ref="J899:J962" si="14">LEFT(D899,2)&amp;IF(MID(D899,3,4)="0000","9999",MID(D899,3,4))</f>
        <v>400918</v>
      </c>
    </row>
    <row r="900" spans="1:10" x14ac:dyDescent="0.25">
      <c r="A900" t="s">
        <v>2482</v>
      </c>
      <c r="B900" t="s">
        <v>2476</v>
      </c>
      <c r="C900" t="s">
        <v>47</v>
      </c>
      <c r="D900" t="s">
        <v>4277</v>
      </c>
      <c r="E900" s="58">
        <v>454097</v>
      </c>
      <c r="F900" s="58">
        <v>430806</v>
      </c>
      <c r="G900" s="58">
        <v>-23291</v>
      </c>
      <c r="H900" s="84">
        <v>-5.129080350673975E-2</v>
      </c>
      <c r="I900" t="e">
        <f>MATCH(D900,#REF!,0)</f>
        <v>#REF!</v>
      </c>
      <c r="J900" t="str">
        <f t="shared" si="14"/>
        <v>400966</v>
      </c>
    </row>
    <row r="901" spans="1:10" x14ac:dyDescent="0.25">
      <c r="A901" t="s">
        <v>2484</v>
      </c>
      <c r="B901" t="s">
        <v>2476</v>
      </c>
      <c r="C901" t="s">
        <v>27</v>
      </c>
      <c r="D901" t="s">
        <v>4278</v>
      </c>
      <c r="E901" s="58">
        <v>705758</v>
      </c>
      <c r="F901" s="58">
        <v>663022</v>
      </c>
      <c r="G901" s="58">
        <v>-42736</v>
      </c>
      <c r="H901" s="84">
        <v>-6.0553334145698669E-2</v>
      </c>
      <c r="I901" t="e">
        <f>MATCH(D901,#REF!,0)</f>
        <v>#REF!</v>
      </c>
      <c r="J901" t="str">
        <f t="shared" si="14"/>
        <v>401734</v>
      </c>
    </row>
    <row r="902" spans="1:10" x14ac:dyDescent="0.25">
      <c r="A902" t="s">
        <v>2488</v>
      </c>
      <c r="B902" t="s">
        <v>2476</v>
      </c>
      <c r="C902" t="s">
        <v>47</v>
      </c>
      <c r="D902" t="s">
        <v>4279</v>
      </c>
      <c r="E902" s="58">
        <v>393945</v>
      </c>
      <c r="F902" s="58">
        <v>365825</v>
      </c>
      <c r="G902" s="58">
        <v>-28120</v>
      </c>
      <c r="H902" s="84">
        <v>-7.1380522661792886E-2</v>
      </c>
      <c r="I902" t="e">
        <f>MATCH(D902,#REF!,0)</f>
        <v>#REF!</v>
      </c>
      <c r="J902" t="str">
        <f t="shared" si="14"/>
        <v>402016</v>
      </c>
    </row>
    <row r="903" spans="1:10" x14ac:dyDescent="0.25">
      <c r="A903" t="s">
        <v>2490</v>
      </c>
      <c r="B903" t="s">
        <v>2476</v>
      </c>
      <c r="C903" t="s">
        <v>47</v>
      </c>
      <c r="D903" t="s">
        <v>4280</v>
      </c>
      <c r="E903" s="58">
        <v>309731</v>
      </c>
      <c r="F903" s="58">
        <v>297022</v>
      </c>
      <c r="G903" s="58">
        <v>-12709</v>
      </c>
      <c r="H903" s="84">
        <v>-4.1032379710135569E-2</v>
      </c>
      <c r="I903" t="e">
        <f>MATCH(D903,#REF!,0)</f>
        <v>#REF!</v>
      </c>
      <c r="J903" t="str">
        <f t="shared" si="14"/>
        <v>402046</v>
      </c>
    </row>
    <row r="904" spans="1:10" x14ac:dyDescent="0.25">
      <c r="A904" t="s">
        <v>2492</v>
      </c>
      <c r="B904" t="s">
        <v>2476</v>
      </c>
      <c r="C904" t="s">
        <v>47</v>
      </c>
      <c r="D904" t="s">
        <v>4281</v>
      </c>
      <c r="E904" s="58">
        <v>761709</v>
      </c>
      <c r="F904" s="58">
        <v>721987</v>
      </c>
      <c r="G904" s="58">
        <v>-39722</v>
      </c>
      <c r="H904" s="84">
        <v>-5.2148523911362474E-2</v>
      </c>
      <c r="I904" t="e">
        <f>MATCH(D904,#REF!,0)</f>
        <v>#REF!</v>
      </c>
      <c r="J904" t="str">
        <f t="shared" si="14"/>
        <v>402190</v>
      </c>
    </row>
    <row r="905" spans="1:10" x14ac:dyDescent="0.25">
      <c r="A905" t="s">
        <v>2494</v>
      </c>
      <c r="B905" t="s">
        <v>2476</v>
      </c>
      <c r="C905" t="s">
        <v>27</v>
      </c>
      <c r="D905" t="s">
        <v>4282</v>
      </c>
      <c r="E905" s="58">
        <v>4438600</v>
      </c>
      <c r="F905" s="58">
        <v>4371282</v>
      </c>
      <c r="G905" s="58">
        <v>-67318</v>
      </c>
      <c r="H905" s="84">
        <v>-1.5166493939530483E-2</v>
      </c>
      <c r="I905" t="e">
        <f>MATCH(D905,#REF!,0)</f>
        <v>#REF!</v>
      </c>
      <c r="J905" t="str">
        <f t="shared" si="14"/>
        <v>402268</v>
      </c>
    </row>
    <row r="906" spans="1:10" x14ac:dyDescent="0.25">
      <c r="A906" t="s">
        <v>1527</v>
      </c>
      <c r="B906" t="s">
        <v>2476</v>
      </c>
      <c r="C906" t="s">
        <v>47</v>
      </c>
      <c r="D906" t="s">
        <v>4283</v>
      </c>
      <c r="E906" s="58">
        <v>308553</v>
      </c>
      <c r="F906" s="58">
        <v>289180</v>
      </c>
      <c r="G906" s="58">
        <v>-19373</v>
      </c>
      <c r="H906" s="84">
        <v>-6.2786620126850171E-2</v>
      </c>
      <c r="I906" t="e">
        <f>MATCH(D906,#REF!,0)</f>
        <v>#REF!</v>
      </c>
      <c r="J906" t="str">
        <f t="shared" si="14"/>
        <v>402718</v>
      </c>
    </row>
    <row r="907" spans="1:10" x14ac:dyDescent="0.25">
      <c r="A907" t="s">
        <v>2497</v>
      </c>
      <c r="B907" t="s">
        <v>2476</v>
      </c>
      <c r="C907" t="s">
        <v>27</v>
      </c>
      <c r="D907" t="s">
        <v>4284</v>
      </c>
      <c r="E907" s="58">
        <v>3354605</v>
      </c>
      <c r="F907" s="58">
        <v>3220057</v>
      </c>
      <c r="G907" s="58">
        <v>-134548</v>
      </c>
      <c r="H907" s="84">
        <v>-4.0108447939474247E-2</v>
      </c>
      <c r="I907" t="e">
        <f>MATCH(D907,#REF!,0)</f>
        <v>#REF!</v>
      </c>
      <c r="J907" t="str">
        <f t="shared" si="14"/>
        <v>403036</v>
      </c>
    </row>
    <row r="908" spans="1:10" x14ac:dyDescent="0.25">
      <c r="A908" t="s">
        <v>2500</v>
      </c>
      <c r="B908" t="s">
        <v>2476</v>
      </c>
      <c r="C908" t="s">
        <v>99</v>
      </c>
      <c r="D908" t="s">
        <v>4285</v>
      </c>
      <c r="E908" s="58">
        <v>1299556</v>
      </c>
      <c r="F908" s="58">
        <v>1278377</v>
      </c>
      <c r="G908" s="58">
        <v>-21179</v>
      </c>
      <c r="H908" s="84">
        <v>-1.6297104549553847E-2</v>
      </c>
      <c r="I908" t="e">
        <f>MATCH(D908,#REF!,0)</f>
        <v>#REF!</v>
      </c>
      <c r="J908" t="str">
        <f t="shared" si="14"/>
        <v>409143</v>
      </c>
    </row>
    <row r="909" spans="1:10" x14ac:dyDescent="0.25">
      <c r="A909" t="s">
        <v>2502</v>
      </c>
      <c r="B909" t="s">
        <v>2503</v>
      </c>
      <c r="C909" t="s">
        <v>19</v>
      </c>
      <c r="D909" t="s">
        <v>4286</v>
      </c>
      <c r="E909" s="58">
        <v>12178221</v>
      </c>
      <c r="F909" s="58">
        <v>11914018</v>
      </c>
      <c r="G909" s="58">
        <v>-264203</v>
      </c>
      <c r="H909" s="84">
        <v>-2.169471222438811E-2</v>
      </c>
      <c r="I909" t="e">
        <f>MATCH(D909,#REF!,0)</f>
        <v>#REF!</v>
      </c>
      <c r="J909" t="str">
        <f t="shared" si="14"/>
        <v>419999</v>
      </c>
    </row>
    <row r="910" spans="1:10" x14ac:dyDescent="0.25">
      <c r="A910" t="s">
        <v>3318</v>
      </c>
      <c r="B910" t="s">
        <v>2503</v>
      </c>
      <c r="C910" t="s">
        <v>47</v>
      </c>
      <c r="D910" t="s">
        <v>4287</v>
      </c>
      <c r="E910" s="58">
        <v>402361</v>
      </c>
      <c r="F910" s="58">
        <v>389457</v>
      </c>
      <c r="G910" s="58">
        <v>-12904</v>
      </c>
      <c r="H910" s="84">
        <v>-3.2070702677446369E-2</v>
      </c>
      <c r="I910" t="e">
        <f>MATCH(D910,#REF!,0)</f>
        <v>#REF!</v>
      </c>
      <c r="J910" t="str">
        <f t="shared" si="14"/>
        <v>410012</v>
      </c>
    </row>
    <row r="911" spans="1:10" x14ac:dyDescent="0.25">
      <c r="A911" t="s">
        <v>1543</v>
      </c>
      <c r="B911" t="s">
        <v>2503</v>
      </c>
      <c r="C911" t="s">
        <v>47</v>
      </c>
      <c r="D911" t="s">
        <v>4288</v>
      </c>
      <c r="E911" s="58">
        <v>169591</v>
      </c>
      <c r="F911" s="58">
        <v>170078</v>
      </c>
      <c r="G911" s="58">
        <v>487</v>
      </c>
      <c r="H911" s="84">
        <v>2.8716146493622894E-3</v>
      </c>
      <c r="I911" t="e">
        <f>MATCH(D911,#REF!,0)</f>
        <v>#REF!</v>
      </c>
      <c r="J911" t="str">
        <f t="shared" si="14"/>
        <v>410042</v>
      </c>
    </row>
    <row r="912" spans="1:10" x14ac:dyDescent="0.25">
      <c r="A912" t="s">
        <v>2507</v>
      </c>
      <c r="B912" t="s">
        <v>2503</v>
      </c>
      <c r="C912" t="s">
        <v>27</v>
      </c>
      <c r="D912" t="s">
        <v>4289</v>
      </c>
      <c r="E912" s="58">
        <v>551016</v>
      </c>
      <c r="F912" s="58">
        <v>586158</v>
      </c>
      <c r="G912" s="58">
        <v>35142</v>
      </c>
      <c r="H912" s="84">
        <v>6.3776732436081715E-2</v>
      </c>
      <c r="I912" t="e">
        <f>MATCH(D912,#REF!,0)</f>
        <v>#REF!</v>
      </c>
      <c r="J912" t="str">
        <f t="shared" si="14"/>
        <v>410108</v>
      </c>
    </row>
    <row r="913" spans="1:10" x14ac:dyDescent="0.25">
      <c r="A913" t="s">
        <v>2509</v>
      </c>
      <c r="B913" t="s">
        <v>2503</v>
      </c>
      <c r="C913" t="s">
        <v>27</v>
      </c>
      <c r="D913" t="s">
        <v>4290</v>
      </c>
      <c r="E913" s="58">
        <v>410006</v>
      </c>
      <c r="F913" s="58">
        <v>415767</v>
      </c>
      <c r="G913" s="58">
        <v>5761</v>
      </c>
      <c r="H913" s="84">
        <v>1.4051013887601644E-2</v>
      </c>
      <c r="I913" t="e">
        <f>MATCH(D913,#REF!,0)</f>
        <v>#REF!</v>
      </c>
      <c r="J913" t="str">
        <f t="shared" si="14"/>
        <v>410114</v>
      </c>
    </row>
    <row r="914" spans="1:10" x14ac:dyDescent="0.25">
      <c r="A914" t="s">
        <v>2512</v>
      </c>
      <c r="B914" t="s">
        <v>2503</v>
      </c>
      <c r="C914" t="s">
        <v>27</v>
      </c>
      <c r="D914" t="s">
        <v>4291</v>
      </c>
      <c r="E914" s="58">
        <v>493675</v>
      </c>
      <c r="F914" s="58">
        <v>509401</v>
      </c>
      <c r="G914" s="58">
        <v>15726</v>
      </c>
      <c r="H914" s="84">
        <v>3.1854965311186506E-2</v>
      </c>
      <c r="I914" t="e">
        <f>MATCH(D914,#REF!,0)</f>
        <v>#REF!</v>
      </c>
      <c r="J914" t="str">
        <f t="shared" si="14"/>
        <v>410288</v>
      </c>
    </row>
    <row r="915" spans="1:10" x14ac:dyDescent="0.25">
      <c r="A915" t="s">
        <v>2515</v>
      </c>
      <c r="B915" t="s">
        <v>2503</v>
      </c>
      <c r="C915" t="s">
        <v>27</v>
      </c>
      <c r="D915" t="s">
        <v>4292</v>
      </c>
      <c r="E915" s="58">
        <v>1242049</v>
      </c>
      <c r="F915" s="58">
        <v>1247129</v>
      </c>
      <c r="G915" s="58">
        <v>5080</v>
      </c>
      <c r="H915" s="84">
        <v>4.0900157723246025E-3</v>
      </c>
      <c r="I915" t="e">
        <f>MATCH(D915,#REF!,0)</f>
        <v>#REF!</v>
      </c>
      <c r="J915" t="str">
        <f t="shared" si="14"/>
        <v>410426</v>
      </c>
    </row>
    <row r="916" spans="1:10" x14ac:dyDescent="0.25">
      <c r="A916" t="s">
        <v>2519</v>
      </c>
      <c r="B916" t="s">
        <v>2503</v>
      </c>
      <c r="C916" t="s">
        <v>47</v>
      </c>
      <c r="D916" t="s">
        <v>4293</v>
      </c>
      <c r="E916" s="58">
        <v>900954</v>
      </c>
      <c r="F916" s="58">
        <v>896593</v>
      </c>
      <c r="G916" s="58">
        <v>-4361</v>
      </c>
      <c r="H916" s="84">
        <v>-4.840424705367866E-3</v>
      </c>
      <c r="I916" t="e">
        <f>MATCH(D916,#REF!,0)</f>
        <v>#REF!</v>
      </c>
      <c r="J916" t="str">
        <f t="shared" si="14"/>
        <v>410564</v>
      </c>
    </row>
    <row r="917" spans="1:10" x14ac:dyDescent="0.25">
      <c r="A917" t="s">
        <v>2521</v>
      </c>
      <c r="B917" t="s">
        <v>2503</v>
      </c>
      <c r="C917" t="s">
        <v>27</v>
      </c>
      <c r="D917" t="s">
        <v>4294</v>
      </c>
      <c r="E917" s="58">
        <v>675729</v>
      </c>
      <c r="F917" s="58">
        <v>642094</v>
      </c>
      <c r="G917" s="58">
        <v>-33635</v>
      </c>
      <c r="H917" s="84">
        <v>-4.9775871688206366E-2</v>
      </c>
      <c r="I917" t="e">
        <f>MATCH(D917,#REF!,0)</f>
        <v>#REF!</v>
      </c>
      <c r="J917" t="str">
        <f t="shared" si="14"/>
        <v>410636</v>
      </c>
    </row>
    <row r="918" spans="1:10" x14ac:dyDescent="0.25">
      <c r="A918" t="s">
        <v>1662</v>
      </c>
      <c r="B918" t="s">
        <v>2503</v>
      </c>
      <c r="C918" t="s">
        <v>27</v>
      </c>
      <c r="D918" t="s">
        <v>4295</v>
      </c>
      <c r="E918" s="58">
        <v>567833</v>
      </c>
      <c r="F918" s="58">
        <v>599777</v>
      </c>
      <c r="G918" s="58">
        <v>31944</v>
      </c>
      <c r="H918" s="84">
        <v>5.6255976669196753E-2</v>
      </c>
      <c r="I918" t="e">
        <f>MATCH(D918,#REF!,0)</f>
        <v>#REF!</v>
      </c>
      <c r="J918" t="str">
        <f t="shared" si="14"/>
        <v>410888</v>
      </c>
    </row>
    <row r="919" spans="1:10" x14ac:dyDescent="0.25">
      <c r="A919" t="s">
        <v>2525</v>
      </c>
      <c r="B919" t="s">
        <v>2503</v>
      </c>
      <c r="C919" t="s">
        <v>27</v>
      </c>
      <c r="D919" t="s">
        <v>4296</v>
      </c>
      <c r="E919" s="58">
        <v>8163351</v>
      </c>
      <c r="F919" s="58">
        <v>7946039</v>
      </c>
      <c r="G919" s="58">
        <v>-217312</v>
      </c>
      <c r="H919" s="84">
        <v>-2.6620440551925306E-2</v>
      </c>
      <c r="I919" t="e">
        <f>MATCH(D919,#REF!,0)</f>
        <v>#REF!</v>
      </c>
      <c r="J919" t="str">
        <f t="shared" si="14"/>
        <v>411098</v>
      </c>
    </row>
    <row r="920" spans="1:10" x14ac:dyDescent="0.25">
      <c r="A920" t="s">
        <v>4702</v>
      </c>
      <c r="B920" t="s">
        <v>2503</v>
      </c>
      <c r="C920" t="s">
        <v>27</v>
      </c>
      <c r="D920" t="s">
        <v>4711</v>
      </c>
      <c r="E920" s="58">
        <v>0</v>
      </c>
      <c r="F920" s="82">
        <v>190027</v>
      </c>
      <c r="G920" s="58">
        <v>0</v>
      </c>
      <c r="H920" s="84" t="s">
        <v>4710</v>
      </c>
      <c r="I920" t="e">
        <f>MATCH(D920,#REF!,0)</f>
        <v>#REF!</v>
      </c>
      <c r="J920" t="str">
        <f t="shared" si="14"/>
        <v>411140</v>
      </c>
    </row>
    <row r="921" spans="1:10" x14ac:dyDescent="0.25">
      <c r="A921" t="s">
        <v>1684</v>
      </c>
      <c r="B921" t="s">
        <v>2503</v>
      </c>
      <c r="C921" t="s">
        <v>27</v>
      </c>
      <c r="D921" t="s">
        <v>4297</v>
      </c>
      <c r="E921" s="58">
        <v>1253852</v>
      </c>
      <c r="F921" s="58">
        <v>1240355</v>
      </c>
      <c r="G921" s="58">
        <v>-13497</v>
      </c>
      <c r="H921" s="84">
        <v>-1.0764428337634744E-2</v>
      </c>
      <c r="I921" t="e">
        <f>MATCH(D921,#REF!,0)</f>
        <v>#REF!</v>
      </c>
      <c r="J921" t="str">
        <f t="shared" si="14"/>
        <v>411200</v>
      </c>
    </row>
    <row r="922" spans="1:10" x14ac:dyDescent="0.25">
      <c r="A922" t="s">
        <v>1407</v>
      </c>
      <c r="B922" t="s">
        <v>2503</v>
      </c>
      <c r="C922" t="s">
        <v>27</v>
      </c>
      <c r="D922" t="s">
        <v>4298</v>
      </c>
      <c r="E922" s="58">
        <v>479568</v>
      </c>
      <c r="F922" s="58">
        <v>451142</v>
      </c>
      <c r="G922" s="58">
        <v>-28426</v>
      </c>
      <c r="H922" s="84">
        <v>-5.927418009541921E-2</v>
      </c>
      <c r="I922" t="e">
        <f>MATCH(D922,#REF!,0)</f>
        <v>#REF!</v>
      </c>
      <c r="J922" t="str">
        <f t="shared" si="14"/>
        <v>411290</v>
      </c>
    </row>
    <row r="923" spans="1:10" x14ac:dyDescent="0.25">
      <c r="A923" t="s">
        <v>2531</v>
      </c>
      <c r="B923" t="s">
        <v>2503</v>
      </c>
      <c r="C923" t="s">
        <v>99</v>
      </c>
      <c r="D923" t="s">
        <v>4299</v>
      </c>
      <c r="E923" s="58">
        <v>2047968</v>
      </c>
      <c r="F923" s="58">
        <v>2033844</v>
      </c>
      <c r="G923" s="58">
        <v>-14124</v>
      </c>
      <c r="H923" s="84">
        <v>-6.8965921342520973E-3</v>
      </c>
      <c r="I923" t="e">
        <f>MATCH(D923,#REF!,0)</f>
        <v>#REF!</v>
      </c>
      <c r="J923" t="str">
        <f t="shared" si="14"/>
        <v>419005</v>
      </c>
    </row>
    <row r="924" spans="1:10" x14ac:dyDescent="0.25">
      <c r="A924" t="s">
        <v>2532</v>
      </c>
      <c r="B924" t="s">
        <v>2503</v>
      </c>
      <c r="C924" t="s">
        <v>99</v>
      </c>
      <c r="D924" t="s">
        <v>4300</v>
      </c>
      <c r="E924" s="58">
        <v>313153</v>
      </c>
      <c r="F924" s="58">
        <v>294348</v>
      </c>
      <c r="G924" s="58">
        <v>-18805</v>
      </c>
      <c r="H924" s="84">
        <v>-6.0050518436674721E-2</v>
      </c>
      <c r="I924" t="e">
        <f>MATCH(D924,#REF!,0)</f>
        <v>#REF!</v>
      </c>
      <c r="J924" t="str">
        <f t="shared" si="14"/>
        <v>419051</v>
      </c>
    </row>
    <row r="925" spans="1:10" x14ac:dyDescent="0.25">
      <c r="A925" t="s">
        <v>1933</v>
      </c>
      <c r="B925" t="s">
        <v>2503</v>
      </c>
      <c r="C925" t="s">
        <v>99</v>
      </c>
      <c r="D925" t="s">
        <v>4301</v>
      </c>
      <c r="E925" s="58">
        <v>1874936</v>
      </c>
      <c r="F925" s="58">
        <v>1851744</v>
      </c>
      <c r="G925" s="58">
        <v>-23192</v>
      </c>
      <c r="H925" s="84">
        <v>-1.2369488878553721E-2</v>
      </c>
      <c r="I925" t="e">
        <f>MATCH(D925,#REF!,0)</f>
        <v>#REF!</v>
      </c>
      <c r="J925" t="str">
        <f t="shared" si="14"/>
        <v>419067</v>
      </c>
    </row>
    <row r="926" spans="1:10" x14ac:dyDescent="0.25">
      <c r="A926" t="s">
        <v>2533</v>
      </c>
      <c r="B926" t="s">
        <v>2534</v>
      </c>
      <c r="C926" t="s">
        <v>19</v>
      </c>
      <c r="D926" t="s">
        <v>4302</v>
      </c>
      <c r="E926" s="58">
        <v>38870107</v>
      </c>
      <c r="F926" s="58">
        <v>38158835</v>
      </c>
      <c r="G926" s="58">
        <v>-711272</v>
      </c>
      <c r="H926" s="84">
        <v>-1.829868901570042E-2</v>
      </c>
      <c r="I926" t="e">
        <f>MATCH(D926,#REF!,0)</f>
        <v>#REF!</v>
      </c>
      <c r="J926" t="str">
        <f t="shared" si="14"/>
        <v>429999</v>
      </c>
    </row>
    <row r="927" spans="1:10" x14ac:dyDescent="0.25">
      <c r="A927" t="s">
        <v>2536</v>
      </c>
      <c r="B927" t="s">
        <v>2534</v>
      </c>
      <c r="C927" t="s">
        <v>47</v>
      </c>
      <c r="D927" t="s">
        <v>4303</v>
      </c>
      <c r="E927" s="58">
        <v>681561</v>
      </c>
      <c r="F927" s="58">
        <v>705561</v>
      </c>
      <c r="G927" s="58">
        <v>24000</v>
      </c>
      <c r="H927" s="84">
        <v>3.5213282450140194E-2</v>
      </c>
      <c r="I927" t="e">
        <f>MATCH(D927,#REF!,0)</f>
        <v>#REF!</v>
      </c>
      <c r="J927" t="str">
        <f t="shared" si="14"/>
        <v>420015</v>
      </c>
    </row>
    <row r="928" spans="1:10" x14ac:dyDescent="0.25">
      <c r="A928" t="s">
        <v>2540</v>
      </c>
      <c r="B928" t="s">
        <v>2534</v>
      </c>
      <c r="C928" t="s">
        <v>27</v>
      </c>
      <c r="D928" t="s">
        <v>4304</v>
      </c>
      <c r="E928" s="58">
        <v>2179911</v>
      </c>
      <c r="F928" s="58">
        <v>2136986</v>
      </c>
      <c r="G928" s="58">
        <v>-42925</v>
      </c>
      <c r="H928" s="84">
        <v>-1.9691170878077133E-2</v>
      </c>
      <c r="I928" t="e">
        <f>MATCH(D928,#REF!,0)</f>
        <v>#REF!</v>
      </c>
      <c r="J928" t="str">
        <f t="shared" si="14"/>
        <v>420096</v>
      </c>
    </row>
    <row r="929" spans="1:10" x14ac:dyDescent="0.25">
      <c r="A929" t="s">
        <v>2542</v>
      </c>
      <c r="B929" t="s">
        <v>2534</v>
      </c>
      <c r="C929" t="s">
        <v>27</v>
      </c>
      <c r="D929" t="s">
        <v>4305</v>
      </c>
      <c r="E929" s="58">
        <v>1489572</v>
      </c>
      <c r="F929" s="58">
        <v>1456159</v>
      </c>
      <c r="G929" s="58">
        <v>-33413</v>
      </c>
      <c r="H929" s="84">
        <v>-2.243127556103364E-2</v>
      </c>
      <c r="I929" t="e">
        <f>MATCH(D929,#REF!,0)</f>
        <v>#REF!</v>
      </c>
      <c r="J929" t="str">
        <f t="shared" si="14"/>
        <v>420114</v>
      </c>
    </row>
    <row r="930" spans="1:10" x14ac:dyDescent="0.25">
      <c r="A930" t="s">
        <v>2545</v>
      </c>
      <c r="B930" t="s">
        <v>2534</v>
      </c>
      <c r="C930" t="s">
        <v>47</v>
      </c>
      <c r="D930" t="s">
        <v>4306</v>
      </c>
      <c r="E930" s="58">
        <v>270999</v>
      </c>
      <c r="F930" s="58">
        <v>271482</v>
      </c>
      <c r="G930" s="58">
        <v>483</v>
      </c>
      <c r="H930" s="84">
        <v>1.7822943996103307E-3</v>
      </c>
      <c r="I930" t="e">
        <f>MATCH(D930,#REF!,0)</f>
        <v>#REF!</v>
      </c>
      <c r="J930" t="str">
        <f t="shared" si="14"/>
        <v>420438</v>
      </c>
    </row>
    <row r="931" spans="1:10" x14ac:dyDescent="0.25">
      <c r="A931" t="s">
        <v>2547</v>
      </c>
      <c r="B931" t="s">
        <v>2534</v>
      </c>
      <c r="C931" t="s">
        <v>27</v>
      </c>
      <c r="D931" t="s">
        <v>4307</v>
      </c>
      <c r="E931" s="58">
        <v>1282874</v>
      </c>
      <c r="F931" s="58">
        <v>1270100</v>
      </c>
      <c r="G931" s="58">
        <v>-12774</v>
      </c>
      <c r="H931" s="84">
        <v>-9.9573301820755581E-3</v>
      </c>
      <c r="I931" t="e">
        <f>MATCH(D931,#REF!,0)</f>
        <v>#REF!</v>
      </c>
      <c r="J931" t="str">
        <f t="shared" si="14"/>
        <v>420504</v>
      </c>
    </row>
    <row r="932" spans="1:10" x14ac:dyDescent="0.25">
      <c r="A932" t="s">
        <v>2549</v>
      </c>
      <c r="B932" t="s">
        <v>2534</v>
      </c>
      <c r="C932" t="s">
        <v>47</v>
      </c>
      <c r="D932" t="s">
        <v>4308</v>
      </c>
      <c r="E932" s="58">
        <v>539509</v>
      </c>
      <c r="F932" s="58">
        <v>529149</v>
      </c>
      <c r="G932" s="58">
        <v>-10360</v>
      </c>
      <c r="H932" s="84">
        <v>-1.9202645368288574E-2</v>
      </c>
      <c r="I932" t="e">
        <f>MATCH(D932,#REF!,0)</f>
        <v>#REF!</v>
      </c>
      <c r="J932" t="str">
        <f t="shared" si="14"/>
        <v>420726</v>
      </c>
    </row>
    <row r="933" spans="1:10" x14ac:dyDescent="0.25">
      <c r="A933" t="s">
        <v>2551</v>
      </c>
      <c r="B933" t="s">
        <v>2534</v>
      </c>
      <c r="C933" t="s">
        <v>27</v>
      </c>
      <c r="D933" t="s">
        <v>4309</v>
      </c>
      <c r="E933" s="58">
        <v>321271</v>
      </c>
      <c r="F933" s="58">
        <v>319870</v>
      </c>
      <c r="G933" s="58">
        <v>-1401</v>
      </c>
      <c r="H933" s="84">
        <v>-4.3608044299049712E-3</v>
      </c>
      <c r="I933" t="e">
        <f>MATCH(D933,#REF!,0)</f>
        <v>#REF!</v>
      </c>
      <c r="J933" t="str">
        <f t="shared" si="14"/>
        <v>420930</v>
      </c>
    </row>
    <row r="934" spans="1:10" x14ac:dyDescent="0.25">
      <c r="A934" t="s">
        <v>2554</v>
      </c>
      <c r="B934" t="s">
        <v>2534</v>
      </c>
      <c r="C934" t="s">
        <v>47</v>
      </c>
      <c r="D934" t="s">
        <v>4310</v>
      </c>
      <c r="E934" s="58">
        <v>1195159</v>
      </c>
      <c r="F934" s="58">
        <v>1134794</v>
      </c>
      <c r="G934" s="58">
        <v>-60365</v>
      </c>
      <c r="H934" s="84">
        <v>-5.0507924050272809E-2</v>
      </c>
      <c r="I934" t="e">
        <f>MATCH(D934,#REF!,0)</f>
        <v>#REF!</v>
      </c>
      <c r="J934" t="str">
        <f t="shared" si="14"/>
        <v>421116</v>
      </c>
    </row>
    <row r="935" spans="1:10" x14ac:dyDescent="0.25">
      <c r="A935" t="s">
        <v>2556</v>
      </c>
      <c r="B935" t="s">
        <v>2534</v>
      </c>
      <c r="C935" t="s">
        <v>47</v>
      </c>
      <c r="D935" t="s">
        <v>4311</v>
      </c>
      <c r="E935" s="58">
        <v>786235</v>
      </c>
      <c r="F935" s="58">
        <v>804204</v>
      </c>
      <c r="G935" s="58">
        <v>17969</v>
      </c>
      <c r="H935" s="84">
        <v>2.2854490069762857E-2</v>
      </c>
      <c r="I935" t="e">
        <f>MATCH(D935,#REF!,0)</f>
        <v>#REF!</v>
      </c>
      <c r="J935" t="str">
        <f t="shared" si="14"/>
        <v>421950</v>
      </c>
    </row>
    <row r="936" spans="1:10" x14ac:dyDescent="0.25">
      <c r="A936" t="s">
        <v>2558</v>
      </c>
      <c r="B936" t="s">
        <v>2534</v>
      </c>
      <c r="C936" t="s">
        <v>27</v>
      </c>
      <c r="D936" t="s">
        <v>4312</v>
      </c>
      <c r="E936" s="58">
        <v>2887689</v>
      </c>
      <c r="F936" s="58">
        <v>2849966</v>
      </c>
      <c r="G936" s="58">
        <v>-37723</v>
      </c>
      <c r="H936" s="84">
        <v>-1.3063387366160275E-2</v>
      </c>
      <c r="I936" t="e">
        <f>MATCH(D936,#REF!,0)</f>
        <v>#REF!</v>
      </c>
      <c r="J936" t="str">
        <f t="shared" si="14"/>
        <v>422178</v>
      </c>
    </row>
    <row r="937" spans="1:10" x14ac:dyDescent="0.25">
      <c r="A937" t="s">
        <v>2561</v>
      </c>
      <c r="B937" t="s">
        <v>2534</v>
      </c>
      <c r="C937" t="s">
        <v>27</v>
      </c>
      <c r="D937" t="s">
        <v>4313</v>
      </c>
      <c r="E937" s="58">
        <v>1980417</v>
      </c>
      <c r="F937" s="58">
        <v>1996366</v>
      </c>
      <c r="G937" s="58">
        <v>15949</v>
      </c>
      <c r="H937" s="84">
        <v>8.0533544198014857E-3</v>
      </c>
      <c r="I937" t="e">
        <f>MATCH(D937,#REF!,0)</f>
        <v>#REF!</v>
      </c>
      <c r="J937" t="str">
        <f t="shared" si="14"/>
        <v>422898</v>
      </c>
    </row>
    <row r="938" spans="1:10" x14ac:dyDescent="0.25">
      <c r="A938" t="s">
        <v>2563</v>
      </c>
      <c r="B938" t="s">
        <v>2534</v>
      </c>
      <c r="C938" t="s">
        <v>47</v>
      </c>
      <c r="D938" t="s">
        <v>4314</v>
      </c>
      <c r="E938" s="58">
        <v>782664</v>
      </c>
      <c r="F938" s="58">
        <v>766486</v>
      </c>
      <c r="G938" s="58">
        <v>-16178</v>
      </c>
      <c r="H938" s="84">
        <v>-2.0670428178630931E-2</v>
      </c>
      <c r="I938" t="e">
        <f>MATCH(D938,#REF!,0)</f>
        <v>#REF!</v>
      </c>
      <c r="J938" t="str">
        <f t="shared" si="14"/>
        <v>422937</v>
      </c>
    </row>
    <row r="939" spans="1:10" x14ac:dyDescent="0.25">
      <c r="A939" t="s">
        <v>2566</v>
      </c>
      <c r="B939" t="s">
        <v>2534</v>
      </c>
      <c r="C939" t="s">
        <v>47</v>
      </c>
      <c r="D939" t="s">
        <v>4315</v>
      </c>
      <c r="E939" s="58">
        <v>710662</v>
      </c>
      <c r="F939" s="58">
        <v>695557</v>
      </c>
      <c r="G939" s="58">
        <v>-15105</v>
      </c>
      <c r="H939" s="84">
        <v>-2.1254830003574133E-2</v>
      </c>
      <c r="I939" t="e">
        <f>MATCH(D939,#REF!,0)</f>
        <v>#REF!</v>
      </c>
      <c r="J939" t="str">
        <f t="shared" si="14"/>
        <v>422958</v>
      </c>
    </row>
    <row r="940" spans="1:10" x14ac:dyDescent="0.25">
      <c r="A940" t="s">
        <v>2569</v>
      </c>
      <c r="B940" t="s">
        <v>2534</v>
      </c>
      <c r="C940" t="s">
        <v>27</v>
      </c>
      <c r="D940" t="s">
        <v>4316</v>
      </c>
      <c r="E940" s="58">
        <v>1215698</v>
      </c>
      <c r="F940" s="58">
        <v>1173879</v>
      </c>
      <c r="G940" s="58">
        <v>-41819</v>
      </c>
      <c r="H940" s="84">
        <v>-3.4399168214474321E-2</v>
      </c>
      <c r="I940" t="e">
        <f>MATCH(D940,#REF!,0)</f>
        <v>#REF!</v>
      </c>
      <c r="J940" t="str">
        <f t="shared" si="14"/>
        <v>423411</v>
      </c>
    </row>
    <row r="941" spans="1:10" x14ac:dyDescent="0.25">
      <c r="A941" t="s">
        <v>2573</v>
      </c>
      <c r="B941" t="s">
        <v>2534</v>
      </c>
      <c r="C941" t="s">
        <v>27</v>
      </c>
      <c r="D941" t="s">
        <v>4317</v>
      </c>
      <c r="E941" s="58">
        <v>1558850</v>
      </c>
      <c r="F941" s="58">
        <v>1559992</v>
      </c>
      <c r="G941" s="58">
        <v>1142</v>
      </c>
      <c r="H941" s="84">
        <v>7.3259133335471665E-4</v>
      </c>
      <c r="I941" t="e">
        <f>MATCH(D941,#REF!,0)</f>
        <v>#REF!</v>
      </c>
      <c r="J941" t="str">
        <f t="shared" si="14"/>
        <v>423573</v>
      </c>
    </row>
    <row r="942" spans="1:10" x14ac:dyDescent="0.25">
      <c r="A942" t="s">
        <v>2577</v>
      </c>
      <c r="B942" t="s">
        <v>2534</v>
      </c>
      <c r="C942" t="s">
        <v>27</v>
      </c>
      <c r="D942" t="s">
        <v>4318</v>
      </c>
      <c r="E942" s="58">
        <v>647881</v>
      </c>
      <c r="F942" s="58">
        <v>659269</v>
      </c>
      <c r="G942" s="58">
        <v>11388</v>
      </c>
      <c r="H942" s="84">
        <v>1.7577302004534782E-2</v>
      </c>
      <c r="I942" t="e">
        <f>MATCH(D942,#REF!,0)</f>
        <v>#REF!</v>
      </c>
      <c r="J942" t="str">
        <f t="shared" si="14"/>
        <v>423657</v>
      </c>
    </row>
    <row r="943" spans="1:10" x14ac:dyDescent="0.25">
      <c r="A943" t="s">
        <v>2581</v>
      </c>
      <c r="B943" t="s">
        <v>2534</v>
      </c>
      <c r="C943" t="s">
        <v>47</v>
      </c>
      <c r="D943" t="s">
        <v>4319</v>
      </c>
      <c r="E943" s="58">
        <v>937431</v>
      </c>
      <c r="F943" s="58">
        <v>929713</v>
      </c>
      <c r="G943" s="58">
        <v>-7718</v>
      </c>
      <c r="H943" s="84">
        <v>-8.2331392923852536E-3</v>
      </c>
      <c r="I943" t="e">
        <f>MATCH(D943,#REF!,0)</f>
        <v>#REF!</v>
      </c>
      <c r="J943" t="str">
        <f t="shared" si="14"/>
        <v>423951</v>
      </c>
    </row>
    <row r="944" spans="1:10" x14ac:dyDescent="0.25">
      <c r="A944" t="s">
        <v>2584</v>
      </c>
      <c r="B944" t="s">
        <v>2534</v>
      </c>
      <c r="C944" t="s">
        <v>47</v>
      </c>
      <c r="D944" t="s">
        <v>4320</v>
      </c>
      <c r="E944" s="58">
        <v>972757</v>
      </c>
      <c r="F944" s="58">
        <v>948989</v>
      </c>
      <c r="G944" s="58">
        <v>-23768</v>
      </c>
      <c r="H944" s="84">
        <v>-2.4433645812880298E-2</v>
      </c>
      <c r="I944" t="e">
        <f>MATCH(D944,#REF!,0)</f>
        <v>#REF!</v>
      </c>
      <c r="J944" t="str">
        <f t="shared" si="14"/>
        <v>424086</v>
      </c>
    </row>
    <row r="945" spans="1:10" x14ac:dyDescent="0.25">
      <c r="A945" t="s">
        <v>2587</v>
      </c>
      <c r="B945" t="s">
        <v>2534</v>
      </c>
      <c r="C945" t="s">
        <v>47</v>
      </c>
      <c r="D945" t="s">
        <v>4321</v>
      </c>
      <c r="E945" s="58">
        <v>210482</v>
      </c>
      <c r="F945" s="58">
        <v>207716</v>
      </c>
      <c r="G945" s="58">
        <v>-2766</v>
      </c>
      <c r="H945" s="84">
        <v>-1.3141266236542793E-2</v>
      </c>
      <c r="I945" t="e">
        <f>MATCH(D945,#REF!,0)</f>
        <v>#REF!</v>
      </c>
      <c r="J945" t="str">
        <f t="shared" si="14"/>
        <v>424434</v>
      </c>
    </row>
    <row r="946" spans="1:10" x14ac:dyDescent="0.25">
      <c r="A946" t="s">
        <v>2590</v>
      </c>
      <c r="B946" t="s">
        <v>2534</v>
      </c>
      <c r="C946" t="s">
        <v>47</v>
      </c>
      <c r="D946" t="s">
        <v>4322</v>
      </c>
      <c r="E946" s="58">
        <v>795465</v>
      </c>
      <c r="F946" s="58">
        <v>809614</v>
      </c>
      <c r="G946" s="58">
        <v>14149</v>
      </c>
      <c r="H946" s="84">
        <v>1.7787080512656119E-2</v>
      </c>
      <c r="I946" t="e">
        <f>MATCH(D946,#REF!,0)</f>
        <v>#REF!</v>
      </c>
      <c r="J946" t="str">
        <f t="shared" si="14"/>
        <v>424914</v>
      </c>
    </row>
    <row r="947" spans="1:10" x14ac:dyDescent="0.25">
      <c r="A947" t="s">
        <v>2593</v>
      </c>
      <c r="B947" t="s">
        <v>2534</v>
      </c>
      <c r="C947" t="s">
        <v>47</v>
      </c>
      <c r="D947" t="s">
        <v>4323</v>
      </c>
      <c r="E947" s="58">
        <v>667951</v>
      </c>
      <c r="F947" s="58">
        <v>646162</v>
      </c>
      <c r="G947" s="58">
        <v>-21789</v>
      </c>
      <c r="H947" s="84">
        <v>-3.2620656305627209E-2</v>
      </c>
      <c r="I947" t="e">
        <f>MATCH(D947,#REF!,0)</f>
        <v>#REF!</v>
      </c>
      <c r="J947" t="str">
        <f t="shared" si="14"/>
        <v>425340</v>
      </c>
    </row>
    <row r="948" spans="1:10" x14ac:dyDescent="0.25">
      <c r="A948" t="s">
        <v>2595</v>
      </c>
      <c r="B948" t="s">
        <v>2534</v>
      </c>
      <c r="C948" t="s">
        <v>27</v>
      </c>
      <c r="D948" t="s">
        <v>4324</v>
      </c>
      <c r="E948" s="58">
        <v>40049151</v>
      </c>
      <c r="F948" s="58">
        <v>39308769</v>
      </c>
      <c r="G948" s="58">
        <v>-740382</v>
      </c>
      <c r="H948" s="84">
        <v>-1.8486833840747334E-2</v>
      </c>
      <c r="I948" t="e">
        <f>MATCH(D948,#REF!,0)</f>
        <v>#REF!</v>
      </c>
      <c r="J948" t="str">
        <f t="shared" si="14"/>
        <v>425451</v>
      </c>
    </row>
    <row r="949" spans="1:10" x14ac:dyDescent="0.25">
      <c r="A949" t="s">
        <v>2598</v>
      </c>
      <c r="B949" t="s">
        <v>2534</v>
      </c>
      <c r="C949" t="s">
        <v>27</v>
      </c>
      <c r="D949" t="s">
        <v>4325</v>
      </c>
      <c r="E949" s="58">
        <v>13338643</v>
      </c>
      <c r="F949" s="58">
        <v>13005764</v>
      </c>
      <c r="G949" s="58">
        <v>-332879</v>
      </c>
      <c r="H949" s="84">
        <v>-2.4955986902115906E-2</v>
      </c>
      <c r="I949" t="e">
        <f>MATCH(D949,#REF!,0)</f>
        <v>#REF!</v>
      </c>
      <c r="J949" t="str">
        <f t="shared" si="14"/>
        <v>425529</v>
      </c>
    </row>
    <row r="950" spans="1:10" x14ac:dyDescent="0.25">
      <c r="A950" t="s">
        <v>2600</v>
      </c>
      <c r="B950" t="s">
        <v>2534</v>
      </c>
      <c r="C950" t="s">
        <v>27</v>
      </c>
      <c r="D950" t="s">
        <v>4326</v>
      </c>
      <c r="E950" s="58">
        <v>2549335</v>
      </c>
      <c r="F950" s="58">
        <v>2504142</v>
      </c>
      <c r="G950" s="58">
        <v>-45193</v>
      </c>
      <c r="H950" s="84">
        <v>-1.7727368117567914E-2</v>
      </c>
      <c r="I950" t="e">
        <f>MATCH(D950,#REF!,0)</f>
        <v>#REF!</v>
      </c>
      <c r="J950" t="str">
        <f t="shared" si="14"/>
        <v>425793</v>
      </c>
    </row>
    <row r="951" spans="1:10" x14ac:dyDescent="0.25">
      <c r="A951" t="s">
        <v>2604</v>
      </c>
      <c r="B951" t="s">
        <v>2534</v>
      </c>
      <c r="C951" t="s">
        <v>27</v>
      </c>
      <c r="D951" t="s">
        <v>4327</v>
      </c>
      <c r="E951" s="58">
        <v>2628295</v>
      </c>
      <c r="F951" s="58">
        <v>2580802</v>
      </c>
      <c r="G951" s="58">
        <v>-47493</v>
      </c>
      <c r="H951" s="84">
        <v>-1.806988941500098E-2</v>
      </c>
      <c r="I951" t="e">
        <f>MATCH(D951,#REF!,0)</f>
        <v>#REF!</v>
      </c>
      <c r="J951" t="str">
        <f t="shared" si="14"/>
        <v>426201</v>
      </c>
    </row>
    <row r="952" spans="1:10" x14ac:dyDescent="0.25">
      <c r="A952" t="s">
        <v>2606</v>
      </c>
      <c r="B952" t="s">
        <v>2534</v>
      </c>
      <c r="C952" t="s">
        <v>47</v>
      </c>
      <c r="D952" t="s">
        <v>4328</v>
      </c>
      <c r="E952" s="58">
        <v>563406</v>
      </c>
      <c r="F952" s="58">
        <v>526904</v>
      </c>
      <c r="G952" s="58">
        <v>-36502</v>
      </c>
      <c r="H952" s="84">
        <v>-6.478809242358087E-2</v>
      </c>
      <c r="I952" t="e">
        <f>MATCH(D952,#REF!,0)</f>
        <v>#REF!</v>
      </c>
      <c r="J952" t="str">
        <f t="shared" si="14"/>
        <v>426258</v>
      </c>
    </row>
    <row r="953" spans="1:10" x14ac:dyDescent="0.25">
      <c r="A953" t="s">
        <v>2609</v>
      </c>
      <c r="B953" t="s">
        <v>2534</v>
      </c>
      <c r="C953" t="s">
        <v>27</v>
      </c>
      <c r="D953" t="s">
        <v>4329</v>
      </c>
      <c r="E953" s="58">
        <v>486590</v>
      </c>
      <c r="F953" s="58">
        <v>509063</v>
      </c>
      <c r="G953" s="58">
        <v>22473</v>
      </c>
      <c r="H953" s="84">
        <v>4.6184672927927002E-2</v>
      </c>
      <c r="I953" t="e">
        <f>MATCH(D953,#REF!,0)</f>
        <v>#REF!</v>
      </c>
      <c r="J953" t="str">
        <f t="shared" si="14"/>
        <v>426711</v>
      </c>
    </row>
    <row r="954" spans="1:10" x14ac:dyDescent="0.25">
      <c r="A954" t="s">
        <v>2613</v>
      </c>
      <c r="B954" t="s">
        <v>2534</v>
      </c>
      <c r="C954" t="s">
        <v>47</v>
      </c>
      <c r="D954" t="s">
        <v>4330</v>
      </c>
      <c r="E954" s="58">
        <v>1446327</v>
      </c>
      <c r="F954" s="58">
        <v>1446286</v>
      </c>
      <c r="G954" s="58">
        <v>-41</v>
      </c>
      <c r="H954" s="84">
        <v>-2.8347669648703234E-5</v>
      </c>
      <c r="I954" t="e">
        <f>MATCH(D954,#REF!,0)</f>
        <v>#REF!</v>
      </c>
      <c r="J954" t="str">
        <f t="shared" si="14"/>
        <v>427227</v>
      </c>
    </row>
    <row r="955" spans="1:10" x14ac:dyDescent="0.25">
      <c r="A955" t="s">
        <v>2615</v>
      </c>
      <c r="B955" t="s">
        <v>2534</v>
      </c>
      <c r="C955" t="s">
        <v>27</v>
      </c>
      <c r="D955" t="s">
        <v>4331</v>
      </c>
      <c r="E955" s="58">
        <v>1563671</v>
      </c>
      <c r="F955" s="58">
        <v>1516550</v>
      </c>
      <c r="G955" s="58">
        <v>-47121</v>
      </c>
      <c r="H955" s="84">
        <v>-3.0134855733718921E-2</v>
      </c>
      <c r="I955" t="e">
        <f>MATCH(D955,#REF!,0)</f>
        <v>#REF!</v>
      </c>
      <c r="J955" t="str">
        <f t="shared" si="14"/>
        <v>427947</v>
      </c>
    </row>
    <row r="956" spans="1:10" x14ac:dyDescent="0.25">
      <c r="A956" t="s">
        <v>2618</v>
      </c>
      <c r="B956" t="s">
        <v>2534</v>
      </c>
      <c r="C956" t="s">
        <v>27</v>
      </c>
      <c r="D956" t="s">
        <v>4332</v>
      </c>
      <c r="E956" s="58">
        <v>1033343</v>
      </c>
      <c r="F956" s="58">
        <v>994623</v>
      </c>
      <c r="G956" s="58">
        <v>-38720</v>
      </c>
      <c r="H956" s="84">
        <v>-3.7470617210355127E-2</v>
      </c>
      <c r="I956" t="e">
        <f>MATCH(D956,#REF!,0)</f>
        <v>#REF!</v>
      </c>
      <c r="J956" t="str">
        <f t="shared" si="14"/>
        <v>427962</v>
      </c>
    </row>
    <row r="957" spans="1:10" x14ac:dyDescent="0.25">
      <c r="A957" t="s">
        <v>2622</v>
      </c>
      <c r="B957" t="s">
        <v>2534</v>
      </c>
      <c r="C957" t="s">
        <v>27</v>
      </c>
      <c r="D957" t="s">
        <v>4333</v>
      </c>
      <c r="E957" s="58">
        <v>1310254</v>
      </c>
      <c r="F957" s="58">
        <v>1208304</v>
      </c>
      <c r="G957" s="58">
        <v>-101950</v>
      </c>
      <c r="H957" s="84">
        <v>-7.7809340784305944E-2</v>
      </c>
      <c r="I957" t="e">
        <f>MATCH(D957,#REF!,0)</f>
        <v>#REF!</v>
      </c>
      <c r="J957" t="str">
        <f t="shared" si="14"/>
        <v>428136</v>
      </c>
    </row>
    <row r="958" spans="1:10" x14ac:dyDescent="0.25">
      <c r="A958" t="s">
        <v>2626</v>
      </c>
      <c r="B958" t="s">
        <v>2534</v>
      </c>
      <c r="C958" t="s">
        <v>99</v>
      </c>
      <c r="D958" t="s">
        <v>4334</v>
      </c>
      <c r="E958" s="58">
        <v>12911124</v>
      </c>
      <c r="F958" s="58">
        <v>12648819</v>
      </c>
      <c r="G958" s="58">
        <v>-262305</v>
      </c>
      <c r="H958" s="84">
        <v>-2.0316201749746961E-2</v>
      </c>
      <c r="I958" t="e">
        <f>MATCH(D958,#REF!,0)</f>
        <v>#REF!</v>
      </c>
      <c r="J958" t="str">
        <f t="shared" si="14"/>
        <v>429003</v>
      </c>
    </row>
    <row r="959" spans="1:10" x14ac:dyDescent="0.25">
      <c r="A959" t="s">
        <v>2627</v>
      </c>
      <c r="B959" t="s">
        <v>2534</v>
      </c>
      <c r="C959" t="s">
        <v>99</v>
      </c>
      <c r="D959" t="s">
        <v>4335</v>
      </c>
      <c r="E959" s="58">
        <v>3072398</v>
      </c>
      <c r="F959" s="58">
        <v>2945356</v>
      </c>
      <c r="G959" s="58">
        <v>-127042</v>
      </c>
      <c r="H959" s="84">
        <v>-4.1349460584208166E-2</v>
      </c>
      <c r="I959" t="e">
        <f>MATCH(D959,#REF!,0)</f>
        <v>#REF!</v>
      </c>
      <c r="J959" t="str">
        <f t="shared" si="14"/>
        <v>429007</v>
      </c>
    </row>
    <row r="960" spans="1:10" x14ac:dyDescent="0.25">
      <c r="A960" t="s">
        <v>2628</v>
      </c>
      <c r="B960" t="s">
        <v>2534</v>
      </c>
      <c r="C960" t="s">
        <v>99</v>
      </c>
      <c r="D960" t="s">
        <v>4336</v>
      </c>
      <c r="E960" s="58">
        <v>2137630</v>
      </c>
      <c r="F960" s="58">
        <v>2084865</v>
      </c>
      <c r="G960" s="58">
        <v>-52765</v>
      </c>
      <c r="H960" s="84">
        <v>-2.4683878875202913E-2</v>
      </c>
      <c r="I960" t="e">
        <f>MATCH(D960,#REF!,0)</f>
        <v>#REF!</v>
      </c>
      <c r="J960" t="str">
        <f t="shared" si="14"/>
        <v>429011</v>
      </c>
    </row>
    <row r="961" spans="1:10" x14ac:dyDescent="0.25">
      <c r="A961" t="s">
        <v>2629</v>
      </c>
      <c r="B961" t="s">
        <v>2534</v>
      </c>
      <c r="C961" t="s">
        <v>99</v>
      </c>
      <c r="D961" t="s">
        <v>4337</v>
      </c>
      <c r="E961" s="58">
        <v>1771991</v>
      </c>
      <c r="F961" s="58">
        <v>1761465</v>
      </c>
      <c r="G961" s="58">
        <v>-10526</v>
      </c>
      <c r="H961" s="84">
        <v>-5.9402107572781122E-3</v>
      </c>
      <c r="I961" t="e">
        <f>MATCH(D961,#REF!,0)</f>
        <v>#REF!</v>
      </c>
      <c r="J961" t="str">
        <f t="shared" si="14"/>
        <v>429017</v>
      </c>
    </row>
    <row r="962" spans="1:10" x14ac:dyDescent="0.25">
      <c r="A962" t="s">
        <v>2630</v>
      </c>
      <c r="B962" t="s">
        <v>2534</v>
      </c>
      <c r="C962" t="s">
        <v>99</v>
      </c>
      <c r="D962" t="s">
        <v>4338</v>
      </c>
      <c r="E962" s="58">
        <v>2259114</v>
      </c>
      <c r="F962" s="58">
        <v>2237034</v>
      </c>
      <c r="G962" s="58">
        <v>-22080</v>
      </c>
      <c r="H962" s="84">
        <v>-9.7737431577158123E-3</v>
      </c>
      <c r="I962" t="e">
        <f>MATCH(D962,#REF!,0)</f>
        <v>#REF!</v>
      </c>
      <c r="J962" t="str">
        <f t="shared" si="14"/>
        <v>429029</v>
      </c>
    </row>
    <row r="963" spans="1:10" x14ac:dyDescent="0.25">
      <c r="A963" t="s">
        <v>1758</v>
      </c>
      <c r="B963" t="s">
        <v>2534</v>
      </c>
      <c r="C963" t="s">
        <v>99</v>
      </c>
      <c r="D963" t="s">
        <v>4339</v>
      </c>
      <c r="E963" s="58">
        <v>1106216</v>
      </c>
      <c r="F963" s="58">
        <v>1086122</v>
      </c>
      <c r="G963" s="58">
        <v>-20094</v>
      </c>
      <c r="H963" s="84">
        <v>-1.8164626076643261E-2</v>
      </c>
      <c r="I963" t="e">
        <f>MATCH(D963,#REF!,0)</f>
        <v>#REF!</v>
      </c>
      <c r="J963" t="str">
        <f t="shared" ref="J963:J1026" si="15">LEFT(D963,2)&amp;IF(MID(D963,3,4)="0000","9999",MID(D963,3,4))</f>
        <v>429041</v>
      </c>
    </row>
    <row r="964" spans="1:10" x14ac:dyDescent="0.25">
      <c r="A964" t="s">
        <v>2631</v>
      </c>
      <c r="B964" t="s">
        <v>2534</v>
      </c>
      <c r="C964" t="s">
        <v>99</v>
      </c>
      <c r="D964" t="s">
        <v>4340</v>
      </c>
      <c r="E964" s="58">
        <v>1201620</v>
      </c>
      <c r="F964" s="58">
        <v>1147763</v>
      </c>
      <c r="G964" s="58">
        <v>-53857</v>
      </c>
      <c r="H964" s="84">
        <v>-4.4820325893377276E-2</v>
      </c>
      <c r="I964" t="e">
        <f>MATCH(D964,#REF!,0)</f>
        <v>#REF!</v>
      </c>
      <c r="J964" t="str">
        <f t="shared" si="15"/>
        <v>429043</v>
      </c>
    </row>
    <row r="965" spans="1:10" x14ac:dyDescent="0.25">
      <c r="A965" t="s">
        <v>2632</v>
      </c>
      <c r="B965" t="s">
        <v>2534</v>
      </c>
      <c r="C965" t="s">
        <v>99</v>
      </c>
      <c r="D965" t="s">
        <v>4341</v>
      </c>
      <c r="E965" s="58">
        <v>3319680</v>
      </c>
      <c r="F965" s="58">
        <v>3313720</v>
      </c>
      <c r="G965" s="58">
        <v>-5960</v>
      </c>
      <c r="H965" s="84">
        <v>-1.7953537690379795E-3</v>
      </c>
      <c r="I965" t="e">
        <f>MATCH(D965,#REF!,0)</f>
        <v>#REF!</v>
      </c>
      <c r="J965" t="str">
        <f t="shared" si="15"/>
        <v>429045</v>
      </c>
    </row>
    <row r="966" spans="1:10" x14ac:dyDescent="0.25">
      <c r="A966" t="s">
        <v>2634</v>
      </c>
      <c r="B966" t="s">
        <v>2534</v>
      </c>
      <c r="C966" t="s">
        <v>99</v>
      </c>
      <c r="D966" t="s">
        <v>4342</v>
      </c>
      <c r="E966" s="58">
        <v>2624751</v>
      </c>
      <c r="F966" s="58">
        <v>2639766</v>
      </c>
      <c r="G966" s="58">
        <v>15015</v>
      </c>
      <c r="H966" s="84">
        <v>5.720542634329885E-3</v>
      </c>
      <c r="I966" t="e">
        <f>MATCH(D966,#REF!,0)</f>
        <v>#REF!</v>
      </c>
      <c r="J966" t="str">
        <f t="shared" si="15"/>
        <v>429071</v>
      </c>
    </row>
    <row r="967" spans="1:10" x14ac:dyDescent="0.25">
      <c r="A967" t="s">
        <v>2635</v>
      </c>
      <c r="B967" t="s">
        <v>2534</v>
      </c>
      <c r="C967" t="s">
        <v>99</v>
      </c>
      <c r="D967" t="s">
        <v>4343</v>
      </c>
      <c r="E967" s="58">
        <v>1151731</v>
      </c>
      <c r="F967" s="58">
        <v>1152713</v>
      </c>
      <c r="G967" s="58">
        <v>982</v>
      </c>
      <c r="H967" s="84">
        <v>8.5262965049998649E-4</v>
      </c>
      <c r="I967" t="e">
        <f>MATCH(D967,#REF!,0)</f>
        <v>#REF!</v>
      </c>
      <c r="J967" t="str">
        <f t="shared" si="15"/>
        <v>429077</v>
      </c>
    </row>
    <row r="968" spans="1:10" x14ac:dyDescent="0.25">
      <c r="A968" t="s">
        <v>2636</v>
      </c>
      <c r="B968" t="s">
        <v>2534</v>
      </c>
      <c r="C968" t="s">
        <v>99</v>
      </c>
      <c r="D968" t="s">
        <v>4344</v>
      </c>
      <c r="E968" s="58">
        <v>3989585</v>
      </c>
      <c r="F968" s="58">
        <v>3915265</v>
      </c>
      <c r="G968" s="58">
        <v>-74320</v>
      </c>
      <c r="H968" s="84">
        <v>-1.8628503967204609E-2</v>
      </c>
      <c r="I968" t="e">
        <f>MATCH(D968,#REF!,0)</f>
        <v>#REF!</v>
      </c>
      <c r="J968" t="str">
        <f t="shared" si="15"/>
        <v>429079</v>
      </c>
    </row>
    <row r="969" spans="1:10" x14ac:dyDescent="0.25">
      <c r="A969" t="s">
        <v>1738</v>
      </c>
      <c r="B969" t="s">
        <v>2534</v>
      </c>
      <c r="C969" t="s">
        <v>99</v>
      </c>
      <c r="D969" t="s">
        <v>4345</v>
      </c>
      <c r="E969" s="58">
        <v>3012733</v>
      </c>
      <c r="F969" s="58">
        <v>2946768</v>
      </c>
      <c r="G969" s="58">
        <v>-65965</v>
      </c>
      <c r="H969" s="84">
        <v>-2.1895401948994486E-2</v>
      </c>
      <c r="I969" t="e">
        <f>MATCH(D969,#REF!,0)</f>
        <v>#REF!</v>
      </c>
      <c r="J969" t="str">
        <f t="shared" si="15"/>
        <v>429091</v>
      </c>
    </row>
    <row r="970" spans="1:10" x14ac:dyDescent="0.25">
      <c r="A970" t="s">
        <v>2637</v>
      </c>
      <c r="B970" t="s">
        <v>2534</v>
      </c>
      <c r="C970" t="s">
        <v>99</v>
      </c>
      <c r="D970" t="s">
        <v>4346</v>
      </c>
      <c r="E970" s="58">
        <v>1473782</v>
      </c>
      <c r="F970" s="58">
        <v>1421254</v>
      </c>
      <c r="G970" s="58">
        <v>-52528</v>
      </c>
      <c r="H970" s="84">
        <v>-3.5641634922939758E-2</v>
      </c>
      <c r="I970" t="e">
        <f>MATCH(D970,#REF!,0)</f>
        <v>#REF!</v>
      </c>
      <c r="J970" t="str">
        <f t="shared" si="15"/>
        <v>429095</v>
      </c>
    </row>
    <row r="971" spans="1:10" x14ac:dyDescent="0.25">
      <c r="A971" t="s">
        <v>1933</v>
      </c>
      <c r="B971" t="s">
        <v>2534</v>
      </c>
      <c r="C971" t="s">
        <v>99</v>
      </c>
      <c r="D971" t="s">
        <v>4347</v>
      </c>
      <c r="E971" s="58">
        <v>3301371</v>
      </c>
      <c r="F971" s="58">
        <v>3210508</v>
      </c>
      <c r="G971" s="58">
        <v>-90863</v>
      </c>
      <c r="H971" s="84">
        <v>-2.7522807948576516E-2</v>
      </c>
      <c r="I971" t="e">
        <f>MATCH(D971,#REF!,0)</f>
        <v>#REF!</v>
      </c>
      <c r="J971" t="str">
        <f t="shared" si="15"/>
        <v>429125</v>
      </c>
    </row>
    <row r="972" spans="1:10" x14ac:dyDescent="0.25">
      <c r="A972" t="s">
        <v>2638</v>
      </c>
      <c r="B972" t="s">
        <v>2534</v>
      </c>
      <c r="C972" t="s">
        <v>99</v>
      </c>
      <c r="D972" t="s">
        <v>4348</v>
      </c>
      <c r="E972" s="58">
        <v>3601281</v>
      </c>
      <c r="F972" s="58">
        <v>3535692</v>
      </c>
      <c r="G972" s="58">
        <v>-65589</v>
      </c>
      <c r="H972" s="84">
        <v>-1.8212685985903348E-2</v>
      </c>
      <c r="I972" t="e">
        <f>MATCH(D972,#REF!,0)</f>
        <v>#REF!</v>
      </c>
      <c r="J972" t="str">
        <f t="shared" si="15"/>
        <v>429129</v>
      </c>
    </row>
    <row r="973" spans="1:10" x14ac:dyDescent="0.25">
      <c r="A973" t="s">
        <v>2640</v>
      </c>
      <c r="B973" t="s">
        <v>2534</v>
      </c>
      <c r="C973" t="s">
        <v>99</v>
      </c>
      <c r="D973" t="s">
        <v>4349</v>
      </c>
      <c r="E973" s="58">
        <v>2014331</v>
      </c>
      <c r="F973" s="58">
        <v>2004894</v>
      </c>
      <c r="G973" s="58">
        <v>-9437</v>
      </c>
      <c r="H973" s="84">
        <v>-4.6849301331310491E-3</v>
      </c>
      <c r="I973" t="e">
        <f>MATCH(D973,#REF!,0)</f>
        <v>#REF!</v>
      </c>
      <c r="J973" t="str">
        <f t="shared" si="15"/>
        <v>429133</v>
      </c>
    </row>
    <row r="974" spans="1:10" x14ac:dyDescent="0.25">
      <c r="A974" t="s">
        <v>2642</v>
      </c>
      <c r="B974" t="s">
        <v>2643</v>
      </c>
      <c r="C974" t="s">
        <v>19</v>
      </c>
      <c r="D974" t="s">
        <v>4350</v>
      </c>
      <c r="E974" s="58">
        <v>27793428</v>
      </c>
      <c r="F974" s="58">
        <v>26111449</v>
      </c>
      <c r="G974" s="58">
        <v>-1681979</v>
      </c>
      <c r="H974" s="84">
        <v>-6.0517148154592519E-2</v>
      </c>
      <c r="I974" t="e">
        <f>MATCH(D974,#REF!,0)</f>
        <v>#REF!</v>
      </c>
      <c r="J974" t="str">
        <f t="shared" si="15"/>
        <v>729999</v>
      </c>
    </row>
    <row r="975" spans="1:10" x14ac:dyDescent="0.25">
      <c r="A975" t="s">
        <v>2645</v>
      </c>
      <c r="B975" t="s">
        <v>2643</v>
      </c>
      <c r="C975" t="s">
        <v>27</v>
      </c>
      <c r="D975" t="s">
        <v>4351</v>
      </c>
      <c r="E975" s="58">
        <v>1124241</v>
      </c>
      <c r="F975" s="58">
        <v>998055</v>
      </c>
      <c r="G975" s="58">
        <v>-126186</v>
      </c>
      <c r="H975" s="84">
        <v>-0.11224105863422522</v>
      </c>
      <c r="I975" t="e">
        <f>MATCH(D975,#REF!,0)</f>
        <v>#REF!</v>
      </c>
      <c r="J975" t="str">
        <f t="shared" si="15"/>
        <v>729005</v>
      </c>
    </row>
    <row r="976" spans="1:10" x14ac:dyDescent="0.25">
      <c r="A976" t="s">
        <v>2647</v>
      </c>
      <c r="B976" t="s">
        <v>2643</v>
      </c>
      <c r="C976" t="s">
        <v>47</v>
      </c>
      <c r="D976" t="s">
        <v>4352</v>
      </c>
      <c r="E976" s="58">
        <v>1535954</v>
      </c>
      <c r="F976" s="58">
        <v>1438858</v>
      </c>
      <c r="G976" s="58">
        <v>-97096</v>
      </c>
      <c r="H976" s="84">
        <v>-6.3215434837241222E-2</v>
      </c>
      <c r="I976" t="e">
        <f>MATCH(D976,#REF!,0)</f>
        <v>#REF!</v>
      </c>
      <c r="J976" t="str">
        <f t="shared" si="15"/>
        <v>729013</v>
      </c>
    </row>
    <row r="977" spans="1:10" x14ac:dyDescent="0.25">
      <c r="A977" t="s">
        <v>2649</v>
      </c>
      <c r="B977" t="s">
        <v>2643</v>
      </c>
      <c r="C977" t="s">
        <v>47</v>
      </c>
      <c r="D977" t="s">
        <v>4353</v>
      </c>
      <c r="E977" s="58">
        <v>2683168</v>
      </c>
      <c r="F977" s="58">
        <v>2515980</v>
      </c>
      <c r="G977" s="58">
        <v>-167188</v>
      </c>
      <c r="H977" s="84">
        <v>-6.2309926176817854E-2</v>
      </c>
      <c r="I977" t="e">
        <f>MATCH(D977,#REF!,0)</f>
        <v>#REF!</v>
      </c>
      <c r="J977" t="str">
        <f t="shared" si="15"/>
        <v>729021</v>
      </c>
    </row>
    <row r="978" spans="1:10" x14ac:dyDescent="0.25">
      <c r="A978" t="s">
        <v>2650</v>
      </c>
      <c r="B978" t="s">
        <v>2643</v>
      </c>
      <c r="C978" t="s">
        <v>27</v>
      </c>
      <c r="D978" t="s">
        <v>4354</v>
      </c>
      <c r="E978" s="58">
        <v>874684</v>
      </c>
      <c r="F978" s="58">
        <v>826898</v>
      </c>
      <c r="G978" s="58">
        <v>-47786</v>
      </c>
      <c r="H978" s="84">
        <v>-5.4632301494025273E-2</v>
      </c>
      <c r="I978" t="e">
        <f>MATCH(D978,#REF!,0)</f>
        <v>#REF!</v>
      </c>
      <c r="J978" t="str">
        <f t="shared" si="15"/>
        <v>729023</v>
      </c>
    </row>
    <row r="979" spans="1:10" x14ac:dyDescent="0.25">
      <c r="A979" t="s">
        <v>2652</v>
      </c>
      <c r="B979" t="s">
        <v>2643</v>
      </c>
      <c r="C979" t="s">
        <v>27</v>
      </c>
      <c r="D979" t="s">
        <v>4355</v>
      </c>
      <c r="E979" s="58">
        <v>1963042</v>
      </c>
      <c r="F979" s="58">
        <v>1819857</v>
      </c>
      <c r="G979" s="58">
        <v>-143185</v>
      </c>
      <c r="H979" s="84">
        <v>-7.2940365004926025E-2</v>
      </c>
      <c r="I979" t="e">
        <f>MATCH(D979,#REF!,0)</f>
        <v>#REF!</v>
      </c>
      <c r="J979" t="str">
        <f t="shared" si="15"/>
        <v>729025</v>
      </c>
    </row>
    <row r="980" spans="1:10" x14ac:dyDescent="0.25">
      <c r="A980" t="s">
        <v>2653</v>
      </c>
      <c r="B980" t="s">
        <v>2643</v>
      </c>
      <c r="C980" t="s">
        <v>47</v>
      </c>
      <c r="D980" t="s">
        <v>4356</v>
      </c>
      <c r="E980" s="58">
        <v>773744</v>
      </c>
      <c r="F980" s="58">
        <v>750451</v>
      </c>
      <c r="G980" s="58">
        <v>-23293</v>
      </c>
      <c r="H980" s="84">
        <v>-3.0104272214065635E-2</v>
      </c>
      <c r="I980" t="e">
        <f>MATCH(D980,#REF!,0)</f>
        <v>#REF!</v>
      </c>
      <c r="J980" t="str">
        <f t="shared" si="15"/>
        <v>729029</v>
      </c>
    </row>
    <row r="981" spans="1:10" x14ac:dyDescent="0.25">
      <c r="A981" t="s">
        <v>2654</v>
      </c>
      <c r="B981" t="s">
        <v>2643</v>
      </c>
      <c r="C981" t="s">
        <v>47</v>
      </c>
      <c r="D981" t="s">
        <v>4357</v>
      </c>
      <c r="E981" s="58">
        <v>2341634</v>
      </c>
      <c r="F981" s="58">
        <v>2180938</v>
      </c>
      <c r="G981" s="58">
        <v>-160696</v>
      </c>
      <c r="H981" s="84">
        <v>-6.8625583673622773E-2</v>
      </c>
      <c r="I981" t="e">
        <f>MATCH(D981,#REF!,0)</f>
        <v>#REF!</v>
      </c>
      <c r="J981" t="str">
        <f t="shared" si="15"/>
        <v>729031</v>
      </c>
    </row>
    <row r="982" spans="1:10" x14ac:dyDescent="0.25">
      <c r="A982" t="s">
        <v>2655</v>
      </c>
      <c r="B982" t="s">
        <v>2643</v>
      </c>
      <c r="C982" t="s">
        <v>47</v>
      </c>
      <c r="D982" t="s">
        <v>4358</v>
      </c>
      <c r="E982" s="58">
        <v>767693</v>
      </c>
      <c r="F982" s="58">
        <v>662753</v>
      </c>
      <c r="G982" s="58">
        <v>-104940</v>
      </c>
      <c r="H982" s="84">
        <v>-0.1366952675092778</v>
      </c>
      <c r="I982" t="e">
        <f>MATCH(D982,#REF!,0)</f>
        <v>#REF!</v>
      </c>
      <c r="J982" t="str">
        <f t="shared" si="15"/>
        <v>729035</v>
      </c>
    </row>
    <row r="983" spans="1:10" x14ac:dyDescent="0.25">
      <c r="A983" t="s">
        <v>2656</v>
      </c>
      <c r="B983" t="s">
        <v>2643</v>
      </c>
      <c r="C983" t="s">
        <v>47</v>
      </c>
      <c r="D983" t="s">
        <v>4359</v>
      </c>
      <c r="E983" s="58">
        <v>686238</v>
      </c>
      <c r="F983" s="58">
        <v>614911</v>
      </c>
      <c r="G983" s="58">
        <v>-71327</v>
      </c>
      <c r="H983" s="84">
        <v>-0.10393915813464133</v>
      </c>
      <c r="I983" t="e">
        <f>MATCH(D983,#REF!,0)</f>
        <v>#REF!</v>
      </c>
      <c r="J983" t="str">
        <f t="shared" si="15"/>
        <v>729041</v>
      </c>
    </row>
    <row r="984" spans="1:10" x14ac:dyDescent="0.25">
      <c r="A984" t="s">
        <v>2657</v>
      </c>
      <c r="B984" t="s">
        <v>2643</v>
      </c>
      <c r="C984" t="s">
        <v>27</v>
      </c>
      <c r="D984" t="s">
        <v>4360</v>
      </c>
      <c r="E984" s="58">
        <v>622298</v>
      </c>
      <c r="F984" s="58">
        <v>580549</v>
      </c>
      <c r="G984" s="58">
        <v>-41749</v>
      </c>
      <c r="H984" s="84">
        <v>-6.7088436729669715E-2</v>
      </c>
      <c r="I984" t="e">
        <f>MATCH(D984,#REF!,0)</f>
        <v>#REF!</v>
      </c>
      <c r="J984" t="str">
        <f t="shared" si="15"/>
        <v>729053</v>
      </c>
    </row>
    <row r="985" spans="1:10" x14ac:dyDescent="0.25">
      <c r="A985" t="s">
        <v>2658</v>
      </c>
      <c r="B985" t="s">
        <v>2643</v>
      </c>
      <c r="C985" t="s">
        <v>27</v>
      </c>
      <c r="D985" t="s">
        <v>4361</v>
      </c>
      <c r="E985" s="58">
        <v>796200</v>
      </c>
      <c r="F985" s="58">
        <v>715037</v>
      </c>
      <c r="G985" s="58">
        <v>-81163</v>
      </c>
      <c r="H985" s="84">
        <v>-0.10193795528761618</v>
      </c>
      <c r="I985" t="e">
        <f>MATCH(D985,#REF!,0)</f>
        <v>#REF!</v>
      </c>
      <c r="J985" t="str">
        <f t="shared" si="15"/>
        <v>729057</v>
      </c>
    </row>
    <row r="986" spans="1:10" x14ac:dyDescent="0.25">
      <c r="A986" t="s">
        <v>2660</v>
      </c>
      <c r="B986" t="s">
        <v>2643</v>
      </c>
      <c r="C986" t="s">
        <v>27</v>
      </c>
      <c r="D986" t="s">
        <v>4362</v>
      </c>
      <c r="E986" s="58">
        <v>1106419</v>
      </c>
      <c r="F986" s="58">
        <v>1023419</v>
      </c>
      <c r="G986" s="58">
        <v>-83000</v>
      </c>
      <c r="H986" s="84">
        <v>-7.5016788395716266E-2</v>
      </c>
      <c r="I986" t="e">
        <f>MATCH(D986,#REF!,0)</f>
        <v>#REF!</v>
      </c>
      <c r="J986" t="str">
        <f t="shared" si="15"/>
        <v>729061</v>
      </c>
    </row>
    <row r="987" spans="1:10" x14ac:dyDescent="0.25">
      <c r="A987" t="s">
        <v>2661</v>
      </c>
      <c r="B987" t="s">
        <v>2643</v>
      </c>
      <c r="C987" t="s">
        <v>47</v>
      </c>
      <c r="D987" t="s">
        <v>4363</v>
      </c>
      <c r="E987" s="58">
        <v>1029153</v>
      </c>
      <c r="F987" s="58">
        <v>895347</v>
      </c>
      <c r="G987" s="58">
        <v>-133806</v>
      </c>
      <c r="H987" s="84">
        <v>-0.13001565364916587</v>
      </c>
      <c r="I987" t="e">
        <f>MATCH(D987,#REF!,0)</f>
        <v>#REF!</v>
      </c>
      <c r="J987" t="str">
        <f t="shared" si="15"/>
        <v>729069</v>
      </c>
    </row>
    <row r="988" spans="1:10" x14ac:dyDescent="0.25">
      <c r="A988" t="s">
        <v>2662</v>
      </c>
      <c r="B988" t="s">
        <v>2643</v>
      </c>
      <c r="C988" t="s">
        <v>27</v>
      </c>
      <c r="D988" t="s">
        <v>4364</v>
      </c>
      <c r="E988" s="58">
        <v>883565</v>
      </c>
      <c r="F988" s="58">
        <v>838501</v>
      </c>
      <c r="G988" s="58">
        <v>-45064</v>
      </c>
      <c r="H988" s="84">
        <v>-5.1002472936343107E-2</v>
      </c>
      <c r="I988" t="e">
        <f>MATCH(D988,#REF!,0)</f>
        <v>#REF!</v>
      </c>
      <c r="J988" t="str">
        <f t="shared" si="15"/>
        <v>729071</v>
      </c>
    </row>
    <row r="989" spans="1:10" x14ac:dyDescent="0.25">
      <c r="A989" t="s">
        <v>2663</v>
      </c>
      <c r="B989" t="s">
        <v>2643</v>
      </c>
      <c r="C989" t="s">
        <v>47</v>
      </c>
      <c r="D989" t="s">
        <v>4365</v>
      </c>
      <c r="E989" s="58">
        <v>1031489</v>
      </c>
      <c r="F989" s="58">
        <v>982408</v>
      </c>
      <c r="G989" s="58">
        <v>-49081</v>
      </c>
      <c r="H989" s="84">
        <v>-4.7582669325605995E-2</v>
      </c>
      <c r="I989" t="e">
        <f>MATCH(D989,#REF!,0)</f>
        <v>#REF!</v>
      </c>
      <c r="J989" t="str">
        <f t="shared" si="15"/>
        <v>729075</v>
      </c>
    </row>
    <row r="990" spans="1:10" x14ac:dyDescent="0.25">
      <c r="A990" t="s">
        <v>2666</v>
      </c>
      <c r="B990" t="s">
        <v>2643</v>
      </c>
      <c r="C990" t="s">
        <v>47</v>
      </c>
      <c r="D990" t="s">
        <v>4366</v>
      </c>
      <c r="E990" s="58">
        <v>861956</v>
      </c>
      <c r="F990" s="58">
        <v>800126</v>
      </c>
      <c r="G990" s="58">
        <v>-61830</v>
      </c>
      <c r="H990" s="84">
        <v>-7.1732199787460149E-2</v>
      </c>
      <c r="I990" t="e">
        <f>MATCH(D990,#REF!,0)</f>
        <v>#REF!</v>
      </c>
      <c r="J990" t="str">
        <f t="shared" si="15"/>
        <v>729091</v>
      </c>
    </row>
    <row r="991" spans="1:10" x14ac:dyDescent="0.25">
      <c r="A991" t="s">
        <v>2667</v>
      </c>
      <c r="B991" t="s">
        <v>2643</v>
      </c>
      <c r="C991" t="s">
        <v>27</v>
      </c>
      <c r="D991" t="s">
        <v>4367</v>
      </c>
      <c r="E991" s="58">
        <v>1631700</v>
      </c>
      <c r="F991" s="58">
        <v>1504501</v>
      </c>
      <c r="G991" s="58">
        <v>-127199</v>
      </c>
      <c r="H991" s="84">
        <v>-7.795489366917939E-2</v>
      </c>
      <c r="I991" t="e">
        <f>MATCH(D991,#REF!,0)</f>
        <v>#REF!</v>
      </c>
      <c r="J991" t="str">
        <f t="shared" si="15"/>
        <v>729097</v>
      </c>
    </row>
    <row r="992" spans="1:10" x14ac:dyDescent="0.25">
      <c r="A992" t="s">
        <v>2669</v>
      </c>
      <c r="B992" t="s">
        <v>2643</v>
      </c>
      <c r="C992" t="s">
        <v>27</v>
      </c>
      <c r="D992" t="s">
        <v>4368</v>
      </c>
      <c r="E992" s="58">
        <v>2983012</v>
      </c>
      <c r="F992" s="58">
        <v>2782474</v>
      </c>
      <c r="G992" s="58">
        <v>-200538</v>
      </c>
      <c r="H992" s="84">
        <v>-6.7226682292930773E-2</v>
      </c>
      <c r="I992" t="e">
        <f>MATCH(D992,#REF!,0)</f>
        <v>#REF!</v>
      </c>
      <c r="J992" t="str">
        <f t="shared" si="15"/>
        <v>729113</v>
      </c>
    </row>
    <row r="993" spans="1:10" x14ac:dyDescent="0.25">
      <c r="A993" t="s">
        <v>2670</v>
      </c>
      <c r="B993" t="s">
        <v>2643</v>
      </c>
      <c r="C993" t="s">
        <v>47</v>
      </c>
      <c r="D993" t="s">
        <v>4369</v>
      </c>
      <c r="E993" s="58">
        <v>907451</v>
      </c>
      <c r="F993" s="58">
        <v>851967</v>
      </c>
      <c r="G993" s="58">
        <v>-55484</v>
      </c>
      <c r="H993" s="84">
        <v>-6.1142695308066222E-2</v>
      </c>
      <c r="I993" t="e">
        <f>MATCH(D993,#REF!,0)</f>
        <v>#REF!</v>
      </c>
      <c r="J993" t="str">
        <f t="shared" si="15"/>
        <v>729119</v>
      </c>
    </row>
    <row r="994" spans="1:10" x14ac:dyDescent="0.25">
      <c r="A994" t="s">
        <v>2671</v>
      </c>
      <c r="B994" t="s">
        <v>2643</v>
      </c>
      <c r="C994" t="s">
        <v>27</v>
      </c>
      <c r="D994" t="s">
        <v>4370</v>
      </c>
      <c r="E994" s="58">
        <v>639957</v>
      </c>
      <c r="F994" s="58">
        <v>572681</v>
      </c>
      <c r="G994" s="58">
        <v>-67276</v>
      </c>
      <c r="H994" s="84">
        <v>-0.10512581314057039</v>
      </c>
      <c r="I994" t="e">
        <f>MATCH(D994,#REF!,0)</f>
        <v>#REF!</v>
      </c>
      <c r="J994" t="str">
        <f t="shared" si="15"/>
        <v>729125</v>
      </c>
    </row>
    <row r="995" spans="1:10" x14ac:dyDescent="0.25">
      <c r="A995" t="s">
        <v>2672</v>
      </c>
      <c r="B995" t="s">
        <v>2643</v>
      </c>
      <c r="C995" t="s">
        <v>27</v>
      </c>
      <c r="D995" t="s">
        <v>4371</v>
      </c>
      <c r="E995" s="58">
        <v>6404731</v>
      </c>
      <c r="F995" s="58">
        <v>6367269</v>
      </c>
      <c r="G995" s="58">
        <v>-37462</v>
      </c>
      <c r="H995" s="84">
        <v>-5.849113725463255E-3</v>
      </c>
      <c r="I995" t="e">
        <f>MATCH(D995,#REF!,0)</f>
        <v>#REF!</v>
      </c>
      <c r="J995" t="str">
        <f t="shared" si="15"/>
        <v>729127</v>
      </c>
    </row>
    <row r="996" spans="1:10" x14ac:dyDescent="0.25">
      <c r="A996" t="s">
        <v>2673</v>
      </c>
      <c r="B996" t="s">
        <v>2643</v>
      </c>
      <c r="C996" t="s">
        <v>27</v>
      </c>
      <c r="D996" t="s">
        <v>4372</v>
      </c>
      <c r="E996" s="58">
        <v>841796</v>
      </c>
      <c r="F996" s="58">
        <v>753338</v>
      </c>
      <c r="G996" s="58">
        <v>-88458</v>
      </c>
      <c r="H996" s="84">
        <v>-0.10508246653583529</v>
      </c>
      <c r="I996" t="e">
        <f>MATCH(D996,#REF!,0)</f>
        <v>#REF!</v>
      </c>
      <c r="J996" t="str">
        <f t="shared" si="15"/>
        <v>729131</v>
      </c>
    </row>
    <row r="997" spans="1:10" x14ac:dyDescent="0.25">
      <c r="A997" t="s">
        <v>2675</v>
      </c>
      <c r="B997" t="s">
        <v>2643</v>
      </c>
      <c r="C997" t="s">
        <v>47</v>
      </c>
      <c r="D997" t="s">
        <v>4373</v>
      </c>
      <c r="E997" s="58">
        <v>1134244</v>
      </c>
      <c r="F997" s="58">
        <v>1044770</v>
      </c>
      <c r="G997" s="58">
        <v>-89474</v>
      </c>
      <c r="H997" s="84">
        <v>-7.8884261234796041E-2</v>
      </c>
      <c r="I997" t="e">
        <f>MATCH(D997,#REF!,0)</f>
        <v>#REF!</v>
      </c>
      <c r="J997" t="str">
        <f t="shared" si="15"/>
        <v>729135</v>
      </c>
    </row>
    <row r="998" spans="1:10" x14ac:dyDescent="0.25">
      <c r="A998" t="s">
        <v>2676</v>
      </c>
      <c r="B998" t="s">
        <v>2643</v>
      </c>
      <c r="C998" t="s">
        <v>47</v>
      </c>
      <c r="D998" t="s">
        <v>4374</v>
      </c>
      <c r="E998" s="58">
        <v>1357185</v>
      </c>
      <c r="F998" s="58">
        <v>1288748</v>
      </c>
      <c r="G998" s="58">
        <v>-68437</v>
      </c>
      <c r="H998" s="84">
        <v>-5.042569730729414E-2</v>
      </c>
      <c r="I998" t="e">
        <f>MATCH(D998,#REF!,0)</f>
        <v>#REF!</v>
      </c>
      <c r="J998" t="str">
        <f t="shared" si="15"/>
        <v>729137</v>
      </c>
    </row>
    <row r="999" spans="1:10" x14ac:dyDescent="0.25">
      <c r="A999" t="s">
        <v>2677</v>
      </c>
      <c r="B999" t="s">
        <v>2643</v>
      </c>
      <c r="C999" t="s">
        <v>47</v>
      </c>
      <c r="D999" t="s">
        <v>4375</v>
      </c>
      <c r="E999" s="58">
        <v>933852</v>
      </c>
      <c r="F999" s="58">
        <v>915676</v>
      </c>
      <c r="G999" s="58">
        <v>-18176</v>
      </c>
      <c r="H999" s="84">
        <v>-1.9463469586187103E-2</v>
      </c>
      <c r="I999" t="e">
        <f>MATCH(D999,#REF!,0)</f>
        <v>#REF!</v>
      </c>
      <c r="J999" t="str">
        <f t="shared" si="15"/>
        <v>729139</v>
      </c>
    </row>
    <row r="1000" spans="1:10" x14ac:dyDescent="0.25">
      <c r="A1000" t="s">
        <v>2679</v>
      </c>
      <c r="B1000" t="s">
        <v>2643</v>
      </c>
      <c r="C1000" t="s">
        <v>47</v>
      </c>
      <c r="D1000" t="s">
        <v>4376</v>
      </c>
      <c r="E1000" s="58">
        <v>1036905</v>
      </c>
      <c r="F1000" s="58">
        <v>979205</v>
      </c>
      <c r="G1000" s="58">
        <v>-57700</v>
      </c>
      <c r="H1000" s="84">
        <v>-5.5646370689696745E-2</v>
      </c>
      <c r="I1000" t="e">
        <f>MATCH(D1000,#REF!,0)</f>
        <v>#REF!</v>
      </c>
      <c r="J1000" t="str">
        <f t="shared" si="15"/>
        <v>729145</v>
      </c>
    </row>
    <row r="1001" spans="1:10" x14ac:dyDescent="0.25">
      <c r="A1001" t="s">
        <v>2681</v>
      </c>
      <c r="B1001" t="s">
        <v>2643</v>
      </c>
      <c r="C1001" t="s">
        <v>27</v>
      </c>
      <c r="D1001" t="s">
        <v>4377</v>
      </c>
      <c r="E1001" s="58">
        <v>862113</v>
      </c>
      <c r="F1001" s="58">
        <v>795382</v>
      </c>
      <c r="G1001" s="58">
        <v>-66731</v>
      </c>
      <c r="H1001" s="84">
        <v>-7.7404006203363129E-2</v>
      </c>
      <c r="I1001" t="e">
        <f>MATCH(D1001,#REF!,0)</f>
        <v>#REF!</v>
      </c>
      <c r="J1001" t="str">
        <f t="shared" si="15"/>
        <v>729153</v>
      </c>
    </row>
    <row r="1002" spans="1:10" x14ac:dyDescent="0.25">
      <c r="A1002" t="s">
        <v>2682</v>
      </c>
      <c r="B1002" t="s">
        <v>2683</v>
      </c>
      <c r="C1002" t="s">
        <v>19</v>
      </c>
      <c r="D1002" t="s">
        <v>4378</v>
      </c>
      <c r="E1002" s="58">
        <v>4922042</v>
      </c>
      <c r="F1002" s="58">
        <v>4924053</v>
      </c>
      <c r="G1002" s="58">
        <v>2011</v>
      </c>
      <c r="H1002" s="84">
        <v>4.0857026413021263E-4</v>
      </c>
      <c r="I1002" t="e">
        <f>MATCH(D1002,#REF!,0)</f>
        <v>#REF!</v>
      </c>
      <c r="J1002" t="str">
        <f t="shared" si="15"/>
        <v>449999</v>
      </c>
    </row>
    <row r="1003" spans="1:10" x14ac:dyDescent="0.25">
      <c r="A1003" t="s">
        <v>2685</v>
      </c>
      <c r="B1003" t="s">
        <v>2683</v>
      </c>
      <c r="C1003" t="s">
        <v>27</v>
      </c>
      <c r="D1003" t="s">
        <v>4379</v>
      </c>
      <c r="E1003" s="58">
        <v>1042493</v>
      </c>
      <c r="F1003" s="58">
        <v>1033929</v>
      </c>
      <c r="G1003" s="58">
        <v>-8564</v>
      </c>
      <c r="H1003" s="84">
        <v>-8.2149232656718082E-3</v>
      </c>
      <c r="I1003" t="e">
        <f>MATCH(D1003,#REF!,0)</f>
        <v>#REF!</v>
      </c>
      <c r="J1003" t="str">
        <f t="shared" si="15"/>
        <v>440054</v>
      </c>
    </row>
    <row r="1004" spans="1:10" x14ac:dyDescent="0.25">
      <c r="A1004" t="s">
        <v>2686</v>
      </c>
      <c r="B1004" t="s">
        <v>2683</v>
      </c>
      <c r="C1004" t="s">
        <v>47</v>
      </c>
      <c r="D1004" t="s">
        <v>4380</v>
      </c>
      <c r="E1004" s="58">
        <v>692602</v>
      </c>
      <c r="F1004" s="58">
        <v>673082</v>
      </c>
      <c r="G1004" s="58">
        <v>-19520</v>
      </c>
      <c r="H1004" s="84">
        <v>-2.8183574404925194E-2</v>
      </c>
      <c r="I1004" t="e">
        <f>MATCH(D1004,#REF!,0)</f>
        <v>#REF!</v>
      </c>
      <c r="J1004" t="str">
        <f t="shared" si="15"/>
        <v>440072</v>
      </c>
    </row>
    <row r="1005" spans="1:10" x14ac:dyDescent="0.25">
      <c r="A1005" t="s">
        <v>2688</v>
      </c>
      <c r="B1005" t="s">
        <v>2683</v>
      </c>
      <c r="C1005" t="s">
        <v>47</v>
      </c>
      <c r="D1005" t="s">
        <v>4381</v>
      </c>
      <c r="E1005" s="58">
        <v>1906299</v>
      </c>
      <c r="F1005" s="58">
        <v>1880056</v>
      </c>
      <c r="G1005" s="58">
        <v>-26243</v>
      </c>
      <c r="H1005" s="84">
        <v>-1.3766465806255996E-2</v>
      </c>
      <c r="I1005" t="e">
        <f>MATCH(D1005,#REF!,0)</f>
        <v>#REF!</v>
      </c>
      <c r="J1005" t="str">
        <f t="shared" si="15"/>
        <v>440210</v>
      </c>
    </row>
    <row r="1006" spans="1:10" x14ac:dyDescent="0.25">
      <c r="A1006" t="s">
        <v>2690</v>
      </c>
      <c r="B1006" t="s">
        <v>2683</v>
      </c>
      <c r="C1006" t="s">
        <v>27</v>
      </c>
      <c r="D1006" t="s">
        <v>4382</v>
      </c>
      <c r="E1006" s="58">
        <v>5168772</v>
      </c>
      <c r="F1006" s="58">
        <v>5028707</v>
      </c>
      <c r="G1006" s="58">
        <v>-140065</v>
      </c>
      <c r="H1006" s="84">
        <v>-2.7098312713348546E-2</v>
      </c>
      <c r="I1006" t="e">
        <f>MATCH(D1006,#REF!,0)</f>
        <v>#REF!</v>
      </c>
      <c r="J1006" t="str">
        <f t="shared" si="15"/>
        <v>440222</v>
      </c>
    </row>
    <row r="1007" spans="1:10" x14ac:dyDescent="0.25">
      <c r="A1007" t="s">
        <v>2691</v>
      </c>
      <c r="B1007" t="s">
        <v>2683</v>
      </c>
      <c r="C1007" t="s">
        <v>27</v>
      </c>
      <c r="D1007" t="s">
        <v>4383</v>
      </c>
      <c r="E1007" s="58">
        <v>893415</v>
      </c>
      <c r="F1007" s="58">
        <v>870897</v>
      </c>
      <c r="G1007" s="58">
        <v>-22518</v>
      </c>
      <c r="H1007" s="84">
        <v>-2.5204412283205455E-2</v>
      </c>
      <c r="I1007" t="e">
        <f>MATCH(D1007,#REF!,0)</f>
        <v>#REF!</v>
      </c>
      <c r="J1007" t="str">
        <f t="shared" si="15"/>
        <v>440276</v>
      </c>
    </row>
    <row r="1008" spans="1:10" x14ac:dyDescent="0.25">
      <c r="A1008" t="s">
        <v>2693</v>
      </c>
      <c r="B1008" t="s">
        <v>2683</v>
      </c>
      <c r="C1008" t="s">
        <v>47</v>
      </c>
      <c r="D1008" t="s">
        <v>4384</v>
      </c>
      <c r="E1008" s="58">
        <v>1175620</v>
      </c>
      <c r="F1008" s="58">
        <v>1148929</v>
      </c>
      <c r="G1008" s="58">
        <v>-26691</v>
      </c>
      <c r="H1008" s="84">
        <v>-2.2703764821966281E-2</v>
      </c>
      <c r="I1008" t="e">
        <f>MATCH(D1008,#REF!,0)</f>
        <v>#REF!</v>
      </c>
      <c r="J1008" t="str">
        <f t="shared" si="15"/>
        <v>440306</v>
      </c>
    </row>
    <row r="1009" spans="1:10" x14ac:dyDescent="0.25">
      <c r="A1009" t="s">
        <v>2696</v>
      </c>
      <c r="B1009" t="s">
        <v>2697</v>
      </c>
      <c r="C1009" t="s">
        <v>19</v>
      </c>
      <c r="D1009" t="s">
        <v>4385</v>
      </c>
      <c r="E1009" s="58">
        <v>19333299</v>
      </c>
      <c r="F1009" s="58">
        <v>19295365</v>
      </c>
      <c r="G1009" s="58">
        <v>-37934</v>
      </c>
      <c r="H1009" s="84">
        <v>-1.9621069327071393E-3</v>
      </c>
      <c r="I1009" t="e">
        <f>MATCH(D1009,#REF!,0)</f>
        <v>#REF!</v>
      </c>
      <c r="J1009" t="str">
        <f t="shared" si="15"/>
        <v>459999</v>
      </c>
    </row>
    <row r="1010" spans="1:10" x14ac:dyDescent="0.25">
      <c r="A1010" t="s">
        <v>2699</v>
      </c>
      <c r="B1010" t="s">
        <v>2697</v>
      </c>
      <c r="C1010" t="s">
        <v>47</v>
      </c>
      <c r="D1010" t="s">
        <v>4386</v>
      </c>
      <c r="E1010" s="58">
        <v>178805</v>
      </c>
      <c r="F1010" s="58">
        <v>186617</v>
      </c>
      <c r="G1010" s="58">
        <v>7812</v>
      </c>
      <c r="H1010" s="84">
        <v>4.369005341013954E-2</v>
      </c>
      <c r="I1010" t="e">
        <f>MATCH(D1010,#REF!,0)</f>
        <v>#REF!</v>
      </c>
      <c r="J1010" t="str">
        <f t="shared" si="15"/>
        <v>450012</v>
      </c>
    </row>
    <row r="1011" spans="1:10" x14ac:dyDescent="0.25">
      <c r="A1011" t="s">
        <v>1437</v>
      </c>
      <c r="B1011" t="s">
        <v>2697</v>
      </c>
      <c r="C1011" t="s">
        <v>27</v>
      </c>
      <c r="D1011" t="s">
        <v>4387</v>
      </c>
      <c r="E1011" s="58">
        <v>580837</v>
      </c>
      <c r="F1011" s="58">
        <v>568326</v>
      </c>
      <c r="G1011" s="58">
        <v>-12511</v>
      </c>
      <c r="H1011" s="84">
        <v>-2.1539605775802849E-2</v>
      </c>
      <c r="I1011" t="e">
        <f>MATCH(D1011,#REF!,0)</f>
        <v>#REF!</v>
      </c>
      <c r="J1011" t="str">
        <f t="shared" si="15"/>
        <v>450030</v>
      </c>
    </row>
    <row r="1012" spans="1:10" x14ac:dyDescent="0.25">
      <c r="A1012" t="s">
        <v>2702</v>
      </c>
      <c r="B1012" t="s">
        <v>2697</v>
      </c>
      <c r="C1012" t="s">
        <v>27</v>
      </c>
      <c r="D1012" t="s">
        <v>4388</v>
      </c>
      <c r="E1012" s="58">
        <v>891460</v>
      </c>
      <c r="F1012" s="58">
        <v>922296</v>
      </c>
      <c r="G1012" s="58">
        <v>30836</v>
      </c>
      <c r="H1012" s="84">
        <v>3.4590447131671642E-2</v>
      </c>
      <c r="I1012" t="e">
        <f>MATCH(D1012,#REF!,0)</f>
        <v>#REF!</v>
      </c>
      <c r="J1012" t="str">
        <f t="shared" si="15"/>
        <v>450300</v>
      </c>
    </row>
    <row r="1013" spans="1:10" x14ac:dyDescent="0.25">
      <c r="A1013" t="s">
        <v>1939</v>
      </c>
      <c r="B1013" t="s">
        <v>2697</v>
      </c>
      <c r="C1013" t="s">
        <v>27</v>
      </c>
      <c r="D1013" t="s">
        <v>4389</v>
      </c>
      <c r="E1013" s="58">
        <v>956664</v>
      </c>
      <c r="F1013" s="58">
        <v>950277</v>
      </c>
      <c r="G1013" s="58">
        <v>-6387</v>
      </c>
      <c r="H1013" s="84">
        <v>-6.6763252301748578E-3</v>
      </c>
      <c r="I1013" t="e">
        <f>MATCH(D1013,#REF!,0)</f>
        <v>#REF!</v>
      </c>
      <c r="J1013" t="str">
        <f t="shared" si="15"/>
        <v>450372</v>
      </c>
    </row>
    <row r="1014" spans="1:10" x14ac:dyDescent="0.25">
      <c r="A1014" t="s">
        <v>64</v>
      </c>
      <c r="B1014" t="s">
        <v>2697</v>
      </c>
      <c r="C1014" t="s">
        <v>27</v>
      </c>
      <c r="D1014" t="s">
        <v>4390</v>
      </c>
      <c r="E1014" s="58">
        <v>266626</v>
      </c>
      <c r="F1014" s="58">
        <v>282460</v>
      </c>
      <c r="G1014" s="58">
        <v>15834</v>
      </c>
      <c r="H1014" s="84">
        <v>5.9386556449858602E-2</v>
      </c>
      <c r="I1014" t="e">
        <f>MATCH(D1014,#REF!,0)</f>
        <v>#REF!</v>
      </c>
      <c r="J1014" t="str">
        <f t="shared" si="15"/>
        <v>450534</v>
      </c>
    </row>
    <row r="1015" spans="1:10" x14ac:dyDescent="0.25">
      <c r="A1015" t="s">
        <v>2035</v>
      </c>
      <c r="B1015" t="s">
        <v>2697</v>
      </c>
      <c r="C1015" t="s">
        <v>27</v>
      </c>
      <c r="D1015" t="s">
        <v>4391</v>
      </c>
      <c r="E1015" s="58">
        <v>813463</v>
      </c>
      <c r="F1015" s="58">
        <v>784740</v>
      </c>
      <c r="G1015" s="58">
        <v>-28723</v>
      </c>
      <c r="H1015" s="84">
        <v>-3.5309534668448349E-2</v>
      </c>
      <c r="I1015" t="e">
        <f>MATCH(D1015,#REF!,0)</f>
        <v>#REF!</v>
      </c>
      <c r="J1015" t="str">
        <f t="shared" si="15"/>
        <v>450648</v>
      </c>
    </row>
    <row r="1016" spans="1:10" x14ac:dyDescent="0.25">
      <c r="A1016" t="s">
        <v>2711</v>
      </c>
      <c r="B1016" t="s">
        <v>2697</v>
      </c>
      <c r="C1016" t="s">
        <v>27</v>
      </c>
      <c r="D1016" t="s">
        <v>4392</v>
      </c>
      <c r="E1016" s="58">
        <v>485682</v>
      </c>
      <c r="F1016" s="58">
        <v>456955</v>
      </c>
      <c r="G1016" s="58">
        <v>-28727</v>
      </c>
      <c r="H1016" s="84">
        <v>-5.9147755115487088E-2</v>
      </c>
      <c r="I1016" t="e">
        <f>MATCH(D1016,#REF!,0)</f>
        <v>#REF!</v>
      </c>
      <c r="J1016" t="str">
        <f t="shared" si="15"/>
        <v>451386</v>
      </c>
    </row>
    <row r="1017" spans="1:10" x14ac:dyDescent="0.25">
      <c r="A1017" t="s">
        <v>2714</v>
      </c>
      <c r="B1017" t="s">
        <v>2697</v>
      </c>
      <c r="C1017" t="s">
        <v>27</v>
      </c>
      <c r="D1017" t="s">
        <v>4393</v>
      </c>
      <c r="E1017" s="58">
        <v>620490</v>
      </c>
      <c r="F1017" s="58">
        <v>620564</v>
      </c>
      <c r="G1017" s="58">
        <v>74</v>
      </c>
      <c r="H1017" s="84">
        <v>1.1926058437686345E-4</v>
      </c>
      <c r="I1017" t="e">
        <f>MATCH(D1017,#REF!,0)</f>
        <v>#REF!</v>
      </c>
      <c r="J1017" t="str">
        <f t="shared" si="15"/>
        <v>451554</v>
      </c>
    </row>
    <row r="1018" spans="1:10" x14ac:dyDescent="0.25">
      <c r="A1018" t="s">
        <v>2718</v>
      </c>
      <c r="B1018" t="s">
        <v>2697</v>
      </c>
      <c r="C1018" t="s">
        <v>27</v>
      </c>
      <c r="D1018" t="s">
        <v>4394</v>
      </c>
      <c r="E1018" s="58">
        <v>223075</v>
      </c>
      <c r="F1018" s="58">
        <v>241398</v>
      </c>
      <c r="G1018" s="58">
        <v>18323</v>
      </c>
      <c r="H1018" s="84">
        <v>8.2138294295640485E-2</v>
      </c>
      <c r="I1018" t="e">
        <f>MATCH(D1018,#REF!,0)</f>
        <v>#REF!</v>
      </c>
      <c r="J1018" t="str">
        <f t="shared" si="15"/>
        <v>451608</v>
      </c>
    </row>
    <row r="1019" spans="1:10" x14ac:dyDescent="0.25">
      <c r="A1019" t="s">
        <v>2721</v>
      </c>
      <c r="B1019" t="s">
        <v>2697</v>
      </c>
      <c r="C1019" t="s">
        <v>27</v>
      </c>
      <c r="D1019" t="s">
        <v>4395</v>
      </c>
      <c r="E1019" s="58">
        <v>354152</v>
      </c>
      <c r="F1019" s="58">
        <v>298862</v>
      </c>
      <c r="G1019" s="58">
        <v>-55290</v>
      </c>
      <c r="H1019" s="84">
        <v>-0.15611940635659266</v>
      </c>
      <c r="I1019" t="e">
        <f>MATCH(D1019,#REF!,0)</f>
        <v>#REF!</v>
      </c>
      <c r="J1019" t="str">
        <f t="shared" si="15"/>
        <v>451620</v>
      </c>
    </row>
    <row r="1020" spans="1:10" x14ac:dyDescent="0.25">
      <c r="A1020" t="s">
        <v>2725</v>
      </c>
      <c r="B1020" t="s">
        <v>2697</v>
      </c>
      <c r="C1020" t="s">
        <v>99</v>
      </c>
      <c r="D1020" t="s">
        <v>4396</v>
      </c>
      <c r="E1020" s="58">
        <v>1658075</v>
      </c>
      <c r="F1020" s="58">
        <v>1578830</v>
      </c>
      <c r="G1020" s="58">
        <v>-79245</v>
      </c>
      <c r="H1020" s="84">
        <v>-4.7793374847338026E-2</v>
      </c>
      <c r="I1020" t="e">
        <f>MATCH(D1020,#REF!,0)</f>
        <v>#REF!</v>
      </c>
      <c r="J1020" t="str">
        <f t="shared" si="15"/>
        <v>459019</v>
      </c>
    </row>
    <row r="1021" spans="1:10" x14ac:dyDescent="0.25">
      <c r="A1021" t="s">
        <v>2726</v>
      </c>
      <c r="B1021" t="s">
        <v>2697</v>
      </c>
      <c r="C1021" t="s">
        <v>99</v>
      </c>
      <c r="D1021" t="s">
        <v>4397</v>
      </c>
      <c r="E1021" s="58">
        <v>2466703</v>
      </c>
      <c r="F1021" s="58">
        <v>2420407</v>
      </c>
      <c r="G1021" s="58">
        <v>-46296</v>
      </c>
      <c r="H1021" s="84">
        <v>-1.8768372195598741E-2</v>
      </c>
      <c r="I1021" t="e">
        <f>MATCH(D1021,#REF!,0)</f>
        <v>#REF!</v>
      </c>
      <c r="J1021" t="str">
        <f t="shared" si="15"/>
        <v>459045</v>
      </c>
    </row>
    <row r="1022" spans="1:10" x14ac:dyDescent="0.25">
      <c r="A1022" t="s">
        <v>2727</v>
      </c>
      <c r="B1022" t="s">
        <v>2697</v>
      </c>
      <c r="C1022" t="s">
        <v>99</v>
      </c>
      <c r="D1022" t="s">
        <v>4398</v>
      </c>
      <c r="E1022" s="58">
        <v>2277074</v>
      </c>
      <c r="F1022" s="58">
        <v>2237977</v>
      </c>
      <c r="G1022" s="58">
        <v>-39097</v>
      </c>
      <c r="H1022" s="84">
        <v>-1.7169841647658356E-2</v>
      </c>
      <c r="I1022" t="e">
        <f>MATCH(D1022,#REF!,0)</f>
        <v>#REF!</v>
      </c>
      <c r="J1022" t="str">
        <f t="shared" si="15"/>
        <v>459051</v>
      </c>
    </row>
    <row r="1023" spans="1:10" x14ac:dyDescent="0.25">
      <c r="A1023" t="s">
        <v>2729</v>
      </c>
      <c r="B1023" t="s">
        <v>2697</v>
      </c>
      <c r="C1023" t="s">
        <v>99</v>
      </c>
      <c r="D1023" t="s">
        <v>4399</v>
      </c>
      <c r="E1023" s="58">
        <v>1453995</v>
      </c>
      <c r="F1023" s="58">
        <v>1430489</v>
      </c>
      <c r="G1023" s="58">
        <v>-23506</v>
      </c>
      <c r="H1023" s="84">
        <v>-1.616649300719741E-2</v>
      </c>
      <c r="I1023" t="e">
        <f>MATCH(D1023,#REF!,0)</f>
        <v>#REF!</v>
      </c>
      <c r="J1023" t="str">
        <f t="shared" si="15"/>
        <v>459063</v>
      </c>
    </row>
    <row r="1024" spans="1:10" x14ac:dyDescent="0.25">
      <c r="A1024" t="s">
        <v>2730</v>
      </c>
      <c r="B1024" t="s">
        <v>2697</v>
      </c>
      <c r="C1024" t="s">
        <v>99</v>
      </c>
      <c r="D1024" t="s">
        <v>4400</v>
      </c>
      <c r="E1024" s="58">
        <v>1270319</v>
      </c>
      <c r="F1024" s="58">
        <v>1296072</v>
      </c>
      <c r="G1024" s="58">
        <v>25753</v>
      </c>
      <c r="H1024" s="84">
        <v>2.0272860596432865E-2</v>
      </c>
      <c r="I1024" t="e">
        <f>MATCH(D1024,#REF!,0)</f>
        <v>#REF!</v>
      </c>
      <c r="J1024" t="str">
        <f t="shared" si="15"/>
        <v>459079</v>
      </c>
    </row>
    <row r="1025" spans="1:10" x14ac:dyDescent="0.25">
      <c r="A1025" t="s">
        <v>2731</v>
      </c>
      <c r="B1025" t="s">
        <v>2697</v>
      </c>
      <c r="C1025" t="s">
        <v>99</v>
      </c>
      <c r="D1025" t="s">
        <v>4401</v>
      </c>
      <c r="E1025" s="58">
        <v>1310823</v>
      </c>
      <c r="F1025" s="58">
        <v>1350780</v>
      </c>
      <c r="G1025" s="58">
        <v>39957</v>
      </c>
      <c r="H1025" s="84">
        <v>3.0482376339139611E-2</v>
      </c>
      <c r="I1025" t="e">
        <f>MATCH(D1025,#REF!,0)</f>
        <v>#REF!</v>
      </c>
      <c r="J1025" t="str">
        <f t="shared" si="15"/>
        <v>459083</v>
      </c>
    </row>
    <row r="1026" spans="1:10" x14ac:dyDescent="0.25">
      <c r="A1026" t="s">
        <v>2732</v>
      </c>
      <c r="B1026" t="s">
        <v>2733</v>
      </c>
      <c r="C1026" t="s">
        <v>19</v>
      </c>
      <c r="D1026" t="s">
        <v>4402</v>
      </c>
      <c r="E1026" s="58">
        <v>5413726</v>
      </c>
      <c r="F1026" s="58">
        <v>5256625</v>
      </c>
      <c r="G1026" s="58">
        <v>-157101</v>
      </c>
      <c r="H1026" s="84">
        <v>-2.9019015738882981E-2</v>
      </c>
      <c r="I1026" t="e">
        <f>MATCH(D1026,#REF!,0)</f>
        <v>#REF!</v>
      </c>
      <c r="J1026" t="str">
        <f t="shared" si="15"/>
        <v>469999</v>
      </c>
    </row>
    <row r="1027" spans="1:10" x14ac:dyDescent="0.25">
      <c r="A1027" t="s">
        <v>2735</v>
      </c>
      <c r="B1027" t="s">
        <v>2733</v>
      </c>
      <c r="C1027" t="s">
        <v>27</v>
      </c>
      <c r="D1027" t="s">
        <v>4403</v>
      </c>
      <c r="E1027" s="58">
        <v>466188</v>
      </c>
      <c r="F1027" s="58">
        <v>443111</v>
      </c>
      <c r="G1027" s="58">
        <v>-23077</v>
      </c>
      <c r="H1027" s="84">
        <v>-4.9501488669807032E-2</v>
      </c>
      <c r="I1027" t="e">
        <f>MATCH(D1027,#REF!,0)</f>
        <v>#REF!</v>
      </c>
      <c r="J1027" t="str">
        <f t="shared" ref="J1027:J1090" si="16">LEFT(D1027,2)&amp;IF(MID(D1027,3,4)="0000","9999",MID(D1027,3,4))</f>
        <v>461392</v>
      </c>
    </row>
    <row r="1028" spans="1:10" x14ac:dyDescent="0.25">
      <c r="A1028" t="s">
        <v>2739</v>
      </c>
      <c r="B1028" t="s">
        <v>2733</v>
      </c>
      <c r="C1028" t="s">
        <v>27</v>
      </c>
      <c r="D1028" t="s">
        <v>4404</v>
      </c>
      <c r="E1028" s="58">
        <v>822322</v>
      </c>
      <c r="F1028" s="58">
        <v>831335</v>
      </c>
      <c r="G1028" s="58">
        <v>9013</v>
      </c>
      <c r="H1028" s="84">
        <v>1.0960426694166032E-2</v>
      </c>
      <c r="I1028" t="e">
        <f>MATCH(D1028,#REF!,0)</f>
        <v>#REF!</v>
      </c>
      <c r="J1028" t="str">
        <f t="shared" si="16"/>
        <v>461518</v>
      </c>
    </row>
    <row r="1029" spans="1:10" x14ac:dyDescent="0.25">
      <c r="A1029" t="s">
        <v>2742</v>
      </c>
      <c r="B1029" t="s">
        <v>2743</v>
      </c>
      <c r="C1029" t="s">
        <v>19</v>
      </c>
      <c r="D1029" t="s">
        <v>4405</v>
      </c>
      <c r="E1029" s="58">
        <v>25612067</v>
      </c>
      <c r="F1029" s="58">
        <v>25160023</v>
      </c>
      <c r="G1029" s="58">
        <v>-452044</v>
      </c>
      <c r="H1029" s="84">
        <v>-1.7649649284456424E-2</v>
      </c>
      <c r="I1029" t="e">
        <f>MATCH(D1029,#REF!,0)</f>
        <v>#REF!</v>
      </c>
      <c r="J1029" t="str">
        <f t="shared" si="16"/>
        <v>479999</v>
      </c>
    </row>
    <row r="1030" spans="1:10" x14ac:dyDescent="0.25">
      <c r="A1030" t="s">
        <v>842</v>
      </c>
      <c r="B1030" t="s">
        <v>2743</v>
      </c>
      <c r="C1030" t="s">
        <v>27</v>
      </c>
      <c r="D1030" t="s">
        <v>4406</v>
      </c>
      <c r="E1030" s="58">
        <v>168219</v>
      </c>
      <c r="F1030" s="58">
        <v>166647</v>
      </c>
      <c r="G1030" s="58">
        <v>-1572</v>
      </c>
      <c r="H1030" s="84">
        <v>-9.344961032939204E-3</v>
      </c>
      <c r="I1030" t="e">
        <f>MATCH(D1030,#REF!,0)</f>
        <v>#REF!</v>
      </c>
      <c r="J1030" t="str">
        <f t="shared" si="16"/>
        <v>470228</v>
      </c>
    </row>
    <row r="1031" spans="1:10" x14ac:dyDescent="0.25">
      <c r="A1031" t="s">
        <v>2747</v>
      </c>
      <c r="B1031" t="s">
        <v>2743</v>
      </c>
      <c r="C1031" t="s">
        <v>27</v>
      </c>
      <c r="D1031" t="s">
        <v>4407</v>
      </c>
      <c r="E1031" s="58">
        <v>1700550</v>
      </c>
      <c r="F1031" s="58">
        <v>1693338</v>
      </c>
      <c r="G1031" s="58">
        <v>-7212</v>
      </c>
      <c r="H1031" s="84">
        <v>-4.2409808591338093E-3</v>
      </c>
      <c r="I1031" t="e">
        <f>MATCH(D1031,#REF!,0)</f>
        <v>#REF!</v>
      </c>
      <c r="J1031" t="str">
        <f t="shared" si="16"/>
        <v>470336</v>
      </c>
    </row>
    <row r="1032" spans="1:10" x14ac:dyDescent="0.25">
      <c r="A1032" t="s">
        <v>2748</v>
      </c>
      <c r="B1032" t="s">
        <v>2743</v>
      </c>
      <c r="C1032" t="s">
        <v>27</v>
      </c>
      <c r="D1032" t="s">
        <v>4408</v>
      </c>
      <c r="E1032" s="58">
        <v>893374</v>
      </c>
      <c r="F1032" s="58">
        <v>909709</v>
      </c>
      <c r="G1032" s="58">
        <v>16335</v>
      </c>
      <c r="H1032" s="84">
        <v>1.8284615401836186E-2</v>
      </c>
      <c r="I1032" t="e">
        <f>MATCH(D1032,#REF!,0)</f>
        <v>#REF!</v>
      </c>
      <c r="J1032" t="str">
        <f t="shared" si="16"/>
        <v>470354</v>
      </c>
    </row>
    <row r="1033" spans="1:10" x14ac:dyDescent="0.25">
      <c r="A1033" t="s">
        <v>2394</v>
      </c>
      <c r="B1033" t="s">
        <v>2743</v>
      </c>
      <c r="C1033" t="s">
        <v>27</v>
      </c>
      <c r="D1033" t="s">
        <v>4409</v>
      </c>
      <c r="E1033" s="58">
        <v>353451</v>
      </c>
      <c r="F1033" s="58">
        <v>352335</v>
      </c>
      <c r="G1033" s="58">
        <v>-1116</v>
      </c>
      <c r="H1033" s="84">
        <v>-3.1574390792500234E-3</v>
      </c>
      <c r="I1033" t="e">
        <f>MATCH(D1033,#REF!,0)</f>
        <v>#REF!</v>
      </c>
      <c r="J1033" t="str">
        <f t="shared" si="16"/>
        <v>470360</v>
      </c>
    </row>
    <row r="1034" spans="1:10" x14ac:dyDescent="0.25">
      <c r="A1034" t="s">
        <v>2753</v>
      </c>
      <c r="B1034" t="s">
        <v>2743</v>
      </c>
      <c r="C1034" t="s">
        <v>27</v>
      </c>
      <c r="D1034" t="s">
        <v>4410</v>
      </c>
      <c r="E1034" s="58">
        <v>246747</v>
      </c>
      <c r="F1034" s="58">
        <v>264629</v>
      </c>
      <c r="G1034" s="58">
        <v>17882</v>
      </c>
      <c r="H1034" s="84">
        <v>7.2470992555127317E-2</v>
      </c>
      <c r="I1034" t="e">
        <f>MATCH(D1034,#REF!,0)</f>
        <v>#REF!</v>
      </c>
      <c r="J1034" t="str">
        <f t="shared" si="16"/>
        <v>470672</v>
      </c>
    </row>
    <row r="1035" spans="1:10" x14ac:dyDescent="0.25">
      <c r="A1035" t="s">
        <v>3319</v>
      </c>
      <c r="B1035" t="s">
        <v>2743</v>
      </c>
      <c r="C1035" t="s">
        <v>47</v>
      </c>
      <c r="D1035" t="s">
        <v>4411</v>
      </c>
      <c r="E1035" s="58">
        <v>241569</v>
      </c>
      <c r="F1035" s="58">
        <v>248907</v>
      </c>
      <c r="G1035" s="58">
        <v>7338</v>
      </c>
      <c r="H1035" s="84">
        <v>3.0376414192218374E-2</v>
      </c>
      <c r="I1035" t="e">
        <f>MATCH(D1035,#REF!,0)</f>
        <v>#REF!</v>
      </c>
      <c r="J1035" t="str">
        <f t="shared" si="16"/>
        <v>470834</v>
      </c>
    </row>
    <row r="1036" spans="1:10" x14ac:dyDescent="0.25">
      <c r="A1036" t="s">
        <v>1800</v>
      </c>
      <c r="B1036" t="s">
        <v>2743</v>
      </c>
      <c r="C1036" t="s">
        <v>27</v>
      </c>
      <c r="D1036" t="s">
        <v>4412</v>
      </c>
      <c r="E1036" s="58">
        <v>545640</v>
      </c>
      <c r="F1036" s="58">
        <v>528431</v>
      </c>
      <c r="G1036" s="58">
        <v>-17209</v>
      </c>
      <c r="H1036" s="84">
        <v>-3.1539110035921122E-2</v>
      </c>
      <c r="I1036" t="e">
        <f>MATCH(D1036,#REF!,0)</f>
        <v>#REF!</v>
      </c>
      <c r="J1036" t="str">
        <f t="shared" si="16"/>
        <v>470924</v>
      </c>
    </row>
    <row r="1037" spans="1:10" x14ac:dyDescent="0.25">
      <c r="A1037" t="s">
        <v>2761</v>
      </c>
      <c r="B1037" t="s">
        <v>2743</v>
      </c>
      <c r="C1037" t="s">
        <v>27</v>
      </c>
      <c r="D1037" t="s">
        <v>4413</v>
      </c>
      <c r="E1037" s="58">
        <v>498030</v>
      </c>
      <c r="F1037" s="58">
        <v>483529</v>
      </c>
      <c r="G1037" s="58">
        <v>-14501</v>
      </c>
      <c r="H1037" s="84">
        <v>-2.9116719876312671E-2</v>
      </c>
      <c r="I1037" t="e">
        <f>MATCH(D1037,#REF!,0)</f>
        <v>#REF!</v>
      </c>
      <c r="J1037" t="str">
        <f t="shared" si="16"/>
        <v>470954</v>
      </c>
    </row>
    <row r="1038" spans="1:10" x14ac:dyDescent="0.25">
      <c r="A1038" t="s">
        <v>2763</v>
      </c>
      <c r="B1038" t="s">
        <v>2743</v>
      </c>
      <c r="C1038" t="s">
        <v>27</v>
      </c>
      <c r="D1038" t="s">
        <v>4414</v>
      </c>
      <c r="E1038" s="58">
        <v>337029</v>
      </c>
      <c r="F1038" s="58">
        <v>330132</v>
      </c>
      <c r="G1038" s="58">
        <v>-6897</v>
      </c>
      <c r="H1038" s="84">
        <v>-2.0464114364045823E-2</v>
      </c>
      <c r="I1038" t="e">
        <f>MATCH(D1038,#REF!,0)</f>
        <v>#REF!</v>
      </c>
      <c r="J1038" t="str">
        <f t="shared" si="16"/>
        <v>470990</v>
      </c>
    </row>
    <row r="1039" spans="1:10" x14ac:dyDescent="0.25">
      <c r="A1039" t="s">
        <v>2765</v>
      </c>
      <c r="B1039" t="s">
        <v>2743</v>
      </c>
      <c r="C1039" t="s">
        <v>27</v>
      </c>
      <c r="D1039" t="s">
        <v>4415</v>
      </c>
      <c r="E1039" s="58">
        <v>1470637</v>
      </c>
      <c r="F1039" s="58">
        <v>1410665</v>
      </c>
      <c r="G1039" s="58">
        <v>-59972</v>
      </c>
      <c r="H1039" s="84">
        <v>-4.0779607748207068E-2</v>
      </c>
      <c r="I1039" t="e">
        <f>MATCH(D1039,#REF!,0)</f>
        <v>#REF!</v>
      </c>
      <c r="J1039" t="str">
        <f t="shared" si="16"/>
        <v>471014</v>
      </c>
    </row>
    <row r="1040" spans="1:10" x14ac:dyDescent="0.25">
      <c r="A1040" t="s">
        <v>2767</v>
      </c>
      <c r="B1040" t="s">
        <v>2743</v>
      </c>
      <c r="C1040" t="s">
        <v>27</v>
      </c>
      <c r="D1040" t="s">
        <v>4416</v>
      </c>
      <c r="E1040" s="58">
        <v>6749099</v>
      </c>
      <c r="F1040" s="58">
        <v>6463364</v>
      </c>
      <c r="G1040" s="58">
        <v>-285735</v>
      </c>
      <c r="H1040" s="84">
        <v>-4.2336762284862023E-2</v>
      </c>
      <c r="I1040" t="e">
        <f>MATCH(D1040,#REF!,0)</f>
        <v>#REF!</v>
      </c>
      <c r="J1040" t="str">
        <f t="shared" si="16"/>
        <v>471242</v>
      </c>
    </row>
    <row r="1041" spans="1:10" x14ac:dyDescent="0.25">
      <c r="A1041" t="s">
        <v>2769</v>
      </c>
      <c r="B1041" t="s">
        <v>2743</v>
      </c>
      <c r="C1041" t="s">
        <v>27</v>
      </c>
      <c r="D1041" t="s">
        <v>4417</v>
      </c>
      <c r="E1041" s="58">
        <v>266742</v>
      </c>
      <c r="F1041" s="58">
        <v>249724</v>
      </c>
      <c r="G1041" s="58">
        <v>-17018</v>
      </c>
      <c r="H1041" s="84">
        <v>-6.3799476647846978E-2</v>
      </c>
      <c r="I1041" t="e">
        <f>MATCH(D1041,#REF!,0)</f>
        <v>#REF!</v>
      </c>
      <c r="J1041" t="str">
        <f t="shared" si="16"/>
        <v>471326</v>
      </c>
    </row>
    <row r="1042" spans="1:10" x14ac:dyDescent="0.25">
      <c r="A1042" t="s">
        <v>2772</v>
      </c>
      <c r="B1042" t="s">
        <v>2743</v>
      </c>
      <c r="C1042" t="s">
        <v>27</v>
      </c>
      <c r="D1042" t="s">
        <v>4418</v>
      </c>
      <c r="E1042" s="58">
        <v>772837</v>
      </c>
      <c r="F1042" s="58">
        <v>755471</v>
      </c>
      <c r="G1042" s="58">
        <v>-17366</v>
      </c>
      <c r="H1042" s="84">
        <v>-2.2470456254035456E-2</v>
      </c>
      <c r="I1042" t="e">
        <f>MATCH(D1042,#REF!,0)</f>
        <v>#REF!</v>
      </c>
      <c r="J1042" t="str">
        <f t="shared" si="16"/>
        <v>471362</v>
      </c>
    </row>
    <row r="1043" spans="1:10" x14ac:dyDescent="0.25">
      <c r="A1043" t="s">
        <v>2775</v>
      </c>
      <c r="B1043" t="s">
        <v>2743</v>
      </c>
      <c r="C1043" t="s">
        <v>27</v>
      </c>
      <c r="D1043" t="s">
        <v>4419</v>
      </c>
      <c r="E1043" s="58">
        <v>4694678</v>
      </c>
      <c r="F1043" s="58">
        <v>4606281</v>
      </c>
      <c r="G1043" s="58">
        <v>-88397</v>
      </c>
      <c r="H1043" s="84">
        <v>-1.8829193397289442E-2</v>
      </c>
      <c r="I1043" t="e">
        <f>MATCH(D1043,#REF!,0)</f>
        <v>#REF!</v>
      </c>
      <c r="J1043" t="str">
        <f t="shared" si="16"/>
        <v>471368</v>
      </c>
    </row>
    <row r="1044" spans="1:10" x14ac:dyDescent="0.25">
      <c r="A1044" t="s">
        <v>2777</v>
      </c>
      <c r="B1044" t="s">
        <v>2743</v>
      </c>
      <c r="C1044" t="s">
        <v>47</v>
      </c>
      <c r="D1044" t="s">
        <v>4420</v>
      </c>
      <c r="E1044" s="58">
        <v>239341</v>
      </c>
      <c r="F1044" s="58">
        <v>227184</v>
      </c>
      <c r="G1044" s="58">
        <v>-12157</v>
      </c>
      <c r="H1044" s="84">
        <v>-5.0793637529717016E-2</v>
      </c>
      <c r="I1044" t="e">
        <f>MATCH(D1044,#REF!,0)</f>
        <v>#REF!</v>
      </c>
      <c r="J1044" t="str">
        <f t="shared" si="16"/>
        <v>471422</v>
      </c>
    </row>
    <row r="1045" spans="1:10" x14ac:dyDescent="0.25">
      <c r="A1045" t="s">
        <v>2780</v>
      </c>
      <c r="B1045" t="s">
        <v>2743</v>
      </c>
      <c r="C1045" t="s">
        <v>99</v>
      </c>
      <c r="D1045" t="s">
        <v>4421</v>
      </c>
      <c r="E1045" s="58">
        <v>962832</v>
      </c>
      <c r="F1045" s="58">
        <v>921997</v>
      </c>
      <c r="G1045" s="58">
        <v>-40835</v>
      </c>
      <c r="H1045" s="84">
        <v>-4.2411344865978695E-2</v>
      </c>
      <c r="I1045" t="e">
        <f>MATCH(D1045,#REF!,0)</f>
        <v>#REF!</v>
      </c>
      <c r="J1045" t="str">
        <f t="shared" si="16"/>
        <v>479093</v>
      </c>
    </row>
    <row r="1046" spans="1:10" x14ac:dyDescent="0.25">
      <c r="A1046" t="s">
        <v>2782</v>
      </c>
      <c r="B1046" t="s">
        <v>2743</v>
      </c>
      <c r="C1046" t="s">
        <v>99</v>
      </c>
      <c r="D1046" t="s">
        <v>4422</v>
      </c>
      <c r="E1046" s="58">
        <v>1056831</v>
      </c>
      <c r="F1046" s="58">
        <v>1065484</v>
      </c>
      <c r="G1046" s="58">
        <v>8653</v>
      </c>
      <c r="H1046" s="84">
        <v>8.1876856375333422E-3</v>
      </c>
      <c r="I1046" t="e">
        <f>MATCH(D1046,#REF!,0)</f>
        <v>#REF!</v>
      </c>
      <c r="J1046" t="str">
        <f t="shared" si="16"/>
        <v>479157</v>
      </c>
    </row>
    <row r="1047" spans="1:10" x14ac:dyDescent="0.25">
      <c r="A1047" t="s">
        <v>2784</v>
      </c>
      <c r="B1047" t="s">
        <v>2785</v>
      </c>
      <c r="C1047" t="s">
        <v>19</v>
      </c>
      <c r="D1047" t="s">
        <v>4423</v>
      </c>
      <c r="E1047" s="58">
        <v>62566661</v>
      </c>
      <c r="F1047" s="58">
        <v>61494579</v>
      </c>
      <c r="G1047" s="58">
        <v>-1072082</v>
      </c>
      <c r="H1047" s="84">
        <v>-1.7135036181649521E-2</v>
      </c>
      <c r="I1047" t="e">
        <f>MATCH(D1047,#REF!,0)</f>
        <v>#REF!</v>
      </c>
      <c r="J1047" t="str">
        <f t="shared" si="16"/>
        <v>489999</v>
      </c>
    </row>
    <row r="1048" spans="1:10" x14ac:dyDescent="0.25">
      <c r="A1048" t="s">
        <v>2787</v>
      </c>
      <c r="B1048" t="s">
        <v>2785</v>
      </c>
      <c r="C1048" t="s">
        <v>27</v>
      </c>
      <c r="D1048" t="s">
        <v>4424</v>
      </c>
      <c r="E1048" s="58">
        <v>876072</v>
      </c>
      <c r="F1048" s="58">
        <v>821588</v>
      </c>
      <c r="G1048" s="58">
        <v>-54484</v>
      </c>
      <c r="H1048" s="84">
        <v>-6.2191235423572494E-2</v>
      </c>
      <c r="I1048" t="e">
        <f>MATCH(D1048,#REF!,0)</f>
        <v>#REF!</v>
      </c>
      <c r="J1048" t="str">
        <f t="shared" si="16"/>
        <v>480018</v>
      </c>
    </row>
    <row r="1049" spans="1:10" x14ac:dyDescent="0.25">
      <c r="A1049" t="s">
        <v>2789</v>
      </c>
      <c r="B1049" t="s">
        <v>2785</v>
      </c>
      <c r="C1049" t="s">
        <v>47</v>
      </c>
      <c r="D1049" t="s">
        <v>4425</v>
      </c>
      <c r="E1049" s="58">
        <v>283670</v>
      </c>
      <c r="F1049" s="58">
        <v>271023</v>
      </c>
      <c r="G1049" s="58">
        <v>-12647</v>
      </c>
      <c r="H1049" s="84">
        <v>-4.458349490605281E-2</v>
      </c>
      <c r="I1049" t="e">
        <f>MATCH(D1049,#REF!,0)</f>
        <v>#REF!</v>
      </c>
      <c r="J1049" t="str">
        <f t="shared" si="16"/>
        <v>480090</v>
      </c>
    </row>
    <row r="1050" spans="1:10" x14ac:dyDescent="0.25">
      <c r="A1050" t="s">
        <v>2792</v>
      </c>
      <c r="B1050" t="s">
        <v>2785</v>
      </c>
      <c r="C1050" t="s">
        <v>27</v>
      </c>
      <c r="D1050" t="s">
        <v>4426</v>
      </c>
      <c r="E1050" s="58">
        <v>1537811</v>
      </c>
      <c r="F1050" s="58">
        <v>1501544</v>
      </c>
      <c r="G1050" s="58">
        <v>-36267</v>
      </c>
      <c r="H1050" s="84">
        <v>-2.3583522292401342E-2</v>
      </c>
      <c r="I1050" t="e">
        <f>MATCH(D1050,#REF!,0)</f>
        <v>#REF!</v>
      </c>
      <c r="J1050" t="str">
        <f t="shared" si="16"/>
        <v>480132</v>
      </c>
    </row>
    <row r="1051" spans="1:10" x14ac:dyDescent="0.25">
      <c r="A1051" t="s">
        <v>1609</v>
      </c>
      <c r="B1051" t="s">
        <v>2785</v>
      </c>
      <c r="C1051" t="s">
        <v>27</v>
      </c>
      <c r="D1051" t="s">
        <v>4427</v>
      </c>
      <c r="E1051" s="58">
        <v>2959380</v>
      </c>
      <c r="F1051" s="58">
        <v>2966899</v>
      </c>
      <c r="G1051" s="58">
        <v>7519</v>
      </c>
      <c r="H1051" s="84">
        <v>2.5407348836580636E-3</v>
      </c>
      <c r="I1051" t="e">
        <f>MATCH(D1051,#REF!,0)</f>
        <v>#REF!</v>
      </c>
      <c r="J1051" t="str">
        <f t="shared" si="16"/>
        <v>480222</v>
      </c>
    </row>
    <row r="1052" spans="1:10" x14ac:dyDescent="0.25">
      <c r="A1052" t="s">
        <v>2796</v>
      </c>
      <c r="B1052" t="s">
        <v>2785</v>
      </c>
      <c r="C1052" t="s">
        <v>27</v>
      </c>
      <c r="D1052" t="s">
        <v>4428</v>
      </c>
      <c r="E1052" s="58">
        <v>7185072</v>
      </c>
      <c r="F1052" s="58">
        <v>6983366</v>
      </c>
      <c r="G1052" s="58">
        <v>-201706</v>
      </c>
      <c r="H1052" s="84">
        <v>-2.80729267570318E-2</v>
      </c>
      <c r="I1052" t="e">
        <f>MATCH(D1052,#REF!,0)</f>
        <v>#REF!</v>
      </c>
      <c r="J1052" t="str">
        <f t="shared" si="16"/>
        <v>480264</v>
      </c>
    </row>
    <row r="1053" spans="1:10" x14ac:dyDescent="0.25">
      <c r="A1053" t="s">
        <v>2799</v>
      </c>
      <c r="B1053" t="s">
        <v>2785</v>
      </c>
      <c r="C1053" t="s">
        <v>27</v>
      </c>
      <c r="D1053" t="s">
        <v>4429</v>
      </c>
      <c r="E1053" s="58">
        <v>660650</v>
      </c>
      <c r="F1053" s="58">
        <v>682810</v>
      </c>
      <c r="G1053" s="58">
        <v>22160</v>
      </c>
      <c r="H1053" s="84">
        <v>3.3542723075758722E-2</v>
      </c>
      <c r="I1053" t="e">
        <f>MATCH(D1053,#REF!,0)</f>
        <v>#REF!</v>
      </c>
      <c r="J1053" t="str">
        <f t="shared" si="16"/>
        <v>480390</v>
      </c>
    </row>
    <row r="1054" spans="1:10" x14ac:dyDescent="0.25">
      <c r="A1054" t="s">
        <v>2802</v>
      </c>
      <c r="B1054" t="s">
        <v>2785</v>
      </c>
      <c r="C1054" t="s">
        <v>27</v>
      </c>
      <c r="D1054" t="s">
        <v>4430</v>
      </c>
      <c r="E1054" s="58">
        <v>1375562</v>
      </c>
      <c r="F1054" s="58">
        <v>1307397</v>
      </c>
      <c r="G1054" s="58">
        <v>-68165</v>
      </c>
      <c r="H1054" s="84">
        <v>-4.9554291264225094E-2</v>
      </c>
      <c r="I1054" t="e">
        <f>MATCH(D1054,#REF!,0)</f>
        <v>#REF!</v>
      </c>
      <c r="J1054" t="str">
        <f t="shared" si="16"/>
        <v>480402</v>
      </c>
    </row>
    <row r="1055" spans="1:10" x14ac:dyDescent="0.25">
      <c r="A1055" t="s">
        <v>2804</v>
      </c>
      <c r="B1055" t="s">
        <v>2785</v>
      </c>
      <c r="C1055" t="s">
        <v>27</v>
      </c>
      <c r="D1055" t="s">
        <v>4431</v>
      </c>
      <c r="E1055" s="58">
        <v>2824627</v>
      </c>
      <c r="F1055" s="58">
        <v>2643807</v>
      </c>
      <c r="G1055" s="58">
        <v>-180820</v>
      </c>
      <c r="H1055" s="84">
        <v>-6.4015531962273248E-2</v>
      </c>
      <c r="I1055" t="e">
        <f>MATCH(D1055,#REF!,0)</f>
        <v>#REF!</v>
      </c>
      <c r="J1055" t="str">
        <f t="shared" si="16"/>
        <v>480726</v>
      </c>
    </row>
    <row r="1056" spans="1:10" x14ac:dyDescent="0.25">
      <c r="A1056" t="s">
        <v>2807</v>
      </c>
      <c r="B1056" t="s">
        <v>2785</v>
      </c>
      <c r="C1056" t="s">
        <v>27</v>
      </c>
      <c r="D1056" t="s">
        <v>4432</v>
      </c>
      <c r="E1056" s="58">
        <v>907014</v>
      </c>
      <c r="F1056" s="58">
        <v>864653</v>
      </c>
      <c r="G1056" s="58">
        <v>-42361</v>
      </c>
      <c r="H1056" s="84">
        <v>-4.6703799500338476E-2</v>
      </c>
      <c r="I1056" t="e">
        <f>MATCH(D1056,#REF!,0)</f>
        <v>#REF!</v>
      </c>
      <c r="J1056" t="str">
        <f t="shared" si="16"/>
        <v>480738</v>
      </c>
    </row>
    <row r="1057" spans="1:10" x14ac:dyDescent="0.25">
      <c r="A1057" t="s">
        <v>2810</v>
      </c>
      <c r="B1057" t="s">
        <v>2785</v>
      </c>
      <c r="C1057" t="s">
        <v>27</v>
      </c>
      <c r="D1057" t="s">
        <v>4433</v>
      </c>
      <c r="E1057" s="58">
        <v>747699</v>
      </c>
      <c r="F1057" s="58">
        <v>731079</v>
      </c>
      <c r="G1057" s="58">
        <v>-16620</v>
      </c>
      <c r="H1057" s="84">
        <v>-2.2228196105652142E-2</v>
      </c>
      <c r="I1057" t="e">
        <f>MATCH(D1057,#REF!,0)</f>
        <v>#REF!</v>
      </c>
      <c r="J1057" t="str">
        <f t="shared" si="16"/>
        <v>480900</v>
      </c>
    </row>
    <row r="1058" spans="1:10" x14ac:dyDescent="0.25">
      <c r="A1058" t="s">
        <v>2813</v>
      </c>
      <c r="B1058" t="s">
        <v>2785</v>
      </c>
      <c r="C1058" t="s">
        <v>27</v>
      </c>
      <c r="D1058" t="s">
        <v>4434</v>
      </c>
      <c r="E1058" s="58">
        <v>1028957</v>
      </c>
      <c r="F1058" s="58">
        <v>1002492</v>
      </c>
      <c r="G1058" s="58">
        <v>-26465</v>
      </c>
      <c r="H1058" s="84">
        <v>-2.5720219601013453E-2</v>
      </c>
      <c r="I1058" t="e">
        <f>MATCH(D1058,#REF!,0)</f>
        <v>#REF!</v>
      </c>
      <c r="J1058" t="str">
        <f t="shared" si="16"/>
        <v>481104</v>
      </c>
    </row>
    <row r="1059" spans="1:10" x14ac:dyDescent="0.25">
      <c r="A1059" t="s">
        <v>2815</v>
      </c>
      <c r="B1059" t="s">
        <v>2785</v>
      </c>
      <c r="C1059" t="s">
        <v>27</v>
      </c>
      <c r="D1059" t="s">
        <v>4435</v>
      </c>
      <c r="E1059" s="58">
        <v>579288</v>
      </c>
      <c r="F1059" s="58">
        <v>626095</v>
      </c>
      <c r="G1059" s="58">
        <v>46807</v>
      </c>
      <c r="H1059" s="84">
        <v>8.0800914225739179E-2</v>
      </c>
      <c r="I1059" t="e">
        <f>MATCH(D1059,#REF!,0)</f>
        <v>#REF!</v>
      </c>
      <c r="J1059" t="str">
        <f t="shared" si="16"/>
        <v>481158</v>
      </c>
    </row>
    <row r="1060" spans="1:10" x14ac:dyDescent="0.25">
      <c r="A1060" t="s">
        <v>2818</v>
      </c>
      <c r="B1060" t="s">
        <v>2785</v>
      </c>
      <c r="C1060" t="s">
        <v>27</v>
      </c>
      <c r="D1060" t="s">
        <v>4436</v>
      </c>
      <c r="E1060" s="58">
        <v>2727941</v>
      </c>
      <c r="F1060" s="58">
        <v>2559415</v>
      </c>
      <c r="G1060" s="58">
        <v>-168526</v>
      </c>
      <c r="H1060" s="84">
        <v>-6.1777729063788402E-2</v>
      </c>
      <c r="I1060" t="e">
        <f>MATCH(D1060,#REF!,0)</f>
        <v>#REF!</v>
      </c>
      <c r="J1060" t="str">
        <f t="shared" si="16"/>
        <v>481206</v>
      </c>
    </row>
    <row r="1061" spans="1:10" x14ac:dyDescent="0.25">
      <c r="A1061" t="s">
        <v>2820</v>
      </c>
      <c r="B1061" t="s">
        <v>2785</v>
      </c>
      <c r="C1061" t="s">
        <v>27</v>
      </c>
      <c r="D1061" t="s">
        <v>4437</v>
      </c>
      <c r="E1061" s="58">
        <v>13921262</v>
      </c>
      <c r="F1061" s="58">
        <v>13572496</v>
      </c>
      <c r="G1061" s="58">
        <v>-348766</v>
      </c>
      <c r="H1061" s="84">
        <v>-2.5052757429606599E-2</v>
      </c>
      <c r="I1061" t="e">
        <f>MATCH(D1061,#REF!,0)</f>
        <v>#REF!</v>
      </c>
      <c r="J1061" t="str">
        <f t="shared" si="16"/>
        <v>481338</v>
      </c>
    </row>
    <row r="1062" spans="1:10" x14ac:dyDescent="0.25">
      <c r="A1062" t="s">
        <v>2821</v>
      </c>
      <c r="B1062" t="s">
        <v>2785</v>
      </c>
      <c r="C1062" t="s">
        <v>27</v>
      </c>
      <c r="D1062" t="s">
        <v>4438</v>
      </c>
      <c r="E1062" s="58">
        <v>309246</v>
      </c>
      <c r="F1062" s="58">
        <v>302046</v>
      </c>
      <c r="G1062" s="58">
        <v>-7200</v>
      </c>
      <c r="H1062" s="84">
        <v>-2.328243534273685E-2</v>
      </c>
      <c r="I1062" t="e">
        <f>MATCH(D1062,#REF!,0)</f>
        <v>#REF!</v>
      </c>
      <c r="J1062" t="str">
        <f t="shared" si="16"/>
        <v>481410</v>
      </c>
    </row>
    <row r="1063" spans="1:10" x14ac:dyDescent="0.25">
      <c r="A1063" t="s">
        <v>2825</v>
      </c>
      <c r="B1063" t="s">
        <v>2785</v>
      </c>
      <c r="C1063" t="s">
        <v>27</v>
      </c>
      <c r="D1063" t="s">
        <v>4439</v>
      </c>
      <c r="E1063" s="58">
        <v>874379</v>
      </c>
      <c r="F1063" s="58">
        <v>848794</v>
      </c>
      <c r="G1063" s="58">
        <v>-25585</v>
      </c>
      <c r="H1063" s="84">
        <v>-2.92607667841977E-2</v>
      </c>
      <c r="I1063" t="e">
        <f>MATCH(D1063,#REF!,0)</f>
        <v>#REF!</v>
      </c>
      <c r="J1063" t="str">
        <f t="shared" si="16"/>
        <v>481416</v>
      </c>
    </row>
    <row r="1064" spans="1:10" x14ac:dyDescent="0.25">
      <c r="A1064" t="s">
        <v>2827</v>
      </c>
      <c r="B1064" t="s">
        <v>2785</v>
      </c>
      <c r="C1064" t="s">
        <v>27</v>
      </c>
      <c r="D1064" t="s">
        <v>4440</v>
      </c>
      <c r="E1064" s="58">
        <v>910339</v>
      </c>
      <c r="F1064" s="58">
        <v>907409</v>
      </c>
      <c r="G1064" s="58">
        <v>-2930</v>
      </c>
      <c r="H1064" s="84">
        <v>-3.2185812098569871E-3</v>
      </c>
      <c r="I1064" t="e">
        <f>MATCH(D1064,#REF!,0)</f>
        <v>#REF!</v>
      </c>
      <c r="J1064" t="str">
        <f t="shared" si="16"/>
        <v>481608</v>
      </c>
    </row>
    <row r="1065" spans="1:10" x14ac:dyDescent="0.25">
      <c r="A1065" t="s">
        <v>2829</v>
      </c>
      <c r="B1065" t="s">
        <v>2785</v>
      </c>
      <c r="C1065" t="s">
        <v>27</v>
      </c>
      <c r="D1065" t="s">
        <v>4441</v>
      </c>
      <c r="E1065" s="58">
        <v>6978352</v>
      </c>
      <c r="F1065" s="58">
        <v>6616046</v>
      </c>
      <c r="G1065" s="58">
        <v>-362306</v>
      </c>
      <c r="H1065" s="84">
        <v>-5.1918561861023921E-2</v>
      </c>
      <c r="I1065" t="e">
        <f>MATCH(D1065,#REF!,0)</f>
        <v>#REF!</v>
      </c>
      <c r="J1065" t="str">
        <f t="shared" si="16"/>
        <v>481680</v>
      </c>
    </row>
    <row r="1066" spans="1:10" x14ac:dyDescent="0.25">
      <c r="A1066" t="s">
        <v>2831</v>
      </c>
      <c r="B1066" t="s">
        <v>2785</v>
      </c>
      <c r="C1066" t="s">
        <v>47</v>
      </c>
      <c r="D1066" t="s">
        <v>4442</v>
      </c>
      <c r="E1066" s="58">
        <v>350343</v>
      </c>
      <c r="F1066" s="58">
        <v>332898</v>
      </c>
      <c r="G1066" s="58">
        <v>-17445</v>
      </c>
      <c r="H1066" s="84">
        <v>-4.9794058965071372E-2</v>
      </c>
      <c r="I1066" t="e">
        <f>MATCH(D1066,#REF!,0)</f>
        <v>#REF!</v>
      </c>
      <c r="J1066" t="str">
        <f t="shared" si="16"/>
        <v>481722</v>
      </c>
    </row>
    <row r="1067" spans="1:10" x14ac:dyDescent="0.25">
      <c r="A1067" t="s">
        <v>2834</v>
      </c>
      <c r="B1067" t="s">
        <v>2785</v>
      </c>
      <c r="C1067" t="s">
        <v>47</v>
      </c>
      <c r="D1067" t="s">
        <v>4443</v>
      </c>
      <c r="E1067" s="58">
        <v>193287</v>
      </c>
      <c r="F1067" s="58">
        <v>176166</v>
      </c>
      <c r="G1067" s="58">
        <v>-17121</v>
      </c>
      <c r="H1067" s="84">
        <v>-8.8578124757484986E-2</v>
      </c>
      <c r="I1067" t="e">
        <f>MATCH(D1067,#REF!,0)</f>
        <v>#REF!</v>
      </c>
      <c r="J1067" t="str">
        <f t="shared" si="16"/>
        <v>481824</v>
      </c>
    </row>
    <row r="1068" spans="1:10" x14ac:dyDescent="0.25">
      <c r="A1068" t="s">
        <v>2837</v>
      </c>
      <c r="B1068" t="s">
        <v>2785</v>
      </c>
      <c r="C1068" t="s">
        <v>27</v>
      </c>
      <c r="D1068" t="s">
        <v>4444</v>
      </c>
      <c r="E1068" s="58">
        <v>6079622</v>
      </c>
      <c r="F1068" s="58">
        <v>6193950</v>
      </c>
      <c r="G1068" s="58">
        <v>114328</v>
      </c>
      <c r="H1068" s="84">
        <v>1.8805116502308861E-2</v>
      </c>
      <c r="I1068" t="e">
        <f>MATCH(D1068,#REF!,0)</f>
        <v>#REF!</v>
      </c>
      <c r="J1068" t="str">
        <f t="shared" si="16"/>
        <v>481896</v>
      </c>
    </row>
    <row r="1069" spans="1:10" x14ac:dyDescent="0.25">
      <c r="A1069" t="s">
        <v>2838</v>
      </c>
      <c r="B1069" t="s">
        <v>2785</v>
      </c>
      <c r="C1069" t="s">
        <v>47</v>
      </c>
      <c r="D1069" t="s">
        <v>4445</v>
      </c>
      <c r="E1069" s="58">
        <v>390928</v>
      </c>
      <c r="F1069" s="58">
        <v>380402</v>
      </c>
      <c r="G1069" s="58">
        <v>-10526</v>
      </c>
      <c r="H1069" s="84">
        <v>-2.6925674292964434E-2</v>
      </c>
      <c r="I1069" t="e">
        <f>MATCH(D1069,#REF!,0)</f>
        <v>#REF!</v>
      </c>
      <c r="J1069" t="str">
        <f t="shared" si="16"/>
        <v>481944</v>
      </c>
    </row>
    <row r="1070" spans="1:10" x14ac:dyDescent="0.25">
      <c r="A1070" t="s">
        <v>2840</v>
      </c>
      <c r="B1070" t="s">
        <v>2785</v>
      </c>
      <c r="C1070" t="s">
        <v>27</v>
      </c>
      <c r="D1070" t="s">
        <v>4446</v>
      </c>
      <c r="E1070" s="58">
        <v>1210918</v>
      </c>
      <c r="F1070" s="58">
        <v>1195321</v>
      </c>
      <c r="G1070" s="58">
        <v>-15597</v>
      </c>
      <c r="H1070" s="84">
        <v>-1.288031064035715E-2</v>
      </c>
      <c r="I1070" t="e">
        <f>MATCH(D1070,#REF!,0)</f>
        <v>#REF!</v>
      </c>
      <c r="J1070" t="str">
        <f t="shared" si="16"/>
        <v>481986</v>
      </c>
    </row>
    <row r="1071" spans="1:10" x14ac:dyDescent="0.25">
      <c r="A1071" t="s">
        <v>2843</v>
      </c>
      <c r="B1071" t="s">
        <v>2785</v>
      </c>
      <c r="C1071" t="s">
        <v>47</v>
      </c>
      <c r="D1071" t="s">
        <v>4447</v>
      </c>
      <c r="E1071" s="58">
        <v>1815557</v>
      </c>
      <c r="F1071" s="58">
        <v>1827995</v>
      </c>
      <c r="G1071" s="58">
        <v>12438</v>
      </c>
      <c r="H1071" s="84">
        <v>6.8507901431902165E-3</v>
      </c>
      <c r="I1071" t="e">
        <f>MATCH(D1071,#REF!,0)</f>
        <v>#REF!</v>
      </c>
      <c r="J1071" t="str">
        <f t="shared" si="16"/>
        <v>481998</v>
      </c>
    </row>
    <row r="1072" spans="1:10" x14ac:dyDescent="0.25">
      <c r="A1072" t="s">
        <v>2844</v>
      </c>
      <c r="B1072" t="s">
        <v>2785</v>
      </c>
      <c r="C1072" t="s">
        <v>47</v>
      </c>
      <c r="D1072" t="s">
        <v>4448</v>
      </c>
      <c r="E1072" s="58">
        <v>1353847</v>
      </c>
      <c r="F1072" s="58">
        <v>1350254</v>
      </c>
      <c r="G1072" s="58">
        <v>-3593</v>
      </c>
      <c r="H1072" s="84">
        <v>-2.653918795846207E-3</v>
      </c>
      <c r="I1072" t="e">
        <f>MATCH(D1072,#REF!,0)</f>
        <v>#REF!</v>
      </c>
      <c r="J1072" t="str">
        <f t="shared" si="16"/>
        <v>482142</v>
      </c>
    </row>
    <row r="1073" spans="1:10" x14ac:dyDescent="0.25">
      <c r="A1073" t="s">
        <v>2846</v>
      </c>
      <c r="B1073" t="s">
        <v>2785</v>
      </c>
      <c r="C1073" t="s">
        <v>47</v>
      </c>
      <c r="D1073" t="s">
        <v>4449</v>
      </c>
      <c r="E1073" s="58">
        <v>248122</v>
      </c>
      <c r="F1073" s="58">
        <v>221979</v>
      </c>
      <c r="G1073" s="58">
        <v>-26143</v>
      </c>
      <c r="H1073" s="84">
        <v>-0.10536349054094357</v>
      </c>
      <c r="I1073" t="e">
        <f>MATCH(D1073,#REF!,0)</f>
        <v>#REF!</v>
      </c>
      <c r="J1073" t="str">
        <f t="shared" si="16"/>
        <v>482178</v>
      </c>
    </row>
    <row r="1074" spans="1:10" x14ac:dyDescent="0.25">
      <c r="A1074" t="s">
        <v>2848</v>
      </c>
      <c r="B1074" t="s">
        <v>2785</v>
      </c>
      <c r="C1074" t="s">
        <v>27</v>
      </c>
      <c r="D1074" t="s">
        <v>4450</v>
      </c>
      <c r="E1074" s="58">
        <v>828799</v>
      </c>
      <c r="F1074" s="58">
        <v>801930</v>
      </c>
      <c r="G1074" s="58">
        <v>-26869</v>
      </c>
      <c r="H1074" s="84">
        <v>-3.2419199347489561E-2</v>
      </c>
      <c r="I1074" t="e">
        <f>MATCH(D1074,#REF!,0)</f>
        <v>#REF!</v>
      </c>
      <c r="J1074" t="str">
        <f t="shared" si="16"/>
        <v>482304</v>
      </c>
    </row>
    <row r="1075" spans="1:10" x14ac:dyDescent="0.25">
      <c r="A1075" t="s">
        <v>2850</v>
      </c>
      <c r="B1075" t="s">
        <v>2785</v>
      </c>
      <c r="C1075" t="s">
        <v>27</v>
      </c>
      <c r="D1075" t="s">
        <v>4451</v>
      </c>
      <c r="E1075" s="58">
        <v>23714902</v>
      </c>
      <c r="F1075" s="58">
        <v>22747420</v>
      </c>
      <c r="G1075" s="58">
        <v>-967482</v>
      </c>
      <c r="H1075" s="84">
        <v>-4.0796373520750794E-2</v>
      </c>
      <c r="I1075" t="e">
        <f>MATCH(D1075,#REF!,0)</f>
        <v>#REF!</v>
      </c>
      <c r="J1075" t="str">
        <f t="shared" si="16"/>
        <v>482514</v>
      </c>
    </row>
    <row r="1076" spans="1:10" x14ac:dyDescent="0.25">
      <c r="A1076" t="s">
        <v>2851</v>
      </c>
      <c r="B1076" t="s">
        <v>2785</v>
      </c>
      <c r="C1076" t="s">
        <v>27</v>
      </c>
      <c r="D1076" t="s">
        <v>4452</v>
      </c>
      <c r="E1076" s="58">
        <v>2115029</v>
      </c>
      <c r="F1076" s="58">
        <v>2037979</v>
      </c>
      <c r="G1076" s="58">
        <v>-77050</v>
      </c>
      <c r="H1076" s="84">
        <v>-3.6429760537562368E-2</v>
      </c>
      <c r="I1076" t="e">
        <f>MATCH(D1076,#REF!,0)</f>
        <v>#REF!</v>
      </c>
      <c r="J1076" t="str">
        <f t="shared" si="16"/>
        <v>482628</v>
      </c>
    </row>
    <row r="1077" spans="1:10" x14ac:dyDescent="0.25">
      <c r="A1077" t="s">
        <v>2852</v>
      </c>
      <c r="B1077" t="s">
        <v>2785</v>
      </c>
      <c r="C1077" t="s">
        <v>27</v>
      </c>
      <c r="D1077" t="s">
        <v>4453</v>
      </c>
      <c r="E1077" s="58">
        <v>959678</v>
      </c>
      <c r="F1077" s="58">
        <v>984406</v>
      </c>
      <c r="G1077" s="58">
        <v>24728</v>
      </c>
      <c r="H1077" s="84">
        <v>2.5766976006535526E-2</v>
      </c>
      <c r="I1077" t="e">
        <f>MATCH(D1077,#REF!,0)</f>
        <v>#REF!</v>
      </c>
      <c r="J1077" t="str">
        <f t="shared" si="16"/>
        <v>482820</v>
      </c>
    </row>
    <row r="1078" spans="1:10" x14ac:dyDescent="0.25">
      <c r="A1078" t="s">
        <v>2855</v>
      </c>
      <c r="B1078" t="s">
        <v>2785</v>
      </c>
      <c r="C1078" t="s">
        <v>27</v>
      </c>
      <c r="D1078" t="s">
        <v>4454</v>
      </c>
      <c r="E1078" s="58">
        <v>3605219</v>
      </c>
      <c r="F1078" s="58">
        <v>3553204</v>
      </c>
      <c r="G1078" s="58">
        <v>-52015</v>
      </c>
      <c r="H1078" s="84">
        <v>-1.4427694961110545E-2</v>
      </c>
      <c r="I1078" t="e">
        <f>MATCH(D1078,#REF!,0)</f>
        <v>#REF!</v>
      </c>
      <c r="J1078" t="str">
        <f t="shared" si="16"/>
        <v>483042</v>
      </c>
    </row>
    <row r="1079" spans="1:10" x14ac:dyDescent="0.25">
      <c r="A1079" t="s">
        <v>2858</v>
      </c>
      <c r="B1079" t="s">
        <v>2785</v>
      </c>
      <c r="C1079" t="s">
        <v>47</v>
      </c>
      <c r="D1079" t="s">
        <v>4455</v>
      </c>
      <c r="E1079" s="58">
        <v>354186</v>
      </c>
      <c r="F1079" s="58">
        <v>339214</v>
      </c>
      <c r="G1079" s="58">
        <v>-14972</v>
      </c>
      <c r="H1079" s="84">
        <v>-4.2271574822268523E-2</v>
      </c>
      <c r="I1079" t="e">
        <f>MATCH(D1079,#REF!,0)</f>
        <v>#REF!</v>
      </c>
      <c r="J1079" t="str">
        <f t="shared" si="16"/>
        <v>483084</v>
      </c>
    </row>
    <row r="1080" spans="1:10" x14ac:dyDescent="0.25">
      <c r="A1080" t="s">
        <v>2860</v>
      </c>
      <c r="B1080" t="s">
        <v>2785</v>
      </c>
      <c r="C1080" t="s">
        <v>47</v>
      </c>
      <c r="D1080" t="s">
        <v>4456</v>
      </c>
      <c r="E1080" s="58">
        <v>591137</v>
      </c>
      <c r="F1080" s="58">
        <v>587116</v>
      </c>
      <c r="G1080" s="58">
        <v>-4021</v>
      </c>
      <c r="H1080" s="84">
        <v>-6.8021456954986742E-3</v>
      </c>
      <c r="I1080" t="e">
        <f>MATCH(D1080,#REF!,0)</f>
        <v>#REF!</v>
      </c>
      <c r="J1080" t="str">
        <f t="shared" si="16"/>
        <v>483132</v>
      </c>
    </row>
    <row r="1081" spans="1:10" x14ac:dyDescent="0.25">
      <c r="A1081" t="s">
        <v>2863</v>
      </c>
      <c r="B1081" t="s">
        <v>2785</v>
      </c>
      <c r="C1081" t="s">
        <v>27</v>
      </c>
      <c r="D1081" t="s">
        <v>4457</v>
      </c>
      <c r="E1081" s="58">
        <v>668608</v>
      </c>
      <c r="F1081" s="58">
        <v>619032</v>
      </c>
      <c r="G1081" s="58">
        <v>-49576</v>
      </c>
      <c r="H1081" s="84">
        <v>-7.4148080788743173E-2</v>
      </c>
      <c r="I1081" t="e">
        <f>MATCH(D1081,#REF!,0)</f>
        <v>#REF!</v>
      </c>
      <c r="J1081" t="str">
        <f t="shared" si="16"/>
        <v>483246</v>
      </c>
    </row>
    <row r="1082" spans="1:10" x14ac:dyDescent="0.25">
      <c r="A1082" t="s">
        <v>2867</v>
      </c>
      <c r="B1082" t="s">
        <v>2785</v>
      </c>
      <c r="C1082" t="s">
        <v>27</v>
      </c>
      <c r="D1082" t="s">
        <v>4458</v>
      </c>
      <c r="E1082" s="58">
        <v>2069185</v>
      </c>
      <c r="F1082" s="58">
        <v>1926030</v>
      </c>
      <c r="G1082" s="58">
        <v>-143155</v>
      </c>
      <c r="H1082" s="84">
        <v>-6.9184244038111617E-2</v>
      </c>
      <c r="I1082" t="e">
        <f>MATCH(D1082,#REF!,0)</f>
        <v>#REF!</v>
      </c>
      <c r="J1082" t="str">
        <f t="shared" si="16"/>
        <v>483288</v>
      </c>
    </row>
    <row r="1083" spans="1:10" x14ac:dyDescent="0.25">
      <c r="A1083" t="s">
        <v>2871</v>
      </c>
      <c r="B1083" t="s">
        <v>2785</v>
      </c>
      <c r="C1083" t="s">
        <v>27</v>
      </c>
      <c r="D1083" t="s">
        <v>4459</v>
      </c>
      <c r="E1083" s="58">
        <v>1535436</v>
      </c>
      <c r="F1083" s="58">
        <v>1494102</v>
      </c>
      <c r="G1083" s="58">
        <v>-41334</v>
      </c>
      <c r="H1083" s="84">
        <v>-2.692004095253726E-2</v>
      </c>
      <c r="I1083" t="e">
        <f>MATCH(D1083,#REF!,0)</f>
        <v>#REF!</v>
      </c>
      <c r="J1083" t="str">
        <f t="shared" si="16"/>
        <v>483330</v>
      </c>
    </row>
    <row r="1084" spans="1:10" x14ac:dyDescent="0.25">
      <c r="A1084" t="s">
        <v>2873</v>
      </c>
      <c r="B1084" t="s">
        <v>2785</v>
      </c>
      <c r="C1084" t="s">
        <v>27</v>
      </c>
      <c r="D1084" t="s">
        <v>4460</v>
      </c>
      <c r="E1084" s="58">
        <v>710285</v>
      </c>
      <c r="F1084" s="58">
        <v>730747</v>
      </c>
      <c r="G1084" s="58">
        <v>20462</v>
      </c>
      <c r="H1084" s="84">
        <v>2.8808154473204419E-2</v>
      </c>
      <c r="I1084" t="e">
        <f>MATCH(D1084,#REF!,0)</f>
        <v>#REF!</v>
      </c>
      <c r="J1084" t="str">
        <f t="shared" si="16"/>
        <v>483348</v>
      </c>
    </row>
    <row r="1085" spans="1:10" x14ac:dyDescent="0.25">
      <c r="A1085" t="s">
        <v>2432</v>
      </c>
      <c r="B1085" t="s">
        <v>2785</v>
      </c>
      <c r="C1085" t="s">
        <v>47</v>
      </c>
      <c r="D1085" t="s">
        <v>4461</v>
      </c>
      <c r="E1085" s="58">
        <v>259324</v>
      </c>
      <c r="F1085" s="58">
        <v>254884</v>
      </c>
      <c r="G1085" s="58">
        <v>-4440</v>
      </c>
      <c r="H1085" s="84">
        <v>-1.7121438817849485E-2</v>
      </c>
      <c r="I1085" t="e">
        <f>MATCH(D1085,#REF!,0)</f>
        <v>#REF!</v>
      </c>
      <c r="J1085" t="str">
        <f t="shared" si="16"/>
        <v>483396</v>
      </c>
    </row>
    <row r="1086" spans="1:10" x14ac:dyDescent="0.25">
      <c r="A1086" t="s">
        <v>2876</v>
      </c>
      <c r="B1086" t="s">
        <v>2785</v>
      </c>
      <c r="C1086" t="s">
        <v>47</v>
      </c>
      <c r="D1086" t="s">
        <v>4462</v>
      </c>
      <c r="E1086" s="58">
        <v>304203</v>
      </c>
      <c r="F1086" s="58">
        <v>297066</v>
      </c>
      <c r="G1086" s="58">
        <v>-7137</v>
      </c>
      <c r="H1086" s="84">
        <v>-2.3461307087701305E-2</v>
      </c>
      <c r="I1086" t="e">
        <f>MATCH(D1086,#REF!,0)</f>
        <v>#REF!</v>
      </c>
      <c r="J1086" t="str">
        <f t="shared" si="16"/>
        <v>483438</v>
      </c>
    </row>
    <row r="1087" spans="1:10" x14ac:dyDescent="0.25">
      <c r="A1087" t="s">
        <v>2879</v>
      </c>
      <c r="B1087" t="s">
        <v>2785</v>
      </c>
      <c r="C1087" t="s">
        <v>47</v>
      </c>
      <c r="D1087" t="s">
        <v>4463</v>
      </c>
      <c r="E1087" s="58">
        <v>923667</v>
      </c>
      <c r="F1087" s="58">
        <v>911721</v>
      </c>
      <c r="G1087" s="58">
        <v>-11946</v>
      </c>
      <c r="H1087" s="84">
        <v>-1.2933232431168376E-2</v>
      </c>
      <c r="I1087" t="e">
        <f>MATCH(D1087,#REF!,0)</f>
        <v>#REF!</v>
      </c>
      <c r="J1087" t="str">
        <f t="shared" si="16"/>
        <v>483546</v>
      </c>
    </row>
    <row r="1088" spans="1:10" x14ac:dyDescent="0.25">
      <c r="A1088" t="s">
        <v>1815</v>
      </c>
      <c r="B1088" t="s">
        <v>2785</v>
      </c>
      <c r="C1088" t="s">
        <v>27</v>
      </c>
      <c r="D1088" t="s">
        <v>4464</v>
      </c>
      <c r="E1088" s="58">
        <v>743626</v>
      </c>
      <c r="F1088" s="58">
        <v>730276</v>
      </c>
      <c r="G1088" s="58">
        <v>-13350</v>
      </c>
      <c r="H1088" s="84">
        <v>-1.7952572933168019E-2</v>
      </c>
      <c r="I1088" t="e">
        <f>MATCH(D1088,#REF!,0)</f>
        <v>#REF!</v>
      </c>
      <c r="J1088" t="str">
        <f t="shared" si="16"/>
        <v>483564</v>
      </c>
    </row>
    <row r="1089" spans="1:10" x14ac:dyDescent="0.25">
      <c r="A1089" t="s">
        <v>2883</v>
      </c>
      <c r="B1089" t="s">
        <v>2785</v>
      </c>
      <c r="C1089" t="s">
        <v>27</v>
      </c>
      <c r="D1089" t="s">
        <v>4465</v>
      </c>
      <c r="E1089" s="58">
        <v>869443</v>
      </c>
      <c r="F1089" s="58">
        <v>929431</v>
      </c>
      <c r="G1089" s="58">
        <v>59988</v>
      </c>
      <c r="H1089" s="84">
        <v>6.8995897373375831E-2</v>
      </c>
      <c r="I1089" t="e">
        <f>MATCH(D1089,#REF!,0)</f>
        <v>#REF!</v>
      </c>
      <c r="J1089" t="str">
        <f t="shared" si="16"/>
        <v>483606</v>
      </c>
    </row>
    <row r="1090" spans="1:10" x14ac:dyDescent="0.25">
      <c r="A1090" t="s">
        <v>2886</v>
      </c>
      <c r="B1090" t="s">
        <v>2785</v>
      </c>
      <c r="C1090" t="s">
        <v>47</v>
      </c>
      <c r="D1090" t="s">
        <v>4466</v>
      </c>
      <c r="E1090" s="58">
        <v>365549</v>
      </c>
      <c r="F1090" s="58">
        <v>330211</v>
      </c>
      <c r="G1090" s="58">
        <v>-35338</v>
      </c>
      <c r="H1090" s="84">
        <v>-9.667103452615107E-2</v>
      </c>
      <c r="I1090" t="e">
        <f>MATCH(D1090,#REF!,0)</f>
        <v>#REF!</v>
      </c>
      <c r="J1090" t="str">
        <f t="shared" si="16"/>
        <v>483612</v>
      </c>
    </row>
    <row r="1091" spans="1:10" x14ac:dyDescent="0.25">
      <c r="A1091" t="s">
        <v>2889</v>
      </c>
      <c r="B1091" t="s">
        <v>2785</v>
      </c>
      <c r="C1091" t="s">
        <v>27</v>
      </c>
      <c r="D1091" t="s">
        <v>4467</v>
      </c>
      <c r="E1091" s="58">
        <v>391948</v>
      </c>
      <c r="F1091" s="58">
        <v>360741</v>
      </c>
      <c r="G1091" s="58">
        <v>-31207</v>
      </c>
      <c r="H1091" s="84">
        <v>-7.9620255748211494E-2</v>
      </c>
      <c r="I1091" t="e">
        <f>MATCH(D1091,#REF!,0)</f>
        <v>#REF!</v>
      </c>
      <c r="J1091" t="str">
        <f t="shared" ref="J1091:J1154" si="17">LEFT(D1091,2)&amp;IF(MID(D1091,3,4)="0000","9999",MID(D1091,3,4))</f>
        <v>483798</v>
      </c>
    </row>
    <row r="1092" spans="1:10" x14ac:dyDescent="0.25">
      <c r="A1092" t="s">
        <v>2892</v>
      </c>
      <c r="B1092" t="s">
        <v>2785</v>
      </c>
      <c r="C1092" t="s">
        <v>47</v>
      </c>
      <c r="D1092" t="s">
        <v>4468</v>
      </c>
      <c r="E1092" s="58">
        <v>285194</v>
      </c>
      <c r="F1092" s="58">
        <v>285394</v>
      </c>
      <c r="G1092" s="58">
        <v>200</v>
      </c>
      <c r="H1092" s="84">
        <v>7.0127702546336876E-4</v>
      </c>
      <c r="I1092" t="e">
        <f>MATCH(D1092,#REF!,0)</f>
        <v>#REF!</v>
      </c>
      <c r="J1092" t="str">
        <f t="shared" si="17"/>
        <v>483888</v>
      </c>
    </row>
    <row r="1093" spans="1:10" x14ac:dyDescent="0.25">
      <c r="A1093" t="s">
        <v>2894</v>
      </c>
      <c r="B1093" t="s">
        <v>2785</v>
      </c>
      <c r="C1093" t="s">
        <v>27</v>
      </c>
      <c r="D1093" t="s">
        <v>4469</v>
      </c>
      <c r="E1093" s="58">
        <v>825583</v>
      </c>
      <c r="F1093" s="58">
        <v>767935</v>
      </c>
      <c r="G1093" s="58">
        <v>-57648</v>
      </c>
      <c r="H1093" s="84">
        <v>-6.9827019209455624E-2</v>
      </c>
      <c r="I1093" t="e">
        <f>MATCH(D1093,#REF!,0)</f>
        <v>#REF!</v>
      </c>
      <c r="J1093" t="str">
        <f t="shared" si="17"/>
        <v>483924</v>
      </c>
    </row>
    <row r="1094" spans="1:10" x14ac:dyDescent="0.25">
      <c r="A1094" t="s">
        <v>513</v>
      </c>
      <c r="B1094" t="s">
        <v>2785</v>
      </c>
      <c r="C1094" t="s">
        <v>47</v>
      </c>
      <c r="D1094" t="s">
        <v>4470</v>
      </c>
      <c r="E1094" s="58">
        <v>335827</v>
      </c>
      <c r="F1094" s="58">
        <v>314365</v>
      </c>
      <c r="G1094" s="58">
        <v>-21462</v>
      </c>
      <c r="H1094" s="84">
        <v>-6.3907904962972009E-2</v>
      </c>
      <c r="I1094" t="e">
        <f>MATCH(D1094,#REF!,0)</f>
        <v>#REF!</v>
      </c>
      <c r="J1094" t="str">
        <f t="shared" si="17"/>
        <v>483966</v>
      </c>
    </row>
    <row r="1095" spans="1:10" x14ac:dyDescent="0.25">
      <c r="A1095" t="s">
        <v>537</v>
      </c>
      <c r="B1095" t="s">
        <v>2785</v>
      </c>
      <c r="C1095" t="s">
        <v>47</v>
      </c>
      <c r="D1095" t="s">
        <v>4471</v>
      </c>
      <c r="E1095" s="58">
        <v>1634463</v>
      </c>
      <c r="F1095" s="58">
        <v>1645056</v>
      </c>
      <c r="G1095" s="58">
        <v>10593</v>
      </c>
      <c r="H1095" s="84">
        <v>6.4810277136894499E-3</v>
      </c>
      <c r="I1095" t="e">
        <f>MATCH(D1095,#REF!,0)</f>
        <v>#REF!</v>
      </c>
      <c r="J1095" t="str">
        <f t="shared" si="17"/>
        <v>484068</v>
      </c>
    </row>
    <row r="1096" spans="1:10" x14ac:dyDescent="0.25">
      <c r="A1096" t="s">
        <v>2899</v>
      </c>
      <c r="B1096" t="s">
        <v>2785</v>
      </c>
      <c r="C1096" t="s">
        <v>47</v>
      </c>
      <c r="D1096" t="s">
        <v>4472</v>
      </c>
      <c r="E1096" s="58">
        <v>333253</v>
      </c>
      <c r="F1096" s="58">
        <v>313794</v>
      </c>
      <c r="G1096" s="58">
        <v>-19459</v>
      </c>
      <c r="H1096" s="84">
        <v>-5.839107224841187E-2</v>
      </c>
      <c r="I1096" t="e">
        <f>MATCH(D1096,#REF!,0)</f>
        <v>#REF!</v>
      </c>
      <c r="J1096" t="str">
        <f t="shared" si="17"/>
        <v>484080</v>
      </c>
    </row>
    <row r="1097" spans="1:10" x14ac:dyDescent="0.25">
      <c r="A1097" t="s">
        <v>4664</v>
      </c>
      <c r="B1097" t="s">
        <v>2785</v>
      </c>
      <c r="C1097" t="s">
        <v>27</v>
      </c>
      <c r="D1097" t="s">
        <v>4694</v>
      </c>
      <c r="E1097" s="58">
        <v>0</v>
      </c>
      <c r="F1097" s="82">
        <v>232501</v>
      </c>
      <c r="G1097" s="58">
        <v>0</v>
      </c>
      <c r="H1097" s="84" t="s">
        <v>4710</v>
      </c>
      <c r="I1097" t="e">
        <f>MATCH(D1097,#REF!,0)</f>
        <v>#REF!</v>
      </c>
      <c r="J1097" t="str">
        <f t="shared" si="17"/>
        <v>484140</v>
      </c>
    </row>
    <row r="1098" spans="1:10" x14ac:dyDescent="0.25">
      <c r="A1098" t="s">
        <v>2902</v>
      </c>
      <c r="B1098" t="s">
        <v>2785</v>
      </c>
      <c r="C1098" t="s">
        <v>27</v>
      </c>
      <c r="D1098" t="s">
        <v>4473</v>
      </c>
      <c r="E1098" s="58">
        <v>1220873</v>
      </c>
      <c r="F1098" s="58">
        <v>1153561</v>
      </c>
      <c r="G1098" s="58">
        <v>-67312</v>
      </c>
      <c r="H1098" s="84">
        <v>-5.5134317820117247E-2</v>
      </c>
      <c r="I1098" t="e">
        <f>MATCH(D1098,#REF!,0)</f>
        <v>#REF!</v>
      </c>
      <c r="J1098" t="str">
        <f t="shared" si="17"/>
        <v>484146</v>
      </c>
    </row>
    <row r="1099" spans="1:10" x14ac:dyDescent="0.25">
      <c r="A1099" t="s">
        <v>2905</v>
      </c>
      <c r="B1099" t="s">
        <v>2785</v>
      </c>
      <c r="C1099" t="s">
        <v>27</v>
      </c>
      <c r="D1099" t="s">
        <v>4474</v>
      </c>
      <c r="E1099" s="58">
        <v>1179994</v>
      </c>
      <c r="F1099" s="58">
        <v>1175330</v>
      </c>
      <c r="G1099" s="58">
        <v>-4664</v>
      </c>
      <c r="H1099" s="84">
        <v>-3.9525624706566306E-3</v>
      </c>
      <c r="I1099" t="e">
        <f>MATCH(D1099,#REF!,0)</f>
        <v>#REF!</v>
      </c>
      <c r="J1099" t="str">
        <f t="shared" si="17"/>
        <v>484206</v>
      </c>
    </row>
    <row r="1100" spans="1:10" x14ac:dyDescent="0.25">
      <c r="A1100" t="s">
        <v>2908</v>
      </c>
      <c r="B1100" t="s">
        <v>2785</v>
      </c>
      <c r="C1100" t="s">
        <v>27</v>
      </c>
      <c r="D1100" t="s">
        <v>4475</v>
      </c>
      <c r="E1100" s="58">
        <v>1074229</v>
      </c>
      <c r="F1100" s="58">
        <v>1043729</v>
      </c>
      <c r="G1100" s="58">
        <v>-30500</v>
      </c>
      <c r="H1100" s="84">
        <v>-2.8392456357070977E-2</v>
      </c>
      <c r="I1100" t="e">
        <f>MATCH(D1100,#REF!,0)</f>
        <v>#REF!</v>
      </c>
      <c r="J1100" t="str">
        <f t="shared" si="17"/>
        <v>484248</v>
      </c>
    </row>
    <row r="1101" spans="1:10" x14ac:dyDescent="0.25">
      <c r="A1101" t="s">
        <v>2911</v>
      </c>
      <c r="B1101" t="s">
        <v>2785</v>
      </c>
      <c r="C1101" t="s">
        <v>27</v>
      </c>
      <c r="D1101" t="s">
        <v>4476</v>
      </c>
      <c r="E1101" s="58">
        <v>514534</v>
      </c>
      <c r="F1101" s="58">
        <v>502576</v>
      </c>
      <c r="G1101" s="58">
        <v>-11958</v>
      </c>
      <c r="H1101" s="84">
        <v>-2.3240446695456472E-2</v>
      </c>
      <c r="I1101" t="e">
        <f>MATCH(D1101,#REF!,0)</f>
        <v>#REF!</v>
      </c>
      <c r="J1101" t="str">
        <f t="shared" si="17"/>
        <v>484674</v>
      </c>
    </row>
    <row r="1102" spans="1:10" x14ac:dyDescent="0.25">
      <c r="A1102" t="s">
        <v>2914</v>
      </c>
      <c r="B1102" t="s">
        <v>2785</v>
      </c>
      <c r="C1102" t="s">
        <v>47</v>
      </c>
      <c r="D1102" t="s">
        <v>4477</v>
      </c>
      <c r="E1102" s="58">
        <v>191254</v>
      </c>
      <c r="F1102" s="58">
        <v>186209</v>
      </c>
      <c r="G1102" s="58">
        <v>-5045</v>
      </c>
      <c r="H1102" s="84">
        <v>-2.6378533259435098E-2</v>
      </c>
      <c r="I1102" t="e">
        <f>MATCH(D1102,#REF!,0)</f>
        <v>#REF!</v>
      </c>
      <c r="J1102" t="str">
        <f t="shared" si="17"/>
        <v>484686</v>
      </c>
    </row>
    <row r="1103" spans="1:10" x14ac:dyDescent="0.25">
      <c r="A1103" t="s">
        <v>2917</v>
      </c>
      <c r="B1103" t="s">
        <v>2785</v>
      </c>
      <c r="C1103" t="s">
        <v>27</v>
      </c>
      <c r="D1103" t="s">
        <v>4478</v>
      </c>
      <c r="E1103" s="58">
        <v>739584</v>
      </c>
      <c r="F1103" s="58">
        <v>701672</v>
      </c>
      <c r="G1103" s="58">
        <v>-37912</v>
      </c>
      <c r="H1103" s="84">
        <v>-5.1261249567324335E-2</v>
      </c>
      <c r="I1103" t="e">
        <f>MATCH(D1103,#REF!,0)</f>
        <v>#REF!</v>
      </c>
      <c r="J1103" t="str">
        <f t="shared" si="17"/>
        <v>484752</v>
      </c>
    </row>
    <row r="1104" spans="1:10" x14ac:dyDescent="0.25">
      <c r="A1104" t="s">
        <v>2922</v>
      </c>
      <c r="B1104" t="s">
        <v>2785</v>
      </c>
      <c r="C1104" t="s">
        <v>27</v>
      </c>
      <c r="D1104" t="s">
        <v>4479</v>
      </c>
      <c r="E1104" s="58">
        <v>11772041</v>
      </c>
      <c r="F1104" s="58">
        <v>11508613</v>
      </c>
      <c r="G1104" s="58">
        <v>-263428</v>
      </c>
      <c r="H1104" s="84">
        <v>-2.2377428009297623E-2</v>
      </c>
      <c r="I1104" t="e">
        <f>MATCH(D1104,#REF!,0)</f>
        <v>#REF!</v>
      </c>
      <c r="J1104" t="str">
        <f t="shared" si="17"/>
        <v>484758</v>
      </c>
    </row>
    <row r="1105" spans="1:10" x14ac:dyDescent="0.25">
      <c r="A1105" t="s">
        <v>2924</v>
      </c>
      <c r="B1105" t="s">
        <v>2785</v>
      </c>
      <c r="C1105" t="s">
        <v>47</v>
      </c>
      <c r="D1105" t="s">
        <v>4480</v>
      </c>
      <c r="E1105" s="58">
        <v>392734</v>
      </c>
      <c r="F1105" s="58">
        <v>386580</v>
      </c>
      <c r="G1105" s="58">
        <v>-6154</v>
      </c>
      <c r="H1105" s="84">
        <v>-1.5669638992295041E-2</v>
      </c>
      <c r="I1105" t="e">
        <f>MATCH(D1105,#REF!,0)</f>
        <v>#REF!</v>
      </c>
      <c r="J1105" t="str">
        <f t="shared" si="17"/>
        <v>484770</v>
      </c>
    </row>
    <row r="1106" spans="1:10" x14ac:dyDescent="0.25">
      <c r="A1106" t="s">
        <v>2927</v>
      </c>
      <c r="B1106" t="s">
        <v>2785</v>
      </c>
      <c r="C1106" t="s">
        <v>27</v>
      </c>
      <c r="D1106" t="s">
        <v>4481</v>
      </c>
      <c r="E1106" s="58">
        <v>513665</v>
      </c>
      <c r="F1106" s="58">
        <v>491929</v>
      </c>
      <c r="G1106" s="58">
        <v>-21736</v>
      </c>
      <c r="H1106" s="84">
        <v>-4.2315516922507859E-2</v>
      </c>
      <c r="I1106" t="e">
        <f>MATCH(D1106,#REF!,0)</f>
        <v>#REF!</v>
      </c>
      <c r="J1106" t="str">
        <f t="shared" si="17"/>
        <v>484812</v>
      </c>
    </row>
    <row r="1107" spans="1:10" x14ac:dyDescent="0.25">
      <c r="A1107" t="s">
        <v>2929</v>
      </c>
      <c r="B1107" t="s">
        <v>2785</v>
      </c>
      <c r="C1107" t="s">
        <v>27</v>
      </c>
      <c r="D1107" t="s">
        <v>4482</v>
      </c>
      <c r="E1107" s="58">
        <v>311726</v>
      </c>
      <c r="F1107" s="58">
        <v>301322</v>
      </c>
      <c r="G1107" s="58">
        <v>-10404</v>
      </c>
      <c r="H1107" s="84">
        <v>-3.3375464350102337E-2</v>
      </c>
      <c r="I1107" t="e">
        <f>MATCH(D1107,#REF!,0)</f>
        <v>#REF!</v>
      </c>
      <c r="J1107" t="str">
        <f t="shared" si="17"/>
        <v>484962</v>
      </c>
    </row>
    <row r="1108" spans="1:10" x14ac:dyDescent="0.25">
      <c r="A1108" t="s">
        <v>2932</v>
      </c>
      <c r="B1108" t="s">
        <v>2785</v>
      </c>
      <c r="C1108" t="s">
        <v>27</v>
      </c>
      <c r="D1108" t="s">
        <v>4483</v>
      </c>
      <c r="E1108" s="58">
        <v>318011</v>
      </c>
      <c r="F1108" s="58">
        <v>301641</v>
      </c>
      <c r="G1108" s="58">
        <v>-16370</v>
      </c>
      <c r="H1108" s="84">
        <v>-5.1476206797878059E-2</v>
      </c>
      <c r="I1108" t="e">
        <f>MATCH(D1108,#REF!,0)</f>
        <v>#REF!</v>
      </c>
      <c r="J1108" t="str">
        <f t="shared" si="17"/>
        <v>485202</v>
      </c>
    </row>
    <row r="1109" spans="1:10" x14ac:dyDescent="0.25">
      <c r="A1109" t="s">
        <v>2935</v>
      </c>
      <c r="B1109" t="s">
        <v>2785</v>
      </c>
      <c r="C1109" t="s">
        <v>27</v>
      </c>
      <c r="D1109" t="s">
        <v>4484</v>
      </c>
      <c r="E1109" s="58">
        <v>408865</v>
      </c>
      <c r="F1109" s="58">
        <v>390268</v>
      </c>
      <c r="G1109" s="58">
        <v>-18597</v>
      </c>
      <c r="H1109" s="84">
        <v>-4.5484450857862617E-2</v>
      </c>
      <c r="I1109" t="e">
        <f>MATCH(D1109,#REF!,0)</f>
        <v>#REF!</v>
      </c>
      <c r="J1109" t="str">
        <f t="shared" si="17"/>
        <v>485316</v>
      </c>
    </row>
    <row r="1110" spans="1:10" x14ac:dyDescent="0.25">
      <c r="A1110" t="s">
        <v>154</v>
      </c>
      <c r="B1110" t="s">
        <v>2785</v>
      </c>
      <c r="C1110" t="s">
        <v>27</v>
      </c>
      <c r="D1110" t="s">
        <v>4485</v>
      </c>
      <c r="E1110" s="58">
        <v>308239</v>
      </c>
      <c r="F1110" s="58">
        <v>311632</v>
      </c>
      <c r="G1110" s="58">
        <v>3393</v>
      </c>
      <c r="H1110" s="84">
        <v>1.1007692083091367E-2</v>
      </c>
      <c r="I1110" t="e">
        <f>MATCH(D1110,#REF!,0)</f>
        <v>#REF!</v>
      </c>
      <c r="J1110" t="str">
        <f t="shared" si="17"/>
        <v>485340</v>
      </c>
    </row>
    <row r="1111" spans="1:10" x14ac:dyDescent="0.25">
      <c r="A1111" t="s">
        <v>2939</v>
      </c>
      <c r="B1111" t="s">
        <v>2785</v>
      </c>
      <c r="C1111" t="s">
        <v>47</v>
      </c>
      <c r="D1111" t="s">
        <v>4486</v>
      </c>
      <c r="E1111" s="58">
        <v>351904</v>
      </c>
      <c r="F1111" s="58">
        <v>372450</v>
      </c>
      <c r="G1111" s="58">
        <v>20546</v>
      </c>
      <c r="H1111" s="84">
        <v>5.8385241429480768E-2</v>
      </c>
      <c r="I1111" t="e">
        <f>MATCH(D1111,#REF!,0)</f>
        <v>#REF!</v>
      </c>
      <c r="J1111" t="str">
        <f t="shared" si="17"/>
        <v>485346</v>
      </c>
    </row>
    <row r="1112" spans="1:10" x14ac:dyDescent="0.25">
      <c r="A1112" t="s">
        <v>2942</v>
      </c>
      <c r="B1112" t="s">
        <v>2785</v>
      </c>
      <c r="C1112" t="s">
        <v>27</v>
      </c>
      <c r="D1112" t="s">
        <v>4487</v>
      </c>
      <c r="E1112" s="58">
        <v>905642</v>
      </c>
      <c r="F1112" s="58">
        <v>854047</v>
      </c>
      <c r="G1112" s="58">
        <v>-51595</v>
      </c>
      <c r="H1112" s="84">
        <v>-5.6970635195805849E-2</v>
      </c>
      <c r="I1112" t="e">
        <f>MATCH(D1112,#REF!,0)</f>
        <v>#REF!</v>
      </c>
      <c r="J1112" t="str">
        <f t="shared" si="17"/>
        <v>485496</v>
      </c>
    </row>
    <row r="1113" spans="1:10" x14ac:dyDescent="0.25">
      <c r="A1113" t="s">
        <v>2947</v>
      </c>
      <c r="B1113" t="s">
        <v>2785</v>
      </c>
      <c r="C1113" t="s">
        <v>27</v>
      </c>
      <c r="D1113" t="s">
        <v>4488</v>
      </c>
      <c r="E1113" s="58">
        <v>564209</v>
      </c>
      <c r="F1113" s="58">
        <v>561032</v>
      </c>
      <c r="G1113" s="58">
        <v>-3177</v>
      </c>
      <c r="H1113" s="84">
        <v>-5.630892098495416E-3</v>
      </c>
      <c r="I1113" t="e">
        <f>MATCH(D1113,#REF!,0)</f>
        <v>#REF!</v>
      </c>
      <c r="J1113" t="str">
        <f t="shared" si="17"/>
        <v>485580</v>
      </c>
    </row>
    <row r="1114" spans="1:10" x14ac:dyDescent="0.25">
      <c r="A1114" t="s">
        <v>2951</v>
      </c>
      <c r="B1114" t="s">
        <v>2785</v>
      </c>
      <c r="C1114" t="s">
        <v>27</v>
      </c>
      <c r="D1114" t="s">
        <v>4489</v>
      </c>
      <c r="E1114" s="58">
        <v>1384313</v>
      </c>
      <c r="F1114" s="58">
        <v>1347394</v>
      </c>
      <c r="G1114" s="58">
        <v>-36919</v>
      </c>
      <c r="H1114" s="84">
        <v>-2.666954655486151E-2</v>
      </c>
      <c r="I1114" t="e">
        <f>MATCH(D1114,#REF!,0)</f>
        <v>#REF!</v>
      </c>
      <c r="J1114" t="str">
        <f t="shared" si="17"/>
        <v>485592</v>
      </c>
    </row>
    <row r="1115" spans="1:10" x14ac:dyDescent="0.25">
      <c r="A1115" t="s">
        <v>2956</v>
      </c>
      <c r="B1115" t="s">
        <v>2785</v>
      </c>
      <c r="C1115" t="s">
        <v>27</v>
      </c>
      <c r="D1115" t="s">
        <v>4490</v>
      </c>
      <c r="E1115" s="58">
        <v>1156356</v>
      </c>
      <c r="F1115" s="58">
        <v>1112813</v>
      </c>
      <c r="G1115" s="58">
        <v>-43543</v>
      </c>
      <c r="H1115" s="84">
        <v>-3.7655358730356393E-2</v>
      </c>
      <c r="I1115" t="e">
        <f>MATCH(D1115,#REF!,0)</f>
        <v>#REF!</v>
      </c>
      <c r="J1115" t="str">
        <f t="shared" si="17"/>
        <v>485826</v>
      </c>
    </row>
    <row r="1116" spans="1:10" x14ac:dyDescent="0.25">
      <c r="A1116" t="s">
        <v>2960</v>
      </c>
      <c r="B1116" t="s">
        <v>2785</v>
      </c>
      <c r="C1116" t="s">
        <v>99</v>
      </c>
      <c r="D1116" t="s">
        <v>4491</v>
      </c>
      <c r="E1116" s="58">
        <v>2069603</v>
      </c>
      <c r="F1116" s="58">
        <v>2082990</v>
      </c>
      <c r="G1116" s="58">
        <v>13387</v>
      </c>
      <c r="H1116" s="84">
        <v>6.4683903144709398E-3</v>
      </c>
      <c r="I1116" t="e">
        <f>MATCH(D1116,#REF!,0)</f>
        <v>#REF!</v>
      </c>
      <c r="J1116" t="str">
        <f t="shared" si="17"/>
        <v>489029</v>
      </c>
    </row>
    <row r="1117" spans="1:10" x14ac:dyDescent="0.25">
      <c r="A1117" t="s">
        <v>2961</v>
      </c>
      <c r="B1117" t="s">
        <v>2785</v>
      </c>
      <c r="C1117" t="s">
        <v>99</v>
      </c>
      <c r="D1117" t="s">
        <v>4492</v>
      </c>
      <c r="E1117" s="58">
        <v>1633442</v>
      </c>
      <c r="F1117" s="58">
        <v>1626004</v>
      </c>
      <c r="G1117" s="58">
        <v>-7438</v>
      </c>
      <c r="H1117" s="84">
        <v>-4.5535745989144392E-3</v>
      </c>
      <c r="I1117" t="e">
        <f>MATCH(D1117,#REF!,0)</f>
        <v>#REF!</v>
      </c>
      <c r="J1117" t="str">
        <f t="shared" si="17"/>
        <v>489039</v>
      </c>
    </row>
    <row r="1118" spans="1:10" x14ac:dyDescent="0.25">
      <c r="A1118" t="s">
        <v>2962</v>
      </c>
      <c r="B1118" t="s">
        <v>2785</v>
      </c>
      <c r="C1118" t="s">
        <v>99</v>
      </c>
      <c r="D1118" t="s">
        <v>4493</v>
      </c>
      <c r="E1118" s="58">
        <v>2127902</v>
      </c>
      <c r="F1118" s="58">
        <v>2119543</v>
      </c>
      <c r="G1118" s="58">
        <v>-8359</v>
      </c>
      <c r="H1118" s="84">
        <v>-3.9282824115020338E-3</v>
      </c>
      <c r="I1118" t="e">
        <f>MATCH(D1118,#REF!,0)</f>
        <v>#REF!</v>
      </c>
      <c r="J1118" t="str">
        <f t="shared" si="17"/>
        <v>489113</v>
      </c>
    </row>
    <row r="1119" spans="1:10" x14ac:dyDescent="0.25">
      <c r="A1119" t="s">
        <v>2963</v>
      </c>
      <c r="B1119" t="s">
        <v>2785</v>
      </c>
      <c r="C1119" t="s">
        <v>99</v>
      </c>
      <c r="D1119" t="s">
        <v>4494</v>
      </c>
      <c r="E1119" s="58">
        <v>2114257</v>
      </c>
      <c r="F1119" s="58">
        <v>2190757</v>
      </c>
      <c r="G1119" s="58">
        <v>76500</v>
      </c>
      <c r="H1119" s="84">
        <v>3.6182923835654794E-2</v>
      </c>
      <c r="I1119" t="e">
        <f>MATCH(D1119,#REF!,0)</f>
        <v>#REF!</v>
      </c>
      <c r="J1119" t="str">
        <f t="shared" si="17"/>
        <v>489157</v>
      </c>
    </row>
    <row r="1120" spans="1:10" x14ac:dyDescent="0.25">
      <c r="A1120" t="s">
        <v>2964</v>
      </c>
      <c r="B1120" t="s">
        <v>2785</v>
      </c>
      <c r="C1120" t="s">
        <v>99</v>
      </c>
      <c r="D1120" t="s">
        <v>4495</v>
      </c>
      <c r="E1120" s="58">
        <v>11799679</v>
      </c>
      <c r="F1120" s="58">
        <v>11844232</v>
      </c>
      <c r="G1120" s="58">
        <v>44553</v>
      </c>
      <c r="H1120" s="84">
        <v>3.7757806801354513E-3</v>
      </c>
      <c r="I1120" t="e">
        <f>MATCH(D1120,#REF!,0)</f>
        <v>#REF!</v>
      </c>
      <c r="J1120" t="str">
        <f t="shared" si="17"/>
        <v>489201</v>
      </c>
    </row>
    <row r="1121" spans="1:10" x14ac:dyDescent="0.25">
      <c r="A1121" t="s">
        <v>2966</v>
      </c>
      <c r="B1121" t="s">
        <v>2785</v>
      </c>
      <c r="C1121" t="s">
        <v>99</v>
      </c>
      <c r="D1121" t="s">
        <v>4496</v>
      </c>
      <c r="E1121" s="58">
        <v>7728140</v>
      </c>
      <c r="F1121" s="58">
        <v>7581120</v>
      </c>
      <c r="G1121" s="58">
        <v>-147020</v>
      </c>
      <c r="H1121" s="84">
        <v>-1.9023982484789353E-2</v>
      </c>
      <c r="I1121" t="e">
        <f>MATCH(D1121,#REF!,0)</f>
        <v>#REF!</v>
      </c>
      <c r="J1121" t="str">
        <f t="shared" si="17"/>
        <v>489215</v>
      </c>
    </row>
    <row r="1122" spans="1:10" x14ac:dyDescent="0.25">
      <c r="A1122" t="s">
        <v>1738</v>
      </c>
      <c r="B1122" t="s">
        <v>2785</v>
      </c>
      <c r="C1122" t="s">
        <v>99</v>
      </c>
      <c r="D1122" t="s">
        <v>4497</v>
      </c>
      <c r="E1122" s="58">
        <v>2118292</v>
      </c>
      <c r="F1122" s="58">
        <v>2131750</v>
      </c>
      <c r="G1122" s="58">
        <v>13458</v>
      </c>
      <c r="H1122" s="84">
        <v>6.3532317546400588E-3</v>
      </c>
      <c r="I1122" t="e">
        <f>MATCH(D1122,#REF!,0)</f>
        <v>#REF!</v>
      </c>
      <c r="J1122" t="str">
        <f t="shared" si="17"/>
        <v>489339</v>
      </c>
    </row>
    <row r="1123" spans="1:10" x14ac:dyDescent="0.25">
      <c r="A1123" t="s">
        <v>2969</v>
      </c>
      <c r="B1123" t="s">
        <v>2785</v>
      </c>
      <c r="C1123" t="s">
        <v>99</v>
      </c>
      <c r="D1123" t="s">
        <v>4498</v>
      </c>
      <c r="E1123" s="58">
        <v>2495862</v>
      </c>
      <c r="F1123" s="58">
        <v>2410949</v>
      </c>
      <c r="G1123" s="58">
        <v>-84913</v>
      </c>
      <c r="H1123" s="84">
        <v>-3.4021512407336627E-2</v>
      </c>
      <c r="I1123" t="e">
        <f>MATCH(D1123,#REF!,0)</f>
        <v>#REF!</v>
      </c>
      <c r="J1123" t="str">
        <f t="shared" si="17"/>
        <v>489439</v>
      </c>
    </row>
    <row r="1124" spans="1:10" x14ac:dyDescent="0.25">
      <c r="A1124" t="s">
        <v>2971</v>
      </c>
      <c r="B1124" t="s">
        <v>2785</v>
      </c>
      <c r="C1124" t="s">
        <v>99</v>
      </c>
      <c r="D1124" t="s">
        <v>4499</v>
      </c>
      <c r="E1124" s="58">
        <v>909925</v>
      </c>
      <c r="F1124" s="58">
        <v>997649</v>
      </c>
      <c r="G1124" s="58">
        <v>87724</v>
      </c>
      <c r="H1124" s="84">
        <v>9.6407945709811246E-2</v>
      </c>
      <c r="I1124" t="e">
        <f>MATCH(D1124,#REF!,0)</f>
        <v>#REF!</v>
      </c>
      <c r="J1124" t="str">
        <f t="shared" si="17"/>
        <v>489453</v>
      </c>
    </row>
    <row r="1125" spans="1:10" x14ac:dyDescent="0.25">
      <c r="A1125" t="s">
        <v>2974</v>
      </c>
      <c r="B1125" t="s">
        <v>2785</v>
      </c>
      <c r="C1125" t="s">
        <v>99</v>
      </c>
      <c r="D1125" t="s">
        <v>4500</v>
      </c>
      <c r="E1125" s="58">
        <v>1281490</v>
      </c>
      <c r="F1125" s="58">
        <v>1254965</v>
      </c>
      <c r="G1125" s="58">
        <v>-26525</v>
      </c>
      <c r="H1125" s="84">
        <v>-2.0698561830369337E-2</v>
      </c>
      <c r="I1125" t="e">
        <f>MATCH(D1125,#REF!,0)</f>
        <v>#REF!</v>
      </c>
      <c r="J1125" t="str">
        <f t="shared" si="17"/>
        <v>489491</v>
      </c>
    </row>
    <row r="1126" spans="1:10" x14ac:dyDescent="0.25">
      <c r="A1126" t="s">
        <v>2977</v>
      </c>
      <c r="B1126" t="s">
        <v>2978</v>
      </c>
      <c r="C1126" t="s">
        <v>19</v>
      </c>
      <c r="D1126" t="s">
        <v>4501</v>
      </c>
      <c r="E1126" s="58">
        <v>4502609</v>
      </c>
      <c r="F1126" s="58">
        <v>4398980</v>
      </c>
      <c r="G1126" s="58">
        <v>-103629</v>
      </c>
      <c r="H1126" s="84">
        <v>-2.30153228939044E-2</v>
      </c>
      <c r="I1126" t="e">
        <f>MATCH(D1126,#REF!,0)</f>
        <v>#REF!</v>
      </c>
      <c r="J1126" t="str">
        <f t="shared" si="17"/>
        <v>499999</v>
      </c>
    </row>
    <row r="1127" spans="1:10" x14ac:dyDescent="0.25">
      <c r="A1127" t="s">
        <v>2980</v>
      </c>
      <c r="B1127" t="s">
        <v>2978</v>
      </c>
      <c r="C1127" t="s">
        <v>27</v>
      </c>
      <c r="D1127" t="s">
        <v>4502</v>
      </c>
      <c r="E1127" s="58">
        <v>237641</v>
      </c>
      <c r="F1127" s="58">
        <v>228652</v>
      </c>
      <c r="G1127" s="58">
        <v>-8989</v>
      </c>
      <c r="H1127" s="84">
        <v>-3.7825964374834306E-2</v>
      </c>
      <c r="I1127" t="e">
        <f>MATCH(D1127,#REF!,0)</f>
        <v>#REF!</v>
      </c>
      <c r="J1127" t="str">
        <f t="shared" si="17"/>
        <v>490174</v>
      </c>
    </row>
    <row r="1128" spans="1:10" x14ac:dyDescent="0.25">
      <c r="A1128" t="s">
        <v>2983</v>
      </c>
      <c r="B1128" t="s">
        <v>2978</v>
      </c>
      <c r="C1128" t="s">
        <v>47</v>
      </c>
      <c r="D1128" t="s">
        <v>4503</v>
      </c>
      <c r="E1128" s="58">
        <v>310299</v>
      </c>
      <c r="F1128" s="58">
        <v>307476</v>
      </c>
      <c r="G1128" s="58">
        <v>-2823</v>
      </c>
      <c r="H1128" s="84">
        <v>-9.0976767569344412E-3</v>
      </c>
      <c r="I1128" t="e">
        <f>MATCH(D1128,#REF!,0)</f>
        <v>#REF!</v>
      </c>
      <c r="J1128" t="str">
        <f t="shared" si="17"/>
        <v>490624</v>
      </c>
    </row>
    <row r="1129" spans="1:10" x14ac:dyDescent="0.25">
      <c r="A1129" t="s">
        <v>4667</v>
      </c>
      <c r="B1129" t="s">
        <v>2978</v>
      </c>
      <c r="C1129" t="s">
        <v>47</v>
      </c>
      <c r="D1129" t="s">
        <v>4695</v>
      </c>
      <c r="E1129" s="58">
        <v>0</v>
      </c>
      <c r="F1129" s="82">
        <v>195871</v>
      </c>
      <c r="G1129" s="58">
        <v>0</v>
      </c>
      <c r="H1129" s="84" t="s">
        <v>4710</v>
      </c>
      <c r="I1129" t="e">
        <f>MATCH(D1129,#REF!,0)</f>
        <v>#REF!</v>
      </c>
      <c r="J1129" t="str">
        <f t="shared" si="17"/>
        <v>490642</v>
      </c>
    </row>
    <row r="1130" spans="1:10" x14ac:dyDescent="0.25">
      <c r="A1130" t="s">
        <v>2985</v>
      </c>
      <c r="B1130" t="s">
        <v>2978</v>
      </c>
      <c r="C1130" t="s">
        <v>27</v>
      </c>
      <c r="D1130" t="s">
        <v>4504</v>
      </c>
      <c r="E1130" s="58">
        <v>482244</v>
      </c>
      <c r="F1130" s="58">
        <v>474885</v>
      </c>
      <c r="G1130" s="58">
        <v>-7359</v>
      </c>
      <c r="H1130" s="84">
        <v>-1.525990992111877E-2</v>
      </c>
      <c r="I1130" t="e">
        <f>MATCH(D1130,#REF!,0)</f>
        <v>#REF!</v>
      </c>
      <c r="J1130" t="str">
        <f t="shared" si="17"/>
        <v>490672</v>
      </c>
    </row>
    <row r="1131" spans="1:10" x14ac:dyDescent="0.25">
      <c r="A1131" t="s">
        <v>2988</v>
      </c>
      <c r="B1131" t="s">
        <v>2978</v>
      </c>
      <c r="C1131" t="s">
        <v>27</v>
      </c>
      <c r="D1131" t="s">
        <v>4505</v>
      </c>
      <c r="E1131" s="58">
        <v>948191</v>
      </c>
      <c r="F1131" s="58">
        <v>955708</v>
      </c>
      <c r="G1131" s="58">
        <v>7517</v>
      </c>
      <c r="H1131" s="84">
        <v>7.9277276413718331E-3</v>
      </c>
      <c r="I1131" t="e">
        <f>MATCH(D1131,#REF!,0)</f>
        <v>#REF!</v>
      </c>
      <c r="J1131" t="str">
        <f t="shared" si="17"/>
        <v>490888</v>
      </c>
    </row>
    <row r="1132" spans="1:10" x14ac:dyDescent="0.25">
      <c r="A1132" t="s">
        <v>2990</v>
      </c>
      <c r="B1132" t="s">
        <v>2978</v>
      </c>
      <c r="C1132" t="s">
        <v>27</v>
      </c>
      <c r="D1132" t="s">
        <v>4506</v>
      </c>
      <c r="E1132" s="58">
        <v>623757</v>
      </c>
      <c r="F1132" s="58">
        <v>609734</v>
      </c>
      <c r="G1132" s="58">
        <v>-14023</v>
      </c>
      <c r="H1132" s="84">
        <v>-2.2481511229533294E-2</v>
      </c>
      <c r="I1132" t="e">
        <f>MATCH(D1132,#REF!,0)</f>
        <v>#REF!</v>
      </c>
      <c r="J1132" t="str">
        <f t="shared" si="17"/>
        <v>490918</v>
      </c>
    </row>
    <row r="1133" spans="1:10" x14ac:dyDescent="0.25">
      <c r="A1133" t="s">
        <v>2993</v>
      </c>
      <c r="B1133" t="s">
        <v>2978</v>
      </c>
      <c r="C1133" t="s">
        <v>27</v>
      </c>
      <c r="D1133" t="s">
        <v>4507</v>
      </c>
      <c r="E1133" s="58">
        <v>1427322</v>
      </c>
      <c r="F1133" s="58">
        <v>1352843</v>
      </c>
      <c r="G1133" s="58">
        <v>-74479</v>
      </c>
      <c r="H1133" s="84">
        <v>-5.2180937447891929E-2</v>
      </c>
      <c r="I1133" t="e">
        <f>MATCH(D1133,#REF!,0)</f>
        <v>#REF!</v>
      </c>
      <c r="J1133" t="str">
        <f t="shared" si="17"/>
        <v>491014</v>
      </c>
    </row>
    <row r="1134" spans="1:10" x14ac:dyDescent="0.25">
      <c r="A1134" t="s">
        <v>2995</v>
      </c>
      <c r="B1134" t="s">
        <v>2978</v>
      </c>
      <c r="C1134" t="s">
        <v>27</v>
      </c>
      <c r="D1134" t="s">
        <v>4508</v>
      </c>
      <c r="E1134" s="58">
        <v>510240</v>
      </c>
      <c r="F1134" s="58">
        <v>492377</v>
      </c>
      <c r="G1134" s="58">
        <v>-17863</v>
      </c>
      <c r="H1134" s="84">
        <v>-3.500901536531828E-2</v>
      </c>
      <c r="I1134" t="e">
        <f>MATCH(D1134,#REF!,0)</f>
        <v>#REF!</v>
      </c>
      <c r="J1134" t="str">
        <f t="shared" si="17"/>
        <v>491074</v>
      </c>
    </row>
    <row r="1135" spans="1:10" x14ac:dyDescent="0.25">
      <c r="A1135" t="s">
        <v>2998</v>
      </c>
      <c r="B1135" t="s">
        <v>2978</v>
      </c>
      <c r="C1135" t="s">
        <v>27</v>
      </c>
      <c r="D1135" t="s">
        <v>4509</v>
      </c>
      <c r="E1135" s="58">
        <v>3338569</v>
      </c>
      <c r="F1135" s="58">
        <v>3270673</v>
      </c>
      <c r="G1135" s="58">
        <v>-67896</v>
      </c>
      <c r="H1135" s="84">
        <v>-2.0336856898868945E-2</v>
      </c>
      <c r="I1135" t="e">
        <f>MATCH(D1135,#REF!,0)</f>
        <v>#REF!</v>
      </c>
      <c r="J1135" t="str">
        <f t="shared" si="17"/>
        <v>491092</v>
      </c>
    </row>
    <row r="1136" spans="1:10" x14ac:dyDescent="0.25">
      <c r="A1136" t="s">
        <v>3000</v>
      </c>
      <c r="B1136" t="s">
        <v>2978</v>
      </c>
      <c r="C1136" t="s">
        <v>47</v>
      </c>
      <c r="D1136" t="s">
        <v>4510</v>
      </c>
      <c r="E1136" s="58">
        <v>386477</v>
      </c>
      <c r="F1136" s="58">
        <v>376835</v>
      </c>
      <c r="G1136" s="58">
        <v>-9642</v>
      </c>
      <c r="H1136" s="84">
        <v>-2.4948444538743574E-2</v>
      </c>
      <c r="I1136" t="e">
        <f>MATCH(D1136,#REF!,0)</f>
        <v>#REF!</v>
      </c>
      <c r="J1136" t="str">
        <f t="shared" si="17"/>
        <v>491098</v>
      </c>
    </row>
    <row r="1137" spans="1:10" x14ac:dyDescent="0.25">
      <c r="A1137" t="s">
        <v>3320</v>
      </c>
      <c r="B1137" t="s">
        <v>2978</v>
      </c>
      <c r="C1137" t="s">
        <v>47</v>
      </c>
      <c r="D1137" t="s">
        <v>4511</v>
      </c>
      <c r="E1137" s="58">
        <v>167646</v>
      </c>
      <c r="F1137" s="58">
        <v>194803</v>
      </c>
      <c r="G1137" s="58">
        <v>27157</v>
      </c>
      <c r="H1137" s="84">
        <v>0.16199014590267588</v>
      </c>
      <c r="I1137" t="e">
        <f>MATCH(D1137,#REF!,0)</f>
        <v>#REF!</v>
      </c>
      <c r="J1137" t="str">
        <f t="shared" si="17"/>
        <v>491152</v>
      </c>
    </row>
    <row r="1138" spans="1:10" x14ac:dyDescent="0.25">
      <c r="A1138" t="s">
        <v>3003</v>
      </c>
      <c r="B1138" t="s">
        <v>2978</v>
      </c>
      <c r="C1138" t="s">
        <v>47</v>
      </c>
      <c r="D1138" t="s">
        <v>4512</v>
      </c>
      <c r="E1138" s="58">
        <v>389763</v>
      </c>
      <c r="F1138" s="58">
        <v>392471</v>
      </c>
      <c r="G1138" s="58">
        <v>2708</v>
      </c>
      <c r="H1138" s="84">
        <v>6.9478118754217307E-3</v>
      </c>
      <c r="I1138" t="e">
        <f>MATCH(D1138,#REF!,0)</f>
        <v>#REF!</v>
      </c>
      <c r="J1138" t="str">
        <f t="shared" si="17"/>
        <v>491239</v>
      </c>
    </row>
    <row r="1139" spans="1:10" x14ac:dyDescent="0.25">
      <c r="A1139" t="s">
        <v>3006</v>
      </c>
      <c r="B1139" t="s">
        <v>2978</v>
      </c>
      <c r="C1139" t="s">
        <v>47</v>
      </c>
      <c r="D1139" t="s">
        <v>4513</v>
      </c>
      <c r="E1139" s="58">
        <v>510725</v>
      </c>
      <c r="F1139" s="58">
        <v>534159</v>
      </c>
      <c r="G1139" s="58">
        <v>23434</v>
      </c>
      <c r="H1139" s="84">
        <v>4.5883792647706693E-2</v>
      </c>
      <c r="I1139" t="e">
        <f>MATCH(D1139,#REF!,0)</f>
        <v>#REF!</v>
      </c>
      <c r="J1139" t="str">
        <f t="shared" si="17"/>
        <v>491338</v>
      </c>
    </row>
    <row r="1140" spans="1:10" x14ac:dyDescent="0.25">
      <c r="A1140" t="s">
        <v>3008</v>
      </c>
      <c r="B1140" t="s">
        <v>2978</v>
      </c>
      <c r="C1140" t="s">
        <v>47</v>
      </c>
      <c r="D1140" t="s">
        <v>4514</v>
      </c>
      <c r="E1140" s="58">
        <v>1035984</v>
      </c>
      <c r="F1140" s="58">
        <v>1097737</v>
      </c>
      <c r="G1140" s="58">
        <v>61753</v>
      </c>
      <c r="H1140" s="84">
        <v>5.9608063444995286E-2</v>
      </c>
      <c r="I1140" t="e">
        <f>MATCH(D1140,#REF!,0)</f>
        <v>#REF!</v>
      </c>
      <c r="J1140" t="str">
        <f t="shared" si="17"/>
        <v>491346</v>
      </c>
    </row>
    <row r="1141" spans="1:10" x14ac:dyDescent="0.25">
      <c r="A1141" t="s">
        <v>3011</v>
      </c>
      <c r="B1141" t="s">
        <v>2978</v>
      </c>
      <c r="C1141" t="s">
        <v>99</v>
      </c>
      <c r="D1141" t="s">
        <v>4515</v>
      </c>
      <c r="E1141" s="58">
        <v>787193</v>
      </c>
      <c r="F1141" s="58">
        <v>806141</v>
      </c>
      <c r="G1141" s="58">
        <v>18948</v>
      </c>
      <c r="H1141" s="84">
        <v>2.4070335991300734E-2</v>
      </c>
      <c r="I1141" t="e">
        <f>MATCH(D1141,#REF!,0)</f>
        <v>#REF!</v>
      </c>
      <c r="J1141" t="str">
        <f t="shared" si="17"/>
        <v>499011</v>
      </c>
    </row>
    <row r="1142" spans="1:10" x14ac:dyDescent="0.25">
      <c r="A1142" t="s">
        <v>3012</v>
      </c>
      <c r="B1142" t="s">
        <v>2978</v>
      </c>
      <c r="C1142" t="s">
        <v>99</v>
      </c>
      <c r="D1142" t="s">
        <v>4516</v>
      </c>
      <c r="E1142" s="58">
        <v>2276949</v>
      </c>
      <c r="F1142" s="58">
        <v>2261353</v>
      </c>
      <c r="G1142" s="58">
        <v>-15596</v>
      </c>
      <c r="H1142" s="84">
        <v>-6.8495166119223573E-3</v>
      </c>
      <c r="I1142" t="e">
        <f>MATCH(D1142,#REF!,0)</f>
        <v>#REF!</v>
      </c>
      <c r="J1142" t="str">
        <f t="shared" si="17"/>
        <v>499035</v>
      </c>
    </row>
    <row r="1143" spans="1:10" x14ac:dyDescent="0.25">
      <c r="A1143" t="s">
        <v>3013</v>
      </c>
      <c r="B1143" t="s">
        <v>2978</v>
      </c>
      <c r="C1143" t="s">
        <v>99</v>
      </c>
      <c r="D1143" t="s">
        <v>4517</v>
      </c>
      <c r="E1143" s="58">
        <v>1352686</v>
      </c>
      <c r="F1143" s="58">
        <v>1192333</v>
      </c>
      <c r="G1143" s="58">
        <v>-160353</v>
      </c>
      <c r="H1143" s="84">
        <v>-0.11854414106451903</v>
      </c>
      <c r="I1143" t="e">
        <f>MATCH(D1143,#REF!,0)</f>
        <v>#REF!</v>
      </c>
      <c r="J1143" t="str">
        <f t="shared" si="17"/>
        <v>499049</v>
      </c>
    </row>
    <row r="1144" spans="1:10" x14ac:dyDescent="0.25">
      <c r="A1144" t="s">
        <v>3014</v>
      </c>
      <c r="B1144" t="s">
        <v>3015</v>
      </c>
      <c r="C1144" t="s">
        <v>19</v>
      </c>
      <c r="D1144" t="s">
        <v>4518</v>
      </c>
      <c r="E1144" s="58">
        <v>17200032</v>
      </c>
      <c r="F1144" s="58">
        <v>16787142</v>
      </c>
      <c r="G1144" s="58">
        <v>-412890</v>
      </c>
      <c r="H1144" s="84">
        <v>-2.4005187897324844E-2</v>
      </c>
      <c r="I1144" t="e">
        <f>MATCH(D1144,#REF!,0)</f>
        <v>#REF!</v>
      </c>
      <c r="J1144" t="str">
        <f t="shared" si="17"/>
        <v>519999</v>
      </c>
    </row>
    <row r="1145" spans="1:10" x14ac:dyDescent="0.25">
      <c r="A1145" t="s">
        <v>1574</v>
      </c>
      <c r="B1145" t="s">
        <v>3015</v>
      </c>
      <c r="C1145" t="s">
        <v>27</v>
      </c>
      <c r="D1145" t="s">
        <v>4519</v>
      </c>
      <c r="E1145" s="58">
        <v>724748</v>
      </c>
      <c r="F1145" s="58">
        <v>722919</v>
      </c>
      <c r="G1145" s="58">
        <v>-1829</v>
      </c>
      <c r="H1145" s="84">
        <v>-2.5236358016855515E-3</v>
      </c>
      <c r="I1145" t="e">
        <f>MATCH(D1145,#REF!,0)</f>
        <v>#REF!</v>
      </c>
      <c r="J1145" t="str">
        <f t="shared" si="17"/>
        <v>510024</v>
      </c>
    </row>
    <row r="1146" spans="1:10" x14ac:dyDescent="0.25">
      <c r="A1146" t="s">
        <v>3017</v>
      </c>
      <c r="B1146" t="s">
        <v>3015</v>
      </c>
      <c r="C1146" t="s">
        <v>27</v>
      </c>
      <c r="D1146" t="s">
        <v>4520</v>
      </c>
      <c r="E1146" s="58">
        <v>432854</v>
      </c>
      <c r="F1146" s="58">
        <v>435487</v>
      </c>
      <c r="G1146" s="58">
        <v>2633</v>
      </c>
      <c r="H1146" s="84">
        <v>6.0828824499715838E-3</v>
      </c>
      <c r="I1146" t="e">
        <f>MATCH(D1146,#REF!,0)</f>
        <v>#REF!</v>
      </c>
      <c r="J1146" t="str">
        <f t="shared" si="17"/>
        <v>510114</v>
      </c>
    </row>
    <row r="1147" spans="1:10" x14ac:dyDescent="0.25">
      <c r="A1147" t="s">
        <v>842</v>
      </c>
      <c r="B1147" t="s">
        <v>3015</v>
      </c>
      <c r="C1147" t="s">
        <v>27</v>
      </c>
      <c r="D1147" t="s">
        <v>4521</v>
      </c>
      <c r="E1147" s="58">
        <v>251570</v>
      </c>
      <c r="F1147" s="58">
        <v>234735</v>
      </c>
      <c r="G1147" s="58">
        <v>-16835</v>
      </c>
      <c r="H1147" s="84">
        <v>-6.6919744007632065E-2</v>
      </c>
      <c r="I1147" t="e">
        <f>MATCH(D1147,#REF!,0)</f>
        <v>#REF!</v>
      </c>
      <c r="J1147" t="str">
        <f t="shared" si="17"/>
        <v>510186</v>
      </c>
    </row>
    <row r="1148" spans="1:10" x14ac:dyDescent="0.25">
      <c r="A1148" t="s">
        <v>3022</v>
      </c>
      <c r="B1148" t="s">
        <v>3015</v>
      </c>
      <c r="C1148" t="s">
        <v>27</v>
      </c>
      <c r="D1148" t="s">
        <v>4522</v>
      </c>
      <c r="E1148" s="58">
        <v>407522</v>
      </c>
      <c r="F1148" s="58">
        <v>391232</v>
      </c>
      <c r="G1148" s="58">
        <v>-16290</v>
      </c>
      <c r="H1148" s="84">
        <v>-3.9973302054858391E-2</v>
      </c>
      <c r="I1148" t="e">
        <f>MATCH(D1148,#REF!,0)</f>
        <v>#REF!</v>
      </c>
      <c r="J1148" t="str">
        <f t="shared" si="17"/>
        <v>510264</v>
      </c>
    </row>
    <row r="1149" spans="1:10" x14ac:dyDescent="0.25">
      <c r="A1149" t="s">
        <v>3026</v>
      </c>
      <c r="B1149" t="s">
        <v>3015</v>
      </c>
      <c r="C1149" t="s">
        <v>47</v>
      </c>
      <c r="D1149" t="s">
        <v>4523</v>
      </c>
      <c r="E1149" s="58">
        <v>931554</v>
      </c>
      <c r="F1149" s="58">
        <v>989738</v>
      </c>
      <c r="G1149" s="58">
        <v>58184</v>
      </c>
      <c r="H1149" s="84">
        <v>6.2459073762766305E-2</v>
      </c>
      <c r="I1149" t="e">
        <f>MATCH(D1149,#REF!,0)</f>
        <v>#REF!</v>
      </c>
      <c r="J1149" t="str">
        <f t="shared" si="17"/>
        <v>510288</v>
      </c>
    </row>
    <row r="1150" spans="1:10" x14ac:dyDescent="0.25">
      <c r="A1150" t="s">
        <v>3029</v>
      </c>
      <c r="B1150" t="s">
        <v>3015</v>
      </c>
      <c r="C1150" t="s">
        <v>27</v>
      </c>
      <c r="D1150" t="s">
        <v>4524</v>
      </c>
      <c r="E1150" s="58">
        <v>108256</v>
      </c>
      <c r="F1150" s="58">
        <v>108552</v>
      </c>
      <c r="G1150" s="58">
        <v>296</v>
      </c>
      <c r="H1150" s="84">
        <v>2.7342595329589124E-3</v>
      </c>
      <c r="I1150" t="e">
        <f>MATCH(D1150,#REF!,0)</f>
        <v>#REF!</v>
      </c>
      <c r="J1150" t="str">
        <f t="shared" si="17"/>
        <v>510312</v>
      </c>
    </row>
    <row r="1151" spans="1:10" x14ac:dyDescent="0.25">
      <c r="A1151" t="s">
        <v>3032</v>
      </c>
      <c r="B1151" t="s">
        <v>3015</v>
      </c>
      <c r="C1151" t="s">
        <v>47</v>
      </c>
      <c r="D1151" t="s">
        <v>4525</v>
      </c>
      <c r="E1151" s="58">
        <v>79555</v>
      </c>
      <c r="F1151" s="58">
        <v>67032</v>
      </c>
      <c r="G1151" s="58">
        <v>-12523</v>
      </c>
      <c r="H1151" s="84">
        <v>-0.1574131104267488</v>
      </c>
      <c r="I1151" t="e">
        <f>MATCH(D1151,#REF!,0)</f>
        <v>#REF!</v>
      </c>
      <c r="J1151" t="str">
        <f t="shared" si="17"/>
        <v>510384</v>
      </c>
    </row>
    <row r="1152" spans="1:10" x14ac:dyDescent="0.25">
      <c r="A1152" t="s">
        <v>1324</v>
      </c>
      <c r="B1152" t="s">
        <v>3015</v>
      </c>
      <c r="C1152" t="s">
        <v>27</v>
      </c>
      <c r="D1152" t="s">
        <v>4526</v>
      </c>
      <c r="E1152" s="58">
        <v>853699</v>
      </c>
      <c r="F1152" s="58">
        <v>846586</v>
      </c>
      <c r="G1152" s="58">
        <v>-7113</v>
      </c>
      <c r="H1152" s="84">
        <v>-8.3319764928856659E-3</v>
      </c>
      <c r="I1152" t="e">
        <f>MATCH(D1152,#REF!,0)</f>
        <v>#REF!</v>
      </c>
      <c r="J1152" t="str">
        <f t="shared" si="17"/>
        <v>510450</v>
      </c>
    </row>
    <row r="1153" spans="1:10" x14ac:dyDescent="0.25">
      <c r="A1153" t="s">
        <v>3038</v>
      </c>
      <c r="B1153" t="s">
        <v>3015</v>
      </c>
      <c r="C1153" t="s">
        <v>47</v>
      </c>
      <c r="D1153" t="s">
        <v>4527</v>
      </c>
      <c r="E1153" s="58">
        <v>166265</v>
      </c>
      <c r="F1153" s="58">
        <v>149374</v>
      </c>
      <c r="G1153" s="58">
        <v>-16891</v>
      </c>
      <c r="H1153" s="84">
        <v>-0.10159083390972243</v>
      </c>
      <c r="I1153" t="e">
        <f>MATCH(D1153,#REF!,0)</f>
        <v>#REF!</v>
      </c>
      <c r="J1153" t="str">
        <f t="shared" si="17"/>
        <v>510612</v>
      </c>
    </row>
    <row r="1154" spans="1:10" x14ac:dyDescent="0.25">
      <c r="A1154" t="s">
        <v>3041</v>
      </c>
      <c r="B1154" t="s">
        <v>3015</v>
      </c>
      <c r="C1154" t="s">
        <v>27</v>
      </c>
      <c r="D1154" t="s">
        <v>4528</v>
      </c>
      <c r="E1154" s="58">
        <v>1086522</v>
      </c>
      <c r="F1154" s="58">
        <v>1148685</v>
      </c>
      <c r="G1154" s="58">
        <v>62163</v>
      </c>
      <c r="H1154" s="84">
        <v>5.7212831401481055E-2</v>
      </c>
      <c r="I1154" t="e">
        <f>MATCH(D1154,#REF!,0)</f>
        <v>#REF!</v>
      </c>
      <c r="J1154" t="str">
        <f t="shared" si="17"/>
        <v>510720</v>
      </c>
    </row>
    <row r="1155" spans="1:10" x14ac:dyDescent="0.25">
      <c r="A1155" t="s">
        <v>3043</v>
      </c>
      <c r="B1155" t="s">
        <v>3015</v>
      </c>
      <c r="C1155" t="s">
        <v>27</v>
      </c>
      <c r="D1155" t="s">
        <v>4529</v>
      </c>
      <c r="E1155" s="58">
        <v>531114</v>
      </c>
      <c r="F1155" s="58">
        <v>505155</v>
      </c>
      <c r="G1155" s="58">
        <v>-25959</v>
      </c>
      <c r="H1155" s="84">
        <v>-4.8876512387171119E-2</v>
      </c>
      <c r="I1155" t="e">
        <f>MATCH(D1155,#REF!,0)</f>
        <v>#REF!</v>
      </c>
      <c r="J1155" t="str">
        <f t="shared" ref="J1155:J1218" si="18">LEFT(D1155,2)&amp;IF(MID(D1155,3,4)="0000","9999",MID(D1155,3,4))</f>
        <v>510726</v>
      </c>
    </row>
    <row r="1156" spans="1:10" x14ac:dyDescent="0.25">
      <c r="A1156" t="s">
        <v>3047</v>
      </c>
      <c r="B1156" t="s">
        <v>3015</v>
      </c>
      <c r="C1156" t="s">
        <v>47</v>
      </c>
      <c r="D1156" t="s">
        <v>4530</v>
      </c>
      <c r="E1156" s="58">
        <v>208694</v>
      </c>
      <c r="F1156" s="58">
        <v>188908</v>
      </c>
      <c r="G1156" s="58">
        <v>-19786</v>
      </c>
      <c r="H1156" s="84">
        <v>-9.4808667235282279E-2</v>
      </c>
      <c r="I1156" t="e">
        <f>MATCH(D1156,#REF!,0)</f>
        <v>#REF!</v>
      </c>
      <c r="J1156" t="str">
        <f t="shared" si="18"/>
        <v>510780</v>
      </c>
    </row>
    <row r="1157" spans="1:10" x14ac:dyDescent="0.25">
      <c r="A1157" t="s">
        <v>3050</v>
      </c>
      <c r="B1157" t="s">
        <v>3015</v>
      </c>
      <c r="C1157" t="s">
        <v>27</v>
      </c>
      <c r="D1157" t="s">
        <v>4531</v>
      </c>
      <c r="E1157" s="58">
        <v>687496</v>
      </c>
      <c r="F1157" s="58">
        <v>671454</v>
      </c>
      <c r="G1157" s="58">
        <v>-16042</v>
      </c>
      <c r="H1157" s="84">
        <v>-2.3333953943004759E-2</v>
      </c>
      <c r="I1157" t="e">
        <f>MATCH(D1157,#REF!,0)</f>
        <v>#REF!</v>
      </c>
      <c r="J1157" t="str">
        <f t="shared" si="18"/>
        <v>510960</v>
      </c>
    </row>
    <row r="1158" spans="1:10" x14ac:dyDescent="0.25">
      <c r="A1158" t="s">
        <v>3054</v>
      </c>
      <c r="B1158" t="s">
        <v>3015</v>
      </c>
      <c r="C1158" t="s">
        <v>27</v>
      </c>
      <c r="D1158" t="s">
        <v>4532</v>
      </c>
      <c r="E1158" s="58">
        <v>1128810</v>
      </c>
      <c r="F1158" s="58">
        <v>1135783</v>
      </c>
      <c r="G1158" s="58">
        <v>6973</v>
      </c>
      <c r="H1158" s="84">
        <v>6.1773017602608053E-3</v>
      </c>
      <c r="I1158" t="e">
        <f>MATCH(D1158,#REF!,0)</f>
        <v>#REF!</v>
      </c>
      <c r="J1158" t="str">
        <f t="shared" si="18"/>
        <v>511098</v>
      </c>
    </row>
    <row r="1159" spans="1:10" x14ac:dyDescent="0.25">
      <c r="A1159" t="s">
        <v>3056</v>
      </c>
      <c r="B1159" t="s">
        <v>3015</v>
      </c>
      <c r="C1159" t="s">
        <v>27</v>
      </c>
      <c r="D1159" t="s">
        <v>4533</v>
      </c>
      <c r="E1159" s="58">
        <v>4018211</v>
      </c>
      <c r="F1159" s="58">
        <v>3886824</v>
      </c>
      <c r="G1159" s="58">
        <v>-131387</v>
      </c>
      <c r="H1159" s="84">
        <v>-3.2697884705407458E-2</v>
      </c>
      <c r="I1159" t="e">
        <f>MATCH(D1159,#REF!,0)</f>
        <v>#REF!</v>
      </c>
      <c r="J1159" t="str">
        <f t="shared" si="18"/>
        <v>511116</v>
      </c>
    </row>
    <row r="1160" spans="1:10" x14ac:dyDescent="0.25">
      <c r="A1160" t="s">
        <v>3058</v>
      </c>
      <c r="B1160" t="s">
        <v>3015</v>
      </c>
      <c r="C1160" t="s">
        <v>47</v>
      </c>
      <c r="D1160" t="s">
        <v>4534</v>
      </c>
      <c r="E1160" s="58">
        <v>634377</v>
      </c>
      <c r="F1160" s="58">
        <v>636640</v>
      </c>
      <c r="G1160" s="58">
        <v>2263</v>
      </c>
      <c r="H1160" s="84">
        <v>3.5672793937989557E-3</v>
      </c>
      <c r="I1160" t="e">
        <f>MATCH(D1160,#REF!,0)</f>
        <v>#REF!</v>
      </c>
      <c r="J1160" t="str">
        <f t="shared" si="18"/>
        <v>511200</v>
      </c>
    </row>
    <row r="1161" spans="1:10" x14ac:dyDescent="0.25">
      <c r="A1161" t="s">
        <v>2100</v>
      </c>
      <c r="B1161" t="s">
        <v>3015</v>
      </c>
      <c r="C1161" t="s">
        <v>27</v>
      </c>
      <c r="D1161" t="s">
        <v>4535</v>
      </c>
      <c r="E1161" s="58">
        <v>1452052</v>
      </c>
      <c r="F1161" s="58">
        <v>1416531</v>
      </c>
      <c r="G1161" s="58">
        <v>-35521</v>
      </c>
      <c r="H1161" s="84">
        <v>-2.4462622550707549E-2</v>
      </c>
      <c r="I1161" t="e">
        <f>MATCH(D1161,#REF!,0)</f>
        <v>#REF!</v>
      </c>
      <c r="J1161" t="str">
        <f t="shared" si="18"/>
        <v>511236</v>
      </c>
    </row>
    <row r="1162" spans="1:10" x14ac:dyDescent="0.25">
      <c r="A1162" t="s">
        <v>3062</v>
      </c>
      <c r="B1162" t="s">
        <v>3015</v>
      </c>
      <c r="C1162" t="s">
        <v>27</v>
      </c>
      <c r="D1162" t="s">
        <v>4536</v>
      </c>
      <c r="E1162" s="58">
        <v>135753</v>
      </c>
      <c r="F1162" s="58">
        <v>141759</v>
      </c>
      <c r="G1162" s="58">
        <v>6006</v>
      </c>
      <c r="H1162" s="84">
        <v>4.4242116196327154E-2</v>
      </c>
      <c r="I1162" t="e">
        <f>MATCH(D1162,#REF!,0)</f>
        <v>#REF!</v>
      </c>
      <c r="J1162" t="str">
        <f t="shared" si="18"/>
        <v>511272</v>
      </c>
    </row>
    <row r="1163" spans="1:10" x14ac:dyDescent="0.25">
      <c r="A1163" t="s">
        <v>587</v>
      </c>
      <c r="B1163" t="s">
        <v>3015</v>
      </c>
      <c r="C1163" t="s">
        <v>27</v>
      </c>
      <c r="D1163" t="s">
        <v>4537</v>
      </c>
      <c r="E1163" s="58">
        <v>4273733</v>
      </c>
      <c r="F1163" s="58">
        <v>4200532</v>
      </c>
      <c r="G1163" s="58">
        <v>-73201</v>
      </c>
      <c r="H1163" s="84">
        <v>-1.7128117268907533E-2</v>
      </c>
      <c r="I1163" t="e">
        <f>MATCH(D1163,#REF!,0)</f>
        <v>#REF!</v>
      </c>
      <c r="J1163" t="str">
        <f t="shared" si="18"/>
        <v>511308</v>
      </c>
    </row>
    <row r="1164" spans="1:10" x14ac:dyDescent="0.25">
      <c r="A1164" t="s">
        <v>3067</v>
      </c>
      <c r="B1164" t="s">
        <v>3015</v>
      </c>
      <c r="C1164" t="s">
        <v>27</v>
      </c>
      <c r="D1164" t="s">
        <v>4538</v>
      </c>
      <c r="E1164" s="58">
        <v>1578101</v>
      </c>
      <c r="F1164" s="58">
        <v>1553163</v>
      </c>
      <c r="G1164" s="58">
        <v>-24938</v>
      </c>
      <c r="H1164" s="84">
        <v>-1.5802537353439356E-2</v>
      </c>
      <c r="I1164" t="e">
        <f>MATCH(D1164,#REF!,0)</f>
        <v>#REF!</v>
      </c>
      <c r="J1164" t="str">
        <f t="shared" si="18"/>
        <v>511320</v>
      </c>
    </row>
    <row r="1165" spans="1:10" x14ac:dyDescent="0.25">
      <c r="A1165" t="s">
        <v>3070</v>
      </c>
      <c r="B1165" t="s">
        <v>3015</v>
      </c>
      <c r="C1165" t="s">
        <v>47</v>
      </c>
      <c r="D1165" t="s">
        <v>4539</v>
      </c>
      <c r="E1165" s="58">
        <v>448648</v>
      </c>
      <c r="F1165" s="58">
        <v>449107</v>
      </c>
      <c r="G1165" s="58">
        <v>459</v>
      </c>
      <c r="H1165" s="84">
        <v>1.0230737682994241E-3</v>
      </c>
      <c r="I1165" t="e">
        <f>MATCH(D1165,#REF!,0)</f>
        <v>#REF!</v>
      </c>
      <c r="J1165" t="str">
        <f t="shared" si="18"/>
        <v>511488</v>
      </c>
    </row>
    <row r="1166" spans="1:10" x14ac:dyDescent="0.25">
      <c r="A1166" t="s">
        <v>3074</v>
      </c>
      <c r="B1166" t="s">
        <v>3015</v>
      </c>
      <c r="C1166" t="s">
        <v>27</v>
      </c>
      <c r="D1166" t="s">
        <v>4540</v>
      </c>
      <c r="E1166" s="58">
        <v>1845351</v>
      </c>
      <c r="F1166" s="58">
        <v>1760638</v>
      </c>
      <c r="G1166" s="58">
        <v>-84713</v>
      </c>
      <c r="H1166" s="84">
        <v>-4.5906171779786065E-2</v>
      </c>
      <c r="I1166" t="e">
        <f>MATCH(D1166,#REF!,0)</f>
        <v>#REF!</v>
      </c>
      <c r="J1166" t="str">
        <f t="shared" si="18"/>
        <v>511590</v>
      </c>
    </row>
    <row r="1167" spans="1:10" x14ac:dyDescent="0.25">
      <c r="A1167" t="s">
        <v>4670</v>
      </c>
      <c r="B1167" t="s">
        <v>3015</v>
      </c>
      <c r="C1167" t="s">
        <v>27</v>
      </c>
      <c r="D1167" t="s">
        <v>4696</v>
      </c>
      <c r="E1167" s="58">
        <v>0</v>
      </c>
      <c r="F1167" s="82">
        <v>188347</v>
      </c>
      <c r="G1167" s="58">
        <v>0</v>
      </c>
      <c r="H1167" s="84" t="s">
        <v>4710</v>
      </c>
      <c r="I1167" t="e">
        <f>MATCH(D1167,#REF!,0)</f>
        <v>#REF!</v>
      </c>
      <c r="J1167" t="str">
        <f t="shared" si="18"/>
        <v>511632</v>
      </c>
    </row>
    <row r="1168" spans="1:10" x14ac:dyDescent="0.25">
      <c r="A1168" t="s">
        <v>3077</v>
      </c>
      <c r="B1168" t="s">
        <v>3015</v>
      </c>
      <c r="C1168" t="s">
        <v>27</v>
      </c>
      <c r="D1168" t="s">
        <v>4541</v>
      </c>
      <c r="E1168" s="58">
        <v>237014</v>
      </c>
      <c r="F1168" s="58">
        <v>238152</v>
      </c>
      <c r="G1168" s="58">
        <v>1138</v>
      </c>
      <c r="H1168" s="84">
        <v>4.8014041364645129E-3</v>
      </c>
      <c r="I1168" t="e">
        <f>MATCH(D1168,#REF!,0)</f>
        <v>#REF!</v>
      </c>
      <c r="J1168" t="str">
        <f t="shared" si="18"/>
        <v>511674</v>
      </c>
    </row>
    <row r="1169" spans="1:10" x14ac:dyDescent="0.25">
      <c r="A1169" t="s">
        <v>3081</v>
      </c>
      <c r="B1169" t="s">
        <v>3015</v>
      </c>
      <c r="C1169" t="s">
        <v>99</v>
      </c>
      <c r="D1169" t="s">
        <v>4542</v>
      </c>
      <c r="E1169" s="58">
        <v>1151014</v>
      </c>
      <c r="F1169" s="58">
        <v>1124725</v>
      </c>
      <c r="G1169" s="58">
        <v>-26289</v>
      </c>
      <c r="H1169" s="84">
        <v>-2.2839861200645691E-2</v>
      </c>
      <c r="I1169" t="e">
        <f>MATCH(D1169,#REF!,0)</f>
        <v>#REF!</v>
      </c>
      <c r="J1169" t="str">
        <f t="shared" si="18"/>
        <v>519013</v>
      </c>
    </row>
    <row r="1170" spans="1:10" x14ac:dyDescent="0.25">
      <c r="A1170" t="s">
        <v>3082</v>
      </c>
      <c r="B1170" t="s">
        <v>3015</v>
      </c>
      <c r="C1170" t="s">
        <v>99</v>
      </c>
      <c r="D1170" t="s">
        <v>4543</v>
      </c>
      <c r="E1170" s="58">
        <v>1228938</v>
      </c>
      <c r="F1170" s="58">
        <v>1207439</v>
      </c>
      <c r="G1170" s="58">
        <v>-21499</v>
      </c>
      <c r="H1170" s="84">
        <v>-1.7493966335160926E-2</v>
      </c>
      <c r="I1170" t="e">
        <f>MATCH(D1170,#REF!,0)</f>
        <v>#REF!</v>
      </c>
      <c r="J1170" t="str">
        <f t="shared" si="18"/>
        <v>519041</v>
      </c>
    </row>
    <row r="1171" spans="1:10" x14ac:dyDescent="0.25">
      <c r="A1171" t="s">
        <v>3083</v>
      </c>
      <c r="B1171" t="s">
        <v>3015</v>
      </c>
      <c r="C1171" t="s">
        <v>99</v>
      </c>
      <c r="D1171" t="s">
        <v>4544</v>
      </c>
      <c r="E1171" s="58">
        <v>4750027</v>
      </c>
      <c r="F1171" s="58">
        <v>4837674</v>
      </c>
      <c r="G1171" s="58">
        <v>87647</v>
      </c>
      <c r="H1171" s="84">
        <v>1.8451895115543553E-2</v>
      </c>
      <c r="I1171" t="e">
        <f>MATCH(D1171,#REF!,0)</f>
        <v>#REF!</v>
      </c>
      <c r="J1171" t="str">
        <f t="shared" si="18"/>
        <v>519059</v>
      </c>
    </row>
    <row r="1172" spans="1:10" x14ac:dyDescent="0.25">
      <c r="A1172" t="s">
        <v>3084</v>
      </c>
      <c r="B1172" t="s">
        <v>3015</v>
      </c>
      <c r="C1172" t="s">
        <v>99</v>
      </c>
      <c r="D1172" t="s">
        <v>4545</v>
      </c>
      <c r="E1172" s="58">
        <v>1553090</v>
      </c>
      <c r="F1172" s="58">
        <v>1564176</v>
      </c>
      <c r="G1172" s="58">
        <v>11086</v>
      </c>
      <c r="H1172" s="84">
        <v>7.138028060189686E-3</v>
      </c>
      <c r="I1172" t="e">
        <f>MATCH(D1172,#REF!,0)</f>
        <v>#REF!</v>
      </c>
      <c r="J1172" t="str">
        <f t="shared" si="18"/>
        <v>519087</v>
      </c>
    </row>
    <row r="1173" spans="1:10" x14ac:dyDescent="0.25">
      <c r="A1173" t="s">
        <v>3085</v>
      </c>
      <c r="B1173" t="s">
        <v>3015</v>
      </c>
      <c r="C1173" t="s">
        <v>99</v>
      </c>
      <c r="D1173" t="s">
        <v>4546</v>
      </c>
      <c r="E1173" s="58">
        <v>1016624</v>
      </c>
      <c r="F1173" s="58">
        <v>1091770</v>
      </c>
      <c r="G1173" s="58">
        <v>75146</v>
      </c>
      <c r="H1173" s="84">
        <v>7.3917200459560267E-2</v>
      </c>
      <c r="I1173" t="e">
        <f>MATCH(D1173,#REF!,0)</f>
        <v>#REF!</v>
      </c>
      <c r="J1173" t="str">
        <f t="shared" si="18"/>
        <v>519107</v>
      </c>
    </row>
    <row r="1174" spans="1:10" x14ac:dyDescent="0.25">
      <c r="A1174" t="s">
        <v>3087</v>
      </c>
      <c r="B1174" t="s">
        <v>3015</v>
      </c>
      <c r="C1174" t="s">
        <v>99</v>
      </c>
      <c r="D1174" t="s">
        <v>4547</v>
      </c>
      <c r="E1174" s="58">
        <v>2058343</v>
      </c>
      <c r="F1174" s="58">
        <v>2090131</v>
      </c>
      <c r="G1174" s="58">
        <v>31788</v>
      </c>
      <c r="H1174" s="84">
        <v>1.5443490224904207E-2</v>
      </c>
      <c r="I1174" t="e">
        <f>MATCH(D1174,#REF!,0)</f>
        <v>#REF!</v>
      </c>
      <c r="J1174" t="str">
        <f t="shared" si="18"/>
        <v>519153</v>
      </c>
    </row>
    <row r="1175" spans="1:10" x14ac:dyDescent="0.25">
      <c r="A1175" t="s">
        <v>3088</v>
      </c>
      <c r="B1175" t="s">
        <v>3089</v>
      </c>
      <c r="C1175" t="s">
        <v>19</v>
      </c>
      <c r="D1175" t="s">
        <v>4548</v>
      </c>
      <c r="E1175" s="58">
        <v>6571638</v>
      </c>
      <c r="F1175" s="58">
        <v>6469008</v>
      </c>
      <c r="G1175" s="58">
        <v>-102630</v>
      </c>
      <c r="H1175" s="84">
        <v>-1.5617110985115127E-2</v>
      </c>
      <c r="I1175" t="e">
        <f>MATCH(D1175,#REF!,0)</f>
        <v>#REF!</v>
      </c>
      <c r="J1175" t="str">
        <f t="shared" si="18"/>
        <v>509999</v>
      </c>
    </row>
    <row r="1176" spans="1:10" x14ac:dyDescent="0.25">
      <c r="A1176" t="s">
        <v>2010</v>
      </c>
      <c r="B1176" t="s">
        <v>3089</v>
      </c>
      <c r="C1176" t="s">
        <v>27</v>
      </c>
      <c r="D1176" t="s">
        <v>4549</v>
      </c>
      <c r="E1176" s="58">
        <v>689742</v>
      </c>
      <c r="F1176" s="58">
        <v>716684</v>
      </c>
      <c r="G1176" s="58">
        <v>26942</v>
      </c>
      <c r="H1176" s="84">
        <v>3.9060982222338204E-2</v>
      </c>
      <c r="I1176" t="e">
        <f>MATCH(D1176,#REF!,0)</f>
        <v>#REF!</v>
      </c>
      <c r="J1176" t="str">
        <f t="shared" si="18"/>
        <v>500288</v>
      </c>
    </row>
    <row r="1177" spans="1:10" x14ac:dyDescent="0.25">
      <c r="A1177" t="s">
        <v>3093</v>
      </c>
      <c r="B1177" t="s">
        <v>3094</v>
      </c>
      <c r="C1177" t="s">
        <v>19</v>
      </c>
      <c r="D1177" t="s">
        <v>4550</v>
      </c>
      <c r="E1177" s="58">
        <v>11671256</v>
      </c>
      <c r="F1177" s="58">
        <v>11195184</v>
      </c>
      <c r="G1177" s="58">
        <v>-476072</v>
      </c>
      <c r="H1177" s="84">
        <v>-4.0790125758530187E-2</v>
      </c>
      <c r="I1177" t="e">
        <f>MATCH(D1177,#REF!,0)</f>
        <v>#REF!</v>
      </c>
      <c r="J1177" t="str">
        <f t="shared" si="18"/>
        <v>539999</v>
      </c>
    </row>
    <row r="1178" spans="1:10" x14ac:dyDescent="0.25">
      <c r="A1178" t="s">
        <v>3096</v>
      </c>
      <c r="B1178" t="s">
        <v>3094</v>
      </c>
      <c r="C1178" t="s">
        <v>27</v>
      </c>
      <c r="D1178" t="s">
        <v>4551</v>
      </c>
      <c r="E1178" s="58">
        <v>91984</v>
      </c>
      <c r="F1178" s="58">
        <v>89241</v>
      </c>
      <c r="G1178" s="58">
        <v>-2743</v>
      </c>
      <c r="H1178" s="84">
        <v>-2.9820403548443206E-2</v>
      </c>
      <c r="I1178" t="e">
        <f>MATCH(D1178,#REF!,0)</f>
        <v>#REF!</v>
      </c>
      <c r="J1178" t="str">
        <f t="shared" si="18"/>
        <v>530036</v>
      </c>
    </row>
    <row r="1179" spans="1:10" x14ac:dyDescent="0.25">
      <c r="A1179" t="s">
        <v>41</v>
      </c>
      <c r="B1179" t="s">
        <v>3094</v>
      </c>
      <c r="C1179" t="s">
        <v>27</v>
      </c>
      <c r="D1179" t="s">
        <v>4552</v>
      </c>
      <c r="E1179" s="58">
        <v>531551</v>
      </c>
      <c r="F1179" s="58">
        <v>499238</v>
      </c>
      <c r="G1179" s="58">
        <v>-32313</v>
      </c>
      <c r="H1179" s="84">
        <v>-6.0790027673732157E-2</v>
      </c>
      <c r="I1179" t="e">
        <f>MATCH(D1179,#REF!,0)</f>
        <v>#REF!</v>
      </c>
      <c r="J1179" t="str">
        <f t="shared" si="18"/>
        <v>530054</v>
      </c>
    </row>
    <row r="1180" spans="1:10" x14ac:dyDescent="0.25">
      <c r="A1180" t="s">
        <v>2082</v>
      </c>
      <c r="B1180" t="s">
        <v>3094</v>
      </c>
      <c r="C1180" t="s">
        <v>27</v>
      </c>
      <c r="D1180" t="s">
        <v>4553</v>
      </c>
      <c r="E1180" s="58">
        <v>573803</v>
      </c>
      <c r="F1180" s="58">
        <v>578340</v>
      </c>
      <c r="G1180" s="58">
        <v>4537</v>
      </c>
      <c r="H1180" s="84">
        <v>7.9068948750703645E-3</v>
      </c>
      <c r="I1180" t="e">
        <f>MATCH(D1180,#REF!,0)</f>
        <v>#REF!</v>
      </c>
      <c r="J1180" t="str">
        <f t="shared" si="18"/>
        <v>530084</v>
      </c>
    </row>
    <row r="1181" spans="1:10" x14ac:dyDescent="0.25">
      <c r="A1181" t="s">
        <v>3102</v>
      </c>
      <c r="B1181" t="s">
        <v>3094</v>
      </c>
      <c r="C1181" t="s">
        <v>27</v>
      </c>
      <c r="D1181" t="s">
        <v>4554</v>
      </c>
      <c r="E1181" s="58">
        <v>746106</v>
      </c>
      <c r="F1181" s="58">
        <v>739465</v>
      </c>
      <c r="G1181" s="58">
        <v>-6641</v>
      </c>
      <c r="H1181" s="84">
        <v>-8.9008800358126063E-3</v>
      </c>
      <c r="I1181" t="e">
        <f>MATCH(D1181,#REF!,0)</f>
        <v>#REF!</v>
      </c>
      <c r="J1181" t="str">
        <f t="shared" si="18"/>
        <v>530090</v>
      </c>
    </row>
    <row r="1182" spans="1:10" x14ac:dyDescent="0.25">
      <c r="A1182" t="s">
        <v>3105</v>
      </c>
      <c r="B1182" t="s">
        <v>3094</v>
      </c>
      <c r="C1182" t="s">
        <v>27</v>
      </c>
      <c r="D1182" t="s">
        <v>4555</v>
      </c>
      <c r="E1182" s="58">
        <v>403595</v>
      </c>
      <c r="F1182" s="58">
        <v>396716</v>
      </c>
      <c r="G1182" s="58">
        <v>-6879</v>
      </c>
      <c r="H1182" s="84">
        <v>-1.704431422589477E-2</v>
      </c>
      <c r="I1182" t="e">
        <f>MATCH(D1182,#REF!,0)</f>
        <v>#REF!</v>
      </c>
      <c r="J1182" t="str">
        <f t="shared" si="18"/>
        <v>530132</v>
      </c>
    </row>
    <row r="1183" spans="1:10" x14ac:dyDescent="0.25">
      <c r="A1183" t="s">
        <v>3108</v>
      </c>
      <c r="B1183" t="s">
        <v>3094</v>
      </c>
      <c r="C1183" t="s">
        <v>27</v>
      </c>
      <c r="D1183" t="s">
        <v>4556</v>
      </c>
      <c r="E1183" s="58">
        <v>118950</v>
      </c>
      <c r="F1183" s="58">
        <v>110141</v>
      </c>
      <c r="G1183" s="58">
        <v>-8809</v>
      </c>
      <c r="H1183" s="84">
        <v>-7.4056326187473723E-2</v>
      </c>
      <c r="I1183" t="e">
        <f>MATCH(D1183,#REF!,0)</f>
        <v>#REF!</v>
      </c>
      <c r="J1183" t="str">
        <f t="shared" si="18"/>
        <v>530396</v>
      </c>
    </row>
    <row r="1184" spans="1:10" x14ac:dyDescent="0.25">
      <c r="A1184" t="s">
        <v>3111</v>
      </c>
      <c r="B1184" t="s">
        <v>3094</v>
      </c>
      <c r="C1184" t="s">
        <v>27</v>
      </c>
      <c r="D1184" t="s">
        <v>4557</v>
      </c>
      <c r="E1184" s="58">
        <v>852221</v>
      </c>
      <c r="F1184" s="58">
        <v>837407</v>
      </c>
      <c r="G1184" s="58">
        <v>-14814</v>
      </c>
      <c r="H1184" s="84">
        <v>-1.7382815020986341E-2</v>
      </c>
      <c r="I1184" t="e">
        <f>MATCH(D1184,#REF!,0)</f>
        <v>#REF!</v>
      </c>
      <c r="J1184" t="str">
        <f t="shared" si="18"/>
        <v>530480</v>
      </c>
    </row>
    <row r="1185" spans="1:10" x14ac:dyDescent="0.25">
      <c r="A1185" t="s">
        <v>3113</v>
      </c>
      <c r="B1185" t="s">
        <v>3094</v>
      </c>
      <c r="C1185" t="s">
        <v>47</v>
      </c>
      <c r="D1185" t="s">
        <v>4558</v>
      </c>
      <c r="E1185" s="58">
        <v>606711</v>
      </c>
      <c r="F1185" s="58">
        <v>649054</v>
      </c>
      <c r="G1185" s="58">
        <v>42343</v>
      </c>
      <c r="H1185" s="84">
        <v>6.9791053730688918E-2</v>
      </c>
      <c r="I1185" t="e">
        <f>MATCH(D1185,#REF!,0)</f>
        <v>#REF!</v>
      </c>
      <c r="J1185" t="str">
        <f t="shared" si="18"/>
        <v>530514</v>
      </c>
    </row>
    <row r="1186" spans="1:10" x14ac:dyDescent="0.25">
      <c r="A1186" t="s">
        <v>3116</v>
      </c>
      <c r="B1186" t="s">
        <v>3094</v>
      </c>
      <c r="C1186" t="s">
        <v>27</v>
      </c>
      <c r="D1186" t="s">
        <v>4559</v>
      </c>
      <c r="E1186" s="58">
        <v>592344</v>
      </c>
      <c r="F1186" s="58">
        <v>539970</v>
      </c>
      <c r="G1186" s="58">
        <v>-52374</v>
      </c>
      <c r="H1186" s="84">
        <v>-8.8418216441797329E-2</v>
      </c>
      <c r="I1186" t="e">
        <f>MATCH(D1186,#REF!,0)</f>
        <v>#REF!</v>
      </c>
      <c r="J1186" t="str">
        <f t="shared" si="18"/>
        <v>530720</v>
      </c>
    </row>
    <row r="1187" spans="1:10" x14ac:dyDescent="0.25">
      <c r="A1187" t="s">
        <v>3119</v>
      </c>
      <c r="B1187" t="s">
        <v>3094</v>
      </c>
      <c r="C1187" t="s">
        <v>27</v>
      </c>
      <c r="D1187" t="s">
        <v>4560</v>
      </c>
      <c r="E1187" s="58">
        <v>914499</v>
      </c>
      <c r="F1187" s="58">
        <v>914731</v>
      </c>
      <c r="G1187" s="58">
        <v>232</v>
      </c>
      <c r="H1187" s="84">
        <v>2.5369081868870276E-4</v>
      </c>
      <c r="I1187" t="e">
        <f>MATCH(D1187,#REF!,0)</f>
        <v>#REF!</v>
      </c>
      <c r="J1187" t="str">
        <f t="shared" si="18"/>
        <v>530726</v>
      </c>
    </row>
    <row r="1188" spans="1:10" x14ac:dyDescent="0.25">
      <c r="A1188" t="s">
        <v>427</v>
      </c>
      <c r="B1188" t="s">
        <v>3094</v>
      </c>
      <c r="C1188" t="s">
        <v>47</v>
      </c>
      <c r="D1188" t="s">
        <v>4561</v>
      </c>
      <c r="E1188" s="58">
        <v>481598</v>
      </c>
      <c r="F1188" s="58">
        <v>471752</v>
      </c>
      <c r="G1188" s="58">
        <v>-9846</v>
      </c>
      <c r="H1188" s="84">
        <v>-2.0444437061615705E-2</v>
      </c>
      <c r="I1188" t="e">
        <f>MATCH(D1188,#REF!,0)</f>
        <v>#REF!</v>
      </c>
      <c r="J1188" t="str">
        <f t="shared" si="18"/>
        <v>530795</v>
      </c>
    </row>
    <row r="1189" spans="1:10" x14ac:dyDescent="0.25">
      <c r="A1189" t="s">
        <v>2863</v>
      </c>
      <c r="B1189" t="s">
        <v>3094</v>
      </c>
      <c r="C1189" t="s">
        <v>27</v>
      </c>
      <c r="D1189" t="s">
        <v>4562</v>
      </c>
      <c r="E1189" s="58">
        <v>317752</v>
      </c>
      <c r="F1189" s="58">
        <v>310150</v>
      </c>
      <c r="G1189" s="58">
        <v>-7602</v>
      </c>
      <c r="H1189" s="84">
        <v>-2.3924318336312596E-2</v>
      </c>
      <c r="I1189" t="e">
        <f>MATCH(D1189,#REF!,0)</f>
        <v>#REF!</v>
      </c>
      <c r="J1189" t="str">
        <f t="shared" si="18"/>
        <v>530840</v>
      </c>
    </row>
    <row r="1190" spans="1:10" x14ac:dyDescent="0.25">
      <c r="A1190" t="s">
        <v>3321</v>
      </c>
      <c r="B1190" t="s">
        <v>3094</v>
      </c>
      <c r="C1190" t="s">
        <v>47</v>
      </c>
      <c r="D1190" t="s">
        <v>4563</v>
      </c>
      <c r="E1190" s="58">
        <v>323711</v>
      </c>
      <c r="F1190" s="58">
        <v>358286</v>
      </c>
      <c r="G1190" s="58">
        <v>34575</v>
      </c>
      <c r="H1190" s="84">
        <v>0.1068082332697993</v>
      </c>
      <c r="I1190" t="e">
        <f>MATCH(D1190,#REF!,0)</f>
        <v>#REF!</v>
      </c>
      <c r="J1190" t="str">
        <f t="shared" si="18"/>
        <v>530906</v>
      </c>
    </row>
    <row r="1191" spans="1:10" x14ac:dyDescent="0.25">
      <c r="A1191" t="s">
        <v>2321</v>
      </c>
      <c r="B1191" t="s">
        <v>3094</v>
      </c>
      <c r="C1191" t="s">
        <v>27</v>
      </c>
      <c r="D1191" t="s">
        <v>4564</v>
      </c>
      <c r="E1191" s="58">
        <v>302701</v>
      </c>
      <c r="F1191" s="58">
        <v>273059</v>
      </c>
      <c r="G1191" s="58">
        <v>-29642</v>
      </c>
      <c r="H1191" s="84">
        <v>-9.7925015113924305E-2</v>
      </c>
      <c r="I1191" t="e">
        <f>MATCH(D1191,#REF!,0)</f>
        <v>#REF!</v>
      </c>
      <c r="J1191" t="str">
        <f t="shared" si="18"/>
        <v>531020</v>
      </c>
    </row>
    <row r="1192" spans="1:10" x14ac:dyDescent="0.25">
      <c r="A1192" t="s">
        <v>3128</v>
      </c>
      <c r="B1192" t="s">
        <v>3094</v>
      </c>
      <c r="C1192" t="s">
        <v>27</v>
      </c>
      <c r="D1192" t="s">
        <v>4565</v>
      </c>
      <c r="E1192" s="58">
        <v>357512</v>
      </c>
      <c r="F1192" s="58">
        <v>342375</v>
      </c>
      <c r="G1192" s="58">
        <v>-15137</v>
      </c>
      <c r="H1192" s="84">
        <v>-4.2339837543914613E-2</v>
      </c>
      <c r="I1192" t="e">
        <f>MATCH(D1192,#REF!,0)</f>
        <v>#REF!</v>
      </c>
      <c r="J1192" t="str">
        <f t="shared" si="18"/>
        <v>531134</v>
      </c>
    </row>
    <row r="1193" spans="1:10" x14ac:dyDescent="0.25">
      <c r="A1193" t="s">
        <v>3131</v>
      </c>
      <c r="B1193" t="s">
        <v>3094</v>
      </c>
      <c r="C1193" t="s">
        <v>27</v>
      </c>
      <c r="D1193" t="s">
        <v>4566</v>
      </c>
      <c r="E1193" s="58">
        <v>619417</v>
      </c>
      <c r="F1193" s="58">
        <v>640072</v>
      </c>
      <c r="G1193" s="58">
        <v>20655</v>
      </c>
      <c r="H1193" s="84">
        <v>3.3345872005450285E-2</v>
      </c>
      <c r="I1193" t="e">
        <f>MATCH(D1193,#REF!,0)</f>
        <v>#REF!</v>
      </c>
      <c r="J1193" t="str">
        <f t="shared" si="18"/>
        <v>531188</v>
      </c>
    </row>
    <row r="1194" spans="1:10" x14ac:dyDescent="0.25">
      <c r="A1194" t="s">
        <v>3322</v>
      </c>
      <c r="B1194" t="s">
        <v>3094</v>
      </c>
      <c r="C1194" t="s">
        <v>47</v>
      </c>
      <c r="D1194" t="s">
        <v>4567</v>
      </c>
      <c r="E1194" s="58">
        <v>230984</v>
      </c>
      <c r="F1194" s="58">
        <v>242519</v>
      </c>
      <c r="G1194" s="58">
        <v>11535</v>
      </c>
      <c r="H1194" s="84">
        <v>4.9938523880441933E-2</v>
      </c>
      <c r="I1194" t="e">
        <f>MATCH(D1194,#REF!,0)</f>
        <v>#REF!</v>
      </c>
      <c r="J1194" t="str">
        <f t="shared" si="18"/>
        <v>531296</v>
      </c>
    </row>
    <row r="1195" spans="1:10" x14ac:dyDescent="0.25">
      <c r="A1195" t="s">
        <v>3134</v>
      </c>
      <c r="B1195" t="s">
        <v>3094</v>
      </c>
      <c r="C1195" t="s">
        <v>27</v>
      </c>
      <c r="D1195" t="s">
        <v>4568</v>
      </c>
      <c r="E1195" s="58">
        <v>593693</v>
      </c>
      <c r="F1195" s="58">
        <v>586722</v>
      </c>
      <c r="G1195" s="58">
        <v>-6971</v>
      </c>
      <c r="H1195" s="84">
        <v>-1.1741758787790997E-2</v>
      </c>
      <c r="I1195" t="e">
        <f>MATCH(D1195,#REF!,0)</f>
        <v>#REF!</v>
      </c>
      <c r="J1195" t="str">
        <f t="shared" si="18"/>
        <v>531302</v>
      </c>
    </row>
    <row r="1196" spans="1:10" x14ac:dyDescent="0.25">
      <c r="A1196" t="s">
        <v>3136</v>
      </c>
      <c r="B1196" t="s">
        <v>3094</v>
      </c>
      <c r="C1196" t="s">
        <v>27</v>
      </c>
      <c r="D1196" t="s">
        <v>4569</v>
      </c>
      <c r="E1196" s="58">
        <v>239678</v>
      </c>
      <c r="F1196" s="58">
        <v>221943</v>
      </c>
      <c r="G1196" s="58">
        <v>-17735</v>
      </c>
      <c r="H1196" s="84">
        <v>-7.3995110106058956E-2</v>
      </c>
      <c r="I1196" t="e">
        <f>MATCH(D1196,#REF!,0)</f>
        <v>#REF!</v>
      </c>
      <c r="J1196" t="str">
        <f t="shared" si="18"/>
        <v>531314</v>
      </c>
    </row>
    <row r="1197" spans="1:10" x14ac:dyDescent="0.25">
      <c r="A1197" t="s">
        <v>3138</v>
      </c>
      <c r="B1197" t="s">
        <v>3094</v>
      </c>
      <c r="C1197" t="s">
        <v>27</v>
      </c>
      <c r="D1197" t="s">
        <v>4570</v>
      </c>
      <c r="E1197" s="58">
        <v>9606960</v>
      </c>
      <c r="F1197" s="58">
        <v>9355961</v>
      </c>
      <c r="G1197" s="58">
        <v>-250999</v>
      </c>
      <c r="H1197" s="84">
        <v>-2.6126787245913378E-2</v>
      </c>
      <c r="I1197" t="e">
        <f>MATCH(D1197,#REF!,0)</f>
        <v>#REF!</v>
      </c>
      <c r="J1197" t="str">
        <f t="shared" si="18"/>
        <v>531392</v>
      </c>
    </row>
    <row r="1198" spans="1:10" x14ac:dyDescent="0.25">
      <c r="A1198" t="s">
        <v>3139</v>
      </c>
      <c r="B1198" t="s">
        <v>3094</v>
      </c>
      <c r="C1198" t="s">
        <v>47</v>
      </c>
      <c r="D1198" t="s">
        <v>4571</v>
      </c>
      <c r="E1198" s="58">
        <v>264995</v>
      </c>
      <c r="F1198" s="58">
        <v>259298</v>
      </c>
      <c r="G1198" s="58">
        <v>-5697</v>
      </c>
      <c r="H1198" s="84">
        <v>-2.1498518839978113E-2</v>
      </c>
      <c r="I1198" t="e">
        <f>MATCH(D1198,#REF!,0)</f>
        <v>#REF!</v>
      </c>
      <c r="J1198" t="str">
        <f t="shared" si="18"/>
        <v>531420</v>
      </c>
    </row>
    <row r="1199" spans="1:10" x14ac:dyDescent="0.25">
      <c r="A1199" t="s">
        <v>3142</v>
      </c>
      <c r="B1199" t="s">
        <v>3094</v>
      </c>
      <c r="C1199" t="s">
        <v>27</v>
      </c>
      <c r="D1199" t="s">
        <v>4572</v>
      </c>
      <c r="E1199" s="58">
        <v>3069679</v>
      </c>
      <c r="F1199" s="58">
        <v>3017768</v>
      </c>
      <c r="G1199" s="58">
        <v>-51911</v>
      </c>
      <c r="H1199" s="84">
        <v>-1.6910888728104794E-2</v>
      </c>
      <c r="I1199" t="e">
        <f>MATCH(D1199,#REF!,0)</f>
        <v>#REF!</v>
      </c>
      <c r="J1199" t="str">
        <f t="shared" si="18"/>
        <v>531488</v>
      </c>
    </row>
    <row r="1200" spans="1:10" x14ac:dyDescent="0.25">
      <c r="A1200" t="s">
        <v>3144</v>
      </c>
      <c r="B1200" t="s">
        <v>3094</v>
      </c>
      <c r="C1200" t="s">
        <v>27</v>
      </c>
      <c r="D1200" t="s">
        <v>4573</v>
      </c>
      <c r="E1200" s="58">
        <v>2334943</v>
      </c>
      <c r="F1200" s="58">
        <v>2234295</v>
      </c>
      <c r="G1200" s="58">
        <v>-100648</v>
      </c>
      <c r="H1200" s="84">
        <v>-4.3105120767402028E-2</v>
      </c>
      <c r="I1200" t="e">
        <f>MATCH(D1200,#REF!,0)</f>
        <v>#REF!</v>
      </c>
      <c r="J1200" t="str">
        <f t="shared" si="18"/>
        <v>531554</v>
      </c>
    </row>
    <row r="1201" spans="1:10" x14ac:dyDescent="0.25">
      <c r="A1201" t="s">
        <v>3145</v>
      </c>
      <c r="B1201" t="s">
        <v>3094</v>
      </c>
      <c r="C1201" t="s">
        <v>27</v>
      </c>
      <c r="D1201" t="s">
        <v>4574</v>
      </c>
      <c r="E1201" s="58">
        <v>1151823</v>
      </c>
      <c r="F1201" s="58">
        <v>1146448</v>
      </c>
      <c r="G1201" s="58">
        <v>-5375</v>
      </c>
      <c r="H1201" s="84">
        <v>-4.666515601789511E-3</v>
      </c>
      <c r="I1201" t="e">
        <f>MATCH(D1201,#REF!,0)</f>
        <v>#REF!</v>
      </c>
      <c r="J1201" t="str">
        <f t="shared" si="18"/>
        <v>531668</v>
      </c>
    </row>
    <row r="1202" spans="1:10" x14ac:dyDescent="0.25">
      <c r="A1202" t="s">
        <v>4675</v>
      </c>
      <c r="B1202" t="s">
        <v>3094</v>
      </c>
      <c r="C1202" t="s">
        <v>27</v>
      </c>
      <c r="D1202" t="s">
        <v>4697</v>
      </c>
      <c r="E1202" s="58">
        <v>0</v>
      </c>
      <c r="F1202" s="82">
        <v>384079</v>
      </c>
      <c r="G1202" s="58">
        <v>0</v>
      </c>
      <c r="H1202" s="84" t="s">
        <v>4710</v>
      </c>
      <c r="I1202" t="e">
        <f>MATCH(D1202,#REF!,0)</f>
        <v>#REF!</v>
      </c>
      <c r="J1202" t="str">
        <f t="shared" si="18"/>
        <v>531680</v>
      </c>
    </row>
    <row r="1203" spans="1:10" x14ac:dyDescent="0.25">
      <c r="A1203" t="s">
        <v>3148</v>
      </c>
      <c r="B1203" t="s">
        <v>3094</v>
      </c>
      <c r="C1203" t="s">
        <v>27</v>
      </c>
      <c r="D1203" t="s">
        <v>4575</v>
      </c>
      <c r="E1203" s="58">
        <v>205206</v>
      </c>
      <c r="F1203" s="58">
        <v>196821</v>
      </c>
      <c r="G1203" s="58">
        <v>-8385</v>
      </c>
      <c r="H1203" s="84">
        <v>-4.0861378322271276E-2</v>
      </c>
      <c r="I1203" t="e">
        <f>MATCH(D1203,#REF!,0)</f>
        <v>#REF!</v>
      </c>
      <c r="J1203" t="str">
        <f t="shared" si="18"/>
        <v>531728</v>
      </c>
    </row>
    <row r="1204" spans="1:10" x14ac:dyDescent="0.25">
      <c r="A1204" t="s">
        <v>3150</v>
      </c>
      <c r="B1204" t="s">
        <v>3094</v>
      </c>
      <c r="C1204" t="s">
        <v>27</v>
      </c>
      <c r="D1204" t="s">
        <v>4576</v>
      </c>
      <c r="E1204" s="58">
        <v>912849</v>
      </c>
      <c r="F1204" s="58">
        <v>841886</v>
      </c>
      <c r="G1204" s="58">
        <v>-70963</v>
      </c>
      <c r="H1204" s="84">
        <v>-7.7737939133416367E-2</v>
      </c>
      <c r="I1204" t="e">
        <f>MATCH(D1204,#REF!,0)</f>
        <v>#REF!</v>
      </c>
      <c r="J1204" t="str">
        <f t="shared" si="18"/>
        <v>531830</v>
      </c>
    </row>
    <row r="1205" spans="1:10" x14ac:dyDescent="0.25">
      <c r="A1205" t="s">
        <v>2257</v>
      </c>
      <c r="B1205" t="s">
        <v>3094</v>
      </c>
      <c r="C1205" t="s">
        <v>99</v>
      </c>
      <c r="D1205" t="s">
        <v>4577</v>
      </c>
      <c r="E1205" s="58">
        <v>1398533</v>
      </c>
      <c r="F1205" s="58">
        <v>1429447</v>
      </c>
      <c r="G1205" s="58">
        <v>30914</v>
      </c>
      <c r="H1205" s="84">
        <v>2.210459102502408E-2</v>
      </c>
      <c r="I1205" t="e">
        <f>MATCH(D1205,#REF!,0)</f>
        <v>#REF!</v>
      </c>
      <c r="J1205" t="str">
        <f t="shared" si="18"/>
        <v>539011</v>
      </c>
    </row>
    <row r="1206" spans="1:10" x14ac:dyDescent="0.25">
      <c r="A1206" t="s">
        <v>3154</v>
      </c>
      <c r="B1206" t="s">
        <v>3094</v>
      </c>
      <c r="C1206" t="s">
        <v>99</v>
      </c>
      <c r="D1206" t="s">
        <v>4578</v>
      </c>
      <c r="E1206" s="58">
        <v>3781055</v>
      </c>
      <c r="F1206" s="58">
        <v>3658485</v>
      </c>
      <c r="G1206" s="58">
        <v>-122570</v>
      </c>
      <c r="H1206" s="84">
        <v>-3.2416878358024412E-2</v>
      </c>
      <c r="I1206" t="e">
        <f>MATCH(D1206,#REF!,0)</f>
        <v>#REF!</v>
      </c>
      <c r="J1206" t="str">
        <f t="shared" si="18"/>
        <v>539033</v>
      </c>
    </row>
    <row r="1207" spans="1:10" x14ac:dyDescent="0.25">
      <c r="A1207" t="s">
        <v>3155</v>
      </c>
      <c r="B1207" t="s">
        <v>3094</v>
      </c>
      <c r="C1207" t="s">
        <v>99</v>
      </c>
      <c r="D1207" t="s">
        <v>4579</v>
      </c>
      <c r="E1207" s="58">
        <v>976625</v>
      </c>
      <c r="F1207" s="58">
        <v>962072</v>
      </c>
      <c r="G1207" s="58">
        <v>-14553</v>
      </c>
      <c r="H1207" s="84">
        <v>-1.49013183156278E-2</v>
      </c>
      <c r="I1207" t="e">
        <f>MATCH(D1207,#REF!,0)</f>
        <v>#REF!</v>
      </c>
      <c r="J1207" t="str">
        <f t="shared" si="18"/>
        <v>539035</v>
      </c>
    </row>
    <row r="1208" spans="1:10" x14ac:dyDescent="0.25">
      <c r="A1208" t="s">
        <v>3156</v>
      </c>
      <c r="B1208" t="s">
        <v>3094</v>
      </c>
      <c r="C1208" t="s">
        <v>99</v>
      </c>
      <c r="D1208" t="s">
        <v>4580</v>
      </c>
      <c r="E1208" s="58">
        <v>2593493</v>
      </c>
      <c r="F1208" s="58">
        <v>2547170</v>
      </c>
      <c r="G1208" s="58">
        <v>-46323</v>
      </c>
      <c r="H1208" s="84">
        <v>-1.7861239648612894E-2</v>
      </c>
      <c r="I1208" t="e">
        <f>MATCH(D1208,#REF!,0)</f>
        <v>#REF!</v>
      </c>
      <c r="J1208" t="str">
        <f t="shared" si="18"/>
        <v>539053</v>
      </c>
    </row>
    <row r="1209" spans="1:10" x14ac:dyDescent="0.25">
      <c r="A1209" t="s">
        <v>3157</v>
      </c>
      <c r="B1209" t="s">
        <v>3094</v>
      </c>
      <c r="C1209" t="s">
        <v>99</v>
      </c>
      <c r="D1209" t="s">
        <v>4581</v>
      </c>
      <c r="E1209" s="58">
        <v>2408384</v>
      </c>
      <c r="F1209" s="58">
        <v>2465162</v>
      </c>
      <c r="G1209" s="58">
        <v>56778</v>
      </c>
      <c r="H1209" s="84">
        <v>2.3575144163057053E-2</v>
      </c>
      <c r="I1209" t="e">
        <f>MATCH(D1209,#REF!,0)</f>
        <v>#REF!</v>
      </c>
      <c r="J1209" t="str">
        <f t="shared" si="18"/>
        <v>539061</v>
      </c>
    </row>
    <row r="1210" spans="1:10" x14ac:dyDescent="0.25">
      <c r="A1210" t="s">
        <v>3158</v>
      </c>
      <c r="B1210" t="s">
        <v>3094</v>
      </c>
      <c r="C1210" t="s">
        <v>99</v>
      </c>
      <c r="D1210" t="s">
        <v>4582</v>
      </c>
      <c r="E1210" s="58">
        <v>1334154</v>
      </c>
      <c r="F1210" s="58">
        <v>1342593</v>
      </c>
      <c r="G1210" s="58">
        <v>8439</v>
      </c>
      <c r="H1210" s="84">
        <v>6.3253567429247294E-3</v>
      </c>
      <c r="I1210" t="e">
        <f>MATCH(D1210,#REF!,0)</f>
        <v>#REF!</v>
      </c>
      <c r="J1210" t="str">
        <f t="shared" si="18"/>
        <v>539063</v>
      </c>
    </row>
    <row r="1211" spans="1:10" x14ac:dyDescent="0.25">
      <c r="A1211" t="s">
        <v>3323</v>
      </c>
      <c r="B1211" t="s">
        <v>3094</v>
      </c>
      <c r="C1211" t="s">
        <v>99</v>
      </c>
      <c r="D1211" t="s">
        <v>4583</v>
      </c>
      <c r="E1211" s="58">
        <v>1032731</v>
      </c>
      <c r="F1211" s="58">
        <v>1045637</v>
      </c>
      <c r="G1211" s="58">
        <v>12906</v>
      </c>
      <c r="H1211" s="84">
        <v>1.2496961938781736E-2</v>
      </c>
      <c r="I1211" t="e">
        <f>MATCH(D1211,#REF!,0)</f>
        <v>#REF!</v>
      </c>
      <c r="J1211" t="str">
        <f t="shared" si="18"/>
        <v>539067</v>
      </c>
    </row>
    <row r="1212" spans="1:10" x14ac:dyDescent="0.25">
      <c r="A1212" t="s">
        <v>3159</v>
      </c>
      <c r="B1212" t="s">
        <v>3160</v>
      </c>
      <c r="C1212" t="s">
        <v>19</v>
      </c>
      <c r="D1212" t="s">
        <v>4584</v>
      </c>
      <c r="E1212" s="58">
        <v>24885052</v>
      </c>
      <c r="F1212" s="58">
        <v>24646683</v>
      </c>
      <c r="G1212" s="58">
        <v>-238369</v>
      </c>
      <c r="H1212" s="84">
        <v>-9.5788025679030119E-3</v>
      </c>
      <c r="I1212" t="e">
        <f>MATCH(D1212,#REF!,0)</f>
        <v>#REF!</v>
      </c>
      <c r="J1212" t="str">
        <f t="shared" si="18"/>
        <v>559999</v>
      </c>
    </row>
    <row r="1213" spans="1:10" x14ac:dyDescent="0.25">
      <c r="A1213" t="s">
        <v>3162</v>
      </c>
      <c r="B1213" t="s">
        <v>3160</v>
      </c>
      <c r="C1213" t="s">
        <v>27</v>
      </c>
      <c r="D1213" t="s">
        <v>4585</v>
      </c>
      <c r="E1213" s="58">
        <v>523133</v>
      </c>
      <c r="F1213" s="58">
        <v>525200</v>
      </c>
      <c r="G1213" s="58">
        <v>2067</v>
      </c>
      <c r="H1213" s="84">
        <v>3.9511940558137225E-3</v>
      </c>
      <c r="I1213" t="e">
        <f>MATCH(D1213,#REF!,0)</f>
        <v>#REF!</v>
      </c>
      <c r="J1213" t="str">
        <f t="shared" si="18"/>
        <v>550216</v>
      </c>
    </row>
    <row r="1214" spans="1:10" x14ac:dyDescent="0.25">
      <c r="A1214" t="s">
        <v>3164</v>
      </c>
      <c r="B1214" t="s">
        <v>3160</v>
      </c>
      <c r="C1214" t="s">
        <v>47</v>
      </c>
      <c r="D1214" t="s">
        <v>4586</v>
      </c>
      <c r="E1214" s="58">
        <v>552913</v>
      </c>
      <c r="F1214" s="58">
        <v>572341</v>
      </c>
      <c r="G1214" s="58">
        <v>19428</v>
      </c>
      <c r="H1214" s="84">
        <v>3.5137535199931999E-2</v>
      </c>
      <c r="I1214" t="e">
        <f>MATCH(D1214,#REF!,0)</f>
        <v>#REF!</v>
      </c>
      <c r="J1214" t="str">
        <f t="shared" si="18"/>
        <v>550568</v>
      </c>
    </row>
    <row r="1215" spans="1:10" x14ac:dyDescent="0.25">
      <c r="A1215" t="s">
        <v>3168</v>
      </c>
      <c r="B1215" t="s">
        <v>3160</v>
      </c>
      <c r="C1215" t="s">
        <v>27</v>
      </c>
      <c r="D1215" t="s">
        <v>4587</v>
      </c>
      <c r="E1215" s="58">
        <v>533107</v>
      </c>
      <c r="F1215" s="58">
        <v>533917</v>
      </c>
      <c r="G1215" s="58">
        <v>810</v>
      </c>
      <c r="H1215" s="84">
        <v>1.5193947931653495E-3</v>
      </c>
      <c r="I1215" t="e">
        <f>MATCH(D1215,#REF!,0)</f>
        <v>#REF!</v>
      </c>
      <c r="J1215" t="str">
        <f t="shared" si="18"/>
        <v>551920</v>
      </c>
    </row>
    <row r="1216" spans="1:10" x14ac:dyDescent="0.25">
      <c r="A1216" t="s">
        <v>3172</v>
      </c>
      <c r="B1216" t="s">
        <v>3160</v>
      </c>
      <c r="C1216" t="s">
        <v>27</v>
      </c>
      <c r="D1216" t="s">
        <v>4588</v>
      </c>
      <c r="E1216" s="58">
        <v>475205</v>
      </c>
      <c r="F1216" s="58">
        <v>466398</v>
      </c>
      <c r="G1216" s="58">
        <v>-8807</v>
      </c>
      <c r="H1216" s="84">
        <v>-1.8533054155574963E-2</v>
      </c>
      <c r="I1216" t="e">
        <f>MATCH(D1216,#REF!,0)</f>
        <v>#REF!</v>
      </c>
      <c r="J1216" t="str">
        <f t="shared" si="18"/>
        <v>552264</v>
      </c>
    </row>
    <row r="1217" spans="1:10" x14ac:dyDescent="0.25">
      <c r="A1217" t="s">
        <v>3176</v>
      </c>
      <c r="B1217" t="s">
        <v>3160</v>
      </c>
      <c r="C1217" t="s">
        <v>27</v>
      </c>
      <c r="D1217" t="s">
        <v>4589</v>
      </c>
      <c r="E1217" s="58">
        <v>925407</v>
      </c>
      <c r="F1217" s="58">
        <v>944169</v>
      </c>
      <c r="G1217" s="58">
        <v>18762</v>
      </c>
      <c r="H1217" s="84">
        <v>2.0274322541325059E-2</v>
      </c>
      <c r="I1217" t="e">
        <f>MATCH(D1217,#REF!,0)</f>
        <v>#REF!</v>
      </c>
      <c r="J1217" t="str">
        <f t="shared" si="18"/>
        <v>552664</v>
      </c>
    </row>
    <row r="1218" spans="1:10" x14ac:dyDescent="0.25">
      <c r="A1218" t="s">
        <v>3179</v>
      </c>
      <c r="B1218" t="s">
        <v>3160</v>
      </c>
      <c r="C1218" t="s">
        <v>27</v>
      </c>
      <c r="D1218" t="s">
        <v>4590</v>
      </c>
      <c r="E1218" s="58">
        <v>471443</v>
      </c>
      <c r="F1218" s="58">
        <v>468976</v>
      </c>
      <c r="G1218" s="58">
        <v>-2467</v>
      </c>
      <c r="H1218" s="84">
        <v>-5.2328701454894865E-3</v>
      </c>
      <c r="I1218" t="e">
        <f>MATCH(D1218,#REF!,0)</f>
        <v>#REF!</v>
      </c>
      <c r="J1218" t="str">
        <f t="shared" si="18"/>
        <v>553224</v>
      </c>
    </row>
    <row r="1219" spans="1:10" x14ac:dyDescent="0.25">
      <c r="A1219" t="s">
        <v>3182</v>
      </c>
      <c r="B1219" t="s">
        <v>3160</v>
      </c>
      <c r="C1219" t="s">
        <v>47</v>
      </c>
      <c r="D1219" t="s">
        <v>4591</v>
      </c>
      <c r="E1219" s="58">
        <v>947399</v>
      </c>
      <c r="F1219" s="58">
        <v>921263</v>
      </c>
      <c r="G1219" s="58">
        <v>-26136</v>
      </c>
      <c r="H1219" s="84">
        <v>-2.7587109549408434E-2</v>
      </c>
      <c r="I1219" t="e">
        <f>MATCH(D1219,#REF!,0)</f>
        <v>#REF!</v>
      </c>
      <c r="J1219" t="str">
        <f t="shared" ref="J1219:J1251" si="19">LEFT(D1219,2)&amp;IF(MID(D1219,3,4)="0000","9999",MID(D1219,3,4))</f>
        <v>553316</v>
      </c>
    </row>
    <row r="1220" spans="1:10" x14ac:dyDescent="0.25">
      <c r="A1220" t="s">
        <v>3185</v>
      </c>
      <c r="B1220" t="s">
        <v>3160</v>
      </c>
      <c r="C1220" t="s">
        <v>27</v>
      </c>
      <c r="D1220" t="s">
        <v>4592</v>
      </c>
      <c r="E1220" s="58">
        <v>887476</v>
      </c>
      <c r="F1220" s="58">
        <v>887407</v>
      </c>
      <c r="G1220" s="58">
        <v>-69</v>
      </c>
      <c r="H1220" s="84">
        <v>-7.7748581370087761E-5</v>
      </c>
      <c r="I1220" t="e">
        <f>MATCH(D1220,#REF!,0)</f>
        <v>#REF!</v>
      </c>
      <c r="J1220" t="str">
        <f t="shared" si="19"/>
        <v>553428</v>
      </c>
    </row>
    <row r="1221" spans="1:10" x14ac:dyDescent="0.25">
      <c r="A1221" t="s">
        <v>3189</v>
      </c>
      <c r="B1221" t="s">
        <v>3160</v>
      </c>
      <c r="C1221" t="s">
        <v>27</v>
      </c>
      <c r="D1221" t="s">
        <v>4593</v>
      </c>
      <c r="E1221" s="58">
        <v>1777823</v>
      </c>
      <c r="F1221" s="58">
        <v>1714897</v>
      </c>
      <c r="G1221" s="58">
        <v>-62926</v>
      </c>
      <c r="H1221" s="84">
        <v>-3.5394974640332588E-2</v>
      </c>
      <c r="I1221" t="e">
        <f>MATCH(D1221,#REF!,0)</f>
        <v>#REF!</v>
      </c>
      <c r="J1221" t="str">
        <f t="shared" si="19"/>
        <v>553944</v>
      </c>
    </row>
    <row r="1222" spans="1:10" x14ac:dyDescent="0.25">
      <c r="A1222" t="s">
        <v>3192</v>
      </c>
      <c r="B1222" t="s">
        <v>3160</v>
      </c>
      <c r="C1222" t="s">
        <v>27</v>
      </c>
      <c r="D1222" t="s">
        <v>4594</v>
      </c>
      <c r="E1222" s="58">
        <v>15225290</v>
      </c>
      <c r="F1222" s="58">
        <v>14986505</v>
      </c>
      <c r="G1222" s="58">
        <v>-238785</v>
      </c>
      <c r="H1222" s="84">
        <v>-1.5683445110076723E-2</v>
      </c>
      <c r="I1222" t="e">
        <f>MATCH(D1222,#REF!,0)</f>
        <v>#REF!</v>
      </c>
      <c r="J1222" t="str">
        <f t="shared" si="19"/>
        <v>554340</v>
      </c>
    </row>
    <row r="1223" spans="1:10" x14ac:dyDescent="0.25">
      <c r="A1223" t="s">
        <v>3195</v>
      </c>
      <c r="B1223" t="s">
        <v>3160</v>
      </c>
      <c r="C1223" t="s">
        <v>27</v>
      </c>
      <c r="D1223" t="s">
        <v>4595</v>
      </c>
      <c r="E1223" s="58">
        <v>177274</v>
      </c>
      <c r="F1223" s="58">
        <v>182480</v>
      </c>
      <c r="G1223" s="58">
        <v>5206</v>
      </c>
      <c r="H1223" s="84">
        <v>2.9366968647404582E-2</v>
      </c>
      <c r="I1223" t="e">
        <f>MATCH(D1223,#REF!,0)</f>
        <v>#REF!</v>
      </c>
      <c r="J1223" t="str">
        <f t="shared" si="19"/>
        <v>554588</v>
      </c>
    </row>
    <row r="1224" spans="1:10" x14ac:dyDescent="0.25">
      <c r="A1224" t="s">
        <v>3199</v>
      </c>
      <c r="B1224" t="s">
        <v>3160</v>
      </c>
      <c r="C1224" t="s">
        <v>27</v>
      </c>
      <c r="D1224" t="s">
        <v>4596</v>
      </c>
      <c r="E1224" s="58">
        <v>721916</v>
      </c>
      <c r="F1224" s="58">
        <v>735085</v>
      </c>
      <c r="G1224" s="58">
        <v>13169</v>
      </c>
      <c r="H1224" s="84">
        <v>1.824173449542606E-2</v>
      </c>
      <c r="I1224" t="e">
        <f>MATCH(D1224,#REF!,0)</f>
        <v>#REF!</v>
      </c>
      <c r="J1224" t="str">
        <f t="shared" si="19"/>
        <v>554960</v>
      </c>
    </row>
    <row r="1225" spans="1:10" x14ac:dyDescent="0.25">
      <c r="A1225" t="s">
        <v>3202</v>
      </c>
      <c r="B1225" t="s">
        <v>3160</v>
      </c>
      <c r="C1225" t="s">
        <v>27</v>
      </c>
      <c r="D1225" t="s">
        <v>4597</v>
      </c>
      <c r="E1225" s="58">
        <v>1695827</v>
      </c>
      <c r="F1225" s="58">
        <v>1708782</v>
      </c>
      <c r="G1225" s="58">
        <v>12955</v>
      </c>
      <c r="H1225" s="84">
        <v>7.6393405695274344E-3</v>
      </c>
      <c r="I1225" t="e">
        <f>MATCH(D1225,#REF!,0)</f>
        <v>#REF!</v>
      </c>
      <c r="J1225" t="str">
        <f t="shared" si="19"/>
        <v>555424</v>
      </c>
    </row>
    <row r="1226" spans="1:10" x14ac:dyDescent="0.25">
      <c r="A1226" t="s">
        <v>3205</v>
      </c>
      <c r="B1226" t="s">
        <v>3160</v>
      </c>
      <c r="C1226" t="s">
        <v>27</v>
      </c>
      <c r="D1226" t="s">
        <v>4598</v>
      </c>
      <c r="E1226" s="58">
        <v>863004</v>
      </c>
      <c r="F1226" s="58">
        <v>823027</v>
      </c>
      <c r="G1226" s="58">
        <v>-39977</v>
      </c>
      <c r="H1226" s="84">
        <v>-4.6323076138696927E-2</v>
      </c>
      <c r="I1226" t="e">
        <f>MATCH(D1226,#REF!,0)</f>
        <v>#REF!</v>
      </c>
      <c r="J1226" t="str">
        <f t="shared" si="19"/>
        <v>556000</v>
      </c>
    </row>
    <row r="1227" spans="1:10" x14ac:dyDescent="0.25">
      <c r="A1227" t="s">
        <v>3208</v>
      </c>
      <c r="B1227" t="s">
        <v>3160</v>
      </c>
      <c r="C1227" t="s">
        <v>47</v>
      </c>
      <c r="D1227" t="s">
        <v>4599</v>
      </c>
      <c r="E1227" s="58">
        <v>669493</v>
      </c>
      <c r="F1227" s="58">
        <v>657532</v>
      </c>
      <c r="G1227" s="58">
        <v>-11961</v>
      </c>
      <c r="H1227" s="84">
        <v>-1.7865758118456802E-2</v>
      </c>
      <c r="I1227" t="e">
        <f>MATCH(D1227,#REF!,0)</f>
        <v>#REF!</v>
      </c>
      <c r="J1227" t="str">
        <f t="shared" si="19"/>
        <v>556492</v>
      </c>
    </row>
    <row r="1228" spans="1:10" x14ac:dyDescent="0.25">
      <c r="A1228" t="s">
        <v>3211</v>
      </c>
      <c r="B1228" t="s">
        <v>3160</v>
      </c>
      <c r="C1228" t="s">
        <v>27</v>
      </c>
      <c r="D1228" t="s">
        <v>4600</v>
      </c>
      <c r="E1228" s="58">
        <v>406112</v>
      </c>
      <c r="F1228" s="58">
        <v>418683</v>
      </c>
      <c r="G1228" s="58">
        <v>12571</v>
      </c>
      <c r="H1228" s="84">
        <v>3.0954515010637458E-2</v>
      </c>
      <c r="I1228" t="e">
        <f>MATCH(D1228,#REF!,0)</f>
        <v>#REF!</v>
      </c>
      <c r="J1228" t="str">
        <f t="shared" si="19"/>
        <v>556948</v>
      </c>
    </row>
    <row r="1229" spans="1:10" x14ac:dyDescent="0.25">
      <c r="A1229" t="s">
        <v>3214</v>
      </c>
      <c r="B1229" t="s">
        <v>3160</v>
      </c>
      <c r="C1229" t="s">
        <v>27</v>
      </c>
      <c r="D1229" t="s">
        <v>4601</v>
      </c>
      <c r="E1229" s="58">
        <v>580731</v>
      </c>
      <c r="F1229" s="58">
        <v>577578</v>
      </c>
      <c r="G1229" s="58">
        <v>-3153</v>
      </c>
      <c r="H1229" s="84">
        <v>-5.4293640256848699E-3</v>
      </c>
      <c r="I1229" t="e">
        <f>MATCH(D1229,#REF!,0)</f>
        <v>#REF!</v>
      </c>
      <c r="J1229" t="str">
        <f t="shared" si="19"/>
        <v>556980</v>
      </c>
    </row>
    <row r="1230" spans="1:10" x14ac:dyDescent="0.25">
      <c r="A1230" t="s">
        <v>3218</v>
      </c>
      <c r="B1230" t="s">
        <v>3160</v>
      </c>
      <c r="C1230" t="s">
        <v>47</v>
      </c>
      <c r="D1230" t="s">
        <v>4602</v>
      </c>
      <c r="E1230" s="58">
        <v>905241</v>
      </c>
      <c r="F1230" s="58">
        <v>905705</v>
      </c>
      <c r="G1230" s="58">
        <v>464</v>
      </c>
      <c r="H1230" s="84">
        <v>5.1257068559643233E-4</v>
      </c>
      <c r="I1230" t="e">
        <f>MATCH(D1230,#REF!,0)</f>
        <v>#REF!</v>
      </c>
      <c r="J1230" t="str">
        <f t="shared" si="19"/>
        <v>557008</v>
      </c>
    </row>
    <row r="1231" spans="1:10" x14ac:dyDescent="0.25">
      <c r="A1231" t="s">
        <v>3221</v>
      </c>
      <c r="B1231" t="s">
        <v>3160</v>
      </c>
      <c r="C1231" t="s">
        <v>27</v>
      </c>
      <c r="D1231" t="s">
        <v>4603</v>
      </c>
      <c r="E1231" s="58">
        <v>1182664</v>
      </c>
      <c r="F1231" s="58">
        <v>1165766</v>
      </c>
      <c r="G1231" s="58">
        <v>-16898</v>
      </c>
      <c r="H1231" s="84">
        <v>-1.4288081822055968E-2</v>
      </c>
      <c r="I1231" t="e">
        <f>MATCH(D1231,#REF!,0)</f>
        <v>#REF!</v>
      </c>
      <c r="J1231" t="str">
        <f t="shared" si="19"/>
        <v>557056</v>
      </c>
    </row>
    <row r="1232" spans="1:10" x14ac:dyDescent="0.25">
      <c r="A1232" t="s">
        <v>3224</v>
      </c>
      <c r="B1232" t="s">
        <v>3160</v>
      </c>
      <c r="C1232" t="s">
        <v>99</v>
      </c>
      <c r="D1232" t="s">
        <v>4604</v>
      </c>
      <c r="E1232" s="58">
        <v>1005838</v>
      </c>
      <c r="F1232" s="58">
        <v>1006512</v>
      </c>
      <c r="G1232" s="58">
        <v>674</v>
      </c>
      <c r="H1232" s="84">
        <v>6.7008802610360712E-4</v>
      </c>
      <c r="I1232" t="e">
        <f>MATCH(D1232,#REF!,0)</f>
        <v>#REF!</v>
      </c>
      <c r="J1232" t="str">
        <f t="shared" si="19"/>
        <v>559025</v>
      </c>
    </row>
    <row r="1233" spans="1:10" x14ac:dyDescent="0.25">
      <c r="A1233" t="s">
        <v>3225</v>
      </c>
      <c r="B1233" t="s">
        <v>3160</v>
      </c>
      <c r="C1233" t="s">
        <v>99</v>
      </c>
      <c r="D1233" t="s">
        <v>4605</v>
      </c>
      <c r="E1233" s="58">
        <v>1391173</v>
      </c>
      <c r="F1233" s="58">
        <v>1394808</v>
      </c>
      <c r="G1233" s="58">
        <v>3635</v>
      </c>
      <c r="H1233" s="84">
        <v>2.6129029243667037E-3</v>
      </c>
      <c r="I1233" t="e">
        <f>MATCH(D1233,#REF!,0)</f>
        <v>#REF!</v>
      </c>
      <c r="J1233" t="str">
        <f t="shared" si="19"/>
        <v>559079</v>
      </c>
    </row>
    <row r="1234" spans="1:10" x14ac:dyDescent="0.25">
      <c r="A1234" t="s">
        <v>3226</v>
      </c>
      <c r="B1234" t="s">
        <v>3160</v>
      </c>
      <c r="C1234" t="s">
        <v>99</v>
      </c>
      <c r="D1234" t="s">
        <v>4606</v>
      </c>
      <c r="E1234" s="58">
        <v>913079</v>
      </c>
      <c r="F1234" s="58">
        <v>915345</v>
      </c>
      <c r="G1234" s="58">
        <v>2266</v>
      </c>
      <c r="H1234" s="84">
        <v>2.4817129733571792E-3</v>
      </c>
      <c r="I1234" t="e">
        <f>MATCH(D1234,#REF!,0)</f>
        <v>#REF!</v>
      </c>
      <c r="J1234" t="str">
        <f t="shared" si="19"/>
        <v>559133</v>
      </c>
    </row>
    <row r="1235" spans="1:10" x14ac:dyDescent="0.25">
      <c r="A1235" t="s">
        <v>3227</v>
      </c>
      <c r="B1235" t="s">
        <v>3228</v>
      </c>
      <c r="C1235" t="s">
        <v>19</v>
      </c>
      <c r="D1235" t="s">
        <v>4607</v>
      </c>
      <c r="E1235" s="58">
        <v>13429610</v>
      </c>
      <c r="F1235" s="58">
        <v>12831207</v>
      </c>
      <c r="G1235" s="58">
        <v>-598403</v>
      </c>
      <c r="H1235" s="84">
        <v>-4.4558479360160122E-2</v>
      </c>
      <c r="I1235" t="e">
        <f>MATCH(D1235,#REF!,0)</f>
        <v>#REF!</v>
      </c>
      <c r="J1235" t="str">
        <f t="shared" si="19"/>
        <v>549999</v>
      </c>
    </row>
    <row r="1236" spans="1:10" x14ac:dyDescent="0.25">
      <c r="A1236" t="s">
        <v>4678</v>
      </c>
      <c r="B1236" t="s">
        <v>3228</v>
      </c>
      <c r="C1236" t="s">
        <v>27</v>
      </c>
      <c r="D1236" t="s">
        <v>4698</v>
      </c>
      <c r="E1236" s="58">
        <v>0</v>
      </c>
      <c r="F1236" s="82">
        <v>275403</v>
      </c>
      <c r="G1236" s="58">
        <v>0</v>
      </c>
      <c r="H1236" s="84" t="s">
        <v>4710</v>
      </c>
      <c r="I1236" t="e">
        <f>MATCH(D1236,#REF!,0)</f>
        <v>#REF!</v>
      </c>
      <c r="J1236" t="str">
        <f t="shared" si="19"/>
        <v>540090</v>
      </c>
    </row>
    <row r="1237" spans="1:10" x14ac:dyDescent="0.25">
      <c r="A1237" t="s">
        <v>2702</v>
      </c>
      <c r="B1237" t="s">
        <v>3228</v>
      </c>
      <c r="C1237" t="s">
        <v>27</v>
      </c>
      <c r="D1237" t="s">
        <v>4608</v>
      </c>
      <c r="E1237" s="58">
        <v>1422479</v>
      </c>
      <c r="F1237" s="58">
        <v>1390932</v>
      </c>
      <c r="G1237" s="58">
        <v>-31547</v>
      </c>
      <c r="H1237" s="84">
        <v>-2.2177480300236418E-2</v>
      </c>
      <c r="I1237" t="e">
        <f>MATCH(D1237,#REF!,0)</f>
        <v>#REF!</v>
      </c>
      <c r="J1237" t="str">
        <f t="shared" si="19"/>
        <v>540264</v>
      </c>
    </row>
    <row r="1238" spans="1:10" x14ac:dyDescent="0.25">
      <c r="A1238" t="s">
        <v>3232</v>
      </c>
      <c r="B1238" t="s">
        <v>3228</v>
      </c>
      <c r="C1238" t="s">
        <v>27</v>
      </c>
      <c r="D1238" t="s">
        <v>4609</v>
      </c>
      <c r="E1238" s="58">
        <v>1614731</v>
      </c>
      <c r="F1238" s="58">
        <v>1562772</v>
      </c>
      <c r="G1238" s="58">
        <v>-51959</v>
      </c>
      <c r="H1238" s="84">
        <v>-3.2178115116387809E-2</v>
      </c>
      <c r="I1238" t="e">
        <f>MATCH(D1238,#REF!,0)</f>
        <v>#REF!</v>
      </c>
      <c r="J1238" t="str">
        <f t="shared" si="19"/>
        <v>540666</v>
      </c>
    </row>
    <row r="1239" spans="1:10" x14ac:dyDescent="0.25">
      <c r="A1239" t="s">
        <v>3234</v>
      </c>
      <c r="B1239" t="s">
        <v>3228</v>
      </c>
      <c r="C1239" t="s">
        <v>27</v>
      </c>
      <c r="D1239" t="s">
        <v>4610</v>
      </c>
      <c r="E1239" s="58">
        <v>259147</v>
      </c>
      <c r="F1239" s="58">
        <v>268583</v>
      </c>
      <c r="G1239" s="58">
        <v>9436</v>
      </c>
      <c r="H1239" s="84">
        <v>3.641176629480565E-2</v>
      </c>
      <c r="I1239" t="e">
        <f>MATCH(D1239,#REF!,0)</f>
        <v>#REF!</v>
      </c>
      <c r="J1239" t="str">
        <f t="shared" si="19"/>
        <v>540846</v>
      </c>
    </row>
    <row r="1240" spans="1:10" x14ac:dyDescent="0.25">
      <c r="A1240" t="s">
        <v>3236</v>
      </c>
      <c r="B1240" t="s">
        <v>3228</v>
      </c>
      <c r="C1240" t="s">
        <v>27</v>
      </c>
      <c r="D1240" t="s">
        <v>4611</v>
      </c>
      <c r="E1240" s="58">
        <v>348385</v>
      </c>
      <c r="F1240" s="58">
        <v>359651</v>
      </c>
      <c r="G1240" s="58">
        <v>11266</v>
      </c>
      <c r="H1240" s="84">
        <v>3.2337787218163813E-2</v>
      </c>
      <c r="I1240" t="e">
        <f>MATCH(D1240,#REF!,0)</f>
        <v>#REF!</v>
      </c>
      <c r="J1240" t="str">
        <f t="shared" si="19"/>
        <v>540930</v>
      </c>
    </row>
    <row r="1241" spans="1:10" x14ac:dyDescent="0.25">
      <c r="A1241" t="s">
        <v>3239</v>
      </c>
      <c r="B1241" t="s">
        <v>3228</v>
      </c>
      <c r="C1241" t="s">
        <v>27</v>
      </c>
      <c r="D1241" t="s">
        <v>4612</v>
      </c>
      <c r="E1241" s="58">
        <v>814973</v>
      </c>
      <c r="F1241" s="58">
        <v>784820</v>
      </c>
      <c r="G1241" s="58">
        <v>-30153</v>
      </c>
      <c r="H1241" s="84">
        <v>-3.6998771738450231E-2</v>
      </c>
      <c r="I1241" t="e">
        <f>MATCH(D1241,#REF!,0)</f>
        <v>#REF!</v>
      </c>
      <c r="J1241" t="str">
        <f t="shared" si="19"/>
        <v>541038</v>
      </c>
    </row>
    <row r="1242" spans="1:10" x14ac:dyDescent="0.25">
      <c r="A1242" t="s">
        <v>3241</v>
      </c>
      <c r="B1242" t="s">
        <v>3228</v>
      </c>
      <c r="C1242" t="s">
        <v>27</v>
      </c>
      <c r="D1242" t="s">
        <v>4613</v>
      </c>
      <c r="E1242" s="58">
        <v>91837</v>
      </c>
      <c r="F1242" s="58">
        <v>85254</v>
      </c>
      <c r="G1242" s="58">
        <v>-6583</v>
      </c>
      <c r="H1242" s="84">
        <v>-7.1681348476104398E-2</v>
      </c>
      <c r="I1242" t="e">
        <f>MATCH(D1242,#REF!,0)</f>
        <v>#REF!</v>
      </c>
      <c r="J1242" t="str">
        <f t="shared" si="19"/>
        <v>541368</v>
      </c>
    </row>
    <row r="1243" spans="1:10" x14ac:dyDescent="0.25">
      <c r="A1243" t="s">
        <v>3243</v>
      </c>
      <c r="B1243" t="s">
        <v>3228</v>
      </c>
      <c r="C1243" t="s">
        <v>27</v>
      </c>
      <c r="D1243" t="s">
        <v>4614</v>
      </c>
      <c r="E1243" s="58">
        <v>390315</v>
      </c>
      <c r="F1243" s="58">
        <v>377063</v>
      </c>
      <c r="G1243" s="58">
        <v>-13252</v>
      </c>
      <c r="H1243" s="84">
        <v>-3.3952064358274726E-2</v>
      </c>
      <c r="I1243" t="e">
        <f>MATCH(D1243,#REF!,0)</f>
        <v>#REF!</v>
      </c>
      <c r="J1243" t="str">
        <f t="shared" si="19"/>
        <v>541392</v>
      </c>
    </row>
    <row r="1244" spans="1:10" x14ac:dyDescent="0.25">
      <c r="A1244" t="s">
        <v>3245</v>
      </c>
      <c r="B1244" t="s">
        <v>3228</v>
      </c>
      <c r="C1244" t="s">
        <v>27</v>
      </c>
      <c r="D1244" t="s">
        <v>4615</v>
      </c>
      <c r="E1244" s="58">
        <v>1155997</v>
      </c>
      <c r="F1244" s="58">
        <v>1134416</v>
      </c>
      <c r="G1244" s="58">
        <v>-21581</v>
      </c>
      <c r="H1244" s="84">
        <v>-1.8668733569377774E-2</v>
      </c>
      <c r="I1244" t="e">
        <f>MATCH(D1244,#REF!,0)</f>
        <v>#REF!</v>
      </c>
      <c r="J1244" t="str">
        <f t="shared" si="19"/>
        <v>541446</v>
      </c>
    </row>
    <row r="1245" spans="1:10" x14ac:dyDescent="0.25">
      <c r="A1245" t="s">
        <v>1873</v>
      </c>
      <c r="B1245" t="s">
        <v>3248</v>
      </c>
      <c r="C1245" t="s">
        <v>19</v>
      </c>
      <c r="D1245" t="s">
        <v>4616</v>
      </c>
      <c r="E1245" s="58">
        <v>2725095</v>
      </c>
      <c r="F1245" s="58">
        <v>2714254</v>
      </c>
      <c r="G1245" s="58">
        <v>-10841</v>
      </c>
      <c r="H1245" s="84">
        <v>-3.9782099339656053E-3</v>
      </c>
      <c r="I1245" t="e">
        <f>MATCH(D1245,#REF!,0)</f>
        <v>#REF!</v>
      </c>
      <c r="J1245" t="str">
        <f t="shared" si="19"/>
        <v>569999</v>
      </c>
    </row>
    <row r="1246" spans="1:10" x14ac:dyDescent="0.25">
      <c r="A1246" t="s">
        <v>3250</v>
      </c>
      <c r="B1246" t="s">
        <v>3248</v>
      </c>
      <c r="C1246" t="s">
        <v>27</v>
      </c>
      <c r="D1246" t="s">
        <v>4617</v>
      </c>
      <c r="E1246" s="58">
        <v>255443</v>
      </c>
      <c r="F1246" s="58">
        <v>264192</v>
      </c>
      <c r="G1246" s="58">
        <v>8749</v>
      </c>
      <c r="H1246" s="84">
        <v>3.4250302415803131E-2</v>
      </c>
      <c r="I1246" t="e">
        <f>MATCH(D1246,#REF!,0)</f>
        <v>#REF!</v>
      </c>
      <c r="J1246" t="str">
        <f t="shared" si="19"/>
        <v>560054</v>
      </c>
    </row>
    <row r="1247" spans="1:10" x14ac:dyDescent="0.25">
      <c r="A1247" t="s">
        <v>3252</v>
      </c>
      <c r="B1247" t="s">
        <v>3248</v>
      </c>
      <c r="C1247" t="s">
        <v>27</v>
      </c>
      <c r="D1247" t="s">
        <v>4618</v>
      </c>
      <c r="E1247" s="58">
        <v>415070</v>
      </c>
      <c r="F1247" s="58">
        <v>406054</v>
      </c>
      <c r="G1247" s="58">
        <v>-9016</v>
      </c>
      <c r="H1247" s="84">
        <v>-2.1721637314187969E-2</v>
      </c>
      <c r="I1247" t="e">
        <f>MATCH(D1247,#REF!,0)</f>
        <v>#REF!</v>
      </c>
      <c r="J1247" t="str">
        <f t="shared" si="19"/>
        <v>560060</v>
      </c>
    </row>
    <row r="1248" spans="1:10" x14ac:dyDescent="0.25">
      <c r="A1248" t="s">
        <v>3359</v>
      </c>
      <c r="B1248" t="s">
        <v>3363</v>
      </c>
      <c r="C1248" t="s">
        <v>3358</v>
      </c>
      <c r="D1248" t="s">
        <v>4619</v>
      </c>
      <c r="E1248" s="58">
        <v>1035254</v>
      </c>
      <c r="F1248" s="58">
        <v>1032423</v>
      </c>
      <c r="G1248" s="58">
        <v>-2831</v>
      </c>
      <c r="H1248" s="84">
        <v>-2.7345946019044602E-3</v>
      </c>
      <c r="I1248" t="e">
        <f>MATCH(D1248,#REF!,0)</f>
        <v>#REF!</v>
      </c>
      <c r="J1248" t="str">
        <f t="shared" si="19"/>
        <v>600001</v>
      </c>
    </row>
    <row r="1249" spans="1:10" x14ac:dyDescent="0.25">
      <c r="A1249" t="s">
        <v>3360</v>
      </c>
      <c r="B1249" t="s">
        <v>3364</v>
      </c>
      <c r="C1249" t="s">
        <v>3358</v>
      </c>
      <c r="D1249" t="s">
        <v>4620</v>
      </c>
      <c r="E1249" s="58">
        <v>3012933</v>
      </c>
      <c r="F1249" s="58">
        <v>3025967</v>
      </c>
      <c r="G1249" s="58">
        <v>13034</v>
      </c>
      <c r="H1249" s="84">
        <v>4.3260172064894901E-3</v>
      </c>
      <c r="I1249" t="e">
        <f>MATCH(D1249,#REF!,0)</f>
        <v>#REF!</v>
      </c>
      <c r="J1249" t="str">
        <f t="shared" si="19"/>
        <v>660001</v>
      </c>
    </row>
    <row r="1250" spans="1:10" x14ac:dyDescent="0.25">
      <c r="A1250" t="s">
        <v>3361</v>
      </c>
      <c r="B1250" t="s">
        <v>3365</v>
      </c>
      <c r="C1250" t="s">
        <v>3358</v>
      </c>
      <c r="D1250" t="s">
        <v>4621</v>
      </c>
      <c r="E1250" s="58">
        <v>968331</v>
      </c>
      <c r="F1250" s="58">
        <v>965461</v>
      </c>
      <c r="G1250" s="58">
        <v>-2870</v>
      </c>
      <c r="H1250" s="84">
        <v>-2.9638625635242497E-3</v>
      </c>
      <c r="I1250" t="e">
        <f>MATCH(D1250,#REF!,0)</f>
        <v>#REF!</v>
      </c>
      <c r="J1250" t="str">
        <f t="shared" si="19"/>
        <v>690001</v>
      </c>
    </row>
    <row r="1251" spans="1:10" x14ac:dyDescent="0.25">
      <c r="A1251" t="s">
        <v>3362</v>
      </c>
      <c r="B1251" t="s">
        <v>3366</v>
      </c>
      <c r="C1251" t="s">
        <v>3358</v>
      </c>
      <c r="D1251" t="s">
        <v>4622</v>
      </c>
      <c r="E1251" s="58">
        <v>1983482</v>
      </c>
      <c r="F1251" s="58">
        <v>1976149</v>
      </c>
      <c r="G1251" s="58">
        <v>-7333</v>
      </c>
      <c r="H1251" s="84">
        <v>-3.6970338021721397E-3</v>
      </c>
      <c r="I1251" t="e">
        <f>MATCH(D1251,#REF!,0)</f>
        <v>#REF!</v>
      </c>
      <c r="J1251" t="str">
        <f t="shared" si="19"/>
        <v>780001</v>
      </c>
    </row>
  </sheetData>
  <autoFilter ref="A1:I1251" xr:uid="{00000000-0009-0000-0000-000006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F723-CAC5-487B-B1F1-5EB48201AFCB}">
  <dimension ref="A1:M54"/>
  <sheetViews>
    <sheetView workbookViewId="0">
      <selection activeCell="N8" sqref="N8"/>
    </sheetView>
  </sheetViews>
  <sheetFormatPr defaultRowHeight="15" x14ac:dyDescent="0.25"/>
  <cols>
    <col min="1" max="1" width="22.28515625" bestFit="1" customWidth="1"/>
    <col min="2" max="2" width="4.28515625" bestFit="1" customWidth="1"/>
    <col min="3" max="3" width="3.140625" bestFit="1" customWidth="1"/>
    <col min="4" max="4" width="34" style="131" bestFit="1" customWidth="1"/>
    <col min="5" max="5" width="6" style="131" bestFit="1" customWidth="1"/>
    <col min="6" max="6" width="7" bestFit="1" customWidth="1"/>
    <col min="7" max="7" width="10" style="131" bestFit="1" customWidth="1"/>
    <col min="8" max="8" width="13.42578125" bestFit="1" customWidth="1"/>
    <col min="9" max="9" width="12" bestFit="1" customWidth="1"/>
    <col min="12" max="12" width="17.85546875" bestFit="1" customWidth="1"/>
    <col min="13" max="13" width="15.42578125" bestFit="1" customWidth="1"/>
  </cols>
  <sheetData>
    <row r="1" spans="1:13" s="131" customFormat="1" ht="15.75" thickBot="1" x14ac:dyDescent="0.3">
      <c r="A1" s="184" t="s">
        <v>7149</v>
      </c>
      <c r="B1" s="185"/>
      <c r="C1" s="185"/>
      <c r="D1" s="185"/>
      <c r="E1" s="185"/>
      <c r="F1" s="185"/>
      <c r="G1" s="185"/>
      <c r="H1" s="185"/>
      <c r="I1" s="186"/>
    </row>
    <row r="2" spans="1:13" x14ac:dyDescent="0.25">
      <c r="A2" s="166" t="s">
        <v>0</v>
      </c>
      <c r="B2" s="166" t="s">
        <v>1</v>
      </c>
      <c r="C2" s="166" t="s">
        <v>2</v>
      </c>
      <c r="D2" s="166" t="s">
        <v>7142</v>
      </c>
      <c r="E2" s="166" t="s">
        <v>9</v>
      </c>
      <c r="F2" s="166" t="s">
        <v>4739</v>
      </c>
      <c r="G2" s="166" t="s">
        <v>1140</v>
      </c>
      <c r="H2" s="166" t="s">
        <v>7055</v>
      </c>
      <c r="I2" s="166" t="s">
        <v>7138</v>
      </c>
    </row>
    <row r="3" spans="1:13" x14ac:dyDescent="0.25">
      <c r="A3" s="158" t="s">
        <v>6160</v>
      </c>
      <c r="B3" s="158" t="s">
        <v>2104</v>
      </c>
      <c r="C3" s="158" t="s">
        <v>47</v>
      </c>
      <c r="D3" s="158" t="s">
        <v>7141</v>
      </c>
      <c r="E3" s="158"/>
      <c r="F3" s="158" t="s">
        <v>4132</v>
      </c>
      <c r="G3" s="158">
        <f ca="1">OFFSET(CALCS!$X$1,MATCH($F3,CALCS!$AD$2:$AD$1259,0),)</f>
        <v>1340840</v>
      </c>
      <c r="H3" s="158">
        <v>-100927</v>
      </c>
      <c r="I3" s="161"/>
    </row>
    <row r="4" spans="1:13" x14ac:dyDescent="0.25">
      <c r="A4" s="158" t="s">
        <v>6187</v>
      </c>
      <c r="B4" s="158" t="s">
        <v>2104</v>
      </c>
      <c r="C4" s="158" t="s">
        <v>27</v>
      </c>
      <c r="D4" s="158" t="s">
        <v>7141</v>
      </c>
      <c r="E4" s="158"/>
      <c r="F4" s="158" t="s">
        <v>4146</v>
      </c>
      <c r="G4" s="158">
        <f ca="1">OFFSET(CALCS!$X$1,MATCH($F4,CALCS!$AD$2:$AD$1259,0),)</f>
        <v>2661104</v>
      </c>
      <c r="H4" s="158">
        <v>-1107437</v>
      </c>
      <c r="I4" s="158"/>
    </row>
    <row r="5" spans="1:13" x14ac:dyDescent="0.25">
      <c r="A5" s="158" t="s">
        <v>6559</v>
      </c>
      <c r="B5" s="158" t="s">
        <v>2643</v>
      </c>
      <c r="C5" s="158" t="s">
        <v>47</v>
      </c>
      <c r="D5" s="158" t="s">
        <v>7141</v>
      </c>
      <c r="E5" s="158"/>
      <c r="F5" s="158" t="s">
        <v>4352</v>
      </c>
      <c r="G5" s="158">
        <f ca="1">OFFSET(CALCS!$X$1,MATCH($F5,CALCS!$AD$2:$AD$1259,0),)</f>
        <v>1347670</v>
      </c>
      <c r="H5" s="158">
        <v>-307857</v>
      </c>
      <c r="I5" s="158"/>
    </row>
    <row r="6" spans="1:13" x14ac:dyDescent="0.25">
      <c r="A6" s="157" t="s">
        <v>4888</v>
      </c>
      <c r="B6" s="158" t="s">
        <v>223</v>
      </c>
      <c r="C6" s="158"/>
      <c r="D6" s="158" t="s">
        <v>7143</v>
      </c>
      <c r="E6" s="158"/>
      <c r="F6" s="158" t="s">
        <v>7066</v>
      </c>
      <c r="G6" s="158"/>
      <c r="H6" s="169">
        <v>-1425661</v>
      </c>
      <c r="I6" s="158">
        <v>1425661</v>
      </c>
    </row>
    <row r="7" spans="1:13" x14ac:dyDescent="0.25">
      <c r="A7" s="157" t="s">
        <v>7134</v>
      </c>
      <c r="B7" s="158" t="s">
        <v>34</v>
      </c>
      <c r="C7" s="158"/>
      <c r="D7" s="158" t="s">
        <v>7144</v>
      </c>
      <c r="E7" s="158"/>
      <c r="F7" s="158"/>
      <c r="G7" s="158"/>
      <c r="H7" s="158"/>
      <c r="I7" s="158">
        <v>80114</v>
      </c>
      <c r="L7" s="178" t="s">
        <v>7152</v>
      </c>
      <c r="M7" s="179">
        <f ca="1">SUM(CDBG18!H:H)</f>
        <v>3293000000</v>
      </c>
    </row>
    <row r="8" spans="1:13" x14ac:dyDescent="0.25">
      <c r="A8" s="157" t="s">
        <v>7135</v>
      </c>
      <c r="B8" s="158" t="s">
        <v>928</v>
      </c>
      <c r="C8" s="158"/>
      <c r="D8" s="158" t="s">
        <v>7145</v>
      </c>
      <c r="E8" s="158"/>
      <c r="F8" s="158"/>
      <c r="G8" s="158"/>
      <c r="H8" s="158"/>
      <c r="I8" s="158">
        <v>99573</v>
      </c>
      <c r="L8" s="180" t="s">
        <v>7153</v>
      </c>
      <c r="M8" s="181">
        <f>SUM(H3:H6)</f>
        <v>-2941882</v>
      </c>
    </row>
    <row r="9" spans="1:13" x14ac:dyDescent="0.25">
      <c r="A9" s="157" t="s">
        <v>7136</v>
      </c>
      <c r="B9" s="158" t="s">
        <v>2104</v>
      </c>
      <c r="C9" s="158"/>
      <c r="D9" s="158" t="s">
        <v>7139</v>
      </c>
      <c r="E9" s="158"/>
      <c r="F9" s="162" t="s">
        <v>4151</v>
      </c>
      <c r="G9" s="158"/>
      <c r="H9" s="158"/>
      <c r="I9" s="158">
        <v>159212</v>
      </c>
      <c r="L9" s="180" t="s">
        <v>7154</v>
      </c>
      <c r="M9" s="181">
        <f>SUM(I6:I10)</f>
        <v>1828883</v>
      </c>
    </row>
    <row r="10" spans="1:13" x14ac:dyDescent="0.25">
      <c r="A10" s="160" t="s">
        <v>7137</v>
      </c>
      <c r="B10" s="159" t="s">
        <v>928</v>
      </c>
      <c r="C10" s="158"/>
      <c r="D10" s="158" t="s">
        <v>7140</v>
      </c>
      <c r="E10" s="158"/>
      <c r="F10" s="162" t="s">
        <v>3702</v>
      </c>
      <c r="G10" s="158"/>
      <c r="H10" s="158"/>
      <c r="I10" s="158">
        <v>64323</v>
      </c>
      <c r="L10" s="182" t="s">
        <v>3372</v>
      </c>
      <c r="M10" s="183">
        <f ca="1">M7+M8+M9</f>
        <v>3291887001</v>
      </c>
    </row>
    <row r="11" spans="1:13" ht="15.75" thickBot="1" x14ac:dyDescent="0.3"/>
    <row r="12" spans="1:13" ht="15.75" thickBot="1" x14ac:dyDescent="0.3">
      <c r="A12" s="184" t="s">
        <v>7150</v>
      </c>
      <c r="B12" s="185"/>
      <c r="C12" s="185"/>
      <c r="D12" s="185"/>
      <c r="E12" s="185"/>
      <c r="F12" s="185"/>
      <c r="G12" s="185"/>
      <c r="H12" s="185"/>
      <c r="I12" s="186"/>
    </row>
    <row r="13" spans="1:13" x14ac:dyDescent="0.25">
      <c r="A13" s="161" t="s">
        <v>0</v>
      </c>
      <c r="B13" s="161" t="s">
        <v>1</v>
      </c>
      <c r="C13" s="161" t="s">
        <v>2</v>
      </c>
      <c r="D13" s="161"/>
      <c r="E13" s="161" t="s">
        <v>9</v>
      </c>
      <c r="F13" s="161" t="s">
        <v>4739</v>
      </c>
      <c r="G13" s="161" t="s">
        <v>1140</v>
      </c>
      <c r="H13" s="161" t="s">
        <v>7055</v>
      </c>
      <c r="I13" s="161" t="s">
        <v>7138</v>
      </c>
    </row>
    <row r="14" spans="1:13" x14ac:dyDescent="0.25">
      <c r="A14" s="167" t="s">
        <v>5365</v>
      </c>
      <c r="B14" s="167" t="s">
        <v>928</v>
      </c>
      <c r="C14" s="167" t="s">
        <v>27</v>
      </c>
      <c r="D14" s="167"/>
      <c r="E14" s="167" t="s">
        <v>1016</v>
      </c>
      <c r="F14" s="167" t="s">
        <v>3702</v>
      </c>
      <c r="G14" s="167">
        <f ca="1">OFFSET(CALCS!$X$1,MATCH($F14,CALCS!$AD$2:$AD$1259,0),)</f>
        <v>75419</v>
      </c>
      <c r="H14" s="167"/>
      <c r="I14" s="167">
        <v>0</v>
      </c>
    </row>
    <row r="15" spans="1:13" x14ac:dyDescent="0.25">
      <c r="A15" s="158" t="s">
        <v>5377</v>
      </c>
      <c r="B15" s="158" t="s">
        <v>928</v>
      </c>
      <c r="C15" s="158" t="s">
        <v>27</v>
      </c>
      <c r="D15" s="158"/>
      <c r="E15" s="158" t="s">
        <v>1016</v>
      </c>
      <c r="F15" s="158" t="s">
        <v>3709</v>
      </c>
      <c r="G15" s="158">
        <f ca="1">OFFSET(CALCS!$X$1,MATCH($F15,CALCS!$AD$2:$AD$1259,0),)</f>
        <v>93666</v>
      </c>
      <c r="H15" s="158"/>
      <c r="I15" s="158">
        <f ca="1">ROUND((G15/($G$15+$G$16))*$I$10, 0)</f>
        <v>2454</v>
      </c>
    </row>
    <row r="16" spans="1:13" ht="15.75" thickBot="1" x14ac:dyDescent="0.3">
      <c r="A16" s="171" t="s">
        <v>5428</v>
      </c>
      <c r="B16" s="171" t="s">
        <v>928</v>
      </c>
      <c r="C16" s="171" t="s">
        <v>99</v>
      </c>
      <c r="D16" s="171"/>
      <c r="E16" s="171" t="s">
        <v>1016</v>
      </c>
      <c r="F16" s="171" t="s">
        <v>3737</v>
      </c>
      <c r="G16" s="171">
        <f ca="1">OFFSET(CALCS!$X$1,MATCH($F16,CALCS!$AD$2:$AD$1259,0),)</f>
        <v>2360999</v>
      </c>
      <c r="H16" s="171"/>
      <c r="I16" s="171">
        <f ca="1">ROUND((G16/($G$15+$G$16))*$I$10, 0)</f>
        <v>61869</v>
      </c>
    </row>
    <row r="17" spans="1:9" x14ac:dyDescent="0.25">
      <c r="A17" s="170" t="s">
        <v>6116</v>
      </c>
      <c r="B17" s="170" t="s">
        <v>2104</v>
      </c>
      <c r="C17" s="170" t="s">
        <v>47</v>
      </c>
      <c r="D17" s="170"/>
      <c r="E17" s="170" t="s">
        <v>4652</v>
      </c>
      <c r="F17" s="170" t="s">
        <v>4111</v>
      </c>
      <c r="G17" s="170">
        <f ca="1">OFFSET(CALCS!$X$1,MATCH($F17,CALCS!$AD$2:$AD$1259,0),)</f>
        <v>387102</v>
      </c>
      <c r="H17" s="170"/>
      <c r="I17" s="170">
        <f ca="1">ROUND(((G17/SUM($G$17:$G$37,$G$39:$G$54))*$I$9), 0)</f>
        <v>284</v>
      </c>
    </row>
    <row r="18" spans="1:9" x14ac:dyDescent="0.25">
      <c r="A18" s="158" t="s">
        <v>6120</v>
      </c>
      <c r="B18" s="158" t="s">
        <v>2104</v>
      </c>
      <c r="C18" s="158" t="s">
        <v>47</v>
      </c>
      <c r="D18" s="158"/>
      <c r="E18" s="158" t="s">
        <v>4652</v>
      </c>
      <c r="F18" s="158" t="s">
        <v>4113</v>
      </c>
      <c r="G18" s="158">
        <f ca="1">OFFSET(CALCS!$X$1,MATCH($F18,CALCS!$AD$2:$AD$1259,0),)</f>
        <v>1531666</v>
      </c>
      <c r="H18" s="158"/>
      <c r="I18" s="158">
        <f t="shared" ref="I18:I53" ca="1" si="0">ROUND(((G18/SUM($G$17:$G$37,$G$39:$G$54))*$I$9), 0)</f>
        <v>1124</v>
      </c>
    </row>
    <row r="19" spans="1:9" x14ac:dyDescent="0.25">
      <c r="A19" s="158" t="s">
        <v>6124</v>
      </c>
      <c r="B19" s="158" t="s">
        <v>2104</v>
      </c>
      <c r="C19" s="158" t="s">
        <v>47</v>
      </c>
      <c r="D19" s="158"/>
      <c r="E19" s="158" t="s">
        <v>4652</v>
      </c>
      <c r="F19" s="158" t="s">
        <v>4115</v>
      </c>
      <c r="G19" s="158">
        <f ca="1">OFFSET(CALCS!$X$1,MATCH($F19,CALCS!$AD$2:$AD$1259,0),)</f>
        <v>296316</v>
      </c>
      <c r="H19" s="158"/>
      <c r="I19" s="158">
        <f t="shared" ca="1" si="0"/>
        <v>217</v>
      </c>
    </row>
    <row r="20" spans="1:9" x14ac:dyDescent="0.25">
      <c r="A20" s="158" t="s">
        <v>6132</v>
      </c>
      <c r="B20" s="158" t="s">
        <v>2104</v>
      </c>
      <c r="C20" s="158" t="s">
        <v>47</v>
      </c>
      <c r="D20" s="158"/>
      <c r="E20" s="158" t="s">
        <v>4652</v>
      </c>
      <c r="F20" s="158" t="s">
        <v>4119</v>
      </c>
      <c r="G20" s="158">
        <f ca="1">OFFSET(CALCS!$X$1,MATCH($F20,CALCS!$AD$2:$AD$1259,0),)</f>
        <v>1046453</v>
      </c>
      <c r="H20" s="158"/>
      <c r="I20" s="158">
        <f t="shared" ca="1" si="0"/>
        <v>768</v>
      </c>
    </row>
    <row r="21" spans="1:9" x14ac:dyDescent="0.25">
      <c r="A21" s="158" t="s">
        <v>6134</v>
      </c>
      <c r="B21" s="158" t="s">
        <v>2104</v>
      </c>
      <c r="C21" s="158" t="s">
        <v>47</v>
      </c>
      <c r="D21" s="158"/>
      <c r="E21" s="158" t="s">
        <v>4652</v>
      </c>
      <c r="F21" s="158" t="s">
        <v>4120</v>
      </c>
      <c r="G21" s="158">
        <f ca="1">OFFSET(CALCS!$X$1,MATCH($F21,CALCS!$AD$2:$AD$1259,0),)</f>
        <v>363720</v>
      </c>
      <c r="H21" s="158"/>
      <c r="I21" s="158">
        <f t="shared" ca="1" si="0"/>
        <v>267</v>
      </c>
    </row>
    <row r="22" spans="1:9" x14ac:dyDescent="0.25">
      <c r="A22" s="158" t="s">
        <v>6138</v>
      </c>
      <c r="B22" s="158" t="s">
        <v>2104</v>
      </c>
      <c r="C22" s="158" t="s">
        <v>47</v>
      </c>
      <c r="D22" s="158"/>
      <c r="E22" s="158" t="s">
        <v>4652</v>
      </c>
      <c r="F22" s="158" t="s">
        <v>4122</v>
      </c>
      <c r="G22" s="158">
        <f ca="1">OFFSET(CALCS!$X$1,MATCH($F22,CALCS!$AD$2:$AD$1259,0),)</f>
        <v>539130</v>
      </c>
      <c r="H22" s="158"/>
      <c r="I22" s="158">
        <f t="shared" ca="1" si="0"/>
        <v>396</v>
      </c>
    </row>
    <row r="23" spans="1:9" x14ac:dyDescent="0.25">
      <c r="A23" s="158" t="s">
        <v>6150</v>
      </c>
      <c r="B23" s="158" t="s">
        <v>2104</v>
      </c>
      <c r="C23" s="158" t="s">
        <v>47</v>
      </c>
      <c r="D23" s="158"/>
      <c r="E23" s="158" t="s">
        <v>4652</v>
      </c>
      <c r="F23" s="158" t="s">
        <v>7097</v>
      </c>
      <c r="G23" s="158">
        <f ca="1">OFFSET(CALCS!$X$1,MATCH($F23,CALCS!$AD$2:$AD$1259,0),)</f>
        <v>1074413</v>
      </c>
      <c r="H23" s="158"/>
      <c r="I23" s="158">
        <f t="shared" ca="1" si="0"/>
        <v>789</v>
      </c>
    </row>
    <row r="24" spans="1:9" x14ac:dyDescent="0.25">
      <c r="A24" s="158" t="s">
        <v>6152</v>
      </c>
      <c r="B24" s="158" t="s">
        <v>2104</v>
      </c>
      <c r="C24" s="158" t="s">
        <v>47</v>
      </c>
      <c r="D24" s="158"/>
      <c r="E24" s="158" t="s">
        <v>4652</v>
      </c>
      <c r="F24" s="158" t="s">
        <v>4128</v>
      </c>
      <c r="G24" s="158">
        <f ca="1">OFFSET(CALCS!$X$1,MATCH($F24,CALCS!$AD$2:$AD$1259,0),)</f>
        <v>168125</v>
      </c>
      <c r="H24" s="158"/>
      <c r="I24" s="158">
        <f t="shared" ca="1" si="0"/>
        <v>123</v>
      </c>
    </row>
    <row r="25" spans="1:9" x14ac:dyDescent="0.25">
      <c r="A25" s="158" t="s">
        <v>6156</v>
      </c>
      <c r="B25" s="158" t="s">
        <v>2104</v>
      </c>
      <c r="C25" s="158" t="s">
        <v>47</v>
      </c>
      <c r="D25" s="158"/>
      <c r="E25" s="158" t="s">
        <v>4652</v>
      </c>
      <c r="F25" s="158" t="s">
        <v>4130</v>
      </c>
      <c r="G25" s="158">
        <f ca="1">OFFSET(CALCS!$X$1,MATCH($F25,CALCS!$AD$2:$AD$1259,0),)</f>
        <v>178896</v>
      </c>
      <c r="H25" s="158"/>
      <c r="I25" s="158">
        <f t="shared" ca="1" si="0"/>
        <v>131</v>
      </c>
    </row>
    <row r="26" spans="1:9" x14ac:dyDescent="0.25">
      <c r="A26" s="158" t="s">
        <v>6158</v>
      </c>
      <c r="B26" s="158" t="s">
        <v>2104</v>
      </c>
      <c r="C26" s="158" t="s">
        <v>27</v>
      </c>
      <c r="D26" s="158"/>
      <c r="E26" s="158" t="s">
        <v>4652</v>
      </c>
      <c r="F26" s="158" t="s">
        <v>4131</v>
      </c>
      <c r="G26" s="158">
        <f ca="1">OFFSET(CALCS!$X$1,MATCH($F26,CALCS!$AD$2:$AD$1259,0),)</f>
        <v>5598554</v>
      </c>
      <c r="H26" s="158"/>
      <c r="I26" s="158">
        <f t="shared" ca="1" si="0"/>
        <v>4109</v>
      </c>
    </row>
    <row r="27" spans="1:9" x14ac:dyDescent="0.25">
      <c r="A27" s="158" t="s">
        <v>6160</v>
      </c>
      <c r="B27" s="158" t="s">
        <v>2104</v>
      </c>
      <c r="C27" s="158" t="s">
        <v>47</v>
      </c>
      <c r="D27" s="158"/>
      <c r="E27" s="158" t="s">
        <v>4652</v>
      </c>
      <c r="F27" s="158" t="s">
        <v>4132</v>
      </c>
      <c r="G27" s="158">
        <f ca="1">OFFSET(CALCS!$X$1,MATCH($F27,CALCS!$AD$2:$AD$1259,0),)</f>
        <v>1340840</v>
      </c>
      <c r="H27" s="158"/>
      <c r="I27" s="158">
        <f t="shared" ca="1" si="0"/>
        <v>984</v>
      </c>
    </row>
    <row r="28" spans="1:9" x14ac:dyDescent="0.25">
      <c r="A28" s="158" t="s">
        <v>6162</v>
      </c>
      <c r="B28" s="158" t="s">
        <v>2104</v>
      </c>
      <c r="C28" s="158" t="s">
        <v>47</v>
      </c>
      <c r="D28" s="158"/>
      <c r="E28" s="158" t="s">
        <v>4652</v>
      </c>
      <c r="F28" s="158" t="s">
        <v>4133</v>
      </c>
      <c r="G28" s="158">
        <f ca="1">OFFSET(CALCS!$X$1,MATCH($F28,CALCS!$AD$2:$AD$1259,0),)</f>
        <v>457961</v>
      </c>
      <c r="H28" s="158"/>
      <c r="I28" s="158">
        <f t="shared" ca="1" si="0"/>
        <v>336</v>
      </c>
    </row>
    <row r="29" spans="1:9" x14ac:dyDescent="0.25">
      <c r="A29" s="158" t="s">
        <v>5287</v>
      </c>
      <c r="B29" s="158" t="s">
        <v>2104</v>
      </c>
      <c r="C29" s="158" t="s">
        <v>47</v>
      </c>
      <c r="D29" s="158"/>
      <c r="E29" s="158" t="s">
        <v>4652</v>
      </c>
      <c r="F29" s="158" t="s">
        <v>4134</v>
      </c>
      <c r="G29" s="158">
        <f ca="1">OFFSET(CALCS!$X$1,MATCH($F29,CALCS!$AD$2:$AD$1259,0),)</f>
        <v>250967</v>
      </c>
      <c r="H29" s="158"/>
      <c r="I29" s="158">
        <f t="shared" ca="1" si="0"/>
        <v>184</v>
      </c>
    </row>
    <row r="30" spans="1:9" x14ac:dyDescent="0.25">
      <c r="A30" s="158" t="s">
        <v>6169</v>
      </c>
      <c r="B30" s="158" t="s">
        <v>2104</v>
      </c>
      <c r="C30" s="158" t="s">
        <v>27</v>
      </c>
      <c r="D30" s="158"/>
      <c r="E30" s="158" t="s">
        <v>4652</v>
      </c>
      <c r="F30" s="158" t="s">
        <v>4137</v>
      </c>
      <c r="G30" s="158">
        <f ca="1">OFFSET(CALCS!$X$1,MATCH($F30,CALCS!$AD$2:$AD$1259,0),)</f>
        <v>857437</v>
      </c>
      <c r="H30" s="158"/>
      <c r="I30" s="158">
        <f t="shared" ca="1" si="0"/>
        <v>629</v>
      </c>
    </row>
    <row r="31" spans="1:9" x14ac:dyDescent="0.25">
      <c r="A31" s="158" t="s">
        <v>6171</v>
      </c>
      <c r="B31" s="158" t="s">
        <v>2104</v>
      </c>
      <c r="C31" s="158" t="s">
        <v>47</v>
      </c>
      <c r="D31" s="158"/>
      <c r="E31" s="158" t="s">
        <v>4652</v>
      </c>
      <c r="F31" s="158" t="s">
        <v>4138</v>
      </c>
      <c r="G31" s="158">
        <f ca="1">OFFSET(CALCS!$X$1,MATCH($F31,CALCS!$AD$2:$AD$1259,0),)</f>
        <v>636313</v>
      </c>
      <c r="H31" s="158"/>
      <c r="I31" s="158">
        <f t="shared" ca="1" si="0"/>
        <v>467</v>
      </c>
    </row>
    <row r="32" spans="1:9" x14ac:dyDescent="0.25">
      <c r="A32" s="158" t="s">
        <v>6175</v>
      </c>
      <c r="B32" s="158" t="s">
        <v>2104</v>
      </c>
      <c r="C32" s="158" t="s">
        <v>47</v>
      </c>
      <c r="D32" s="158"/>
      <c r="E32" s="158" t="s">
        <v>4652</v>
      </c>
      <c r="F32" s="158" t="s">
        <v>4140</v>
      </c>
      <c r="G32" s="158">
        <f ca="1">OFFSET(CALCS!$X$1,MATCH($F32,CALCS!$AD$2:$AD$1259,0),)</f>
        <v>269402</v>
      </c>
      <c r="H32" s="158"/>
      <c r="I32" s="158">
        <f t="shared" ca="1" si="0"/>
        <v>198</v>
      </c>
    </row>
    <row r="33" spans="1:9" x14ac:dyDescent="0.25">
      <c r="A33" s="158" t="s">
        <v>6179</v>
      </c>
      <c r="B33" s="158" t="s">
        <v>2104</v>
      </c>
      <c r="C33" s="158" t="s">
        <v>47</v>
      </c>
      <c r="D33" s="158"/>
      <c r="E33" s="158" t="s">
        <v>4652</v>
      </c>
      <c r="F33" s="158" t="s">
        <v>4142</v>
      </c>
      <c r="G33" s="158">
        <f ca="1">OFFSET(CALCS!$X$1,MATCH($F33,CALCS!$AD$2:$AD$1259,0),)</f>
        <v>1335835</v>
      </c>
      <c r="H33" s="158"/>
      <c r="I33" s="158">
        <f t="shared" ca="1" si="0"/>
        <v>980</v>
      </c>
    </row>
    <row r="34" spans="1:9" x14ac:dyDescent="0.25">
      <c r="A34" s="158" t="s">
        <v>6181</v>
      </c>
      <c r="B34" s="158" t="s">
        <v>2104</v>
      </c>
      <c r="C34" s="158" t="s">
        <v>47</v>
      </c>
      <c r="D34" s="158"/>
      <c r="E34" s="158" t="s">
        <v>4652</v>
      </c>
      <c r="F34" s="158" t="s">
        <v>4143</v>
      </c>
      <c r="G34" s="158">
        <f ca="1">OFFSET(CALCS!$X$1,MATCH($F34,CALCS!$AD$2:$AD$1259,0),)</f>
        <v>2271077</v>
      </c>
      <c r="H34" s="158"/>
      <c r="I34" s="158">
        <f t="shared" ca="1" si="0"/>
        <v>1667</v>
      </c>
    </row>
    <row r="35" spans="1:9" x14ac:dyDescent="0.25">
      <c r="A35" s="158" t="s">
        <v>6183</v>
      </c>
      <c r="B35" s="158" t="s">
        <v>2104</v>
      </c>
      <c r="C35" s="158" t="s">
        <v>47</v>
      </c>
      <c r="D35" s="158"/>
      <c r="E35" s="158" t="s">
        <v>4652</v>
      </c>
      <c r="F35" s="158" t="s">
        <v>4144</v>
      </c>
      <c r="G35" s="158">
        <f ca="1">OFFSET(CALCS!$X$1,MATCH($F35,CALCS!$AD$2:$AD$1259,0),)</f>
        <v>609970</v>
      </c>
      <c r="H35" s="158"/>
      <c r="I35" s="158">
        <f t="shared" ca="1" si="0"/>
        <v>448</v>
      </c>
    </row>
    <row r="36" spans="1:9" x14ac:dyDescent="0.25">
      <c r="A36" s="158" t="s">
        <v>6185</v>
      </c>
      <c r="B36" s="158" t="s">
        <v>2104</v>
      </c>
      <c r="C36" s="158" t="s">
        <v>47</v>
      </c>
      <c r="D36" s="158"/>
      <c r="E36" s="158" t="s">
        <v>4652</v>
      </c>
      <c r="F36" s="158" t="s">
        <v>4145</v>
      </c>
      <c r="G36" s="158">
        <f ca="1">OFFSET(CALCS!$X$1,MATCH($F36,CALCS!$AD$2:$AD$1259,0),)</f>
        <v>206622</v>
      </c>
      <c r="H36" s="158"/>
      <c r="I36" s="158">
        <f t="shared" ca="1" si="0"/>
        <v>152</v>
      </c>
    </row>
    <row r="37" spans="1:9" x14ac:dyDescent="0.25">
      <c r="A37" s="158" t="s">
        <v>5162</v>
      </c>
      <c r="B37" s="158" t="s">
        <v>2104</v>
      </c>
      <c r="C37" s="158" t="s">
        <v>47</v>
      </c>
      <c r="D37" s="158"/>
      <c r="E37" s="158" t="s">
        <v>4652</v>
      </c>
      <c r="F37" s="158" t="s">
        <v>4147</v>
      </c>
      <c r="G37" s="158">
        <f ca="1">OFFSET(CALCS!$X$1,MATCH($F37,CALCS!$AD$2:$AD$1259,0),)</f>
        <v>1003137</v>
      </c>
      <c r="H37" s="158"/>
      <c r="I37" s="158">
        <f t="shared" ca="1" si="0"/>
        <v>736</v>
      </c>
    </row>
    <row r="38" spans="1:9" x14ac:dyDescent="0.25">
      <c r="A38" s="167" t="s">
        <v>6196</v>
      </c>
      <c r="B38" s="167" t="s">
        <v>2104</v>
      </c>
      <c r="C38" s="167" t="s">
        <v>47</v>
      </c>
      <c r="D38" s="167"/>
      <c r="E38" s="167" t="s">
        <v>4652</v>
      </c>
      <c r="F38" s="167" t="s">
        <v>4151</v>
      </c>
      <c r="G38" s="167">
        <f ca="1">OFFSET(CALCS!$X$1,MATCH($F38,CALCS!$AD$2:$AD$1259,0),)</f>
        <v>184032</v>
      </c>
      <c r="H38" s="167"/>
      <c r="I38" s="167">
        <v>0</v>
      </c>
    </row>
    <row r="39" spans="1:9" x14ac:dyDescent="0.25">
      <c r="A39" s="158" t="s">
        <v>6198</v>
      </c>
      <c r="B39" s="158" t="s">
        <v>2104</v>
      </c>
      <c r="C39" s="158" t="s">
        <v>47</v>
      </c>
      <c r="D39" s="158"/>
      <c r="E39" s="158" t="s">
        <v>4652</v>
      </c>
      <c r="F39" s="158" t="s">
        <v>4152</v>
      </c>
      <c r="G39" s="158">
        <f ca="1">OFFSET(CALCS!$X$1,MATCH($F39,CALCS!$AD$2:$AD$1259,0),)</f>
        <v>631112</v>
      </c>
      <c r="H39" s="158"/>
      <c r="I39" s="158">
        <f t="shared" ca="1" si="0"/>
        <v>463</v>
      </c>
    </row>
    <row r="40" spans="1:9" x14ac:dyDescent="0.25">
      <c r="A40" s="158" t="s">
        <v>6202</v>
      </c>
      <c r="B40" s="158" t="s">
        <v>2104</v>
      </c>
      <c r="C40" s="158" t="s">
        <v>99</v>
      </c>
      <c r="D40" s="158"/>
      <c r="E40" s="158" t="s">
        <v>4652</v>
      </c>
      <c r="F40" s="158" t="s">
        <v>4154</v>
      </c>
      <c r="G40" s="158">
        <f ca="1">OFFSET(CALCS!$X$1,MATCH($F40,CALCS!$AD$2:$AD$1259,0),)</f>
        <v>9096700</v>
      </c>
      <c r="H40" s="158"/>
      <c r="I40" s="158">
        <f t="shared" ca="1" si="0"/>
        <v>6677</v>
      </c>
    </row>
    <row r="41" spans="1:9" x14ac:dyDescent="0.25">
      <c r="A41" s="158" t="s">
        <v>6212</v>
      </c>
      <c r="B41" s="158" t="s">
        <v>2104</v>
      </c>
      <c r="C41" s="158" t="s">
        <v>99</v>
      </c>
      <c r="D41" s="158"/>
      <c r="E41" s="158" t="s">
        <v>4652</v>
      </c>
      <c r="F41" s="158" t="s">
        <v>4159</v>
      </c>
      <c r="G41" s="158">
        <f ca="1">OFFSET(CALCS!$X$1,MATCH($F41,CALCS!$AD$2:$AD$1259,0),)</f>
        <v>1967541</v>
      </c>
      <c r="H41" s="158"/>
      <c r="I41" s="158">
        <f t="shared" ca="1" si="0"/>
        <v>1444</v>
      </c>
    </row>
    <row r="42" spans="1:9" x14ac:dyDescent="0.25">
      <c r="A42" s="158" t="s">
        <v>6214</v>
      </c>
      <c r="B42" s="158" t="s">
        <v>2104</v>
      </c>
      <c r="C42" s="158" t="s">
        <v>99</v>
      </c>
      <c r="D42" s="158"/>
      <c r="E42" s="158" t="s">
        <v>4652</v>
      </c>
      <c r="F42" s="158" t="s">
        <v>4160</v>
      </c>
      <c r="G42" s="158">
        <f ca="1">OFFSET(CALCS!$X$1,MATCH($F42,CALCS!$AD$2:$AD$1259,0),)</f>
        <v>1856398</v>
      </c>
      <c r="H42" s="158"/>
      <c r="I42" s="158">
        <f t="shared" ca="1" si="0"/>
        <v>1363</v>
      </c>
    </row>
    <row r="43" spans="1:9" x14ac:dyDescent="0.25">
      <c r="A43" s="158" t="s">
        <v>6216</v>
      </c>
      <c r="B43" s="158" t="s">
        <v>2104</v>
      </c>
      <c r="C43" s="158" t="s">
        <v>99</v>
      </c>
      <c r="D43" s="158"/>
      <c r="E43" s="158" t="s">
        <v>4652</v>
      </c>
      <c r="F43" s="158" t="s">
        <v>4161</v>
      </c>
      <c r="G43" s="158">
        <f ca="1">OFFSET(CALCS!$X$1,MATCH($F43,CALCS!$AD$2:$AD$1259,0),)</f>
        <v>2448186</v>
      </c>
      <c r="H43" s="158"/>
      <c r="I43" s="158">
        <f t="shared" ca="1" si="0"/>
        <v>1797</v>
      </c>
    </row>
    <row r="44" spans="1:9" x14ac:dyDescent="0.25">
      <c r="A44" s="158" t="s">
        <v>6220</v>
      </c>
      <c r="B44" s="158" t="s">
        <v>2104</v>
      </c>
      <c r="C44" s="158" t="s">
        <v>99</v>
      </c>
      <c r="D44" s="158"/>
      <c r="E44" s="158" t="s">
        <v>4652</v>
      </c>
      <c r="F44" s="158" t="s">
        <v>4163</v>
      </c>
      <c r="G44" s="158">
        <f ca="1">OFFSET(CALCS!$X$1,MATCH($F44,CALCS!$AD$2:$AD$1259,0),)</f>
        <v>1138311</v>
      </c>
      <c r="H44" s="158"/>
      <c r="I44" s="158">
        <f t="shared" ca="1" si="0"/>
        <v>836</v>
      </c>
    </row>
    <row r="45" spans="1:9" x14ac:dyDescent="0.25">
      <c r="A45" s="158" t="s">
        <v>6222</v>
      </c>
      <c r="B45" s="158" t="s">
        <v>2104</v>
      </c>
      <c r="C45" s="158" t="s">
        <v>99</v>
      </c>
      <c r="D45" s="158"/>
      <c r="E45" s="158" t="s">
        <v>4652</v>
      </c>
      <c r="F45" s="158" t="s">
        <v>4164</v>
      </c>
      <c r="G45" s="158">
        <f ca="1">OFFSET(CALCS!$X$1,MATCH($F45,CALCS!$AD$2:$AD$1259,0),)</f>
        <v>848352</v>
      </c>
      <c r="H45" s="158"/>
      <c r="I45" s="158">
        <f t="shared" ca="1" si="0"/>
        <v>623</v>
      </c>
    </row>
    <row r="46" spans="1:9" x14ac:dyDescent="0.25">
      <c r="A46" s="158" t="s">
        <v>5287</v>
      </c>
      <c r="B46" s="158" t="s">
        <v>2259</v>
      </c>
      <c r="C46" s="158" t="s">
        <v>47</v>
      </c>
      <c r="D46" s="158"/>
      <c r="E46" s="158" t="s">
        <v>4652</v>
      </c>
      <c r="F46" s="158" t="s">
        <v>4202</v>
      </c>
      <c r="G46" s="158">
        <f ca="1">OFFSET(CALCS!$X$1,MATCH($F46,CALCS!$AD$2:$AD$1259,0),)</f>
        <v>531413</v>
      </c>
      <c r="H46" s="158"/>
      <c r="I46" s="158">
        <f t="shared" ca="1" si="0"/>
        <v>390</v>
      </c>
    </row>
    <row r="47" spans="1:9" x14ac:dyDescent="0.25">
      <c r="A47" s="158" t="s">
        <v>6290</v>
      </c>
      <c r="B47" s="158" t="s">
        <v>2259</v>
      </c>
      <c r="C47" s="158" t="s">
        <v>47</v>
      </c>
      <c r="D47" s="158"/>
      <c r="E47" s="158" t="s">
        <v>4652</v>
      </c>
      <c r="F47" s="158" t="s">
        <v>4203</v>
      </c>
      <c r="G47" s="158">
        <f ca="1">OFFSET(CALCS!$X$1,MATCH($F47,CALCS!$AD$2:$AD$1259,0),)</f>
        <v>1632523</v>
      </c>
      <c r="H47" s="158"/>
      <c r="I47" s="158">
        <f t="shared" ca="1" si="0"/>
        <v>1198</v>
      </c>
    </row>
    <row r="48" spans="1:9" x14ac:dyDescent="0.25">
      <c r="A48" s="158" t="s">
        <v>6292</v>
      </c>
      <c r="B48" s="158" t="s">
        <v>2259</v>
      </c>
      <c r="C48" s="158" t="s">
        <v>47</v>
      </c>
      <c r="D48" s="158"/>
      <c r="E48" s="158" t="s">
        <v>4652</v>
      </c>
      <c r="F48" s="158" t="s">
        <v>4204</v>
      </c>
      <c r="G48" s="158">
        <f ca="1">OFFSET(CALCS!$X$1,MATCH($F48,CALCS!$AD$2:$AD$1259,0),)</f>
        <v>855426</v>
      </c>
      <c r="H48" s="158"/>
      <c r="I48" s="158">
        <f t="shared" ca="1" si="0"/>
        <v>628</v>
      </c>
    </row>
    <row r="49" spans="1:9" x14ac:dyDescent="0.25">
      <c r="A49" s="158" t="s">
        <v>6294</v>
      </c>
      <c r="B49" s="158" t="s">
        <v>2259</v>
      </c>
      <c r="C49" s="158" t="s">
        <v>47</v>
      </c>
      <c r="D49" s="158"/>
      <c r="E49" s="158" t="s">
        <v>4652</v>
      </c>
      <c r="F49" s="158" t="s">
        <v>4205</v>
      </c>
      <c r="G49" s="158">
        <f ca="1">OFFSET(CALCS!$X$1,MATCH($F49,CALCS!$AD$2:$AD$1259,0),)</f>
        <v>1439960</v>
      </c>
      <c r="H49" s="158"/>
      <c r="I49" s="158">
        <f t="shared" ca="1" si="0"/>
        <v>1057</v>
      </c>
    </row>
    <row r="50" spans="1:9" x14ac:dyDescent="0.25">
      <c r="A50" s="158" t="s">
        <v>6249</v>
      </c>
      <c r="B50" s="158" t="s">
        <v>2259</v>
      </c>
      <c r="C50" s="158" t="s">
        <v>27</v>
      </c>
      <c r="D50" s="158"/>
      <c r="E50" s="158" t="s">
        <v>4652</v>
      </c>
      <c r="F50" s="158" t="s">
        <v>4206</v>
      </c>
      <c r="G50" s="158">
        <f ca="1">OFFSET(CALCS!$X$1,MATCH($F50,CALCS!$AD$2:$AD$1259,0),)</f>
        <v>166470334</v>
      </c>
      <c r="H50" s="158"/>
      <c r="I50" s="158">
        <f t="shared" ca="1" si="0"/>
        <v>122186</v>
      </c>
    </row>
    <row r="51" spans="1:9" x14ac:dyDescent="0.25">
      <c r="A51" s="158" t="s">
        <v>6321</v>
      </c>
      <c r="B51" s="158" t="s">
        <v>2259</v>
      </c>
      <c r="C51" s="158" t="s">
        <v>27</v>
      </c>
      <c r="D51" s="158"/>
      <c r="E51" s="158" t="s">
        <v>4652</v>
      </c>
      <c r="F51" s="158" t="s">
        <v>4219</v>
      </c>
      <c r="G51" s="158">
        <f ca="1">OFFSET(CALCS!$X$1,MATCH($F51,CALCS!$AD$2:$AD$1259,0),)</f>
        <v>882656</v>
      </c>
      <c r="H51" s="158"/>
      <c r="I51" s="158">
        <f t="shared" ca="1" si="0"/>
        <v>648</v>
      </c>
    </row>
    <row r="52" spans="1:9" x14ac:dyDescent="0.25">
      <c r="A52" s="158" t="s">
        <v>6323</v>
      </c>
      <c r="B52" s="158" t="s">
        <v>2259</v>
      </c>
      <c r="C52" s="158" t="s">
        <v>47</v>
      </c>
      <c r="D52" s="158"/>
      <c r="E52" s="158" t="s">
        <v>4652</v>
      </c>
      <c r="F52" s="158" t="s">
        <v>4220</v>
      </c>
      <c r="G52" s="158">
        <f ca="1">OFFSET(CALCS!$X$1,MATCH($F52,CALCS!$AD$2:$AD$1259,0),)</f>
        <v>3362710</v>
      </c>
      <c r="H52" s="158"/>
      <c r="I52" s="158">
        <f t="shared" ca="1" si="0"/>
        <v>2468</v>
      </c>
    </row>
    <row r="53" spans="1:9" x14ac:dyDescent="0.25">
      <c r="A53" s="158" t="s">
        <v>5205</v>
      </c>
      <c r="B53" s="158" t="s">
        <v>2259</v>
      </c>
      <c r="C53" s="158" t="s">
        <v>99</v>
      </c>
      <c r="D53" s="158"/>
      <c r="E53" s="158" t="s">
        <v>4652</v>
      </c>
      <c r="F53" s="158" t="s">
        <v>4226</v>
      </c>
      <c r="G53" s="158">
        <f ca="1">OFFSET(CALCS!$X$1,MATCH($F53,CALCS!$AD$2:$AD$1259,0),)</f>
        <v>1725860</v>
      </c>
      <c r="H53" s="158"/>
      <c r="I53" s="158">
        <f t="shared" ca="1" si="0"/>
        <v>1267</v>
      </c>
    </row>
    <row r="54" spans="1:9" x14ac:dyDescent="0.25">
      <c r="A54" s="158" t="s">
        <v>6336</v>
      </c>
      <c r="B54" s="158" t="s">
        <v>2259</v>
      </c>
      <c r="C54" s="158" t="s">
        <v>99</v>
      </c>
      <c r="D54" s="158"/>
      <c r="E54" s="158" t="s">
        <v>4652</v>
      </c>
      <c r="F54" s="158" t="s">
        <v>4227</v>
      </c>
      <c r="G54" s="158">
        <f ca="1">OFFSET(CALCS!$X$1,MATCH($F54,CALCS!$AD$2:$AD$1259,0),)</f>
        <v>1603607</v>
      </c>
      <c r="H54" s="158"/>
      <c r="I54" s="158">
        <f ca="1">I9-SUM(I39:I53,I17:I37)</f>
        <v>1178</v>
      </c>
    </row>
  </sheetData>
  <mergeCells count="2">
    <mergeCell ref="A1:I1"/>
    <mergeCell ref="A12:I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J48"/>
  <sheetViews>
    <sheetView showGridLines="0" zoomScale="85" zoomScaleNormal="85" workbookViewId="0">
      <selection activeCell="F7" sqref="F7"/>
    </sheetView>
  </sheetViews>
  <sheetFormatPr defaultRowHeight="15" x14ac:dyDescent="0.25"/>
  <cols>
    <col min="1" max="1" width="4.28515625" bestFit="1" customWidth="1"/>
    <col min="2" max="2" width="31" customWidth="1"/>
    <col min="3" max="3" width="15.140625" bestFit="1" customWidth="1"/>
    <col min="4" max="4" width="17.7109375" bestFit="1" customWidth="1"/>
    <col min="5" max="5" width="14.85546875" customWidth="1"/>
    <col min="6" max="6" width="13.85546875" bestFit="1" customWidth="1"/>
    <col min="7" max="7" width="11.5703125" bestFit="1" customWidth="1"/>
    <col min="8" max="8" width="19" bestFit="1" customWidth="1"/>
    <col min="9" max="9" width="18" bestFit="1" customWidth="1"/>
    <col min="10" max="10" width="44.140625" customWidth="1"/>
    <col min="11" max="11" width="10.28515625" bestFit="1" customWidth="1"/>
    <col min="12" max="14" width="9.28515625" bestFit="1" customWidth="1"/>
    <col min="15" max="15" width="7" bestFit="1" customWidth="1"/>
    <col min="16" max="16" width="4.140625" bestFit="1" customWidth="1"/>
    <col min="17" max="18" width="7.5703125" bestFit="1" customWidth="1"/>
    <col min="19" max="19" width="9.28515625" bestFit="1" customWidth="1"/>
  </cols>
  <sheetData>
    <row r="1" spans="1:10" ht="21.75" customHeight="1" x14ac:dyDescent="0.25">
      <c r="A1" s="216" t="s">
        <v>4776</v>
      </c>
      <c r="B1" s="216"/>
      <c r="C1" s="216"/>
      <c r="D1" s="216"/>
      <c r="E1" s="216"/>
      <c r="F1" s="216"/>
      <c r="G1" s="216"/>
      <c r="H1" s="216"/>
      <c r="I1" s="216"/>
      <c r="J1" s="216"/>
    </row>
    <row r="2" spans="1:10" ht="21" customHeight="1" x14ac:dyDescent="0.25">
      <c r="A2" s="217" t="s">
        <v>4775</v>
      </c>
      <c r="B2" s="216"/>
      <c r="C2" s="216"/>
      <c r="D2" s="216"/>
      <c r="E2" s="216"/>
      <c r="F2" s="216"/>
      <c r="G2" s="216"/>
      <c r="H2" s="216"/>
      <c r="I2" s="216"/>
      <c r="J2" s="218"/>
    </row>
    <row r="3" spans="1:10" ht="21" customHeight="1" x14ac:dyDescent="0.25">
      <c r="A3" s="217" t="s">
        <v>4774</v>
      </c>
      <c r="B3" s="216"/>
      <c r="C3" s="216"/>
      <c r="D3" s="216"/>
      <c r="E3" s="216"/>
      <c r="F3" s="216"/>
      <c r="G3" s="216"/>
      <c r="H3" s="216"/>
      <c r="I3" s="216"/>
      <c r="J3" s="218"/>
    </row>
    <row r="4" spans="1:10" ht="21.75" customHeight="1" x14ac:dyDescent="0.25">
      <c r="A4" s="217" t="s">
        <v>4777</v>
      </c>
      <c r="B4" s="216"/>
      <c r="C4" s="216"/>
      <c r="D4" s="216"/>
      <c r="E4" s="216"/>
      <c r="F4" s="216"/>
      <c r="G4" s="216"/>
      <c r="H4" s="216"/>
      <c r="I4" s="216"/>
      <c r="J4" s="218"/>
    </row>
    <row r="5" spans="1:10" ht="21.75" customHeight="1" x14ac:dyDescent="0.25">
      <c r="A5" s="217" t="s">
        <v>4778</v>
      </c>
      <c r="B5" s="216"/>
      <c r="C5" s="216"/>
      <c r="D5" s="216"/>
      <c r="E5" s="216"/>
      <c r="F5" s="216"/>
      <c r="G5" s="216"/>
      <c r="H5" s="216"/>
      <c r="I5" s="216"/>
      <c r="J5" s="218"/>
    </row>
    <row r="6" spans="1:10" ht="15.75" thickBot="1" x14ac:dyDescent="0.3">
      <c r="A6" s="102" t="s">
        <v>2</v>
      </c>
      <c r="B6" s="103" t="s">
        <v>0</v>
      </c>
      <c r="C6" s="104" t="s">
        <v>12</v>
      </c>
      <c r="D6" s="104" t="s">
        <v>13</v>
      </c>
      <c r="E6" s="104" t="s">
        <v>15</v>
      </c>
      <c r="F6" s="104" t="s">
        <v>3264</v>
      </c>
      <c r="G6" s="104" t="s">
        <v>16</v>
      </c>
      <c r="H6" s="105" t="s">
        <v>1140</v>
      </c>
      <c r="I6" s="106" t="s">
        <v>11</v>
      </c>
      <c r="J6" s="107" t="s">
        <v>3297</v>
      </c>
    </row>
    <row r="7" spans="1:10" ht="15.75" thickBot="1" x14ac:dyDescent="0.3">
      <c r="A7" s="148" t="s">
        <v>2</v>
      </c>
      <c r="B7" s="148" t="s">
        <v>0</v>
      </c>
      <c r="C7" s="172" t="s">
        <v>12</v>
      </c>
      <c r="D7" s="172" t="s">
        <v>13</v>
      </c>
      <c r="E7" s="172" t="s">
        <v>15</v>
      </c>
      <c r="F7" s="172" t="s">
        <v>14</v>
      </c>
      <c r="G7" s="14" t="s">
        <v>16</v>
      </c>
      <c r="H7" s="14" t="s">
        <v>1140</v>
      </c>
      <c r="I7" s="172" t="s">
        <v>11</v>
      </c>
      <c r="J7" s="92"/>
    </row>
    <row r="8" spans="1:10" ht="15.75" thickBot="1" x14ac:dyDescent="0.3">
      <c r="A8" s="146" t="s">
        <v>35</v>
      </c>
      <c r="B8" s="146" t="s">
        <v>3257</v>
      </c>
      <c r="C8" s="173">
        <v>326538820</v>
      </c>
      <c r="D8" s="173">
        <v>49365160</v>
      </c>
      <c r="E8" s="173">
        <v>3939702</v>
      </c>
      <c r="F8" s="173">
        <v>17598432</v>
      </c>
      <c r="G8" s="22">
        <v>0</v>
      </c>
      <c r="H8" s="18">
        <f>2305100000+987900000</f>
        <v>3293000000</v>
      </c>
      <c r="I8" s="173">
        <v>0</v>
      </c>
      <c r="J8" s="15" t="s">
        <v>3290</v>
      </c>
    </row>
    <row r="9" spans="1:10" ht="15.75" thickBot="1" x14ac:dyDescent="0.3">
      <c r="A9" s="146" t="s">
        <v>21</v>
      </c>
      <c r="B9" s="146" t="s">
        <v>3258</v>
      </c>
      <c r="C9" s="173">
        <v>277079532</v>
      </c>
      <c r="D9" s="173">
        <v>41273314</v>
      </c>
      <c r="E9" s="173">
        <v>3530018</v>
      </c>
      <c r="F9" s="173">
        <v>14078284</v>
      </c>
      <c r="G9" s="23"/>
      <c r="H9" s="31">
        <f>ROUND(H8*0.7, 0)</f>
        <v>2305100000</v>
      </c>
      <c r="I9" s="174"/>
      <c r="J9" s="15" t="s">
        <v>3291</v>
      </c>
    </row>
    <row r="10" spans="1:10" x14ac:dyDescent="0.25">
      <c r="A10" s="146" t="s">
        <v>3259</v>
      </c>
      <c r="B10" s="146" t="s">
        <v>3260</v>
      </c>
      <c r="C10" s="173">
        <v>134358015</v>
      </c>
      <c r="D10" s="173">
        <v>24633435</v>
      </c>
      <c r="E10" s="173">
        <v>2266765</v>
      </c>
      <c r="F10" s="173">
        <v>9064994</v>
      </c>
      <c r="G10" s="12">
        <f>SUMIF(CALCS!C2:C1397, "51",CALCS!T2:T1397)+SUMIF(CALCS!C2:C1397, "52",CALCS!T2:T1397)</f>
        <v>36543805</v>
      </c>
      <c r="H10" s="32"/>
      <c r="I10" s="173">
        <v>81387639</v>
      </c>
      <c r="J10" s="16" t="s">
        <v>3292</v>
      </c>
    </row>
    <row r="11" spans="1:10" ht="15.75" thickBot="1" x14ac:dyDescent="0.3">
      <c r="A11" s="146" t="s">
        <v>166</v>
      </c>
      <c r="B11" s="146" t="s">
        <v>3261</v>
      </c>
      <c r="C11" s="173">
        <v>79063496</v>
      </c>
      <c r="D11" s="173">
        <v>8466167</v>
      </c>
      <c r="E11" s="173">
        <v>751879</v>
      </c>
      <c r="F11" s="173">
        <v>2153514</v>
      </c>
      <c r="G11" s="13">
        <f>SUMIF(CALCS!C2:C1397, "66",CALCS!T2:T1397)</f>
        <v>3779559</v>
      </c>
      <c r="H11" s="32"/>
      <c r="I11" s="173">
        <v>32185255</v>
      </c>
      <c r="J11" s="16" t="s">
        <v>3293</v>
      </c>
    </row>
    <row r="12" spans="1:10" x14ac:dyDescent="0.25">
      <c r="A12" s="146" t="s">
        <v>106</v>
      </c>
      <c r="B12" s="146" t="s">
        <v>3262</v>
      </c>
      <c r="C12" s="173">
        <v>128575853</v>
      </c>
      <c r="D12" s="174"/>
      <c r="E12" s="174"/>
      <c r="F12" s="174"/>
      <c r="G12" s="5"/>
      <c r="H12" s="32"/>
      <c r="I12" s="173">
        <v>81387578</v>
      </c>
      <c r="J12" s="16" t="s">
        <v>3294</v>
      </c>
    </row>
    <row r="13" spans="1:10" ht="15.75" thickBot="1" x14ac:dyDescent="0.3">
      <c r="A13" s="146" t="s">
        <v>917</v>
      </c>
      <c r="B13" s="146" t="s">
        <v>3263</v>
      </c>
      <c r="C13" s="173">
        <v>112128384</v>
      </c>
      <c r="D13" s="173">
        <v>15985398</v>
      </c>
      <c r="E13" s="173">
        <v>889984</v>
      </c>
      <c r="F13" s="173">
        <v>6360319</v>
      </c>
      <c r="G13" s="5"/>
      <c r="H13" s="31">
        <f>H8-H9</f>
        <v>987900000</v>
      </c>
      <c r="I13" s="174"/>
      <c r="J13" s="17" t="s">
        <v>3295</v>
      </c>
    </row>
    <row r="14" spans="1:10" x14ac:dyDescent="0.25">
      <c r="A14" s="108" t="s">
        <v>3265</v>
      </c>
      <c r="B14" s="109"/>
      <c r="C14" s="110">
        <v>0.25</v>
      </c>
      <c r="D14" s="111">
        <v>0.5</v>
      </c>
      <c r="E14" s="110">
        <v>0.25</v>
      </c>
      <c r="F14" s="112"/>
      <c r="G14" s="112"/>
      <c r="H14" s="1"/>
      <c r="I14" s="131"/>
    </row>
    <row r="15" spans="1:10" x14ac:dyDescent="0.25">
      <c r="A15" s="192" t="s">
        <v>3266</v>
      </c>
      <c r="B15" s="193"/>
      <c r="C15" s="113">
        <v>0.25</v>
      </c>
      <c r="D15" s="114">
        <v>0.5</v>
      </c>
      <c r="E15" s="113">
        <v>0.25</v>
      </c>
      <c r="F15" s="115"/>
      <c r="G15" s="115"/>
      <c r="H15" s="1"/>
    </row>
    <row r="16" spans="1:10" ht="15.75" thickBot="1" x14ac:dyDescent="0.3">
      <c r="A16" s="194" t="s">
        <v>3267</v>
      </c>
      <c r="B16" s="195"/>
      <c r="C16" s="116">
        <v>0.25</v>
      </c>
      <c r="D16" s="117">
        <v>0.5</v>
      </c>
      <c r="E16" s="116">
        <v>0.25</v>
      </c>
      <c r="F16" s="115"/>
      <c r="G16" s="115"/>
      <c r="H16" s="1"/>
      <c r="I16" s="19"/>
    </row>
    <row r="17" spans="1:9" x14ac:dyDescent="0.25">
      <c r="A17" s="219" t="s">
        <v>3268</v>
      </c>
      <c r="B17" s="220"/>
      <c r="C17" s="20"/>
      <c r="D17" s="7">
        <v>0.3</v>
      </c>
      <c r="E17" s="9"/>
      <c r="F17" s="6">
        <v>0.5</v>
      </c>
      <c r="G17" s="6">
        <v>0.2</v>
      </c>
      <c r="H17" s="1"/>
    </row>
    <row r="18" spans="1:9" x14ac:dyDescent="0.25">
      <c r="A18" s="221" t="s">
        <v>3269</v>
      </c>
      <c r="B18" s="222"/>
      <c r="C18" s="9"/>
      <c r="D18" s="9">
        <v>0.3</v>
      </c>
      <c r="E18" s="9"/>
      <c r="F18" s="8">
        <v>0.5</v>
      </c>
      <c r="G18" s="8">
        <v>0.2</v>
      </c>
      <c r="H18" s="1"/>
    </row>
    <row r="19" spans="1:9" ht="15.75" thickBot="1" x14ac:dyDescent="0.3">
      <c r="A19" s="188" t="s">
        <v>3270</v>
      </c>
      <c r="B19" s="189"/>
      <c r="C19" s="10">
        <v>0.2</v>
      </c>
      <c r="D19" s="11">
        <v>0.3</v>
      </c>
      <c r="E19" s="21"/>
      <c r="F19" s="10">
        <v>0.5</v>
      </c>
      <c r="G19" s="10"/>
      <c r="H19" s="1"/>
    </row>
    <row r="20" spans="1:9" x14ac:dyDescent="0.25">
      <c r="A20" s="190" t="s">
        <v>3271</v>
      </c>
      <c r="B20" s="191"/>
      <c r="C20" s="118">
        <f>+($H$9/C$9)*C14</f>
        <v>2.0798180069107377</v>
      </c>
      <c r="D20" s="119">
        <f t="shared" ref="D20:E21" si="0">+($H$9/D$9)*D14</f>
        <v>27.924823288965843</v>
      </c>
      <c r="E20" s="118">
        <f t="shared" si="0"/>
        <v>163.24987577967025</v>
      </c>
      <c r="F20" s="120"/>
      <c r="G20" s="120"/>
      <c r="H20" s="2"/>
    </row>
    <row r="21" spans="1:9" x14ac:dyDescent="0.25">
      <c r="A21" s="192" t="s">
        <v>3272</v>
      </c>
      <c r="B21" s="193"/>
      <c r="C21" s="121">
        <f>+($H$9/C$9)*C15</f>
        <v>2.0798180069107377</v>
      </c>
      <c r="D21" s="122">
        <f t="shared" si="0"/>
        <v>27.924823288965843</v>
      </c>
      <c r="E21" s="121">
        <f t="shared" si="0"/>
        <v>163.24987577967025</v>
      </c>
      <c r="F21" s="123"/>
      <c r="G21" s="123"/>
      <c r="H21" s="3"/>
    </row>
    <row r="22" spans="1:9" ht="15.75" thickBot="1" x14ac:dyDescent="0.3">
      <c r="A22" s="194" t="s">
        <v>3273</v>
      </c>
      <c r="B22" s="195"/>
      <c r="C22" s="123">
        <f>(H13/C13)*C16</f>
        <v>2.2026091092153792</v>
      </c>
      <c r="D22" s="124">
        <f>(H13/D13)*D16</f>
        <v>30.900075181112161</v>
      </c>
      <c r="E22" s="123">
        <f>(H13/E13)*E16</f>
        <v>277.50498885373219</v>
      </c>
      <c r="F22" s="123"/>
      <c r="G22" s="123"/>
      <c r="H22" s="3"/>
    </row>
    <row r="23" spans="1:9" x14ac:dyDescent="0.25">
      <c r="A23" s="204" t="s">
        <v>3274</v>
      </c>
      <c r="B23" s="205"/>
      <c r="C23" s="94"/>
      <c r="D23" s="94">
        <f>+($H$9/D$9)*D17</f>
        <v>16.754893973379506</v>
      </c>
      <c r="E23" s="94"/>
      <c r="F23" s="95">
        <f>+($H$9/F$9)*F17</f>
        <v>81.867221885849162</v>
      </c>
      <c r="G23" s="95">
        <f>+($H$9/G$10)*G17</f>
        <v>12.615544549890195</v>
      </c>
      <c r="H23" s="2"/>
    </row>
    <row r="24" spans="1:9" x14ac:dyDescent="0.25">
      <c r="A24" s="198" t="s">
        <v>3275</v>
      </c>
      <c r="B24" s="199"/>
      <c r="C24" s="96"/>
      <c r="D24" s="96">
        <f>+($H$9/D$9)*D18</f>
        <v>16.754893973379506</v>
      </c>
      <c r="E24" s="96"/>
      <c r="F24" s="97">
        <f>+($H$9/F$9)*F18</f>
        <v>81.867221885849162</v>
      </c>
      <c r="G24" s="97">
        <f>+($H$9/(G$10+G11))*G18</f>
        <v>11.433073887386975</v>
      </c>
      <c r="H24" s="2"/>
    </row>
    <row r="25" spans="1:9" ht="15.75" thickBot="1" x14ac:dyDescent="0.3">
      <c r="A25" s="200" t="s">
        <v>3276</v>
      </c>
      <c r="B25" s="201"/>
      <c r="C25" s="98">
        <f>(H13/C13)*C19</f>
        <v>1.7620872873723035</v>
      </c>
      <c r="D25" s="98">
        <f>(H13/D13)*D19</f>
        <v>18.540045108667297</v>
      </c>
      <c r="E25" s="98"/>
      <c r="F25" s="99">
        <f>(H13/F13)*F19</f>
        <v>77.661199068788846</v>
      </c>
      <c r="G25" s="99"/>
      <c r="H25" s="2"/>
    </row>
    <row r="26" spans="1:9" ht="15.75" thickBot="1" x14ac:dyDescent="0.3">
      <c r="A26" s="202" t="s">
        <v>3298</v>
      </c>
      <c r="B26" s="203"/>
      <c r="C26" s="100">
        <f>+C12/I12</f>
        <v>1.5797970176726477</v>
      </c>
      <c r="D26" s="213"/>
      <c r="E26" s="214"/>
      <c r="F26" s="214"/>
      <c r="G26" s="215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06" t="s">
        <v>3277</v>
      </c>
      <c r="B28" s="196" t="s">
        <v>3278</v>
      </c>
      <c r="C28" s="197"/>
      <c r="D28" s="101">
        <f>+C20</f>
        <v>2.0798180069107377</v>
      </c>
      <c r="E28" s="89"/>
      <c r="F28" s="89"/>
      <c r="G28" s="2"/>
      <c r="H28" s="2"/>
      <c r="I28" s="2"/>
    </row>
    <row r="29" spans="1:9" x14ac:dyDescent="0.25">
      <c r="A29" s="206"/>
      <c r="B29" s="196" t="s">
        <v>3279</v>
      </c>
      <c r="C29" s="197"/>
      <c r="D29" s="101">
        <f>+D20</f>
        <v>27.924823288965843</v>
      </c>
      <c r="E29" s="89"/>
      <c r="F29" s="89"/>
      <c r="G29" s="2"/>
      <c r="H29" s="2"/>
      <c r="I29" s="2"/>
    </row>
    <row r="30" spans="1:9" x14ac:dyDescent="0.25">
      <c r="A30" s="206"/>
      <c r="B30" s="196" t="s">
        <v>3280</v>
      </c>
      <c r="C30" s="197"/>
      <c r="D30" s="101">
        <f>+E20</f>
        <v>163.24987577967025</v>
      </c>
      <c r="E30" s="89"/>
      <c r="F30" s="89"/>
      <c r="G30" s="2"/>
    </row>
    <row r="31" spans="1:9" x14ac:dyDescent="0.25">
      <c r="A31" s="206"/>
      <c r="B31" s="196" t="s">
        <v>3281</v>
      </c>
      <c r="C31" s="197"/>
      <c r="D31" s="101">
        <f>+D23</f>
        <v>16.754893973379506</v>
      </c>
      <c r="E31" s="89"/>
      <c r="F31" s="89"/>
      <c r="G31" s="2"/>
    </row>
    <row r="32" spans="1:9" x14ac:dyDescent="0.25">
      <c r="A32" s="206"/>
      <c r="B32" s="196" t="s">
        <v>3282</v>
      </c>
      <c r="C32" s="197"/>
      <c r="D32" s="101">
        <f>+G23</f>
        <v>12.615544549890195</v>
      </c>
      <c r="E32" s="89"/>
      <c r="F32" s="89"/>
      <c r="G32" s="2"/>
    </row>
    <row r="33" spans="1:9" x14ac:dyDescent="0.25">
      <c r="A33" s="206"/>
      <c r="B33" s="196" t="s">
        <v>3283</v>
      </c>
      <c r="C33" s="197"/>
      <c r="D33" s="101">
        <f>+G24</f>
        <v>11.433073887386975</v>
      </c>
      <c r="E33" s="89"/>
      <c r="F33" s="89"/>
      <c r="G33" s="2"/>
      <c r="H33" s="2"/>
    </row>
    <row r="34" spans="1:9" x14ac:dyDescent="0.25">
      <c r="A34" s="206"/>
      <c r="B34" s="196" t="s">
        <v>3284</v>
      </c>
      <c r="C34" s="197"/>
      <c r="D34" s="101">
        <f>+F23</f>
        <v>81.867221885849162</v>
      </c>
      <c r="E34" s="89"/>
      <c r="F34" s="89"/>
      <c r="G34" s="2"/>
      <c r="H34" s="2"/>
    </row>
    <row r="35" spans="1:9" ht="15.75" thickBot="1" x14ac:dyDescent="0.3">
      <c r="A35" s="206"/>
      <c r="B35" s="196" t="s">
        <v>3285</v>
      </c>
      <c r="C35" s="197"/>
      <c r="D35" s="4">
        <f>+C12/I12</f>
        <v>1.5797970176726477</v>
      </c>
      <c r="E35" s="89"/>
      <c r="F35" s="89"/>
      <c r="G35" s="2"/>
      <c r="H35" s="2"/>
    </row>
    <row r="36" spans="1:9" ht="15.75" thickBot="1" x14ac:dyDescent="0.3">
      <c r="A36" s="206"/>
      <c r="B36" s="196" t="s">
        <v>3286</v>
      </c>
      <c r="C36" s="197"/>
      <c r="D36" s="33">
        <f>H9/(SUM(CALCS!W2:W1397)-SUMIF(CALCS!C2:C1397,"22",CALCS!W2:W1397))</f>
        <v>0.87420057867952106</v>
      </c>
      <c r="E36" s="89"/>
      <c r="F36" s="89"/>
      <c r="G36" s="2"/>
      <c r="H36" s="2"/>
    </row>
    <row r="37" spans="1:9" x14ac:dyDescent="0.25">
      <c r="A37" s="2"/>
      <c r="B37" s="2"/>
      <c r="C37" s="2"/>
      <c r="D37" s="2"/>
      <c r="E37" s="90"/>
      <c r="F37" s="90"/>
      <c r="G37" s="2"/>
      <c r="H37" s="2"/>
      <c r="I37" s="2"/>
    </row>
    <row r="38" spans="1:9" x14ac:dyDescent="0.25">
      <c r="A38" s="187" t="s">
        <v>3287</v>
      </c>
      <c r="B38" s="196" t="s">
        <v>3278</v>
      </c>
      <c r="C38" s="197"/>
      <c r="D38" s="101">
        <f>C22</f>
        <v>2.2026091092153792</v>
      </c>
      <c r="E38" s="89"/>
      <c r="F38" s="89"/>
      <c r="G38" s="2"/>
      <c r="H38" s="2"/>
      <c r="I38" s="2"/>
    </row>
    <row r="39" spans="1:9" x14ac:dyDescent="0.25">
      <c r="A39" s="187"/>
      <c r="B39" s="196" t="s">
        <v>3279</v>
      </c>
      <c r="C39" s="197"/>
      <c r="D39" s="101">
        <f>D22</f>
        <v>30.900075181112161</v>
      </c>
      <c r="E39" s="89"/>
      <c r="F39" s="89"/>
      <c r="G39" s="2"/>
      <c r="H39" s="2"/>
      <c r="I39" s="2"/>
    </row>
    <row r="40" spans="1:9" x14ac:dyDescent="0.25">
      <c r="A40" s="187"/>
      <c r="B40" s="196" t="s">
        <v>3280</v>
      </c>
      <c r="C40" s="197"/>
      <c r="D40" s="101">
        <f>E22</f>
        <v>277.50498885373219</v>
      </c>
      <c r="E40" s="89"/>
      <c r="F40" s="89"/>
      <c r="G40" s="2"/>
      <c r="H40" s="2"/>
      <c r="I40" s="2"/>
    </row>
    <row r="41" spans="1:9" x14ac:dyDescent="0.25">
      <c r="A41" s="187"/>
      <c r="B41" s="196" t="s">
        <v>3288</v>
      </c>
      <c r="C41" s="197"/>
      <c r="D41" s="101">
        <f>C25</f>
        <v>1.7620872873723035</v>
      </c>
      <c r="E41" s="89"/>
      <c r="F41" s="89"/>
      <c r="G41" s="2"/>
      <c r="H41" s="2"/>
      <c r="I41" s="2"/>
    </row>
    <row r="42" spans="1:9" x14ac:dyDescent="0.25">
      <c r="A42" s="187"/>
      <c r="B42" s="196" t="s">
        <v>3281</v>
      </c>
      <c r="C42" s="197"/>
      <c r="D42" s="101">
        <f>D25</f>
        <v>18.540045108667297</v>
      </c>
      <c r="E42" s="89"/>
      <c r="F42" s="89"/>
      <c r="G42" s="2"/>
      <c r="H42" s="2"/>
      <c r="I42" s="2"/>
    </row>
    <row r="43" spans="1:9" ht="15.75" thickBot="1" x14ac:dyDescent="0.3">
      <c r="A43" s="187"/>
      <c r="B43" s="196" t="s">
        <v>3284</v>
      </c>
      <c r="C43" s="197"/>
      <c r="D43" s="101">
        <f>F25</f>
        <v>77.661199068788846</v>
      </c>
      <c r="E43" s="89"/>
      <c r="F43" s="89"/>
      <c r="G43" s="2"/>
      <c r="H43" s="2"/>
      <c r="I43" s="2"/>
    </row>
    <row r="44" spans="1:9" ht="15.75" thickBot="1" x14ac:dyDescent="0.3">
      <c r="A44" s="187"/>
      <c r="B44" s="196" t="s">
        <v>3289</v>
      </c>
      <c r="C44" s="197"/>
      <c r="D44" s="33">
        <f>H13/SUMIF(CALCS!C2:C1397, "22", CALCS!W2:W1397)</f>
        <v>0.83192441136314155</v>
      </c>
      <c r="E44" s="89"/>
      <c r="F44" s="89"/>
      <c r="G44" s="2"/>
      <c r="H44" s="2"/>
      <c r="I44" s="2"/>
    </row>
    <row r="45" spans="1:9" x14ac:dyDescent="0.25">
      <c r="F45" s="88"/>
    </row>
    <row r="46" spans="1:9" ht="15.75" thickBot="1" x14ac:dyDescent="0.3">
      <c r="F46" s="88"/>
    </row>
    <row r="47" spans="1:9" ht="18.75" x14ac:dyDescent="0.3">
      <c r="B47" s="210" t="s">
        <v>3299</v>
      </c>
      <c r="C47" s="211"/>
      <c r="D47" s="211"/>
      <c r="E47" s="212"/>
    </row>
    <row r="48" spans="1:9" ht="19.5" thickBot="1" x14ac:dyDescent="0.35">
      <c r="B48" s="207" t="s">
        <v>4773</v>
      </c>
      <c r="C48" s="208"/>
      <c r="D48" s="208"/>
      <c r="E48" s="209"/>
    </row>
  </sheetData>
  <mergeCells count="38">
    <mergeCell ref="D26:G26"/>
    <mergeCell ref="A1:J1"/>
    <mergeCell ref="A2:J2"/>
    <mergeCell ref="A4:J4"/>
    <mergeCell ref="A5:J5"/>
    <mergeCell ref="A3:J3"/>
    <mergeCell ref="A15:B15"/>
    <mergeCell ref="A16:B16"/>
    <mergeCell ref="A17:B17"/>
    <mergeCell ref="A18:B18"/>
    <mergeCell ref="B48:E48"/>
    <mergeCell ref="B47:E47"/>
    <mergeCell ref="B44:C44"/>
    <mergeCell ref="B34:C34"/>
    <mergeCell ref="B35:C35"/>
    <mergeCell ref="B36:C36"/>
    <mergeCell ref="B38:C38"/>
    <mergeCell ref="B39:C39"/>
    <mergeCell ref="B40:C40"/>
    <mergeCell ref="B41:C41"/>
    <mergeCell ref="B42:C42"/>
    <mergeCell ref="B43:C43"/>
    <mergeCell ref="A38:A44"/>
    <mergeCell ref="A19:B19"/>
    <mergeCell ref="A20:B20"/>
    <mergeCell ref="A21:B21"/>
    <mergeCell ref="A22:B22"/>
    <mergeCell ref="B33:C33"/>
    <mergeCell ref="A24:B24"/>
    <mergeCell ref="A25:B25"/>
    <mergeCell ref="A26:B26"/>
    <mergeCell ref="A23:B23"/>
    <mergeCell ref="A28:A36"/>
    <mergeCell ref="B28:C28"/>
    <mergeCell ref="B29:C29"/>
    <mergeCell ref="B30:C30"/>
    <mergeCell ref="B31:C31"/>
    <mergeCell ref="B32:C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D1263"/>
  <sheetViews>
    <sheetView zoomScale="85" zoomScaleNormal="85" workbookViewId="0">
      <pane xSplit="3" ySplit="1" topLeftCell="M2" activePane="bottomRight" state="frozen"/>
      <selection activeCell="I10" sqref="I10"/>
      <selection pane="topRight" activeCell="I10" sqref="I10"/>
      <selection pane="bottomLeft" activeCell="I10" sqref="I10"/>
      <selection pane="bottomRight"/>
    </sheetView>
  </sheetViews>
  <sheetFormatPr defaultRowHeight="15" x14ac:dyDescent="0.25"/>
  <cols>
    <col min="1" max="1" width="27.42578125" bestFit="1" customWidth="1"/>
    <col min="2" max="2" width="9.7109375" bestFit="1" customWidth="1"/>
    <col min="3" max="3" width="8.5703125" bestFit="1" customWidth="1"/>
    <col min="4" max="4" width="13.85546875" bestFit="1" customWidth="1"/>
    <col min="5" max="5" width="8.5703125" bestFit="1" customWidth="1"/>
    <col min="6" max="6" width="9.7109375" bestFit="1" customWidth="1"/>
    <col min="7" max="7" width="8.85546875" bestFit="1" customWidth="1"/>
    <col min="8" max="8" width="10.5703125" bestFit="1" customWidth="1"/>
    <col min="9" max="9" width="11.5703125" bestFit="1" customWidth="1"/>
    <col min="10" max="10" width="9.42578125" bestFit="1" customWidth="1"/>
    <col min="11" max="11" width="11.42578125" bestFit="1" customWidth="1"/>
    <col min="12" max="12" width="11.85546875" style="19" bestFit="1" customWidth="1"/>
    <col min="13" max="13" width="13.140625" style="19" bestFit="1" customWidth="1"/>
    <col min="14" max="14" width="12.85546875" style="19" bestFit="1" customWidth="1"/>
    <col min="15" max="15" width="9.85546875" style="19" bestFit="1" customWidth="1"/>
    <col min="16" max="16" width="13.140625" style="19" bestFit="1" customWidth="1"/>
    <col min="17" max="17" width="10" style="19" bestFit="1" customWidth="1"/>
    <col min="18" max="18" width="11.7109375" style="19" bestFit="1" customWidth="1"/>
    <col min="19" max="19" width="14.5703125" style="19" bestFit="1" customWidth="1"/>
    <col min="20" max="20" width="13.7109375" style="26" bestFit="1" customWidth="1"/>
    <col min="21" max="22" width="12.85546875" style="25" bestFit="1" customWidth="1"/>
    <col min="23" max="23" width="12.28515625" style="25" bestFit="1" customWidth="1"/>
    <col min="24" max="24" width="12.28515625" style="30" bestFit="1" customWidth="1"/>
    <col min="25" max="25" width="12.28515625" style="91" bestFit="1" customWidth="1"/>
    <col min="26" max="26" width="12.42578125" style="91" bestFit="1" customWidth="1"/>
    <col min="27" max="27" width="14.140625" style="91" bestFit="1" customWidth="1"/>
    <col min="28" max="28" width="17" style="91" bestFit="1" customWidth="1"/>
    <col min="29" max="29" width="14.7109375" style="91" bestFit="1" customWidth="1"/>
    <col min="30" max="30" width="11" bestFit="1" customWidth="1"/>
    <col min="31" max="237" width="30" customWidth="1"/>
  </cols>
  <sheetData>
    <row r="1" spans="1:30" x14ac:dyDescent="0.25">
      <c r="A1" s="175" t="s">
        <v>0</v>
      </c>
      <c r="B1" s="175" t="s">
        <v>1</v>
      </c>
      <c r="C1" s="175" t="s">
        <v>2</v>
      </c>
      <c r="D1" s="175" t="s">
        <v>3</v>
      </c>
      <c r="E1" s="175" t="s">
        <v>4</v>
      </c>
      <c r="F1" s="175" t="s">
        <v>5</v>
      </c>
      <c r="G1" s="175" t="s">
        <v>6</v>
      </c>
      <c r="H1" s="175" t="s">
        <v>7</v>
      </c>
      <c r="I1" s="175" t="s">
        <v>8</v>
      </c>
      <c r="J1" s="175" t="s">
        <v>9</v>
      </c>
      <c r="K1" s="175" t="s">
        <v>10</v>
      </c>
      <c r="L1" s="175" t="s">
        <v>11</v>
      </c>
      <c r="M1" s="175" t="s">
        <v>3300</v>
      </c>
      <c r="N1" s="175" t="s">
        <v>3301</v>
      </c>
      <c r="O1" s="175" t="s">
        <v>12</v>
      </c>
      <c r="P1" s="175" t="s">
        <v>3302</v>
      </c>
      <c r="Q1" s="175" t="s">
        <v>13</v>
      </c>
      <c r="R1" s="175" t="s">
        <v>14</v>
      </c>
      <c r="S1" s="175" t="s">
        <v>15</v>
      </c>
      <c r="T1" s="27" t="s">
        <v>16</v>
      </c>
      <c r="U1" s="28" t="s">
        <v>3255</v>
      </c>
      <c r="V1" s="28" t="s">
        <v>3256</v>
      </c>
      <c r="W1" s="28" t="s">
        <v>3296</v>
      </c>
      <c r="X1" s="29" t="s">
        <v>1140</v>
      </c>
      <c r="Y1" s="125" t="s">
        <v>4740</v>
      </c>
      <c r="Z1" s="125" t="s">
        <v>4741</v>
      </c>
      <c r="AA1" s="125" t="s">
        <v>4742</v>
      </c>
      <c r="AB1" s="125" t="s">
        <v>4743</v>
      </c>
      <c r="AC1" s="126" t="s">
        <v>4744</v>
      </c>
      <c r="AD1" s="127" t="s">
        <v>4739</v>
      </c>
    </row>
    <row r="2" spans="1:30" x14ac:dyDescent="0.25">
      <c r="A2" s="176" t="s">
        <v>4788</v>
      </c>
      <c r="B2" s="176" t="s">
        <v>18</v>
      </c>
      <c r="C2" s="176" t="s">
        <v>19</v>
      </c>
      <c r="D2" s="176" t="s">
        <v>20</v>
      </c>
      <c r="E2" s="176" t="s">
        <v>21</v>
      </c>
      <c r="F2" s="176" t="s">
        <v>4738</v>
      </c>
      <c r="G2" s="176" t="s">
        <v>22</v>
      </c>
      <c r="H2" s="176" t="s">
        <v>23</v>
      </c>
      <c r="I2" s="176" t="s">
        <v>23</v>
      </c>
      <c r="J2" s="176" t="s">
        <v>24</v>
      </c>
      <c r="K2" s="176" t="s">
        <v>3324</v>
      </c>
      <c r="L2" s="176" t="s">
        <v>4789</v>
      </c>
      <c r="M2" s="177">
        <v>401851</v>
      </c>
      <c r="N2" s="177">
        <v>401851</v>
      </c>
      <c r="O2" s="177">
        <v>364311</v>
      </c>
      <c r="P2" s="177">
        <v>0</v>
      </c>
      <c r="Q2" s="177">
        <v>32437</v>
      </c>
      <c r="R2" s="177">
        <v>3807</v>
      </c>
      <c r="S2" s="177">
        <v>6294</v>
      </c>
      <c r="T2" s="24">
        <f>IF(P2&gt;0, ROUND(IF(IF(OR(C2="51", C2="52", C2="66"), (L2*'UNIT VALUES'!$C$26)-CALCS!P2,0)&gt;0, IF(OR(C2="51", C2="52", C2="66"), (L2*'UNIT VALUES'!$C$26)-CALCS!P2,0), 0), 0), ROUND(IF(IF(OR(C2="51", C2="52", C2="66"), (L2*'UNIT VALUES'!$C$26)-CALCS!O2,0)&gt;0, IF(OR(C2="51", C2="52", C2="66"), (L2*'UNIT VALUES'!$C$26)-CALCS!O2,0), 0), 0))</f>
        <v>0</v>
      </c>
      <c r="U2" s="25">
        <f>IF(C2="22", (O2*'UNIT VALUES'!$D$38)+(Q2*'UNIT VALUES'!$D$39)+(S2*'UNIT VALUES'!$D$40), (O2*'UNIT VALUES'!$D$28)+(Q2*'UNIT VALUES'!$D$29)+(S2*'UNIT VALUES'!$D$30))</f>
        <v>3551356.8656824892</v>
      </c>
      <c r="V2" s="25">
        <f>IF(C2="22",(O2*'UNIT VALUES'!$D$41)+(Q2*'UNIT VALUES'!$D$42)+(R2*'UNIT VALUES'!$D$43),IF(C2="66",(Q2*'UNIT VALUES'!$D$31)+(T2*'UNIT VALUES'!$D$33)+(R2*'UNIT VALUES'!$D$34),(Q2*'UNIT VALUES'!$D$31)+(T2*'UNIT VALUES'!$D$32)+(R2*'UNIT VALUES'!$D$34)))</f>
        <v>1538987.4097946114</v>
      </c>
      <c r="W2" s="25">
        <f t="shared" ref="W2" si="0">ROUND(IF(U2&gt;V2,U2,V2), 0)</f>
        <v>3551357</v>
      </c>
      <c r="X2" s="30">
        <f>ROUND(IF(C2="22", W2*'UNIT VALUES'!$D$44, W2*'UNIT VALUES'!$D$36), 0)-3</f>
        <v>2954458</v>
      </c>
      <c r="Y2" s="168">
        <f>ROUND(IF(C2="22", IF(U2&gt;V2,O2*'UNIT VALUES'!$D$38*'UNIT VALUES'!$D$44,O2*'UNIT VALUES'!$D$41*'UNIT VALUES'!$D$44),IF(U2&gt;V2, O2*'UNIT VALUES'!$D$28*'UNIT VALUES'!$D$36,0)), 0)</f>
        <v>667565</v>
      </c>
      <c r="Z2" s="168">
        <f>ROUND(IF(C2="22", IF(U2&gt;V2,Q2*'UNIT VALUES'!$D$39*'UNIT VALUES'!$D$44,Q2*'UNIT VALUES'!$D$42*'UNIT VALUES'!$D$44), IF(U2&gt;V2, Q2*'UNIT VALUES'!$D$29*'UNIT VALUES'!$D$36, Q2*'UNIT VALUES'!$D$31*'UNIT VALUES'!$D$36)),0)</f>
        <v>833843</v>
      </c>
      <c r="AA2" s="168">
        <f>ROUND(IF(C2="22", IF(U2&gt;V2,0,R2*'UNIT VALUES'!$D$43*'UNIT VALUES'!$D$44),IF(CALCS!U2&gt;CALCS!V2,0,CALCS!R2*'UNIT VALUES'!$D$34*'UNIT VALUES'!$D$36)), 0)</f>
        <v>0</v>
      </c>
      <c r="AB2" s="168">
        <f>ROUND(IF(C2="22",IF(U2&gt;V2,S2*'UNIT VALUES'!$D$40*'UNIT VALUES'!$D$44,0),IF(U2&gt;V2,S2*'UNIT VALUES'!$D$30*'UNIT VALUES'!$D$36)), 0)</f>
        <v>1453053</v>
      </c>
      <c r="AC2" s="168">
        <f>ROUND(IF(U2&gt;V2,0,IF(T2&gt;1, IF(C2="66", T2*'UNIT VALUES'!$D$33*'UNIT VALUES'!$D$36,T2*'UNIT VALUES'!$D$32*'UNIT VALUES'!$D$36),0)),0)</f>
        <v>0</v>
      </c>
      <c r="AD2" t="str">
        <f>E2&amp;F2</f>
        <v>029999</v>
      </c>
    </row>
    <row r="3" spans="1:30" x14ac:dyDescent="0.25">
      <c r="A3" s="176" t="s">
        <v>4790</v>
      </c>
      <c r="B3" s="176" t="s">
        <v>18</v>
      </c>
      <c r="C3" s="176" t="s">
        <v>27</v>
      </c>
      <c r="D3" s="176" t="s">
        <v>28</v>
      </c>
      <c r="E3" s="176" t="s">
        <v>21</v>
      </c>
      <c r="F3" s="176" t="s">
        <v>29</v>
      </c>
      <c r="G3" s="176" t="s">
        <v>30</v>
      </c>
      <c r="H3" s="176" t="s">
        <v>23</v>
      </c>
      <c r="I3" s="176" t="s">
        <v>31</v>
      </c>
      <c r="J3" s="176" t="s">
        <v>32</v>
      </c>
      <c r="K3" s="176" t="s">
        <v>3324</v>
      </c>
      <c r="L3" s="176" t="s">
        <v>4791</v>
      </c>
      <c r="M3" s="177">
        <v>174431</v>
      </c>
      <c r="N3" s="177">
        <v>174431</v>
      </c>
      <c r="O3" s="177">
        <v>298192</v>
      </c>
      <c r="P3" s="177">
        <v>0</v>
      </c>
      <c r="Q3" s="177">
        <v>23914</v>
      </c>
      <c r="R3" s="177">
        <v>436</v>
      </c>
      <c r="S3" s="177">
        <v>4204</v>
      </c>
      <c r="T3" s="24">
        <f>IF(P3&gt;0, ROUND(IF(IF(OR(C3="51", C3="52", C3="66"), (L3*'UNIT VALUES'!$C$26)-CALCS!P3,0)&gt;0, IF(OR(C3="51", C3="52", C3="66"), (L3*'UNIT VALUES'!$C$26)-CALCS!P3,0), 0), 0), ROUND(IF(IF(OR(C3="51", C3="52", C3="66"), (L3*'UNIT VALUES'!$C$26)-CALCS!O3,0)&gt;0, IF(OR(C3="51", C3="52", C3="66"), (L3*'UNIT VALUES'!$C$26)-CALCS!O3,0), 0), 0))</f>
        <v>0</v>
      </c>
      <c r="U3" s="25">
        <f>IF(C3="22", (O3*'UNIT VALUES'!$D$38)+(Q3*'UNIT VALUES'!$D$39)+(S3*'UNIT VALUES'!$D$40), (O3*'UNIT VALUES'!$D$28)+(Q3*'UNIT VALUES'!$D$29)+(S3*'UNIT VALUES'!$D$30))</f>
        <v>1974281.7930267898</v>
      </c>
      <c r="V3" s="25">
        <f>IF(C3="22",(O3*'UNIT VALUES'!$D$41)+(Q3*'UNIT VALUES'!$D$42)+(R3*'UNIT VALUES'!$D$43),IF(C3="66",(Q3*'UNIT VALUES'!$D$31)+(T3*'UNIT VALUES'!$D$33)+(R3*'UNIT VALUES'!$D$34),(Q3*'UNIT VALUES'!$D$31)+(T3*'UNIT VALUES'!$D$32)+(R3*'UNIT VALUES'!$D$34)))</f>
        <v>436370.64322162775</v>
      </c>
      <c r="W3" s="25">
        <f t="shared" ref="W3:W65" si="1">ROUND(IF(U3&gt;V3,U3,V3), 0)</f>
        <v>1974282</v>
      </c>
      <c r="X3" s="30">
        <f>ROUND(IF(C3="22", W3*'UNIT VALUES'!$D$44, W3*'UNIT VALUES'!$D$36), 0)+22</f>
        <v>1725940</v>
      </c>
      <c r="Y3" s="168">
        <f>ROUND(IF(C3="22", IF(U3&gt;V3,O3*'UNIT VALUES'!$D$38*'UNIT VALUES'!$D$44,O3*'UNIT VALUES'!$D$41*'UNIT VALUES'!$D$44),IF(U3&gt;V3, O3*'UNIT VALUES'!$D$28*'UNIT VALUES'!$D$36,0)), 0)</f>
        <v>542166</v>
      </c>
      <c r="Z3" s="168">
        <f>ROUND(IF(C3="22", IF(U3&gt;V3,Q3*'UNIT VALUES'!$D$39*'UNIT VALUES'!$D$44,Q3*'UNIT VALUES'!$D$42*'UNIT VALUES'!$D$44), IF(U3&gt;V3, Q3*'UNIT VALUES'!$D$29*'UNIT VALUES'!$D$36, Q3*'UNIT VALUES'!$D$31*'UNIT VALUES'!$D$36)),0)</f>
        <v>583786</v>
      </c>
      <c r="AA3" s="168">
        <f>ROUND(IF(C3="22", IF(U3&gt;V3,0,R3*'UNIT VALUES'!$D$43*'UNIT VALUES'!$D$44),IF(CALCS!U3&gt;CALCS!V3,0,CALCS!R3*'UNIT VALUES'!$D$34*'UNIT VALUES'!$D$36)), 0)</f>
        <v>0</v>
      </c>
      <c r="AB3" s="168">
        <f>ROUND(IF(C3="22",IF(U3&gt;V3,S3*'UNIT VALUES'!$D$40*'UNIT VALUES'!$D$44,0),IF(U3&gt;V3,S3*'UNIT VALUES'!$D$30*'UNIT VALUES'!$D$36)), 0)</f>
        <v>599966</v>
      </c>
      <c r="AC3" s="168">
        <f>ROUND(IF(U3&gt;V3,0,IF(T3&gt;1, IF(C3="66", T3*'UNIT VALUES'!$D$33*'UNIT VALUES'!$D$36,T3*'UNIT VALUES'!$D$32*'UNIT VALUES'!$D$36),0)),0)</f>
        <v>0</v>
      </c>
      <c r="AD3" t="str">
        <f t="shared" ref="AD3:AD66" si="2">E3&amp;F3</f>
        <v>020078</v>
      </c>
    </row>
    <row r="4" spans="1:30" x14ac:dyDescent="0.25">
      <c r="A4" s="176" t="s">
        <v>4792</v>
      </c>
      <c r="B4" s="176" t="s">
        <v>34</v>
      </c>
      <c r="C4" s="176" t="s">
        <v>19</v>
      </c>
      <c r="D4" s="176" t="s">
        <v>20</v>
      </c>
      <c r="E4" s="176" t="s">
        <v>35</v>
      </c>
      <c r="F4" s="176" t="s">
        <v>4738</v>
      </c>
      <c r="G4" s="176" t="s">
        <v>22</v>
      </c>
      <c r="H4" s="176" t="s">
        <v>23</v>
      </c>
      <c r="I4" s="176" t="s">
        <v>23</v>
      </c>
      <c r="J4" s="176" t="s">
        <v>24</v>
      </c>
      <c r="K4" s="176" t="s">
        <v>3325</v>
      </c>
      <c r="L4" s="176" t="s">
        <v>4789</v>
      </c>
      <c r="M4" s="177">
        <v>3894135</v>
      </c>
      <c r="N4" s="177">
        <v>3893888</v>
      </c>
      <c r="O4" s="177">
        <v>2932846</v>
      </c>
      <c r="P4" s="177">
        <v>0</v>
      </c>
      <c r="Q4" s="177">
        <v>508736</v>
      </c>
      <c r="R4" s="177">
        <v>65026</v>
      </c>
      <c r="S4" s="177">
        <v>20242</v>
      </c>
      <c r="T4" s="24">
        <f>IF(P4&gt;0, ROUND(IF(IF(OR(C4="51", C4="52", C4="66"), (L4*'UNIT VALUES'!$C$26)-CALCS!P4,0)&gt;0, IF(OR(C4="51", C4="52", C4="66"), (L4*'UNIT VALUES'!$C$26)-CALCS!P4,0), 0), 0), ROUND(IF(IF(OR(C4="51", C4="52", C4="66"), (L4*'UNIT VALUES'!$C$26)-CALCS!O4,0)&gt;0, IF(OR(C4="51", C4="52", C4="66"), (L4*'UNIT VALUES'!$C$26)-CALCS!O4,0), 0), 0))</f>
        <v>0</v>
      </c>
      <c r="U4" s="25">
        <f>IF(C4="22", (O4*'UNIT VALUES'!$D$38)+(Q4*'UNIT VALUES'!$D$39)+(S4*'UNIT VALUES'!$D$40), (O4*'UNIT VALUES'!$D$28)+(Q4*'UNIT VALUES'!$D$29)+(S4*'UNIT VALUES'!$D$30))</f>
        <v>27797149.947241411</v>
      </c>
      <c r="V4" s="25">
        <f>IF(C4="22",(O4*'UNIT VALUES'!$D$41)+(Q4*'UNIT VALUES'!$D$42)+(R4*'UNIT VALUES'!$D$43),IF(C4="66",(Q4*'UNIT VALUES'!$D$31)+(T4*'UNIT VALUES'!$D$33)+(R4*'UNIT VALUES'!$D$34),(Q4*'UNIT VALUES'!$D$31)+(T4*'UNIT VALUES'!$D$32)+(R4*'UNIT VALUES'!$D$34)))</f>
        <v>19649916.171470739</v>
      </c>
      <c r="W4" s="25">
        <f t="shared" si="1"/>
        <v>27797150</v>
      </c>
      <c r="X4" s="30">
        <f>ROUND(IF(C4="22", W4*'UNIT VALUES'!$D$44, W4*'UNIT VALUES'!$D$36), 0)</f>
        <v>23125128</v>
      </c>
      <c r="Y4" s="168">
        <f>ROUND(IF(C4="22", IF(U4&gt;V4,O4*'UNIT VALUES'!$D$38*'UNIT VALUES'!$D$44,O4*'UNIT VALUES'!$D$41*'UNIT VALUES'!$D$44),IF(U4&gt;V4, O4*'UNIT VALUES'!$D$28*'UNIT VALUES'!$D$36,0)), 0)</f>
        <v>5374160</v>
      </c>
      <c r="Z4" s="168">
        <f>ROUND(IF(C4="22", IF(U4&gt;V4,Q4*'UNIT VALUES'!$D$39*'UNIT VALUES'!$D$44,Q4*'UNIT VALUES'!$D$42*'UNIT VALUES'!$D$44), IF(U4&gt;V4, Q4*'UNIT VALUES'!$D$29*'UNIT VALUES'!$D$36, Q4*'UNIT VALUES'!$D$31*'UNIT VALUES'!$D$36)),0)</f>
        <v>13077836</v>
      </c>
      <c r="AA4" s="168">
        <f>ROUND(IF(C4="22", IF(U4&gt;V4,0,R4*'UNIT VALUES'!$D$43*'UNIT VALUES'!$D$44),IF(CALCS!U4&gt;CALCS!V4,0,CALCS!R4*'UNIT VALUES'!$D$34*'UNIT VALUES'!$D$36)), 0)</f>
        <v>0</v>
      </c>
      <c r="AB4" s="168">
        <f>ROUND(IF(C4="22",IF(U4&gt;V4,S4*'UNIT VALUES'!$D$40*'UNIT VALUES'!$D$44,0),IF(U4&gt;V4,S4*'UNIT VALUES'!$D$30*'UNIT VALUES'!$D$36)), 0)</f>
        <v>4673132</v>
      </c>
      <c r="AC4" s="168">
        <f>ROUND(IF(U4&gt;V4,0,IF(T4&gt;1, IF(C4="66", T4*'UNIT VALUES'!$D$33*'UNIT VALUES'!$D$36,T4*'UNIT VALUES'!$D$32*'UNIT VALUES'!$D$36),0)),0)</f>
        <v>0</v>
      </c>
      <c r="AD4" t="str">
        <f t="shared" si="2"/>
        <v>019999</v>
      </c>
    </row>
    <row r="5" spans="1:30" x14ac:dyDescent="0.25">
      <c r="A5" s="176" t="s">
        <v>4793</v>
      </c>
      <c r="B5" s="176" t="s">
        <v>34</v>
      </c>
      <c r="C5" s="176" t="s">
        <v>27</v>
      </c>
      <c r="D5" s="176" t="s">
        <v>28</v>
      </c>
      <c r="E5" s="176" t="s">
        <v>35</v>
      </c>
      <c r="F5" s="176" t="s">
        <v>37</v>
      </c>
      <c r="G5" s="176" t="s">
        <v>38</v>
      </c>
      <c r="H5" s="176" t="s">
        <v>23</v>
      </c>
      <c r="I5" s="176" t="s">
        <v>39</v>
      </c>
      <c r="J5" s="176" t="s">
        <v>40</v>
      </c>
      <c r="K5" s="176" t="s">
        <v>3325</v>
      </c>
      <c r="L5" s="176" t="s">
        <v>4794</v>
      </c>
      <c r="M5" s="177">
        <v>29118</v>
      </c>
      <c r="N5" s="177">
        <v>29523</v>
      </c>
      <c r="O5" s="177">
        <v>22112</v>
      </c>
      <c r="P5" s="177">
        <v>0</v>
      </c>
      <c r="Q5" s="177">
        <v>6931</v>
      </c>
      <c r="R5" s="177">
        <v>1491</v>
      </c>
      <c r="S5" s="177">
        <v>91</v>
      </c>
      <c r="T5" s="24">
        <f>IF(P5&gt;0, ROUND(IF(IF(OR(C5="51", C5="52", C5="66"), (L5*'UNIT VALUES'!$C$26)-CALCS!P5,0)&gt;0, IF(OR(C5="51", C5="52", C5="66"), (L5*'UNIT VALUES'!$C$26)-CALCS!P5,0), 0), 0), ROUND(IF(IF(OR(C5="51", C5="52", C5="66"), (L5*'UNIT VALUES'!$C$26)-CALCS!O5,0)&gt;0, IF(OR(C5="51", C5="52", C5="66"), (L5*'UNIT VALUES'!$C$26)-CALCS!O5,0), 0), 0))</f>
        <v>31059</v>
      </c>
      <c r="U5" s="25">
        <f>IF(C5="22", (O5*'UNIT VALUES'!$D$38)+(Q5*'UNIT VALUES'!$D$39)+(S5*'UNIT VALUES'!$D$40), (O5*'UNIT VALUES'!$D$28)+(Q5*'UNIT VALUES'!$D$29)+(S5*'UNIT VALUES'!$D$30))</f>
        <v>254391.62468058246</v>
      </c>
      <c r="V5" s="25">
        <f>IF(C5="22",(O5*'UNIT VALUES'!$D$41)+(Q5*'UNIT VALUES'!$D$42)+(R5*'UNIT VALUES'!$D$43),IF(C5="66",(Q5*'UNIT VALUES'!$D$31)+(T5*'UNIT VALUES'!$D$33)+(R5*'UNIT VALUES'!$D$34),(Q5*'UNIT VALUES'!$D$31)+(T5*'UNIT VALUES'!$D$32)+(R5*'UNIT VALUES'!$D$34)))</f>
        <v>630018.39613633405</v>
      </c>
      <c r="W5" s="25">
        <f t="shared" si="1"/>
        <v>630018</v>
      </c>
      <c r="X5" s="30">
        <f>ROUND(IF(C5="22", W5*'UNIT VALUES'!$D$44, W5*'UNIT VALUES'!$D$36), 0)</f>
        <v>550762</v>
      </c>
      <c r="Y5" s="168">
        <f>ROUND(IF(C5="22", IF(U5&gt;V5,O5*'UNIT VALUES'!$D$38*'UNIT VALUES'!$D$44,O5*'UNIT VALUES'!$D$41*'UNIT VALUES'!$D$44),IF(U5&gt;V5, O5*'UNIT VALUES'!$D$28*'UNIT VALUES'!$D$36,0)), 0)</f>
        <v>0</v>
      </c>
      <c r="Z5" s="168">
        <f>ROUND(IF(C5="22", IF(U5&gt;V5,Q5*'UNIT VALUES'!$D$39*'UNIT VALUES'!$D$44,Q5*'UNIT VALUES'!$D$42*'UNIT VALUES'!$D$44), IF(U5&gt;V5, Q5*'UNIT VALUES'!$D$29*'UNIT VALUES'!$D$36, Q5*'UNIT VALUES'!$D$31*'UNIT VALUES'!$D$36)),0)</f>
        <v>101519</v>
      </c>
      <c r="AA5" s="168">
        <f>ROUND(IF(C5="22", IF(U5&gt;V5,0,R5*'UNIT VALUES'!$D$43*'UNIT VALUES'!$D$44),IF(CALCS!U5&gt;CALCS!V5,0,CALCS!R5*'UNIT VALUES'!$D$34*'UNIT VALUES'!$D$36)), 0)</f>
        <v>106708</v>
      </c>
      <c r="AB5" s="168">
        <f>ROUND(IF(C5="22",IF(U5&gt;V5,S5*'UNIT VALUES'!$D$40*'UNIT VALUES'!$D$44,0),IF(U5&gt;V5,S5*'UNIT VALUES'!$D$30*'UNIT VALUES'!$D$36)), 0)</f>
        <v>0</v>
      </c>
      <c r="AC5" s="168">
        <f>ROUND(IF(U5&gt;V5,0,IF(T5&gt;1, IF(C5="66", T5*'UNIT VALUES'!$D$33*'UNIT VALUES'!$D$36,T5*'UNIT VALUES'!$D$32*'UNIT VALUES'!$D$36),0)),0)</f>
        <v>342535</v>
      </c>
      <c r="AD5" t="str">
        <f t="shared" si="2"/>
        <v>010072</v>
      </c>
    </row>
    <row r="6" spans="1:30" x14ac:dyDescent="0.25">
      <c r="A6" s="176" t="s">
        <v>4795</v>
      </c>
      <c r="B6" s="176" t="s">
        <v>34</v>
      </c>
      <c r="C6" s="176" t="s">
        <v>27</v>
      </c>
      <c r="D6" s="176" t="s">
        <v>28</v>
      </c>
      <c r="E6" s="176" t="s">
        <v>35</v>
      </c>
      <c r="F6" s="176" t="s">
        <v>42</v>
      </c>
      <c r="G6" s="176" t="s">
        <v>43</v>
      </c>
      <c r="H6" s="176" t="s">
        <v>23</v>
      </c>
      <c r="I6" s="176" t="s">
        <v>44</v>
      </c>
      <c r="J6" s="176" t="s">
        <v>45</v>
      </c>
      <c r="K6" s="176" t="s">
        <v>3325</v>
      </c>
      <c r="L6" s="176" t="s">
        <v>4796</v>
      </c>
      <c r="M6" s="177">
        <v>0</v>
      </c>
      <c r="N6" s="177">
        <v>0</v>
      </c>
      <c r="O6" s="177">
        <v>63118</v>
      </c>
      <c r="P6" s="177">
        <v>0</v>
      </c>
      <c r="Q6" s="177">
        <v>17265</v>
      </c>
      <c r="R6" s="177">
        <v>486</v>
      </c>
      <c r="S6" s="177">
        <v>379</v>
      </c>
      <c r="T6" s="24">
        <f>IF(P6&gt;0, ROUND(IF(IF(OR(C6="51", C6="52", C6="66"), (L6*'UNIT VALUES'!$C$26)-CALCS!P6,0)&gt;0, IF(OR(C6="51", C6="52", C6="66"), (L6*'UNIT VALUES'!$C$26)-CALCS!P6,0), 0), 0), ROUND(IF(IF(OR(C6="51", C6="52", C6="66"), (L6*'UNIT VALUES'!$C$26)-CALCS!O6,0)&gt;0, IF(OR(C6="51", C6="52", C6="66"), (L6*'UNIT VALUES'!$C$26)-CALCS!O6,0), 0), 0))</f>
        <v>0</v>
      </c>
      <c r="U6" s="25">
        <f>IF(C6="22", (O6*'UNIT VALUES'!$D$38)+(Q6*'UNIT VALUES'!$D$39)+(S6*'UNIT VALUES'!$D$40), (O6*'UNIT VALUES'!$D$28)+(Q6*'UNIT VALUES'!$D$29)+(S6*'UNIT VALUES'!$D$30))</f>
        <v>675267.72996468237</v>
      </c>
      <c r="V6" s="25">
        <f>IF(C6="22",(O6*'UNIT VALUES'!$D$41)+(Q6*'UNIT VALUES'!$D$42)+(R6*'UNIT VALUES'!$D$43),IF(C6="66",(Q6*'UNIT VALUES'!$D$31)+(T6*'UNIT VALUES'!$D$33)+(R6*'UNIT VALUES'!$D$34),(Q6*'UNIT VALUES'!$D$31)+(T6*'UNIT VALUES'!$D$32)+(R6*'UNIT VALUES'!$D$34)))</f>
        <v>329060.71428691986</v>
      </c>
      <c r="W6" s="25">
        <f t="shared" si="1"/>
        <v>675268</v>
      </c>
      <c r="X6" s="30">
        <f>ROUND(IF(C6="22", W6*'UNIT VALUES'!$D$44, W6*'UNIT VALUES'!$D$36), 0)</f>
        <v>590320</v>
      </c>
      <c r="Y6" s="168">
        <f>ROUND(IF(C6="22", IF(U6&gt;V6,O6*'UNIT VALUES'!$D$38*'UNIT VALUES'!$D$44,O6*'UNIT VALUES'!$D$41*'UNIT VALUES'!$D$44),IF(U6&gt;V6, O6*'UNIT VALUES'!$D$28*'UNIT VALUES'!$D$36,0)), 0)</f>
        <v>114760</v>
      </c>
      <c r="Z6" s="168">
        <f>ROUND(IF(C6="22", IF(U6&gt;V6,Q6*'UNIT VALUES'!$D$39*'UNIT VALUES'!$D$44,Q6*'UNIT VALUES'!$D$42*'UNIT VALUES'!$D$44), IF(U6&gt;V6, Q6*'UNIT VALUES'!$D$29*'UNIT VALUES'!$D$36, Q6*'UNIT VALUES'!$D$31*'UNIT VALUES'!$D$36)),0)</f>
        <v>421471</v>
      </c>
      <c r="AA6" s="168">
        <f>ROUND(IF(C6="22", IF(U6&gt;V6,0,R6*'UNIT VALUES'!$D$43*'UNIT VALUES'!$D$44),IF(CALCS!U6&gt;CALCS!V6,0,CALCS!R6*'UNIT VALUES'!$D$34*'UNIT VALUES'!$D$36)), 0)</f>
        <v>0</v>
      </c>
      <c r="AB6" s="168">
        <f>ROUND(IF(C6="22",IF(U6&gt;V6,S6*'UNIT VALUES'!$D$40*'UNIT VALUES'!$D$44,0),IF(U6&gt;V6,S6*'UNIT VALUES'!$D$30*'UNIT VALUES'!$D$36)), 0)</f>
        <v>54088</v>
      </c>
      <c r="AC6" s="168">
        <f>ROUND(IF(U6&gt;V6,0,IF(T6&gt;1, IF(C6="66", T6*'UNIT VALUES'!$D$33*'UNIT VALUES'!$D$36,T6*'UNIT VALUES'!$D$32*'UNIT VALUES'!$D$36),0)),0)</f>
        <v>0</v>
      </c>
      <c r="AD6" t="str">
        <f t="shared" si="2"/>
        <v>010144</v>
      </c>
    </row>
    <row r="7" spans="1:30" x14ac:dyDescent="0.25">
      <c r="A7" s="176" t="s">
        <v>4797</v>
      </c>
      <c r="B7" s="176" t="s">
        <v>34</v>
      </c>
      <c r="C7" s="176" t="s">
        <v>47</v>
      </c>
      <c r="D7" s="176" t="s">
        <v>48</v>
      </c>
      <c r="E7" s="176" t="s">
        <v>35</v>
      </c>
      <c r="F7" s="176" t="s">
        <v>49</v>
      </c>
      <c r="G7" s="176" t="s">
        <v>50</v>
      </c>
      <c r="H7" s="176" t="s">
        <v>23</v>
      </c>
      <c r="I7" s="176" t="s">
        <v>51</v>
      </c>
      <c r="J7" s="176" t="s">
        <v>52</v>
      </c>
      <c r="K7" s="176" t="s">
        <v>3325</v>
      </c>
      <c r="L7" s="176" t="s">
        <v>4798</v>
      </c>
      <c r="M7" s="177">
        <v>37656</v>
      </c>
      <c r="N7" s="177">
        <v>31729</v>
      </c>
      <c r="O7" s="177">
        <v>26511</v>
      </c>
      <c r="P7" s="177">
        <v>22338</v>
      </c>
      <c r="Q7" s="177">
        <v>8717</v>
      </c>
      <c r="R7" s="177">
        <v>1581</v>
      </c>
      <c r="S7" s="177">
        <v>196</v>
      </c>
      <c r="T7" s="24">
        <f>IF(P7&gt;0, ROUND(IF(IF(OR(C7="51", C7="52", C7="66"), (L7*'UNIT VALUES'!$C$26)-CALCS!P7,0)&gt;0, IF(OR(C7="51", C7="52", C7="66"), (L7*'UNIT VALUES'!$C$26)-CALCS!P7,0), 0), 0), ROUND(IF(IF(OR(C7="51", C7="52", C7="66"), (L7*'UNIT VALUES'!$C$26)-CALCS!O7,0)&gt;0, IF(OR(C7="51", C7="52", C7="66"), (L7*'UNIT VALUES'!$C$26)-CALCS!O7,0), 0), 0))</f>
        <v>29881</v>
      </c>
      <c r="U7" s="25">
        <f>IF(C7="22", (O7*'UNIT VALUES'!$D$38)+(Q7*'UNIT VALUES'!$D$39)+(S7*'UNIT VALUES'!$D$40), (O7*'UNIT VALUES'!$D$28)+(Q7*'UNIT VALUES'!$D$29)+(S7*'UNIT VALUES'!$D$30))</f>
        <v>330555.71544394118</v>
      </c>
      <c r="V7" s="25">
        <f>IF(C7="22",(O7*'UNIT VALUES'!$D$41)+(Q7*'UNIT VALUES'!$D$42)+(R7*'UNIT VALUES'!$D$43),IF(C7="66",(Q7*'UNIT VALUES'!$D$31)+(T7*'UNIT VALUES'!$D$33)+(R7*'UNIT VALUES'!$D$34),(Q7*'UNIT VALUES'!$D$31)+(T7*'UNIT VALUES'!$D$32)+(R7*'UNIT VALUES'!$D$34)))</f>
        <v>652449.57526274561</v>
      </c>
      <c r="W7" s="25">
        <f t="shared" si="1"/>
        <v>652450</v>
      </c>
      <c r="X7" s="30">
        <f>ROUND(IF(C7="22", W7*'UNIT VALUES'!$D$44, W7*'UNIT VALUES'!$D$36), 0)</f>
        <v>570372</v>
      </c>
      <c r="Y7" s="168">
        <f>ROUND(IF(C7="22", IF(U7&gt;V7,O7*'UNIT VALUES'!$D$38*'UNIT VALUES'!$D$44,O7*'UNIT VALUES'!$D$41*'UNIT VALUES'!$D$44),IF(U7&gt;V7, O7*'UNIT VALUES'!$D$28*'UNIT VALUES'!$D$36,0)), 0)</f>
        <v>0</v>
      </c>
      <c r="Z7" s="168">
        <f>ROUND(IF(C7="22", IF(U7&gt;V7,Q7*'UNIT VALUES'!$D$39*'UNIT VALUES'!$D$44,Q7*'UNIT VALUES'!$D$42*'UNIT VALUES'!$D$44), IF(U7&gt;V7, Q7*'UNIT VALUES'!$D$29*'UNIT VALUES'!$D$36, Q7*'UNIT VALUES'!$D$31*'UNIT VALUES'!$D$36)),0)</f>
        <v>127679</v>
      </c>
      <c r="AA7" s="168">
        <f>ROUND(IF(C7="22", IF(U7&gt;V7,0,R7*'UNIT VALUES'!$D$43*'UNIT VALUES'!$D$44),IF(CALCS!U7&gt;CALCS!V7,0,CALCS!R7*'UNIT VALUES'!$D$34*'UNIT VALUES'!$D$36)), 0)</f>
        <v>113150</v>
      </c>
      <c r="AB7" s="168">
        <f>ROUND(IF(C7="22",IF(U7&gt;V7,S7*'UNIT VALUES'!$D$40*'UNIT VALUES'!$D$44,0),IF(U7&gt;V7,S7*'UNIT VALUES'!$D$30*'UNIT VALUES'!$D$36)), 0)</f>
        <v>0</v>
      </c>
      <c r="AC7" s="168">
        <f>ROUND(IF(U7&gt;V7,0,IF(T7&gt;1, IF(C7="66", T7*'UNIT VALUES'!$D$33*'UNIT VALUES'!$D$36,T7*'UNIT VALUES'!$D$32*'UNIT VALUES'!$D$36),0)),0)</f>
        <v>329543</v>
      </c>
      <c r="AD7" t="str">
        <f t="shared" si="2"/>
        <v>010216</v>
      </c>
    </row>
    <row r="8" spans="1:30" x14ac:dyDescent="0.25">
      <c r="A8" s="176" t="s">
        <v>4799</v>
      </c>
      <c r="B8" s="176" t="s">
        <v>34</v>
      </c>
      <c r="C8" s="176" t="s">
        <v>27</v>
      </c>
      <c r="D8" s="176" t="s">
        <v>28</v>
      </c>
      <c r="E8" s="176" t="s">
        <v>35</v>
      </c>
      <c r="F8" s="176" t="s">
        <v>54</v>
      </c>
      <c r="G8" s="176" t="s">
        <v>22</v>
      </c>
      <c r="H8" s="176" t="s">
        <v>23</v>
      </c>
      <c r="I8" s="176" t="s">
        <v>55</v>
      </c>
      <c r="J8" s="176" t="s">
        <v>52</v>
      </c>
      <c r="K8" s="176" t="s">
        <v>3325</v>
      </c>
      <c r="L8" s="176" t="s">
        <v>4800</v>
      </c>
      <c r="M8" s="177">
        <v>288297</v>
      </c>
      <c r="N8" s="177">
        <v>286799</v>
      </c>
      <c r="O8" s="177">
        <v>212157</v>
      </c>
      <c r="P8" s="177">
        <v>211055</v>
      </c>
      <c r="Q8" s="177">
        <v>63503</v>
      </c>
      <c r="R8" s="177">
        <v>18581</v>
      </c>
      <c r="S8" s="177">
        <v>1614</v>
      </c>
      <c r="T8" s="24">
        <f>IF(P8&gt;0, ROUND(IF(IF(OR(C8="51", C8="52", C8="66"), (L8*'UNIT VALUES'!$C$26)-CALCS!P8,0)&gt;0, IF(OR(C8="51", C8="52", C8="66"), (L8*'UNIT VALUES'!$C$26)-CALCS!P8,0), 0), 0), ROUND(IF(IF(OR(C8="51", C8="52", C8="66"), (L8*'UNIT VALUES'!$C$26)-CALCS!O8,0)&gt;0, IF(OR(C8="51", C8="52", C8="66"), (L8*'UNIT VALUES'!$C$26)-CALCS!O8,0), 0), 0))</f>
        <v>328321</v>
      </c>
      <c r="U8" s="25">
        <f>IF(C8="22", (O8*'UNIT VALUES'!$D$38)+(Q8*'UNIT VALUES'!$D$39)+(S8*'UNIT VALUES'!$D$40), (O8*'UNIT VALUES'!$D$28)+(Q8*'UNIT VALUES'!$D$29)+(S8*'UNIT VALUES'!$D$30))</f>
        <v>2478043.301719747</v>
      </c>
      <c r="V8" s="25">
        <f>IF(C8="22",(O8*'UNIT VALUES'!$D$41)+(Q8*'UNIT VALUES'!$D$42)+(R8*'UNIT VALUES'!$D$43),IF(C8="66",(Q8*'UNIT VALUES'!$D$31)+(T8*'UNIT VALUES'!$D$33)+(R8*'UNIT VALUES'!$D$34),(Q8*'UNIT VALUES'!$D$31)+(T8*'UNIT VALUES'!$D$32)+(R8*'UNIT VALUES'!$D$34)))</f>
        <v>6727109.0840169815</v>
      </c>
      <c r="W8" s="25">
        <f t="shared" si="1"/>
        <v>6727109</v>
      </c>
      <c r="X8" s="30">
        <f>ROUND(IF(C8="22", W8*'UNIT VALUES'!$D$44, W8*'UNIT VALUES'!$D$36), 0)</f>
        <v>5880843</v>
      </c>
      <c r="Y8" s="168">
        <f>ROUND(IF(C8="22", IF(U8&gt;V8,O8*'UNIT VALUES'!$D$38*'UNIT VALUES'!$D$44,O8*'UNIT VALUES'!$D$41*'UNIT VALUES'!$D$44),IF(U8&gt;V8, O8*'UNIT VALUES'!$D$28*'UNIT VALUES'!$D$36,0)), 0)</f>
        <v>0</v>
      </c>
      <c r="Z8" s="168">
        <f>ROUND(IF(C8="22", IF(U8&gt;V8,Q8*'UNIT VALUES'!$D$39*'UNIT VALUES'!$D$44,Q8*'UNIT VALUES'!$D$42*'UNIT VALUES'!$D$44), IF(U8&gt;V8, Q8*'UNIT VALUES'!$D$29*'UNIT VALUES'!$D$36, Q8*'UNIT VALUES'!$D$31*'UNIT VALUES'!$D$36)),0)</f>
        <v>930137</v>
      </c>
      <c r="AA8" s="168">
        <f>ROUND(IF(C8="22", IF(U8&gt;V8,0,R8*'UNIT VALUES'!$D$43*'UNIT VALUES'!$D$44),IF(CALCS!U8&gt;CALCS!V8,0,CALCS!R8*'UNIT VALUES'!$D$34*'UNIT VALUES'!$D$36)), 0)</f>
        <v>1329812</v>
      </c>
      <c r="AB8" s="168">
        <f>ROUND(IF(C8="22",IF(U8&gt;V8,S8*'UNIT VALUES'!$D$40*'UNIT VALUES'!$D$44,0),IF(U8&gt;V8,S8*'UNIT VALUES'!$D$30*'UNIT VALUES'!$D$36)), 0)</f>
        <v>0</v>
      </c>
      <c r="AC8" s="168">
        <f>ROUND(IF(U8&gt;V8,0,IF(T8&gt;1, IF(C8="66", T8*'UNIT VALUES'!$D$33*'UNIT VALUES'!$D$36,T8*'UNIT VALUES'!$D$32*'UNIT VALUES'!$D$36),0)),0)</f>
        <v>3620894</v>
      </c>
      <c r="AD8" t="str">
        <f t="shared" si="2"/>
        <v>010228</v>
      </c>
    </row>
    <row r="9" spans="1:30" x14ac:dyDescent="0.25">
      <c r="A9" s="176" t="s">
        <v>4801</v>
      </c>
      <c r="B9" s="176" t="s">
        <v>34</v>
      </c>
      <c r="C9" s="176" t="s">
        <v>27</v>
      </c>
      <c r="D9" s="176" t="s">
        <v>28</v>
      </c>
      <c r="E9" s="176" t="s">
        <v>35</v>
      </c>
      <c r="F9" s="176" t="s">
        <v>57</v>
      </c>
      <c r="G9" s="176" t="s">
        <v>22</v>
      </c>
      <c r="H9" s="176" t="s">
        <v>23</v>
      </c>
      <c r="I9" s="176" t="s">
        <v>58</v>
      </c>
      <c r="J9" s="176" t="s">
        <v>59</v>
      </c>
      <c r="K9" s="176" t="s">
        <v>3325</v>
      </c>
      <c r="L9" s="176" t="s">
        <v>4802</v>
      </c>
      <c r="M9" s="177">
        <v>42675</v>
      </c>
      <c r="N9" s="177">
        <v>42002</v>
      </c>
      <c r="O9" s="177">
        <v>55072</v>
      </c>
      <c r="P9" s="177">
        <v>0</v>
      </c>
      <c r="Q9" s="177">
        <v>11596</v>
      </c>
      <c r="R9" s="177">
        <v>1221</v>
      </c>
      <c r="S9" s="177">
        <v>711</v>
      </c>
      <c r="T9" s="24">
        <f>IF(P9&gt;0, ROUND(IF(IF(OR(C9="51", C9="52", C9="66"), (L9*'UNIT VALUES'!$C$26)-CALCS!P9,0)&gt;0, IF(OR(C9="51", C9="52", C9="66"), (L9*'UNIT VALUES'!$C$26)-CALCS!P9,0), 0), 0), ROUND(IF(IF(OR(C9="51", C9="52", C9="66"), (L9*'UNIT VALUES'!$C$26)-CALCS!O9,0)&gt;0, IF(OR(C9="51", C9="52", C9="66"), (L9*'UNIT VALUES'!$C$26)-CALCS!O9,0), 0), 0))</f>
        <v>0</v>
      </c>
      <c r="U9" s="25">
        <f>IF(C9="22", (O9*'UNIT VALUES'!$D$38)+(Q9*'UNIT VALUES'!$D$39)+(S9*'UNIT VALUES'!$D$40), (O9*'UNIT VALUES'!$D$28)+(Q9*'UNIT VALUES'!$D$29)+(S9*'UNIT VALUES'!$D$30))</f>
        <v>554426.64981478162</v>
      </c>
      <c r="V9" s="25">
        <f>IF(C9="22",(O9*'UNIT VALUES'!$D$41)+(Q9*'UNIT VALUES'!$D$42)+(R9*'UNIT VALUES'!$D$43),IF(C9="66",(Q9*'UNIT VALUES'!$D$31)+(T9*'UNIT VALUES'!$D$33)+(R9*'UNIT VALUES'!$D$34),(Q9*'UNIT VALUES'!$D$31)+(T9*'UNIT VALUES'!$D$32)+(R9*'UNIT VALUES'!$D$34)))</f>
        <v>294249.6284379306</v>
      </c>
      <c r="W9" s="25">
        <f t="shared" si="1"/>
        <v>554427</v>
      </c>
      <c r="X9" s="30">
        <f>ROUND(IF(C9="22", W9*'UNIT VALUES'!$D$44, W9*'UNIT VALUES'!$D$36), 0)</f>
        <v>484680</v>
      </c>
      <c r="Y9" s="168">
        <f>ROUND(IF(C9="22", IF(U9&gt;V9,O9*'UNIT VALUES'!$D$38*'UNIT VALUES'!$D$44,O9*'UNIT VALUES'!$D$41*'UNIT VALUES'!$D$44),IF(U9&gt;V9, O9*'UNIT VALUES'!$D$28*'UNIT VALUES'!$D$36,0)), 0)</f>
        <v>100131</v>
      </c>
      <c r="Z9" s="168">
        <f>ROUND(IF(C9="22", IF(U9&gt;V9,Q9*'UNIT VALUES'!$D$39*'UNIT VALUES'!$D$44,Q9*'UNIT VALUES'!$D$42*'UNIT VALUES'!$D$44), IF(U9&gt;V9, Q9*'UNIT VALUES'!$D$29*'UNIT VALUES'!$D$36, Q9*'UNIT VALUES'!$D$31*'UNIT VALUES'!$D$36)),0)</f>
        <v>283080</v>
      </c>
      <c r="AA9" s="168">
        <f>ROUND(IF(C9="22", IF(U9&gt;V9,0,R9*'UNIT VALUES'!$D$43*'UNIT VALUES'!$D$44),IF(CALCS!U9&gt;CALCS!V9,0,CALCS!R9*'UNIT VALUES'!$D$34*'UNIT VALUES'!$D$36)), 0)</f>
        <v>0</v>
      </c>
      <c r="AB9" s="168">
        <f>ROUND(IF(C9="22",IF(U9&gt;V9,S9*'UNIT VALUES'!$D$40*'UNIT VALUES'!$D$44,0),IF(U9&gt;V9,S9*'UNIT VALUES'!$D$30*'UNIT VALUES'!$D$36)), 0)</f>
        <v>101469</v>
      </c>
      <c r="AC9" s="168">
        <f>ROUND(IF(U9&gt;V9,0,IF(T9&gt;1, IF(C9="66", T9*'UNIT VALUES'!$D$33*'UNIT VALUES'!$D$36,T9*'UNIT VALUES'!$D$32*'UNIT VALUES'!$D$36),0)),0)</f>
        <v>0</v>
      </c>
      <c r="AD9" t="str">
        <f t="shared" si="2"/>
        <v>010594</v>
      </c>
    </row>
    <row r="10" spans="1:30" x14ac:dyDescent="0.25">
      <c r="A10" s="176" t="s">
        <v>4803</v>
      </c>
      <c r="B10" s="176" t="s">
        <v>34</v>
      </c>
      <c r="C10" s="176" t="s">
        <v>27</v>
      </c>
      <c r="D10" s="176" t="s">
        <v>28</v>
      </c>
      <c r="E10" s="176" t="s">
        <v>35</v>
      </c>
      <c r="F10" s="176" t="s">
        <v>61</v>
      </c>
      <c r="G10" s="176" t="s">
        <v>22</v>
      </c>
      <c r="H10" s="176" t="s">
        <v>23</v>
      </c>
      <c r="I10" s="176" t="s">
        <v>62</v>
      </c>
      <c r="J10" s="176" t="s">
        <v>63</v>
      </c>
      <c r="K10" s="176" t="s">
        <v>3325</v>
      </c>
      <c r="L10" s="176" t="s">
        <v>4804</v>
      </c>
      <c r="M10" s="177">
        <v>49083</v>
      </c>
      <c r="N10" s="177">
        <v>48750</v>
      </c>
      <c r="O10" s="177">
        <v>68468</v>
      </c>
      <c r="P10" s="177">
        <v>0</v>
      </c>
      <c r="Q10" s="177">
        <v>12742</v>
      </c>
      <c r="R10" s="177">
        <v>849</v>
      </c>
      <c r="S10" s="177">
        <v>233</v>
      </c>
      <c r="T10" s="24">
        <f>IF(P10&gt;0, ROUND(IF(IF(OR(C10="51", C10="52", C10="66"), (L10*'UNIT VALUES'!$C$26)-CALCS!P10,0)&gt;0, IF(OR(C10="51", C10="52", C10="66"), (L10*'UNIT VALUES'!$C$26)-CALCS!P10,0), 0), 0), ROUND(IF(IF(OR(C10="51", C10="52", C10="66"), (L10*'UNIT VALUES'!$C$26)-CALCS!O10,0)&gt;0, IF(OR(C10="51", C10="52", C10="66"), (L10*'UNIT VALUES'!$C$26)-CALCS!O10,0), 0), 0))</f>
        <v>0</v>
      </c>
      <c r="U10" s="25">
        <f>IF(C10="22", (O10*'UNIT VALUES'!$D$38)+(Q10*'UNIT VALUES'!$D$39)+(S10*'UNIT VALUES'!$D$40), (O10*'UNIT VALUES'!$D$28)+(Q10*'UNIT VALUES'!$D$29)+(S10*'UNIT VALUES'!$D$30))</f>
        <v>536256.29870183032</v>
      </c>
      <c r="V10" s="25">
        <f>IF(C10="22",(O10*'UNIT VALUES'!$D$41)+(Q10*'UNIT VALUES'!$D$42)+(R10*'UNIT VALUES'!$D$43),IF(C10="66",(Q10*'UNIT VALUES'!$D$31)+(T10*'UNIT VALUES'!$D$33)+(R10*'UNIT VALUES'!$D$34),(Q10*'UNIT VALUES'!$D$31)+(T10*'UNIT VALUES'!$D$32)+(R10*'UNIT VALUES'!$D$34)))</f>
        <v>282996.13038988761</v>
      </c>
      <c r="W10" s="25">
        <f t="shared" si="1"/>
        <v>536256</v>
      </c>
      <c r="X10" s="30">
        <f>ROUND(IF(C10="22", W10*'UNIT VALUES'!$D$44, W10*'UNIT VALUES'!$D$36), 0)</f>
        <v>468795</v>
      </c>
      <c r="Y10" s="168">
        <f>ROUND(IF(C10="22", IF(U10&gt;V10,O10*'UNIT VALUES'!$D$38*'UNIT VALUES'!$D$44,O10*'UNIT VALUES'!$D$41*'UNIT VALUES'!$D$44),IF(U10&gt;V10, O10*'UNIT VALUES'!$D$28*'UNIT VALUES'!$D$36,0)), 0)</f>
        <v>124487</v>
      </c>
      <c r="Z10" s="168">
        <f>ROUND(IF(C10="22", IF(U10&gt;V10,Q10*'UNIT VALUES'!$D$39*'UNIT VALUES'!$D$44,Q10*'UNIT VALUES'!$D$42*'UNIT VALUES'!$D$44), IF(U10&gt;V10, Q10*'UNIT VALUES'!$D$29*'UNIT VALUES'!$D$36, Q10*'UNIT VALUES'!$D$31*'UNIT VALUES'!$D$36)),0)</f>
        <v>311056</v>
      </c>
      <c r="AA10" s="168">
        <f>ROUND(IF(C10="22", IF(U10&gt;V10,0,R10*'UNIT VALUES'!$D$43*'UNIT VALUES'!$D$44),IF(CALCS!U10&gt;CALCS!V10,0,CALCS!R10*'UNIT VALUES'!$D$34*'UNIT VALUES'!$D$36)), 0)</f>
        <v>0</v>
      </c>
      <c r="AB10" s="168">
        <f>ROUND(IF(C10="22",IF(U10&gt;V10,S10*'UNIT VALUES'!$D$40*'UNIT VALUES'!$D$44,0),IF(U10&gt;V10,S10*'UNIT VALUES'!$D$30*'UNIT VALUES'!$D$36)), 0)</f>
        <v>33252</v>
      </c>
      <c r="AC10" s="168">
        <f>ROUND(IF(U10&gt;V10,0,IF(T10&gt;1, IF(C10="66", T10*'UNIT VALUES'!$D$33*'UNIT VALUES'!$D$36,T10*'UNIT VALUES'!$D$32*'UNIT VALUES'!$D$36),0)),0)</f>
        <v>0</v>
      </c>
      <c r="AD10" t="str">
        <f t="shared" si="2"/>
        <v>010624</v>
      </c>
    </row>
    <row r="11" spans="1:30" x14ac:dyDescent="0.25">
      <c r="A11" s="176" t="s">
        <v>4712</v>
      </c>
      <c r="B11" s="176" t="s">
        <v>34</v>
      </c>
      <c r="C11" s="176" t="s">
        <v>27</v>
      </c>
      <c r="D11" s="176" t="s">
        <v>28</v>
      </c>
      <c r="E11" s="176" t="s">
        <v>35</v>
      </c>
      <c r="F11" s="176" t="s">
        <v>1160</v>
      </c>
      <c r="G11" s="176" t="s">
        <v>22</v>
      </c>
      <c r="H11" s="176" t="s">
        <v>23</v>
      </c>
      <c r="I11" s="176" t="s">
        <v>4713</v>
      </c>
      <c r="J11" s="176" t="s">
        <v>4746</v>
      </c>
      <c r="K11" s="176" t="s">
        <v>3325</v>
      </c>
      <c r="L11" s="176" t="s">
        <v>4805</v>
      </c>
      <c r="M11" s="177">
        <v>0</v>
      </c>
      <c r="N11" s="177">
        <v>0</v>
      </c>
      <c r="O11" s="177">
        <v>19421</v>
      </c>
      <c r="P11" s="177">
        <v>0</v>
      </c>
      <c r="Q11" s="177">
        <v>1915</v>
      </c>
      <c r="R11" s="177">
        <v>233</v>
      </c>
      <c r="S11" s="177">
        <v>89</v>
      </c>
      <c r="T11" s="24">
        <f>IF(P11&gt;0, ROUND(IF(IF(OR(C11="51", C11="52", C11="66"), (L11*'UNIT VALUES'!$C$26)-CALCS!P11,0)&gt;0, IF(OR(C11="51", C11="52", C11="66"), (L11*'UNIT VALUES'!$C$26)-CALCS!P11,0), 0), 0), ROUND(IF(IF(OR(C11="51", C11="52", C11="66"), (L11*'UNIT VALUES'!$C$26)-CALCS!O11,0)&gt;0, IF(OR(C11="51", C11="52", C11="66"), (L11*'UNIT VALUES'!$C$26)-CALCS!O11,0), 0), 0))</f>
        <v>0</v>
      </c>
      <c r="U11" s="25">
        <f>IF(C11="22", (O11*'UNIT VALUES'!$D$38)+(Q11*'UNIT VALUES'!$D$39)+(S11*'UNIT VALUES'!$D$40), (O11*'UNIT VALUES'!$D$28)+(Q11*'UNIT VALUES'!$D$29)+(S11*'UNIT VALUES'!$D$30))</f>
        <v>108397.42105497369</v>
      </c>
      <c r="V11" s="25">
        <f>IF(C11="22",(O11*'UNIT VALUES'!$D$41)+(Q11*'UNIT VALUES'!$D$42)+(R11*'UNIT VALUES'!$D$43),IF(C11="66",(Q11*'UNIT VALUES'!$D$31)+(T11*'UNIT VALUES'!$D$33)+(R11*'UNIT VALUES'!$D$34),(Q11*'UNIT VALUES'!$D$31)+(T11*'UNIT VALUES'!$D$32)+(R11*'UNIT VALUES'!$D$34)))</f>
        <v>51160.684658424609</v>
      </c>
      <c r="W11" s="25">
        <f t="shared" si="1"/>
        <v>108397</v>
      </c>
      <c r="X11" s="30">
        <f>ROUND(IF(C11="22", W11*'UNIT VALUES'!$D$44, W11*'UNIT VALUES'!$D$36), 0)</f>
        <v>94761</v>
      </c>
      <c r="Y11" s="168">
        <f>ROUND(IF(C11="22", IF(U11&gt;V11,O11*'UNIT VALUES'!$D$38*'UNIT VALUES'!$D$44,O11*'UNIT VALUES'!$D$41*'UNIT VALUES'!$D$44),IF(U11&gt;V11, O11*'UNIT VALUES'!$D$28*'UNIT VALUES'!$D$36,0)), 0)</f>
        <v>35311</v>
      </c>
      <c r="Z11" s="168">
        <f>ROUND(IF(C11="22", IF(U11&gt;V11,Q11*'UNIT VALUES'!$D$39*'UNIT VALUES'!$D$44,Q11*'UNIT VALUES'!$D$42*'UNIT VALUES'!$D$44), IF(U11&gt;V11, Q11*'UNIT VALUES'!$D$29*'UNIT VALUES'!$D$36, Q11*'UNIT VALUES'!$D$31*'UNIT VALUES'!$D$36)),0)</f>
        <v>46749</v>
      </c>
      <c r="AA11" s="168">
        <f>ROUND(IF(C11="22", IF(U11&gt;V11,0,R11*'UNIT VALUES'!$D$43*'UNIT VALUES'!$D$44),IF(CALCS!U11&gt;CALCS!V11,0,CALCS!R11*'UNIT VALUES'!$D$34*'UNIT VALUES'!$D$36)), 0)</f>
        <v>0</v>
      </c>
      <c r="AB11" s="168">
        <f>ROUND(IF(C11="22",IF(U11&gt;V11,S11*'UNIT VALUES'!$D$40*'UNIT VALUES'!$D$44,0),IF(U11&gt;V11,S11*'UNIT VALUES'!$D$30*'UNIT VALUES'!$D$36)), 0)</f>
        <v>12701</v>
      </c>
      <c r="AC11" s="168">
        <f>ROUND(IF(U11&gt;V11,0,IF(T11&gt;1, IF(C11="66", T11*'UNIT VALUES'!$D$33*'UNIT VALUES'!$D$36,T11*'UNIT VALUES'!$D$32*'UNIT VALUES'!$D$36),0)),0)</f>
        <v>0</v>
      </c>
      <c r="AD11" t="str">
        <f t="shared" si="2"/>
        <v>010750</v>
      </c>
    </row>
    <row r="12" spans="1:30" x14ac:dyDescent="0.25">
      <c r="A12" s="176" t="s">
        <v>4806</v>
      </c>
      <c r="B12" s="176" t="s">
        <v>34</v>
      </c>
      <c r="C12" s="176" t="s">
        <v>27</v>
      </c>
      <c r="D12" s="176" t="s">
        <v>28</v>
      </c>
      <c r="E12" s="176" t="s">
        <v>35</v>
      </c>
      <c r="F12" s="176" t="s">
        <v>65</v>
      </c>
      <c r="G12" s="176" t="s">
        <v>66</v>
      </c>
      <c r="H12" s="176" t="s">
        <v>23</v>
      </c>
      <c r="I12" s="176" t="s">
        <v>67</v>
      </c>
      <c r="J12" s="176" t="s">
        <v>68</v>
      </c>
      <c r="K12" s="176" t="s">
        <v>3325</v>
      </c>
      <c r="L12" s="176" t="s">
        <v>4807</v>
      </c>
      <c r="M12" s="177">
        <v>37029</v>
      </c>
      <c r="N12" s="177">
        <v>37029</v>
      </c>
      <c r="O12" s="177">
        <v>39959</v>
      </c>
      <c r="P12" s="177">
        <v>0</v>
      </c>
      <c r="Q12" s="177">
        <v>9323</v>
      </c>
      <c r="R12" s="177">
        <v>1202</v>
      </c>
      <c r="S12" s="177">
        <v>106</v>
      </c>
      <c r="T12" s="24">
        <f>IF(P12&gt;0, ROUND(IF(IF(OR(C12="51", C12="52", C12="66"), (L12*'UNIT VALUES'!$C$26)-CALCS!P12,0)&gt;0, IF(OR(C12="51", C12="52", C12="66"), (L12*'UNIT VALUES'!$C$26)-CALCS!P12,0), 0), 0), ROUND(IF(IF(OR(C12="51", C12="52", C12="66"), (L12*'UNIT VALUES'!$C$26)-CALCS!O12,0)&gt;0, IF(OR(C12="51", C12="52", C12="66"), (L12*'UNIT VALUES'!$C$26)-CALCS!O12,0), 0), 0))</f>
        <v>10040</v>
      </c>
      <c r="U12" s="25">
        <f>IF(C12="22", (O12*'UNIT VALUES'!$D$38)+(Q12*'UNIT VALUES'!$D$39)+(S12*'UNIT VALUES'!$D$40), (O12*'UNIT VALUES'!$D$28)+(Q12*'UNIT VALUES'!$D$29)+(S12*'UNIT VALUES'!$D$30))</f>
        <v>360755.06209381972</v>
      </c>
      <c r="V12" s="25">
        <f>IF(C12="22",(O12*'UNIT VALUES'!$D$41)+(Q12*'UNIT VALUES'!$D$42)+(R12*'UNIT VALUES'!$D$43),IF(C12="66",(Q12*'UNIT VALUES'!$D$31)+(T12*'UNIT VALUES'!$D$33)+(R12*'UNIT VALUES'!$D$34),(Q12*'UNIT VALUES'!$D$31)+(T12*'UNIT VALUES'!$D$32)+(R12*'UNIT VALUES'!$D$34)))</f>
        <v>381270.34450150537</v>
      </c>
      <c r="W12" s="25">
        <f t="shared" si="1"/>
        <v>381270</v>
      </c>
      <c r="X12" s="30">
        <f>ROUND(IF(C12="22", W12*'UNIT VALUES'!$D$44, W12*'UNIT VALUES'!$D$36), 0)</f>
        <v>333306</v>
      </c>
      <c r="Y12" s="168">
        <f>ROUND(IF(C12="22", IF(U12&gt;V12,O12*'UNIT VALUES'!$D$38*'UNIT VALUES'!$D$44,O12*'UNIT VALUES'!$D$41*'UNIT VALUES'!$D$44),IF(U12&gt;V12, O12*'UNIT VALUES'!$D$28*'UNIT VALUES'!$D$36,0)), 0)</f>
        <v>0</v>
      </c>
      <c r="Z12" s="168">
        <f>ROUND(IF(C12="22", IF(U12&gt;V12,Q12*'UNIT VALUES'!$D$39*'UNIT VALUES'!$D$44,Q12*'UNIT VALUES'!$D$42*'UNIT VALUES'!$D$44), IF(U12&gt;V12, Q12*'UNIT VALUES'!$D$29*'UNIT VALUES'!$D$36, Q12*'UNIT VALUES'!$D$31*'UNIT VALUES'!$D$36)),0)</f>
        <v>136555</v>
      </c>
      <c r="AA12" s="168">
        <f>ROUND(IF(C12="22", IF(U12&gt;V12,0,R12*'UNIT VALUES'!$D$43*'UNIT VALUES'!$D$44),IF(CALCS!U12&gt;CALCS!V12,0,CALCS!R12*'UNIT VALUES'!$D$34*'UNIT VALUES'!$D$36)), 0)</f>
        <v>86025</v>
      </c>
      <c r="AB12" s="168">
        <f>ROUND(IF(C12="22",IF(U12&gt;V12,S12*'UNIT VALUES'!$D$40*'UNIT VALUES'!$D$44,0),IF(U12&gt;V12,S12*'UNIT VALUES'!$D$30*'UNIT VALUES'!$D$36)), 0)</f>
        <v>0</v>
      </c>
      <c r="AC12" s="168">
        <f>ROUND(IF(U12&gt;V12,0,IF(T12&gt;1, IF(C12="66", T12*'UNIT VALUES'!$D$33*'UNIT VALUES'!$D$36,T12*'UNIT VALUES'!$D$32*'UNIT VALUES'!$D$36),0)),0)</f>
        <v>110726</v>
      </c>
      <c r="AD12" t="str">
        <f t="shared" si="2"/>
        <v>010810</v>
      </c>
    </row>
    <row r="13" spans="1:30" x14ac:dyDescent="0.25">
      <c r="A13" s="176" t="s">
        <v>4808</v>
      </c>
      <c r="B13" s="176" t="s">
        <v>34</v>
      </c>
      <c r="C13" s="176" t="s">
        <v>27</v>
      </c>
      <c r="D13" s="176" t="s">
        <v>28</v>
      </c>
      <c r="E13" s="176" t="s">
        <v>35</v>
      </c>
      <c r="F13" s="176" t="s">
        <v>70</v>
      </c>
      <c r="G13" s="176" t="s">
        <v>71</v>
      </c>
      <c r="H13" s="176" t="s">
        <v>23</v>
      </c>
      <c r="I13" s="176" t="s">
        <v>72</v>
      </c>
      <c r="J13" s="176" t="s">
        <v>73</v>
      </c>
      <c r="K13" s="176" t="s">
        <v>3325</v>
      </c>
      <c r="L13" s="176" t="s">
        <v>4809</v>
      </c>
      <c r="M13" s="177">
        <v>47565</v>
      </c>
      <c r="N13" s="177">
        <v>47565</v>
      </c>
      <c r="O13" s="177">
        <v>35837</v>
      </c>
      <c r="P13" s="177">
        <v>0</v>
      </c>
      <c r="Q13" s="177">
        <v>10390</v>
      </c>
      <c r="R13" s="177">
        <v>3626</v>
      </c>
      <c r="S13" s="177">
        <v>224</v>
      </c>
      <c r="T13" s="24">
        <f>IF(P13&gt;0, ROUND(IF(IF(OR(C13="51", C13="52", C13="66"), (L13*'UNIT VALUES'!$C$26)-CALCS!P13,0)&gt;0, IF(OR(C13="51", C13="52", C13="66"), (L13*'UNIT VALUES'!$C$26)-CALCS!P13,0), 0), 0), ROUND(IF(IF(OR(C13="51", C13="52", C13="66"), (L13*'UNIT VALUES'!$C$26)-CALCS!O13,0)&gt;0, IF(OR(C13="51", C13="52", C13="66"), (L13*'UNIT VALUES'!$C$26)-CALCS!O13,0), 0), 0))</f>
        <v>55930</v>
      </c>
      <c r="U13" s="25">
        <f>IF(C13="22", (O13*'UNIT VALUES'!$D$38)+(Q13*'UNIT VALUES'!$D$39)+(S13*'UNIT VALUES'!$D$40), (O13*'UNIT VALUES'!$D$28)+(Q13*'UNIT VALUES'!$D$29)+(S13*'UNIT VALUES'!$D$30))</f>
        <v>401241.32406066143</v>
      </c>
      <c r="V13" s="25">
        <f>IF(C13="22",(O13*'UNIT VALUES'!$D$41)+(Q13*'UNIT VALUES'!$D$42)+(R13*'UNIT VALUES'!$D$43),IF(C13="66",(Q13*'UNIT VALUES'!$D$31)+(T13*'UNIT VALUES'!$D$33)+(R13*'UNIT VALUES'!$D$34),(Q13*'UNIT VALUES'!$D$31)+(T13*'UNIT VALUES'!$D$32)+(R13*'UNIT VALUES'!$D$34)))</f>
        <v>1176521.3016168608</v>
      </c>
      <c r="W13" s="25">
        <f t="shared" si="1"/>
        <v>1176521</v>
      </c>
      <c r="X13" s="30">
        <f>ROUND(IF(C13="22", W13*'UNIT VALUES'!$D$44, W13*'UNIT VALUES'!$D$36), 0)</f>
        <v>1028515</v>
      </c>
      <c r="Y13" s="168">
        <f>ROUND(IF(C13="22", IF(U13&gt;V13,O13*'UNIT VALUES'!$D$38*'UNIT VALUES'!$D$44,O13*'UNIT VALUES'!$D$41*'UNIT VALUES'!$D$44),IF(U13&gt;V13, O13*'UNIT VALUES'!$D$28*'UNIT VALUES'!$D$36,0)), 0)</f>
        <v>0</v>
      </c>
      <c r="Z13" s="168">
        <f>ROUND(IF(C13="22", IF(U13&gt;V13,Q13*'UNIT VALUES'!$D$39*'UNIT VALUES'!$D$44,Q13*'UNIT VALUES'!$D$42*'UNIT VALUES'!$D$44), IF(U13&gt;V13, Q13*'UNIT VALUES'!$D$29*'UNIT VALUES'!$D$36, Q13*'UNIT VALUES'!$D$31*'UNIT VALUES'!$D$36)),0)</f>
        <v>152184</v>
      </c>
      <c r="AA13" s="168">
        <f>ROUND(IF(C13="22", IF(U13&gt;V13,0,R13*'UNIT VALUES'!$D$43*'UNIT VALUES'!$D$44),IF(CALCS!U13&gt;CALCS!V13,0,CALCS!R13*'UNIT VALUES'!$D$34*'UNIT VALUES'!$D$36)), 0)</f>
        <v>259507</v>
      </c>
      <c r="AB13" s="168">
        <f>ROUND(IF(C13="22",IF(U13&gt;V13,S13*'UNIT VALUES'!$D$40*'UNIT VALUES'!$D$44,0),IF(U13&gt;V13,S13*'UNIT VALUES'!$D$30*'UNIT VALUES'!$D$36)), 0)</f>
        <v>0</v>
      </c>
      <c r="AC13" s="168">
        <f>ROUND(IF(U13&gt;V13,0,IF(T13&gt;1, IF(C13="66", T13*'UNIT VALUES'!$D$33*'UNIT VALUES'!$D$36,T13*'UNIT VALUES'!$D$32*'UNIT VALUES'!$D$36),0)),0)</f>
        <v>616825</v>
      </c>
      <c r="AD13" t="str">
        <f t="shared" si="2"/>
        <v>010882</v>
      </c>
    </row>
    <row r="14" spans="1:30" x14ac:dyDescent="0.25">
      <c r="A14" s="176" t="s">
        <v>4810</v>
      </c>
      <c r="B14" s="176" t="s">
        <v>34</v>
      </c>
      <c r="C14" s="176" t="s">
        <v>27</v>
      </c>
      <c r="D14" s="176" t="s">
        <v>28</v>
      </c>
      <c r="E14" s="176" t="s">
        <v>35</v>
      </c>
      <c r="F14" s="176" t="s">
        <v>77</v>
      </c>
      <c r="G14" s="176" t="s">
        <v>22</v>
      </c>
      <c r="H14" s="176" t="s">
        <v>23</v>
      </c>
      <c r="I14" s="176" t="s">
        <v>78</v>
      </c>
      <c r="J14" s="176" t="s">
        <v>79</v>
      </c>
      <c r="K14" s="176" t="s">
        <v>3325</v>
      </c>
      <c r="L14" s="176" t="s">
        <v>4811</v>
      </c>
      <c r="M14" s="177">
        <v>142879</v>
      </c>
      <c r="N14" s="177">
        <v>142513</v>
      </c>
      <c r="O14" s="177">
        <v>193079</v>
      </c>
      <c r="P14" s="177">
        <v>0</v>
      </c>
      <c r="Q14" s="177">
        <v>32412</v>
      </c>
      <c r="R14" s="177">
        <v>2874</v>
      </c>
      <c r="S14" s="177">
        <v>1335</v>
      </c>
      <c r="T14" s="24">
        <f>IF(P14&gt;0, ROUND(IF(IF(OR(C14="51", C14="52", C14="66"), (L14*'UNIT VALUES'!$C$26)-CALCS!P14,0)&gt;0, IF(OR(C14="51", C14="52", C14="66"), (L14*'UNIT VALUES'!$C$26)-CALCS!P14,0), 0), 0), ROUND(IF(IF(OR(C14="51", C14="52", C14="66"), (L14*'UNIT VALUES'!$C$26)-CALCS!O14,0)&gt;0, IF(OR(C14="51", C14="52", C14="66"), (L14*'UNIT VALUES'!$C$26)-CALCS!O14,0), 0), 0))</f>
        <v>0</v>
      </c>
      <c r="U14" s="25">
        <f>IF(C14="22", (O14*'UNIT VALUES'!$D$38)+(Q14*'UNIT VALUES'!$D$39)+(S14*'UNIT VALUES'!$D$40), (O14*'UNIT VALUES'!$D$28)+(Q14*'UNIT VALUES'!$D$29)+(S14*'UNIT VALUES'!$D$30))</f>
        <v>1524607.137564139</v>
      </c>
      <c r="V14" s="25">
        <f>IF(C14="22",(O14*'UNIT VALUES'!$D$41)+(Q14*'UNIT VALUES'!$D$42)+(R14*'UNIT VALUES'!$D$43),IF(C14="66",(Q14*'UNIT VALUES'!$D$31)+(T14*'UNIT VALUES'!$D$33)+(R14*'UNIT VALUES'!$D$34),(Q14*'UNIT VALUES'!$D$31)+(T14*'UNIT VALUES'!$D$32)+(R14*'UNIT VALUES'!$D$34)))</f>
        <v>778346.01916510705</v>
      </c>
      <c r="W14" s="25">
        <f t="shared" si="1"/>
        <v>1524607</v>
      </c>
      <c r="X14" s="30">
        <f>ROUND(IF(C14="22", W14*'UNIT VALUES'!$D$44, W14*'UNIT VALUES'!$D$36), 0)</f>
        <v>1332812</v>
      </c>
      <c r="Y14" s="168">
        <f>ROUND(IF(C14="22", IF(U14&gt;V14,O14*'UNIT VALUES'!$D$38*'UNIT VALUES'!$D$44,O14*'UNIT VALUES'!$D$41*'UNIT VALUES'!$D$44),IF(U14&gt;V14, O14*'UNIT VALUES'!$D$28*'UNIT VALUES'!$D$36,0)), 0)</f>
        <v>351052</v>
      </c>
      <c r="Z14" s="168">
        <f>ROUND(IF(C14="22", IF(U14&gt;V14,Q14*'UNIT VALUES'!$D$39*'UNIT VALUES'!$D$44,Q14*'UNIT VALUES'!$D$42*'UNIT VALUES'!$D$44), IF(U14&gt;V14, Q14*'UNIT VALUES'!$D$29*'UNIT VALUES'!$D$36, Q14*'UNIT VALUES'!$D$31*'UNIT VALUES'!$D$36)),0)</f>
        <v>791238</v>
      </c>
      <c r="AA14" s="168">
        <f>ROUND(IF(C14="22", IF(U14&gt;V14,0,R14*'UNIT VALUES'!$D$43*'UNIT VALUES'!$D$44),IF(CALCS!U14&gt;CALCS!V14,0,CALCS!R14*'UNIT VALUES'!$D$34*'UNIT VALUES'!$D$36)), 0)</f>
        <v>0</v>
      </c>
      <c r="AB14" s="168">
        <f>ROUND(IF(C14="22",IF(U14&gt;V14,S14*'UNIT VALUES'!$D$40*'UNIT VALUES'!$D$44,0),IF(U14&gt;V14,S14*'UNIT VALUES'!$D$30*'UNIT VALUES'!$D$36)), 0)</f>
        <v>190522</v>
      </c>
      <c r="AC14" s="168">
        <f>ROUND(IF(U14&gt;V14,0,IF(T14&gt;1, IF(C14="66", T14*'UNIT VALUES'!$D$33*'UNIT VALUES'!$D$36,T14*'UNIT VALUES'!$D$32*'UNIT VALUES'!$D$36),0)),0)</f>
        <v>0</v>
      </c>
      <c r="AD14" t="str">
        <f t="shared" si="2"/>
        <v>011218</v>
      </c>
    </row>
    <row r="15" spans="1:30" x14ac:dyDescent="0.25">
      <c r="A15" s="176" t="s">
        <v>4812</v>
      </c>
      <c r="B15" s="176" t="s">
        <v>34</v>
      </c>
      <c r="C15" s="176" t="s">
        <v>27</v>
      </c>
      <c r="D15" s="176" t="s">
        <v>28</v>
      </c>
      <c r="E15" s="176" t="s">
        <v>35</v>
      </c>
      <c r="F15" s="176" t="s">
        <v>81</v>
      </c>
      <c r="G15" s="176" t="s">
        <v>82</v>
      </c>
      <c r="H15" s="176" t="s">
        <v>23</v>
      </c>
      <c r="I15" s="176" t="s">
        <v>83</v>
      </c>
      <c r="J15" s="176" t="s">
        <v>84</v>
      </c>
      <c r="K15" s="176" t="s">
        <v>3325</v>
      </c>
      <c r="L15" s="176" t="s">
        <v>4813</v>
      </c>
      <c r="M15" s="177">
        <v>200452</v>
      </c>
      <c r="N15" s="177">
        <v>200452</v>
      </c>
      <c r="O15" s="177">
        <v>192904</v>
      </c>
      <c r="P15" s="177">
        <v>0</v>
      </c>
      <c r="Q15" s="177">
        <v>43468</v>
      </c>
      <c r="R15" s="177">
        <v>6185</v>
      </c>
      <c r="S15" s="177">
        <v>1268</v>
      </c>
      <c r="T15" s="24">
        <f>IF(P15&gt;0, ROUND(IF(IF(OR(C15="51", C15="52", C15="66"), (L15*'UNIT VALUES'!$C$26)-CALCS!P15,0)&gt;0, IF(OR(C15="51", C15="52", C15="66"), (L15*'UNIT VALUES'!$C$26)-CALCS!P15,0), 0), 0), ROUND(IF(IF(OR(C15="51", C15="52", C15="66"), (L15*'UNIT VALUES'!$C$26)-CALCS!O15,0)&gt;0, IF(OR(C15="51", C15="52", C15="66"), (L15*'UNIT VALUES'!$C$26)-CALCS!O15,0), 0), 0))</f>
        <v>114929</v>
      </c>
      <c r="U15" s="25">
        <f>IF(C15="22", (O15*'UNIT VALUES'!$D$38)+(Q15*'UNIT VALUES'!$D$39)+(S15*'UNIT VALUES'!$D$40), (O15*'UNIT VALUES'!$D$28)+(Q15*'UNIT VALUES'!$D$29)+(S15*'UNIT VALUES'!$D$30))</f>
        <v>1822042.2740184979</v>
      </c>
      <c r="V15" s="25">
        <f>IF(C15="22",(O15*'UNIT VALUES'!$D$41)+(Q15*'UNIT VALUES'!$D$42)+(R15*'UNIT VALUES'!$D$43),IF(C15="66",(Q15*'UNIT VALUES'!$D$31)+(T15*'UNIT VALUES'!$D$33)+(R15*'UNIT VALUES'!$D$34),(Q15*'UNIT VALUES'!$D$31)+(T15*'UNIT VALUES'!$D$32)+(R15*'UNIT VALUES'!$D$34)))</f>
        <v>2684542.4181731679</v>
      </c>
      <c r="W15" s="25">
        <f t="shared" si="1"/>
        <v>2684542</v>
      </c>
      <c r="X15" s="30">
        <f>ROUND(IF(C15="22", W15*'UNIT VALUES'!$D$44, W15*'UNIT VALUES'!$D$36), 0)</f>
        <v>2346828</v>
      </c>
      <c r="Y15" s="168">
        <f>ROUND(IF(C15="22", IF(U15&gt;V15,O15*'UNIT VALUES'!$D$38*'UNIT VALUES'!$D$44,O15*'UNIT VALUES'!$D$41*'UNIT VALUES'!$D$44),IF(U15&gt;V15, O15*'UNIT VALUES'!$D$28*'UNIT VALUES'!$D$36,0)), 0)</f>
        <v>0</v>
      </c>
      <c r="Z15" s="168">
        <f>ROUND(IF(C15="22", IF(U15&gt;V15,Q15*'UNIT VALUES'!$D$39*'UNIT VALUES'!$D$44,Q15*'UNIT VALUES'!$D$42*'UNIT VALUES'!$D$44), IF(U15&gt;V15, Q15*'UNIT VALUES'!$D$29*'UNIT VALUES'!$D$36, Q15*'UNIT VALUES'!$D$31*'UNIT VALUES'!$D$36)),0)</f>
        <v>636682</v>
      </c>
      <c r="AA15" s="168">
        <f>ROUND(IF(C15="22", IF(U15&gt;V15,0,R15*'UNIT VALUES'!$D$43*'UNIT VALUES'!$D$44),IF(CALCS!U15&gt;CALCS!V15,0,CALCS!R15*'UNIT VALUES'!$D$34*'UNIT VALUES'!$D$36)), 0)</f>
        <v>442650</v>
      </c>
      <c r="AB15" s="168">
        <f>ROUND(IF(C15="22",IF(U15&gt;V15,S15*'UNIT VALUES'!$D$40*'UNIT VALUES'!$D$44,0),IF(U15&gt;V15,S15*'UNIT VALUES'!$D$30*'UNIT VALUES'!$D$36)), 0)</f>
        <v>0</v>
      </c>
      <c r="AC15" s="168">
        <f>ROUND(IF(U15&gt;V15,0,IF(T15&gt;1, IF(C15="66", T15*'UNIT VALUES'!$D$33*'UNIT VALUES'!$D$36,T15*'UNIT VALUES'!$D$32*'UNIT VALUES'!$D$36),0)),0)</f>
        <v>1267496</v>
      </c>
      <c r="AD15" t="str">
        <f t="shared" si="2"/>
        <v>011542</v>
      </c>
    </row>
    <row r="16" spans="1:30" x14ac:dyDescent="0.25">
      <c r="A16" s="176" t="s">
        <v>4814</v>
      </c>
      <c r="B16" s="176" t="s">
        <v>34</v>
      </c>
      <c r="C16" s="176" t="s">
        <v>27</v>
      </c>
      <c r="D16" s="176" t="s">
        <v>28</v>
      </c>
      <c r="E16" s="176" t="s">
        <v>35</v>
      </c>
      <c r="F16" s="176" t="s">
        <v>86</v>
      </c>
      <c r="G16" s="176" t="s">
        <v>87</v>
      </c>
      <c r="H16" s="176" t="s">
        <v>23</v>
      </c>
      <c r="I16" s="176" t="s">
        <v>88</v>
      </c>
      <c r="J16" s="176" t="s">
        <v>89</v>
      </c>
      <c r="K16" s="176" t="s">
        <v>3325</v>
      </c>
      <c r="L16" s="176" t="s">
        <v>4815</v>
      </c>
      <c r="M16" s="177">
        <v>177857</v>
      </c>
      <c r="N16" s="177">
        <v>177857</v>
      </c>
      <c r="O16" s="177">
        <v>200022</v>
      </c>
      <c r="P16" s="177">
        <v>0</v>
      </c>
      <c r="Q16" s="177">
        <v>47371</v>
      </c>
      <c r="R16" s="177">
        <v>6684</v>
      </c>
      <c r="S16" s="177">
        <v>1654</v>
      </c>
      <c r="T16" s="24">
        <f>IF(P16&gt;0, ROUND(IF(IF(OR(C16="51", C16="52", C16="66"), (L16*'UNIT VALUES'!$C$26)-CALCS!P16,0)&gt;0, IF(OR(C16="51", C16="52", C16="66"), (L16*'UNIT VALUES'!$C$26)-CALCS!P16,0), 0), 0), ROUND(IF(IF(OR(C16="51", C16="52", C16="66"), (L16*'UNIT VALUES'!$C$26)-CALCS!O16,0)&gt;0, IF(OR(C16="51", C16="52", C16="66"), (L16*'UNIT VALUES'!$C$26)-CALCS!O16,0), 0), 0))</f>
        <v>12292</v>
      </c>
      <c r="U16" s="25">
        <f>IF(C16="22", (O16*'UNIT VALUES'!$D$38)+(Q16*'UNIT VALUES'!$D$39)+(S16*'UNIT VALUES'!$D$40), (O16*'UNIT VALUES'!$D$28)+(Q16*'UNIT VALUES'!$D$29)+(S16*'UNIT VALUES'!$D$30))</f>
        <v>2008851.455939475</v>
      </c>
      <c r="V16" s="25">
        <f>IF(C16="22",(O16*'UNIT VALUES'!$D$41)+(Q16*'UNIT VALUES'!$D$42)+(R16*'UNIT VALUES'!$D$43),IF(C16="66",(Q16*'UNIT VALUES'!$D$31)+(T16*'UNIT VALUES'!$D$33)+(R16*'UNIT VALUES'!$D$34),(Q16*'UNIT VALUES'!$D$31)+(T16*'UNIT VALUES'!$D$32)+(R16*'UNIT VALUES'!$D$34)))</f>
        <v>1495966.8671052267</v>
      </c>
      <c r="W16" s="25">
        <f t="shared" si="1"/>
        <v>2008851</v>
      </c>
      <c r="X16" s="30">
        <f>ROUND(IF(C16="22", W16*'UNIT VALUES'!$D$44, W16*'UNIT VALUES'!$D$36), 0)</f>
        <v>1756139</v>
      </c>
      <c r="Y16" s="168">
        <f>ROUND(IF(C16="22", IF(U16&gt;V16,O16*'UNIT VALUES'!$D$38*'UNIT VALUES'!$D$44,O16*'UNIT VALUES'!$D$41*'UNIT VALUES'!$D$44),IF(U16&gt;V16, O16*'UNIT VALUES'!$D$28*'UNIT VALUES'!$D$36,0)), 0)</f>
        <v>363676</v>
      </c>
      <c r="Z16" s="168">
        <f>ROUND(IF(C16="22", IF(U16&gt;V16,Q16*'UNIT VALUES'!$D$39*'UNIT VALUES'!$D$44,Q16*'UNIT VALUES'!$D$42*'UNIT VALUES'!$D$44), IF(U16&gt;V16, Q16*'UNIT VALUES'!$D$29*'UNIT VALUES'!$D$36, Q16*'UNIT VALUES'!$D$31*'UNIT VALUES'!$D$36)),0)</f>
        <v>1156416</v>
      </c>
      <c r="AA16" s="168">
        <f>ROUND(IF(C16="22", IF(U16&gt;V16,0,R16*'UNIT VALUES'!$D$43*'UNIT VALUES'!$D$44),IF(CALCS!U16&gt;CALCS!V16,0,CALCS!R16*'UNIT VALUES'!$D$34*'UNIT VALUES'!$D$36)), 0)</f>
        <v>0</v>
      </c>
      <c r="AB16" s="168">
        <f>ROUND(IF(C16="22",IF(U16&gt;V16,S16*'UNIT VALUES'!$D$40*'UNIT VALUES'!$D$44,0),IF(U16&gt;V16,S16*'UNIT VALUES'!$D$30*'UNIT VALUES'!$D$36)), 0)</f>
        <v>236048</v>
      </c>
      <c r="AC16" s="168">
        <f>ROUND(IF(U16&gt;V16,0,IF(T16&gt;1, IF(C16="66", T16*'UNIT VALUES'!$D$33*'UNIT VALUES'!$D$36,T16*'UNIT VALUES'!$D$32*'UNIT VALUES'!$D$36),0)),0)</f>
        <v>0</v>
      </c>
      <c r="AD16" t="str">
        <f t="shared" si="2"/>
        <v>011560</v>
      </c>
    </row>
    <row r="17" spans="1:30" x14ac:dyDescent="0.25">
      <c r="A17" s="176" t="s">
        <v>4816</v>
      </c>
      <c r="B17" s="176" t="s">
        <v>34</v>
      </c>
      <c r="C17" s="176" t="s">
        <v>27</v>
      </c>
      <c r="D17" s="176" t="s">
        <v>28</v>
      </c>
      <c r="E17" s="176" t="s">
        <v>35</v>
      </c>
      <c r="F17" s="176" t="s">
        <v>91</v>
      </c>
      <c r="G17" s="176" t="s">
        <v>43</v>
      </c>
      <c r="H17" s="176" t="s">
        <v>23</v>
      </c>
      <c r="I17" s="176" t="s">
        <v>92</v>
      </c>
      <c r="J17" s="176" t="s">
        <v>45</v>
      </c>
      <c r="K17" s="176" t="s">
        <v>3325</v>
      </c>
      <c r="L17" s="176" t="s">
        <v>4817</v>
      </c>
      <c r="M17" s="177">
        <v>0</v>
      </c>
      <c r="N17" s="177">
        <v>0</v>
      </c>
      <c r="O17" s="177">
        <v>29869</v>
      </c>
      <c r="P17" s="177">
        <v>0</v>
      </c>
      <c r="Q17" s="177">
        <v>6348</v>
      </c>
      <c r="R17" s="177">
        <v>968</v>
      </c>
      <c r="S17" s="177">
        <v>331</v>
      </c>
      <c r="T17" s="24">
        <f>IF(P17&gt;0, ROUND(IF(IF(OR(C17="51", C17="52", C17="66"), (L17*'UNIT VALUES'!$C$26)-CALCS!P17,0)&gt;0, IF(OR(C17="51", C17="52", C17="66"), (L17*'UNIT VALUES'!$C$26)-CALCS!P17,0), 0), 0), ROUND(IF(IF(OR(C17="51", C17="52", C17="66"), (L17*'UNIT VALUES'!$C$26)-CALCS!O17,0)&gt;0, IF(OR(C17="51", C17="52", C17="66"), (L17*'UNIT VALUES'!$C$26)-CALCS!O17,0), 0), 0))</f>
        <v>0</v>
      </c>
      <c r="U17" s="25">
        <f>IF(C17="22", (O17*'UNIT VALUES'!$D$38)+(Q17*'UNIT VALUES'!$D$39)+(S17*'UNIT VALUES'!$D$40), (O17*'UNIT VALUES'!$D$28)+(Q17*'UNIT VALUES'!$D$29)+(S17*'UNIT VALUES'!$D$30))</f>
        <v>293424.57116984285</v>
      </c>
      <c r="V17" s="25">
        <f>IF(C17="22",(O17*'UNIT VALUES'!$D$41)+(Q17*'UNIT VALUES'!$D$42)+(R17*'UNIT VALUES'!$D$43),IF(C17="66",(Q17*'UNIT VALUES'!$D$31)+(T17*'UNIT VALUES'!$D$33)+(R17*'UNIT VALUES'!$D$34),(Q17*'UNIT VALUES'!$D$31)+(T17*'UNIT VALUES'!$D$32)+(R17*'UNIT VALUES'!$D$34)))</f>
        <v>185607.5377285151</v>
      </c>
      <c r="W17" s="25">
        <f t="shared" si="1"/>
        <v>293425</v>
      </c>
      <c r="X17" s="30">
        <f>ROUND(IF(C17="22", W17*'UNIT VALUES'!$D$44, W17*'UNIT VALUES'!$D$36), 0)</f>
        <v>256512</v>
      </c>
      <c r="Y17" s="168">
        <f>ROUND(IF(C17="22", IF(U17&gt;V17,O17*'UNIT VALUES'!$D$38*'UNIT VALUES'!$D$44,O17*'UNIT VALUES'!$D$41*'UNIT VALUES'!$D$44),IF(U17&gt;V17, O17*'UNIT VALUES'!$D$28*'UNIT VALUES'!$D$36,0)), 0)</f>
        <v>54307</v>
      </c>
      <c r="Z17" s="168">
        <f>ROUND(IF(C17="22", IF(U17&gt;V17,Q17*'UNIT VALUES'!$D$39*'UNIT VALUES'!$D$44,Q17*'UNIT VALUES'!$D$42*'UNIT VALUES'!$D$44), IF(U17&gt;V17, Q17*'UNIT VALUES'!$D$29*'UNIT VALUES'!$D$36, Q17*'UNIT VALUES'!$D$31*'UNIT VALUES'!$D$36)),0)</f>
        <v>154967</v>
      </c>
      <c r="AA17" s="168">
        <f>ROUND(IF(C17="22", IF(U17&gt;V17,0,R17*'UNIT VALUES'!$D$43*'UNIT VALUES'!$D$44),IF(CALCS!U17&gt;CALCS!V17,0,CALCS!R17*'UNIT VALUES'!$D$34*'UNIT VALUES'!$D$36)), 0)</f>
        <v>0</v>
      </c>
      <c r="AB17" s="168">
        <f>ROUND(IF(C17="22",IF(U17&gt;V17,S17*'UNIT VALUES'!$D$40*'UNIT VALUES'!$D$44,0),IF(U17&gt;V17,S17*'UNIT VALUES'!$D$30*'UNIT VALUES'!$D$36)), 0)</f>
        <v>47238</v>
      </c>
      <c r="AC17" s="168">
        <f>ROUND(IF(U17&gt;V17,0,IF(T17&gt;1, IF(C17="66", T17*'UNIT VALUES'!$D$33*'UNIT VALUES'!$D$36,T17*'UNIT VALUES'!$D$32*'UNIT VALUES'!$D$36),0)),0)</f>
        <v>0</v>
      </c>
      <c r="AD17" t="str">
        <f t="shared" si="2"/>
        <v>011740</v>
      </c>
    </row>
    <row r="18" spans="1:30" x14ac:dyDescent="0.25">
      <c r="A18" s="176" t="s">
        <v>4818</v>
      </c>
      <c r="B18" s="176" t="s">
        <v>34</v>
      </c>
      <c r="C18" s="176" t="s">
        <v>27</v>
      </c>
      <c r="D18" s="176" t="s">
        <v>28</v>
      </c>
      <c r="E18" s="176" t="s">
        <v>35</v>
      </c>
      <c r="F18" s="176" t="s">
        <v>94</v>
      </c>
      <c r="G18" s="176" t="s">
        <v>95</v>
      </c>
      <c r="H18" s="176" t="s">
        <v>23</v>
      </c>
      <c r="I18" s="176" t="s">
        <v>96</v>
      </c>
      <c r="J18" s="176" t="s">
        <v>97</v>
      </c>
      <c r="K18" s="176" t="s">
        <v>3325</v>
      </c>
      <c r="L18" s="176" t="s">
        <v>4819</v>
      </c>
      <c r="M18" s="177">
        <v>75211</v>
      </c>
      <c r="N18" s="177">
        <v>75211</v>
      </c>
      <c r="O18" s="177">
        <v>99543</v>
      </c>
      <c r="P18" s="177">
        <v>0</v>
      </c>
      <c r="Q18" s="177">
        <v>21402</v>
      </c>
      <c r="R18" s="177">
        <v>1708</v>
      </c>
      <c r="S18" s="177">
        <v>533</v>
      </c>
      <c r="T18" s="24">
        <f>IF(P18&gt;0, ROUND(IF(IF(OR(C18="51", C18="52", C18="66"), (L18*'UNIT VALUES'!$C$26)-CALCS!P18,0)&gt;0, IF(OR(C18="51", C18="52", C18="66"), (L18*'UNIT VALUES'!$C$26)-CALCS!P18,0), 0), 0), ROUND(IF(IF(OR(C18="51", C18="52", C18="66"), (L18*'UNIT VALUES'!$C$26)-CALCS!O18,0)&gt;0, IF(OR(C18="51", C18="52", C18="66"), (L18*'UNIT VALUES'!$C$26)-CALCS!O18,0), 0), 0))</f>
        <v>569</v>
      </c>
      <c r="U18" s="25">
        <f>IF(C18="22", (O18*'UNIT VALUES'!$D$38)+(Q18*'UNIT VALUES'!$D$39)+(S18*'UNIT VALUES'!$D$40), (O18*'UNIT VALUES'!$D$28)+(Q18*'UNIT VALUES'!$D$29)+(S18*'UNIT VALUES'!$D$30))</f>
        <v>891690.57568292692</v>
      </c>
      <c r="V18" s="25">
        <f>IF(C18="22",(O18*'UNIT VALUES'!$D$41)+(Q18*'UNIT VALUES'!$D$42)+(R18*'UNIT VALUES'!$D$43),IF(C18="66",(Q18*'UNIT VALUES'!$D$31)+(T18*'UNIT VALUES'!$D$33)+(R18*'UNIT VALUES'!$D$34),(Q18*'UNIT VALUES'!$D$31)+(T18*'UNIT VALUES'!$D$32)+(R18*'UNIT VALUES'!$D$34)))</f>
        <v>505595.70064818609</v>
      </c>
      <c r="W18" s="25">
        <f t="shared" si="1"/>
        <v>891691</v>
      </c>
      <c r="X18" s="30">
        <f>ROUND(IF(C18="22", W18*'UNIT VALUES'!$D$44, W18*'UNIT VALUES'!$D$36), 0)</f>
        <v>779517</v>
      </c>
      <c r="Y18" s="168">
        <f>ROUND(IF(C18="22", IF(U18&gt;V18,O18*'UNIT VALUES'!$D$38*'UNIT VALUES'!$D$44,O18*'UNIT VALUES'!$D$41*'UNIT VALUES'!$D$44),IF(U18&gt;V18, O18*'UNIT VALUES'!$D$28*'UNIT VALUES'!$D$36,0)), 0)</f>
        <v>180987</v>
      </c>
      <c r="Z18" s="168">
        <f>ROUND(IF(C18="22", IF(U18&gt;V18,Q18*'UNIT VALUES'!$D$39*'UNIT VALUES'!$D$44,Q18*'UNIT VALUES'!$D$42*'UNIT VALUES'!$D$44), IF(U18&gt;V18, Q18*'UNIT VALUES'!$D$29*'UNIT VALUES'!$D$36, Q18*'UNIT VALUES'!$D$31*'UNIT VALUES'!$D$36)),0)</f>
        <v>522463</v>
      </c>
      <c r="AA18" s="168">
        <f>ROUND(IF(C18="22", IF(U18&gt;V18,0,R18*'UNIT VALUES'!$D$43*'UNIT VALUES'!$D$44),IF(CALCS!U18&gt;CALCS!V18,0,CALCS!R18*'UNIT VALUES'!$D$34*'UNIT VALUES'!$D$36)), 0)</f>
        <v>0</v>
      </c>
      <c r="AB18" s="168">
        <f>ROUND(IF(C18="22",IF(U18&gt;V18,S18*'UNIT VALUES'!$D$40*'UNIT VALUES'!$D$44,0),IF(U18&gt;V18,S18*'UNIT VALUES'!$D$30*'UNIT VALUES'!$D$36)), 0)</f>
        <v>76066</v>
      </c>
      <c r="AC18" s="168">
        <f>ROUND(IF(U18&gt;V18,0,IF(T18&gt;1, IF(C18="66", T18*'UNIT VALUES'!$D$33*'UNIT VALUES'!$D$36,T18*'UNIT VALUES'!$D$32*'UNIT VALUES'!$D$36),0)),0)</f>
        <v>0</v>
      </c>
      <c r="AD18" t="str">
        <f t="shared" si="2"/>
        <v>012268</v>
      </c>
    </row>
    <row r="19" spans="1:30" x14ac:dyDescent="0.25">
      <c r="A19" s="176" t="s">
        <v>4820</v>
      </c>
      <c r="B19" s="176" t="s">
        <v>34</v>
      </c>
      <c r="C19" s="176" t="s">
        <v>99</v>
      </c>
      <c r="D19" s="176" t="s">
        <v>100</v>
      </c>
      <c r="E19" s="176" t="s">
        <v>35</v>
      </c>
      <c r="F19" s="176" t="s">
        <v>101</v>
      </c>
      <c r="G19" s="176" t="s">
        <v>50</v>
      </c>
      <c r="H19" s="176" t="s">
        <v>23</v>
      </c>
      <c r="I19" s="176" t="s">
        <v>23</v>
      </c>
      <c r="J19" s="176" t="s">
        <v>52</v>
      </c>
      <c r="K19" s="176" t="s">
        <v>3325</v>
      </c>
      <c r="L19" s="176" t="s">
        <v>4821</v>
      </c>
      <c r="M19" s="177">
        <v>323249</v>
      </c>
      <c r="N19" s="177">
        <v>336611</v>
      </c>
      <c r="O19" s="177">
        <v>451495</v>
      </c>
      <c r="P19" s="177">
        <v>470158</v>
      </c>
      <c r="Q19" s="177">
        <v>50643</v>
      </c>
      <c r="R19" s="177">
        <v>8909</v>
      </c>
      <c r="S19" s="177">
        <v>2089</v>
      </c>
      <c r="T19" s="24">
        <f>IF(P19&gt;0, ROUND(IF(IF(OR(C19="51", C19="52", C19="66"), (L19*'UNIT VALUES'!$C$26)-CALCS!P19,0)&gt;0, IF(OR(C19="51", C19="52", C19="66"), (L19*'UNIT VALUES'!$C$26)-CALCS!P19,0), 0), 0), ROUND(IF(IF(OR(C19="51", C19="52", C19="66"), (L19*'UNIT VALUES'!$C$26)-CALCS!O19,0)&gt;0, IF(OR(C19="51", C19="52", C19="66"), (L19*'UNIT VALUES'!$C$26)-CALCS!O19,0), 0), 0))</f>
        <v>0</v>
      </c>
      <c r="U19" s="25">
        <f>IF(C19="22", (O19*'UNIT VALUES'!$D$38)+(Q19*'UNIT VALUES'!$D$39)+(S19*'UNIT VALUES'!$D$40), (O19*'UNIT VALUES'!$D$28)+(Q19*'UNIT VALUES'!$D$29)+(S19*'UNIT VALUES'!$D$30))</f>
        <v>2694253.2473569922</v>
      </c>
      <c r="V19" s="25">
        <f>IF(C19="22",(O19*'UNIT VALUES'!$D$41)+(Q19*'UNIT VALUES'!$D$42)+(R19*'UNIT VALUES'!$D$43),IF(C19="66",(Q19*'UNIT VALUES'!$D$31)+(T19*'UNIT VALUES'!$D$33)+(R19*'UNIT VALUES'!$D$34),(Q19*'UNIT VALUES'!$D$31)+(T19*'UNIT VALUES'!$D$32)+(R19*'UNIT VALUES'!$D$34)))</f>
        <v>1577873.1752748885</v>
      </c>
      <c r="W19" s="25">
        <f t="shared" si="1"/>
        <v>2694253</v>
      </c>
      <c r="X19" s="30">
        <f>ROUND(IF(C19="22", W19*'UNIT VALUES'!$D$44, W19*'UNIT VALUES'!$D$36), 0)</f>
        <v>2355318</v>
      </c>
      <c r="Y19" s="168">
        <f>ROUND(IF(C19="22", IF(U19&gt;V19,O19*'UNIT VALUES'!$D$38*'UNIT VALUES'!$D$44,O19*'UNIT VALUES'!$D$41*'UNIT VALUES'!$D$44),IF(U19&gt;V19, O19*'UNIT VALUES'!$D$28*'UNIT VALUES'!$D$36,0)), 0)</f>
        <v>820898</v>
      </c>
      <c r="Z19" s="168">
        <f>ROUND(IF(C19="22", IF(U19&gt;V19,Q19*'UNIT VALUES'!$D$39*'UNIT VALUES'!$D$44,Q19*'UNIT VALUES'!$D$42*'UNIT VALUES'!$D$44), IF(U19&gt;V19, Q19*'UNIT VALUES'!$D$29*'UNIT VALUES'!$D$36, Q19*'UNIT VALUES'!$D$31*'UNIT VALUES'!$D$36)),0)</f>
        <v>1236292</v>
      </c>
      <c r="AA19" s="168">
        <f>ROUND(IF(C19="22", IF(U19&gt;V19,0,R19*'UNIT VALUES'!$D$43*'UNIT VALUES'!$D$44),IF(CALCS!U19&gt;CALCS!V19,0,CALCS!R19*'UNIT VALUES'!$D$34*'UNIT VALUES'!$D$36)), 0)</f>
        <v>0</v>
      </c>
      <c r="AB19" s="168">
        <f>ROUND(IF(C19="22",IF(U19&gt;V19,S19*'UNIT VALUES'!$D$40*'UNIT VALUES'!$D$44,0),IF(U19&gt;V19,S19*'UNIT VALUES'!$D$30*'UNIT VALUES'!$D$36)), 0)</f>
        <v>298128</v>
      </c>
      <c r="AC19" s="168">
        <f>ROUND(IF(U19&gt;V19,0,IF(T19&gt;1, IF(C19="66", T19*'UNIT VALUES'!$D$33*'UNIT VALUES'!$D$36,T19*'UNIT VALUES'!$D$32*'UNIT VALUES'!$D$36),0)),0)</f>
        <v>0</v>
      </c>
      <c r="AD19" t="str">
        <f t="shared" si="2"/>
        <v>019073</v>
      </c>
    </row>
    <row r="20" spans="1:30" x14ac:dyDescent="0.25">
      <c r="A20" s="176" t="s">
        <v>4822</v>
      </c>
      <c r="B20" s="176" t="s">
        <v>34</v>
      </c>
      <c r="C20" s="176" t="s">
        <v>99</v>
      </c>
      <c r="D20" s="176" t="s">
        <v>100</v>
      </c>
      <c r="E20" s="176" t="s">
        <v>35</v>
      </c>
      <c r="F20" s="176" t="s">
        <v>103</v>
      </c>
      <c r="G20" s="176" t="s">
        <v>82</v>
      </c>
      <c r="H20" s="176" t="s">
        <v>23</v>
      </c>
      <c r="I20" s="176" t="s">
        <v>23</v>
      </c>
      <c r="J20" s="176" t="s">
        <v>84</v>
      </c>
      <c r="K20" s="176" t="s">
        <v>3325</v>
      </c>
      <c r="L20" s="176" t="s">
        <v>4823</v>
      </c>
      <c r="M20" s="177">
        <v>0</v>
      </c>
      <c r="N20" s="177">
        <v>0</v>
      </c>
      <c r="O20" s="177">
        <v>220671</v>
      </c>
      <c r="P20" s="177">
        <v>0</v>
      </c>
      <c r="Q20" s="177">
        <v>34403</v>
      </c>
      <c r="R20" s="177">
        <v>2127</v>
      </c>
      <c r="S20" s="177">
        <v>1705</v>
      </c>
      <c r="T20" s="24">
        <f>IF(P20&gt;0, ROUND(IF(IF(OR(C20="51", C20="52", C20="66"), (L20*'UNIT VALUES'!$C$26)-CALCS!P20,0)&gt;0, IF(OR(C20="51", C20="52", C20="66"), (L20*'UNIT VALUES'!$C$26)-CALCS!P20,0), 0), 0), ROUND(IF(IF(OR(C20="51", C20="52", C20="66"), (L20*'UNIT VALUES'!$C$26)-CALCS!O20,0)&gt;0, IF(OR(C20="51", C20="52", C20="66"), (L20*'UNIT VALUES'!$C$26)-CALCS!O20,0), 0), 0))</f>
        <v>0</v>
      </c>
      <c r="U20" s="25">
        <f>IF(C20="22", (O20*'UNIT VALUES'!$D$38)+(Q20*'UNIT VALUES'!$D$39)+(S20*'UNIT VALUES'!$D$40), (O20*'UNIT VALUES'!$D$28)+(Q20*'UNIT VALUES'!$D$29)+(S20*'UNIT VALUES'!$D$30))</f>
        <v>1697994.2532176289</v>
      </c>
      <c r="V20" s="25">
        <f>IF(C20="22",(O20*'UNIT VALUES'!$D$41)+(Q20*'UNIT VALUES'!$D$42)+(R20*'UNIT VALUES'!$D$43),IF(C20="66",(Q20*'UNIT VALUES'!$D$31)+(T20*'UNIT VALUES'!$D$33)+(R20*'UNIT VALUES'!$D$34),(Q20*'UNIT VALUES'!$D$31)+(T20*'UNIT VALUES'!$D$32)+(R20*'UNIT VALUES'!$D$34)))</f>
        <v>750550.19831737631</v>
      </c>
      <c r="W20" s="25">
        <f t="shared" si="1"/>
        <v>1697994</v>
      </c>
      <c r="X20" s="30">
        <f>ROUND(IF(C20="22", W20*'UNIT VALUES'!$D$44, W20*'UNIT VALUES'!$D$36), 0)</f>
        <v>1484387</v>
      </c>
      <c r="Y20" s="168">
        <f>ROUND(IF(C20="22", IF(U20&gt;V20,O20*'UNIT VALUES'!$D$38*'UNIT VALUES'!$D$44,O20*'UNIT VALUES'!$D$41*'UNIT VALUES'!$D$44),IF(U20&gt;V20, O20*'UNIT VALUES'!$D$28*'UNIT VALUES'!$D$36,0)), 0)</f>
        <v>401219</v>
      </c>
      <c r="Z20" s="168">
        <f>ROUND(IF(C20="22", IF(U20&gt;V20,Q20*'UNIT VALUES'!$D$39*'UNIT VALUES'!$D$44,Q20*'UNIT VALUES'!$D$42*'UNIT VALUES'!$D$44), IF(U20&gt;V20, Q20*'UNIT VALUES'!$D$29*'UNIT VALUES'!$D$36, Q20*'UNIT VALUES'!$D$31*'UNIT VALUES'!$D$36)),0)</f>
        <v>839842</v>
      </c>
      <c r="AA20" s="168">
        <f>ROUND(IF(C20="22", IF(U20&gt;V20,0,R20*'UNIT VALUES'!$D$43*'UNIT VALUES'!$D$44),IF(CALCS!U20&gt;CALCS!V20,0,CALCS!R20*'UNIT VALUES'!$D$34*'UNIT VALUES'!$D$36)), 0)</f>
        <v>0</v>
      </c>
      <c r="AB20" s="168">
        <f>ROUND(IF(C20="22",IF(U20&gt;V20,S20*'UNIT VALUES'!$D$40*'UNIT VALUES'!$D$44,0),IF(U20&gt;V20,S20*'UNIT VALUES'!$D$30*'UNIT VALUES'!$D$36)), 0)</f>
        <v>243326</v>
      </c>
      <c r="AC20" s="168">
        <f>ROUND(IF(U20&gt;V20,0,IF(T20&gt;1, IF(C20="66", T20*'UNIT VALUES'!$D$33*'UNIT VALUES'!$D$36,T20*'UNIT VALUES'!$D$32*'UNIT VALUES'!$D$36),0)),0)</f>
        <v>0</v>
      </c>
      <c r="AD20" t="str">
        <f t="shared" si="2"/>
        <v>019097</v>
      </c>
    </row>
    <row r="21" spans="1:30" x14ac:dyDescent="0.25">
      <c r="A21" s="176" t="s">
        <v>4824</v>
      </c>
      <c r="B21" s="176" t="s">
        <v>105</v>
      </c>
      <c r="C21" s="176" t="s">
        <v>19</v>
      </c>
      <c r="D21" s="176" t="s">
        <v>20</v>
      </c>
      <c r="E21" s="176" t="s">
        <v>106</v>
      </c>
      <c r="F21" s="176" t="s">
        <v>4738</v>
      </c>
      <c r="G21" s="176" t="s">
        <v>22</v>
      </c>
      <c r="H21" s="176" t="s">
        <v>23</v>
      </c>
      <c r="I21" s="176" t="s">
        <v>23</v>
      </c>
      <c r="J21" s="176" t="s">
        <v>24</v>
      </c>
      <c r="K21" s="176" t="s">
        <v>3326</v>
      </c>
      <c r="L21" s="176" t="s">
        <v>4789</v>
      </c>
      <c r="M21" s="177">
        <v>2286648</v>
      </c>
      <c r="N21" s="177">
        <v>2286435</v>
      </c>
      <c r="O21" s="177">
        <v>2102910</v>
      </c>
      <c r="P21" s="177">
        <v>0</v>
      </c>
      <c r="Q21" s="177">
        <v>365581</v>
      </c>
      <c r="R21" s="177">
        <v>46907</v>
      </c>
      <c r="S21" s="177">
        <v>19223</v>
      </c>
      <c r="T21" s="24">
        <f>IF(P21&gt;0, ROUND(IF(IF(OR(C21="51", C21="52", C21="66"), (L21*'UNIT VALUES'!$C$26)-CALCS!P21,0)&gt;0, IF(OR(C21="51", C21="52", C21="66"), (L21*'UNIT VALUES'!$C$26)-CALCS!P21,0), 0), 0), ROUND(IF(IF(OR(C21="51", C21="52", C21="66"), (L21*'UNIT VALUES'!$C$26)-CALCS!O21,0)&gt;0, IF(OR(C21="51", C21="52", C21="66"), (L21*'UNIT VALUES'!$C$26)-CALCS!O21,0), 0), 0))</f>
        <v>0</v>
      </c>
      <c r="U21" s="25">
        <f>IF(C21="22", (O21*'UNIT VALUES'!$D$38)+(Q21*'UNIT VALUES'!$D$39)+(S21*'UNIT VALUES'!$D$40), (O21*'UNIT VALUES'!$D$28)+(Q21*'UNIT VALUES'!$D$29)+(S21*'UNIT VALUES'!$D$30))</f>
        <v>21262847.50738157</v>
      </c>
      <c r="V21" s="25">
        <f>IF(C21="22",(O21*'UNIT VALUES'!$D$41)+(Q21*'UNIT VALUES'!$D$42)+(R21*'UNIT VALUES'!$D$43),IF(C21="66",(Q21*'UNIT VALUES'!$D$31)+(T21*'UNIT VALUES'!$D$33)+(R21*'UNIT VALUES'!$D$34),(Q21*'UNIT VALUES'!$D$31)+(T21*'UNIT VALUES'!$D$32)+(R21*'UNIT VALUES'!$D$34)))</f>
        <v>14126253.073079467</v>
      </c>
      <c r="W21" s="25">
        <f t="shared" si="1"/>
        <v>21262848</v>
      </c>
      <c r="X21" s="30">
        <f>ROUND(IF(C21="22", W21*'UNIT VALUES'!$D$44, W21*'UNIT VALUES'!$D$36), 0)</f>
        <v>17689082</v>
      </c>
      <c r="Y21" s="168">
        <f>ROUND(IF(C21="22", IF(U21&gt;V21,O21*'UNIT VALUES'!$D$38*'UNIT VALUES'!$D$44,O21*'UNIT VALUES'!$D$41*'UNIT VALUES'!$D$44),IF(U21&gt;V21, O21*'UNIT VALUES'!$D$28*'UNIT VALUES'!$D$36,0)), 0)</f>
        <v>3853381</v>
      </c>
      <c r="Z21" s="168">
        <f>ROUND(IF(C21="22", IF(U21&gt;V21,Q21*'UNIT VALUES'!$D$39*'UNIT VALUES'!$D$44,Q21*'UNIT VALUES'!$D$42*'UNIT VALUES'!$D$44), IF(U21&gt;V21, Q21*'UNIT VALUES'!$D$29*'UNIT VALUES'!$D$36, Q21*'UNIT VALUES'!$D$31*'UNIT VALUES'!$D$36)),0)</f>
        <v>9397818</v>
      </c>
      <c r="AA21" s="168">
        <f>ROUND(IF(C21="22", IF(U21&gt;V21,0,R21*'UNIT VALUES'!$D$43*'UNIT VALUES'!$D$44),IF(CALCS!U21&gt;CALCS!V21,0,CALCS!R21*'UNIT VALUES'!$D$34*'UNIT VALUES'!$D$36)), 0)</f>
        <v>0</v>
      </c>
      <c r="AB21" s="168">
        <f>ROUND(IF(C21="22",IF(U21&gt;V21,S21*'UNIT VALUES'!$D$40*'UNIT VALUES'!$D$44,0),IF(U21&gt;V21,S21*'UNIT VALUES'!$D$30*'UNIT VALUES'!$D$36)), 0)</f>
        <v>4437883</v>
      </c>
      <c r="AC21" s="168">
        <f>ROUND(IF(U21&gt;V21,0,IF(T21&gt;1, IF(C21="66", T21*'UNIT VALUES'!$D$33*'UNIT VALUES'!$D$36,T21*'UNIT VALUES'!$D$32*'UNIT VALUES'!$D$36),0)),0)</f>
        <v>0</v>
      </c>
      <c r="AD21" t="str">
        <f t="shared" si="2"/>
        <v>059999</v>
      </c>
    </row>
    <row r="22" spans="1:30" x14ac:dyDescent="0.25">
      <c r="A22" s="176" t="s">
        <v>4825</v>
      </c>
      <c r="B22" s="176" t="s">
        <v>105</v>
      </c>
      <c r="C22" s="176" t="s">
        <v>27</v>
      </c>
      <c r="D22" s="176" t="s">
        <v>28</v>
      </c>
      <c r="E22" s="176" t="s">
        <v>106</v>
      </c>
      <c r="F22" s="176" t="s">
        <v>111</v>
      </c>
      <c r="G22" s="176" t="s">
        <v>112</v>
      </c>
      <c r="H22" s="176" t="s">
        <v>23</v>
      </c>
      <c r="I22" s="176" t="s">
        <v>113</v>
      </c>
      <c r="J22" s="176" t="s">
        <v>114</v>
      </c>
      <c r="K22" s="176" t="s">
        <v>3326</v>
      </c>
      <c r="L22" s="176" t="s">
        <v>4826</v>
      </c>
      <c r="M22" s="177">
        <v>21282</v>
      </c>
      <c r="N22" s="177">
        <v>20375</v>
      </c>
      <c r="O22" s="177">
        <v>65300</v>
      </c>
      <c r="P22" s="177">
        <v>0</v>
      </c>
      <c r="Q22" s="177">
        <v>10849</v>
      </c>
      <c r="R22" s="177">
        <v>625</v>
      </c>
      <c r="S22" s="177">
        <v>570</v>
      </c>
      <c r="T22" s="24">
        <f>IF(P22&gt;0, ROUND(IF(IF(OR(C22="51", C22="52", C22="66"), (L22*'UNIT VALUES'!$C$26)-CALCS!P22,0)&gt;0, IF(OR(C22="51", C22="52", C22="66"), (L22*'UNIT VALUES'!$C$26)-CALCS!P22,0), 0), 0), ROUND(IF(IF(OR(C22="51", C22="52", C22="66"), (L22*'UNIT VALUES'!$C$26)-CALCS!O22,0)&gt;0, IF(OR(C22="51", C22="52", C22="66"), (L22*'UNIT VALUES'!$C$26)-CALCS!O22,0), 0), 0))</f>
        <v>0</v>
      </c>
      <c r="U22" s="25">
        <f>IF(C22="22", (O22*'UNIT VALUES'!$D$38)+(Q22*'UNIT VALUES'!$D$39)+(S22*'UNIT VALUES'!$D$40), (O22*'UNIT VALUES'!$D$28)+(Q22*'UNIT VALUES'!$D$29)+(S22*'UNIT VALUES'!$D$30))</f>
        <v>531820.95290767367</v>
      </c>
      <c r="V22" s="25">
        <f>IF(C22="22",(O22*'UNIT VALUES'!$D$41)+(Q22*'UNIT VALUES'!$D$42)+(R22*'UNIT VALUES'!$D$43),IF(C22="66",(Q22*'UNIT VALUES'!$D$31)+(T22*'UNIT VALUES'!$D$33)+(R22*'UNIT VALUES'!$D$34),(Q22*'UNIT VALUES'!$D$31)+(T22*'UNIT VALUES'!$D$32)+(R22*'UNIT VALUES'!$D$34)))</f>
        <v>232940.85839584999</v>
      </c>
      <c r="W22" s="25">
        <f t="shared" si="1"/>
        <v>531821</v>
      </c>
      <c r="X22" s="30">
        <f>ROUND(IF(C22="22", W22*'UNIT VALUES'!$D$44, W22*'UNIT VALUES'!$D$36), 0)</f>
        <v>464918</v>
      </c>
      <c r="Y22" s="168">
        <f>ROUND(IF(C22="22", IF(U22&gt;V22,O22*'UNIT VALUES'!$D$38*'UNIT VALUES'!$D$44,O22*'UNIT VALUES'!$D$41*'UNIT VALUES'!$D$44),IF(U22&gt;V22, O22*'UNIT VALUES'!$D$28*'UNIT VALUES'!$D$36,0)), 0)</f>
        <v>118727</v>
      </c>
      <c r="Z22" s="168">
        <f>ROUND(IF(C22="22", IF(U22&gt;V22,Q22*'UNIT VALUES'!$D$39*'UNIT VALUES'!$D$44,Q22*'UNIT VALUES'!$D$42*'UNIT VALUES'!$D$44), IF(U22&gt;V22, Q22*'UNIT VALUES'!$D$29*'UNIT VALUES'!$D$36, Q22*'UNIT VALUES'!$D$31*'UNIT VALUES'!$D$36)),0)</f>
        <v>264845</v>
      </c>
      <c r="AA22" s="168">
        <f>ROUND(IF(C22="22", IF(U22&gt;V22,0,R22*'UNIT VALUES'!$D$43*'UNIT VALUES'!$D$44),IF(CALCS!U22&gt;CALCS!V22,0,CALCS!R22*'UNIT VALUES'!$D$34*'UNIT VALUES'!$D$36)), 0)</f>
        <v>0</v>
      </c>
      <c r="AB22" s="168">
        <f>ROUND(IF(C22="22",IF(U22&gt;V22,S22*'UNIT VALUES'!$D$40*'UNIT VALUES'!$D$44,0),IF(U22&gt;V22,S22*'UNIT VALUES'!$D$30*'UNIT VALUES'!$D$36)), 0)</f>
        <v>81346</v>
      </c>
      <c r="AC22" s="168">
        <f>ROUND(IF(U22&gt;V22,0,IF(T22&gt;1, IF(C22="66", T22*'UNIT VALUES'!$D$33*'UNIT VALUES'!$D$36,T22*'UNIT VALUES'!$D$32*'UNIT VALUES'!$D$36),0)),0)</f>
        <v>0</v>
      </c>
      <c r="AD22" t="str">
        <f t="shared" si="2"/>
        <v>050600</v>
      </c>
    </row>
    <row r="23" spans="1:30" x14ac:dyDescent="0.25">
      <c r="A23" s="176" t="s">
        <v>4827</v>
      </c>
      <c r="B23" s="176" t="s">
        <v>105</v>
      </c>
      <c r="C23" s="176" t="s">
        <v>27</v>
      </c>
      <c r="D23" s="176" t="s">
        <v>28</v>
      </c>
      <c r="E23" s="176" t="s">
        <v>106</v>
      </c>
      <c r="F23" s="176" t="s">
        <v>116</v>
      </c>
      <c r="G23" s="176" t="s">
        <v>117</v>
      </c>
      <c r="H23" s="176" t="s">
        <v>23</v>
      </c>
      <c r="I23" s="176" t="s">
        <v>118</v>
      </c>
      <c r="J23" s="176" t="s">
        <v>109</v>
      </c>
      <c r="K23" s="176" t="s">
        <v>3326</v>
      </c>
      <c r="L23" s="176" t="s">
        <v>4828</v>
      </c>
      <c r="M23" s="177">
        <v>37379</v>
      </c>
      <c r="N23" s="177">
        <v>36608</v>
      </c>
      <c r="O23" s="177">
        <v>83826</v>
      </c>
      <c r="P23" s="177">
        <v>82097</v>
      </c>
      <c r="Q23" s="177">
        <v>17274</v>
      </c>
      <c r="R23" s="177">
        <v>1344</v>
      </c>
      <c r="S23" s="177">
        <v>664</v>
      </c>
      <c r="T23" s="24">
        <f>IF(P23&gt;0, ROUND(IF(IF(OR(C23="51", C23="52", C23="66"), (L23*'UNIT VALUES'!$C$26)-CALCS!P23,0)&gt;0, IF(OR(C23="51", C23="52", C23="66"), (L23*'UNIT VALUES'!$C$26)-CALCS!P23,0), 0), 0), ROUND(IF(IF(OR(C23="51", C23="52", C23="66"), (L23*'UNIT VALUES'!$C$26)-CALCS!O23,0)&gt;0, IF(OR(C23="51", C23="52", C23="66"), (L23*'UNIT VALUES'!$C$26)-CALCS!O23,0), 0), 0))</f>
        <v>0</v>
      </c>
      <c r="U23" s="25">
        <f>IF(C23="22", (O23*'UNIT VALUES'!$D$38)+(Q23*'UNIT VALUES'!$D$39)+(S23*'UNIT VALUES'!$D$40), (O23*'UNIT VALUES'!$D$28)+(Q23*'UNIT VALUES'!$D$29)+(S23*'UNIT VALUES'!$D$30))</f>
        <v>765114.13925859646</v>
      </c>
      <c r="V23" s="25">
        <f>IF(C23="22",(O23*'UNIT VALUES'!$D$41)+(Q23*'UNIT VALUES'!$D$42)+(R23*'UNIT VALUES'!$D$43),IF(C23="66",(Q23*'UNIT VALUES'!$D$31)+(T23*'UNIT VALUES'!$D$33)+(R23*'UNIT VALUES'!$D$34),(Q23*'UNIT VALUES'!$D$31)+(T23*'UNIT VALUES'!$D$32)+(R23*'UNIT VALUES'!$D$34)))</f>
        <v>399453.58471073885</v>
      </c>
      <c r="W23" s="25">
        <f t="shared" si="1"/>
        <v>765114</v>
      </c>
      <c r="X23" s="30">
        <f>ROUND(IF(C23="22", W23*'UNIT VALUES'!$D$44, W23*'UNIT VALUES'!$D$36), 0)</f>
        <v>668863</v>
      </c>
      <c r="Y23" s="168">
        <f>ROUND(IF(C23="22", IF(U23&gt;V23,O23*'UNIT VALUES'!$D$38*'UNIT VALUES'!$D$44,O23*'UNIT VALUES'!$D$41*'UNIT VALUES'!$D$44),IF(U23&gt;V23, O23*'UNIT VALUES'!$D$28*'UNIT VALUES'!$D$36,0)), 0)</f>
        <v>152411</v>
      </c>
      <c r="Z23" s="168">
        <f>ROUND(IF(C23="22", IF(U23&gt;V23,Q23*'UNIT VALUES'!$D$39*'UNIT VALUES'!$D$44,Q23*'UNIT VALUES'!$D$42*'UNIT VALUES'!$D$44), IF(U23&gt;V23, Q23*'UNIT VALUES'!$D$29*'UNIT VALUES'!$D$36, Q23*'UNIT VALUES'!$D$31*'UNIT VALUES'!$D$36)),0)</f>
        <v>421691</v>
      </c>
      <c r="AA23" s="168">
        <f>ROUND(IF(C23="22", IF(U23&gt;V23,0,R23*'UNIT VALUES'!$D$43*'UNIT VALUES'!$D$44),IF(CALCS!U23&gt;CALCS!V23,0,CALCS!R23*'UNIT VALUES'!$D$34*'UNIT VALUES'!$D$36)), 0)</f>
        <v>0</v>
      </c>
      <c r="AB23" s="168">
        <f>ROUND(IF(C23="22",IF(U23&gt;V23,S23*'UNIT VALUES'!$D$40*'UNIT VALUES'!$D$44,0),IF(U23&gt;V23,S23*'UNIT VALUES'!$D$30*'UNIT VALUES'!$D$36)), 0)</f>
        <v>94762</v>
      </c>
      <c r="AC23" s="168">
        <f>ROUND(IF(U23&gt;V23,0,IF(T23&gt;1, IF(C23="66", T23*'UNIT VALUES'!$D$33*'UNIT VALUES'!$D$36,T23*'UNIT VALUES'!$D$32*'UNIT VALUES'!$D$36),0)),0)</f>
        <v>0</v>
      </c>
      <c r="AD23" t="str">
        <f t="shared" si="2"/>
        <v>050894</v>
      </c>
    </row>
    <row r="24" spans="1:30" x14ac:dyDescent="0.25">
      <c r="A24" s="176" t="s">
        <v>4829</v>
      </c>
      <c r="B24" s="176" t="s">
        <v>105</v>
      </c>
      <c r="C24" s="176" t="s">
        <v>27</v>
      </c>
      <c r="D24" s="176" t="s">
        <v>28</v>
      </c>
      <c r="E24" s="176" t="s">
        <v>106</v>
      </c>
      <c r="F24" s="176" t="s">
        <v>120</v>
      </c>
      <c r="G24" s="176" t="s">
        <v>121</v>
      </c>
      <c r="H24" s="176" t="s">
        <v>23</v>
      </c>
      <c r="I24" s="176" t="s">
        <v>122</v>
      </c>
      <c r="J24" s="176" t="s">
        <v>123</v>
      </c>
      <c r="K24" s="176" t="s">
        <v>3326</v>
      </c>
      <c r="L24" s="176" t="s">
        <v>4830</v>
      </c>
      <c r="M24" s="177">
        <v>71756</v>
      </c>
      <c r="N24" s="177">
        <v>71626</v>
      </c>
      <c r="O24" s="177">
        <v>88133</v>
      </c>
      <c r="P24" s="177">
        <v>0</v>
      </c>
      <c r="Q24" s="177">
        <v>23080</v>
      </c>
      <c r="R24" s="177">
        <v>2247</v>
      </c>
      <c r="S24" s="177">
        <v>845</v>
      </c>
      <c r="T24" s="24">
        <f>IF(P24&gt;0, ROUND(IF(IF(OR(C24="51", C24="52", C24="66"), (L24*'UNIT VALUES'!$C$26)-CALCS!P24,0)&gt;0, IF(OR(C24="51", C24="52", C24="66"), (L24*'UNIT VALUES'!$C$26)-CALCS!P24,0), 0), 0), ROUND(IF(IF(OR(C24="51", C24="52", C24="66"), (L24*'UNIT VALUES'!$C$26)-CALCS!O24,0)&gt;0, IF(OR(C24="51", C24="52", C24="66"), (L24*'UNIT VALUES'!$C$26)-CALCS!O24,0), 0), 0))</f>
        <v>0</v>
      </c>
      <c r="U24" s="25">
        <f>IF(C24="22", (O24*'UNIT VALUES'!$D$38)+(Q24*'UNIT VALUES'!$D$39)+(S24*'UNIT VALUES'!$D$40), (O24*'UNIT VALUES'!$D$28)+(Q24*'UNIT VALUES'!$D$29)+(S24*'UNIT VALUES'!$D$30))</f>
        <v>965751.66694621707</v>
      </c>
      <c r="V24" s="25">
        <f>IF(C24="22",(O24*'UNIT VALUES'!$D$41)+(Q24*'UNIT VALUES'!$D$42)+(R24*'UNIT VALUES'!$D$43),IF(C24="66",(Q24*'UNIT VALUES'!$D$31)+(T24*'UNIT VALUES'!$D$33)+(R24*'UNIT VALUES'!$D$34),(Q24*'UNIT VALUES'!$D$31)+(T24*'UNIT VALUES'!$D$32)+(R24*'UNIT VALUES'!$D$34)))</f>
        <v>570658.60048310203</v>
      </c>
      <c r="W24" s="25">
        <f t="shared" si="1"/>
        <v>965752</v>
      </c>
      <c r="X24" s="30">
        <f>ROUND(IF(C24="22", W24*'UNIT VALUES'!$D$44, W24*'UNIT VALUES'!$D$36), 0)</f>
        <v>844261</v>
      </c>
      <c r="Y24" s="168">
        <f>ROUND(IF(C24="22", IF(U24&gt;V24,O24*'UNIT VALUES'!$D$38*'UNIT VALUES'!$D$44,O24*'UNIT VALUES'!$D$41*'UNIT VALUES'!$D$44),IF(U24&gt;V24, O24*'UNIT VALUES'!$D$28*'UNIT VALUES'!$D$36,0)), 0)</f>
        <v>160241</v>
      </c>
      <c r="Z24" s="168">
        <f>ROUND(IF(C24="22", IF(U24&gt;V24,Q24*'UNIT VALUES'!$D$39*'UNIT VALUES'!$D$44,Q24*'UNIT VALUES'!$D$42*'UNIT VALUES'!$D$44), IF(U24&gt;V24, Q24*'UNIT VALUES'!$D$29*'UNIT VALUES'!$D$36, Q24*'UNIT VALUES'!$D$31*'UNIT VALUES'!$D$36)),0)</f>
        <v>563427</v>
      </c>
      <c r="AA24" s="168">
        <f>ROUND(IF(C24="22", IF(U24&gt;V24,0,R24*'UNIT VALUES'!$D$43*'UNIT VALUES'!$D$44),IF(CALCS!U24&gt;CALCS!V24,0,CALCS!R24*'UNIT VALUES'!$D$34*'UNIT VALUES'!$D$36)), 0)</f>
        <v>0</v>
      </c>
      <c r="AB24" s="168">
        <f>ROUND(IF(C24="22",IF(U24&gt;V24,S24*'UNIT VALUES'!$D$40*'UNIT VALUES'!$D$44,0),IF(U24&gt;V24,S24*'UNIT VALUES'!$D$30*'UNIT VALUES'!$D$36)), 0)</f>
        <v>120593</v>
      </c>
      <c r="AC24" s="168">
        <f>ROUND(IF(U24&gt;V24,0,IF(T24&gt;1, IF(C24="66", T24*'UNIT VALUES'!$D$33*'UNIT VALUES'!$D$36,T24*'UNIT VALUES'!$D$32*'UNIT VALUES'!$D$36),0)),0)</f>
        <v>0</v>
      </c>
      <c r="AD24" t="str">
        <f t="shared" si="2"/>
        <v>050930</v>
      </c>
    </row>
    <row r="25" spans="1:30" x14ac:dyDescent="0.25">
      <c r="A25" s="176" t="s">
        <v>4831</v>
      </c>
      <c r="B25" s="176" t="s">
        <v>105</v>
      </c>
      <c r="C25" s="176" t="s">
        <v>27</v>
      </c>
      <c r="D25" s="176" t="s">
        <v>28</v>
      </c>
      <c r="E25" s="176" t="s">
        <v>106</v>
      </c>
      <c r="F25" s="176" t="s">
        <v>125</v>
      </c>
      <c r="G25" s="176" t="s">
        <v>126</v>
      </c>
      <c r="H25" s="176" t="s">
        <v>23</v>
      </c>
      <c r="I25" s="176" t="s">
        <v>127</v>
      </c>
      <c r="J25" s="176" t="s">
        <v>128</v>
      </c>
      <c r="K25" s="176" t="s">
        <v>3326</v>
      </c>
      <c r="L25" s="176" t="s">
        <v>4832</v>
      </c>
      <c r="M25" s="177">
        <v>0</v>
      </c>
      <c r="N25" s="177">
        <v>0</v>
      </c>
      <c r="O25" s="177">
        <v>36867</v>
      </c>
      <c r="P25" s="177">
        <v>0</v>
      </c>
      <c r="Q25" s="177">
        <v>9957</v>
      </c>
      <c r="R25" s="177">
        <v>3121</v>
      </c>
      <c r="S25" s="177">
        <v>347</v>
      </c>
      <c r="T25" s="24">
        <f>IF(P25&gt;0, ROUND(IF(IF(OR(C25="51", C25="52", C25="66"), (L25*'UNIT VALUES'!$C$26)-CALCS!P25,0)&gt;0, IF(OR(C25="51", C25="52", C25="66"), (L25*'UNIT VALUES'!$C$26)-CALCS!P25,0), 0), 0), ROUND(IF(IF(OR(C25="51", C25="52", C25="66"), (L25*'UNIT VALUES'!$C$26)-CALCS!O25,0)&gt;0, IF(OR(C25="51", C25="52", C25="66"), (L25*'UNIT VALUES'!$C$26)-CALCS!O25,0), 0), 0))</f>
        <v>7900</v>
      </c>
      <c r="U25" s="25">
        <f>IF(C25="22", (O25*'UNIT VALUES'!$D$38)+(Q25*'UNIT VALUES'!$D$39)+(S25*'UNIT VALUES'!$D$40), (O25*'UNIT VALUES'!$D$28)+(Q25*'UNIT VALUES'!$D$29)+(S25*'UNIT VALUES'!$D$30))</f>
        <v>411371.82284455665</v>
      </c>
      <c r="V25" s="25">
        <f>IF(C25="22",(O25*'UNIT VALUES'!$D$41)+(Q25*'UNIT VALUES'!$D$42)+(R25*'UNIT VALUES'!$D$43),IF(C25="66",(Q25*'UNIT VALUES'!$D$31)+(T25*'UNIT VALUES'!$D$33)+(R25*'UNIT VALUES'!$D$34),(Q25*'UNIT VALUES'!$D$31)+(T25*'UNIT VALUES'!$D$32)+(R25*'UNIT VALUES'!$D$34)))</f>
        <v>521998.88074280752</v>
      </c>
      <c r="W25" s="25">
        <f t="shared" si="1"/>
        <v>521999</v>
      </c>
      <c r="X25" s="30">
        <f>ROUND(IF(C25="22", W25*'UNIT VALUES'!$D$44, W25*'UNIT VALUES'!$D$36), 0)</f>
        <v>456332</v>
      </c>
      <c r="Y25" s="168">
        <f>ROUND(IF(C25="22", IF(U25&gt;V25,O25*'UNIT VALUES'!$D$38*'UNIT VALUES'!$D$44,O25*'UNIT VALUES'!$D$41*'UNIT VALUES'!$D$44),IF(U25&gt;V25, O25*'UNIT VALUES'!$D$28*'UNIT VALUES'!$D$36,0)), 0)</f>
        <v>0</v>
      </c>
      <c r="Z25" s="168">
        <f>ROUND(IF(C25="22", IF(U25&gt;V25,Q25*'UNIT VALUES'!$D$39*'UNIT VALUES'!$D$44,Q25*'UNIT VALUES'!$D$42*'UNIT VALUES'!$D$44), IF(U25&gt;V25, Q25*'UNIT VALUES'!$D$29*'UNIT VALUES'!$D$36, Q25*'UNIT VALUES'!$D$31*'UNIT VALUES'!$D$36)),0)</f>
        <v>145842</v>
      </c>
      <c r="AA25" s="168">
        <f>ROUND(IF(C25="22", IF(U25&gt;V25,0,R25*'UNIT VALUES'!$D$43*'UNIT VALUES'!$D$44),IF(CALCS!U25&gt;CALCS!V25,0,CALCS!R25*'UNIT VALUES'!$D$34*'UNIT VALUES'!$D$36)), 0)</f>
        <v>223365</v>
      </c>
      <c r="AB25" s="168">
        <f>ROUND(IF(C25="22",IF(U25&gt;V25,S25*'UNIT VALUES'!$D$40*'UNIT VALUES'!$D$44,0),IF(U25&gt;V25,S25*'UNIT VALUES'!$D$30*'UNIT VALUES'!$D$36)), 0)</f>
        <v>0</v>
      </c>
      <c r="AC25" s="168">
        <f>ROUND(IF(U25&gt;V25,0,IF(T25&gt;1, IF(C25="66", T25*'UNIT VALUES'!$D$33*'UNIT VALUES'!$D$36,T25*'UNIT VALUES'!$D$32*'UNIT VALUES'!$D$36),0)),0)</f>
        <v>87125</v>
      </c>
      <c r="AD25" t="str">
        <f t="shared" si="2"/>
        <v>051302</v>
      </c>
    </row>
    <row r="26" spans="1:30" x14ac:dyDescent="0.25">
      <c r="A26" s="176" t="s">
        <v>4833</v>
      </c>
      <c r="B26" s="176" t="s">
        <v>105</v>
      </c>
      <c r="C26" s="176" t="s">
        <v>47</v>
      </c>
      <c r="D26" s="176" t="s">
        <v>48</v>
      </c>
      <c r="E26" s="176" t="s">
        <v>106</v>
      </c>
      <c r="F26" s="176" t="s">
        <v>130</v>
      </c>
      <c r="G26" s="176" t="s">
        <v>131</v>
      </c>
      <c r="H26" s="176" t="s">
        <v>23</v>
      </c>
      <c r="I26" s="176" t="s">
        <v>132</v>
      </c>
      <c r="J26" s="176" t="s">
        <v>114</v>
      </c>
      <c r="K26" s="176" t="s">
        <v>3326</v>
      </c>
      <c r="L26" s="176" t="s">
        <v>4834</v>
      </c>
      <c r="M26" s="177">
        <v>27589</v>
      </c>
      <c r="N26" s="177">
        <v>27589</v>
      </c>
      <c r="O26" s="177">
        <v>28518</v>
      </c>
      <c r="P26" s="177">
        <v>0</v>
      </c>
      <c r="Q26" s="177">
        <v>5221</v>
      </c>
      <c r="R26" s="177">
        <v>126</v>
      </c>
      <c r="S26" s="177">
        <v>309</v>
      </c>
      <c r="T26" s="24">
        <f>IF(P26&gt;0, ROUND(IF(IF(OR(C26="51", C26="52", C26="66"), (L26*'UNIT VALUES'!$C$26)-CALCS!P26,0)&gt;0, IF(OR(C26="51", C26="52", C26="66"), (L26*'UNIT VALUES'!$C$26)-CALCS!P26,0), 0), 0), ROUND(IF(IF(OR(C26="51", C26="52", C26="66"), (L26*'UNIT VALUES'!$C$26)-CALCS!O26,0)&gt;0, IF(OR(C26="51", C26="52", C26="66"), (L26*'UNIT VALUES'!$C$26)-CALCS!O26,0), 0), 0))</f>
        <v>0</v>
      </c>
      <c r="U26" s="25">
        <f>IF(C26="22", (O26*'UNIT VALUES'!$D$38)+(Q26*'UNIT VALUES'!$D$39)+(S26*'UNIT VALUES'!$D$40), (O26*'UNIT VALUES'!$D$28)+(Q26*'UNIT VALUES'!$D$29)+(S26*'UNIT VALUES'!$D$30))</f>
        <v>255551.96392868922</v>
      </c>
      <c r="V26" s="25">
        <f>IF(C26="22",(O26*'UNIT VALUES'!$D$41)+(Q26*'UNIT VALUES'!$D$42)+(R26*'UNIT VALUES'!$D$43),IF(C26="66",(Q26*'UNIT VALUES'!$D$31)+(T26*'UNIT VALUES'!$D$33)+(R26*'UNIT VALUES'!$D$34),(Q26*'UNIT VALUES'!$D$31)+(T26*'UNIT VALUES'!$D$32)+(R26*'UNIT VALUES'!$D$34)))</f>
        <v>97792.571392631406</v>
      </c>
      <c r="W26" s="25">
        <f t="shared" si="1"/>
        <v>255552</v>
      </c>
      <c r="X26" s="30">
        <f>ROUND(IF(C26="22", W26*'UNIT VALUES'!$D$44, W26*'UNIT VALUES'!$D$36), 0)</f>
        <v>223404</v>
      </c>
      <c r="Y26" s="168">
        <f>ROUND(IF(C26="22", IF(U26&gt;V26,O26*'UNIT VALUES'!$D$38*'UNIT VALUES'!$D$44,O26*'UNIT VALUES'!$D$41*'UNIT VALUES'!$D$44),IF(U26&gt;V26, O26*'UNIT VALUES'!$D$28*'UNIT VALUES'!$D$36,0)), 0)</f>
        <v>51851</v>
      </c>
      <c r="Z26" s="168">
        <f>ROUND(IF(C26="22", IF(U26&gt;V26,Q26*'UNIT VALUES'!$D$39*'UNIT VALUES'!$D$44,Q26*'UNIT VALUES'!$D$42*'UNIT VALUES'!$D$44), IF(U26&gt;V26, Q26*'UNIT VALUES'!$D$29*'UNIT VALUES'!$D$36, Q26*'UNIT VALUES'!$D$31*'UNIT VALUES'!$D$36)),0)</f>
        <v>127455</v>
      </c>
      <c r="AA26" s="168">
        <f>ROUND(IF(C26="22", IF(U26&gt;V26,0,R26*'UNIT VALUES'!$D$43*'UNIT VALUES'!$D$44),IF(CALCS!U26&gt;CALCS!V26,0,CALCS!R26*'UNIT VALUES'!$D$34*'UNIT VALUES'!$D$36)), 0)</f>
        <v>0</v>
      </c>
      <c r="AB26" s="168">
        <f>ROUND(IF(C26="22",IF(U26&gt;V26,S26*'UNIT VALUES'!$D$40*'UNIT VALUES'!$D$44,0),IF(U26&gt;V26,S26*'UNIT VALUES'!$D$30*'UNIT VALUES'!$D$36)), 0)</f>
        <v>44098</v>
      </c>
      <c r="AC26" s="168">
        <f>ROUND(IF(U26&gt;V26,0,IF(T26&gt;1, IF(C26="66", T26*'UNIT VALUES'!$D$33*'UNIT VALUES'!$D$36,T26*'UNIT VALUES'!$D$32*'UNIT VALUES'!$D$36),0)),0)</f>
        <v>0</v>
      </c>
      <c r="AD26" t="str">
        <f t="shared" si="2"/>
        <v>051374</v>
      </c>
    </row>
    <row r="27" spans="1:30" x14ac:dyDescent="0.25">
      <c r="A27" s="176" t="s">
        <v>4835</v>
      </c>
      <c r="B27" s="176" t="s">
        <v>105</v>
      </c>
      <c r="C27" s="176" t="s">
        <v>27</v>
      </c>
      <c r="D27" s="176" t="s">
        <v>28</v>
      </c>
      <c r="E27" s="176" t="s">
        <v>106</v>
      </c>
      <c r="F27" s="176" t="s">
        <v>134</v>
      </c>
      <c r="G27" s="176" t="s">
        <v>135</v>
      </c>
      <c r="H27" s="176" t="s">
        <v>23</v>
      </c>
      <c r="I27" s="176" t="s">
        <v>136</v>
      </c>
      <c r="J27" s="176" t="s">
        <v>137</v>
      </c>
      <c r="K27" s="176" t="s">
        <v>3326</v>
      </c>
      <c r="L27" s="176" t="s">
        <v>4836</v>
      </c>
      <c r="M27" s="177">
        <v>0</v>
      </c>
      <c r="N27" s="177">
        <v>0</v>
      </c>
      <c r="O27" s="177">
        <v>74889</v>
      </c>
      <c r="P27" s="177">
        <v>0</v>
      </c>
      <c r="Q27" s="177">
        <v>16130</v>
      </c>
      <c r="R27" s="177">
        <v>1008</v>
      </c>
      <c r="S27" s="177">
        <v>647</v>
      </c>
      <c r="T27" s="24">
        <f>IF(P27&gt;0, ROUND(IF(IF(OR(C27="51", C27="52", C27="66"), (L27*'UNIT VALUES'!$C$26)-CALCS!P27,0)&gt;0, IF(OR(C27="51", C27="52", C27="66"), (L27*'UNIT VALUES'!$C$26)-CALCS!P27,0), 0), 0), ROUND(IF(IF(OR(C27="51", C27="52", C27="66"), (L27*'UNIT VALUES'!$C$26)-CALCS!O27,0)&gt;0, IF(OR(C27="51", C27="52", C27="66"), (L27*'UNIT VALUES'!$C$26)-CALCS!O27,0), 0), 0))</f>
        <v>0</v>
      </c>
      <c r="U27" s="25">
        <f>IF(C27="22", (O27*'UNIT VALUES'!$D$38)+(Q27*'UNIT VALUES'!$D$39)+(S27*'UNIT VALUES'!$D$40), (O27*'UNIT VALUES'!$D$28)+(Q27*'UNIT VALUES'!$D$29)+(S27*'UNIT VALUES'!$D$30))</f>
        <v>711805.56000000401</v>
      </c>
      <c r="V27" s="25">
        <f>IF(C27="22",(O27*'UNIT VALUES'!$D$41)+(Q27*'UNIT VALUES'!$D$42)+(R27*'UNIT VALUES'!$D$43),IF(C27="66",(Q27*'UNIT VALUES'!$D$31)+(T27*'UNIT VALUES'!$D$33)+(R27*'UNIT VALUES'!$D$34),(Q27*'UNIT VALUES'!$D$31)+(T27*'UNIT VALUES'!$D$32)+(R27*'UNIT VALUES'!$D$34)))</f>
        <v>352778.59945154737</v>
      </c>
      <c r="W27" s="25">
        <f t="shared" si="1"/>
        <v>711806</v>
      </c>
      <c r="X27" s="30">
        <f>ROUND(IF(C27="22", W27*'UNIT VALUES'!$D$44, W27*'UNIT VALUES'!$D$36), 0)</f>
        <v>622261</v>
      </c>
      <c r="Y27" s="168">
        <f>ROUND(IF(C27="22", IF(U27&gt;V27,O27*'UNIT VALUES'!$D$38*'UNIT VALUES'!$D$44,O27*'UNIT VALUES'!$D$41*'UNIT VALUES'!$D$44),IF(U27&gt;V27, O27*'UNIT VALUES'!$D$28*'UNIT VALUES'!$D$36,0)), 0)</f>
        <v>136162</v>
      </c>
      <c r="Z27" s="168">
        <f>ROUND(IF(C27="22", IF(U27&gt;V27,Q27*'UNIT VALUES'!$D$39*'UNIT VALUES'!$D$44,Q27*'UNIT VALUES'!$D$42*'UNIT VALUES'!$D$44), IF(U27&gt;V27, Q27*'UNIT VALUES'!$D$29*'UNIT VALUES'!$D$36, Q27*'UNIT VALUES'!$D$31*'UNIT VALUES'!$D$36)),0)</f>
        <v>393764</v>
      </c>
      <c r="AA27" s="168">
        <f>ROUND(IF(C27="22", IF(U27&gt;V27,0,R27*'UNIT VALUES'!$D$43*'UNIT VALUES'!$D$44),IF(CALCS!U27&gt;CALCS!V27,0,CALCS!R27*'UNIT VALUES'!$D$34*'UNIT VALUES'!$D$36)), 0)</f>
        <v>0</v>
      </c>
      <c r="AB27" s="168">
        <f>ROUND(IF(C27="22",IF(U27&gt;V27,S27*'UNIT VALUES'!$D$40*'UNIT VALUES'!$D$44,0),IF(U27&gt;V27,S27*'UNIT VALUES'!$D$30*'UNIT VALUES'!$D$36)), 0)</f>
        <v>92335</v>
      </c>
      <c r="AC27" s="168">
        <f>ROUND(IF(U27&gt;V27,0,IF(T27&gt;1, IF(C27="66", T27*'UNIT VALUES'!$D$33*'UNIT VALUES'!$D$36,T27*'UNIT VALUES'!$D$32*'UNIT VALUES'!$D$36),0)),0)</f>
        <v>0</v>
      </c>
      <c r="AD27" t="str">
        <f t="shared" si="2"/>
        <v>051410</v>
      </c>
    </row>
    <row r="28" spans="1:30" x14ac:dyDescent="0.25">
      <c r="A28" s="176" t="s">
        <v>4837</v>
      </c>
      <c r="B28" s="176" t="s">
        <v>105</v>
      </c>
      <c r="C28" s="176" t="s">
        <v>27</v>
      </c>
      <c r="D28" s="176" t="s">
        <v>28</v>
      </c>
      <c r="E28" s="176" t="s">
        <v>106</v>
      </c>
      <c r="F28" s="176" t="s">
        <v>86</v>
      </c>
      <c r="G28" s="176" t="s">
        <v>131</v>
      </c>
      <c r="H28" s="176" t="s">
        <v>23</v>
      </c>
      <c r="I28" s="176" t="s">
        <v>139</v>
      </c>
      <c r="J28" s="176" t="s">
        <v>114</v>
      </c>
      <c r="K28" s="176" t="s">
        <v>3326</v>
      </c>
      <c r="L28" s="176" t="s">
        <v>4838</v>
      </c>
      <c r="M28" s="177">
        <v>178132</v>
      </c>
      <c r="N28" s="177">
        <v>158461</v>
      </c>
      <c r="O28" s="177">
        <v>198541</v>
      </c>
      <c r="P28" s="177">
        <v>176616</v>
      </c>
      <c r="Q28" s="177">
        <v>34512</v>
      </c>
      <c r="R28" s="177">
        <v>6816</v>
      </c>
      <c r="S28" s="177">
        <v>1052</v>
      </c>
      <c r="T28" s="24">
        <f>IF(P28&gt;0, ROUND(IF(IF(OR(C28="51", C28="52", C28="66"), (L28*'UNIT VALUES'!$C$26)-CALCS!P28,0)&gt;0, IF(OR(C28="51", C28="52", C28="66"), (L28*'UNIT VALUES'!$C$26)-CALCS!P28,0), 0), 0), ROUND(IF(IF(OR(C28="51", C28="52", C28="66"), (L28*'UNIT VALUES'!$C$26)-CALCS!O28,0)&gt;0, IF(OR(C28="51", C28="52", C28="66"), (L28*'UNIT VALUES'!$C$26)-CALCS!O28,0), 0), 0))</f>
        <v>0</v>
      </c>
      <c r="U28" s="25">
        <f>IF(C28="22", (O28*'UNIT VALUES'!$D$38)+(Q28*'UNIT VALUES'!$D$39)+(S28*'UNIT VALUES'!$D$40), (O28*'UNIT VALUES'!$D$28)+(Q28*'UNIT VALUES'!$D$29)+(S28*'UNIT VALUES'!$D$30))</f>
        <v>1548409.517579067</v>
      </c>
      <c r="V28" s="25">
        <f>IF(C28="22",(O28*'UNIT VALUES'!$D$41)+(Q28*'UNIT VALUES'!$D$42)+(R28*'UNIT VALUES'!$D$43),IF(C28="66",(Q28*'UNIT VALUES'!$D$31)+(T28*'UNIT VALUES'!$D$33)+(R28*'UNIT VALUES'!$D$34),(Q28*'UNIT VALUES'!$D$31)+(T28*'UNIT VALUES'!$D$32)+(R28*'UNIT VALUES'!$D$34)))</f>
        <v>1136251.8851832212</v>
      </c>
      <c r="W28" s="25">
        <f t="shared" si="1"/>
        <v>1548410</v>
      </c>
      <c r="X28" s="30">
        <f>ROUND(IF(C28="22", W28*'UNIT VALUES'!$D$44, W28*'UNIT VALUES'!$D$36), 0)</f>
        <v>1353621</v>
      </c>
      <c r="Y28" s="168">
        <f>ROUND(IF(C28="22", IF(U28&gt;V28,O28*'UNIT VALUES'!$D$38*'UNIT VALUES'!$D$44,O28*'UNIT VALUES'!$D$41*'UNIT VALUES'!$D$44),IF(U28&gt;V28, O28*'UNIT VALUES'!$D$28*'UNIT VALUES'!$D$36,0)), 0)</f>
        <v>360983</v>
      </c>
      <c r="Z28" s="168">
        <f>ROUND(IF(C28="22", IF(U28&gt;V28,Q28*'UNIT VALUES'!$D$39*'UNIT VALUES'!$D$44,Q28*'UNIT VALUES'!$D$42*'UNIT VALUES'!$D$44), IF(U28&gt;V28, Q28*'UNIT VALUES'!$D$29*'UNIT VALUES'!$D$36, Q28*'UNIT VALUES'!$D$31*'UNIT VALUES'!$D$36)),0)</f>
        <v>842503</v>
      </c>
      <c r="AA28" s="168">
        <f>ROUND(IF(C28="22", IF(U28&gt;V28,0,R28*'UNIT VALUES'!$D$43*'UNIT VALUES'!$D$44),IF(CALCS!U28&gt;CALCS!V28,0,CALCS!R28*'UNIT VALUES'!$D$34*'UNIT VALUES'!$D$36)), 0)</f>
        <v>0</v>
      </c>
      <c r="AB28" s="168">
        <f>ROUND(IF(C28="22",IF(U28&gt;V28,S28*'UNIT VALUES'!$D$40*'UNIT VALUES'!$D$44,0),IF(U28&gt;V28,S28*'UNIT VALUES'!$D$30*'UNIT VALUES'!$D$36)), 0)</f>
        <v>150134</v>
      </c>
      <c r="AC28" s="168">
        <f>ROUND(IF(U28&gt;V28,0,IF(T28&gt;1, IF(C28="66", T28*'UNIT VALUES'!$D$33*'UNIT VALUES'!$D$36,T28*'UNIT VALUES'!$D$32*'UNIT VALUES'!$D$36),0)),0)</f>
        <v>0</v>
      </c>
      <c r="AD28" t="str">
        <f t="shared" si="2"/>
        <v>051560</v>
      </c>
    </row>
    <row r="29" spans="1:30" x14ac:dyDescent="0.25">
      <c r="A29" s="176" t="s">
        <v>4839</v>
      </c>
      <c r="B29" s="176" t="s">
        <v>105</v>
      </c>
      <c r="C29" s="176" t="s">
        <v>27</v>
      </c>
      <c r="D29" s="176" t="s">
        <v>28</v>
      </c>
      <c r="E29" s="176" t="s">
        <v>106</v>
      </c>
      <c r="F29" s="176" t="s">
        <v>141</v>
      </c>
      <c r="G29" s="176" t="s">
        <v>131</v>
      </c>
      <c r="H29" s="176" t="s">
        <v>23</v>
      </c>
      <c r="I29" s="176" t="s">
        <v>142</v>
      </c>
      <c r="J29" s="176" t="s">
        <v>114</v>
      </c>
      <c r="K29" s="176" t="s">
        <v>3326</v>
      </c>
      <c r="L29" s="176" t="s">
        <v>4840</v>
      </c>
      <c r="M29" s="177">
        <v>65385</v>
      </c>
      <c r="N29" s="177">
        <v>64388</v>
      </c>
      <c r="O29" s="177">
        <v>66278</v>
      </c>
      <c r="P29" s="177">
        <v>65267</v>
      </c>
      <c r="Q29" s="177">
        <v>16911</v>
      </c>
      <c r="R29" s="177">
        <v>1371</v>
      </c>
      <c r="S29" s="177">
        <v>525</v>
      </c>
      <c r="T29" s="24">
        <f>IF(P29&gt;0, ROUND(IF(IF(OR(C29="51", C29="52", C29="66"), (L29*'UNIT VALUES'!$C$26)-CALCS!P29,0)&gt;0, IF(OR(C29="51", C29="52", C29="66"), (L29*'UNIT VALUES'!$C$26)-CALCS!P29,0), 0), 0), ROUND(IF(IF(OR(C29="51", C29="52", C29="66"), (L29*'UNIT VALUES'!$C$26)-CALCS!O29,0)&gt;0, IF(OR(C29="51", C29="52", C29="66"), (L29*'UNIT VALUES'!$C$26)-CALCS!O29,0), 0), 0))</f>
        <v>26412</v>
      </c>
      <c r="U29" s="25">
        <f>IF(C29="22", (O29*'UNIT VALUES'!$D$38)+(Q29*'UNIT VALUES'!$D$39)+(S29*'UNIT VALUES'!$D$40), (O29*'UNIT VALUES'!$D$28)+(Q29*'UNIT VALUES'!$D$29)+(S29*'UNIT VALUES'!$D$30))</f>
        <v>695789.04928605817</v>
      </c>
      <c r="V29" s="25">
        <f>IF(C29="22",(O29*'UNIT VALUES'!$D$41)+(Q29*'UNIT VALUES'!$D$42)+(R29*'UNIT VALUES'!$D$43),IF(C29="66",(Q29*'UNIT VALUES'!$D$31)+(T29*'UNIT VALUES'!$D$33)+(R29*'UNIT VALUES'!$D$34),(Q29*'UNIT VALUES'!$D$31)+(T29*'UNIT VALUES'!$D$32)+(R29*'UNIT VALUES'!$D$34)))</f>
        <v>728783.73584101989</v>
      </c>
      <c r="W29" s="25">
        <f t="shared" si="1"/>
        <v>728784</v>
      </c>
      <c r="X29" s="30">
        <f>ROUND(IF(C29="22", W29*'UNIT VALUES'!$D$44, W29*'UNIT VALUES'!$D$36), 0)</f>
        <v>637103</v>
      </c>
      <c r="Y29" s="168">
        <f>ROUND(IF(C29="22", IF(U29&gt;V29,O29*'UNIT VALUES'!$D$38*'UNIT VALUES'!$D$44,O29*'UNIT VALUES'!$D$41*'UNIT VALUES'!$D$44),IF(U29&gt;V29, O29*'UNIT VALUES'!$D$28*'UNIT VALUES'!$D$36,0)), 0)</f>
        <v>0</v>
      </c>
      <c r="Z29" s="168">
        <f>ROUND(IF(C29="22", IF(U29&gt;V29,Q29*'UNIT VALUES'!$D$39*'UNIT VALUES'!$D$44,Q29*'UNIT VALUES'!$D$42*'UNIT VALUES'!$D$44), IF(U29&gt;V29, Q29*'UNIT VALUES'!$D$29*'UNIT VALUES'!$D$36, Q29*'UNIT VALUES'!$D$31*'UNIT VALUES'!$D$36)),0)</f>
        <v>247698</v>
      </c>
      <c r="AA29" s="168">
        <f>ROUND(IF(C29="22", IF(U29&gt;V29,0,R29*'UNIT VALUES'!$D$43*'UNIT VALUES'!$D$44),IF(CALCS!U29&gt;CALCS!V29,0,CALCS!R29*'UNIT VALUES'!$D$34*'UNIT VALUES'!$D$36)), 0)</f>
        <v>98120</v>
      </c>
      <c r="AB29" s="168">
        <f>ROUND(IF(C29="22",IF(U29&gt;V29,S29*'UNIT VALUES'!$D$40*'UNIT VALUES'!$D$44,0),IF(U29&gt;V29,S29*'UNIT VALUES'!$D$30*'UNIT VALUES'!$D$36)), 0)</f>
        <v>0</v>
      </c>
      <c r="AC29" s="168">
        <f>ROUND(IF(U29&gt;V29,0,IF(T29&gt;1, IF(C29="66", T29*'UNIT VALUES'!$D$33*'UNIT VALUES'!$D$36,T29*'UNIT VALUES'!$D$32*'UNIT VALUES'!$D$36),0)),0)</f>
        <v>291285</v>
      </c>
      <c r="AD29" t="str">
        <f t="shared" si="2"/>
        <v>051938</v>
      </c>
    </row>
    <row r="30" spans="1:30" x14ac:dyDescent="0.25">
      <c r="A30" s="176" t="s">
        <v>4841</v>
      </c>
      <c r="B30" s="176" t="s">
        <v>105</v>
      </c>
      <c r="C30" s="176" t="s">
        <v>27</v>
      </c>
      <c r="D30" s="176" t="s">
        <v>28</v>
      </c>
      <c r="E30" s="176" t="s">
        <v>106</v>
      </c>
      <c r="F30" s="176" t="s">
        <v>144</v>
      </c>
      <c r="G30" s="176" t="s">
        <v>145</v>
      </c>
      <c r="H30" s="176" t="s">
        <v>23</v>
      </c>
      <c r="I30" s="176" t="s">
        <v>146</v>
      </c>
      <c r="J30" s="176" t="s">
        <v>147</v>
      </c>
      <c r="K30" s="176" t="s">
        <v>3326</v>
      </c>
      <c r="L30" s="176" t="s">
        <v>4842</v>
      </c>
      <c r="M30" s="177">
        <v>63114</v>
      </c>
      <c r="N30" s="177">
        <v>56636</v>
      </c>
      <c r="O30" s="177">
        <v>43841</v>
      </c>
      <c r="P30" s="177">
        <v>39341</v>
      </c>
      <c r="Q30" s="177">
        <v>13584</v>
      </c>
      <c r="R30" s="177">
        <v>1646</v>
      </c>
      <c r="S30" s="177">
        <v>340</v>
      </c>
      <c r="T30" s="24">
        <f>IF(P30&gt;0, ROUND(IF(IF(OR(C30="51", C30="52", C30="66"), (L30*'UNIT VALUES'!$C$26)-CALCS!P30,0)&gt;0, IF(OR(C30="51", C30="52", C30="66"), (L30*'UNIT VALUES'!$C$26)-CALCS!P30,0), 0), 0), ROUND(IF(IF(OR(C30="51", C30="52", C30="66"), (L30*'UNIT VALUES'!$C$26)-CALCS!O30,0)&gt;0, IF(OR(C30="51", C30="52", C30="66"), (L30*'UNIT VALUES'!$C$26)-CALCS!O30,0), 0), 0))</f>
        <v>30229</v>
      </c>
      <c r="U30" s="25">
        <f>IF(C30="22", (O30*'UNIT VALUES'!$D$38)+(Q30*'UNIT VALUES'!$D$39)+(S30*'UNIT VALUES'!$D$40), (O30*'UNIT VALUES'!$D$28)+(Q30*'UNIT VALUES'!$D$29)+(S30*'UNIT VALUES'!$D$30))</f>
        <v>526017.05856337352</v>
      </c>
      <c r="V30" s="25">
        <f>IF(C30="22",(O30*'UNIT VALUES'!$D$41)+(Q30*'UNIT VALUES'!$D$42)+(R30*'UNIT VALUES'!$D$43),IF(C30="66",(Q30*'UNIT VALUES'!$D$31)+(T30*'UNIT VALUES'!$D$33)+(R30*'UNIT VALUES'!$D$34),(Q30*'UNIT VALUES'!$D$31)+(T30*'UNIT VALUES'!$D$32)+(R30*'UNIT VALUES'!$D$34)))</f>
        <v>743707.22315712564</v>
      </c>
      <c r="W30" s="25">
        <f t="shared" si="1"/>
        <v>743707</v>
      </c>
      <c r="X30" s="30">
        <f>ROUND(IF(C30="22", W30*'UNIT VALUES'!$D$44, W30*'UNIT VALUES'!$D$36), 0)</f>
        <v>650149</v>
      </c>
      <c r="Y30" s="168">
        <f>ROUND(IF(C30="22", IF(U30&gt;V30,O30*'UNIT VALUES'!$D$38*'UNIT VALUES'!$D$44,O30*'UNIT VALUES'!$D$41*'UNIT VALUES'!$D$44),IF(U30&gt;V30, O30*'UNIT VALUES'!$D$28*'UNIT VALUES'!$D$36,0)), 0)</f>
        <v>0</v>
      </c>
      <c r="Z30" s="168">
        <f>ROUND(IF(C30="22", IF(U30&gt;V30,Q30*'UNIT VALUES'!$D$39*'UNIT VALUES'!$D$44,Q30*'UNIT VALUES'!$D$42*'UNIT VALUES'!$D$44), IF(U30&gt;V30, Q30*'UNIT VALUES'!$D$29*'UNIT VALUES'!$D$36, Q30*'UNIT VALUES'!$D$31*'UNIT VALUES'!$D$36)),0)</f>
        <v>198967</v>
      </c>
      <c r="AA30" s="168">
        <f>ROUND(IF(C30="22", IF(U30&gt;V30,0,R30*'UNIT VALUES'!$D$43*'UNIT VALUES'!$D$44),IF(CALCS!U30&gt;CALCS!V30,0,CALCS!R30*'UNIT VALUES'!$D$34*'UNIT VALUES'!$D$36)), 0)</f>
        <v>117802</v>
      </c>
      <c r="AB30" s="168">
        <f>ROUND(IF(C30="22",IF(U30&gt;V30,S30*'UNIT VALUES'!$D$40*'UNIT VALUES'!$D$44,0),IF(U30&gt;V30,S30*'UNIT VALUES'!$D$30*'UNIT VALUES'!$D$36)), 0)</f>
        <v>0</v>
      </c>
      <c r="AC30" s="168">
        <f>ROUND(IF(U30&gt;V30,0,IF(T30&gt;1, IF(C30="66", T30*'UNIT VALUES'!$D$33*'UNIT VALUES'!$D$36,T30*'UNIT VALUES'!$D$32*'UNIT VALUES'!$D$36),0)),0)</f>
        <v>333381</v>
      </c>
      <c r="AD30" t="str">
        <f t="shared" si="2"/>
        <v>052130</v>
      </c>
    </row>
    <row r="31" spans="1:30" x14ac:dyDescent="0.25">
      <c r="A31" s="176" t="s">
        <v>4843</v>
      </c>
      <c r="B31" s="176" t="s">
        <v>105</v>
      </c>
      <c r="C31" s="176" t="s">
        <v>27</v>
      </c>
      <c r="D31" s="176" t="s">
        <v>28</v>
      </c>
      <c r="E31" s="176" t="s">
        <v>106</v>
      </c>
      <c r="F31" s="176" t="s">
        <v>149</v>
      </c>
      <c r="G31" s="176" t="s">
        <v>108</v>
      </c>
      <c r="H31" s="176" t="s">
        <v>23</v>
      </c>
      <c r="I31" s="176" t="s">
        <v>150</v>
      </c>
      <c r="J31" s="176" t="s">
        <v>109</v>
      </c>
      <c r="K31" s="176" t="s">
        <v>3326</v>
      </c>
      <c r="L31" s="176" t="s">
        <v>4844</v>
      </c>
      <c r="M31" s="177">
        <v>18709</v>
      </c>
      <c r="N31" s="177">
        <v>17429</v>
      </c>
      <c r="O31" s="177">
        <v>65021</v>
      </c>
      <c r="P31" s="177">
        <v>0</v>
      </c>
      <c r="Q31" s="177">
        <v>9146</v>
      </c>
      <c r="R31" s="177">
        <v>603</v>
      </c>
      <c r="S31" s="177">
        <v>825</v>
      </c>
      <c r="T31" s="24">
        <f>IF(P31&gt;0, ROUND(IF(IF(OR(C31="51", C31="52", C31="66"), (L31*'UNIT VALUES'!$C$26)-CALCS!P31,0)&gt;0, IF(OR(C31="51", C31="52", C31="66"), (L31*'UNIT VALUES'!$C$26)-CALCS!P31,0), 0), 0), ROUND(IF(IF(OR(C31="51", C31="52", C31="66"), (L31*'UNIT VALUES'!$C$26)-CALCS!O31,0)&gt;0, IF(OR(C31="51", C31="52", C31="66"), (L31*'UNIT VALUES'!$C$26)-CALCS!O31,0), 0), 0))</f>
        <v>0</v>
      </c>
      <c r="U31" s="25">
        <f>IF(C31="22", (O31*'UNIT VALUES'!$D$38)+(Q31*'UNIT VALUES'!$D$39)+(S31*'UNIT VALUES'!$D$40), (O31*'UNIT VALUES'!$D$28)+(Q31*'UNIT VALUES'!$D$29)+(S31*'UNIT VALUES'!$D$30))</f>
        <v>525313.42794645263</v>
      </c>
      <c r="V31" s="25">
        <f>IF(C31="22",(O31*'UNIT VALUES'!$D$41)+(Q31*'UNIT VALUES'!$D$42)+(R31*'UNIT VALUES'!$D$43),IF(C31="66",(Q31*'UNIT VALUES'!$D$31)+(T31*'UNIT VALUES'!$D$33)+(R31*'UNIT VALUES'!$D$34),(Q31*'UNIT VALUES'!$D$31)+(T31*'UNIT VALUES'!$D$32)+(R31*'UNIT VALUES'!$D$34)))</f>
        <v>202606.195077696</v>
      </c>
      <c r="W31" s="25">
        <f t="shared" si="1"/>
        <v>525313</v>
      </c>
      <c r="X31" s="30">
        <f>ROUND(IF(C31="22", W31*'UNIT VALUES'!$D$44, W31*'UNIT VALUES'!$D$36), 0)</f>
        <v>459229</v>
      </c>
      <c r="Y31" s="168">
        <f>ROUND(IF(C31="22", IF(U31&gt;V31,O31*'UNIT VALUES'!$D$38*'UNIT VALUES'!$D$44,O31*'UNIT VALUES'!$D$41*'UNIT VALUES'!$D$44),IF(U31&gt;V31, O31*'UNIT VALUES'!$D$28*'UNIT VALUES'!$D$36,0)), 0)</f>
        <v>118220</v>
      </c>
      <c r="Z31" s="168">
        <f>ROUND(IF(C31="22", IF(U31&gt;V31,Q31*'UNIT VALUES'!$D$39*'UNIT VALUES'!$D$44,Q31*'UNIT VALUES'!$D$42*'UNIT VALUES'!$D$44), IF(U31&gt;V31, Q31*'UNIT VALUES'!$D$29*'UNIT VALUES'!$D$36, Q31*'UNIT VALUES'!$D$31*'UNIT VALUES'!$D$36)),0)</f>
        <v>223271</v>
      </c>
      <c r="AA31" s="168">
        <f>ROUND(IF(C31="22", IF(U31&gt;V31,0,R31*'UNIT VALUES'!$D$43*'UNIT VALUES'!$D$44),IF(CALCS!U31&gt;CALCS!V31,0,CALCS!R31*'UNIT VALUES'!$D$34*'UNIT VALUES'!$D$36)), 0)</f>
        <v>0</v>
      </c>
      <c r="AB31" s="168">
        <f>ROUND(IF(C31="22",IF(U31&gt;V31,S31*'UNIT VALUES'!$D$40*'UNIT VALUES'!$D$44,0),IF(U31&gt;V31,S31*'UNIT VALUES'!$D$30*'UNIT VALUES'!$D$36)), 0)</f>
        <v>117738</v>
      </c>
      <c r="AC31" s="168">
        <f>ROUND(IF(U31&gt;V31,0,IF(T31&gt;1, IF(C31="66", T31*'UNIT VALUES'!$D$33*'UNIT VALUES'!$D$36,T31*'UNIT VALUES'!$D$32*'UNIT VALUES'!$D$36),0)),0)</f>
        <v>0</v>
      </c>
      <c r="AD31" t="str">
        <f t="shared" si="2"/>
        <v>052304</v>
      </c>
    </row>
    <row r="32" spans="1:30" x14ac:dyDescent="0.25">
      <c r="A32" s="176" t="s">
        <v>4845</v>
      </c>
      <c r="B32" s="176" t="s">
        <v>105</v>
      </c>
      <c r="C32" s="176" t="s">
        <v>27</v>
      </c>
      <c r="D32" s="176" t="s">
        <v>28</v>
      </c>
      <c r="E32" s="176" t="s">
        <v>106</v>
      </c>
      <c r="F32" s="176" t="s">
        <v>152</v>
      </c>
      <c r="G32" s="176" t="s">
        <v>22</v>
      </c>
      <c r="H32" s="176" t="s">
        <v>23</v>
      </c>
      <c r="I32" s="176" t="s">
        <v>153</v>
      </c>
      <c r="J32" s="176" t="s">
        <v>109</v>
      </c>
      <c r="K32" s="176" t="s">
        <v>3326</v>
      </c>
      <c r="L32" s="176" t="s">
        <v>4846</v>
      </c>
      <c r="M32" s="177">
        <v>23458</v>
      </c>
      <c r="N32" s="177">
        <v>23458</v>
      </c>
      <c r="O32" s="177">
        <v>78557</v>
      </c>
      <c r="P32" s="177">
        <v>0</v>
      </c>
      <c r="Q32" s="177">
        <v>17274</v>
      </c>
      <c r="R32" s="177">
        <v>337</v>
      </c>
      <c r="S32" s="177">
        <v>2136</v>
      </c>
      <c r="T32" s="24">
        <f>IF(P32&gt;0, ROUND(IF(IF(OR(C32="51", C32="52", C32="66"), (L32*'UNIT VALUES'!$C$26)-CALCS!P32,0)&gt;0, IF(OR(C32="51", C32="52", C32="66"), (L32*'UNIT VALUES'!$C$26)-CALCS!P32,0), 0), 0), ROUND(IF(IF(OR(C32="51", C32="52", C32="66"), (L32*'UNIT VALUES'!$C$26)-CALCS!O32,0)&gt;0, IF(OR(C32="51", C32="52", C32="66"), (L32*'UNIT VALUES'!$C$26)-CALCS!O32,0), 0), 0))</f>
        <v>0</v>
      </c>
      <c r="U32" s="25">
        <f>IF(C32="22", (O32*'UNIT VALUES'!$D$38)+(Q32*'UNIT VALUES'!$D$39)+(S32*'UNIT VALUES'!$D$40), (O32*'UNIT VALUES'!$D$28)+(Q32*'UNIT VALUES'!$D$29)+(S32*'UNIT VALUES'!$D$30))</f>
        <v>994459.39532785839</v>
      </c>
      <c r="V32" s="25">
        <f>IF(C32="22",(O32*'UNIT VALUES'!$D$41)+(Q32*'UNIT VALUES'!$D$42)+(R32*'UNIT VALUES'!$D$43),IF(C32="66",(Q32*'UNIT VALUES'!$D$31)+(T32*'UNIT VALUES'!$D$33)+(R32*'UNIT VALUES'!$D$34),(Q32*'UNIT VALUES'!$D$31)+(T32*'UNIT VALUES'!$D$32)+(R32*'UNIT VALUES'!$D$34)))</f>
        <v>317013.29227168876</v>
      </c>
      <c r="W32" s="25">
        <f t="shared" si="1"/>
        <v>994459</v>
      </c>
      <c r="X32" s="30">
        <f>ROUND(IF(C32="22", W32*'UNIT VALUES'!$D$44, W32*'UNIT VALUES'!$D$36), 0)</f>
        <v>869357</v>
      </c>
      <c r="Y32" s="168">
        <f>ROUND(IF(C32="22", IF(U32&gt;V32,O32*'UNIT VALUES'!$D$38*'UNIT VALUES'!$D$44,O32*'UNIT VALUES'!$D$41*'UNIT VALUES'!$D$44),IF(U32&gt;V32, O32*'UNIT VALUES'!$D$28*'UNIT VALUES'!$D$36,0)), 0)</f>
        <v>142831</v>
      </c>
      <c r="Z32" s="168">
        <f>ROUND(IF(C32="22", IF(U32&gt;V32,Q32*'UNIT VALUES'!$D$39*'UNIT VALUES'!$D$44,Q32*'UNIT VALUES'!$D$42*'UNIT VALUES'!$D$44), IF(U32&gt;V32, Q32*'UNIT VALUES'!$D$29*'UNIT VALUES'!$D$36, Q32*'UNIT VALUES'!$D$31*'UNIT VALUES'!$D$36)),0)</f>
        <v>421691</v>
      </c>
      <c r="AA32" s="168">
        <f>ROUND(IF(C32="22", IF(U32&gt;V32,0,R32*'UNIT VALUES'!$D$43*'UNIT VALUES'!$D$44),IF(CALCS!U32&gt;CALCS!V32,0,CALCS!R32*'UNIT VALUES'!$D$34*'UNIT VALUES'!$D$36)), 0)</f>
        <v>0</v>
      </c>
      <c r="AB32" s="168">
        <f>ROUND(IF(C32="22",IF(U32&gt;V32,S32*'UNIT VALUES'!$D$40*'UNIT VALUES'!$D$44,0),IF(U32&gt;V32,S32*'UNIT VALUES'!$D$30*'UNIT VALUES'!$D$36)), 0)</f>
        <v>304835</v>
      </c>
      <c r="AC32" s="168">
        <f>ROUND(IF(U32&gt;V32,0,IF(T32&gt;1, IF(C32="66", T32*'UNIT VALUES'!$D$33*'UNIT VALUES'!$D$36,T32*'UNIT VALUES'!$D$32*'UNIT VALUES'!$D$36),0)),0)</f>
        <v>0</v>
      </c>
      <c r="AD32" t="str">
        <f t="shared" si="2"/>
        <v>052466</v>
      </c>
    </row>
    <row r="33" spans="1:30" x14ac:dyDescent="0.25">
      <c r="A33" s="176" t="s">
        <v>4847</v>
      </c>
      <c r="B33" s="176" t="s">
        <v>105</v>
      </c>
      <c r="C33" s="176" t="s">
        <v>47</v>
      </c>
      <c r="D33" s="176" t="s">
        <v>48</v>
      </c>
      <c r="E33" s="176" t="s">
        <v>106</v>
      </c>
      <c r="F33" s="176" t="s">
        <v>155</v>
      </c>
      <c r="G33" s="176" t="s">
        <v>156</v>
      </c>
      <c r="H33" s="176" t="s">
        <v>23</v>
      </c>
      <c r="I33" s="176" t="s">
        <v>157</v>
      </c>
      <c r="J33" s="176" t="s">
        <v>158</v>
      </c>
      <c r="K33" s="176" t="s">
        <v>3326</v>
      </c>
      <c r="L33" s="176" t="s">
        <v>4848</v>
      </c>
      <c r="M33" s="177">
        <v>21459</v>
      </c>
      <c r="N33" s="177">
        <v>21459</v>
      </c>
      <c r="O33" s="177">
        <v>30283</v>
      </c>
      <c r="P33" s="177">
        <v>0</v>
      </c>
      <c r="Q33" s="177">
        <v>6382</v>
      </c>
      <c r="R33" s="177">
        <v>891</v>
      </c>
      <c r="S33" s="177">
        <v>271</v>
      </c>
      <c r="T33" s="24">
        <f>IF(P33&gt;0, ROUND(IF(IF(OR(C33="51", C33="52", C33="66"), (L33*'UNIT VALUES'!$C$26)-CALCS!P33,0)&gt;0, IF(OR(C33="51", C33="52", C33="66"), (L33*'UNIT VALUES'!$C$26)-CALCS!P33,0), 0), 0), ROUND(IF(IF(OR(C33="51", C33="52", C33="66"), (L33*'UNIT VALUES'!$C$26)-CALCS!O33,0)&gt;0, IF(OR(C33="51", C33="52", C33="66"), (L33*'UNIT VALUES'!$C$26)-CALCS!O33,0), 0), 0))</f>
        <v>978</v>
      </c>
      <c r="U33" s="25">
        <f>IF(C33="22", (O33*'UNIT VALUES'!$D$38)+(Q33*'UNIT VALUES'!$D$39)+(S33*'UNIT VALUES'!$D$40), (O33*'UNIT VALUES'!$D$28)+(Q33*'UNIT VALUES'!$D$29)+(S33*'UNIT VALUES'!$D$30))</f>
        <v>285440.06726974854</v>
      </c>
      <c r="V33" s="25">
        <f>IF(C33="22",(O33*'UNIT VALUES'!$D$41)+(Q33*'UNIT VALUES'!$D$42)+(R33*'UNIT VALUES'!$D$43),IF(C33="66",(Q33*'UNIT VALUES'!$D$31)+(T33*'UNIT VALUES'!$D$33)+(R33*'UNIT VALUES'!$D$34),(Q33*'UNIT VALUES'!$D$31)+(T33*'UNIT VALUES'!$D$32)+(R33*'UNIT VALUES'!$D$34)))</f>
        <v>192211.43060819223</v>
      </c>
      <c r="W33" s="25">
        <f t="shared" si="1"/>
        <v>285440</v>
      </c>
      <c r="X33" s="30">
        <f>ROUND(IF(C33="22", W33*'UNIT VALUES'!$D$44, W33*'UNIT VALUES'!$D$36), 0)</f>
        <v>249532</v>
      </c>
      <c r="Y33" s="168">
        <f>ROUND(IF(C33="22", IF(U33&gt;V33,O33*'UNIT VALUES'!$D$38*'UNIT VALUES'!$D$44,O33*'UNIT VALUES'!$D$41*'UNIT VALUES'!$D$44),IF(U33&gt;V33, O33*'UNIT VALUES'!$D$28*'UNIT VALUES'!$D$36,0)), 0)</f>
        <v>55060</v>
      </c>
      <c r="Z33" s="168">
        <f>ROUND(IF(C33="22", IF(U33&gt;V33,Q33*'UNIT VALUES'!$D$39*'UNIT VALUES'!$D$44,Q33*'UNIT VALUES'!$D$42*'UNIT VALUES'!$D$44), IF(U33&gt;V33, Q33*'UNIT VALUES'!$D$29*'UNIT VALUES'!$D$36, Q33*'UNIT VALUES'!$D$31*'UNIT VALUES'!$D$36)),0)</f>
        <v>155797</v>
      </c>
      <c r="AA33" s="168">
        <f>ROUND(IF(C33="22", IF(U33&gt;V33,0,R33*'UNIT VALUES'!$D$43*'UNIT VALUES'!$D$44),IF(CALCS!U33&gt;CALCS!V33,0,CALCS!R33*'UNIT VALUES'!$D$34*'UNIT VALUES'!$D$36)), 0)</f>
        <v>0</v>
      </c>
      <c r="AB33" s="168">
        <f>ROUND(IF(C33="22",IF(U33&gt;V33,S33*'UNIT VALUES'!$D$40*'UNIT VALUES'!$D$44,0),IF(U33&gt;V33,S33*'UNIT VALUES'!$D$30*'UNIT VALUES'!$D$36)), 0)</f>
        <v>38675</v>
      </c>
      <c r="AC33" s="168">
        <f>ROUND(IF(U33&gt;V33,0,IF(T33&gt;1, IF(C33="66", T33*'UNIT VALUES'!$D$33*'UNIT VALUES'!$D$36,T33*'UNIT VALUES'!$D$32*'UNIT VALUES'!$D$36),0)),0)</f>
        <v>0</v>
      </c>
      <c r="AD33" t="str">
        <f t="shared" si="2"/>
        <v>052556</v>
      </c>
    </row>
    <row r="34" spans="1:30" x14ac:dyDescent="0.25">
      <c r="A34" s="176" t="s">
        <v>4849</v>
      </c>
      <c r="B34" s="176" t="s">
        <v>105</v>
      </c>
      <c r="C34" s="176" t="s">
        <v>47</v>
      </c>
      <c r="D34" s="176" t="s">
        <v>48</v>
      </c>
      <c r="E34" s="176" t="s">
        <v>106</v>
      </c>
      <c r="F34" s="176" t="s">
        <v>160</v>
      </c>
      <c r="G34" s="176" t="s">
        <v>161</v>
      </c>
      <c r="H34" s="176" t="s">
        <v>23</v>
      </c>
      <c r="I34" s="176" t="s">
        <v>162</v>
      </c>
      <c r="J34" s="176" t="s">
        <v>163</v>
      </c>
      <c r="K34" s="176" t="s">
        <v>3326</v>
      </c>
      <c r="L34" s="176" t="s">
        <v>4850</v>
      </c>
      <c r="M34" s="177">
        <v>28138</v>
      </c>
      <c r="N34" s="177">
        <v>28138</v>
      </c>
      <c r="O34" s="177">
        <v>25284</v>
      </c>
      <c r="P34" s="177">
        <v>0</v>
      </c>
      <c r="Q34" s="177">
        <v>7743</v>
      </c>
      <c r="R34" s="177">
        <v>425</v>
      </c>
      <c r="S34" s="177">
        <v>389</v>
      </c>
      <c r="T34" s="24">
        <f>IF(P34&gt;0, ROUND(IF(IF(OR(C34="51", C34="52", C34="66"), (L34*'UNIT VALUES'!$C$26)-CALCS!P34,0)&gt;0, IF(OR(C34="51", C34="52", C34="66"), (L34*'UNIT VALUES'!$C$26)-CALCS!P34,0), 0), 0), ROUND(IF(IF(OR(C34="51", C34="52", C34="66"), (L34*'UNIT VALUES'!$C$26)-CALCS!O34,0)&gt;0, IF(OR(C34="51", C34="52", C34="66"), (L34*'UNIT VALUES'!$C$26)-CALCS!O34,0), 0), 0))</f>
        <v>5323</v>
      </c>
      <c r="U34" s="25">
        <f>IF(C34="22", (O34*'UNIT VALUES'!$D$38)+(Q34*'UNIT VALUES'!$D$39)+(S34*'UNIT VALUES'!$D$40), (O34*'UNIT VALUES'!$D$28)+(Q34*'UNIT VALUES'!$D$29)+(S34*'UNIT VALUES'!$D$30))</f>
        <v>332312.22689148533</v>
      </c>
      <c r="V34" s="25">
        <f>IF(C34="22",(O34*'UNIT VALUES'!$D$41)+(Q34*'UNIT VALUES'!$D$42)+(R34*'UNIT VALUES'!$D$43),IF(C34="66",(Q34*'UNIT VALUES'!$D$31)+(T34*'UNIT VALUES'!$D$33)+(R34*'UNIT VALUES'!$D$34),(Q34*'UNIT VALUES'!$D$31)+(T34*'UNIT VALUES'!$D$32)+(R34*'UNIT VALUES'!$D$34)))</f>
        <v>231679.25697642891</v>
      </c>
      <c r="W34" s="25">
        <f t="shared" si="1"/>
        <v>332312</v>
      </c>
      <c r="X34" s="30">
        <f>ROUND(IF(C34="22", W34*'UNIT VALUES'!$D$44, W34*'UNIT VALUES'!$D$36), 0)</f>
        <v>290507</v>
      </c>
      <c r="Y34" s="168">
        <f>ROUND(IF(C34="22", IF(U34&gt;V34,O34*'UNIT VALUES'!$D$38*'UNIT VALUES'!$D$44,O34*'UNIT VALUES'!$D$41*'UNIT VALUES'!$D$44),IF(U34&gt;V34, O34*'UNIT VALUES'!$D$28*'UNIT VALUES'!$D$36,0)), 0)</f>
        <v>45971</v>
      </c>
      <c r="Z34" s="168">
        <f>ROUND(IF(C34="22", IF(U34&gt;V34,Q34*'UNIT VALUES'!$D$39*'UNIT VALUES'!$D$44,Q34*'UNIT VALUES'!$D$42*'UNIT VALUES'!$D$44), IF(U34&gt;V34, Q34*'UNIT VALUES'!$D$29*'UNIT VALUES'!$D$36, Q34*'UNIT VALUES'!$D$31*'UNIT VALUES'!$D$36)),0)</f>
        <v>189021</v>
      </c>
      <c r="AA34" s="168">
        <f>ROUND(IF(C34="22", IF(U34&gt;V34,0,R34*'UNIT VALUES'!$D$43*'UNIT VALUES'!$D$44),IF(CALCS!U34&gt;CALCS!V34,0,CALCS!R34*'UNIT VALUES'!$D$34*'UNIT VALUES'!$D$36)), 0)</f>
        <v>0</v>
      </c>
      <c r="AB34" s="168">
        <f>ROUND(IF(C34="22",IF(U34&gt;V34,S34*'UNIT VALUES'!$D$40*'UNIT VALUES'!$D$44,0),IF(U34&gt;V34,S34*'UNIT VALUES'!$D$30*'UNIT VALUES'!$D$36)), 0)</f>
        <v>55515</v>
      </c>
      <c r="AC34" s="168">
        <f>ROUND(IF(U34&gt;V34,0,IF(T34&gt;1, IF(C34="66", T34*'UNIT VALUES'!$D$33*'UNIT VALUES'!$D$36,T34*'UNIT VALUES'!$D$32*'UNIT VALUES'!$D$36),0)),0)</f>
        <v>0</v>
      </c>
      <c r="AD34" t="str">
        <f t="shared" si="2"/>
        <v>052754</v>
      </c>
    </row>
    <row r="35" spans="1:30" x14ac:dyDescent="0.25">
      <c r="A35" s="176" t="s">
        <v>4851</v>
      </c>
      <c r="B35" s="176" t="s">
        <v>165</v>
      </c>
      <c r="C35" s="176" t="s">
        <v>19</v>
      </c>
      <c r="D35" s="176" t="s">
        <v>20</v>
      </c>
      <c r="E35" s="176" t="s">
        <v>166</v>
      </c>
      <c r="F35" s="176" t="s">
        <v>4738</v>
      </c>
      <c r="G35" s="176" t="s">
        <v>22</v>
      </c>
      <c r="H35" s="176" t="s">
        <v>23</v>
      </c>
      <c r="I35" s="176" t="s">
        <v>23</v>
      </c>
      <c r="J35" s="176" t="s">
        <v>24</v>
      </c>
      <c r="K35" s="176" t="s">
        <v>3327</v>
      </c>
      <c r="L35" s="176" t="s">
        <v>4789</v>
      </c>
      <c r="M35" s="177">
        <v>2716696</v>
      </c>
      <c r="N35" s="177">
        <v>2718215</v>
      </c>
      <c r="O35" s="177">
        <v>1262439</v>
      </c>
      <c r="P35" s="177">
        <v>0</v>
      </c>
      <c r="Q35" s="177">
        <v>214246</v>
      </c>
      <c r="R35" s="177">
        <v>15093</v>
      </c>
      <c r="S35" s="177">
        <v>16918</v>
      </c>
      <c r="T35" s="24">
        <f>IF(P35&gt;0, ROUND(IF(IF(OR(C35="51", C35="52", C35="66"), (L35*'UNIT VALUES'!$C$26)-CALCS!P35,0)&gt;0, IF(OR(C35="51", C35="52", C35="66"), (L35*'UNIT VALUES'!$C$26)-CALCS!P35,0), 0), 0), ROUND(IF(IF(OR(C35="51", C35="52", C35="66"), (L35*'UNIT VALUES'!$C$26)-CALCS!O35,0)&gt;0, IF(OR(C35="51", C35="52", C35="66"), (L35*'UNIT VALUES'!$C$26)-CALCS!O35,0), 0), 0))</f>
        <v>0</v>
      </c>
      <c r="U35" s="25">
        <f>IF(C35="22", (O35*'UNIT VALUES'!$D$38)+(Q35*'UNIT VALUES'!$D$39)+(S35*'UNIT VALUES'!$D$40), (O35*'UNIT VALUES'!$D$28)+(Q35*'UNIT VALUES'!$D$29)+(S35*'UNIT VALUES'!$D$30))</f>
        <v>14095706.54990875</v>
      </c>
      <c r="V35" s="25">
        <f>IF(C35="22",(O35*'UNIT VALUES'!$D$41)+(Q35*'UNIT VALUES'!$D$42)+(R35*'UNIT VALUES'!$D$43),IF(C35="66",(Q35*'UNIT VALUES'!$D$31)+(T35*'UNIT VALUES'!$D$33)+(R35*'UNIT VALUES'!$D$34),(Q35*'UNIT VALUES'!$D$31)+(T35*'UNIT VALUES'!$D$32)+(R35*'UNIT VALUES'!$D$34)))</f>
        <v>7368798.6948797666</v>
      </c>
      <c r="W35" s="25">
        <f t="shared" si="1"/>
        <v>14095707</v>
      </c>
      <c r="X35" s="30">
        <f>ROUND(IF(C35="22", W35*'UNIT VALUES'!$D$44, W35*'UNIT VALUES'!$D$36), 0)</f>
        <v>11726563</v>
      </c>
      <c r="Y35" s="168">
        <f>ROUND(IF(C35="22", IF(U35&gt;V35,O35*'UNIT VALUES'!$D$38*'UNIT VALUES'!$D$44,O35*'UNIT VALUES'!$D$41*'UNIT VALUES'!$D$44),IF(U35&gt;V35, O35*'UNIT VALUES'!$D$28*'UNIT VALUES'!$D$36,0)), 0)</f>
        <v>2313299</v>
      </c>
      <c r="Z35" s="168">
        <f>ROUND(IF(C35="22", IF(U35&gt;V35,Q35*'UNIT VALUES'!$D$39*'UNIT VALUES'!$D$44,Q35*'UNIT VALUES'!$D$42*'UNIT VALUES'!$D$44), IF(U35&gt;V35, Q35*'UNIT VALUES'!$D$29*'UNIT VALUES'!$D$36, Q35*'UNIT VALUES'!$D$31*'UNIT VALUES'!$D$36)),0)</f>
        <v>5507521</v>
      </c>
      <c r="AA35" s="168">
        <f>ROUND(IF(C35="22", IF(U35&gt;V35,0,R35*'UNIT VALUES'!$D$43*'UNIT VALUES'!$D$44),IF(CALCS!U35&gt;CALCS!V35,0,CALCS!R35*'UNIT VALUES'!$D$34*'UNIT VALUES'!$D$36)), 0)</f>
        <v>0</v>
      </c>
      <c r="AB35" s="168">
        <f>ROUND(IF(C35="22",IF(U35&gt;V35,S35*'UNIT VALUES'!$D$40*'UNIT VALUES'!$D$44,0),IF(U35&gt;V35,S35*'UNIT VALUES'!$D$30*'UNIT VALUES'!$D$36)), 0)</f>
        <v>3905743</v>
      </c>
      <c r="AC35" s="168">
        <f>ROUND(IF(U35&gt;V35,0,IF(T35&gt;1, IF(C35="66", T35*'UNIT VALUES'!$D$33*'UNIT VALUES'!$D$36,T35*'UNIT VALUES'!$D$32*'UNIT VALUES'!$D$36),0)),0)</f>
        <v>0</v>
      </c>
      <c r="AD35" t="str">
        <f t="shared" si="2"/>
        <v>049999</v>
      </c>
    </row>
    <row r="36" spans="1:30" x14ac:dyDescent="0.25">
      <c r="A36" s="176" t="s">
        <v>4852</v>
      </c>
      <c r="B36" s="176" t="s">
        <v>165</v>
      </c>
      <c r="C36" s="176" t="s">
        <v>47</v>
      </c>
      <c r="D36" s="176" t="s">
        <v>48</v>
      </c>
      <c r="E36" s="176" t="s">
        <v>166</v>
      </c>
      <c r="F36" s="176" t="s">
        <v>169</v>
      </c>
      <c r="G36" s="176" t="s">
        <v>170</v>
      </c>
      <c r="H36" s="176" t="s">
        <v>23</v>
      </c>
      <c r="I36" s="176" t="s">
        <v>171</v>
      </c>
      <c r="J36" s="176" t="s">
        <v>172</v>
      </c>
      <c r="K36" s="176" t="s">
        <v>3327</v>
      </c>
      <c r="L36" s="176" t="s">
        <v>4853</v>
      </c>
      <c r="M36" s="177">
        <v>8168</v>
      </c>
      <c r="N36" s="177">
        <v>8168</v>
      </c>
      <c r="O36" s="177">
        <v>82881</v>
      </c>
      <c r="P36" s="177">
        <v>0</v>
      </c>
      <c r="Q36" s="177">
        <v>14562</v>
      </c>
      <c r="R36" s="177">
        <v>115</v>
      </c>
      <c r="S36" s="177">
        <v>1521</v>
      </c>
      <c r="T36" s="24">
        <f>IF(P36&gt;0, ROUND(IF(IF(OR(C36="51", C36="52", C36="66"), (L36*'UNIT VALUES'!$C$26)-CALCS!P36,0)&gt;0, IF(OR(C36="51", C36="52", C36="66"), (L36*'UNIT VALUES'!$C$26)-CALCS!P36,0), 0), 0), ROUND(IF(IF(OR(C36="51", C36="52", C36="66"), (L36*'UNIT VALUES'!$C$26)-CALCS!O36,0)&gt;0, IF(OR(C36="51", C36="52", C36="66"), (L36*'UNIT VALUES'!$C$26)-CALCS!O36,0), 0), 0))</f>
        <v>0</v>
      </c>
      <c r="U36" s="25">
        <f>IF(C36="22", (O36*'UNIT VALUES'!$D$38)+(Q36*'UNIT VALUES'!$D$39)+(S36*'UNIT VALUES'!$D$40), (O36*'UNIT VALUES'!$D$28)+(Q36*'UNIT VALUES'!$D$29)+(S36*'UNIT VALUES'!$D$30))</f>
        <v>827321.73402556789</v>
      </c>
      <c r="V36" s="25">
        <f>IF(C36="22",(O36*'UNIT VALUES'!$D$41)+(Q36*'UNIT VALUES'!$D$42)+(R36*'UNIT VALUES'!$D$43),IF(C36="66",(Q36*'UNIT VALUES'!$D$31)+(T36*'UNIT VALUES'!$D$33)+(R36*'UNIT VALUES'!$D$34),(Q36*'UNIT VALUES'!$D$31)+(T36*'UNIT VALUES'!$D$32)+(R36*'UNIT VALUES'!$D$34)))</f>
        <v>253399.49655722504</v>
      </c>
      <c r="W36" s="25">
        <f t="shared" si="1"/>
        <v>827322</v>
      </c>
      <c r="X36" s="30">
        <f>ROUND(IF(C36="22", W36*'UNIT VALUES'!$D$44, W36*'UNIT VALUES'!$D$36), 0)</f>
        <v>723245</v>
      </c>
      <c r="Y36" s="168">
        <f>ROUND(IF(C36="22", IF(U36&gt;V36,O36*'UNIT VALUES'!$D$38*'UNIT VALUES'!$D$44,O36*'UNIT VALUES'!$D$41*'UNIT VALUES'!$D$44),IF(U36&gt;V36, O36*'UNIT VALUES'!$D$28*'UNIT VALUES'!$D$36,0)), 0)</f>
        <v>150692</v>
      </c>
      <c r="Z36" s="168">
        <f>ROUND(IF(C36="22", IF(U36&gt;V36,Q36*'UNIT VALUES'!$D$39*'UNIT VALUES'!$D$44,Q36*'UNIT VALUES'!$D$42*'UNIT VALUES'!$D$44), IF(U36&gt;V36, Q36*'UNIT VALUES'!$D$29*'UNIT VALUES'!$D$36, Q36*'UNIT VALUES'!$D$31*'UNIT VALUES'!$D$36)),0)</f>
        <v>355486</v>
      </c>
      <c r="AA36" s="168">
        <f>ROUND(IF(C36="22", IF(U36&gt;V36,0,R36*'UNIT VALUES'!$D$43*'UNIT VALUES'!$D$44),IF(CALCS!U36&gt;CALCS!V36,0,CALCS!R36*'UNIT VALUES'!$D$34*'UNIT VALUES'!$D$36)), 0)</f>
        <v>0</v>
      </c>
      <c r="AB36" s="168">
        <f>ROUND(IF(C36="22",IF(U36&gt;V36,S36*'UNIT VALUES'!$D$40*'UNIT VALUES'!$D$44,0),IF(U36&gt;V36,S36*'UNIT VALUES'!$D$30*'UNIT VALUES'!$D$36)), 0)</f>
        <v>217067</v>
      </c>
      <c r="AC36" s="168">
        <f>ROUND(IF(U36&gt;V36,0,IF(T36&gt;1, IF(C36="66", T36*'UNIT VALUES'!$D$33*'UNIT VALUES'!$D$36,T36*'UNIT VALUES'!$D$32*'UNIT VALUES'!$D$36),0)),0)</f>
        <v>0</v>
      </c>
      <c r="AD36" t="str">
        <f t="shared" si="2"/>
        <v>040018</v>
      </c>
    </row>
    <row r="37" spans="1:30" x14ac:dyDescent="0.25">
      <c r="A37" s="176" t="s">
        <v>4714</v>
      </c>
      <c r="B37" s="176" t="s">
        <v>165</v>
      </c>
      <c r="C37" s="176" t="s">
        <v>47</v>
      </c>
      <c r="D37" s="176" t="s">
        <v>48</v>
      </c>
      <c r="E37" s="176" t="s">
        <v>166</v>
      </c>
      <c r="F37" s="176" t="s">
        <v>784</v>
      </c>
      <c r="G37" s="176" t="s">
        <v>22</v>
      </c>
      <c r="H37" s="176" t="s">
        <v>23</v>
      </c>
      <c r="I37" s="176" t="s">
        <v>4715</v>
      </c>
      <c r="J37" s="176" t="s">
        <v>217</v>
      </c>
      <c r="K37" s="176" t="s">
        <v>3327</v>
      </c>
      <c r="L37" s="176" t="s">
        <v>4854</v>
      </c>
      <c r="M37" s="177">
        <v>0</v>
      </c>
      <c r="N37" s="177">
        <v>0</v>
      </c>
      <c r="O37" s="177">
        <v>54534</v>
      </c>
      <c r="P37" s="177">
        <v>0</v>
      </c>
      <c r="Q37" s="177">
        <v>8326</v>
      </c>
      <c r="R37" s="177">
        <v>200</v>
      </c>
      <c r="S37" s="177">
        <v>436</v>
      </c>
      <c r="T37" s="24">
        <f>IF(P37&gt;0, ROUND(IF(IF(OR(C37="51", C37="52", C37="66"), (L37*'UNIT VALUES'!$C$26)-CALCS!P37,0)&gt;0, IF(OR(C37="51", C37="52", C37="66"), (L37*'UNIT VALUES'!$C$26)-CALCS!P37,0), 0), 0), ROUND(IF(IF(OR(C37="51", C37="52", C37="66"), (L37*'UNIT VALUES'!$C$26)-CALCS!O37,0)&gt;0, IF(OR(C37="51", C37="52", C37="66"), (L37*'UNIT VALUES'!$C$26)-CALCS!O37,0), 0), 0))</f>
        <v>0</v>
      </c>
      <c r="U37" s="25">
        <f>IF(C37="22", (O37*'UNIT VALUES'!$D$38)+(Q37*'UNIT VALUES'!$D$39)+(S37*'UNIT VALUES'!$D$40), (O37*'UNIT VALUES'!$D$28)+(Q37*'UNIT VALUES'!$D$29)+(S37*'UNIT VALUES'!$D$30))</f>
        <v>417099.81973273598</v>
      </c>
      <c r="V37" s="25">
        <f>IF(C37="22",(O37*'UNIT VALUES'!$D$41)+(Q37*'UNIT VALUES'!$D$42)+(R37*'UNIT VALUES'!$D$43),IF(C37="66",(Q37*'UNIT VALUES'!$D$31)+(T37*'UNIT VALUES'!$D$33)+(R37*'UNIT VALUES'!$D$34),(Q37*'UNIT VALUES'!$D$31)+(T37*'UNIT VALUES'!$D$32)+(R37*'UNIT VALUES'!$D$34)))</f>
        <v>155874.69159952761</v>
      </c>
      <c r="W37" s="25">
        <f t="shared" si="1"/>
        <v>417100</v>
      </c>
      <c r="X37" s="30">
        <f>ROUND(IF(C37="22", W37*'UNIT VALUES'!$D$44, W37*'UNIT VALUES'!$D$36), 0)</f>
        <v>364629</v>
      </c>
      <c r="Y37" s="168">
        <f>ROUND(IF(C37="22", IF(U37&gt;V37,O37*'UNIT VALUES'!$D$38*'UNIT VALUES'!$D$44,O37*'UNIT VALUES'!$D$41*'UNIT VALUES'!$D$44),IF(U37&gt;V37, O37*'UNIT VALUES'!$D$28*'UNIT VALUES'!$D$36,0)), 0)</f>
        <v>99153</v>
      </c>
      <c r="Z37" s="168">
        <f>ROUND(IF(C37="22", IF(U37&gt;V37,Q37*'UNIT VALUES'!$D$39*'UNIT VALUES'!$D$44,Q37*'UNIT VALUES'!$D$42*'UNIT VALUES'!$D$44), IF(U37&gt;V37, Q37*'UNIT VALUES'!$D$29*'UNIT VALUES'!$D$36, Q37*'UNIT VALUES'!$D$31*'UNIT VALUES'!$D$36)),0)</f>
        <v>203253</v>
      </c>
      <c r="AA37" s="168">
        <f>ROUND(IF(C37="22", IF(U37&gt;V37,0,R37*'UNIT VALUES'!$D$43*'UNIT VALUES'!$D$44),IF(CALCS!U37&gt;CALCS!V37,0,CALCS!R37*'UNIT VALUES'!$D$34*'UNIT VALUES'!$D$36)), 0)</f>
        <v>0</v>
      </c>
      <c r="AB37" s="168">
        <f>ROUND(IF(C37="22",IF(U37&gt;V37,S37*'UNIT VALUES'!$D$40*'UNIT VALUES'!$D$44,0),IF(U37&gt;V37,S37*'UNIT VALUES'!$D$30*'UNIT VALUES'!$D$36)), 0)</f>
        <v>62223</v>
      </c>
      <c r="AC37" s="168">
        <f>ROUND(IF(U37&gt;V37,0,IF(T37&gt;1, IF(C37="66", T37*'UNIT VALUES'!$D$33*'UNIT VALUES'!$D$36,T37*'UNIT VALUES'!$D$32*'UNIT VALUES'!$D$36),0)),0)</f>
        <v>0</v>
      </c>
      <c r="AD37" t="str">
        <f t="shared" si="2"/>
        <v>040054</v>
      </c>
    </row>
    <row r="38" spans="1:30" x14ac:dyDescent="0.25">
      <c r="A38" s="176" t="s">
        <v>4855</v>
      </c>
      <c r="B38" s="176" t="s">
        <v>165</v>
      </c>
      <c r="C38" s="176" t="s">
        <v>47</v>
      </c>
      <c r="D38" s="176" t="s">
        <v>48</v>
      </c>
      <c r="E38" s="176" t="s">
        <v>166</v>
      </c>
      <c r="F38" s="176" t="s">
        <v>37</v>
      </c>
      <c r="G38" s="176" t="s">
        <v>170</v>
      </c>
      <c r="H38" s="176" t="s">
        <v>23</v>
      </c>
      <c r="I38" s="176" t="s">
        <v>174</v>
      </c>
      <c r="J38" s="176" t="s">
        <v>172</v>
      </c>
      <c r="K38" s="176" t="s">
        <v>3327</v>
      </c>
      <c r="L38" s="176" t="s">
        <v>4856</v>
      </c>
      <c r="M38" s="177">
        <v>31423</v>
      </c>
      <c r="N38" s="177">
        <v>29673</v>
      </c>
      <c r="O38" s="177">
        <v>247477</v>
      </c>
      <c r="P38" s="177">
        <v>0</v>
      </c>
      <c r="Q38" s="177">
        <v>24804</v>
      </c>
      <c r="R38" s="177">
        <v>238</v>
      </c>
      <c r="S38" s="177">
        <v>2784</v>
      </c>
      <c r="T38" s="24">
        <f>IF(P38&gt;0, ROUND(IF(IF(OR(C38="51", C38="52", C38="66"), (L38*'UNIT VALUES'!$C$26)-CALCS!P38,0)&gt;0, IF(OR(C38="51", C38="52", C38="66"), (L38*'UNIT VALUES'!$C$26)-CALCS!P38,0), 0), 0), ROUND(IF(IF(OR(C38="51", C38="52", C38="66"), (L38*'UNIT VALUES'!$C$26)-CALCS!O38,0)&gt;0, IF(OR(C38="51", C38="52", C38="66"), (L38*'UNIT VALUES'!$C$26)-CALCS!O38,0), 0), 0))</f>
        <v>0</v>
      </c>
      <c r="U38" s="25">
        <f>IF(C38="22", (O38*'UNIT VALUES'!$D$38)+(Q38*'UNIT VALUES'!$D$39)+(S38*'UNIT VALUES'!$D$40), (O38*'UNIT VALUES'!$D$28)+(Q38*'UNIT VALUES'!$D$29)+(S38*'UNIT VALUES'!$D$30))</f>
        <v>1661842.0919263596</v>
      </c>
      <c r="V38" s="25">
        <f>IF(C38="22",(O38*'UNIT VALUES'!$D$41)+(Q38*'UNIT VALUES'!$D$42)+(R38*'UNIT VALUES'!$D$43),IF(C38="66",(Q38*'UNIT VALUES'!$D$31)+(T38*'UNIT VALUES'!$D$33)+(R38*'UNIT VALUES'!$D$34),(Q38*'UNIT VALUES'!$D$31)+(T38*'UNIT VALUES'!$D$32)+(R38*'UNIT VALUES'!$D$34)))</f>
        <v>435072.78892453737</v>
      </c>
      <c r="W38" s="25">
        <f t="shared" si="1"/>
        <v>1661842</v>
      </c>
      <c r="X38" s="30">
        <f>ROUND(IF(C38="22", W38*'UNIT VALUES'!$D$44, W38*'UNIT VALUES'!$D$36), 0)</f>
        <v>1452783</v>
      </c>
      <c r="Y38" s="168">
        <f>ROUND(IF(C38="22", IF(U38&gt;V38,O38*'UNIT VALUES'!$D$38*'UNIT VALUES'!$D$44,O38*'UNIT VALUES'!$D$41*'UNIT VALUES'!$D$44),IF(U38&gt;V38, O38*'UNIT VALUES'!$D$28*'UNIT VALUES'!$D$36,0)), 0)</f>
        <v>449957</v>
      </c>
      <c r="Z38" s="168">
        <f>ROUND(IF(C38="22", IF(U38&gt;V38,Q38*'UNIT VALUES'!$D$39*'UNIT VALUES'!$D$44,Q38*'UNIT VALUES'!$D$42*'UNIT VALUES'!$D$44), IF(U38&gt;V38, Q38*'UNIT VALUES'!$D$29*'UNIT VALUES'!$D$36, Q38*'UNIT VALUES'!$D$31*'UNIT VALUES'!$D$36)),0)</f>
        <v>605513</v>
      </c>
      <c r="AA38" s="168">
        <f>ROUND(IF(C38="22", IF(U38&gt;V38,0,R38*'UNIT VALUES'!$D$43*'UNIT VALUES'!$D$44),IF(CALCS!U38&gt;CALCS!V38,0,CALCS!R38*'UNIT VALUES'!$D$34*'UNIT VALUES'!$D$36)), 0)</f>
        <v>0</v>
      </c>
      <c r="AB38" s="168">
        <f>ROUND(IF(C38="22",IF(U38&gt;V38,S38*'UNIT VALUES'!$D$40*'UNIT VALUES'!$D$44,0),IF(U38&gt;V38,S38*'UNIT VALUES'!$D$30*'UNIT VALUES'!$D$36)), 0)</f>
        <v>397313</v>
      </c>
      <c r="AC38" s="168">
        <f>ROUND(IF(U38&gt;V38,0,IF(T38&gt;1, IF(C38="66", T38*'UNIT VALUES'!$D$33*'UNIT VALUES'!$D$36,T38*'UNIT VALUES'!$D$32*'UNIT VALUES'!$D$36),0)),0)</f>
        <v>0</v>
      </c>
      <c r="AD38" t="str">
        <f t="shared" si="2"/>
        <v>040072</v>
      </c>
    </row>
    <row r="39" spans="1:30" x14ac:dyDescent="0.25">
      <c r="A39" s="176" t="s">
        <v>4857</v>
      </c>
      <c r="B39" s="176" t="s">
        <v>165</v>
      </c>
      <c r="C39" s="176" t="s">
        <v>27</v>
      </c>
      <c r="D39" s="176" t="s">
        <v>28</v>
      </c>
      <c r="E39" s="176" t="s">
        <v>166</v>
      </c>
      <c r="F39" s="176" t="s">
        <v>843</v>
      </c>
      <c r="G39" s="176" t="s">
        <v>844</v>
      </c>
      <c r="H39" s="176" t="s">
        <v>23</v>
      </c>
      <c r="I39" s="176" t="s">
        <v>4630</v>
      </c>
      <c r="J39" s="176" t="s">
        <v>4631</v>
      </c>
      <c r="K39" s="176" t="s">
        <v>3327</v>
      </c>
      <c r="L39" s="176" t="s">
        <v>4858</v>
      </c>
      <c r="M39" s="177">
        <v>0</v>
      </c>
      <c r="N39" s="177">
        <v>0</v>
      </c>
      <c r="O39" s="177">
        <v>16604</v>
      </c>
      <c r="P39" s="177">
        <v>0</v>
      </c>
      <c r="Q39" s="177">
        <v>2922</v>
      </c>
      <c r="R39" s="177">
        <v>1278</v>
      </c>
      <c r="S39" s="177">
        <v>305</v>
      </c>
      <c r="T39" s="24">
        <f>IF(P39&gt;0, ROUND(IF(IF(OR(C39="51", C39="52", C39="66"), (L39*'UNIT VALUES'!$C$26)-CALCS!P39,0)&gt;0, IF(OR(C39="51", C39="52", C39="66"), (L39*'UNIT VALUES'!$C$26)-CALCS!P39,0), 0), 0), ROUND(IF(IF(OR(C39="51", C39="52", C39="66"), (L39*'UNIT VALUES'!$C$26)-CALCS!O39,0)&gt;0, IF(OR(C39="51", C39="52", C39="66"), (L39*'UNIT VALUES'!$C$26)-CALCS!O39,0), 0), 0))</f>
        <v>2235</v>
      </c>
      <c r="U39" s="25">
        <f>IF(C39="22", (O39*'UNIT VALUES'!$D$38)+(Q39*'UNIT VALUES'!$D$39)+(S39*'UNIT VALUES'!$D$40), (O39*'UNIT VALUES'!$D$28)+(Q39*'UNIT VALUES'!$D$29)+(S39*'UNIT VALUES'!$D$30))</f>
        <v>165920.8439499035</v>
      </c>
      <c r="V39" s="25">
        <f>IF(C39="22",(O39*'UNIT VALUES'!$D$41)+(Q39*'UNIT VALUES'!$D$42)+(R39*'UNIT VALUES'!$D$43),IF(C39="66",(Q39*'UNIT VALUES'!$D$31)+(T39*'UNIT VALUES'!$D$33)+(R39*'UNIT VALUES'!$D$34),(Q39*'UNIT VALUES'!$D$31)+(T39*'UNIT VALUES'!$D$32)+(R39*'UNIT VALUES'!$D$34)))</f>
        <v>181779.85182933474</v>
      </c>
      <c r="W39" s="25">
        <f t="shared" si="1"/>
        <v>181780</v>
      </c>
      <c r="X39" s="30">
        <f>ROUND(IF(C39="22", W39*'UNIT VALUES'!$D$44, W39*'UNIT VALUES'!$D$36), 0)</f>
        <v>158912</v>
      </c>
      <c r="Y39" s="168">
        <f>ROUND(IF(C39="22", IF(U39&gt;V39,O39*'UNIT VALUES'!$D$38*'UNIT VALUES'!$D$44,O39*'UNIT VALUES'!$D$41*'UNIT VALUES'!$D$44),IF(U39&gt;V39, O39*'UNIT VALUES'!$D$28*'UNIT VALUES'!$D$36,0)), 0)</f>
        <v>0</v>
      </c>
      <c r="Z39" s="168">
        <f>ROUND(IF(C39="22", IF(U39&gt;V39,Q39*'UNIT VALUES'!$D$39*'UNIT VALUES'!$D$44,Q39*'UNIT VALUES'!$D$42*'UNIT VALUES'!$D$44), IF(U39&gt;V39, Q39*'UNIT VALUES'!$D$29*'UNIT VALUES'!$D$36, Q39*'UNIT VALUES'!$D$31*'UNIT VALUES'!$D$36)),0)</f>
        <v>42799</v>
      </c>
      <c r="AA39" s="168">
        <f>ROUND(IF(C39="22", IF(U39&gt;V39,0,R39*'UNIT VALUES'!$D$43*'UNIT VALUES'!$D$44),IF(CALCS!U39&gt;CALCS!V39,0,CALCS!R39*'UNIT VALUES'!$D$34*'UNIT VALUES'!$D$36)), 0)</f>
        <v>91464</v>
      </c>
      <c r="AB39" s="168">
        <f>ROUND(IF(C39="22",IF(U39&gt;V39,S39*'UNIT VALUES'!$D$40*'UNIT VALUES'!$D$44,0),IF(U39&gt;V39,S39*'UNIT VALUES'!$D$30*'UNIT VALUES'!$D$36)), 0)</f>
        <v>0</v>
      </c>
      <c r="AC39" s="168">
        <f>ROUND(IF(U39&gt;V39,0,IF(T39&gt;1, IF(C39="66", T39*'UNIT VALUES'!$D$33*'UNIT VALUES'!$D$36,T39*'UNIT VALUES'!$D$32*'UNIT VALUES'!$D$36),0)),0)</f>
        <v>24649</v>
      </c>
      <c r="AD39" t="str">
        <f t="shared" si="2"/>
        <v>040114</v>
      </c>
    </row>
    <row r="40" spans="1:30" x14ac:dyDescent="0.25">
      <c r="A40" s="176" t="s">
        <v>4859</v>
      </c>
      <c r="B40" s="176" t="s">
        <v>165</v>
      </c>
      <c r="C40" s="176" t="s">
        <v>27</v>
      </c>
      <c r="D40" s="176" t="s">
        <v>28</v>
      </c>
      <c r="E40" s="176" t="s">
        <v>166</v>
      </c>
      <c r="F40" s="176" t="s">
        <v>42</v>
      </c>
      <c r="G40" s="176" t="s">
        <v>176</v>
      </c>
      <c r="H40" s="176" t="s">
        <v>23</v>
      </c>
      <c r="I40" s="176" t="s">
        <v>177</v>
      </c>
      <c r="J40" s="176" t="s">
        <v>178</v>
      </c>
      <c r="K40" s="176" t="s">
        <v>3327</v>
      </c>
      <c r="L40" s="176" t="s">
        <v>4860</v>
      </c>
      <c r="M40" s="177">
        <v>0</v>
      </c>
      <c r="N40" s="177">
        <v>0</v>
      </c>
      <c r="O40" s="177">
        <v>71459</v>
      </c>
      <c r="P40" s="177">
        <v>0</v>
      </c>
      <c r="Q40" s="177">
        <v>14245</v>
      </c>
      <c r="R40" s="177">
        <v>896</v>
      </c>
      <c r="S40" s="177">
        <v>1009</v>
      </c>
      <c r="T40" s="24">
        <f>IF(P40&gt;0, ROUND(IF(IF(OR(C40="51", C40="52", C40="66"), (L40*'UNIT VALUES'!$C$26)-CALCS!P40,0)&gt;0, IF(OR(C40="51", C40="52", C40="66"), (L40*'UNIT VALUES'!$C$26)-CALCS!P40,0), 0), 0), ROUND(IF(IF(OR(C40="51", C40="52", C40="66"), (L40*'UNIT VALUES'!$C$26)-CALCS!O40,0)&gt;0, IF(OR(C40="51", C40="52", C40="66"), (L40*'UNIT VALUES'!$C$26)-CALCS!O40,0), 0), 0))</f>
        <v>0</v>
      </c>
      <c r="U40" s="25">
        <f>IF(C40="22", (O40*'UNIT VALUES'!$D$38)+(Q40*'UNIT VALUES'!$D$39)+(S40*'UNIT VALUES'!$D$40), (O40*'UNIT VALUES'!$D$28)+(Q40*'UNIT VALUES'!$D$29)+(S40*'UNIT VALUES'!$D$30))</f>
        <v>711129.9473688401</v>
      </c>
      <c r="V40" s="25">
        <f>IF(C40="22",(O40*'UNIT VALUES'!$D$41)+(Q40*'UNIT VALUES'!$D$42)+(R40*'UNIT VALUES'!$D$43),IF(C40="66",(Q40*'UNIT VALUES'!$D$31)+(T40*'UNIT VALUES'!$D$33)+(R40*'UNIT VALUES'!$D$34),(Q40*'UNIT VALUES'!$D$31)+(T40*'UNIT VALUES'!$D$32)+(R40*'UNIT VALUES'!$D$34)))</f>
        <v>312026.49546051188</v>
      </c>
      <c r="W40" s="25">
        <f t="shared" si="1"/>
        <v>711130</v>
      </c>
      <c r="X40" s="30">
        <f>ROUND(IF(C40="22", W40*'UNIT VALUES'!$D$44, W40*'UNIT VALUES'!$D$36), 0)</f>
        <v>621670</v>
      </c>
      <c r="Y40" s="168">
        <f>ROUND(IF(C40="22", IF(U40&gt;V40,O40*'UNIT VALUES'!$D$38*'UNIT VALUES'!$D$44,O40*'UNIT VALUES'!$D$41*'UNIT VALUES'!$D$44),IF(U40&gt;V40, O40*'UNIT VALUES'!$D$28*'UNIT VALUES'!$D$36,0)), 0)</f>
        <v>129925</v>
      </c>
      <c r="Z40" s="168">
        <f>ROUND(IF(C40="22", IF(U40&gt;V40,Q40*'UNIT VALUES'!$D$39*'UNIT VALUES'!$D$44,Q40*'UNIT VALUES'!$D$42*'UNIT VALUES'!$D$44), IF(U40&gt;V40, Q40*'UNIT VALUES'!$D$29*'UNIT VALUES'!$D$36, Q40*'UNIT VALUES'!$D$31*'UNIT VALUES'!$D$36)),0)</f>
        <v>347747</v>
      </c>
      <c r="AA40" s="168">
        <f>ROUND(IF(C40="22", IF(U40&gt;V40,0,R40*'UNIT VALUES'!$D$43*'UNIT VALUES'!$D$44),IF(CALCS!U40&gt;CALCS!V40,0,CALCS!R40*'UNIT VALUES'!$D$34*'UNIT VALUES'!$D$36)), 0)</f>
        <v>0</v>
      </c>
      <c r="AB40" s="168">
        <f>ROUND(IF(C40="22",IF(U40&gt;V40,S40*'UNIT VALUES'!$D$40*'UNIT VALUES'!$D$44,0),IF(U40&gt;V40,S40*'UNIT VALUES'!$D$30*'UNIT VALUES'!$D$36)), 0)</f>
        <v>143998</v>
      </c>
      <c r="AC40" s="168">
        <f>ROUND(IF(U40&gt;V40,0,IF(T40&gt;1, IF(C40="66", T40*'UNIT VALUES'!$D$33*'UNIT VALUES'!$D$36,T40*'UNIT VALUES'!$D$32*'UNIT VALUES'!$D$36),0)),0)</f>
        <v>0</v>
      </c>
      <c r="AD40" t="str">
        <f t="shared" si="2"/>
        <v>040144</v>
      </c>
    </row>
    <row r="41" spans="1:30" x14ac:dyDescent="0.25">
      <c r="A41" s="176" t="s">
        <v>4861</v>
      </c>
      <c r="B41" s="176" t="s">
        <v>165</v>
      </c>
      <c r="C41" s="176" t="s">
        <v>47</v>
      </c>
      <c r="D41" s="176" t="s">
        <v>48</v>
      </c>
      <c r="E41" s="176" t="s">
        <v>166</v>
      </c>
      <c r="F41" s="176" t="s">
        <v>180</v>
      </c>
      <c r="G41" s="176" t="s">
        <v>170</v>
      </c>
      <c r="H41" s="176" t="s">
        <v>23</v>
      </c>
      <c r="I41" s="176" t="s">
        <v>181</v>
      </c>
      <c r="J41" s="176" t="s">
        <v>172</v>
      </c>
      <c r="K41" s="176" t="s">
        <v>3327</v>
      </c>
      <c r="L41" s="176" t="s">
        <v>4862</v>
      </c>
      <c r="M41" s="177">
        <v>0</v>
      </c>
      <c r="N41" s="177">
        <v>0</v>
      </c>
      <c r="O41" s="177">
        <v>237133</v>
      </c>
      <c r="P41" s="177">
        <v>0</v>
      </c>
      <c r="Q41" s="177">
        <v>15100</v>
      </c>
      <c r="R41" s="177">
        <v>312</v>
      </c>
      <c r="S41" s="177">
        <v>1037</v>
      </c>
      <c r="T41" s="24">
        <f>IF(P41&gt;0, ROUND(IF(IF(OR(C41="51", C41="52", C41="66"), (L41*'UNIT VALUES'!$C$26)-CALCS!P41,0)&gt;0, IF(OR(C41="51", C41="52", C41="66"), (L41*'UNIT VALUES'!$C$26)-CALCS!P41,0), 0), 0), ROUND(IF(IF(OR(C41="51", C41="52", C41="66"), (L41*'UNIT VALUES'!$C$26)-CALCS!O41,0)&gt;0, IF(OR(C41="51", C41="52", C41="66"), (L41*'UNIT VALUES'!$C$26)-CALCS!O41,0), 0), 0))</f>
        <v>0</v>
      </c>
      <c r="U41" s="25">
        <f>IF(C41="22", (O41*'UNIT VALUES'!$D$38)+(Q41*'UNIT VALUES'!$D$39)+(S41*'UNIT VALUES'!$D$40), (O41*'UNIT VALUES'!$D$28)+(Q41*'UNIT VALUES'!$D$29)+(S41*'UNIT VALUES'!$D$30))</f>
        <v>1084148.4362796661</v>
      </c>
      <c r="V41" s="25">
        <f>IF(C41="22",(O41*'UNIT VALUES'!$D$41)+(Q41*'UNIT VALUES'!$D$42)+(R41*'UNIT VALUES'!$D$43),IF(C41="66",(Q41*'UNIT VALUES'!$D$31)+(T41*'UNIT VALUES'!$D$33)+(R41*'UNIT VALUES'!$D$34),(Q41*'UNIT VALUES'!$D$31)+(T41*'UNIT VALUES'!$D$32)+(R41*'UNIT VALUES'!$D$34)))</f>
        <v>278541.47222641547</v>
      </c>
      <c r="W41" s="25">
        <f t="shared" si="1"/>
        <v>1084148</v>
      </c>
      <c r="X41" s="30">
        <f>ROUND(IF(C41="22", W41*'UNIT VALUES'!$D$44, W41*'UNIT VALUES'!$D$36), 0)</f>
        <v>947763</v>
      </c>
      <c r="Y41" s="168">
        <f>ROUND(IF(C41="22", IF(U41&gt;V41,O41*'UNIT VALUES'!$D$38*'UNIT VALUES'!$D$44,O41*'UNIT VALUES'!$D$41*'UNIT VALUES'!$D$44),IF(U41&gt;V41, O41*'UNIT VALUES'!$D$28*'UNIT VALUES'!$D$36,0)), 0)</f>
        <v>431150</v>
      </c>
      <c r="Z41" s="168">
        <f>ROUND(IF(C41="22", IF(U41&gt;V41,Q41*'UNIT VALUES'!$D$39*'UNIT VALUES'!$D$44,Q41*'UNIT VALUES'!$D$42*'UNIT VALUES'!$D$44), IF(U41&gt;V41, Q41*'UNIT VALUES'!$D$29*'UNIT VALUES'!$D$36, Q41*'UNIT VALUES'!$D$31*'UNIT VALUES'!$D$36)),0)</f>
        <v>368620</v>
      </c>
      <c r="AA41" s="168">
        <f>ROUND(IF(C41="22", IF(U41&gt;V41,0,R41*'UNIT VALUES'!$D$43*'UNIT VALUES'!$D$44),IF(CALCS!U41&gt;CALCS!V41,0,CALCS!R41*'UNIT VALUES'!$D$34*'UNIT VALUES'!$D$36)), 0)</f>
        <v>0</v>
      </c>
      <c r="AB41" s="168">
        <f>ROUND(IF(C41="22",IF(U41&gt;V41,S41*'UNIT VALUES'!$D$40*'UNIT VALUES'!$D$44,0),IF(U41&gt;V41,S41*'UNIT VALUES'!$D$30*'UNIT VALUES'!$D$36)), 0)</f>
        <v>147994</v>
      </c>
      <c r="AC41" s="168">
        <f>ROUND(IF(U41&gt;V41,0,IF(T41&gt;1, IF(C41="66", T41*'UNIT VALUES'!$D$33*'UNIT VALUES'!$D$36,T41*'UNIT VALUES'!$D$32*'UNIT VALUES'!$D$36),0)),0)</f>
        <v>0</v>
      </c>
      <c r="AD41" t="str">
        <f t="shared" si="2"/>
        <v>040180</v>
      </c>
    </row>
    <row r="42" spans="1:30" x14ac:dyDescent="0.25">
      <c r="A42" s="176" t="s">
        <v>4863</v>
      </c>
      <c r="B42" s="176" t="s">
        <v>165</v>
      </c>
      <c r="C42" s="176" t="s">
        <v>27</v>
      </c>
      <c r="D42" s="176" t="s">
        <v>28</v>
      </c>
      <c r="E42" s="176" t="s">
        <v>166</v>
      </c>
      <c r="F42" s="176" t="s">
        <v>183</v>
      </c>
      <c r="G42" s="176" t="s">
        <v>170</v>
      </c>
      <c r="H42" s="176" t="s">
        <v>23</v>
      </c>
      <c r="I42" s="176" t="s">
        <v>184</v>
      </c>
      <c r="J42" s="176" t="s">
        <v>172</v>
      </c>
      <c r="K42" s="176" t="s">
        <v>3327</v>
      </c>
      <c r="L42" s="176" t="s">
        <v>4864</v>
      </c>
      <c r="M42" s="177">
        <v>98418</v>
      </c>
      <c r="N42" s="177">
        <v>97172</v>
      </c>
      <c r="O42" s="177">
        <v>245895</v>
      </c>
      <c r="P42" s="177">
        <v>0</v>
      </c>
      <c r="Q42" s="177">
        <v>50268</v>
      </c>
      <c r="R42" s="177">
        <v>614</v>
      </c>
      <c r="S42" s="177">
        <v>5611</v>
      </c>
      <c r="T42" s="24">
        <f>IF(P42&gt;0, ROUND(IF(IF(OR(C42="51", C42="52", C42="66"), (L42*'UNIT VALUES'!$C$26)-CALCS!P42,0)&gt;0, IF(OR(C42="51", C42="52", C42="66"), (L42*'UNIT VALUES'!$C$26)-CALCS!P42,0), 0), 0), ROUND(IF(IF(OR(C42="51", C42="52", C42="66"), (L42*'UNIT VALUES'!$C$26)-CALCS!O42,0)&gt;0, IF(OR(C42="51", C42="52", C42="66"), (L42*'UNIT VALUES'!$C$26)-CALCS!O42,0), 0), 0))</f>
        <v>0</v>
      </c>
      <c r="U42" s="25">
        <f>IF(C42="22", (O42*'UNIT VALUES'!$D$38)+(Q42*'UNIT VALUES'!$D$39)+(S42*'UNIT VALUES'!$D$40), (O42*'UNIT VALUES'!$D$28)+(Q42*'UNIT VALUES'!$D$29)+(S42*'UNIT VALUES'!$D$30))</f>
        <v>2831136.9188987808</v>
      </c>
      <c r="V42" s="25">
        <f>IF(C42="22",(O42*'UNIT VALUES'!$D$41)+(Q42*'UNIT VALUES'!$D$42)+(R42*'UNIT VALUES'!$D$43),IF(C42="66",(Q42*'UNIT VALUES'!$D$31)+(T42*'UNIT VALUES'!$D$33)+(R42*'UNIT VALUES'!$D$34),(Q42*'UNIT VALUES'!$D$31)+(T42*'UNIT VALUES'!$D$32)+(R42*'UNIT VALUES'!$D$34)))</f>
        <v>892501.48449175246</v>
      </c>
      <c r="W42" s="25">
        <f t="shared" si="1"/>
        <v>2831137</v>
      </c>
      <c r="X42" s="30">
        <f>ROUND(IF(C42="22", W42*'UNIT VALUES'!$D$44, W42*'UNIT VALUES'!$D$36), 0)</f>
        <v>2474982</v>
      </c>
      <c r="Y42" s="168">
        <f>ROUND(IF(C42="22", IF(U42&gt;V42,O42*'UNIT VALUES'!$D$38*'UNIT VALUES'!$D$44,O42*'UNIT VALUES'!$D$41*'UNIT VALUES'!$D$44),IF(U42&gt;V42, O42*'UNIT VALUES'!$D$28*'UNIT VALUES'!$D$36,0)), 0)</f>
        <v>447081</v>
      </c>
      <c r="Z42" s="168">
        <f>ROUND(IF(C42="22", IF(U42&gt;V42,Q42*'UNIT VALUES'!$D$39*'UNIT VALUES'!$D$44,Q42*'UNIT VALUES'!$D$42*'UNIT VALUES'!$D$44), IF(U42&gt;V42, Q42*'UNIT VALUES'!$D$29*'UNIT VALUES'!$D$36, Q42*'UNIT VALUES'!$D$31*'UNIT VALUES'!$D$36)),0)</f>
        <v>1227137</v>
      </c>
      <c r="AA42" s="168">
        <f>ROUND(IF(C42="22", IF(U42&gt;V42,0,R42*'UNIT VALUES'!$D$43*'UNIT VALUES'!$D$44),IF(CALCS!U42&gt;CALCS!V42,0,CALCS!R42*'UNIT VALUES'!$D$34*'UNIT VALUES'!$D$36)), 0)</f>
        <v>0</v>
      </c>
      <c r="AB42" s="168">
        <f>ROUND(IF(C42="22",IF(U42&gt;V42,S42*'UNIT VALUES'!$D$40*'UNIT VALUES'!$D$44,0),IF(U42&gt;V42,S42*'UNIT VALUES'!$D$30*'UNIT VALUES'!$D$36)), 0)</f>
        <v>800763</v>
      </c>
      <c r="AC42" s="168">
        <f>ROUND(IF(U42&gt;V42,0,IF(T42&gt;1, IF(C42="66", T42*'UNIT VALUES'!$D$33*'UNIT VALUES'!$D$36,T42*'UNIT VALUES'!$D$32*'UNIT VALUES'!$D$36),0)),0)</f>
        <v>0</v>
      </c>
      <c r="AD42" t="str">
        <f t="shared" si="2"/>
        <v>040186</v>
      </c>
    </row>
    <row r="43" spans="1:30" x14ac:dyDescent="0.25">
      <c r="A43" s="176" t="s">
        <v>4865</v>
      </c>
      <c r="B43" s="176" t="s">
        <v>165</v>
      </c>
      <c r="C43" s="176" t="s">
        <v>27</v>
      </c>
      <c r="D43" s="176" t="s">
        <v>28</v>
      </c>
      <c r="E43" s="176" t="s">
        <v>166</v>
      </c>
      <c r="F43" s="176" t="s">
        <v>186</v>
      </c>
      <c r="G43" s="176" t="s">
        <v>170</v>
      </c>
      <c r="H43" s="176" t="s">
        <v>23</v>
      </c>
      <c r="I43" s="176" t="s">
        <v>187</v>
      </c>
      <c r="J43" s="176" t="s">
        <v>172</v>
      </c>
      <c r="K43" s="176" t="s">
        <v>3327</v>
      </c>
      <c r="L43" s="176" t="s">
        <v>4866</v>
      </c>
      <c r="M43" s="177">
        <v>163594</v>
      </c>
      <c r="N43" s="177">
        <v>152453</v>
      </c>
      <c r="O43" s="177">
        <v>484587</v>
      </c>
      <c r="P43" s="177">
        <v>0</v>
      </c>
      <c r="Q43" s="177">
        <v>75056</v>
      </c>
      <c r="R43" s="177">
        <v>1357</v>
      </c>
      <c r="S43" s="177">
        <v>6455</v>
      </c>
      <c r="T43" s="24">
        <f>IF(P43&gt;0, ROUND(IF(IF(OR(C43="51", C43="52", C43="66"), (L43*'UNIT VALUES'!$C$26)-CALCS!P43,0)&gt;0, IF(OR(C43="51", C43="52", C43="66"), (L43*'UNIT VALUES'!$C$26)-CALCS!P43,0), 0), 0), ROUND(IF(IF(OR(C43="51", C43="52", C43="66"), (L43*'UNIT VALUES'!$C$26)-CALCS!O43,0)&gt;0, IF(OR(C43="51", C43="52", C43="66"), (L43*'UNIT VALUES'!$C$26)-CALCS!O43,0), 0), 0))</f>
        <v>0</v>
      </c>
      <c r="U43" s="25">
        <f>IF(C43="22", (O43*'UNIT VALUES'!$D$38)+(Q43*'UNIT VALUES'!$D$39)+(S43*'UNIT VALUES'!$D$40), (O43*'UNIT VALUES'!$D$28)+(Q43*'UNIT VALUES'!$D$29)+(S43*'UNIT VALUES'!$D$30))</f>
        <v>4157556.2534492454</v>
      </c>
      <c r="V43" s="25">
        <f>IF(C43="22",(O43*'UNIT VALUES'!$D$41)+(Q43*'UNIT VALUES'!$D$42)+(R43*'UNIT VALUES'!$D$43),IF(C43="66",(Q43*'UNIT VALUES'!$D$31)+(T43*'UNIT VALUES'!$D$33)+(R43*'UNIT VALUES'!$D$34),(Q43*'UNIT VALUES'!$D$31)+(T43*'UNIT VALUES'!$D$32)+(R43*'UNIT VALUES'!$D$34)))</f>
        <v>1368649.1421650695</v>
      </c>
      <c r="W43" s="25">
        <f t="shared" si="1"/>
        <v>4157556</v>
      </c>
      <c r="X43" s="30">
        <f>ROUND(IF(C43="22", W43*'UNIT VALUES'!$D$44, W43*'UNIT VALUES'!$D$36), 0)</f>
        <v>3634538</v>
      </c>
      <c r="Y43" s="168">
        <f>ROUND(IF(C43="22", IF(U43&gt;V43,O43*'UNIT VALUES'!$D$38*'UNIT VALUES'!$D$44,O43*'UNIT VALUES'!$D$41*'UNIT VALUES'!$D$44),IF(U43&gt;V43, O43*'UNIT VALUES'!$D$28*'UNIT VALUES'!$D$36,0)), 0)</f>
        <v>881065</v>
      </c>
      <c r="Z43" s="168">
        <f>ROUND(IF(C43="22", IF(U43&gt;V43,Q43*'UNIT VALUES'!$D$39*'UNIT VALUES'!$D$44,Q43*'UNIT VALUES'!$D$42*'UNIT VALUES'!$D$44), IF(U43&gt;V43, Q43*'UNIT VALUES'!$D$29*'UNIT VALUES'!$D$36, Q43*'UNIT VALUES'!$D$31*'UNIT VALUES'!$D$36)),0)</f>
        <v>1832259</v>
      </c>
      <c r="AA43" s="168">
        <f>ROUND(IF(C43="22", IF(U43&gt;V43,0,R43*'UNIT VALUES'!$D$43*'UNIT VALUES'!$D$44),IF(CALCS!U43&gt;CALCS!V43,0,CALCS!R43*'UNIT VALUES'!$D$34*'UNIT VALUES'!$D$36)), 0)</f>
        <v>0</v>
      </c>
      <c r="AB43" s="168">
        <f>ROUND(IF(C43="22",IF(U43&gt;V43,S43*'UNIT VALUES'!$D$40*'UNIT VALUES'!$D$44,0),IF(U43&gt;V43,S43*'UNIT VALUES'!$D$30*'UNIT VALUES'!$D$36)), 0)</f>
        <v>921213</v>
      </c>
      <c r="AC43" s="168">
        <f>ROUND(IF(U43&gt;V43,0,IF(T43&gt;1, IF(C43="66", T43*'UNIT VALUES'!$D$33*'UNIT VALUES'!$D$36,T43*'UNIT VALUES'!$D$32*'UNIT VALUES'!$D$36),0)),0)</f>
        <v>0</v>
      </c>
      <c r="AD43" t="str">
        <f t="shared" si="2"/>
        <v>040270</v>
      </c>
    </row>
    <row r="44" spans="1:30" x14ac:dyDescent="0.25">
      <c r="A44" s="176" t="s">
        <v>4867</v>
      </c>
      <c r="B44" s="176" t="s">
        <v>165</v>
      </c>
      <c r="C44" s="176" t="s">
        <v>47</v>
      </c>
      <c r="D44" s="176" t="s">
        <v>48</v>
      </c>
      <c r="E44" s="176" t="s">
        <v>166</v>
      </c>
      <c r="F44" s="176" t="s">
        <v>189</v>
      </c>
      <c r="G44" s="176" t="s">
        <v>22</v>
      </c>
      <c r="H44" s="176" t="s">
        <v>23</v>
      </c>
      <c r="I44" s="176" t="s">
        <v>190</v>
      </c>
      <c r="J44" s="176" t="s">
        <v>172</v>
      </c>
      <c r="K44" s="176" t="s">
        <v>3327</v>
      </c>
      <c r="L44" s="176" t="s">
        <v>4868</v>
      </c>
      <c r="M44" s="177">
        <v>0</v>
      </c>
      <c r="N44" s="177">
        <v>0</v>
      </c>
      <c r="O44" s="177">
        <v>164173</v>
      </c>
      <c r="P44" s="177">
        <v>0</v>
      </c>
      <c r="Q44" s="177">
        <v>14911</v>
      </c>
      <c r="R44" s="177">
        <v>113</v>
      </c>
      <c r="S44" s="177">
        <v>1320</v>
      </c>
      <c r="T44" s="24">
        <f>IF(P44&gt;0, ROUND(IF(IF(OR(C44="51", C44="52", C44="66"), (L44*'UNIT VALUES'!$C$26)-CALCS!P44,0)&gt;0, IF(OR(C44="51", C44="52", C44="66"), (L44*'UNIT VALUES'!$C$26)-CALCS!P44,0), 0), 0), ROUND(IF(IF(OR(C44="51", C44="52", C44="66"), (L44*'UNIT VALUES'!$C$26)-CALCS!O44,0)&gt;0, IF(OR(C44="51", C44="52", C44="66"), (L44*'UNIT VALUES'!$C$26)-CALCS!O44,0), 0), 0))</f>
        <v>0</v>
      </c>
      <c r="U44" s="25">
        <f>IF(C44="22", (O44*'UNIT VALUES'!$D$38)+(Q44*'UNIT VALUES'!$D$39)+(S44*'UNIT VALUES'!$D$40), (O44*'UNIT VALUES'!$D$28)+(Q44*'UNIT VALUES'!$D$29)+(S44*'UNIT VALUES'!$D$30))</f>
        <v>973326.8377394909</v>
      </c>
      <c r="V44" s="25">
        <f>IF(C44="22",(O44*'UNIT VALUES'!$D$41)+(Q44*'UNIT VALUES'!$D$42)+(R44*'UNIT VALUES'!$D$43),IF(C44="66",(Q44*'UNIT VALUES'!$D$31)+(T44*'UNIT VALUES'!$D$33)+(R44*'UNIT VALUES'!$D$34),(Q44*'UNIT VALUES'!$D$31)+(T44*'UNIT VALUES'!$D$32)+(R44*'UNIT VALUES'!$D$34)))</f>
        <v>259083.22011016277</v>
      </c>
      <c r="W44" s="25">
        <f t="shared" si="1"/>
        <v>973327</v>
      </c>
      <c r="X44" s="30">
        <f>ROUND(IF(C44="22", W44*'UNIT VALUES'!$D$44, W44*'UNIT VALUES'!$D$36), 0)</f>
        <v>850883</v>
      </c>
      <c r="Y44" s="168">
        <f>ROUND(IF(C44="22", IF(U44&gt;V44,O44*'UNIT VALUES'!$D$38*'UNIT VALUES'!$D$44,O44*'UNIT VALUES'!$D$41*'UNIT VALUES'!$D$44),IF(U44&gt;V44, O44*'UNIT VALUES'!$D$28*'UNIT VALUES'!$D$36,0)), 0)</f>
        <v>298496</v>
      </c>
      <c r="Z44" s="168">
        <f>ROUND(IF(C44="22", IF(U44&gt;V44,Q44*'UNIT VALUES'!$D$39*'UNIT VALUES'!$D$44,Q44*'UNIT VALUES'!$D$42*'UNIT VALUES'!$D$44), IF(U44&gt;V44, Q44*'UNIT VALUES'!$D$29*'UNIT VALUES'!$D$36, Q44*'UNIT VALUES'!$D$31*'UNIT VALUES'!$D$36)),0)</f>
        <v>364006</v>
      </c>
      <c r="AA44" s="168">
        <f>ROUND(IF(C44="22", IF(U44&gt;V44,0,R44*'UNIT VALUES'!$D$43*'UNIT VALUES'!$D$44),IF(CALCS!U44&gt;CALCS!V44,0,CALCS!R44*'UNIT VALUES'!$D$34*'UNIT VALUES'!$D$36)), 0)</f>
        <v>0</v>
      </c>
      <c r="AB44" s="168">
        <f>ROUND(IF(C44="22",IF(U44&gt;V44,S44*'UNIT VALUES'!$D$40*'UNIT VALUES'!$D$44,0),IF(U44&gt;V44,S44*'UNIT VALUES'!$D$30*'UNIT VALUES'!$D$36)), 0)</f>
        <v>188381</v>
      </c>
      <c r="AC44" s="168">
        <f>ROUND(IF(U44&gt;V44,0,IF(T44&gt;1, IF(C44="66", T44*'UNIT VALUES'!$D$33*'UNIT VALUES'!$D$36,T44*'UNIT VALUES'!$D$32*'UNIT VALUES'!$D$36),0)),0)</f>
        <v>0</v>
      </c>
      <c r="AD44" t="str">
        <f t="shared" si="2"/>
        <v>040324</v>
      </c>
    </row>
    <row r="45" spans="1:30" x14ac:dyDescent="0.25">
      <c r="A45" s="176" t="s">
        <v>4869</v>
      </c>
      <c r="B45" s="176" t="s">
        <v>165</v>
      </c>
      <c r="C45" s="176" t="s">
        <v>27</v>
      </c>
      <c r="D45" s="176" t="s">
        <v>28</v>
      </c>
      <c r="E45" s="176" t="s">
        <v>166</v>
      </c>
      <c r="F45" s="176" t="s">
        <v>192</v>
      </c>
      <c r="G45" s="176" t="s">
        <v>170</v>
      </c>
      <c r="H45" s="176" t="s">
        <v>23</v>
      </c>
      <c r="I45" s="176" t="s">
        <v>193</v>
      </c>
      <c r="J45" s="176" t="s">
        <v>172</v>
      </c>
      <c r="K45" s="176" t="s">
        <v>3327</v>
      </c>
      <c r="L45" s="176" t="s">
        <v>4870</v>
      </c>
      <c r="M45" s="177">
        <v>791441</v>
      </c>
      <c r="N45" s="177">
        <v>789704</v>
      </c>
      <c r="O45" s="177">
        <v>1615017</v>
      </c>
      <c r="P45" s="177">
        <v>0</v>
      </c>
      <c r="Q45" s="177">
        <v>346286</v>
      </c>
      <c r="R45" s="177">
        <v>12149</v>
      </c>
      <c r="S45" s="177">
        <v>35117</v>
      </c>
      <c r="T45" s="24">
        <f>IF(P45&gt;0, ROUND(IF(IF(OR(C45="51", C45="52", C45="66"), (L45*'UNIT VALUES'!$C$26)-CALCS!P45,0)&gt;0, IF(OR(C45="51", C45="52", C45="66"), (L45*'UNIT VALUES'!$C$26)-CALCS!P45,0), 0), 0), ROUND(IF(IF(OR(C45="51", C45="52", C45="66"), (L45*'UNIT VALUES'!$C$26)-CALCS!O45,0)&gt;0, IF(OR(C45="51", C45="52", C45="66"), (L45*'UNIT VALUES'!$C$26)-CALCS!O45,0), 0), 0))</f>
        <v>0</v>
      </c>
      <c r="U45" s="25">
        <f>IF(C45="22", (O45*'UNIT VALUES'!$D$38)+(Q45*'UNIT VALUES'!$D$39)+(S45*'UNIT VALUES'!$D$40), (O45*'UNIT VALUES'!$D$28)+(Q45*'UNIT VALUES'!$D$29)+(S45*'UNIT VALUES'!$D$30))</f>
        <v>18761762.683264464</v>
      </c>
      <c r="V45" s="25">
        <f>IF(C45="22",(O45*'UNIT VALUES'!$D$41)+(Q45*'UNIT VALUES'!$D$42)+(R45*'UNIT VALUES'!$D$43),IF(C45="66",(Q45*'UNIT VALUES'!$D$31)+(T45*'UNIT VALUES'!$D$33)+(R45*'UNIT VALUES'!$D$34),(Q45*'UNIT VALUES'!$D$31)+(T45*'UNIT VALUES'!$D$32)+(R45*'UNIT VALUES'!$D$34)))</f>
        <v>6796590.093156877</v>
      </c>
      <c r="W45" s="25">
        <f t="shared" si="1"/>
        <v>18761763</v>
      </c>
      <c r="X45" s="30">
        <f>ROUND(IF(C45="22", W45*'UNIT VALUES'!$D$44, W45*'UNIT VALUES'!$D$36), 0)</f>
        <v>16401544</v>
      </c>
      <c r="Y45" s="168">
        <f>ROUND(IF(C45="22", IF(U45&gt;V45,O45*'UNIT VALUES'!$D$38*'UNIT VALUES'!$D$44,O45*'UNIT VALUES'!$D$41*'UNIT VALUES'!$D$44),IF(U45&gt;V45, O45*'UNIT VALUES'!$D$28*'UNIT VALUES'!$D$36,0)), 0)</f>
        <v>2936389</v>
      </c>
      <c r="Z45" s="168">
        <f>ROUND(IF(C45="22", IF(U45&gt;V45,Q45*'UNIT VALUES'!$D$39*'UNIT VALUES'!$D$44,Q45*'UNIT VALUES'!$D$42*'UNIT VALUES'!$D$44), IF(U45&gt;V45, Q45*'UNIT VALUES'!$D$29*'UNIT VALUES'!$D$36, Q45*'UNIT VALUES'!$D$31*'UNIT VALUES'!$D$36)),0)</f>
        <v>8453498</v>
      </c>
      <c r="AA45" s="168">
        <f>ROUND(IF(C45="22", IF(U45&gt;V45,0,R45*'UNIT VALUES'!$D$43*'UNIT VALUES'!$D$44),IF(CALCS!U45&gt;CALCS!V45,0,CALCS!R45*'UNIT VALUES'!$D$34*'UNIT VALUES'!$D$36)), 0)</f>
        <v>0</v>
      </c>
      <c r="AB45" s="168">
        <f>ROUND(IF(C45="22",IF(U45&gt;V45,S45*'UNIT VALUES'!$D$40*'UNIT VALUES'!$D$44,0),IF(U45&gt;V45,S45*'UNIT VALUES'!$D$30*'UNIT VALUES'!$D$36)), 0)</f>
        <v>5011657</v>
      </c>
      <c r="AC45" s="168">
        <f>ROUND(IF(U45&gt;V45,0,IF(T45&gt;1, IF(C45="66", T45*'UNIT VALUES'!$D$33*'UNIT VALUES'!$D$36,T45*'UNIT VALUES'!$D$32*'UNIT VALUES'!$D$36),0)),0)</f>
        <v>0</v>
      </c>
      <c r="AD45" t="str">
        <f t="shared" si="2"/>
        <v>040330</v>
      </c>
    </row>
    <row r="46" spans="1:30" x14ac:dyDescent="0.25">
      <c r="A46" s="176" t="s">
        <v>4871</v>
      </c>
      <c r="B46" s="176" t="s">
        <v>165</v>
      </c>
      <c r="C46" s="176" t="s">
        <v>27</v>
      </c>
      <c r="D46" s="176" t="s">
        <v>28</v>
      </c>
      <c r="E46" s="176" t="s">
        <v>166</v>
      </c>
      <c r="F46" s="176" t="s">
        <v>195</v>
      </c>
      <c r="G46" s="176" t="s">
        <v>196</v>
      </c>
      <c r="H46" s="176" t="s">
        <v>23</v>
      </c>
      <c r="I46" s="176" t="s">
        <v>197</v>
      </c>
      <c r="J46" s="176" t="s">
        <v>198</v>
      </c>
      <c r="K46" s="176" t="s">
        <v>3327</v>
      </c>
      <c r="L46" s="176" t="s">
        <v>4872</v>
      </c>
      <c r="M46" s="177">
        <v>0</v>
      </c>
      <c r="N46" s="177">
        <v>0</v>
      </c>
      <c r="O46" s="177">
        <v>42513</v>
      </c>
      <c r="P46" s="177">
        <v>0</v>
      </c>
      <c r="Q46" s="177">
        <v>6064</v>
      </c>
      <c r="R46" s="177">
        <v>1385</v>
      </c>
      <c r="S46" s="177">
        <v>229</v>
      </c>
      <c r="T46" s="24">
        <f>IF(P46&gt;0, ROUND(IF(IF(OR(C46="51", C46="52", C46="66"), (L46*'UNIT VALUES'!$C$26)-CALCS!P46,0)&gt;0, IF(OR(C46="51", C46="52", C46="66"), (L46*'UNIT VALUES'!$C$26)-CALCS!P46,0), 0), 0), ROUND(IF(IF(OR(C46="51", C46="52", C46="66"), (L46*'UNIT VALUES'!$C$26)-CALCS!O46,0)&gt;0, IF(OR(C46="51", C46="52", C46="66"), (L46*'UNIT VALUES'!$C$26)-CALCS!O46,0), 0), 0))</f>
        <v>0</v>
      </c>
      <c r="U46" s="25">
        <f>IF(C46="22", (O46*'UNIT VALUES'!$D$38)+(Q46*'UNIT VALUES'!$D$39)+(S46*'UNIT VALUES'!$D$40), (O46*'UNIT VALUES'!$D$28)+(Q46*'UNIT VALUES'!$D$29)+(S46*'UNIT VALUES'!$D$30))</f>
        <v>295139.6529056296</v>
      </c>
      <c r="V46" s="25">
        <f>IF(C46="22",(O46*'UNIT VALUES'!$D$41)+(Q46*'UNIT VALUES'!$D$42)+(R46*'UNIT VALUES'!$D$43),IF(C46="66",(Q46*'UNIT VALUES'!$D$31)+(T46*'UNIT VALUES'!$D$33)+(R46*'UNIT VALUES'!$D$34),(Q46*'UNIT VALUES'!$D$31)+(T46*'UNIT VALUES'!$D$32)+(R46*'UNIT VALUES'!$D$34)))</f>
        <v>214987.77936647442</v>
      </c>
      <c r="W46" s="25">
        <f t="shared" si="1"/>
        <v>295140</v>
      </c>
      <c r="X46" s="30">
        <f>ROUND(IF(C46="22", W46*'UNIT VALUES'!$D$44, W46*'UNIT VALUES'!$D$36), 0)</f>
        <v>258012</v>
      </c>
      <c r="Y46" s="168">
        <f>ROUND(IF(C46="22", IF(U46&gt;V46,O46*'UNIT VALUES'!$D$38*'UNIT VALUES'!$D$44,O46*'UNIT VALUES'!$D$41*'UNIT VALUES'!$D$44),IF(U46&gt;V46, O46*'UNIT VALUES'!$D$28*'UNIT VALUES'!$D$36,0)), 0)</f>
        <v>77296</v>
      </c>
      <c r="Z46" s="168">
        <f>ROUND(IF(C46="22", IF(U46&gt;V46,Q46*'UNIT VALUES'!$D$39*'UNIT VALUES'!$D$44,Q46*'UNIT VALUES'!$D$42*'UNIT VALUES'!$D$44), IF(U46&gt;V46, Q46*'UNIT VALUES'!$D$29*'UNIT VALUES'!$D$36, Q46*'UNIT VALUES'!$D$31*'UNIT VALUES'!$D$36)),0)</f>
        <v>148034</v>
      </c>
      <c r="AA46" s="168">
        <f>ROUND(IF(C46="22", IF(U46&gt;V46,0,R46*'UNIT VALUES'!$D$43*'UNIT VALUES'!$D$44),IF(CALCS!U46&gt;CALCS!V46,0,CALCS!R46*'UNIT VALUES'!$D$34*'UNIT VALUES'!$D$36)), 0)</f>
        <v>0</v>
      </c>
      <c r="AB46" s="168">
        <f>ROUND(IF(C46="22",IF(U46&gt;V46,S46*'UNIT VALUES'!$D$40*'UNIT VALUES'!$D$44,0),IF(U46&gt;V46,S46*'UNIT VALUES'!$D$30*'UNIT VALUES'!$D$36)), 0)</f>
        <v>32681</v>
      </c>
      <c r="AC46" s="168">
        <f>ROUND(IF(U46&gt;V46,0,IF(T46&gt;1, IF(C46="66", T46*'UNIT VALUES'!$D$33*'UNIT VALUES'!$D$36,T46*'UNIT VALUES'!$D$32*'UNIT VALUES'!$D$36),0)),0)</f>
        <v>0</v>
      </c>
      <c r="AD46" t="str">
        <f t="shared" si="2"/>
        <v>040348</v>
      </c>
    </row>
    <row r="47" spans="1:30" x14ac:dyDescent="0.25">
      <c r="A47" s="176" t="s">
        <v>4873</v>
      </c>
      <c r="B47" s="176" t="s">
        <v>165</v>
      </c>
      <c r="C47" s="176" t="s">
        <v>27</v>
      </c>
      <c r="D47" s="176" t="s">
        <v>28</v>
      </c>
      <c r="E47" s="176" t="s">
        <v>166</v>
      </c>
      <c r="F47" s="176" t="s">
        <v>200</v>
      </c>
      <c r="G47" s="176" t="s">
        <v>170</v>
      </c>
      <c r="H47" s="176" t="s">
        <v>23</v>
      </c>
      <c r="I47" s="176" t="s">
        <v>201</v>
      </c>
      <c r="J47" s="176" t="s">
        <v>172</v>
      </c>
      <c r="K47" s="176" t="s">
        <v>3327</v>
      </c>
      <c r="L47" s="176" t="s">
        <v>4874</v>
      </c>
      <c r="M47" s="177">
        <v>89577</v>
      </c>
      <c r="N47" s="177">
        <v>88412</v>
      </c>
      <c r="O47" s="177">
        <v>246645</v>
      </c>
      <c r="P47" s="177">
        <v>0</v>
      </c>
      <c r="Q47" s="177">
        <v>21589</v>
      </c>
      <c r="R47" s="177">
        <v>354</v>
      </c>
      <c r="S47" s="177">
        <v>1164</v>
      </c>
      <c r="T47" s="24">
        <f>IF(P47&gt;0, ROUND(IF(IF(OR(C47="51", C47="52", C47="66"), (L47*'UNIT VALUES'!$C$26)-CALCS!P47,0)&gt;0, IF(OR(C47="51", C47="52", C47="66"), (L47*'UNIT VALUES'!$C$26)-CALCS!P47,0), 0), 0), ROUND(IF(IF(OR(C47="51", C47="52", C47="66"), (L47*'UNIT VALUES'!$C$26)-CALCS!O47,0)&gt;0, IF(OR(C47="51", C47="52", C47="66"), (L47*'UNIT VALUES'!$C$26)-CALCS!O47,0), 0), 0))</f>
        <v>0</v>
      </c>
      <c r="U47" s="25">
        <f>IF(C47="22", (O47*'UNIT VALUES'!$D$38)+(Q47*'UNIT VALUES'!$D$39)+(S47*'UNIT VALUES'!$D$40), (O47*'UNIT VALUES'!$D$28)+(Q47*'UNIT VALUES'!$D$29)+(S47*'UNIT VALUES'!$D$30))</f>
        <v>1305868.5777075188</v>
      </c>
      <c r="V47" s="25">
        <f>IF(C47="22",(O47*'UNIT VALUES'!$D$41)+(Q47*'UNIT VALUES'!$D$42)+(R47*'UNIT VALUES'!$D$43),IF(C47="66",(Q47*'UNIT VALUES'!$D$31)+(T47*'UNIT VALUES'!$D$33)+(R47*'UNIT VALUES'!$D$34),(Q47*'UNIT VALUES'!$D$31)+(T47*'UNIT VALUES'!$D$32)+(R47*'UNIT VALUES'!$D$34)))</f>
        <v>390702.40253888076</v>
      </c>
      <c r="W47" s="25">
        <f t="shared" si="1"/>
        <v>1305869</v>
      </c>
      <c r="X47" s="30">
        <f>ROUND(IF(C47="22", W47*'UNIT VALUES'!$D$44, W47*'UNIT VALUES'!$D$36), 0)</f>
        <v>1141591</v>
      </c>
      <c r="Y47" s="168">
        <f>ROUND(IF(C47="22", IF(U47&gt;V47,O47*'UNIT VALUES'!$D$38*'UNIT VALUES'!$D$44,O47*'UNIT VALUES'!$D$41*'UNIT VALUES'!$D$44),IF(U47&gt;V47, O47*'UNIT VALUES'!$D$28*'UNIT VALUES'!$D$36,0)), 0)</f>
        <v>448445</v>
      </c>
      <c r="Z47" s="168">
        <f>ROUND(IF(C47="22", IF(U47&gt;V47,Q47*'UNIT VALUES'!$D$39*'UNIT VALUES'!$D$44,Q47*'UNIT VALUES'!$D$42*'UNIT VALUES'!$D$44), IF(U47&gt;V47, Q47*'UNIT VALUES'!$D$29*'UNIT VALUES'!$D$36, Q47*'UNIT VALUES'!$D$31*'UNIT VALUES'!$D$36)),0)</f>
        <v>527028</v>
      </c>
      <c r="AA47" s="168">
        <f>ROUND(IF(C47="22", IF(U47&gt;V47,0,R47*'UNIT VALUES'!$D$43*'UNIT VALUES'!$D$44),IF(CALCS!U47&gt;CALCS!V47,0,CALCS!R47*'UNIT VALUES'!$D$34*'UNIT VALUES'!$D$36)), 0)</f>
        <v>0</v>
      </c>
      <c r="AB47" s="168">
        <f>ROUND(IF(C47="22",IF(U47&gt;V47,S47*'UNIT VALUES'!$D$40*'UNIT VALUES'!$D$44,0),IF(U47&gt;V47,S47*'UNIT VALUES'!$D$30*'UNIT VALUES'!$D$36)), 0)</f>
        <v>166118</v>
      </c>
      <c r="AC47" s="168">
        <f>ROUND(IF(U47&gt;V47,0,IF(T47&gt;1, IF(C47="66", T47*'UNIT VALUES'!$D$33*'UNIT VALUES'!$D$36,T47*'UNIT VALUES'!$D$32*'UNIT VALUES'!$D$36),0)),0)</f>
        <v>0</v>
      </c>
      <c r="AD47" t="str">
        <f t="shared" si="2"/>
        <v>040384</v>
      </c>
    </row>
    <row r="48" spans="1:30" x14ac:dyDescent="0.25">
      <c r="A48" s="176" t="s">
        <v>4875</v>
      </c>
      <c r="B48" s="176" t="s">
        <v>165</v>
      </c>
      <c r="C48" s="176" t="s">
        <v>27</v>
      </c>
      <c r="D48" s="176" t="s">
        <v>28</v>
      </c>
      <c r="E48" s="176" t="s">
        <v>166</v>
      </c>
      <c r="F48" s="176" t="s">
        <v>4633</v>
      </c>
      <c r="G48" s="176" t="s">
        <v>844</v>
      </c>
      <c r="H48" s="176" t="s">
        <v>23</v>
      </c>
      <c r="I48" s="176" t="s">
        <v>4634</v>
      </c>
      <c r="J48" s="176" t="s">
        <v>4631</v>
      </c>
      <c r="K48" s="176" t="s">
        <v>3327</v>
      </c>
      <c r="L48" s="176" t="s">
        <v>4876</v>
      </c>
      <c r="M48" s="177">
        <v>0</v>
      </c>
      <c r="N48" s="177">
        <v>0</v>
      </c>
      <c r="O48" s="177">
        <v>43208</v>
      </c>
      <c r="P48" s="177">
        <v>0</v>
      </c>
      <c r="Q48" s="177">
        <v>5307</v>
      </c>
      <c r="R48" s="177">
        <v>144</v>
      </c>
      <c r="S48" s="177">
        <v>368</v>
      </c>
      <c r="T48" s="24">
        <f>IF(P48&gt;0, ROUND(IF(IF(OR(C48="51", C48="52", C48="66"), (L48*'UNIT VALUES'!$C$26)-CALCS!P48,0)&gt;0, IF(OR(C48="51", C48="52", C48="66"), (L48*'UNIT VALUES'!$C$26)-CALCS!P48,0), 0), 0), ROUND(IF(IF(OR(C48="51", C48="52", C48="66"), (L48*'UNIT VALUES'!$C$26)-CALCS!O48,0)&gt;0, IF(OR(C48="51", C48="52", C48="66"), (L48*'UNIT VALUES'!$C$26)-CALCS!O48,0), 0), 0))</f>
        <v>0</v>
      </c>
      <c r="U48" s="25">
        <f>IF(C48="22", (O48*'UNIT VALUES'!$D$38)+(Q48*'UNIT VALUES'!$D$39)+(S48*'UNIT VALUES'!$D$40), (O48*'UNIT VALUES'!$D$28)+(Q48*'UNIT VALUES'!$D$29)+(S48*'UNIT VALUES'!$D$30))</f>
        <v>298137.76792405953</v>
      </c>
      <c r="V48" s="25">
        <f>IF(C48="22",(O48*'UNIT VALUES'!$D$41)+(Q48*'UNIT VALUES'!$D$42)+(R48*'UNIT VALUES'!$D$43),IF(C48="66",(Q48*'UNIT VALUES'!$D$31)+(T48*'UNIT VALUES'!$D$33)+(R48*'UNIT VALUES'!$D$34),(Q48*'UNIT VALUES'!$D$31)+(T48*'UNIT VALUES'!$D$32)+(R48*'UNIT VALUES'!$D$34)))</f>
        <v>100707.10226828732</v>
      </c>
      <c r="W48" s="25">
        <f t="shared" si="1"/>
        <v>298138</v>
      </c>
      <c r="X48" s="30">
        <f>ROUND(IF(C48="22", W48*'UNIT VALUES'!$D$44, W48*'UNIT VALUES'!$D$36), 0)</f>
        <v>260632</v>
      </c>
      <c r="Y48" s="168">
        <f>ROUND(IF(C48="22", IF(U48&gt;V48,O48*'UNIT VALUES'!$D$38*'UNIT VALUES'!$D$44,O48*'UNIT VALUES'!$D$41*'UNIT VALUES'!$D$44),IF(U48&gt;V48, O48*'UNIT VALUES'!$D$28*'UNIT VALUES'!$D$36,0)), 0)</f>
        <v>78560</v>
      </c>
      <c r="Z48" s="168">
        <f>ROUND(IF(C48="22", IF(U48&gt;V48,Q48*'UNIT VALUES'!$D$39*'UNIT VALUES'!$D$44,Q48*'UNIT VALUES'!$D$42*'UNIT VALUES'!$D$44), IF(U48&gt;V48, Q48*'UNIT VALUES'!$D$29*'UNIT VALUES'!$D$36, Q48*'UNIT VALUES'!$D$31*'UNIT VALUES'!$D$36)),0)</f>
        <v>129554</v>
      </c>
      <c r="AA48" s="168">
        <f>ROUND(IF(C48="22", IF(U48&gt;V48,0,R48*'UNIT VALUES'!$D$43*'UNIT VALUES'!$D$44),IF(CALCS!U48&gt;CALCS!V48,0,CALCS!R48*'UNIT VALUES'!$D$34*'UNIT VALUES'!$D$36)), 0)</f>
        <v>0</v>
      </c>
      <c r="AB48" s="168">
        <f>ROUND(IF(C48="22",IF(U48&gt;V48,S48*'UNIT VALUES'!$D$40*'UNIT VALUES'!$D$44,0),IF(U48&gt;V48,S48*'UNIT VALUES'!$D$30*'UNIT VALUES'!$D$36)), 0)</f>
        <v>52518</v>
      </c>
      <c r="AC48" s="168">
        <f>ROUND(IF(U48&gt;V48,0,IF(T48&gt;1, IF(C48="66", T48*'UNIT VALUES'!$D$33*'UNIT VALUES'!$D$36,T48*'UNIT VALUES'!$D$32*'UNIT VALUES'!$D$36),0)),0)</f>
        <v>0</v>
      </c>
      <c r="AD48" t="str">
        <f t="shared" si="2"/>
        <v>040408</v>
      </c>
    </row>
    <row r="49" spans="1:30" x14ac:dyDescent="0.25">
      <c r="A49" s="176" t="s">
        <v>4877</v>
      </c>
      <c r="B49" s="176" t="s">
        <v>165</v>
      </c>
      <c r="C49" s="176" t="s">
        <v>47</v>
      </c>
      <c r="D49" s="176" t="s">
        <v>48</v>
      </c>
      <c r="E49" s="176" t="s">
        <v>166</v>
      </c>
      <c r="F49" s="176" t="s">
        <v>203</v>
      </c>
      <c r="G49" s="176" t="s">
        <v>170</v>
      </c>
      <c r="H49" s="176" t="s">
        <v>23</v>
      </c>
      <c r="I49" s="176" t="s">
        <v>204</v>
      </c>
      <c r="J49" s="176" t="s">
        <v>172</v>
      </c>
      <c r="K49" s="176" t="s">
        <v>3327</v>
      </c>
      <c r="L49" s="176" t="s">
        <v>4878</v>
      </c>
      <c r="M49" s="177">
        <v>3723</v>
      </c>
      <c r="N49" s="177">
        <v>3723</v>
      </c>
      <c r="O49" s="177">
        <v>132677</v>
      </c>
      <c r="P49" s="177">
        <v>0</v>
      </c>
      <c r="Q49" s="177">
        <v>12089</v>
      </c>
      <c r="R49" s="177">
        <v>90</v>
      </c>
      <c r="S49" s="177">
        <v>916</v>
      </c>
      <c r="T49" s="24">
        <f>IF(P49&gt;0, ROUND(IF(IF(OR(C49="51", C49="52", C49="66"), (L49*'UNIT VALUES'!$C$26)-CALCS!P49,0)&gt;0, IF(OR(C49="51", C49="52", C49="66"), (L49*'UNIT VALUES'!$C$26)-CALCS!P49,0), 0), 0), ROUND(IF(IF(OR(C49="51", C49="52", C49="66"), (L49*'UNIT VALUES'!$C$26)-CALCS!O49,0)&gt;0, IF(OR(C49="51", C49="52", C49="66"), (L49*'UNIT VALUES'!$C$26)-CALCS!O49,0), 0), 0))</f>
        <v>0</v>
      </c>
      <c r="U49" s="25">
        <f>IF(C49="22", (O49*'UNIT VALUES'!$D$38)+(Q49*'UNIT VALUES'!$D$39)+(S49*'UNIT VALUES'!$D$40), (O49*'UNIT VALUES'!$D$28)+(Q49*'UNIT VALUES'!$D$29)+(S49*'UNIT VALUES'!$D$30))</f>
        <v>763064.08865738206</v>
      </c>
      <c r="V49" s="25">
        <f>IF(C49="22",(O49*'UNIT VALUES'!$D$41)+(Q49*'UNIT VALUES'!$D$42)+(R49*'UNIT VALUES'!$D$43),IF(C49="66",(Q49*'UNIT VALUES'!$D$31)+(T49*'UNIT VALUES'!$D$33)+(R49*'UNIT VALUES'!$D$34),(Q49*'UNIT VALUES'!$D$31)+(T49*'UNIT VALUES'!$D$32)+(R49*'UNIT VALUES'!$D$34)))</f>
        <v>209917.96321391125</v>
      </c>
      <c r="W49" s="25">
        <f t="shared" si="1"/>
        <v>763064</v>
      </c>
      <c r="X49" s="30">
        <f>ROUND(IF(C49="22", W49*'UNIT VALUES'!$D$44, W49*'UNIT VALUES'!$D$36), 0)</f>
        <v>667071</v>
      </c>
      <c r="Y49" s="168">
        <f>ROUND(IF(C49="22", IF(U49&gt;V49,O49*'UNIT VALUES'!$D$38*'UNIT VALUES'!$D$44,O49*'UNIT VALUES'!$D$41*'UNIT VALUES'!$D$44),IF(U49&gt;V49, O49*'UNIT VALUES'!$D$28*'UNIT VALUES'!$D$36,0)), 0)</f>
        <v>241230</v>
      </c>
      <c r="Z49" s="168">
        <f>ROUND(IF(C49="22", IF(U49&gt;V49,Q49*'UNIT VALUES'!$D$39*'UNIT VALUES'!$D$44,Q49*'UNIT VALUES'!$D$42*'UNIT VALUES'!$D$44), IF(U49&gt;V49, Q49*'UNIT VALUES'!$D$29*'UNIT VALUES'!$D$36, Q49*'UNIT VALUES'!$D$31*'UNIT VALUES'!$D$36)),0)</f>
        <v>295115</v>
      </c>
      <c r="AA49" s="168">
        <f>ROUND(IF(C49="22", IF(U49&gt;V49,0,R49*'UNIT VALUES'!$D$43*'UNIT VALUES'!$D$44),IF(CALCS!U49&gt;CALCS!V49,0,CALCS!R49*'UNIT VALUES'!$D$34*'UNIT VALUES'!$D$36)), 0)</f>
        <v>0</v>
      </c>
      <c r="AB49" s="168">
        <f>ROUND(IF(C49="22",IF(U49&gt;V49,S49*'UNIT VALUES'!$D$40*'UNIT VALUES'!$D$44,0),IF(U49&gt;V49,S49*'UNIT VALUES'!$D$30*'UNIT VALUES'!$D$36)), 0)</f>
        <v>130725</v>
      </c>
      <c r="AC49" s="168">
        <f>ROUND(IF(U49&gt;V49,0,IF(T49&gt;1, IF(C49="66", T49*'UNIT VALUES'!$D$33*'UNIT VALUES'!$D$36,T49*'UNIT VALUES'!$D$32*'UNIT VALUES'!$D$36),0)),0)</f>
        <v>0</v>
      </c>
      <c r="AD49" t="str">
        <f t="shared" si="2"/>
        <v>040456</v>
      </c>
    </row>
    <row r="50" spans="1:30" x14ac:dyDescent="0.25">
      <c r="A50" s="176" t="s">
        <v>4879</v>
      </c>
      <c r="B50" s="176" t="s">
        <v>165</v>
      </c>
      <c r="C50" s="176" t="s">
        <v>27</v>
      </c>
      <c r="D50" s="176" t="s">
        <v>28</v>
      </c>
      <c r="E50" s="176" t="s">
        <v>166</v>
      </c>
      <c r="F50" s="176" t="s">
        <v>206</v>
      </c>
      <c r="G50" s="176" t="s">
        <v>170</v>
      </c>
      <c r="H50" s="176" t="s">
        <v>23</v>
      </c>
      <c r="I50" s="176" t="s">
        <v>207</v>
      </c>
      <c r="J50" s="176" t="s">
        <v>172</v>
      </c>
      <c r="K50" s="176" t="s">
        <v>3327</v>
      </c>
      <c r="L50" s="176" t="s">
        <v>4880</v>
      </c>
      <c r="M50" s="177">
        <v>106861</v>
      </c>
      <c r="N50" s="177">
        <v>106743</v>
      </c>
      <c r="O50" s="177">
        <v>182498</v>
      </c>
      <c r="P50" s="177">
        <v>0</v>
      </c>
      <c r="Q50" s="177">
        <v>34300</v>
      </c>
      <c r="R50" s="177">
        <v>483</v>
      </c>
      <c r="S50" s="177">
        <v>3023</v>
      </c>
      <c r="T50" s="24">
        <f>IF(P50&gt;0, ROUND(IF(IF(OR(C50="51", C50="52", C50="66"), (L50*'UNIT VALUES'!$C$26)-CALCS!P50,0)&gt;0, IF(OR(C50="51", C50="52", C50="66"), (L50*'UNIT VALUES'!$C$26)-CALCS!P50,0), 0), 0), ROUND(IF(IF(OR(C50="51", C50="52", C50="66"), (L50*'UNIT VALUES'!$C$26)-CALCS!O50,0)&gt;0, IF(OR(C50="51", C50="52", C50="66"), (L50*'UNIT VALUES'!$C$26)-CALCS!O50,0), 0), 0))</f>
        <v>0</v>
      </c>
      <c r="U50" s="25">
        <f>IF(C50="22", (O50*'UNIT VALUES'!$D$38)+(Q50*'UNIT VALUES'!$D$39)+(S50*'UNIT VALUES'!$D$40), (O50*'UNIT VALUES'!$D$28)+(Q50*'UNIT VALUES'!$D$29)+(S50*'UNIT VALUES'!$D$30))</f>
        <v>1830888.4399186673</v>
      </c>
      <c r="V50" s="25">
        <f>IF(C50="22",(O50*'UNIT VALUES'!$D$41)+(Q50*'UNIT VALUES'!$D$42)+(R50*'UNIT VALUES'!$D$43),IF(C50="66",(Q50*'UNIT VALUES'!$D$31)+(T50*'UNIT VALUES'!$D$33)+(R50*'UNIT VALUES'!$D$34),(Q50*'UNIT VALUES'!$D$31)+(T50*'UNIT VALUES'!$D$32)+(R50*'UNIT VALUES'!$D$34)))</f>
        <v>614234.73145778221</v>
      </c>
      <c r="W50" s="25">
        <f t="shared" si="1"/>
        <v>1830888</v>
      </c>
      <c r="X50" s="30">
        <f>ROUND(IF(C50="22", W50*'UNIT VALUES'!$D$44, W50*'UNIT VALUES'!$D$36), 0)</f>
        <v>1600563</v>
      </c>
      <c r="Y50" s="168">
        <f>ROUND(IF(C50="22", IF(U50&gt;V50,O50*'UNIT VALUES'!$D$38*'UNIT VALUES'!$D$44,O50*'UNIT VALUES'!$D$41*'UNIT VALUES'!$D$44),IF(U50&gt;V50, O50*'UNIT VALUES'!$D$28*'UNIT VALUES'!$D$36,0)), 0)</f>
        <v>331814</v>
      </c>
      <c r="Z50" s="168">
        <f>ROUND(IF(C50="22", IF(U50&gt;V50,Q50*'UNIT VALUES'!$D$39*'UNIT VALUES'!$D$44,Q50*'UNIT VALUES'!$D$42*'UNIT VALUES'!$D$44), IF(U50&gt;V50, Q50*'UNIT VALUES'!$D$29*'UNIT VALUES'!$D$36, Q50*'UNIT VALUES'!$D$31*'UNIT VALUES'!$D$36)),0)</f>
        <v>837328</v>
      </c>
      <c r="AA50" s="168">
        <f>ROUND(IF(C50="22", IF(U50&gt;V50,0,R50*'UNIT VALUES'!$D$43*'UNIT VALUES'!$D$44),IF(CALCS!U50&gt;CALCS!V50,0,CALCS!R50*'UNIT VALUES'!$D$34*'UNIT VALUES'!$D$36)), 0)</f>
        <v>0</v>
      </c>
      <c r="AB50" s="168">
        <f>ROUND(IF(C50="22",IF(U50&gt;V50,S50*'UNIT VALUES'!$D$40*'UNIT VALUES'!$D$44,0),IF(U50&gt;V50,S50*'UNIT VALUES'!$D$30*'UNIT VALUES'!$D$36)), 0)</f>
        <v>431422</v>
      </c>
      <c r="AC50" s="168">
        <f>ROUND(IF(U50&gt;V50,0,IF(T50&gt;1, IF(C50="66", T50*'UNIT VALUES'!$D$33*'UNIT VALUES'!$D$36,T50*'UNIT VALUES'!$D$32*'UNIT VALUES'!$D$36),0)),0)</f>
        <v>0</v>
      </c>
      <c r="AD50" t="str">
        <f t="shared" si="2"/>
        <v>040468</v>
      </c>
    </row>
    <row r="51" spans="1:30" x14ac:dyDescent="0.25">
      <c r="A51" s="176" t="s">
        <v>4881</v>
      </c>
      <c r="B51" s="176" t="s">
        <v>165</v>
      </c>
      <c r="C51" s="176" t="s">
        <v>27</v>
      </c>
      <c r="D51" s="176" t="s">
        <v>28</v>
      </c>
      <c r="E51" s="176" t="s">
        <v>166</v>
      </c>
      <c r="F51" s="176" t="s">
        <v>209</v>
      </c>
      <c r="G51" s="176" t="s">
        <v>210</v>
      </c>
      <c r="H51" s="176" t="s">
        <v>23</v>
      </c>
      <c r="I51" s="176" t="s">
        <v>211</v>
      </c>
      <c r="J51" s="176" t="s">
        <v>212</v>
      </c>
      <c r="K51" s="176" t="s">
        <v>3327</v>
      </c>
      <c r="L51" s="176" t="s">
        <v>4882</v>
      </c>
      <c r="M51" s="177">
        <v>349748</v>
      </c>
      <c r="N51" s="177">
        <v>330537</v>
      </c>
      <c r="O51" s="177">
        <v>530706</v>
      </c>
      <c r="P51" s="177">
        <v>0</v>
      </c>
      <c r="Q51" s="177">
        <v>127998</v>
      </c>
      <c r="R51" s="177">
        <v>8905</v>
      </c>
      <c r="S51" s="177">
        <v>10012</v>
      </c>
      <c r="T51" s="24">
        <f>IF(P51&gt;0, ROUND(IF(IF(OR(C51="51", C51="52", C51="66"), (L51*'UNIT VALUES'!$C$26)-CALCS!P51,0)&gt;0, IF(OR(C51="51", C51="52", C51="66"), (L51*'UNIT VALUES'!$C$26)-CALCS!P51,0), 0), 0), ROUND(IF(IF(OR(C51="51", C51="52", C51="66"), (L51*'UNIT VALUES'!$C$26)-CALCS!O51,0)&gt;0, IF(OR(C51="51", C51="52", C51="66"), (L51*'UNIT VALUES'!$C$26)-CALCS!O51,0), 0), 0))</f>
        <v>0</v>
      </c>
      <c r="U51" s="25">
        <f>IF(C51="22", (O51*'UNIT VALUES'!$D$38)+(Q51*'UNIT VALUES'!$D$39)+(S51*'UNIT VALUES'!$D$40), (O51*'UNIT VALUES'!$D$28)+(Q51*'UNIT VALUES'!$D$29)+(S51*'UNIT VALUES'!$D$30))</f>
        <v>6312551.1828226782</v>
      </c>
      <c r="V51" s="25">
        <f>IF(C51="22",(O51*'UNIT VALUES'!$D$41)+(Q51*'UNIT VALUES'!$D$42)+(R51*'UNIT VALUES'!$D$43),IF(C51="66",(Q51*'UNIT VALUES'!$D$31)+(T51*'UNIT VALUES'!$D$33)+(R51*'UNIT VALUES'!$D$34),(Q51*'UNIT VALUES'!$D$31)+(T51*'UNIT VALUES'!$D$32)+(R51*'UNIT VALUES'!$D$34)))</f>
        <v>2873620.5296981167</v>
      </c>
      <c r="W51" s="25">
        <f t="shared" si="1"/>
        <v>6312551</v>
      </c>
      <c r="X51" s="30">
        <f>ROUND(IF(C51="22", W51*'UNIT VALUES'!$D$44, W51*'UNIT VALUES'!$D$36), 0)</f>
        <v>5518436</v>
      </c>
      <c r="Y51" s="168">
        <f>ROUND(IF(C51="22", IF(U51&gt;V51,O51*'UNIT VALUES'!$D$38*'UNIT VALUES'!$D$44,O51*'UNIT VALUES'!$D$41*'UNIT VALUES'!$D$44),IF(U51&gt;V51, O51*'UNIT VALUES'!$D$28*'UNIT VALUES'!$D$36,0)), 0)</f>
        <v>964918</v>
      </c>
      <c r="Z51" s="168">
        <f>ROUND(IF(C51="22", IF(U51&gt;V51,Q51*'UNIT VALUES'!$D$39*'UNIT VALUES'!$D$44,Q51*'UNIT VALUES'!$D$42*'UNIT VALUES'!$D$44), IF(U51&gt;V51, Q51*'UNIT VALUES'!$D$29*'UNIT VALUES'!$D$36, Q51*'UNIT VALUES'!$D$31*'UNIT VALUES'!$D$36)),0)</f>
        <v>3124674</v>
      </c>
      <c r="AA51" s="168">
        <f>ROUND(IF(C51="22", IF(U51&gt;V51,0,R51*'UNIT VALUES'!$D$43*'UNIT VALUES'!$D$44),IF(CALCS!U51&gt;CALCS!V51,0,CALCS!R51*'UNIT VALUES'!$D$34*'UNIT VALUES'!$D$36)), 0)</f>
        <v>0</v>
      </c>
      <c r="AB51" s="168">
        <f>ROUND(IF(C51="22",IF(U51&gt;V51,S51*'UNIT VALUES'!$D$40*'UNIT VALUES'!$D$44,0),IF(U51&gt;V51,S51*'UNIT VALUES'!$D$30*'UNIT VALUES'!$D$36)), 0)</f>
        <v>1428844</v>
      </c>
      <c r="AC51" s="168">
        <f>ROUND(IF(U51&gt;V51,0,IF(T51&gt;1, IF(C51="66", T51*'UNIT VALUES'!$D$33*'UNIT VALUES'!$D$36,T51*'UNIT VALUES'!$D$32*'UNIT VALUES'!$D$36),0)),0)</f>
        <v>0</v>
      </c>
      <c r="AD51" t="str">
        <f t="shared" si="2"/>
        <v>040492</v>
      </c>
    </row>
    <row r="52" spans="1:30" x14ac:dyDescent="0.25">
      <c r="A52" s="176" t="s">
        <v>4883</v>
      </c>
      <c r="B52" s="176" t="s">
        <v>165</v>
      </c>
      <c r="C52" s="176" t="s">
        <v>27</v>
      </c>
      <c r="D52" s="176" t="s">
        <v>28</v>
      </c>
      <c r="E52" s="176" t="s">
        <v>166</v>
      </c>
      <c r="F52" s="176" t="s">
        <v>214</v>
      </c>
      <c r="G52" s="176" t="s">
        <v>215</v>
      </c>
      <c r="H52" s="176" t="s">
        <v>23</v>
      </c>
      <c r="I52" s="176" t="s">
        <v>216</v>
      </c>
      <c r="J52" s="176" t="s">
        <v>217</v>
      </c>
      <c r="K52" s="176" t="s">
        <v>3327</v>
      </c>
      <c r="L52" s="176" t="s">
        <v>4884</v>
      </c>
      <c r="M52" s="177">
        <v>43826</v>
      </c>
      <c r="N52" s="177">
        <v>42433</v>
      </c>
      <c r="O52" s="177">
        <v>94906</v>
      </c>
      <c r="P52" s="177">
        <v>0</v>
      </c>
      <c r="Q52" s="177">
        <v>16561</v>
      </c>
      <c r="R52" s="177">
        <v>1157</v>
      </c>
      <c r="S52" s="177">
        <v>1977</v>
      </c>
      <c r="T52" s="24">
        <f>IF(P52&gt;0, ROUND(IF(IF(OR(C52="51", C52="52", C52="66"), (L52*'UNIT VALUES'!$C$26)-CALCS!P52,0)&gt;0, IF(OR(C52="51", C52="52", C52="66"), (L52*'UNIT VALUES'!$C$26)-CALCS!P52,0), 0), 0), ROUND(IF(IF(OR(C52="51", C52="52", C52="66"), (L52*'UNIT VALUES'!$C$26)-CALCS!O52,0)&gt;0, IF(OR(C52="51", C52="52", C52="66"), (L52*'UNIT VALUES'!$C$26)-CALCS!O52,0), 0), 0))</f>
        <v>0</v>
      </c>
      <c r="U52" s="25">
        <f>IF(C52="22", (O52*'UNIT VALUES'!$D$38)+(Q52*'UNIT VALUES'!$D$39)+(S52*'UNIT VALUES'!$D$40), (O52*'UNIT VALUES'!$D$28)+(Q52*'UNIT VALUES'!$D$29)+(S52*'UNIT VALUES'!$D$30))</f>
        <v>982595.21066884184</v>
      </c>
      <c r="V52" s="25">
        <f>IF(C52="22",(O52*'UNIT VALUES'!$D$41)+(Q52*'UNIT VALUES'!$D$42)+(R52*'UNIT VALUES'!$D$43),IF(C52="66",(Q52*'UNIT VALUES'!$D$31)+(T52*'UNIT VALUES'!$D$33)+(R52*'UNIT VALUES'!$D$34),(Q52*'UNIT VALUES'!$D$31)+(T52*'UNIT VALUES'!$D$32)+(R52*'UNIT VALUES'!$D$34)))</f>
        <v>372198.17481506552</v>
      </c>
      <c r="W52" s="25">
        <f t="shared" si="1"/>
        <v>982595</v>
      </c>
      <c r="X52" s="30">
        <f>ROUND(IF(C52="22", W52*'UNIT VALUES'!$D$44, W52*'UNIT VALUES'!$D$36), 0)</f>
        <v>858985</v>
      </c>
      <c r="Y52" s="168">
        <f>ROUND(IF(C52="22", IF(U52&gt;V52,O52*'UNIT VALUES'!$D$38*'UNIT VALUES'!$D$44,O52*'UNIT VALUES'!$D$41*'UNIT VALUES'!$D$44),IF(U52&gt;V52, O52*'UNIT VALUES'!$D$28*'UNIT VALUES'!$D$36,0)), 0)</f>
        <v>172556</v>
      </c>
      <c r="Z52" s="168">
        <f>ROUND(IF(C52="22", IF(U52&gt;V52,Q52*'UNIT VALUES'!$D$39*'UNIT VALUES'!$D$44,Q52*'UNIT VALUES'!$D$42*'UNIT VALUES'!$D$44), IF(U52&gt;V52, Q52*'UNIT VALUES'!$D$29*'UNIT VALUES'!$D$36, Q52*'UNIT VALUES'!$D$31*'UNIT VALUES'!$D$36)),0)</f>
        <v>404285</v>
      </c>
      <c r="AA52" s="168">
        <f>ROUND(IF(C52="22", IF(U52&gt;V52,0,R52*'UNIT VALUES'!$D$43*'UNIT VALUES'!$D$44),IF(CALCS!U52&gt;CALCS!V52,0,CALCS!R52*'UNIT VALUES'!$D$34*'UNIT VALUES'!$D$36)), 0)</f>
        <v>0</v>
      </c>
      <c r="AB52" s="168">
        <f>ROUND(IF(C52="22",IF(U52&gt;V52,S52*'UNIT VALUES'!$D$40*'UNIT VALUES'!$D$44,0),IF(U52&gt;V52,S52*'UNIT VALUES'!$D$30*'UNIT VALUES'!$D$36)), 0)</f>
        <v>282144</v>
      </c>
      <c r="AC52" s="168">
        <f>ROUND(IF(U52&gt;V52,0,IF(T52&gt;1, IF(C52="66", T52*'UNIT VALUES'!$D$33*'UNIT VALUES'!$D$36,T52*'UNIT VALUES'!$D$32*'UNIT VALUES'!$D$36),0)),0)</f>
        <v>0</v>
      </c>
      <c r="AD52" t="str">
        <f t="shared" si="2"/>
        <v>040558</v>
      </c>
    </row>
    <row r="53" spans="1:30" x14ac:dyDescent="0.25">
      <c r="A53" s="176" t="s">
        <v>4885</v>
      </c>
      <c r="B53" s="176" t="s">
        <v>165</v>
      </c>
      <c r="C53" s="176" t="s">
        <v>99</v>
      </c>
      <c r="D53" s="176" t="s">
        <v>100</v>
      </c>
      <c r="E53" s="176" t="s">
        <v>166</v>
      </c>
      <c r="F53" s="176" t="s">
        <v>219</v>
      </c>
      <c r="G53" s="176" t="s">
        <v>170</v>
      </c>
      <c r="H53" s="176" t="s">
        <v>23</v>
      </c>
      <c r="I53" s="176" t="s">
        <v>23</v>
      </c>
      <c r="J53" s="176" t="s">
        <v>172</v>
      </c>
      <c r="K53" s="176" t="s">
        <v>3327</v>
      </c>
      <c r="L53" s="176" t="s">
        <v>7156</v>
      </c>
      <c r="M53" s="177">
        <v>180542</v>
      </c>
      <c r="N53" s="177">
        <v>203951</v>
      </c>
      <c r="O53" s="177">
        <v>536144</v>
      </c>
      <c r="P53" s="177">
        <v>0</v>
      </c>
      <c r="Q53" s="177">
        <v>57504</v>
      </c>
      <c r="R53" s="177">
        <v>1081</v>
      </c>
      <c r="S53" s="177">
        <v>4128</v>
      </c>
      <c r="T53" s="24">
        <f>IF(P53&gt;0, ROUND(IF(IF(OR(C53="51", C53="52", C53="66"), (L53*'UNIT VALUES'!$C$26)-CALCS!P53,0)&gt;0, IF(OR(C53="51", C53="52", C53="66"), (L53*'UNIT VALUES'!$C$26)-CALCS!P53,0), 0), 0), ROUND(IF(IF(OR(C53="51", C53="52", C53="66"), (L53*'UNIT VALUES'!$C$26)-CALCS!O53,0)&gt;0, IF(OR(C53="51", C53="52", C53="66"), (L53*'UNIT VALUES'!$C$26)-CALCS!O53,0), 0), 0))</f>
        <v>0</v>
      </c>
      <c r="U53" s="25">
        <f>IF(C53="22", (O53*'UNIT VALUES'!$D$38)+(Q53*'UNIT VALUES'!$D$39)+(S53*'UNIT VALUES'!$D$40), (O53*'UNIT VALUES'!$D$28)+(Q53*'UNIT VALUES'!$D$29)+(S53*'UNIT VALUES'!$D$30))</f>
        <v>3394766.4711243212</v>
      </c>
      <c r="V53" s="25">
        <f>IF(C53="22",(O53*'UNIT VALUES'!$D$41)+(Q53*'UNIT VALUES'!$D$42)+(R53*'UNIT VALUES'!$D$43),IF(C53="66",(Q53*'UNIT VALUES'!$D$31)+(T53*'UNIT VALUES'!$D$33)+(R53*'UNIT VALUES'!$D$34),(Q53*'UNIT VALUES'!$D$31)+(T53*'UNIT VALUES'!$D$32)+(R53*'UNIT VALUES'!$D$34)))</f>
        <v>1051971.889903818</v>
      </c>
      <c r="W53" s="25">
        <f t="shared" si="1"/>
        <v>3394766</v>
      </c>
      <c r="X53" s="30">
        <f>ROUND(IF(C53="22", W53*'UNIT VALUES'!$D$44, W53*'UNIT VALUES'!$D$36), 0)</f>
        <v>2967706</v>
      </c>
      <c r="Y53" s="168">
        <f>ROUND(IF(C53="22", IF(U53&gt;V53,O53*'UNIT VALUES'!$D$38*'UNIT VALUES'!$D$44,O53*'UNIT VALUES'!$D$41*'UNIT VALUES'!$D$44),IF(U53&gt;V53, O53*'UNIT VALUES'!$D$28*'UNIT VALUES'!$D$36,0)), 0)</f>
        <v>974805</v>
      </c>
      <c r="Z53" s="168">
        <f>ROUND(IF(C53="22", IF(U53&gt;V53,Q53*'UNIT VALUES'!$D$39*'UNIT VALUES'!$D$44,Q53*'UNIT VALUES'!$D$42*'UNIT VALUES'!$D$44), IF(U53&gt;V53, Q53*'UNIT VALUES'!$D$29*'UNIT VALUES'!$D$36, Q53*'UNIT VALUES'!$D$31*'UNIT VALUES'!$D$36)),0)</f>
        <v>1403782</v>
      </c>
      <c r="AA53" s="168">
        <f>ROUND(IF(C53="22", IF(U53&gt;V53,0,R53*'UNIT VALUES'!$D$43*'UNIT VALUES'!$D$44),IF(CALCS!U53&gt;CALCS!V53,0,CALCS!R53*'UNIT VALUES'!$D$34*'UNIT VALUES'!$D$36)), 0)</f>
        <v>0</v>
      </c>
      <c r="AB53" s="168">
        <f>ROUND(IF(C53="22",IF(U53&gt;V53,S53*'UNIT VALUES'!$D$40*'UNIT VALUES'!$D$44,0),IF(U53&gt;V53,S53*'UNIT VALUES'!$D$30*'UNIT VALUES'!$D$36)), 0)</f>
        <v>589120</v>
      </c>
      <c r="AC53" s="168">
        <f>ROUND(IF(U53&gt;V53,0,IF(T53&gt;1, IF(C53="66", T53*'UNIT VALUES'!$D$33*'UNIT VALUES'!$D$36,T53*'UNIT VALUES'!$D$32*'UNIT VALUES'!$D$36),0)),0)</f>
        <v>0</v>
      </c>
      <c r="AD53" t="str">
        <f t="shared" si="2"/>
        <v>049013</v>
      </c>
    </row>
    <row r="54" spans="1:30" x14ac:dyDescent="0.25">
      <c r="A54" s="176" t="s">
        <v>4886</v>
      </c>
      <c r="B54" s="176" t="s">
        <v>165</v>
      </c>
      <c r="C54" s="176" t="s">
        <v>99</v>
      </c>
      <c r="D54" s="176" t="s">
        <v>100</v>
      </c>
      <c r="E54" s="176" t="s">
        <v>166</v>
      </c>
      <c r="F54" s="176" t="s">
        <v>221</v>
      </c>
      <c r="G54" s="176" t="s">
        <v>210</v>
      </c>
      <c r="H54" s="176" t="s">
        <v>23</v>
      </c>
      <c r="I54" s="176" t="s">
        <v>23</v>
      </c>
      <c r="J54" s="176" t="s">
        <v>212</v>
      </c>
      <c r="K54" s="176" t="s">
        <v>3327</v>
      </c>
      <c r="L54" s="176" t="s">
        <v>4887</v>
      </c>
      <c r="M54" s="177">
        <v>181765</v>
      </c>
      <c r="N54" s="177">
        <v>200906</v>
      </c>
      <c r="O54" s="177">
        <v>474112</v>
      </c>
      <c r="P54" s="177">
        <v>0</v>
      </c>
      <c r="Q54" s="177">
        <v>54687</v>
      </c>
      <c r="R54" s="177">
        <v>1943</v>
      </c>
      <c r="S54" s="177">
        <v>4951</v>
      </c>
      <c r="T54" s="24">
        <f>IF(P54&gt;0, ROUND(IF(IF(OR(C54="51", C54="52", C54="66"), (L54*'UNIT VALUES'!$C$26)-CALCS!P54,0)&gt;0, IF(OR(C54="51", C54="52", C54="66"), (L54*'UNIT VALUES'!$C$26)-CALCS!P54,0), 0), 0), ROUND(IF(IF(OR(C54="51", C54="52", C54="66"), (L54*'UNIT VALUES'!$C$26)-CALCS!O54,0)&gt;0, IF(OR(C54="51", C54="52", C54="66"), (L54*'UNIT VALUES'!$C$26)-CALCS!O54,0), 0), 0))</f>
        <v>0</v>
      </c>
      <c r="U54" s="25">
        <f>IF(C54="22", (O54*'UNIT VALUES'!$D$38)+(Q54*'UNIT VALUES'!$D$39)+(S54*'UNIT VALUES'!$D$40), (O54*'UNIT VALUES'!$D$28)+(Q54*'UNIT VALUES'!$D$29)+(S54*'UNIT VALUES'!$D$30))</f>
        <v>3321441.6210812866</v>
      </c>
      <c r="V54" s="25">
        <f>IF(C54="22",(O54*'UNIT VALUES'!$D$41)+(Q54*'UNIT VALUES'!$D$42)+(R54*'UNIT VALUES'!$D$43),IF(C54="66",(Q54*'UNIT VALUES'!$D$31)+(T54*'UNIT VALUES'!$D$33)+(R54*'UNIT VALUES'!$D$34),(Q54*'UNIT VALUES'!$D$31)+(T54*'UNIT VALUES'!$D$32)+(R54*'UNIT VALUES'!$D$34)))</f>
        <v>1075342.89884641</v>
      </c>
      <c r="W54" s="25">
        <f t="shared" si="1"/>
        <v>3321442</v>
      </c>
      <c r="X54" s="30">
        <f>ROUND(IF(C54="22", W54*'UNIT VALUES'!$D$44, W54*'UNIT VALUES'!$D$36), 0)</f>
        <v>2903607</v>
      </c>
      <c r="Y54" s="168">
        <f>ROUND(IF(C54="22", IF(U54&gt;V54,O54*'UNIT VALUES'!$D$38*'UNIT VALUES'!$D$44,O54*'UNIT VALUES'!$D$41*'UNIT VALUES'!$D$44),IF(U54&gt;V54, O54*'UNIT VALUES'!$D$28*'UNIT VALUES'!$D$36,0)), 0)</f>
        <v>862020</v>
      </c>
      <c r="Z54" s="168">
        <f>ROUND(IF(C54="22", IF(U54&gt;V54,Q54*'UNIT VALUES'!$D$39*'UNIT VALUES'!$D$44,Q54*'UNIT VALUES'!$D$42*'UNIT VALUES'!$D$44), IF(U54&gt;V54, Q54*'UNIT VALUES'!$D$29*'UNIT VALUES'!$D$36, Q54*'UNIT VALUES'!$D$31*'UNIT VALUES'!$D$36)),0)</f>
        <v>1335013</v>
      </c>
      <c r="AA54" s="168">
        <f>ROUND(IF(C54="22", IF(U54&gt;V54,0,R54*'UNIT VALUES'!$D$43*'UNIT VALUES'!$D$44),IF(CALCS!U54&gt;CALCS!V54,0,CALCS!R54*'UNIT VALUES'!$D$34*'UNIT VALUES'!$D$36)), 0)</f>
        <v>0</v>
      </c>
      <c r="AB54" s="168">
        <f>ROUND(IF(C54="22",IF(U54&gt;V54,S54*'UNIT VALUES'!$D$40*'UNIT VALUES'!$D$44,0),IF(U54&gt;V54,S54*'UNIT VALUES'!$D$30*'UNIT VALUES'!$D$36)), 0)</f>
        <v>706573</v>
      </c>
      <c r="AC54" s="168">
        <f>ROUND(IF(U54&gt;V54,0,IF(T54&gt;1, IF(C54="66", T54*'UNIT VALUES'!$D$33*'UNIT VALUES'!$D$36,T54*'UNIT VALUES'!$D$32*'UNIT VALUES'!$D$36),0)),0)</f>
        <v>0</v>
      </c>
      <c r="AD54" t="str">
        <f t="shared" si="2"/>
        <v>049019</v>
      </c>
    </row>
    <row r="55" spans="1:30" x14ac:dyDescent="0.25">
      <c r="A55" s="176" t="s">
        <v>4888</v>
      </c>
      <c r="B55" s="176" t="s">
        <v>223</v>
      </c>
      <c r="C55" s="176" t="s">
        <v>19</v>
      </c>
      <c r="D55" s="176" t="s">
        <v>20</v>
      </c>
      <c r="E55" s="176" t="s">
        <v>224</v>
      </c>
      <c r="F55" s="176" t="s">
        <v>4738</v>
      </c>
      <c r="G55" s="176" t="s">
        <v>22</v>
      </c>
      <c r="H55" s="176" t="s">
        <v>23</v>
      </c>
      <c r="I55" s="176" t="s">
        <v>23</v>
      </c>
      <c r="J55" s="176" t="s">
        <v>24</v>
      </c>
      <c r="K55" s="176" t="s">
        <v>3327</v>
      </c>
      <c r="L55" s="176" t="s">
        <v>4789</v>
      </c>
      <c r="M55" s="177">
        <v>23672614</v>
      </c>
      <c r="N55" s="177">
        <v>23667902</v>
      </c>
      <c r="O55" s="177">
        <v>2996144</v>
      </c>
      <c r="P55" s="177">
        <v>0</v>
      </c>
      <c r="Q55" s="177">
        <v>524575</v>
      </c>
      <c r="R55" s="177">
        <v>87952</v>
      </c>
      <c r="S55" s="177">
        <v>56374</v>
      </c>
      <c r="T55" s="24">
        <f>IF(P55&gt;0, ROUND(IF(IF(OR(C55="51", C55="52", C55="66"), (L55*'UNIT VALUES'!$C$26)-CALCS!P55,0)&gt;0, IF(OR(C55="51", C55="52", C55="66"), (L55*'UNIT VALUES'!$C$26)-CALCS!P55,0), 0), 0), ROUND(IF(IF(OR(C55="51", C55="52", C55="66"), (L55*'UNIT VALUES'!$C$26)-CALCS!O55,0)&gt;0, IF(OR(C55="51", C55="52", C55="66"), (L55*'UNIT VALUES'!$C$26)-CALCS!O55,0), 0), 0))</f>
        <v>0</v>
      </c>
      <c r="U55" s="25">
        <f>IF(C55="22", (O55*'UNIT VALUES'!$D$38)+(Q55*'UNIT VALUES'!$D$39)+(S55*'UNIT VALUES'!$D$40), (O55*'UNIT VALUES'!$D$28)+(Q55*'UNIT VALUES'!$D$29)+(S55*'UNIT VALUES'!$D$30))</f>
        <v>38452807.246693216</v>
      </c>
      <c r="V55" s="25">
        <f>IF(C55="22",(O55*'UNIT VALUES'!$D$41)+(Q55*'UNIT VALUES'!$D$42)+(R55*'UNIT VALUES'!$D$43),IF(C55="66",(Q55*'UNIT VALUES'!$D$31)+(T55*'UNIT VALUES'!$D$33)+(R55*'UNIT VALUES'!$D$34),(Q55*'UNIT VALUES'!$D$31)+(T55*'UNIT VALUES'!$D$32)+(R55*'UNIT VALUES'!$D$34)))</f>
        <v>21835569.196914066</v>
      </c>
      <c r="W55" s="25">
        <f t="shared" si="1"/>
        <v>38452807</v>
      </c>
      <c r="X55" s="30">
        <f>ROUND(IF(C55="22", W55*'UNIT VALUES'!$D$44, W55*'UNIT VALUES'!$D$36), 0)</f>
        <v>31989829</v>
      </c>
      <c r="Y55" s="168">
        <f>ROUND(IF(C55="22", IF(U55&gt;V55,O55*'UNIT VALUES'!$D$38*'UNIT VALUES'!$D$44,O55*'UNIT VALUES'!$D$41*'UNIT VALUES'!$D$44),IF(U55&gt;V55, O55*'UNIT VALUES'!$D$28*'UNIT VALUES'!$D$36,0)), 0)</f>
        <v>5490147</v>
      </c>
      <c r="Z55" s="168">
        <f>ROUND(IF(C55="22", IF(U55&gt;V55,Q55*'UNIT VALUES'!$D$39*'UNIT VALUES'!$D$44,Q55*'UNIT VALUES'!$D$42*'UNIT VALUES'!$D$44), IF(U55&gt;V55, Q55*'UNIT VALUES'!$D$29*'UNIT VALUES'!$D$36, Q55*'UNIT VALUES'!$D$31*'UNIT VALUES'!$D$36)),0)</f>
        <v>13485001</v>
      </c>
      <c r="AA55" s="168">
        <f>ROUND(IF(C55="22", IF(U55&gt;V55,0,R55*'UNIT VALUES'!$D$43*'UNIT VALUES'!$D$44),IF(CALCS!U55&gt;CALCS!V55,0,CALCS!R55*'UNIT VALUES'!$D$34*'UNIT VALUES'!$D$36)), 0)</f>
        <v>0</v>
      </c>
      <c r="AB55" s="168">
        <f>ROUND(IF(C55="22",IF(U55&gt;V55,S55*'UNIT VALUES'!$D$40*'UNIT VALUES'!$D$44,0),IF(U55&gt;V55,S55*'UNIT VALUES'!$D$30*'UNIT VALUES'!$D$36)), 0)</f>
        <v>13014681</v>
      </c>
      <c r="AC55" s="168">
        <f>ROUND(IF(U55&gt;V55,0,IF(T55&gt;1, IF(C55="66", T55*'UNIT VALUES'!$D$33*'UNIT VALUES'!$D$36,T55*'UNIT VALUES'!$D$32*'UNIT VALUES'!$D$36),0)),0)</f>
        <v>0</v>
      </c>
      <c r="AD55" t="str">
        <f t="shared" si="2"/>
        <v>069999</v>
      </c>
    </row>
    <row r="56" spans="1:30" x14ac:dyDescent="0.25">
      <c r="A56" s="176" t="s">
        <v>4889</v>
      </c>
      <c r="B56" s="176" t="s">
        <v>223</v>
      </c>
      <c r="C56" s="176" t="s">
        <v>47</v>
      </c>
      <c r="D56" s="176" t="s">
        <v>48</v>
      </c>
      <c r="E56" s="176" t="s">
        <v>224</v>
      </c>
      <c r="F56" s="176" t="s">
        <v>226</v>
      </c>
      <c r="G56" s="176" t="s">
        <v>227</v>
      </c>
      <c r="H56" s="176" t="s">
        <v>23</v>
      </c>
      <c r="I56" s="176" t="s">
        <v>228</v>
      </c>
      <c r="J56" s="176" t="s">
        <v>229</v>
      </c>
      <c r="K56" s="176" t="s">
        <v>3327</v>
      </c>
      <c r="L56" s="176" t="s">
        <v>4890</v>
      </c>
      <c r="M56" s="177">
        <v>63852</v>
      </c>
      <c r="N56" s="177">
        <v>63852</v>
      </c>
      <c r="O56" s="177">
        <v>78906</v>
      </c>
      <c r="P56" s="177">
        <v>0</v>
      </c>
      <c r="Q56" s="177">
        <v>7379</v>
      </c>
      <c r="R56" s="177">
        <v>10856</v>
      </c>
      <c r="S56" s="177">
        <v>1074</v>
      </c>
      <c r="T56" s="24">
        <f>IF(P56&gt;0, ROUND(IF(IF(OR(C56="51", C56="52", C56="66"), (L56*'UNIT VALUES'!$C$26)-CALCS!P56,0)&gt;0, IF(OR(C56="51", C56="52", C56="66"), (L56*'UNIT VALUES'!$C$26)-CALCS!P56,0), 0), 0), ROUND(IF(IF(OR(C56="51", C56="52", C56="66"), (L56*'UNIT VALUES'!$C$26)-CALCS!O56,0)&gt;0, IF(OR(C56="51", C56="52", C56="66"), (L56*'UNIT VALUES'!$C$26)-CALCS!O56,0), 0), 0))</f>
        <v>21972</v>
      </c>
      <c r="U56" s="25">
        <f>IF(C56="22", (O56*'UNIT VALUES'!$D$38)+(Q56*'UNIT VALUES'!$D$39)+(S56*'UNIT VALUES'!$D$40), (O56*'UNIT VALUES'!$D$28)+(Q56*'UNIT VALUES'!$D$29)+(S56*'UNIT VALUES'!$D$30))</f>
        <v>545497.75728994352</v>
      </c>
      <c r="V56" s="25">
        <f>IF(C56="22",(O56*'UNIT VALUES'!$D$41)+(Q56*'UNIT VALUES'!$D$42)+(R56*'UNIT VALUES'!$D$43),IF(C56="66",(Q56*'UNIT VALUES'!$D$31)+(T56*'UNIT VALUES'!$D$33)+(R56*'UNIT VALUES'!$D$34),(Q56*'UNIT VALUES'!$D$31)+(T56*'UNIT VALUES'!$D$32)+(R56*'UNIT VALUES'!$D$34)))</f>
        <v>1289573.6682725332</v>
      </c>
      <c r="W56" s="25">
        <f t="shared" si="1"/>
        <v>1289574</v>
      </c>
      <c r="X56" s="30">
        <f>ROUND(IF(C56="22", W56*'UNIT VALUES'!$D$44, W56*'UNIT VALUES'!$D$36), 0)</f>
        <v>1127346</v>
      </c>
      <c r="Y56" s="168">
        <f>ROUND(IF(C56="22", IF(U56&gt;V56,O56*'UNIT VALUES'!$D$38*'UNIT VALUES'!$D$44,O56*'UNIT VALUES'!$D$41*'UNIT VALUES'!$D$44),IF(U56&gt;V56, O56*'UNIT VALUES'!$D$28*'UNIT VALUES'!$D$36,0)), 0)</f>
        <v>0</v>
      </c>
      <c r="Z56" s="168">
        <f>ROUND(IF(C56="22", IF(U56&gt;V56,Q56*'UNIT VALUES'!$D$39*'UNIT VALUES'!$D$44,Q56*'UNIT VALUES'!$D$42*'UNIT VALUES'!$D$44), IF(U56&gt;V56, Q56*'UNIT VALUES'!$D$29*'UNIT VALUES'!$D$36, Q56*'UNIT VALUES'!$D$31*'UNIT VALUES'!$D$36)),0)</f>
        <v>108081</v>
      </c>
      <c r="AA56" s="168">
        <f>ROUND(IF(C56="22", IF(U56&gt;V56,0,R56*'UNIT VALUES'!$D$43*'UNIT VALUES'!$D$44),IF(CALCS!U56&gt;CALCS!V56,0,CALCS!R56*'UNIT VALUES'!$D$34*'UNIT VALUES'!$D$36)), 0)</f>
        <v>776946</v>
      </c>
      <c r="AB56" s="168">
        <f>ROUND(IF(C56="22",IF(U56&gt;V56,S56*'UNIT VALUES'!$D$40*'UNIT VALUES'!$D$44,0),IF(U56&gt;V56,S56*'UNIT VALUES'!$D$30*'UNIT VALUES'!$D$36)), 0)</f>
        <v>0</v>
      </c>
      <c r="AC56" s="168">
        <f>ROUND(IF(U56&gt;V56,0,IF(T56&gt;1, IF(C56="66", T56*'UNIT VALUES'!$D$33*'UNIT VALUES'!$D$36,T56*'UNIT VALUES'!$D$32*'UNIT VALUES'!$D$36),0)),0)</f>
        <v>242319</v>
      </c>
      <c r="AD56" t="str">
        <f t="shared" si="2"/>
        <v>060012</v>
      </c>
    </row>
    <row r="57" spans="1:30" x14ac:dyDescent="0.25">
      <c r="A57" s="176" t="s">
        <v>4891</v>
      </c>
      <c r="B57" s="176" t="s">
        <v>223</v>
      </c>
      <c r="C57" s="176" t="s">
        <v>47</v>
      </c>
      <c r="D57" s="176" t="s">
        <v>48</v>
      </c>
      <c r="E57" s="176" t="s">
        <v>224</v>
      </c>
      <c r="F57" s="176" t="s">
        <v>231</v>
      </c>
      <c r="G57" s="176" t="s">
        <v>232</v>
      </c>
      <c r="H57" s="176" t="s">
        <v>23</v>
      </c>
      <c r="I57" s="176" t="s">
        <v>233</v>
      </c>
      <c r="J57" s="176" t="s">
        <v>234</v>
      </c>
      <c r="K57" s="176" t="s">
        <v>3328</v>
      </c>
      <c r="L57" s="176" t="s">
        <v>4892</v>
      </c>
      <c r="M57" s="177">
        <v>64817</v>
      </c>
      <c r="N57" s="177">
        <v>64615</v>
      </c>
      <c r="O57" s="177">
        <v>85474</v>
      </c>
      <c r="P57" s="177">
        <v>0</v>
      </c>
      <c r="Q57" s="177">
        <v>13273</v>
      </c>
      <c r="R57" s="177">
        <v>7541</v>
      </c>
      <c r="S57" s="177">
        <v>3510</v>
      </c>
      <c r="T57" s="24">
        <f>IF(P57&gt;0, ROUND(IF(IF(OR(C57="51", C57="52", C57="66"), (L57*'UNIT VALUES'!$C$26)-CALCS!P57,0)&gt;0, IF(OR(C57="51", C57="52", C57="66"), (L57*'UNIT VALUES'!$C$26)-CALCS!P57,0), 0), 0), ROUND(IF(IF(OR(C57="51", C57="52", C57="66"), (L57*'UNIT VALUES'!$C$26)-CALCS!O57,0)&gt;0, IF(OR(C57="51", C57="52", C57="66"), (L57*'UNIT VALUES'!$C$26)-CALCS!O57,0), 0), 0))</f>
        <v>1110</v>
      </c>
      <c r="U57" s="25">
        <f>IF(C57="22", (O57*'UNIT VALUES'!$D$38)+(Q57*'UNIT VALUES'!$D$39)+(S57*'UNIT VALUES'!$D$40), (O57*'UNIT VALUES'!$D$28)+(Q57*'UNIT VALUES'!$D$29)+(S57*'UNIT VALUES'!$D$30))</f>
        <v>1121423.6078237747</v>
      </c>
      <c r="V57" s="25">
        <f>IF(C57="22",(O57*'UNIT VALUES'!$D$41)+(Q57*'UNIT VALUES'!$D$42)+(R57*'UNIT VALUES'!$D$43),IF(C57="66",(Q57*'UNIT VALUES'!$D$31)+(T57*'UNIT VALUES'!$D$33)+(R57*'UNIT VALUES'!$D$34),(Q57*'UNIT VALUES'!$D$31)+(T57*'UNIT VALUES'!$D$32)+(R57*'UNIT VALUES'!$D$34)))</f>
        <v>853751.68240023288</v>
      </c>
      <c r="W57" s="25">
        <f t="shared" si="1"/>
        <v>1121424</v>
      </c>
      <c r="X57" s="30">
        <f>ROUND(IF(C57="22", W57*'UNIT VALUES'!$D$44, W57*'UNIT VALUES'!$D$36), 0)</f>
        <v>980350</v>
      </c>
      <c r="Y57" s="168">
        <f>ROUND(IF(C57="22", IF(U57&gt;V57,O57*'UNIT VALUES'!$D$38*'UNIT VALUES'!$D$44,O57*'UNIT VALUES'!$D$41*'UNIT VALUES'!$D$44),IF(U57&gt;V57, O57*'UNIT VALUES'!$D$28*'UNIT VALUES'!$D$36,0)), 0)</f>
        <v>155407</v>
      </c>
      <c r="Z57" s="168">
        <f>ROUND(IF(C57="22", IF(U57&gt;V57,Q57*'UNIT VALUES'!$D$39*'UNIT VALUES'!$D$44,Q57*'UNIT VALUES'!$D$42*'UNIT VALUES'!$D$44), IF(U57&gt;V57, Q57*'UNIT VALUES'!$D$29*'UNIT VALUES'!$D$36, Q57*'UNIT VALUES'!$D$31*'UNIT VALUES'!$D$36)),0)</f>
        <v>324019</v>
      </c>
      <c r="AA57" s="168">
        <f>ROUND(IF(C57="22", IF(U57&gt;V57,0,R57*'UNIT VALUES'!$D$43*'UNIT VALUES'!$D$44),IF(CALCS!U57&gt;CALCS!V57,0,CALCS!R57*'UNIT VALUES'!$D$34*'UNIT VALUES'!$D$36)), 0)</f>
        <v>0</v>
      </c>
      <c r="AB57" s="168">
        <f>ROUND(IF(C57="22",IF(U57&gt;V57,S57*'UNIT VALUES'!$D$40*'UNIT VALUES'!$D$44,0),IF(U57&gt;V57,S57*'UNIT VALUES'!$D$30*'UNIT VALUES'!$D$36)), 0)</f>
        <v>500923</v>
      </c>
      <c r="AC57" s="168">
        <f>ROUND(IF(U57&gt;V57,0,IF(T57&gt;1, IF(C57="66", T57*'UNIT VALUES'!$D$33*'UNIT VALUES'!$D$36,T57*'UNIT VALUES'!$D$32*'UNIT VALUES'!$D$36),0)),0)</f>
        <v>0</v>
      </c>
      <c r="AD57" t="str">
        <f t="shared" si="2"/>
        <v>060030</v>
      </c>
    </row>
    <row r="58" spans="1:30" x14ac:dyDescent="0.25">
      <c r="A58" s="176" t="s">
        <v>4716</v>
      </c>
      <c r="B58" s="176" t="s">
        <v>223</v>
      </c>
      <c r="C58" s="176" t="s">
        <v>47</v>
      </c>
      <c r="D58" s="176" t="s">
        <v>48</v>
      </c>
      <c r="E58" s="176" t="s">
        <v>224</v>
      </c>
      <c r="F58" s="176" t="s">
        <v>4717</v>
      </c>
      <c r="G58" s="176" t="s">
        <v>22</v>
      </c>
      <c r="H58" s="176" t="s">
        <v>23</v>
      </c>
      <c r="I58" s="176" t="s">
        <v>4718</v>
      </c>
      <c r="J58" s="176" t="s">
        <v>4628</v>
      </c>
      <c r="K58" s="176" t="s">
        <v>3328</v>
      </c>
      <c r="L58" s="176" t="s">
        <v>4878</v>
      </c>
      <c r="M58" s="177">
        <v>0</v>
      </c>
      <c r="N58" s="177">
        <v>0</v>
      </c>
      <c r="O58" s="177">
        <v>51424</v>
      </c>
      <c r="P58" s="177">
        <v>0</v>
      </c>
      <c r="Q58" s="177">
        <v>2433</v>
      </c>
      <c r="R58" s="177">
        <v>105</v>
      </c>
      <c r="S58" s="177">
        <v>585</v>
      </c>
      <c r="T58" s="24">
        <f>IF(P58&gt;0, ROUND(IF(IF(OR(C58="51", C58="52", C58="66"), (L58*'UNIT VALUES'!$C$26)-CALCS!P58,0)&gt;0, IF(OR(C58="51", C58="52", C58="66"), (L58*'UNIT VALUES'!$C$26)-CALCS!P58,0), 0), 0), ROUND(IF(IF(OR(C58="51", C58="52", C58="66"), (L58*'UNIT VALUES'!$C$26)-CALCS!O58,0)&gt;0, IF(OR(C58="51", C58="52", C58="66"), (L58*'UNIT VALUES'!$C$26)-CALCS!O58,0), 0), 0))</f>
        <v>0</v>
      </c>
      <c r="U58" s="25">
        <f>IF(C58="22", (O58*'UNIT VALUES'!$D$38)+(Q58*'UNIT VALUES'!$D$39)+(S58*'UNIT VALUES'!$D$40), (O58*'UNIT VALUES'!$D$28)+(Q58*'UNIT VALUES'!$D$29)+(S58*'UNIT VALUES'!$D$30))</f>
        <v>270394.83358053875</v>
      </c>
      <c r="V58" s="25">
        <f>IF(C58="22",(O58*'UNIT VALUES'!$D$41)+(Q58*'UNIT VALUES'!$D$42)+(R58*'UNIT VALUES'!$D$43),IF(C58="66",(Q58*'UNIT VALUES'!$D$31)+(T58*'UNIT VALUES'!$D$33)+(R58*'UNIT VALUES'!$D$34),(Q58*'UNIT VALUES'!$D$31)+(T58*'UNIT VALUES'!$D$32)+(R58*'UNIT VALUES'!$D$34)))</f>
        <v>49360.715335246503</v>
      </c>
      <c r="W58" s="25">
        <f t="shared" si="1"/>
        <v>270395</v>
      </c>
      <c r="X58" s="30">
        <f>ROUND(IF(C58="22", W58*'UNIT VALUES'!$D$44, W58*'UNIT VALUES'!$D$36), 0)</f>
        <v>236379</v>
      </c>
      <c r="Y58" s="168">
        <f>ROUND(IF(C58="22", IF(U58&gt;V58,O58*'UNIT VALUES'!$D$38*'UNIT VALUES'!$D$44,O58*'UNIT VALUES'!$D$41*'UNIT VALUES'!$D$44),IF(U58&gt;V58, O58*'UNIT VALUES'!$D$28*'UNIT VALUES'!$D$36,0)), 0)</f>
        <v>93498</v>
      </c>
      <c r="Z58" s="168">
        <f>ROUND(IF(C58="22", IF(U58&gt;V58,Q58*'UNIT VALUES'!$D$39*'UNIT VALUES'!$D$44,Q58*'UNIT VALUES'!$D$42*'UNIT VALUES'!$D$44), IF(U58&gt;V58, Q58*'UNIT VALUES'!$D$29*'UNIT VALUES'!$D$36, Q58*'UNIT VALUES'!$D$31*'UNIT VALUES'!$D$36)),0)</f>
        <v>59394</v>
      </c>
      <c r="AA58" s="168">
        <f>ROUND(IF(C58="22", IF(U58&gt;V58,0,R58*'UNIT VALUES'!$D$43*'UNIT VALUES'!$D$44),IF(CALCS!U58&gt;CALCS!V58,0,CALCS!R58*'UNIT VALUES'!$D$34*'UNIT VALUES'!$D$36)), 0)</f>
        <v>0</v>
      </c>
      <c r="AB58" s="168">
        <f>ROUND(IF(C58="22",IF(U58&gt;V58,S58*'UNIT VALUES'!$D$40*'UNIT VALUES'!$D$44,0),IF(U58&gt;V58,S58*'UNIT VALUES'!$D$30*'UNIT VALUES'!$D$36)), 0)</f>
        <v>83487</v>
      </c>
      <c r="AC58" s="168">
        <f>ROUND(IF(U58&gt;V58,0,IF(T58&gt;1, IF(C58="66", T58*'UNIT VALUES'!$D$33*'UNIT VALUES'!$D$36,T58*'UNIT VALUES'!$D$32*'UNIT VALUES'!$D$36),0)),0)</f>
        <v>0</v>
      </c>
      <c r="AD58" t="str">
        <f t="shared" si="2"/>
        <v>060032</v>
      </c>
    </row>
    <row r="59" spans="1:30" x14ac:dyDescent="0.25">
      <c r="A59" s="176" t="s">
        <v>4893</v>
      </c>
      <c r="B59" s="176" t="s">
        <v>223</v>
      </c>
      <c r="C59" s="176" t="s">
        <v>27</v>
      </c>
      <c r="D59" s="176" t="s">
        <v>28</v>
      </c>
      <c r="E59" s="176" t="s">
        <v>224</v>
      </c>
      <c r="F59" s="176" t="s">
        <v>29</v>
      </c>
      <c r="G59" s="176" t="s">
        <v>236</v>
      </c>
      <c r="H59" s="176" t="s">
        <v>23</v>
      </c>
      <c r="I59" s="176" t="s">
        <v>237</v>
      </c>
      <c r="J59" s="176" t="s">
        <v>4628</v>
      </c>
      <c r="K59" s="176" t="s">
        <v>3328</v>
      </c>
      <c r="L59" s="176" t="s">
        <v>4894</v>
      </c>
      <c r="M59" s="177">
        <v>219564</v>
      </c>
      <c r="N59" s="177">
        <v>219311</v>
      </c>
      <c r="O59" s="177">
        <v>351043</v>
      </c>
      <c r="P59" s="177">
        <v>0</v>
      </c>
      <c r="Q59" s="177">
        <v>56404</v>
      </c>
      <c r="R59" s="177">
        <v>2467</v>
      </c>
      <c r="S59" s="177">
        <v>15718</v>
      </c>
      <c r="T59" s="24">
        <f>IF(P59&gt;0, ROUND(IF(IF(OR(C59="51", C59="52", C59="66"), (L59*'UNIT VALUES'!$C$26)-CALCS!P59,0)&gt;0, IF(OR(C59="51", C59="52", C59="66"), (L59*'UNIT VALUES'!$C$26)-CALCS!P59,0), 0), 0), ROUND(IF(IF(OR(C59="51", C59="52", C59="66"), (L59*'UNIT VALUES'!$C$26)-CALCS!O59,0)&gt;0, IF(OR(C59="51", C59="52", C59="66"), (L59*'UNIT VALUES'!$C$26)-CALCS!O59,0), 0), 0))</f>
        <v>0</v>
      </c>
      <c r="U59" s="25">
        <f>IF(C59="22", (O59*'UNIT VALUES'!$D$38)+(Q59*'UNIT VALUES'!$D$39)+(S59*'UNIT VALUES'!$D$40), (O59*'UNIT VALUES'!$D$28)+(Q59*'UNIT VALUES'!$D$29)+(S59*'UNIT VALUES'!$D$30))</f>
        <v>4871138.8328956524</v>
      </c>
      <c r="V59" s="25">
        <f>IF(C59="22",(O59*'UNIT VALUES'!$D$41)+(Q59*'UNIT VALUES'!$D$42)+(R59*'UNIT VALUES'!$D$43),IF(C59="66",(Q59*'UNIT VALUES'!$D$31)+(T59*'UNIT VALUES'!$D$33)+(R59*'UNIT VALUES'!$D$34),(Q59*'UNIT VALUES'!$D$31)+(T59*'UNIT VALUES'!$D$32)+(R59*'UNIT VALUES'!$D$34)))</f>
        <v>1147009.4760668876</v>
      </c>
      <c r="W59" s="25">
        <f t="shared" si="1"/>
        <v>4871139</v>
      </c>
      <c r="X59" s="30">
        <f>ROUND(IF(C59="22", W59*'UNIT VALUES'!$D$44, W59*'UNIT VALUES'!$D$36), 0)</f>
        <v>4258353</v>
      </c>
      <c r="Y59" s="168">
        <f>ROUND(IF(C59="22", IF(U59&gt;V59,O59*'UNIT VALUES'!$D$38*'UNIT VALUES'!$D$44,O59*'UNIT VALUES'!$D$41*'UNIT VALUES'!$D$44),IF(U59&gt;V59, O59*'UNIT VALUES'!$D$28*'UNIT VALUES'!$D$36,0)), 0)</f>
        <v>638259</v>
      </c>
      <c r="Z59" s="168">
        <f>ROUND(IF(C59="22", IF(U59&gt;V59,Q59*'UNIT VALUES'!$D$39*'UNIT VALUES'!$D$44,Q59*'UNIT VALUES'!$D$42*'UNIT VALUES'!$D$44), IF(U59&gt;V59, Q59*'UNIT VALUES'!$D$29*'UNIT VALUES'!$D$36, Q59*'UNIT VALUES'!$D$31*'UNIT VALUES'!$D$36)),0)</f>
        <v>1376929</v>
      </c>
      <c r="AA59" s="168">
        <f>ROUND(IF(C59="22", IF(U59&gt;V59,0,R59*'UNIT VALUES'!$D$43*'UNIT VALUES'!$D$44),IF(CALCS!U59&gt;CALCS!V59,0,CALCS!R59*'UNIT VALUES'!$D$34*'UNIT VALUES'!$D$36)), 0)</f>
        <v>0</v>
      </c>
      <c r="AB59" s="168">
        <f>ROUND(IF(C59="22",IF(U59&gt;V59,S59*'UNIT VALUES'!$D$40*'UNIT VALUES'!$D$44,0),IF(U59&gt;V59,S59*'UNIT VALUES'!$D$30*'UNIT VALUES'!$D$36)), 0)</f>
        <v>2243165</v>
      </c>
      <c r="AC59" s="168">
        <f>ROUND(IF(U59&gt;V59,0,IF(T59&gt;1, IF(C59="66", T59*'UNIT VALUES'!$D$33*'UNIT VALUES'!$D$36,T59*'UNIT VALUES'!$D$32*'UNIT VALUES'!$D$36),0)),0)</f>
        <v>0</v>
      </c>
      <c r="AD59" t="str">
        <f t="shared" si="2"/>
        <v>060078</v>
      </c>
    </row>
    <row r="60" spans="1:30" x14ac:dyDescent="0.25">
      <c r="A60" s="176" t="s">
        <v>4895</v>
      </c>
      <c r="B60" s="176" t="s">
        <v>223</v>
      </c>
      <c r="C60" s="176" t="s">
        <v>47</v>
      </c>
      <c r="D60" s="176" t="s">
        <v>48</v>
      </c>
      <c r="E60" s="176" t="s">
        <v>224</v>
      </c>
      <c r="F60" s="176" t="s">
        <v>239</v>
      </c>
      <c r="G60" s="176" t="s">
        <v>170</v>
      </c>
      <c r="H60" s="176" t="s">
        <v>23</v>
      </c>
      <c r="I60" s="176" t="s">
        <v>240</v>
      </c>
      <c r="J60" s="176" t="s">
        <v>229</v>
      </c>
      <c r="K60" s="176" t="s">
        <v>3327</v>
      </c>
      <c r="L60" s="176" t="s">
        <v>4896</v>
      </c>
      <c r="M60" s="177">
        <v>42683</v>
      </c>
      <c r="N60" s="177">
        <v>42683</v>
      </c>
      <c r="O60" s="177">
        <v>110898</v>
      </c>
      <c r="P60" s="177">
        <v>0</v>
      </c>
      <c r="Q60" s="177">
        <v>16453</v>
      </c>
      <c r="R60" s="177">
        <v>1121</v>
      </c>
      <c r="S60" s="177">
        <v>1672</v>
      </c>
      <c r="T60" s="24">
        <f>IF(P60&gt;0, ROUND(IF(IF(OR(C60="51", C60="52", C60="66"), (L60*'UNIT VALUES'!$C$26)-CALCS!P60,0)&gt;0, IF(OR(C60="51", C60="52", C60="66"), (L60*'UNIT VALUES'!$C$26)-CALCS!P60,0), 0), 0), ROUND(IF(IF(OR(C60="51", C60="52", C60="66"), (L60*'UNIT VALUES'!$C$26)-CALCS!O60,0)&gt;0, IF(OR(C60="51", C60="52", C60="66"), (L60*'UNIT VALUES'!$C$26)-CALCS!O60,0), 0), 0))</f>
        <v>0</v>
      </c>
      <c r="U60" s="25">
        <f>IF(C60="22", (O60*'UNIT VALUES'!$D$38)+(Q60*'UNIT VALUES'!$D$39)+(S60*'UNIT VALUES'!$D$40), (O60*'UNIT VALUES'!$D$28)+(Q60*'UNIT VALUES'!$D$29)+(S60*'UNIT VALUES'!$D$30))</f>
        <v>963048.56720735063</v>
      </c>
      <c r="V60" s="25">
        <f>IF(C60="22",(O60*'UNIT VALUES'!$D$41)+(Q60*'UNIT VALUES'!$D$42)+(R60*'UNIT VALUES'!$D$43),IF(C60="66",(Q60*'UNIT VALUES'!$D$31)+(T60*'UNIT VALUES'!$D$33)+(R60*'UNIT VALUES'!$D$34),(Q60*'UNIT VALUES'!$D$31)+(T60*'UNIT VALUES'!$D$32)+(R60*'UNIT VALUES'!$D$34)))</f>
        <v>367441.42627804994</v>
      </c>
      <c r="W60" s="25">
        <f t="shared" si="1"/>
        <v>963049</v>
      </c>
      <c r="X60" s="30">
        <f>ROUND(IF(C60="22", W60*'UNIT VALUES'!$D$44, W60*'UNIT VALUES'!$D$36), 0)</f>
        <v>841898</v>
      </c>
      <c r="Y60" s="168">
        <f>ROUND(IF(C60="22", IF(U60&gt;V60,O60*'UNIT VALUES'!$D$38*'UNIT VALUES'!$D$44,O60*'UNIT VALUES'!$D$41*'UNIT VALUES'!$D$44),IF(U60&gt;V60, O60*'UNIT VALUES'!$D$28*'UNIT VALUES'!$D$36,0)), 0)</f>
        <v>201632</v>
      </c>
      <c r="Z60" s="168">
        <f>ROUND(IF(C60="22", IF(U60&gt;V60,Q60*'UNIT VALUES'!$D$39*'UNIT VALUES'!$D$44,Q60*'UNIT VALUES'!$D$42*'UNIT VALUES'!$D$44), IF(U60&gt;V60, Q60*'UNIT VALUES'!$D$29*'UNIT VALUES'!$D$36, Q60*'UNIT VALUES'!$D$31*'UNIT VALUES'!$D$36)),0)</f>
        <v>401649</v>
      </c>
      <c r="AA60" s="168">
        <f>ROUND(IF(C60="22", IF(U60&gt;V60,0,R60*'UNIT VALUES'!$D$43*'UNIT VALUES'!$D$44),IF(CALCS!U60&gt;CALCS!V60,0,CALCS!R60*'UNIT VALUES'!$D$34*'UNIT VALUES'!$D$36)), 0)</f>
        <v>0</v>
      </c>
      <c r="AB60" s="168">
        <f>ROUND(IF(C60="22",IF(U60&gt;V60,S60*'UNIT VALUES'!$D$40*'UNIT VALUES'!$D$44,0),IF(U60&gt;V60,S60*'UNIT VALUES'!$D$30*'UNIT VALUES'!$D$36)), 0)</f>
        <v>238616</v>
      </c>
      <c r="AC60" s="168">
        <f>ROUND(IF(U60&gt;V60,0,IF(T60&gt;1, IF(C60="66", T60*'UNIT VALUES'!$D$33*'UNIT VALUES'!$D$36,T60*'UNIT VALUES'!$D$32*'UNIT VALUES'!$D$36),0)),0)</f>
        <v>0</v>
      </c>
      <c r="AD60" t="str">
        <f t="shared" si="2"/>
        <v>060102</v>
      </c>
    </row>
    <row r="61" spans="1:30" x14ac:dyDescent="0.25">
      <c r="A61" s="176" t="s">
        <v>4897</v>
      </c>
      <c r="B61" s="176" t="s">
        <v>223</v>
      </c>
      <c r="C61" s="176" t="s">
        <v>47</v>
      </c>
      <c r="D61" s="176" t="s">
        <v>48</v>
      </c>
      <c r="E61" s="176" t="s">
        <v>224</v>
      </c>
      <c r="F61" s="176" t="s">
        <v>242</v>
      </c>
      <c r="G61" s="176" t="s">
        <v>243</v>
      </c>
      <c r="H61" s="176" t="s">
        <v>23</v>
      </c>
      <c r="I61" s="176" t="s">
        <v>244</v>
      </c>
      <c r="J61" s="176" t="s">
        <v>245</v>
      </c>
      <c r="K61" s="176" t="s">
        <v>3328</v>
      </c>
      <c r="L61" s="176" t="s">
        <v>4878</v>
      </c>
      <c r="M61" s="177">
        <v>0</v>
      </c>
      <c r="N61" s="177">
        <v>0</v>
      </c>
      <c r="O61" s="177">
        <v>72553</v>
      </c>
      <c r="P61" s="177">
        <v>0</v>
      </c>
      <c r="Q61" s="177">
        <v>14517</v>
      </c>
      <c r="R61" s="177">
        <v>160</v>
      </c>
      <c r="S61" s="177">
        <v>971</v>
      </c>
      <c r="T61" s="24">
        <f>IF(P61&gt;0, ROUND(IF(IF(OR(C61="51", C61="52", C61="66"), (L61*'UNIT VALUES'!$C$26)-CALCS!P61,0)&gt;0, IF(OR(C61="51", C61="52", C61="66"), (L61*'UNIT VALUES'!$C$26)-CALCS!P61,0), 0), 0), ROUND(IF(IF(OR(C61="51", C61="52", C61="66"), (L61*'UNIT VALUES'!$C$26)-CALCS!O61,0)&gt;0, IF(OR(C61="51", C61="52", C61="66"), (L61*'UNIT VALUES'!$C$26)-CALCS!O61,0), 0), 0))</f>
        <v>0</v>
      </c>
      <c r="U61" s="25">
        <f>IF(C61="22", (O61*'UNIT VALUES'!$D$38)+(Q61*'UNIT VALUES'!$D$39)+(S61*'UNIT VALUES'!$D$40), (O61*'UNIT VALUES'!$D$28)+(Q61*'UNIT VALUES'!$D$29)+(S61*'UNIT VALUES'!$D$30))</f>
        <v>714797.32492337166</v>
      </c>
      <c r="V61" s="25">
        <f>IF(C61="22",(O61*'UNIT VALUES'!$D$41)+(Q61*'UNIT VALUES'!$D$42)+(R61*'UNIT VALUES'!$D$43),IF(C61="66",(Q61*'UNIT VALUES'!$D$31)+(T61*'UNIT VALUES'!$D$33)+(R61*'UNIT VALUES'!$D$34),(Q61*'UNIT VALUES'!$D$31)+(T61*'UNIT VALUES'!$D$32)+(R61*'UNIT VALUES'!$D$34)))</f>
        <v>256329.55131328615</v>
      </c>
      <c r="W61" s="25">
        <f t="shared" si="1"/>
        <v>714797</v>
      </c>
      <c r="X61" s="30">
        <f>ROUND(IF(C61="22", W61*'UNIT VALUES'!$D$44, W61*'UNIT VALUES'!$D$36), 0)</f>
        <v>624876</v>
      </c>
      <c r="Y61" s="168">
        <f>ROUND(IF(C61="22", IF(U61&gt;V61,O61*'UNIT VALUES'!$D$38*'UNIT VALUES'!$D$44,O61*'UNIT VALUES'!$D$41*'UNIT VALUES'!$D$44),IF(U61&gt;V61, O61*'UNIT VALUES'!$D$28*'UNIT VALUES'!$D$36,0)), 0)</f>
        <v>131914</v>
      </c>
      <c r="Z61" s="168">
        <f>ROUND(IF(C61="22", IF(U61&gt;V61,Q61*'UNIT VALUES'!$D$39*'UNIT VALUES'!$D$44,Q61*'UNIT VALUES'!$D$42*'UNIT VALUES'!$D$44), IF(U61&gt;V61, Q61*'UNIT VALUES'!$D$29*'UNIT VALUES'!$D$36, Q61*'UNIT VALUES'!$D$31*'UNIT VALUES'!$D$36)),0)</f>
        <v>354388</v>
      </c>
      <c r="AA61" s="168">
        <f>ROUND(IF(C61="22", IF(U61&gt;V61,0,R61*'UNIT VALUES'!$D$43*'UNIT VALUES'!$D$44),IF(CALCS!U61&gt;CALCS!V61,0,CALCS!R61*'UNIT VALUES'!$D$34*'UNIT VALUES'!$D$36)), 0)</f>
        <v>0</v>
      </c>
      <c r="AB61" s="168">
        <f>ROUND(IF(C61="22",IF(U61&gt;V61,S61*'UNIT VALUES'!$D$40*'UNIT VALUES'!$D$44,0),IF(U61&gt;V61,S61*'UNIT VALUES'!$D$30*'UNIT VALUES'!$D$36)), 0)</f>
        <v>138574</v>
      </c>
      <c r="AC61" s="168">
        <f>ROUND(IF(U61&gt;V61,0,IF(T61&gt;1, IF(C61="66", T61*'UNIT VALUES'!$D$33*'UNIT VALUES'!$D$36,T61*'UNIT VALUES'!$D$32*'UNIT VALUES'!$D$36),0)),0)</f>
        <v>0</v>
      </c>
      <c r="AD61" t="str">
        <f t="shared" si="2"/>
        <v>060108</v>
      </c>
    </row>
    <row r="62" spans="1:30" x14ac:dyDescent="0.25">
      <c r="A62" s="176" t="s">
        <v>4898</v>
      </c>
      <c r="B62" s="176" t="s">
        <v>223</v>
      </c>
      <c r="C62" s="176" t="s">
        <v>27</v>
      </c>
      <c r="D62" s="176" t="s">
        <v>28</v>
      </c>
      <c r="E62" s="176" t="s">
        <v>224</v>
      </c>
      <c r="F62" s="176" t="s">
        <v>54</v>
      </c>
      <c r="G62" s="176" t="s">
        <v>247</v>
      </c>
      <c r="H62" s="176" t="s">
        <v>23</v>
      </c>
      <c r="I62" s="176" t="s">
        <v>248</v>
      </c>
      <c r="J62" s="176" t="s">
        <v>249</v>
      </c>
      <c r="K62" s="176" t="s">
        <v>3328</v>
      </c>
      <c r="L62" s="176" t="s">
        <v>4899</v>
      </c>
      <c r="M62" s="177">
        <v>115039</v>
      </c>
      <c r="N62" s="177">
        <v>105611</v>
      </c>
      <c r="O62" s="177">
        <v>376380</v>
      </c>
      <c r="P62" s="177">
        <v>0</v>
      </c>
      <c r="Q62" s="177">
        <v>71557</v>
      </c>
      <c r="R62" s="177">
        <v>4133</v>
      </c>
      <c r="S62" s="177">
        <v>8456</v>
      </c>
      <c r="T62" s="24">
        <f>IF(P62&gt;0, ROUND(IF(IF(OR(C62="51", C62="52", C62="66"), (L62*'UNIT VALUES'!$C$26)-CALCS!P62,0)&gt;0, IF(OR(C62="51", C62="52", C62="66"), (L62*'UNIT VALUES'!$C$26)-CALCS!P62,0), 0), 0), ROUND(IF(IF(OR(C62="51", C62="52", C62="66"), (L62*'UNIT VALUES'!$C$26)-CALCS!O62,0)&gt;0, IF(OR(C62="51", C62="52", C62="66"), (L62*'UNIT VALUES'!$C$26)-CALCS!O62,0), 0), 0))</f>
        <v>0</v>
      </c>
      <c r="U62" s="25">
        <f>IF(C62="22", (O62*'UNIT VALUES'!$D$38)+(Q62*'UNIT VALUES'!$D$39)+(S62*'UNIT VALUES'!$D$40), (O62*'UNIT VALUES'!$D$28)+(Q62*'UNIT VALUES'!$D$29)+(S62*'UNIT VALUES'!$D$30))</f>
        <v>4161459.4311224842</v>
      </c>
      <c r="V62" s="25">
        <f>IF(C62="22",(O62*'UNIT VALUES'!$D$41)+(Q62*'UNIT VALUES'!$D$42)+(R62*'UNIT VALUES'!$D$43),IF(C62="66",(Q62*'UNIT VALUES'!$D$31)+(T62*'UNIT VALUES'!$D$33)+(R62*'UNIT VALUES'!$D$34),(Q62*'UNIT VALUES'!$D$31)+(T62*'UNIT VALUES'!$D$32)+(R62*'UNIT VALUES'!$D$34)))</f>
        <v>1537287.1761073319</v>
      </c>
      <c r="W62" s="25">
        <f t="shared" si="1"/>
        <v>4161459</v>
      </c>
      <c r="X62" s="30">
        <f>ROUND(IF(C62="22", W62*'UNIT VALUES'!$D$44, W62*'UNIT VALUES'!$D$36), 0)</f>
        <v>3637950</v>
      </c>
      <c r="Y62" s="168">
        <f>ROUND(IF(C62="22", IF(U62&gt;V62,O62*'UNIT VALUES'!$D$38*'UNIT VALUES'!$D$44,O62*'UNIT VALUES'!$D$41*'UNIT VALUES'!$D$44),IF(U62&gt;V62, O62*'UNIT VALUES'!$D$28*'UNIT VALUES'!$D$36,0)), 0)</f>
        <v>684326</v>
      </c>
      <c r="Z62" s="168">
        <f>ROUND(IF(C62="22", IF(U62&gt;V62,Q62*'UNIT VALUES'!$D$39*'UNIT VALUES'!$D$44,Q62*'UNIT VALUES'!$D$42*'UNIT VALUES'!$D$44), IF(U62&gt;V62, Q62*'UNIT VALUES'!$D$29*'UNIT VALUES'!$D$36, Q62*'UNIT VALUES'!$D$31*'UNIT VALUES'!$D$36)),0)</f>
        <v>1746842</v>
      </c>
      <c r="AA62" s="168">
        <f>ROUND(IF(C62="22", IF(U62&gt;V62,0,R62*'UNIT VALUES'!$D$43*'UNIT VALUES'!$D$44),IF(CALCS!U62&gt;CALCS!V62,0,CALCS!R62*'UNIT VALUES'!$D$34*'UNIT VALUES'!$D$36)), 0)</f>
        <v>0</v>
      </c>
      <c r="AB62" s="168">
        <f>ROUND(IF(C62="22",IF(U62&gt;V62,S62*'UNIT VALUES'!$D$40*'UNIT VALUES'!$D$44,0),IF(U62&gt;V62,S62*'UNIT VALUES'!$D$30*'UNIT VALUES'!$D$36)), 0)</f>
        <v>1206782</v>
      </c>
      <c r="AC62" s="168">
        <f>ROUND(IF(U62&gt;V62,0,IF(T62&gt;1, IF(C62="66", T62*'UNIT VALUES'!$D$33*'UNIT VALUES'!$D$36,T62*'UNIT VALUES'!$D$32*'UNIT VALUES'!$D$36),0)),0)</f>
        <v>0</v>
      </c>
      <c r="AD62" t="str">
        <f t="shared" si="2"/>
        <v>060228</v>
      </c>
    </row>
    <row r="63" spans="1:30" x14ac:dyDescent="0.25">
      <c r="A63" s="176" t="s">
        <v>4900</v>
      </c>
      <c r="B63" s="176" t="s">
        <v>223</v>
      </c>
      <c r="C63" s="176" t="s">
        <v>47</v>
      </c>
      <c r="D63" s="176" t="s">
        <v>48</v>
      </c>
      <c r="E63" s="176" t="s">
        <v>224</v>
      </c>
      <c r="F63" s="176" t="s">
        <v>251</v>
      </c>
      <c r="G63" s="176" t="s">
        <v>232</v>
      </c>
      <c r="H63" s="176" t="s">
        <v>23</v>
      </c>
      <c r="I63" s="176" t="s">
        <v>252</v>
      </c>
      <c r="J63" s="176" t="s">
        <v>234</v>
      </c>
      <c r="K63" s="176" t="s">
        <v>3328</v>
      </c>
      <c r="L63" s="176" t="s">
        <v>4901</v>
      </c>
      <c r="M63" s="177">
        <v>51615</v>
      </c>
      <c r="N63" s="177">
        <v>50554</v>
      </c>
      <c r="O63" s="177">
        <v>76464</v>
      </c>
      <c r="P63" s="177">
        <v>0</v>
      </c>
      <c r="Q63" s="177">
        <v>12713</v>
      </c>
      <c r="R63" s="177">
        <v>972</v>
      </c>
      <c r="S63" s="177">
        <v>3855</v>
      </c>
      <c r="T63" s="24">
        <f>IF(P63&gt;0, ROUND(IF(IF(OR(C63="51", C63="52", C63="66"), (L63*'UNIT VALUES'!$C$26)-CALCS!P63,0)&gt;0, IF(OR(C63="51", C63="52", C63="66"), (L63*'UNIT VALUES'!$C$26)-CALCS!P63,0), 0), 0), ROUND(IF(IF(OR(C63="51", C63="52", C63="66"), (L63*'UNIT VALUES'!$C$26)-CALCS!O63,0)&gt;0, IF(OR(C63="51", C63="52", C63="66"), (L63*'UNIT VALUES'!$C$26)-CALCS!O63,0), 0), 0))</f>
        <v>0</v>
      </c>
      <c r="U63" s="25">
        <f>IF(C63="22", (O63*'UNIT VALUES'!$D$38)+(Q63*'UNIT VALUES'!$D$39)+(S63*'UNIT VALUES'!$D$40), (O63*'UNIT VALUES'!$D$28)+(Q63*'UNIT VALUES'!$D$29)+(S63*'UNIT VALUES'!$D$30))</f>
        <v>1143367.7536836741</v>
      </c>
      <c r="V63" s="25">
        <f>IF(C63="22",(O63*'UNIT VALUES'!$D$41)+(Q63*'UNIT VALUES'!$D$42)+(R63*'UNIT VALUES'!$D$43),IF(C63="66",(Q63*'UNIT VALUES'!$D$31)+(T63*'UNIT VALUES'!$D$33)+(R63*'UNIT VALUES'!$D$34),(Q63*'UNIT VALUES'!$D$31)+(T63*'UNIT VALUES'!$D$32)+(R63*'UNIT VALUES'!$D$34)))</f>
        <v>292579.90675661905</v>
      </c>
      <c r="W63" s="25">
        <f t="shared" si="1"/>
        <v>1143368</v>
      </c>
      <c r="X63" s="30">
        <f>ROUND(IF(C63="22", W63*'UNIT VALUES'!$D$44, W63*'UNIT VALUES'!$D$36), 0)</f>
        <v>999533</v>
      </c>
      <c r="Y63" s="168">
        <f>ROUND(IF(C63="22", IF(U63&gt;V63,O63*'UNIT VALUES'!$D$38*'UNIT VALUES'!$D$44,O63*'UNIT VALUES'!$D$41*'UNIT VALUES'!$D$44),IF(U63&gt;V63, O63*'UNIT VALUES'!$D$28*'UNIT VALUES'!$D$36,0)), 0)</f>
        <v>139025</v>
      </c>
      <c r="Z63" s="168">
        <f>ROUND(IF(C63="22", IF(U63&gt;V63,Q63*'UNIT VALUES'!$D$39*'UNIT VALUES'!$D$44,Q63*'UNIT VALUES'!$D$42*'UNIT VALUES'!$D$44), IF(U63&gt;V63, Q63*'UNIT VALUES'!$D$29*'UNIT VALUES'!$D$36, Q63*'UNIT VALUES'!$D$31*'UNIT VALUES'!$D$36)),0)</f>
        <v>310348</v>
      </c>
      <c r="AA63" s="168">
        <f>ROUND(IF(C63="22", IF(U63&gt;V63,0,R63*'UNIT VALUES'!$D$43*'UNIT VALUES'!$D$44),IF(CALCS!U63&gt;CALCS!V63,0,CALCS!R63*'UNIT VALUES'!$D$34*'UNIT VALUES'!$D$36)), 0)</f>
        <v>0</v>
      </c>
      <c r="AB63" s="168">
        <f>ROUND(IF(C63="22",IF(U63&gt;V63,S63*'UNIT VALUES'!$D$40*'UNIT VALUES'!$D$44,0),IF(U63&gt;V63,S63*'UNIT VALUES'!$D$30*'UNIT VALUES'!$D$36)), 0)</f>
        <v>550159</v>
      </c>
      <c r="AC63" s="168">
        <f>ROUND(IF(U63&gt;V63,0,IF(T63&gt;1, IF(C63="66", T63*'UNIT VALUES'!$D$33*'UNIT VALUES'!$D$36,T63*'UNIT VALUES'!$D$32*'UNIT VALUES'!$D$36),0)),0)</f>
        <v>0</v>
      </c>
      <c r="AD63" t="str">
        <f t="shared" si="2"/>
        <v>060234</v>
      </c>
    </row>
    <row r="64" spans="1:30" x14ac:dyDescent="0.25">
      <c r="A64" s="176" t="s">
        <v>4902</v>
      </c>
      <c r="B64" s="176" t="s">
        <v>223</v>
      </c>
      <c r="C64" s="176" t="s">
        <v>47</v>
      </c>
      <c r="D64" s="176" t="s">
        <v>48</v>
      </c>
      <c r="E64" s="176" t="s">
        <v>224</v>
      </c>
      <c r="F64" s="176" t="s">
        <v>254</v>
      </c>
      <c r="G64" s="176" t="s">
        <v>232</v>
      </c>
      <c r="H64" s="176" t="s">
        <v>23</v>
      </c>
      <c r="I64" s="176" t="s">
        <v>255</v>
      </c>
      <c r="J64" s="176" t="s">
        <v>234</v>
      </c>
      <c r="K64" s="176" t="s">
        <v>3328</v>
      </c>
      <c r="L64" s="176" t="s">
        <v>4903</v>
      </c>
      <c r="M64" s="177">
        <v>53441</v>
      </c>
      <c r="N64" s="177">
        <v>53441</v>
      </c>
      <c r="O64" s="177">
        <v>77790</v>
      </c>
      <c r="P64" s="177">
        <v>0</v>
      </c>
      <c r="Q64" s="177">
        <v>13829</v>
      </c>
      <c r="R64" s="177">
        <v>1474</v>
      </c>
      <c r="S64" s="177">
        <v>3920</v>
      </c>
      <c r="T64" s="24">
        <f>IF(P64&gt;0, ROUND(IF(IF(OR(C64="51", C64="52", C64="66"), (L64*'UNIT VALUES'!$C$26)-CALCS!P64,0)&gt;0, IF(OR(C64="51", C64="52", C64="66"), (L64*'UNIT VALUES'!$C$26)-CALCS!P64,0), 0), 0), ROUND(IF(IF(OR(C64="51", C64="52", C64="66"), (L64*'UNIT VALUES'!$C$26)-CALCS!O64,0)&gt;0, IF(OR(C64="51", C64="52", C64="66"), (L64*'UNIT VALUES'!$C$26)-CALCS!O64,0), 0), 0))</f>
        <v>0</v>
      </c>
      <c r="U64" s="25">
        <f>IF(C64="22", (O64*'UNIT VALUES'!$D$38)+(Q64*'UNIT VALUES'!$D$39)+(S64*'UNIT VALUES'!$D$40), (O64*'UNIT VALUES'!$D$28)+(Q64*'UNIT VALUES'!$D$29)+(S64*'UNIT VALUES'!$D$30))</f>
        <v>1187900.9370770021</v>
      </c>
      <c r="V64" s="25">
        <f>IF(C64="22",(O64*'UNIT VALUES'!$D$41)+(Q64*'UNIT VALUES'!$D$42)+(R64*'UNIT VALUES'!$D$43),IF(C64="66",(Q64*'UNIT VALUES'!$D$31)+(T64*'UNIT VALUES'!$D$33)+(R64*'UNIT VALUES'!$D$34),(Q64*'UNIT VALUES'!$D$31)+(T64*'UNIT VALUES'!$D$32)+(R64*'UNIT VALUES'!$D$34)))</f>
        <v>352375.71381760685</v>
      </c>
      <c r="W64" s="25">
        <f t="shared" si="1"/>
        <v>1187901</v>
      </c>
      <c r="X64" s="30">
        <f>ROUND(IF(C64="22", W64*'UNIT VALUES'!$D$44, W64*'UNIT VALUES'!$D$36), 0)</f>
        <v>1038464</v>
      </c>
      <c r="Y64" s="168">
        <f>ROUND(IF(C64="22", IF(U64&gt;V64,O64*'UNIT VALUES'!$D$38*'UNIT VALUES'!$D$44,O64*'UNIT VALUES'!$D$41*'UNIT VALUES'!$D$44),IF(U64&gt;V64, O64*'UNIT VALUES'!$D$28*'UNIT VALUES'!$D$36,0)), 0)</f>
        <v>141436</v>
      </c>
      <c r="Z64" s="168">
        <f>ROUND(IF(C64="22", IF(U64&gt;V64,Q64*'UNIT VALUES'!$D$39*'UNIT VALUES'!$D$44,Q64*'UNIT VALUES'!$D$42*'UNIT VALUES'!$D$44), IF(U64&gt;V64, Q64*'UNIT VALUES'!$D$29*'UNIT VALUES'!$D$36, Q64*'UNIT VALUES'!$D$31*'UNIT VALUES'!$D$36)),0)</f>
        <v>337592</v>
      </c>
      <c r="AA64" s="168">
        <f>ROUND(IF(C64="22", IF(U64&gt;V64,0,R64*'UNIT VALUES'!$D$43*'UNIT VALUES'!$D$44),IF(CALCS!U64&gt;CALCS!V64,0,CALCS!R64*'UNIT VALUES'!$D$34*'UNIT VALUES'!$D$36)), 0)</f>
        <v>0</v>
      </c>
      <c r="AB64" s="168">
        <f>ROUND(IF(C64="22",IF(U64&gt;V64,S64*'UNIT VALUES'!$D$40*'UNIT VALUES'!$D$44,0),IF(U64&gt;V64,S64*'UNIT VALUES'!$D$30*'UNIT VALUES'!$D$36)), 0)</f>
        <v>559435</v>
      </c>
      <c r="AC64" s="168">
        <f>ROUND(IF(U64&gt;V64,0,IF(T64&gt;1, IF(C64="66", T64*'UNIT VALUES'!$D$33*'UNIT VALUES'!$D$36,T64*'UNIT VALUES'!$D$32*'UNIT VALUES'!$D$36),0)),0)</f>
        <v>0</v>
      </c>
      <c r="AD64" t="str">
        <f t="shared" si="2"/>
        <v>060288</v>
      </c>
    </row>
    <row r="65" spans="1:30" x14ac:dyDescent="0.25">
      <c r="A65" s="176" t="s">
        <v>4904</v>
      </c>
      <c r="B65" s="176" t="s">
        <v>223</v>
      </c>
      <c r="C65" s="176" t="s">
        <v>27</v>
      </c>
      <c r="D65" s="176" t="s">
        <v>28</v>
      </c>
      <c r="E65" s="176" t="s">
        <v>224</v>
      </c>
      <c r="F65" s="176" t="s">
        <v>189</v>
      </c>
      <c r="G65" s="176" t="s">
        <v>227</v>
      </c>
      <c r="H65" s="176" t="s">
        <v>23</v>
      </c>
      <c r="I65" s="176" t="s">
        <v>257</v>
      </c>
      <c r="J65" s="176" t="s">
        <v>229</v>
      </c>
      <c r="K65" s="176" t="s">
        <v>3327</v>
      </c>
      <c r="L65" s="176" t="s">
        <v>4905</v>
      </c>
      <c r="M65" s="177">
        <v>103328</v>
      </c>
      <c r="N65" s="177">
        <v>103328</v>
      </c>
      <c r="O65" s="177">
        <v>121240</v>
      </c>
      <c r="P65" s="177">
        <v>0</v>
      </c>
      <c r="Q65" s="177">
        <v>21666</v>
      </c>
      <c r="R65" s="177">
        <v>24604</v>
      </c>
      <c r="S65" s="177">
        <v>1353</v>
      </c>
      <c r="T65" s="24">
        <f>IF(P65&gt;0, ROUND(IF(IF(OR(C65="51", C65="52", C65="66"), (L65*'UNIT VALUES'!$C$26)-CALCS!P65,0)&gt;0, IF(OR(C65="51", C65="52", C65="66"), (L65*'UNIT VALUES'!$C$26)-CALCS!P65,0), 0), 0), ROUND(IF(IF(OR(C65="51", C65="52", C65="66"), (L65*'UNIT VALUES'!$C$26)-CALCS!O65,0)&gt;0, IF(OR(C65="51", C65="52", C65="66"), (L65*'UNIT VALUES'!$C$26)-CALCS!O65,0), 0), 0))</f>
        <v>54541</v>
      </c>
      <c r="U65" s="25">
        <f>IF(C65="22", (O65*'UNIT VALUES'!$D$38)+(Q65*'UNIT VALUES'!$D$39)+(S65*'UNIT VALUES'!$D$40), (O65*'UNIT VALUES'!$D$28)+(Q65*'UNIT VALUES'!$D$29)+(S65*'UNIT VALUES'!$D$30))</f>
        <v>1078053.4384664858</v>
      </c>
      <c r="V65" s="25">
        <f>IF(C65="22",(O65*'UNIT VALUES'!$D$41)+(Q65*'UNIT VALUES'!$D$42)+(R65*'UNIT VALUES'!$D$43),IF(C65="66",(Q65*'UNIT VALUES'!$D$31)+(T65*'UNIT VALUES'!$D$33)+(R65*'UNIT VALUES'!$D$34),(Q65*'UNIT VALUES'!$D$31)+(T65*'UNIT VALUES'!$D$32)+(R65*'UNIT VALUES'!$D$34)))</f>
        <v>3065337.0754022342</v>
      </c>
      <c r="W65" s="25">
        <f t="shared" si="1"/>
        <v>3065337</v>
      </c>
      <c r="X65" s="30">
        <f>ROUND(IF(C65="22", W65*'UNIT VALUES'!$D$44, W65*'UNIT VALUES'!$D$36), 0)</f>
        <v>2679719</v>
      </c>
      <c r="Y65" s="168">
        <f>ROUND(IF(C65="22", IF(U65&gt;V65,O65*'UNIT VALUES'!$D$38*'UNIT VALUES'!$D$44,O65*'UNIT VALUES'!$D$41*'UNIT VALUES'!$D$44),IF(U65&gt;V65, O65*'UNIT VALUES'!$D$28*'UNIT VALUES'!$D$36,0)), 0)</f>
        <v>0</v>
      </c>
      <c r="Z65" s="168">
        <f>ROUND(IF(C65="22", IF(U65&gt;V65,Q65*'UNIT VALUES'!$D$39*'UNIT VALUES'!$D$44,Q65*'UNIT VALUES'!$D$42*'UNIT VALUES'!$D$44), IF(U65&gt;V65, Q65*'UNIT VALUES'!$D$29*'UNIT VALUES'!$D$36, Q65*'UNIT VALUES'!$D$31*'UNIT VALUES'!$D$36)),0)</f>
        <v>317345</v>
      </c>
      <c r="AA65" s="168">
        <f>ROUND(IF(C65="22", IF(U65&gt;V65,0,R65*'UNIT VALUES'!$D$43*'UNIT VALUES'!$D$44),IF(CALCS!U65&gt;CALCS!V65,0,CALCS!R65*'UNIT VALUES'!$D$34*'UNIT VALUES'!$D$36)), 0)</f>
        <v>1760868</v>
      </c>
      <c r="AB65" s="168">
        <f>ROUND(IF(C65="22",IF(U65&gt;V65,S65*'UNIT VALUES'!$D$40*'UNIT VALUES'!$D$44,0),IF(U65&gt;V65,S65*'UNIT VALUES'!$D$30*'UNIT VALUES'!$D$36)), 0)</f>
        <v>0</v>
      </c>
      <c r="AC65" s="168">
        <f>ROUND(IF(U65&gt;V65,0,IF(T65&gt;1, IF(C65="66", T65*'UNIT VALUES'!$D$33*'UNIT VALUES'!$D$36,T65*'UNIT VALUES'!$D$32*'UNIT VALUES'!$D$36),0)),0)</f>
        <v>601506</v>
      </c>
      <c r="AD65" t="str">
        <f t="shared" si="2"/>
        <v>060324</v>
      </c>
    </row>
    <row r="66" spans="1:30" x14ac:dyDescent="0.25">
      <c r="A66" s="176" t="s">
        <v>4906</v>
      </c>
      <c r="B66" s="176" t="s">
        <v>223</v>
      </c>
      <c r="C66" s="176" t="s">
        <v>47</v>
      </c>
      <c r="D66" s="176" t="s">
        <v>48</v>
      </c>
      <c r="E66" s="176" t="s">
        <v>224</v>
      </c>
      <c r="F66" s="176" t="s">
        <v>259</v>
      </c>
      <c r="G66" s="176" t="s">
        <v>236</v>
      </c>
      <c r="H66" s="176" t="s">
        <v>23</v>
      </c>
      <c r="I66" s="176" t="s">
        <v>260</v>
      </c>
      <c r="J66" s="176" t="s">
        <v>4628</v>
      </c>
      <c r="K66" s="176" t="s">
        <v>3328</v>
      </c>
      <c r="L66" s="176" t="s">
        <v>4907</v>
      </c>
      <c r="M66" s="177">
        <v>64165</v>
      </c>
      <c r="N66" s="177">
        <v>64165</v>
      </c>
      <c r="O66" s="177">
        <v>83156</v>
      </c>
      <c r="P66" s="177">
        <v>0</v>
      </c>
      <c r="Q66" s="177">
        <v>10982</v>
      </c>
      <c r="R66" s="177">
        <v>557</v>
      </c>
      <c r="S66" s="177">
        <v>2540</v>
      </c>
      <c r="T66" s="24">
        <f>IF(P66&gt;0, ROUND(IF(IF(OR(C66="51", C66="52", C66="66"), (L66*'UNIT VALUES'!$C$26)-CALCS!P66,0)&gt;0, IF(OR(C66="51", C66="52", C66="66"), (L66*'UNIT VALUES'!$C$26)-CALCS!P66,0), 0), 0), ROUND(IF(IF(OR(C66="51", C66="52", C66="66"), (L66*'UNIT VALUES'!$C$26)-CALCS!O66,0)&gt;0, IF(OR(C66="51", C66="52", C66="66"), (L66*'UNIT VALUES'!$C$26)-CALCS!O66,0), 0), 0))</f>
        <v>0</v>
      </c>
      <c r="U66" s="25">
        <f>IF(C66="22", (O66*'UNIT VALUES'!$D$38)+(Q66*'UNIT VALUES'!$D$39)+(S66*'UNIT VALUES'!$D$40), (O66*'UNIT VALUES'!$D$28)+(Q66*'UNIT VALUES'!$D$29)+(S66*'UNIT VALUES'!$D$30))</f>
        <v>894274.4400224546</v>
      </c>
      <c r="V66" s="25">
        <f>IF(C66="22",(O66*'UNIT VALUES'!$D$41)+(Q66*'UNIT VALUES'!$D$42)+(R66*'UNIT VALUES'!$D$43),IF(C66="66",(Q66*'UNIT VALUES'!$D$31)+(T66*'UNIT VALUES'!$D$33)+(R66*'UNIT VALUES'!$D$34),(Q66*'UNIT VALUES'!$D$31)+(T66*'UNIT VALUES'!$D$32)+(R66*'UNIT VALUES'!$D$34)))</f>
        <v>229602.28820607171</v>
      </c>
      <c r="W66" s="25">
        <f t="shared" ref="W66:W129" si="3">ROUND(IF(U66&gt;V66,U66,V66), 0)</f>
        <v>894274</v>
      </c>
      <c r="X66" s="30">
        <f>ROUND(IF(C66="22", W66*'UNIT VALUES'!$D$44, W66*'UNIT VALUES'!$D$36), 0)</f>
        <v>781775</v>
      </c>
      <c r="Y66" s="168">
        <f>ROUND(IF(C66="22", IF(U66&gt;V66,O66*'UNIT VALUES'!$D$38*'UNIT VALUES'!$D$44,O66*'UNIT VALUES'!$D$41*'UNIT VALUES'!$D$44),IF(U66&gt;V66, O66*'UNIT VALUES'!$D$28*'UNIT VALUES'!$D$36,0)), 0)</f>
        <v>151192</v>
      </c>
      <c r="Z66" s="168">
        <f>ROUND(IF(C66="22", IF(U66&gt;V66,Q66*'UNIT VALUES'!$D$39*'UNIT VALUES'!$D$44,Q66*'UNIT VALUES'!$D$42*'UNIT VALUES'!$D$44), IF(U66&gt;V66, Q66*'UNIT VALUES'!$D$29*'UNIT VALUES'!$D$36, Q66*'UNIT VALUES'!$D$31*'UNIT VALUES'!$D$36)),0)</f>
        <v>268091</v>
      </c>
      <c r="AA66" s="168">
        <f>ROUND(IF(C66="22", IF(U66&gt;V66,0,R66*'UNIT VALUES'!$D$43*'UNIT VALUES'!$D$44),IF(CALCS!U66&gt;CALCS!V66,0,CALCS!R66*'UNIT VALUES'!$D$34*'UNIT VALUES'!$D$36)), 0)</f>
        <v>0</v>
      </c>
      <c r="AB66" s="168">
        <f>ROUND(IF(C66="22",IF(U66&gt;V66,S66*'UNIT VALUES'!$D$40*'UNIT VALUES'!$D$44,0),IF(U66&gt;V66,S66*'UNIT VALUES'!$D$30*'UNIT VALUES'!$D$36)), 0)</f>
        <v>362491</v>
      </c>
      <c r="AC66" s="168">
        <f>ROUND(IF(U66&gt;V66,0,IF(T66&gt;1, IF(C66="66", T66*'UNIT VALUES'!$D$33*'UNIT VALUES'!$D$36,T66*'UNIT VALUES'!$D$32*'UNIT VALUES'!$D$36),0)),0)</f>
        <v>0</v>
      </c>
      <c r="AD66" t="str">
        <f t="shared" si="2"/>
        <v>060450</v>
      </c>
    </row>
    <row r="67" spans="1:30" x14ac:dyDescent="0.25">
      <c r="A67" s="176" t="s">
        <v>4908</v>
      </c>
      <c r="B67" s="176" t="s">
        <v>223</v>
      </c>
      <c r="C67" s="176" t="s">
        <v>27</v>
      </c>
      <c r="D67" s="176" t="s">
        <v>28</v>
      </c>
      <c r="E67" s="176" t="s">
        <v>224</v>
      </c>
      <c r="F67" s="176" t="s">
        <v>203</v>
      </c>
      <c r="G67" s="176" t="s">
        <v>232</v>
      </c>
      <c r="H67" s="176" t="s">
        <v>23</v>
      </c>
      <c r="I67" s="176" t="s">
        <v>262</v>
      </c>
      <c r="J67" s="176" t="s">
        <v>234</v>
      </c>
      <c r="K67" s="176" t="s">
        <v>3328</v>
      </c>
      <c r="L67" s="176" t="s">
        <v>4909</v>
      </c>
      <c r="M67" s="177">
        <v>84625</v>
      </c>
      <c r="N67" s="177">
        <v>84625</v>
      </c>
      <c r="O67" s="177">
        <v>104447</v>
      </c>
      <c r="P67" s="177">
        <v>0</v>
      </c>
      <c r="Q67" s="177">
        <v>11483</v>
      </c>
      <c r="R67" s="177">
        <v>6301</v>
      </c>
      <c r="S67" s="177">
        <v>2140</v>
      </c>
      <c r="T67" s="24">
        <f>IF(P67&gt;0, ROUND(IF(IF(OR(C67="51", C67="52", C67="66"), (L67*'UNIT VALUES'!$C$26)-CALCS!P67,0)&gt;0, IF(OR(C67="51", C67="52", C67="66"), (L67*'UNIT VALUES'!$C$26)-CALCS!P67,0), 0), 0), ROUND(IF(IF(OR(C67="51", C67="52", C67="66"), (L67*'UNIT VALUES'!$C$26)-CALCS!O67,0)&gt;0, IF(OR(C67="51", C67="52", C67="66"), (L67*'UNIT VALUES'!$C$26)-CALCS!O67,0), 0), 0))</f>
        <v>37980</v>
      </c>
      <c r="U67" s="25">
        <f>IF(C67="22", (O67*'UNIT VALUES'!$D$38)+(Q67*'UNIT VALUES'!$D$39)+(S67*'UNIT VALUES'!$D$40), (O67*'UNIT VALUES'!$D$28)+(Q67*'UNIT VALUES'!$D$29)+(S67*'UNIT VALUES'!$D$30))</f>
        <v>887246.23136349488</v>
      </c>
      <c r="V67" s="25">
        <f>IF(C67="22",(O67*'UNIT VALUES'!$D$41)+(Q67*'UNIT VALUES'!$D$42)+(R67*'UNIT VALUES'!$D$43),IF(C67="66",(Q67*'UNIT VALUES'!$D$31)+(T67*'UNIT VALUES'!$D$33)+(R67*'UNIT VALUES'!$D$34),(Q67*'UNIT VALUES'!$D$31)+(T67*'UNIT VALUES'!$D$32)+(R67*'UNIT VALUES'!$D$34)))</f>
        <v>1187380.194603882</v>
      </c>
      <c r="W67" s="25">
        <f t="shared" si="3"/>
        <v>1187380</v>
      </c>
      <c r="X67" s="30">
        <f>ROUND(IF(C67="22", W67*'UNIT VALUES'!$D$44, W67*'UNIT VALUES'!$D$36), 0)</f>
        <v>1038008</v>
      </c>
      <c r="Y67" s="168">
        <f>ROUND(IF(C67="22", IF(U67&gt;V67,O67*'UNIT VALUES'!$D$38*'UNIT VALUES'!$D$44,O67*'UNIT VALUES'!$D$41*'UNIT VALUES'!$D$44),IF(U67&gt;V67, O67*'UNIT VALUES'!$D$28*'UNIT VALUES'!$D$36,0)), 0)</f>
        <v>0</v>
      </c>
      <c r="Z67" s="168">
        <f>ROUND(IF(C67="22", IF(U67&gt;V67,Q67*'UNIT VALUES'!$D$39*'UNIT VALUES'!$D$44,Q67*'UNIT VALUES'!$D$42*'UNIT VALUES'!$D$44), IF(U67&gt;V67, Q67*'UNIT VALUES'!$D$29*'UNIT VALUES'!$D$36, Q67*'UNIT VALUES'!$D$31*'UNIT VALUES'!$D$36)),0)</f>
        <v>168193</v>
      </c>
      <c r="AA67" s="168">
        <f>ROUND(IF(C67="22", IF(U67&gt;V67,0,R67*'UNIT VALUES'!$D$43*'UNIT VALUES'!$D$44),IF(CALCS!U67&gt;CALCS!V67,0,CALCS!R67*'UNIT VALUES'!$D$34*'UNIT VALUES'!$D$36)), 0)</f>
        <v>450952</v>
      </c>
      <c r="AB67" s="168">
        <f>ROUND(IF(C67="22",IF(U67&gt;V67,S67*'UNIT VALUES'!$D$40*'UNIT VALUES'!$D$44,0),IF(U67&gt;V67,S67*'UNIT VALUES'!$D$30*'UNIT VALUES'!$D$36)), 0)</f>
        <v>0</v>
      </c>
      <c r="AC67" s="168">
        <f>ROUND(IF(U67&gt;V67,0,IF(T67&gt;1, IF(C67="66", T67*'UNIT VALUES'!$D$33*'UNIT VALUES'!$D$36,T67*'UNIT VALUES'!$D$32*'UNIT VALUES'!$D$36),0)),0)</f>
        <v>418863</v>
      </c>
      <c r="AD67" t="str">
        <f t="shared" ref="AD67:AD130" si="4">E67&amp;F67</f>
        <v>060456</v>
      </c>
    </row>
    <row r="68" spans="1:30" x14ac:dyDescent="0.25">
      <c r="A68" s="176" t="s">
        <v>4910</v>
      </c>
      <c r="B68" s="176" t="s">
        <v>223</v>
      </c>
      <c r="C68" s="176" t="s">
        <v>27</v>
      </c>
      <c r="D68" s="176" t="s">
        <v>28</v>
      </c>
      <c r="E68" s="176" t="s">
        <v>224</v>
      </c>
      <c r="F68" s="176" t="s">
        <v>264</v>
      </c>
      <c r="G68" s="176" t="s">
        <v>265</v>
      </c>
      <c r="H68" s="176" t="s">
        <v>23</v>
      </c>
      <c r="I68" s="176" t="s">
        <v>266</v>
      </c>
      <c r="J68" s="176" t="s">
        <v>267</v>
      </c>
      <c r="K68" s="176" t="s">
        <v>3328</v>
      </c>
      <c r="L68" s="176" t="s">
        <v>4878</v>
      </c>
      <c r="M68" s="177">
        <v>37797</v>
      </c>
      <c r="N68" s="177">
        <v>37797</v>
      </c>
      <c r="O68" s="177">
        <v>67363</v>
      </c>
      <c r="P68" s="177">
        <v>0</v>
      </c>
      <c r="Q68" s="177">
        <v>4194</v>
      </c>
      <c r="R68" s="177">
        <v>128</v>
      </c>
      <c r="S68" s="177">
        <v>598</v>
      </c>
      <c r="T68" s="24">
        <f>IF(P68&gt;0, ROUND(IF(IF(OR(C68="51", C68="52", C68="66"), (L68*'UNIT VALUES'!$C$26)-CALCS!P68,0)&gt;0, IF(OR(C68="51", C68="52", C68="66"), (L68*'UNIT VALUES'!$C$26)-CALCS!P68,0), 0), 0), ROUND(IF(IF(OR(C68="51", C68="52", C68="66"), (L68*'UNIT VALUES'!$C$26)-CALCS!O68,0)&gt;0, IF(OR(C68="51", C68="52", C68="66"), (L68*'UNIT VALUES'!$C$26)-CALCS!O68,0), 0), 0))</f>
        <v>0</v>
      </c>
      <c r="U68" s="25">
        <f>IF(C68="22", (O68*'UNIT VALUES'!$D$38)+(Q68*'UNIT VALUES'!$D$39)+(S68*'UNIT VALUES'!$D$40), (O68*'UNIT VALUES'!$D$28)+(Q68*'UNIT VALUES'!$D$29)+(S68*'UNIT VALUES'!$D$30))</f>
        <v>354842.91498969356</v>
      </c>
      <c r="V68" s="25">
        <f>IF(C68="22",(O68*'UNIT VALUES'!$D$41)+(Q68*'UNIT VALUES'!$D$42)+(R68*'UNIT VALUES'!$D$43),IF(C68="66",(Q68*'UNIT VALUES'!$D$31)+(T68*'UNIT VALUES'!$D$33)+(R68*'UNIT VALUES'!$D$34),(Q68*'UNIT VALUES'!$D$31)+(T68*'UNIT VALUES'!$D$32)+(R68*'UNIT VALUES'!$D$34)))</f>
        <v>80749.029725742337</v>
      </c>
      <c r="W68" s="25">
        <f t="shared" si="3"/>
        <v>354843</v>
      </c>
      <c r="X68" s="30">
        <f>ROUND(IF(C68="22", W68*'UNIT VALUES'!$D$44, W68*'UNIT VALUES'!$D$36), 0)</f>
        <v>310204</v>
      </c>
      <c r="Y68" s="168">
        <f>ROUND(IF(C68="22", IF(U68&gt;V68,O68*'UNIT VALUES'!$D$38*'UNIT VALUES'!$D$44,O68*'UNIT VALUES'!$D$41*'UNIT VALUES'!$D$44),IF(U68&gt;V68, O68*'UNIT VALUES'!$D$28*'UNIT VALUES'!$D$36,0)), 0)</f>
        <v>122478</v>
      </c>
      <c r="Z68" s="168">
        <f>ROUND(IF(C68="22", IF(U68&gt;V68,Q68*'UNIT VALUES'!$D$39*'UNIT VALUES'!$D$44,Q68*'UNIT VALUES'!$D$42*'UNIT VALUES'!$D$44), IF(U68&gt;V68, Q68*'UNIT VALUES'!$D$29*'UNIT VALUES'!$D$36, Q68*'UNIT VALUES'!$D$31*'UNIT VALUES'!$D$36)),0)</f>
        <v>102383</v>
      </c>
      <c r="AA68" s="168">
        <f>ROUND(IF(C68="22", IF(U68&gt;V68,0,R68*'UNIT VALUES'!$D$43*'UNIT VALUES'!$D$44),IF(CALCS!U68&gt;CALCS!V68,0,CALCS!R68*'UNIT VALUES'!$D$34*'UNIT VALUES'!$D$36)), 0)</f>
        <v>0</v>
      </c>
      <c r="AB68" s="168">
        <f>ROUND(IF(C68="22",IF(U68&gt;V68,S68*'UNIT VALUES'!$D$40*'UNIT VALUES'!$D$44,0),IF(U68&gt;V68,S68*'UNIT VALUES'!$D$30*'UNIT VALUES'!$D$36)), 0)</f>
        <v>85342</v>
      </c>
      <c r="AC68" s="168">
        <f>ROUND(IF(U68&gt;V68,0,IF(T68&gt;1, IF(C68="66", T68*'UNIT VALUES'!$D$33*'UNIT VALUES'!$D$36,T68*'UNIT VALUES'!$D$32*'UNIT VALUES'!$D$36),0)),0)</f>
        <v>0</v>
      </c>
      <c r="AD68" t="str">
        <f t="shared" si="4"/>
        <v>060516</v>
      </c>
    </row>
    <row r="69" spans="1:30" x14ac:dyDescent="0.25">
      <c r="A69" s="176" t="s">
        <v>4911</v>
      </c>
      <c r="B69" s="176" t="s">
        <v>223</v>
      </c>
      <c r="C69" s="176" t="s">
        <v>27</v>
      </c>
      <c r="D69" s="176" t="s">
        <v>28</v>
      </c>
      <c r="E69" s="176" t="s">
        <v>224</v>
      </c>
      <c r="F69" s="176" t="s">
        <v>269</v>
      </c>
      <c r="G69" s="176" t="s">
        <v>50</v>
      </c>
      <c r="H69" s="176" t="s">
        <v>23</v>
      </c>
      <c r="I69" s="176" t="s">
        <v>270</v>
      </c>
      <c r="J69" s="176" t="s">
        <v>271</v>
      </c>
      <c r="K69" s="176" t="s">
        <v>3328</v>
      </c>
      <c r="L69" s="176" t="s">
        <v>4912</v>
      </c>
      <c r="M69" s="177">
        <v>35490</v>
      </c>
      <c r="N69" s="177">
        <v>35490</v>
      </c>
      <c r="O69" s="177">
        <v>113952</v>
      </c>
      <c r="P69" s="177">
        <v>0</v>
      </c>
      <c r="Q69" s="177">
        <v>10068</v>
      </c>
      <c r="R69" s="177">
        <v>485</v>
      </c>
      <c r="S69" s="177">
        <v>810</v>
      </c>
      <c r="T69" s="24">
        <f>IF(P69&gt;0, ROUND(IF(IF(OR(C69="51", C69="52", C69="66"), (L69*'UNIT VALUES'!$C$26)-CALCS!P69,0)&gt;0, IF(OR(C69="51", C69="52", C69="66"), (L69*'UNIT VALUES'!$C$26)-CALCS!P69,0), 0), 0), ROUND(IF(IF(OR(C69="51", C69="52", C69="66"), (L69*'UNIT VALUES'!$C$26)-CALCS!O69,0)&gt;0, IF(OR(C69="51", C69="52", C69="66"), (L69*'UNIT VALUES'!$C$26)-CALCS!O69,0), 0), 0))</f>
        <v>0</v>
      </c>
      <c r="U69" s="25">
        <f>IF(C69="22", (O69*'UNIT VALUES'!$D$38)+(Q69*'UNIT VALUES'!$D$39)+(S69*'UNIT VALUES'!$D$40), (O69*'UNIT VALUES'!$D$28)+(Q69*'UNIT VALUES'!$D$29)+(S69*'UNIT VALUES'!$D$30))</f>
        <v>650378.94177833339</v>
      </c>
      <c r="V69" s="25">
        <f>IF(C69="22",(O69*'UNIT VALUES'!$D$41)+(Q69*'UNIT VALUES'!$D$42)+(R69*'UNIT VALUES'!$D$43),IF(C69="66",(Q69*'UNIT VALUES'!$D$31)+(T69*'UNIT VALUES'!$D$33)+(R69*'UNIT VALUES'!$D$34),(Q69*'UNIT VALUES'!$D$31)+(T69*'UNIT VALUES'!$D$32)+(R69*'UNIT VALUES'!$D$34)))</f>
        <v>208393.87513862172</v>
      </c>
      <c r="W69" s="25">
        <f t="shared" si="3"/>
        <v>650379</v>
      </c>
      <c r="X69" s="30">
        <f>ROUND(IF(C69="22", W69*'UNIT VALUES'!$D$44, W69*'UNIT VALUES'!$D$36), 0)</f>
        <v>568562</v>
      </c>
      <c r="Y69" s="168">
        <f>ROUND(IF(C69="22", IF(U69&gt;V69,O69*'UNIT VALUES'!$D$38*'UNIT VALUES'!$D$44,O69*'UNIT VALUES'!$D$41*'UNIT VALUES'!$D$44),IF(U69&gt;V69, O69*'UNIT VALUES'!$D$28*'UNIT VALUES'!$D$36,0)), 0)</f>
        <v>207185</v>
      </c>
      <c r="Z69" s="168">
        <f>ROUND(IF(C69="22", IF(U69&gt;V69,Q69*'UNIT VALUES'!$D$39*'UNIT VALUES'!$D$44,Q69*'UNIT VALUES'!$D$42*'UNIT VALUES'!$D$44), IF(U69&gt;V69, Q69*'UNIT VALUES'!$D$29*'UNIT VALUES'!$D$36, Q69*'UNIT VALUES'!$D$31*'UNIT VALUES'!$D$36)),0)</f>
        <v>245779</v>
      </c>
      <c r="AA69" s="168">
        <f>ROUND(IF(C69="22", IF(U69&gt;V69,0,R69*'UNIT VALUES'!$D$43*'UNIT VALUES'!$D$44),IF(CALCS!U69&gt;CALCS!V69,0,CALCS!R69*'UNIT VALUES'!$D$34*'UNIT VALUES'!$D$36)), 0)</f>
        <v>0</v>
      </c>
      <c r="AB69" s="168">
        <f>ROUND(IF(C69="22",IF(U69&gt;V69,S69*'UNIT VALUES'!$D$40*'UNIT VALUES'!$D$44,0),IF(U69&gt;V69,S69*'UNIT VALUES'!$D$30*'UNIT VALUES'!$D$36)), 0)</f>
        <v>115598</v>
      </c>
      <c r="AC69" s="168">
        <f>ROUND(IF(U69&gt;V69,0,IF(T69&gt;1, IF(C69="66", T69*'UNIT VALUES'!$D$33*'UNIT VALUES'!$D$36,T69*'UNIT VALUES'!$D$32*'UNIT VALUES'!$D$36),0)),0)</f>
        <v>0</v>
      </c>
      <c r="AD69" t="str">
        <f t="shared" si="4"/>
        <v>060564</v>
      </c>
    </row>
    <row r="70" spans="1:30" x14ac:dyDescent="0.25">
      <c r="A70" s="176" t="s">
        <v>4913</v>
      </c>
      <c r="B70" s="176" t="s">
        <v>223</v>
      </c>
      <c r="C70" s="176" t="s">
        <v>27</v>
      </c>
      <c r="D70" s="176" t="s">
        <v>28</v>
      </c>
      <c r="E70" s="176" t="s">
        <v>224</v>
      </c>
      <c r="F70" s="176" t="s">
        <v>57</v>
      </c>
      <c r="G70" s="176" t="s">
        <v>232</v>
      </c>
      <c r="H70" s="176" t="s">
        <v>23</v>
      </c>
      <c r="I70" s="176" t="s">
        <v>273</v>
      </c>
      <c r="J70" s="176" t="s">
        <v>234</v>
      </c>
      <c r="K70" s="176" t="s">
        <v>3328</v>
      </c>
      <c r="L70" s="176" t="s">
        <v>4914</v>
      </c>
      <c r="M70" s="177">
        <v>81221</v>
      </c>
      <c r="N70" s="177">
        <v>81221</v>
      </c>
      <c r="O70" s="177">
        <v>92797</v>
      </c>
      <c r="P70" s="177">
        <v>0</v>
      </c>
      <c r="Q70" s="177">
        <v>10025</v>
      </c>
      <c r="R70" s="177">
        <v>715</v>
      </c>
      <c r="S70" s="177">
        <v>2814</v>
      </c>
      <c r="T70" s="24">
        <f>IF(P70&gt;0, ROUND(IF(IF(OR(C70="51", C70="52", C70="66"), (L70*'UNIT VALUES'!$C$26)-CALCS!P70,0)&gt;0, IF(OR(C70="51", C70="52", C70="66"), (L70*'UNIT VALUES'!$C$26)-CALCS!P70,0), 0), 0), ROUND(IF(IF(OR(C70="51", C70="52", C70="66"), (L70*'UNIT VALUES'!$C$26)-CALCS!O70,0)&gt;0, IF(OR(C70="51", C70="52", C70="66"), (L70*'UNIT VALUES'!$C$26)-CALCS!O70,0), 0), 0))</f>
        <v>0</v>
      </c>
      <c r="U70" s="25">
        <f>IF(C70="22", (O70*'UNIT VALUES'!$D$38)+(Q70*'UNIT VALUES'!$D$39)+(S70*'UNIT VALUES'!$D$40), (O70*'UNIT VALUES'!$D$28)+(Q70*'UNIT VALUES'!$D$29)+(S70*'UNIT VALUES'!$D$30))</f>
        <v>932332.3755031703</v>
      </c>
      <c r="V70" s="25">
        <f>IF(C70="22",(O70*'UNIT VALUES'!$D$41)+(Q70*'UNIT VALUES'!$D$42)+(R70*'UNIT VALUES'!$D$43),IF(C70="66",(Q70*'UNIT VALUES'!$D$31)+(T70*'UNIT VALUES'!$D$33)+(R70*'UNIT VALUES'!$D$34),(Q70*'UNIT VALUES'!$D$31)+(T70*'UNIT VALUES'!$D$32)+(R70*'UNIT VALUES'!$D$34)))</f>
        <v>226502.87573151168</v>
      </c>
      <c r="W70" s="25">
        <f t="shared" si="3"/>
        <v>932332</v>
      </c>
      <c r="X70" s="30">
        <f>ROUND(IF(C70="22", W70*'UNIT VALUES'!$D$44, W70*'UNIT VALUES'!$D$36), 0)</f>
        <v>815045</v>
      </c>
      <c r="Y70" s="168">
        <f>ROUND(IF(C70="22", IF(U70&gt;V70,O70*'UNIT VALUES'!$D$38*'UNIT VALUES'!$D$44,O70*'UNIT VALUES'!$D$41*'UNIT VALUES'!$D$44),IF(U70&gt;V70, O70*'UNIT VALUES'!$D$28*'UNIT VALUES'!$D$36,0)), 0)</f>
        <v>168721</v>
      </c>
      <c r="Z70" s="168">
        <f>ROUND(IF(C70="22", IF(U70&gt;V70,Q70*'UNIT VALUES'!$D$39*'UNIT VALUES'!$D$44,Q70*'UNIT VALUES'!$D$42*'UNIT VALUES'!$D$44), IF(U70&gt;V70, Q70*'UNIT VALUES'!$D$29*'UNIT VALUES'!$D$36, Q70*'UNIT VALUES'!$D$31*'UNIT VALUES'!$D$36)),0)</f>
        <v>244729</v>
      </c>
      <c r="AA70" s="168">
        <f>ROUND(IF(C70="22", IF(U70&gt;V70,0,R70*'UNIT VALUES'!$D$43*'UNIT VALUES'!$D$44),IF(CALCS!U70&gt;CALCS!V70,0,CALCS!R70*'UNIT VALUES'!$D$34*'UNIT VALUES'!$D$36)), 0)</f>
        <v>0</v>
      </c>
      <c r="AB70" s="168">
        <f>ROUND(IF(C70="22",IF(U70&gt;V70,S70*'UNIT VALUES'!$D$40*'UNIT VALUES'!$D$44,0),IF(U70&gt;V70,S70*'UNIT VALUES'!$D$30*'UNIT VALUES'!$D$36)), 0)</f>
        <v>401595</v>
      </c>
      <c r="AC70" s="168">
        <f>ROUND(IF(U70&gt;V70,0,IF(T70&gt;1, IF(C70="66", T70*'UNIT VALUES'!$D$33*'UNIT VALUES'!$D$36,T70*'UNIT VALUES'!$D$32*'UNIT VALUES'!$D$36),0)),0)</f>
        <v>0</v>
      </c>
      <c r="AD70" t="str">
        <f t="shared" si="4"/>
        <v>060594</v>
      </c>
    </row>
    <row r="71" spans="1:30" x14ac:dyDescent="0.25">
      <c r="A71" s="176" t="s">
        <v>4915</v>
      </c>
      <c r="B71" s="176" t="s">
        <v>223</v>
      </c>
      <c r="C71" s="176" t="s">
        <v>47</v>
      </c>
      <c r="D71" s="176" t="s">
        <v>48</v>
      </c>
      <c r="E71" s="176" t="s">
        <v>224</v>
      </c>
      <c r="F71" s="176" t="s">
        <v>61</v>
      </c>
      <c r="G71" s="176" t="s">
        <v>274</v>
      </c>
      <c r="H71" s="176" t="s">
        <v>23</v>
      </c>
      <c r="I71" s="176" t="s">
        <v>275</v>
      </c>
      <c r="J71" s="176" t="s">
        <v>245</v>
      </c>
      <c r="K71" s="176" t="s">
        <v>3328</v>
      </c>
      <c r="L71" s="176" t="s">
        <v>4916</v>
      </c>
      <c r="M71" s="177">
        <v>0</v>
      </c>
      <c r="N71" s="177">
        <v>0</v>
      </c>
      <c r="O71" s="177">
        <v>54056</v>
      </c>
      <c r="P71" s="177">
        <v>0</v>
      </c>
      <c r="Q71" s="177">
        <v>12210</v>
      </c>
      <c r="R71" s="177">
        <v>89</v>
      </c>
      <c r="S71" s="177">
        <v>1523</v>
      </c>
      <c r="T71" s="24">
        <f>IF(P71&gt;0, ROUND(IF(IF(OR(C71="51", C71="52", C71="66"), (L71*'UNIT VALUES'!$C$26)-CALCS!P71,0)&gt;0, IF(OR(C71="51", C71="52", C71="66"), (L71*'UNIT VALUES'!$C$26)-CALCS!P71,0), 0), 0), ROUND(IF(IF(OR(C71="51", C71="52", C71="66"), (L71*'UNIT VALUES'!$C$26)-CALCS!O71,0)&gt;0, IF(OR(C71="51", C71="52", C71="66"), (L71*'UNIT VALUES'!$C$26)-CALCS!O71,0), 0), 0))</f>
        <v>0</v>
      </c>
      <c r="U71" s="25">
        <f>IF(C71="22", (O71*'UNIT VALUES'!$D$38)+(Q71*'UNIT VALUES'!$D$39)+(S71*'UNIT VALUES'!$D$40), (O71*'UNIT VALUES'!$D$28)+(Q71*'UNIT VALUES'!$D$29)+(S71*'UNIT VALUES'!$D$30))</f>
        <v>702018.29535227758</v>
      </c>
      <c r="V71" s="25">
        <f>IF(C71="22",(O71*'UNIT VALUES'!$D$41)+(Q71*'UNIT VALUES'!$D$42)+(R71*'UNIT VALUES'!$D$43),IF(C71="66",(Q71*'UNIT VALUES'!$D$31)+(T71*'UNIT VALUES'!$D$33)+(R71*'UNIT VALUES'!$D$34),(Q71*'UNIT VALUES'!$D$31)+(T71*'UNIT VALUES'!$D$32)+(R71*'UNIT VALUES'!$D$34)))</f>
        <v>211863.43816280435</v>
      </c>
      <c r="W71" s="25">
        <f t="shared" si="3"/>
        <v>702018</v>
      </c>
      <c r="X71" s="30">
        <f>ROUND(IF(C71="22", W71*'UNIT VALUES'!$D$44, W71*'UNIT VALUES'!$D$36), 0)</f>
        <v>613705</v>
      </c>
      <c r="Y71" s="168">
        <f>ROUND(IF(C71="22", IF(U71&gt;V71,O71*'UNIT VALUES'!$D$38*'UNIT VALUES'!$D$44,O71*'UNIT VALUES'!$D$41*'UNIT VALUES'!$D$44),IF(U71&gt;V71, O71*'UNIT VALUES'!$D$28*'UNIT VALUES'!$D$36,0)), 0)</f>
        <v>98283</v>
      </c>
      <c r="Z71" s="168">
        <f>ROUND(IF(C71="22", IF(U71&gt;V71,Q71*'UNIT VALUES'!$D$39*'UNIT VALUES'!$D$44,Q71*'UNIT VALUES'!$D$42*'UNIT VALUES'!$D$44), IF(U71&gt;V71, Q71*'UNIT VALUES'!$D$29*'UNIT VALUES'!$D$36, Q71*'UNIT VALUES'!$D$31*'UNIT VALUES'!$D$36)),0)</f>
        <v>298069</v>
      </c>
      <c r="AA71" s="168">
        <f>ROUND(IF(C71="22", IF(U71&gt;V71,0,R71*'UNIT VALUES'!$D$43*'UNIT VALUES'!$D$44),IF(CALCS!U71&gt;CALCS!V71,0,CALCS!R71*'UNIT VALUES'!$D$34*'UNIT VALUES'!$D$36)), 0)</f>
        <v>0</v>
      </c>
      <c r="AB71" s="168">
        <f>ROUND(IF(C71="22",IF(U71&gt;V71,S71*'UNIT VALUES'!$D$40*'UNIT VALUES'!$D$44,0),IF(U71&gt;V71,S71*'UNIT VALUES'!$D$30*'UNIT VALUES'!$D$36)), 0)</f>
        <v>217352</v>
      </c>
      <c r="AC71" s="168">
        <f>ROUND(IF(U71&gt;V71,0,IF(T71&gt;1, IF(C71="66", T71*'UNIT VALUES'!$D$33*'UNIT VALUES'!$D$36,T71*'UNIT VALUES'!$D$32*'UNIT VALUES'!$D$36),0)),0)</f>
        <v>0</v>
      </c>
      <c r="AD71" t="str">
        <f t="shared" si="4"/>
        <v>060624</v>
      </c>
    </row>
    <row r="72" spans="1:30" x14ac:dyDescent="0.25">
      <c r="A72" s="176" t="s">
        <v>4917</v>
      </c>
      <c r="B72" s="176" t="s">
        <v>223</v>
      </c>
      <c r="C72" s="176" t="s">
        <v>47</v>
      </c>
      <c r="D72" s="176" t="s">
        <v>48</v>
      </c>
      <c r="E72" s="176" t="s">
        <v>224</v>
      </c>
      <c r="F72" s="176" t="s">
        <v>277</v>
      </c>
      <c r="G72" s="176" t="s">
        <v>232</v>
      </c>
      <c r="H72" s="176" t="s">
        <v>23</v>
      </c>
      <c r="I72" s="176" t="s">
        <v>278</v>
      </c>
      <c r="J72" s="176" t="s">
        <v>234</v>
      </c>
      <c r="K72" s="176" t="s">
        <v>3328</v>
      </c>
      <c r="L72" s="176" t="s">
        <v>4918</v>
      </c>
      <c r="M72" s="177">
        <v>53020</v>
      </c>
      <c r="N72" s="177">
        <v>53020</v>
      </c>
      <c r="O72" s="177">
        <v>50555</v>
      </c>
      <c r="P72" s="177">
        <v>0</v>
      </c>
      <c r="Q72" s="177">
        <v>2356</v>
      </c>
      <c r="R72" s="177">
        <v>81</v>
      </c>
      <c r="S72" s="177">
        <v>623</v>
      </c>
      <c r="T72" s="24">
        <f>IF(P72&gt;0, ROUND(IF(IF(OR(C72="51", C72="52", C72="66"), (L72*'UNIT VALUES'!$C$26)-CALCS!P72,0)&gt;0, IF(OR(C72="51", C72="52", C72="66"), (L72*'UNIT VALUES'!$C$26)-CALCS!P72,0), 0), 0), ROUND(IF(IF(OR(C72="51", C72="52", C72="66"), (L72*'UNIT VALUES'!$C$26)-CALCS!O72,0)&gt;0, IF(OR(C72="51", C72="52", C72="66"), (L72*'UNIT VALUES'!$C$26)-CALCS!O72,0), 0), 0))</f>
        <v>0</v>
      </c>
      <c r="U72" s="25">
        <f>IF(C72="22", (O72*'UNIT VALUES'!$D$38)+(Q72*'UNIT VALUES'!$D$39)+(S72*'UNIT VALUES'!$D$40), (O72*'UNIT VALUES'!$D$28)+(Q72*'UNIT VALUES'!$D$29)+(S72*'UNIT VALUES'!$D$30))</f>
        <v>272640.75561891042</v>
      </c>
      <c r="V72" s="25">
        <f>IF(C72="22",(O72*'UNIT VALUES'!$D$41)+(Q72*'UNIT VALUES'!$D$42)+(R72*'UNIT VALUES'!$D$43),IF(C72="66",(Q72*'UNIT VALUES'!$D$31)+(T72*'UNIT VALUES'!$D$33)+(R72*'UNIT VALUES'!$D$34),(Q72*'UNIT VALUES'!$D$31)+(T72*'UNIT VALUES'!$D$32)+(R72*'UNIT VALUES'!$D$34)))</f>
        <v>46105.775174035902</v>
      </c>
      <c r="W72" s="25">
        <f t="shared" si="3"/>
        <v>272641</v>
      </c>
      <c r="X72" s="30">
        <f>ROUND(IF(C72="22", W72*'UNIT VALUES'!$D$44, W72*'UNIT VALUES'!$D$36), 0)</f>
        <v>238343</v>
      </c>
      <c r="Y72" s="168">
        <f>ROUND(IF(C72="22", IF(U72&gt;V72,O72*'UNIT VALUES'!$D$38*'UNIT VALUES'!$D$44,O72*'UNIT VALUES'!$D$41*'UNIT VALUES'!$D$44),IF(U72&gt;V72, O72*'UNIT VALUES'!$D$28*'UNIT VALUES'!$D$36,0)), 0)</f>
        <v>91918</v>
      </c>
      <c r="Z72" s="168">
        <f>ROUND(IF(C72="22", IF(U72&gt;V72,Q72*'UNIT VALUES'!$D$39*'UNIT VALUES'!$D$44,Q72*'UNIT VALUES'!$D$42*'UNIT VALUES'!$D$44), IF(U72&gt;V72, Q72*'UNIT VALUES'!$D$29*'UNIT VALUES'!$D$36, Q72*'UNIT VALUES'!$D$31*'UNIT VALUES'!$D$36)),0)</f>
        <v>57514</v>
      </c>
      <c r="AA72" s="168">
        <f>ROUND(IF(C72="22", IF(U72&gt;V72,0,R72*'UNIT VALUES'!$D$43*'UNIT VALUES'!$D$44),IF(CALCS!U72&gt;CALCS!V72,0,CALCS!R72*'UNIT VALUES'!$D$34*'UNIT VALUES'!$D$36)), 0)</f>
        <v>0</v>
      </c>
      <c r="AB72" s="168">
        <f>ROUND(IF(C72="22",IF(U72&gt;V72,S72*'UNIT VALUES'!$D$40*'UNIT VALUES'!$D$44,0),IF(U72&gt;V72,S72*'UNIT VALUES'!$D$30*'UNIT VALUES'!$D$36)), 0)</f>
        <v>88910</v>
      </c>
      <c r="AC72" s="168">
        <f>ROUND(IF(U72&gt;V72,0,IF(T72&gt;1, IF(C72="66", T72*'UNIT VALUES'!$D$33*'UNIT VALUES'!$D$36,T72*'UNIT VALUES'!$D$32*'UNIT VALUES'!$D$36),0)),0)</f>
        <v>0</v>
      </c>
      <c r="AD72" t="str">
        <f t="shared" si="4"/>
        <v>060654</v>
      </c>
    </row>
    <row r="73" spans="1:30" x14ac:dyDescent="0.25">
      <c r="A73" s="176" t="s">
        <v>4919</v>
      </c>
      <c r="B73" s="176" t="s">
        <v>223</v>
      </c>
      <c r="C73" s="176" t="s">
        <v>27</v>
      </c>
      <c r="D73" s="176" t="s">
        <v>28</v>
      </c>
      <c r="E73" s="176" t="s">
        <v>224</v>
      </c>
      <c r="F73" s="176" t="s">
        <v>280</v>
      </c>
      <c r="G73" s="176" t="s">
        <v>108</v>
      </c>
      <c r="H73" s="176" t="s">
        <v>23</v>
      </c>
      <c r="I73" s="176" t="s">
        <v>281</v>
      </c>
      <c r="J73" s="176" t="s">
        <v>282</v>
      </c>
      <c r="K73" s="176" t="s">
        <v>3327</v>
      </c>
      <c r="L73" s="176" t="s">
        <v>4920</v>
      </c>
      <c r="M73" s="177">
        <v>27234</v>
      </c>
      <c r="N73" s="177">
        <v>26603</v>
      </c>
      <c r="O73" s="177">
        <v>91567</v>
      </c>
      <c r="P73" s="177">
        <v>0</v>
      </c>
      <c r="Q73" s="177">
        <v>21348</v>
      </c>
      <c r="R73" s="177">
        <v>2816</v>
      </c>
      <c r="S73" s="177">
        <v>1003</v>
      </c>
      <c r="T73" s="24">
        <f>IF(P73&gt;0, ROUND(IF(IF(OR(C73="51", C73="52", C73="66"), (L73*'UNIT VALUES'!$C$26)-CALCS!P73,0)&gt;0, IF(OR(C73="51", C73="52", C73="66"), (L73*'UNIT VALUES'!$C$26)-CALCS!P73,0), 0), 0), ROUND(IF(IF(OR(C73="51", C73="52", C73="66"), (L73*'UNIT VALUES'!$C$26)-CALCS!O73,0)&gt;0, IF(OR(C73="51", C73="52", C73="66"), (L73*'UNIT VALUES'!$C$26)-CALCS!O73,0), 0), 0))</f>
        <v>0</v>
      </c>
      <c r="U73" s="25">
        <f>IF(C73="22", (O73*'UNIT VALUES'!$D$38)+(Q73*'UNIT VALUES'!$D$39)+(S73*'UNIT VALUES'!$D$40), (O73*'UNIT VALUES'!$D$28)+(Q73*'UNIT VALUES'!$D$29)+(S73*'UNIT VALUES'!$D$30))</f>
        <v>950321.44841864763</v>
      </c>
      <c r="V73" s="25">
        <f>IF(C73="22",(O73*'UNIT VALUES'!$D$41)+(Q73*'UNIT VALUES'!$D$42)+(R73*'UNIT VALUES'!$D$43),IF(C73="66",(Q73*'UNIT VALUES'!$D$31)+(T73*'UNIT VALUES'!$D$33)+(R73*'UNIT VALUES'!$D$34),(Q73*'UNIT VALUES'!$D$31)+(T73*'UNIT VALUES'!$D$32)+(R73*'UNIT VALUES'!$D$34)))</f>
        <v>588221.57337425696</v>
      </c>
      <c r="W73" s="25">
        <f t="shared" si="3"/>
        <v>950321</v>
      </c>
      <c r="X73" s="30">
        <f>ROUND(IF(C73="22", W73*'UNIT VALUES'!$D$44, W73*'UNIT VALUES'!$D$36), 0)</f>
        <v>830771</v>
      </c>
      <c r="Y73" s="168">
        <f>ROUND(IF(C73="22", IF(U73&gt;V73,O73*'UNIT VALUES'!$D$38*'UNIT VALUES'!$D$44,O73*'UNIT VALUES'!$D$41*'UNIT VALUES'!$D$44),IF(U73&gt;V73, O73*'UNIT VALUES'!$D$28*'UNIT VALUES'!$D$36,0)), 0)</f>
        <v>166485</v>
      </c>
      <c r="Z73" s="168">
        <f>ROUND(IF(C73="22", IF(U73&gt;V73,Q73*'UNIT VALUES'!$D$39*'UNIT VALUES'!$D$44,Q73*'UNIT VALUES'!$D$42*'UNIT VALUES'!$D$44), IF(U73&gt;V73, Q73*'UNIT VALUES'!$D$29*'UNIT VALUES'!$D$36, Q73*'UNIT VALUES'!$D$31*'UNIT VALUES'!$D$36)),0)</f>
        <v>521145</v>
      </c>
      <c r="AA73" s="168">
        <f>ROUND(IF(C73="22", IF(U73&gt;V73,0,R73*'UNIT VALUES'!$D$43*'UNIT VALUES'!$D$44),IF(CALCS!U73&gt;CALCS!V73,0,CALCS!R73*'UNIT VALUES'!$D$34*'UNIT VALUES'!$D$36)), 0)</f>
        <v>0</v>
      </c>
      <c r="AB73" s="168">
        <f>ROUND(IF(C73="22",IF(U73&gt;V73,S73*'UNIT VALUES'!$D$40*'UNIT VALUES'!$D$44,0),IF(U73&gt;V73,S73*'UNIT VALUES'!$D$30*'UNIT VALUES'!$D$36)), 0)</f>
        <v>143141</v>
      </c>
      <c r="AC73" s="168">
        <f>ROUND(IF(U73&gt;V73,0,IF(T73&gt;1, IF(C73="66", T73*'UNIT VALUES'!$D$33*'UNIT VALUES'!$D$36,T73*'UNIT VALUES'!$D$32*'UNIT VALUES'!$D$36),0)),0)</f>
        <v>0</v>
      </c>
      <c r="AD73" t="str">
        <f t="shared" si="4"/>
        <v>060684</v>
      </c>
    </row>
    <row r="74" spans="1:30" x14ac:dyDescent="0.25">
      <c r="A74" s="176" t="s">
        <v>4921</v>
      </c>
      <c r="B74" s="176" t="s">
        <v>223</v>
      </c>
      <c r="C74" s="176" t="s">
        <v>27</v>
      </c>
      <c r="D74" s="176" t="s">
        <v>28</v>
      </c>
      <c r="E74" s="176" t="s">
        <v>224</v>
      </c>
      <c r="F74" s="176" t="s">
        <v>284</v>
      </c>
      <c r="G74" s="176" t="s">
        <v>243</v>
      </c>
      <c r="H74" s="176" t="s">
        <v>23</v>
      </c>
      <c r="I74" s="176" t="s">
        <v>285</v>
      </c>
      <c r="J74" s="176" t="s">
        <v>245</v>
      </c>
      <c r="K74" s="176" t="s">
        <v>3328</v>
      </c>
      <c r="L74" s="176" t="s">
        <v>4922</v>
      </c>
      <c r="M74" s="177">
        <v>41629</v>
      </c>
      <c r="N74" s="177">
        <v>40165</v>
      </c>
      <c r="O74" s="177">
        <v>87776</v>
      </c>
      <c r="P74" s="177">
        <v>0</v>
      </c>
      <c r="Q74" s="177">
        <v>8043</v>
      </c>
      <c r="R74" s="177">
        <v>552</v>
      </c>
      <c r="S74" s="177">
        <v>1108</v>
      </c>
      <c r="T74" s="24">
        <f>IF(P74&gt;0, ROUND(IF(IF(OR(C74="51", C74="52", C74="66"), (L74*'UNIT VALUES'!$C$26)-CALCS!P74,0)&gt;0, IF(OR(C74="51", C74="52", C74="66"), (L74*'UNIT VALUES'!$C$26)-CALCS!P74,0), 0), 0), ROUND(IF(IF(OR(C74="51", C74="52", C74="66"), (L74*'UNIT VALUES'!$C$26)-CALCS!O74,0)&gt;0, IF(OR(C74="51", C74="52", C74="66"), (L74*'UNIT VALUES'!$C$26)-CALCS!O74,0), 0), 0))</f>
        <v>0</v>
      </c>
      <c r="U74" s="25">
        <f>IF(C74="22", (O74*'UNIT VALUES'!$D$38)+(Q74*'UNIT VALUES'!$D$39)+(S74*'UNIT VALUES'!$D$40), (O74*'UNIT VALUES'!$D$28)+(Q74*'UNIT VALUES'!$D$29)+(S74*'UNIT VALUES'!$D$30))</f>
        <v>588038.32145162392</v>
      </c>
      <c r="V74" s="25">
        <f>IF(C74="22",(O74*'UNIT VALUES'!$D$41)+(Q74*'UNIT VALUES'!$D$42)+(R74*'UNIT VALUES'!$D$43),IF(C74="66",(Q74*'UNIT VALUES'!$D$31)+(T74*'UNIT VALUES'!$D$33)+(R74*'UNIT VALUES'!$D$34),(Q74*'UNIT VALUES'!$D$31)+(T74*'UNIT VALUES'!$D$32)+(R74*'UNIT VALUES'!$D$34)))</f>
        <v>179950.31870888011</v>
      </c>
      <c r="W74" s="25">
        <f t="shared" si="3"/>
        <v>588038</v>
      </c>
      <c r="X74" s="30">
        <f>ROUND(IF(C74="22", W74*'UNIT VALUES'!$D$44, W74*'UNIT VALUES'!$D$36), 0)</f>
        <v>514063</v>
      </c>
      <c r="Y74" s="168">
        <f>ROUND(IF(C74="22", IF(U74&gt;V74,O74*'UNIT VALUES'!$D$38*'UNIT VALUES'!$D$44,O74*'UNIT VALUES'!$D$41*'UNIT VALUES'!$D$44),IF(U74&gt;V74, O74*'UNIT VALUES'!$D$28*'UNIT VALUES'!$D$36,0)), 0)</f>
        <v>159592</v>
      </c>
      <c r="Z74" s="168">
        <f>ROUND(IF(C74="22", IF(U74&gt;V74,Q74*'UNIT VALUES'!$D$39*'UNIT VALUES'!$D$44,Q74*'UNIT VALUES'!$D$42*'UNIT VALUES'!$D$44), IF(U74&gt;V74, Q74*'UNIT VALUES'!$D$29*'UNIT VALUES'!$D$36, Q74*'UNIT VALUES'!$D$31*'UNIT VALUES'!$D$36)),0)</f>
        <v>196345</v>
      </c>
      <c r="AA74" s="168">
        <f>ROUND(IF(C74="22", IF(U74&gt;V74,0,R74*'UNIT VALUES'!$D$43*'UNIT VALUES'!$D$44),IF(CALCS!U74&gt;CALCS!V74,0,CALCS!R74*'UNIT VALUES'!$D$34*'UNIT VALUES'!$D$36)), 0)</f>
        <v>0</v>
      </c>
      <c r="AB74" s="168">
        <f>ROUND(IF(C74="22",IF(U74&gt;V74,S74*'UNIT VALUES'!$D$40*'UNIT VALUES'!$D$44,0),IF(U74&gt;V74,S74*'UNIT VALUES'!$D$30*'UNIT VALUES'!$D$36)), 0)</f>
        <v>158126</v>
      </c>
      <c r="AC74" s="168">
        <f>ROUND(IF(U74&gt;V74,0,IF(T74&gt;1, IF(C74="66", T74*'UNIT VALUES'!$D$33*'UNIT VALUES'!$D$36,T74*'UNIT VALUES'!$D$32*'UNIT VALUES'!$D$36),0)),0)</f>
        <v>0</v>
      </c>
      <c r="AD74" t="str">
        <f t="shared" si="4"/>
        <v>060708</v>
      </c>
    </row>
    <row r="75" spans="1:30" x14ac:dyDescent="0.25">
      <c r="A75" s="176" t="s">
        <v>4923</v>
      </c>
      <c r="B75" s="176" t="s">
        <v>223</v>
      </c>
      <c r="C75" s="176" t="s">
        <v>47</v>
      </c>
      <c r="D75" s="176" t="s">
        <v>48</v>
      </c>
      <c r="E75" s="176" t="s">
        <v>224</v>
      </c>
      <c r="F75" s="176" t="s">
        <v>287</v>
      </c>
      <c r="G75" s="176" t="s">
        <v>243</v>
      </c>
      <c r="H75" s="176" t="s">
        <v>23</v>
      </c>
      <c r="I75" s="176" t="s">
        <v>288</v>
      </c>
      <c r="J75" s="176" t="s">
        <v>245</v>
      </c>
      <c r="K75" s="176" t="s">
        <v>3328</v>
      </c>
      <c r="L75" s="176" t="s">
        <v>4878</v>
      </c>
      <c r="M75" s="177">
        <v>0</v>
      </c>
      <c r="N75" s="177">
        <v>0</v>
      </c>
      <c r="O75" s="177">
        <v>78822</v>
      </c>
      <c r="P75" s="177">
        <v>0</v>
      </c>
      <c r="Q75" s="177">
        <v>4980</v>
      </c>
      <c r="R75" s="177">
        <v>195</v>
      </c>
      <c r="S75" s="177">
        <v>774</v>
      </c>
      <c r="T75" s="24">
        <f>IF(P75&gt;0, ROUND(IF(IF(OR(C75="51", C75="52", C75="66"), (L75*'UNIT VALUES'!$C$26)-CALCS!P75,0)&gt;0, IF(OR(C75="51", C75="52", C75="66"), (L75*'UNIT VALUES'!$C$26)-CALCS!P75,0), 0), 0), ROUND(IF(IF(OR(C75="51", C75="52", C75="66"), (L75*'UNIT VALUES'!$C$26)-CALCS!O75,0)&gt;0, IF(OR(C75="51", C75="52", C75="66"), (L75*'UNIT VALUES'!$C$26)-CALCS!O75,0), 0), 0))</f>
        <v>0</v>
      </c>
      <c r="U75" s="25">
        <f>IF(C75="22", (O75*'UNIT VALUES'!$D$38)+(Q75*'UNIT VALUES'!$D$39)+(S75*'UNIT VALUES'!$D$40), (O75*'UNIT VALUES'!$D$28)+(Q75*'UNIT VALUES'!$D$29)+(S75*'UNIT VALUES'!$D$30))</f>
        <v>429356.4387732328</v>
      </c>
      <c r="V75" s="25">
        <f>IF(C75="22",(O75*'UNIT VALUES'!$D$41)+(Q75*'UNIT VALUES'!$D$42)+(R75*'UNIT VALUES'!$D$43),IF(C75="66",(Q75*'UNIT VALUES'!$D$31)+(T75*'UNIT VALUES'!$D$33)+(R75*'UNIT VALUES'!$D$34),(Q75*'UNIT VALUES'!$D$31)+(T75*'UNIT VALUES'!$D$32)+(R75*'UNIT VALUES'!$D$34)))</f>
        <v>99403.480255170522</v>
      </c>
      <c r="W75" s="25">
        <f t="shared" si="3"/>
        <v>429356</v>
      </c>
      <c r="X75" s="30">
        <f>ROUND(IF(C75="22", W75*'UNIT VALUES'!$D$44, W75*'UNIT VALUES'!$D$36), 0)</f>
        <v>375343</v>
      </c>
      <c r="Y75" s="168">
        <f>ROUND(IF(C75="22", IF(U75&gt;V75,O75*'UNIT VALUES'!$D$38*'UNIT VALUES'!$D$44,O75*'UNIT VALUES'!$D$41*'UNIT VALUES'!$D$44),IF(U75&gt;V75, O75*'UNIT VALUES'!$D$28*'UNIT VALUES'!$D$36,0)), 0)</f>
        <v>143312</v>
      </c>
      <c r="Z75" s="168">
        <f>ROUND(IF(C75="22", IF(U75&gt;V75,Q75*'UNIT VALUES'!$D$39*'UNIT VALUES'!$D$44,Q75*'UNIT VALUES'!$D$42*'UNIT VALUES'!$D$44), IF(U75&gt;V75, Q75*'UNIT VALUES'!$D$29*'UNIT VALUES'!$D$36, Q75*'UNIT VALUES'!$D$31*'UNIT VALUES'!$D$36)),0)</f>
        <v>121571</v>
      </c>
      <c r="AA75" s="168">
        <f>ROUND(IF(C75="22", IF(U75&gt;V75,0,R75*'UNIT VALUES'!$D$43*'UNIT VALUES'!$D$44),IF(CALCS!U75&gt;CALCS!V75,0,CALCS!R75*'UNIT VALUES'!$D$34*'UNIT VALUES'!$D$36)), 0)</f>
        <v>0</v>
      </c>
      <c r="AB75" s="168">
        <f>ROUND(IF(C75="22",IF(U75&gt;V75,S75*'UNIT VALUES'!$D$40*'UNIT VALUES'!$D$44,0),IF(U75&gt;V75,S75*'UNIT VALUES'!$D$30*'UNIT VALUES'!$D$36)), 0)</f>
        <v>110460</v>
      </c>
      <c r="AC75" s="168">
        <f>ROUND(IF(U75&gt;V75,0,IF(T75&gt;1, IF(C75="66", T75*'UNIT VALUES'!$D$33*'UNIT VALUES'!$D$36,T75*'UNIT VALUES'!$D$32*'UNIT VALUES'!$D$36),0)),0)</f>
        <v>0</v>
      </c>
      <c r="AD75" t="str">
        <f t="shared" si="4"/>
        <v>060709</v>
      </c>
    </row>
    <row r="76" spans="1:30" x14ac:dyDescent="0.25">
      <c r="A76" s="176" t="s">
        <v>4924</v>
      </c>
      <c r="B76" s="176" t="s">
        <v>223</v>
      </c>
      <c r="C76" s="176" t="s">
        <v>47</v>
      </c>
      <c r="D76" s="176" t="s">
        <v>48</v>
      </c>
      <c r="E76" s="176" t="s">
        <v>224</v>
      </c>
      <c r="F76" s="176" t="s">
        <v>290</v>
      </c>
      <c r="G76" s="176" t="s">
        <v>50</v>
      </c>
      <c r="H76" s="176" t="s">
        <v>23</v>
      </c>
      <c r="I76" s="176" t="s">
        <v>291</v>
      </c>
      <c r="J76" s="176" t="s">
        <v>271</v>
      </c>
      <c r="K76" s="176" t="s">
        <v>3328</v>
      </c>
      <c r="L76" s="176" t="s">
        <v>4635</v>
      </c>
      <c r="M76" s="177">
        <v>105549</v>
      </c>
      <c r="N76" s="177">
        <v>83927</v>
      </c>
      <c r="O76" s="177">
        <v>267172</v>
      </c>
      <c r="P76" s="177">
        <v>0</v>
      </c>
      <c r="Q76" s="177">
        <v>31990</v>
      </c>
      <c r="R76" s="177">
        <v>1356</v>
      </c>
      <c r="S76" s="177">
        <v>7163</v>
      </c>
      <c r="T76" s="24">
        <f>IF(P76&gt;0, ROUND(IF(IF(OR(C76="51", C76="52", C76="66"), (L76*'UNIT VALUES'!$C$26)-CALCS!P76,0)&gt;0, IF(OR(C76="51", C76="52", C76="66"), (L76*'UNIT VALUES'!$C$26)-CALCS!P76,0), 0), 0), ROUND(IF(IF(OR(C76="51", C76="52", C76="66"), (L76*'UNIT VALUES'!$C$26)-CALCS!O76,0)&gt;0, IF(OR(C76="51", C76="52", C76="66"), (L76*'UNIT VALUES'!$C$26)-CALCS!O76,0), 0), 0))</f>
        <v>0</v>
      </c>
      <c r="U76" s="25">
        <f>IF(C76="22", (O76*'UNIT VALUES'!$D$38)+(Q76*'UNIT VALUES'!$D$39)+(S76*'UNIT VALUES'!$D$40), (O76*'UNIT VALUES'!$D$28)+(Q76*'UNIT VALUES'!$D$29)+(S76*'UNIT VALUES'!$D$30))</f>
        <v>2618343.093766151</v>
      </c>
      <c r="V76" s="25">
        <f>IF(C76="22",(O76*'UNIT VALUES'!$D$41)+(Q76*'UNIT VALUES'!$D$42)+(R76*'UNIT VALUES'!$D$43),IF(C76="66",(Q76*'UNIT VALUES'!$D$31)+(T76*'UNIT VALUES'!$D$33)+(R76*'UNIT VALUES'!$D$34),(Q76*'UNIT VALUES'!$D$31)+(T76*'UNIT VALUES'!$D$32)+(R76*'UNIT VALUES'!$D$34)))</f>
        <v>647001.0110856219</v>
      </c>
      <c r="W76" s="25">
        <f t="shared" si="3"/>
        <v>2618343</v>
      </c>
      <c r="X76" s="30">
        <f>ROUND(IF(C76="22", W76*'UNIT VALUES'!$D$44, W76*'UNIT VALUES'!$D$36), 0)</f>
        <v>2288957</v>
      </c>
      <c r="Y76" s="168">
        <f>ROUND(IF(C76="22", IF(U76&gt;V76,O76*'UNIT VALUES'!$D$38*'UNIT VALUES'!$D$44,O76*'UNIT VALUES'!$D$41*'UNIT VALUES'!$D$44),IF(U76&gt;V76, O76*'UNIT VALUES'!$D$28*'UNIT VALUES'!$D$36,0)), 0)</f>
        <v>485766</v>
      </c>
      <c r="Z76" s="168">
        <f>ROUND(IF(C76="22", IF(U76&gt;V76,Q76*'UNIT VALUES'!$D$39*'UNIT VALUES'!$D$44,Q76*'UNIT VALUES'!$D$42*'UNIT VALUES'!$D$44), IF(U76&gt;V76, Q76*'UNIT VALUES'!$D$29*'UNIT VALUES'!$D$36, Q76*'UNIT VALUES'!$D$31*'UNIT VALUES'!$D$36)),0)</f>
        <v>780937</v>
      </c>
      <c r="AA76" s="168">
        <f>ROUND(IF(C76="22", IF(U76&gt;V76,0,R76*'UNIT VALUES'!$D$43*'UNIT VALUES'!$D$44),IF(CALCS!U76&gt;CALCS!V76,0,CALCS!R76*'UNIT VALUES'!$D$34*'UNIT VALUES'!$D$36)), 0)</f>
        <v>0</v>
      </c>
      <c r="AB76" s="168">
        <f>ROUND(IF(C76="22",IF(U76&gt;V76,S76*'UNIT VALUES'!$D$40*'UNIT VALUES'!$D$44,0),IF(U76&gt;V76,S76*'UNIT VALUES'!$D$30*'UNIT VALUES'!$D$36)), 0)</f>
        <v>1022254</v>
      </c>
      <c r="AC76" s="168">
        <f>ROUND(IF(U76&gt;V76,0,IF(T76&gt;1, IF(C76="66", T76*'UNIT VALUES'!$D$33*'UNIT VALUES'!$D$36,T76*'UNIT VALUES'!$D$32*'UNIT VALUES'!$D$36),0)),0)</f>
        <v>0</v>
      </c>
      <c r="AD76" t="str">
        <f t="shared" si="4"/>
        <v>060720</v>
      </c>
    </row>
    <row r="77" spans="1:30" x14ac:dyDescent="0.25">
      <c r="A77" s="176" t="s">
        <v>4925</v>
      </c>
      <c r="B77" s="176" t="s">
        <v>223</v>
      </c>
      <c r="C77" s="176" t="s">
        <v>47</v>
      </c>
      <c r="D77" s="176" t="s">
        <v>48</v>
      </c>
      <c r="E77" s="176" t="s">
        <v>224</v>
      </c>
      <c r="F77" s="176" t="s">
        <v>293</v>
      </c>
      <c r="G77" s="176" t="s">
        <v>294</v>
      </c>
      <c r="H77" s="176" t="s">
        <v>23</v>
      </c>
      <c r="I77" s="176" t="s">
        <v>295</v>
      </c>
      <c r="J77" s="176" t="s">
        <v>296</v>
      </c>
      <c r="K77" s="176" t="s">
        <v>3327</v>
      </c>
      <c r="L77" s="176" t="s">
        <v>4878</v>
      </c>
      <c r="M77" s="177">
        <v>0</v>
      </c>
      <c r="N77" s="177">
        <v>0</v>
      </c>
      <c r="O77" s="177">
        <v>87432</v>
      </c>
      <c r="P77" s="177">
        <v>0</v>
      </c>
      <c r="Q77" s="177">
        <v>13130</v>
      </c>
      <c r="R77" s="177">
        <v>312</v>
      </c>
      <c r="S77" s="177">
        <v>1521</v>
      </c>
      <c r="T77" s="24">
        <f>IF(P77&gt;0, ROUND(IF(IF(OR(C77="51", C77="52", C77="66"), (L77*'UNIT VALUES'!$C$26)-CALCS!P77,0)&gt;0, IF(OR(C77="51", C77="52", C77="66"), (L77*'UNIT VALUES'!$C$26)-CALCS!P77,0), 0), 0), ROUND(IF(IF(OR(C77="51", C77="52", C77="66"), (L77*'UNIT VALUES'!$C$26)-CALCS!O77,0)&gt;0, IF(OR(C77="51", C77="52", C77="66"), (L77*'UNIT VALUES'!$C$26)-CALCS!O77,0), 0), 0))</f>
        <v>0</v>
      </c>
      <c r="U77" s="25">
        <f>IF(C77="22", (O77*'UNIT VALUES'!$D$38)+(Q77*'UNIT VALUES'!$D$39)+(S77*'UNIT VALUES'!$D$40), (O77*'UNIT VALUES'!$D$28)+(Q77*'UNIT VALUES'!$D$29)+(S77*'UNIT VALUES'!$D$30))</f>
        <v>796798.63882521959</v>
      </c>
      <c r="V77" s="25">
        <f>IF(C77="22",(O77*'UNIT VALUES'!$D$41)+(Q77*'UNIT VALUES'!$D$42)+(R77*'UNIT VALUES'!$D$43),IF(C77="66",(Q77*'UNIT VALUES'!$D$31)+(T77*'UNIT VALUES'!$D$33)+(R77*'UNIT VALUES'!$D$34),(Q77*'UNIT VALUES'!$D$31)+(T77*'UNIT VALUES'!$D$32)+(R77*'UNIT VALUES'!$D$34)))</f>
        <v>245534.33109885786</v>
      </c>
      <c r="W77" s="25">
        <f t="shared" si="3"/>
        <v>796799</v>
      </c>
      <c r="X77" s="30">
        <f>ROUND(IF(C77="22", W77*'UNIT VALUES'!$D$44, W77*'UNIT VALUES'!$D$36), 0)</f>
        <v>696562</v>
      </c>
      <c r="Y77" s="168">
        <f>ROUND(IF(C77="22", IF(U77&gt;V77,O77*'UNIT VALUES'!$D$38*'UNIT VALUES'!$D$44,O77*'UNIT VALUES'!$D$41*'UNIT VALUES'!$D$44),IF(U77&gt;V77, O77*'UNIT VALUES'!$D$28*'UNIT VALUES'!$D$36,0)), 0)</f>
        <v>158967</v>
      </c>
      <c r="Z77" s="168">
        <f>ROUND(IF(C77="22", IF(U77&gt;V77,Q77*'UNIT VALUES'!$D$39*'UNIT VALUES'!$D$44,Q77*'UNIT VALUES'!$D$42*'UNIT VALUES'!$D$44), IF(U77&gt;V77, Q77*'UNIT VALUES'!$D$29*'UNIT VALUES'!$D$36, Q77*'UNIT VALUES'!$D$31*'UNIT VALUES'!$D$36)),0)</f>
        <v>320528</v>
      </c>
      <c r="AA77" s="168">
        <f>ROUND(IF(C77="22", IF(U77&gt;V77,0,R77*'UNIT VALUES'!$D$43*'UNIT VALUES'!$D$44),IF(CALCS!U77&gt;CALCS!V77,0,CALCS!R77*'UNIT VALUES'!$D$34*'UNIT VALUES'!$D$36)), 0)</f>
        <v>0</v>
      </c>
      <c r="AB77" s="168">
        <f>ROUND(IF(C77="22",IF(U77&gt;V77,S77*'UNIT VALUES'!$D$40*'UNIT VALUES'!$D$44,0),IF(U77&gt;V77,S77*'UNIT VALUES'!$D$30*'UNIT VALUES'!$D$36)), 0)</f>
        <v>217067</v>
      </c>
      <c r="AC77" s="168">
        <f>ROUND(IF(U77&gt;V77,0,IF(T77&gt;1, IF(C77="66", T77*'UNIT VALUES'!$D$33*'UNIT VALUES'!$D$36,T77*'UNIT VALUES'!$D$32*'UNIT VALUES'!$D$36),0)),0)</f>
        <v>0</v>
      </c>
      <c r="AD77" t="str">
        <f t="shared" si="4"/>
        <v>060726</v>
      </c>
    </row>
    <row r="78" spans="1:30" x14ac:dyDescent="0.25">
      <c r="A78" s="176" t="s">
        <v>4926</v>
      </c>
      <c r="B78" s="176" t="s">
        <v>223</v>
      </c>
      <c r="C78" s="176" t="s">
        <v>47</v>
      </c>
      <c r="D78" s="176" t="s">
        <v>48</v>
      </c>
      <c r="E78" s="176" t="s">
        <v>224</v>
      </c>
      <c r="F78" s="176" t="s">
        <v>298</v>
      </c>
      <c r="G78" s="176" t="s">
        <v>210</v>
      </c>
      <c r="H78" s="176" t="s">
        <v>23</v>
      </c>
      <c r="I78" s="176" t="s">
        <v>299</v>
      </c>
      <c r="J78" s="176" t="s">
        <v>300</v>
      </c>
      <c r="K78" s="176" t="s">
        <v>3327</v>
      </c>
      <c r="L78" s="176" t="s">
        <v>4927</v>
      </c>
      <c r="M78" s="177">
        <v>33021</v>
      </c>
      <c r="N78" s="177">
        <v>33021</v>
      </c>
      <c r="O78" s="177">
        <v>106583</v>
      </c>
      <c r="P78" s="177">
        <v>0</v>
      </c>
      <c r="Q78" s="177">
        <v>13731</v>
      </c>
      <c r="R78" s="177">
        <v>352</v>
      </c>
      <c r="S78" s="177">
        <v>1513</v>
      </c>
      <c r="T78" s="24">
        <f>IF(P78&gt;0, ROUND(IF(IF(OR(C78="51", C78="52", C78="66"), (L78*'UNIT VALUES'!$C$26)-CALCS!P78,0)&gt;0, IF(OR(C78="51", C78="52", C78="66"), (L78*'UNIT VALUES'!$C$26)-CALCS!P78,0), 0), 0), ROUND(IF(IF(OR(C78="51", C78="52", C78="66"), (L78*'UNIT VALUES'!$C$26)-CALCS!O78,0)&gt;0, IF(OR(C78="51", C78="52", C78="66"), (L78*'UNIT VALUES'!$C$26)-CALCS!O78,0), 0), 0))</f>
        <v>0</v>
      </c>
      <c r="U78" s="25">
        <f>IF(C78="22", (O78*'UNIT VALUES'!$D$38)+(Q78*'UNIT VALUES'!$D$39)+(S78*'UNIT VALUES'!$D$40), (O78*'UNIT VALUES'!$D$28)+(Q78*'UNIT VALUES'!$D$29)+(S78*'UNIT VALUES'!$D$30))</f>
        <v>852106.05326599826</v>
      </c>
      <c r="V78" s="25">
        <f>IF(C78="22",(O78*'UNIT VALUES'!$D$41)+(Q78*'UNIT VALUES'!$D$42)+(R78*'UNIT VALUES'!$D$43),IF(C78="66",(Q78*'UNIT VALUES'!$D$31)+(T78*'UNIT VALUES'!$D$33)+(R78*'UNIT VALUES'!$D$34),(Q78*'UNIT VALUES'!$D$31)+(T78*'UNIT VALUES'!$D$32)+(R78*'UNIT VALUES'!$D$34)))</f>
        <v>258878.71125229291</v>
      </c>
      <c r="W78" s="25">
        <f t="shared" si="3"/>
        <v>852106</v>
      </c>
      <c r="X78" s="30">
        <f>ROUND(IF(C78="22", W78*'UNIT VALUES'!$D$44, W78*'UNIT VALUES'!$D$36), 0)</f>
        <v>744912</v>
      </c>
      <c r="Y78" s="168">
        <f>ROUND(IF(C78="22", IF(U78&gt;V78,O78*'UNIT VALUES'!$D$38*'UNIT VALUES'!$D$44,O78*'UNIT VALUES'!$D$41*'UNIT VALUES'!$D$44),IF(U78&gt;V78, O78*'UNIT VALUES'!$D$28*'UNIT VALUES'!$D$36,0)), 0)</f>
        <v>193787</v>
      </c>
      <c r="Z78" s="168">
        <f>ROUND(IF(C78="22", IF(U78&gt;V78,Q78*'UNIT VALUES'!$D$39*'UNIT VALUES'!$D$44,Q78*'UNIT VALUES'!$D$42*'UNIT VALUES'!$D$44), IF(U78&gt;V78, Q78*'UNIT VALUES'!$D$29*'UNIT VALUES'!$D$36, Q78*'UNIT VALUES'!$D$31*'UNIT VALUES'!$D$36)),0)</f>
        <v>335200</v>
      </c>
      <c r="AA78" s="168">
        <f>ROUND(IF(C78="22", IF(U78&gt;V78,0,R78*'UNIT VALUES'!$D$43*'UNIT VALUES'!$D$44),IF(CALCS!U78&gt;CALCS!V78,0,CALCS!R78*'UNIT VALUES'!$D$34*'UNIT VALUES'!$D$36)), 0)</f>
        <v>0</v>
      </c>
      <c r="AB78" s="168">
        <f>ROUND(IF(C78="22",IF(U78&gt;V78,S78*'UNIT VALUES'!$D$40*'UNIT VALUES'!$D$44,0),IF(U78&gt;V78,S78*'UNIT VALUES'!$D$30*'UNIT VALUES'!$D$36)), 0)</f>
        <v>215925</v>
      </c>
      <c r="AC78" s="168">
        <f>ROUND(IF(U78&gt;V78,0,IF(T78&gt;1, IF(C78="66", T78*'UNIT VALUES'!$D$33*'UNIT VALUES'!$D$36,T78*'UNIT VALUES'!$D$32*'UNIT VALUES'!$D$36),0)),0)</f>
        <v>0</v>
      </c>
      <c r="AD78" t="str">
        <f t="shared" si="4"/>
        <v>060756</v>
      </c>
    </row>
    <row r="79" spans="1:30" x14ac:dyDescent="0.25">
      <c r="A79" s="176" t="s">
        <v>4928</v>
      </c>
      <c r="B79" s="176" t="s">
        <v>223</v>
      </c>
      <c r="C79" s="176" t="s">
        <v>47</v>
      </c>
      <c r="D79" s="176" t="s">
        <v>48</v>
      </c>
      <c r="E79" s="176" t="s">
        <v>224</v>
      </c>
      <c r="F79" s="176" t="s">
        <v>302</v>
      </c>
      <c r="G79" s="176" t="s">
        <v>232</v>
      </c>
      <c r="H79" s="176" t="s">
        <v>23</v>
      </c>
      <c r="I79" s="176" t="s">
        <v>303</v>
      </c>
      <c r="J79" s="176" t="s">
        <v>234</v>
      </c>
      <c r="K79" s="176" t="s">
        <v>3328</v>
      </c>
      <c r="L79" s="176" t="s">
        <v>4929</v>
      </c>
      <c r="M79" s="177">
        <v>83082</v>
      </c>
      <c r="N79" s="177">
        <v>81286</v>
      </c>
      <c r="O79" s="177">
        <v>97550</v>
      </c>
      <c r="P79" s="177">
        <v>0</v>
      </c>
      <c r="Q79" s="177">
        <v>25812</v>
      </c>
      <c r="R79" s="177">
        <v>3466</v>
      </c>
      <c r="S79" s="177">
        <v>5371</v>
      </c>
      <c r="T79" s="24">
        <f>IF(P79&gt;0, ROUND(IF(IF(OR(C79="51", C79="52", C79="66"), (L79*'UNIT VALUES'!$C$26)-CALCS!P79,0)&gt;0, IF(OR(C79="51", C79="52", C79="66"), (L79*'UNIT VALUES'!$C$26)-CALCS!P79,0), 0), 0), ROUND(IF(IF(OR(C79="51", C79="52", C79="66"), (L79*'UNIT VALUES'!$C$26)-CALCS!O79,0)&gt;0, IF(OR(C79="51", C79="52", C79="66"), (L79*'UNIT VALUES'!$C$26)-CALCS!O79,0), 0), 0))</f>
        <v>15898</v>
      </c>
      <c r="U79" s="25">
        <f>IF(C79="22", (O79*'UNIT VALUES'!$D$38)+(Q79*'UNIT VALUES'!$D$39)+(S79*'UNIT VALUES'!$D$40), (O79*'UNIT VALUES'!$D$28)+(Q79*'UNIT VALUES'!$D$29)+(S79*'UNIT VALUES'!$D$30))</f>
        <v>1800496.8681215378</v>
      </c>
      <c r="V79" s="25">
        <f>IF(C79="22",(O79*'UNIT VALUES'!$D$41)+(Q79*'UNIT VALUES'!$D$42)+(R79*'UNIT VALUES'!$D$43),IF(C79="66",(Q79*'UNIT VALUES'!$D$31)+(T79*'UNIT VALUES'!$D$33)+(R79*'UNIT VALUES'!$D$34),(Q79*'UNIT VALUES'!$D$31)+(T79*'UNIT VALUES'!$D$32)+(R79*'UNIT VALUES'!$D$34)))</f>
        <v>916791.04155137925</v>
      </c>
      <c r="W79" s="25">
        <f t="shared" si="3"/>
        <v>1800497</v>
      </c>
      <c r="X79" s="30">
        <f>ROUND(IF(C79="22", W79*'UNIT VALUES'!$D$44, W79*'UNIT VALUES'!$D$36), 0)</f>
        <v>1573996</v>
      </c>
      <c r="Y79" s="168">
        <f>ROUND(IF(C79="22", IF(U79&gt;V79,O79*'UNIT VALUES'!$D$38*'UNIT VALUES'!$D$44,O79*'UNIT VALUES'!$D$41*'UNIT VALUES'!$D$44),IF(U79&gt;V79, O79*'UNIT VALUES'!$D$28*'UNIT VALUES'!$D$36,0)), 0)</f>
        <v>177363</v>
      </c>
      <c r="Z79" s="168">
        <f>ROUND(IF(C79="22", IF(U79&gt;V79,Q79*'UNIT VALUES'!$D$39*'UNIT VALUES'!$D$44,Q79*'UNIT VALUES'!$D$42*'UNIT VALUES'!$D$44), IF(U79&gt;V79, Q79*'UNIT VALUES'!$D$29*'UNIT VALUES'!$D$36, Q79*'UNIT VALUES'!$D$31*'UNIT VALUES'!$D$36)),0)</f>
        <v>630120</v>
      </c>
      <c r="AA79" s="168">
        <f>ROUND(IF(C79="22", IF(U79&gt;V79,0,R79*'UNIT VALUES'!$D$43*'UNIT VALUES'!$D$44),IF(CALCS!U79&gt;CALCS!V79,0,CALCS!R79*'UNIT VALUES'!$D$34*'UNIT VALUES'!$D$36)), 0)</f>
        <v>0</v>
      </c>
      <c r="AB79" s="168">
        <f>ROUND(IF(C79="22",IF(U79&gt;V79,S79*'UNIT VALUES'!$D$40*'UNIT VALUES'!$D$44,0),IF(U79&gt;V79,S79*'UNIT VALUES'!$D$30*'UNIT VALUES'!$D$36)), 0)</f>
        <v>766512</v>
      </c>
      <c r="AC79" s="168">
        <f>ROUND(IF(U79&gt;V79,0,IF(T79&gt;1, IF(C79="66", T79*'UNIT VALUES'!$D$33*'UNIT VALUES'!$D$36,T79*'UNIT VALUES'!$D$32*'UNIT VALUES'!$D$36),0)),0)</f>
        <v>0</v>
      </c>
      <c r="AD79" t="str">
        <f t="shared" si="4"/>
        <v>060804</v>
      </c>
    </row>
    <row r="80" spans="1:30" x14ac:dyDescent="0.25">
      <c r="A80" s="176" t="s">
        <v>4930</v>
      </c>
      <c r="B80" s="176" t="s">
        <v>223</v>
      </c>
      <c r="C80" s="176" t="s">
        <v>47</v>
      </c>
      <c r="D80" s="176" t="s">
        <v>48</v>
      </c>
      <c r="E80" s="176" t="s">
        <v>224</v>
      </c>
      <c r="F80" s="176" t="s">
        <v>65</v>
      </c>
      <c r="G80" s="176" t="s">
        <v>170</v>
      </c>
      <c r="H80" s="176" t="s">
        <v>23</v>
      </c>
      <c r="I80" s="176" t="s">
        <v>305</v>
      </c>
      <c r="J80" s="176" t="s">
        <v>229</v>
      </c>
      <c r="K80" s="176" t="s">
        <v>3327</v>
      </c>
      <c r="L80" s="176" t="s">
        <v>404</v>
      </c>
      <c r="M80" s="177">
        <v>103763</v>
      </c>
      <c r="N80" s="177">
        <v>103255</v>
      </c>
      <c r="O80" s="177">
        <v>128726</v>
      </c>
      <c r="P80" s="177">
        <v>0</v>
      </c>
      <c r="Q80" s="177">
        <v>16714</v>
      </c>
      <c r="R80" s="177">
        <v>770</v>
      </c>
      <c r="S80" s="177">
        <v>2857</v>
      </c>
      <c r="T80" s="24">
        <f>IF(P80&gt;0, ROUND(IF(IF(OR(C80="51", C80="52", C80="66"), (L80*'UNIT VALUES'!$C$26)-CALCS!P80,0)&gt;0, IF(OR(C80="51", C80="52", C80="66"), (L80*'UNIT VALUES'!$C$26)-CALCS!P80,0), 0), 0), ROUND(IF(IF(OR(C80="51", C80="52", C80="66"), (L80*'UNIT VALUES'!$C$26)-CALCS!O80,0)&gt;0, IF(OR(C80="51", C80="52", C80="66"), (L80*'UNIT VALUES'!$C$26)-CALCS!O80,0), 0), 0))</f>
        <v>0</v>
      </c>
      <c r="U80" s="25">
        <f>IF(C80="22", (O80*'UNIT VALUES'!$D$38)+(Q80*'UNIT VALUES'!$D$39)+(S80*'UNIT VALUES'!$D$40), (O80*'UNIT VALUES'!$D$28)+(Q80*'UNIT VALUES'!$D$29)+(S80*'UNIT VALUES'!$D$30))</f>
        <v>1200867.0443118846</v>
      </c>
      <c r="V80" s="25">
        <f>IF(C80="22",(O80*'UNIT VALUES'!$D$41)+(Q80*'UNIT VALUES'!$D$42)+(R80*'UNIT VALUES'!$D$43),IF(C80="66",(Q80*'UNIT VALUES'!$D$31)+(T80*'UNIT VALUES'!$D$33)+(R80*'UNIT VALUES'!$D$34),(Q80*'UNIT VALUES'!$D$31)+(T80*'UNIT VALUES'!$D$32)+(R80*'UNIT VALUES'!$D$34)))</f>
        <v>343079.05872316891</v>
      </c>
      <c r="W80" s="25">
        <f t="shared" si="3"/>
        <v>1200867</v>
      </c>
      <c r="X80" s="30">
        <f>ROUND(IF(C80="22", W80*'UNIT VALUES'!$D$44, W80*'UNIT VALUES'!$D$36), 0)</f>
        <v>1049799</v>
      </c>
      <c r="Y80" s="168">
        <f>ROUND(IF(C80="22", IF(U80&gt;V80,O80*'UNIT VALUES'!$D$38*'UNIT VALUES'!$D$44,O80*'UNIT VALUES'!$D$41*'UNIT VALUES'!$D$44),IF(U80&gt;V80, O80*'UNIT VALUES'!$D$28*'UNIT VALUES'!$D$36,0)), 0)</f>
        <v>234047</v>
      </c>
      <c r="Z80" s="168">
        <f>ROUND(IF(C80="22", IF(U80&gt;V80,Q80*'UNIT VALUES'!$D$39*'UNIT VALUES'!$D$44,Q80*'UNIT VALUES'!$D$42*'UNIT VALUES'!$D$44), IF(U80&gt;V80, Q80*'UNIT VALUES'!$D$29*'UNIT VALUES'!$D$36, Q80*'UNIT VALUES'!$D$31*'UNIT VALUES'!$D$36)),0)</f>
        <v>408020</v>
      </c>
      <c r="AA80" s="168">
        <f>ROUND(IF(C80="22", IF(U80&gt;V80,0,R80*'UNIT VALUES'!$D$43*'UNIT VALUES'!$D$44),IF(CALCS!U80&gt;CALCS!V80,0,CALCS!R80*'UNIT VALUES'!$D$34*'UNIT VALUES'!$D$36)), 0)</f>
        <v>0</v>
      </c>
      <c r="AB80" s="168">
        <f>ROUND(IF(C80="22",IF(U80&gt;V80,S80*'UNIT VALUES'!$D$40*'UNIT VALUES'!$D$44,0),IF(U80&gt;V80,S80*'UNIT VALUES'!$D$30*'UNIT VALUES'!$D$36)), 0)</f>
        <v>407731</v>
      </c>
      <c r="AC80" s="168">
        <f>ROUND(IF(U80&gt;V80,0,IF(T80&gt;1, IF(C80="66", T80*'UNIT VALUES'!$D$33*'UNIT VALUES'!$D$36,T80*'UNIT VALUES'!$D$32*'UNIT VALUES'!$D$36),0)),0)</f>
        <v>0</v>
      </c>
      <c r="AD80" t="str">
        <f t="shared" si="4"/>
        <v>060810</v>
      </c>
    </row>
    <row r="81" spans="1:30" x14ac:dyDescent="0.25">
      <c r="A81" s="176" t="s">
        <v>4931</v>
      </c>
      <c r="B81" s="176" t="s">
        <v>223</v>
      </c>
      <c r="C81" s="176" t="s">
        <v>27</v>
      </c>
      <c r="D81" s="176" t="s">
        <v>28</v>
      </c>
      <c r="E81" s="176" t="s">
        <v>224</v>
      </c>
      <c r="F81" s="176" t="s">
        <v>307</v>
      </c>
      <c r="G81" s="176" t="s">
        <v>274</v>
      </c>
      <c r="H81" s="176" t="s">
        <v>23</v>
      </c>
      <c r="I81" s="176" t="s">
        <v>308</v>
      </c>
      <c r="J81" s="176" t="s">
        <v>245</v>
      </c>
      <c r="K81" s="176" t="s">
        <v>3328</v>
      </c>
      <c r="L81" s="176" t="s">
        <v>4932</v>
      </c>
      <c r="M81" s="177">
        <v>37791</v>
      </c>
      <c r="N81" s="177">
        <v>37791</v>
      </c>
      <c r="O81" s="177">
        <v>166785</v>
      </c>
      <c r="P81" s="177">
        <v>0</v>
      </c>
      <c r="Q81" s="177">
        <v>18575</v>
      </c>
      <c r="R81" s="177">
        <v>938</v>
      </c>
      <c r="S81" s="177">
        <v>3213</v>
      </c>
      <c r="T81" s="24">
        <f>IF(P81&gt;0, ROUND(IF(IF(OR(C81="51", C81="52", C81="66"), (L81*'UNIT VALUES'!$C$26)-CALCS!P81,0)&gt;0, IF(OR(C81="51", C81="52", C81="66"), (L81*'UNIT VALUES'!$C$26)-CALCS!P81,0), 0), 0), ROUND(IF(IF(OR(C81="51", C81="52", C81="66"), (L81*'UNIT VALUES'!$C$26)-CALCS!O81,0)&gt;0, IF(OR(C81="51", C81="52", C81="66"), (L81*'UNIT VALUES'!$C$26)-CALCS!O81,0), 0), 0))</f>
        <v>0</v>
      </c>
      <c r="U81" s="25">
        <f>IF(C81="22", (O81*'UNIT VALUES'!$D$38)+(Q81*'UNIT VALUES'!$D$39)+(S81*'UNIT VALUES'!$D$40), (O81*'UNIT VALUES'!$D$28)+(Q81*'UNIT VALUES'!$D$29)+(S81*'UNIT VALUES'!$D$30))</f>
        <v>1390107.8897552285</v>
      </c>
      <c r="V81" s="25">
        <f>IF(C81="22",(O81*'UNIT VALUES'!$D$41)+(Q81*'UNIT VALUES'!$D$42)+(R81*'UNIT VALUES'!$D$43),IF(C81="66",(Q81*'UNIT VALUES'!$D$31)+(T81*'UNIT VALUES'!$D$33)+(R81*'UNIT VALUES'!$D$34),(Q81*'UNIT VALUES'!$D$31)+(T81*'UNIT VALUES'!$D$32)+(R81*'UNIT VALUES'!$D$34)))</f>
        <v>388013.60968445084</v>
      </c>
      <c r="W81" s="25">
        <f t="shared" si="3"/>
        <v>1390108</v>
      </c>
      <c r="X81" s="30">
        <f>ROUND(IF(C81="22", W81*'UNIT VALUES'!$D$44, W81*'UNIT VALUES'!$D$36), 0)</f>
        <v>1215233</v>
      </c>
      <c r="Y81" s="168">
        <f>ROUND(IF(C81="22", IF(U81&gt;V81,O81*'UNIT VALUES'!$D$38*'UNIT VALUES'!$D$44,O81*'UNIT VALUES'!$D$41*'UNIT VALUES'!$D$44),IF(U81&gt;V81, O81*'UNIT VALUES'!$D$28*'UNIT VALUES'!$D$36,0)), 0)</f>
        <v>303245</v>
      </c>
      <c r="Z81" s="168">
        <f>ROUND(IF(C81="22", IF(U81&gt;V81,Q81*'UNIT VALUES'!$D$39*'UNIT VALUES'!$D$44,Q81*'UNIT VALUES'!$D$42*'UNIT VALUES'!$D$44), IF(U81&gt;V81, Q81*'UNIT VALUES'!$D$29*'UNIT VALUES'!$D$36, Q81*'UNIT VALUES'!$D$31*'UNIT VALUES'!$D$36)),0)</f>
        <v>453451</v>
      </c>
      <c r="AA81" s="168">
        <f>ROUND(IF(C81="22", IF(U81&gt;V81,0,R81*'UNIT VALUES'!$D$43*'UNIT VALUES'!$D$44),IF(CALCS!U81&gt;CALCS!V81,0,CALCS!R81*'UNIT VALUES'!$D$34*'UNIT VALUES'!$D$36)), 0)</f>
        <v>0</v>
      </c>
      <c r="AB81" s="168">
        <f>ROUND(IF(C81="22",IF(U81&gt;V81,S81*'UNIT VALUES'!$D$40*'UNIT VALUES'!$D$44,0),IF(U81&gt;V81,S81*'UNIT VALUES'!$D$30*'UNIT VALUES'!$D$36)), 0)</f>
        <v>458537</v>
      </c>
      <c r="AC81" s="168">
        <f>ROUND(IF(U81&gt;V81,0,IF(T81&gt;1, IF(C81="66", T81*'UNIT VALUES'!$D$33*'UNIT VALUES'!$D$36,T81*'UNIT VALUES'!$D$32*'UNIT VALUES'!$D$36),0)),0)</f>
        <v>0</v>
      </c>
      <c r="AD81" t="str">
        <f t="shared" si="4"/>
        <v>060828</v>
      </c>
    </row>
    <row r="82" spans="1:30" x14ac:dyDescent="0.25">
      <c r="A82" s="176" t="s">
        <v>4933</v>
      </c>
      <c r="B82" s="176" t="s">
        <v>223</v>
      </c>
      <c r="C82" s="176" t="s">
        <v>27</v>
      </c>
      <c r="D82" s="176" t="s">
        <v>28</v>
      </c>
      <c r="E82" s="176" t="s">
        <v>224</v>
      </c>
      <c r="F82" s="176" t="s">
        <v>310</v>
      </c>
      <c r="G82" s="176" t="s">
        <v>236</v>
      </c>
      <c r="H82" s="176" t="s">
        <v>23</v>
      </c>
      <c r="I82" s="176" t="s">
        <v>311</v>
      </c>
      <c r="J82" s="176" t="s">
        <v>4628</v>
      </c>
      <c r="K82" s="176" t="s">
        <v>3328</v>
      </c>
      <c r="L82" s="176" t="s">
        <v>4934</v>
      </c>
      <c r="M82" s="177">
        <v>82562</v>
      </c>
      <c r="N82" s="177">
        <v>82562</v>
      </c>
      <c r="O82" s="177">
        <v>112822</v>
      </c>
      <c r="P82" s="177">
        <v>0</v>
      </c>
      <c r="Q82" s="177">
        <v>16123</v>
      </c>
      <c r="R82" s="177">
        <v>683</v>
      </c>
      <c r="S82" s="177">
        <v>3473</v>
      </c>
      <c r="T82" s="24">
        <f>IF(P82&gt;0, ROUND(IF(IF(OR(C82="51", C82="52", C82="66"), (L82*'UNIT VALUES'!$C$26)-CALCS!P82,0)&gt;0, IF(OR(C82="51", C82="52", C82="66"), (L82*'UNIT VALUES'!$C$26)-CALCS!P82,0), 0), 0), ROUND(IF(IF(OR(C82="51", C82="52", C82="66"), (L82*'UNIT VALUES'!$C$26)-CALCS!O82,0)&gt;0, IF(OR(C82="51", C82="52", C82="66"), (L82*'UNIT VALUES'!$C$26)-CALCS!O82,0), 0), 0))</f>
        <v>0</v>
      </c>
      <c r="U82" s="25">
        <f>IF(C82="22", (O82*'UNIT VALUES'!$D$38)+(Q82*'UNIT VALUES'!$D$39)+(S82*'UNIT VALUES'!$D$40), (O82*'UNIT VALUES'!$D$28)+(Q82*'UNIT VALUES'!$D$29)+(S82*'UNIT VALUES'!$D$30))</f>
        <v>1251847.9716464742</v>
      </c>
      <c r="V82" s="25">
        <f>IF(C82="22",(O82*'UNIT VALUES'!$D$41)+(Q82*'UNIT VALUES'!$D$42)+(R82*'UNIT VALUES'!$D$43),IF(C82="66",(Q82*'UNIT VALUES'!$D$31)+(T82*'UNIT VALUES'!$D$33)+(R82*'UNIT VALUES'!$D$34),(Q82*'UNIT VALUES'!$D$31)+(T82*'UNIT VALUES'!$D$32)+(R82*'UNIT VALUES'!$D$34)))</f>
        <v>326054.4680808328</v>
      </c>
      <c r="W82" s="25">
        <f t="shared" si="3"/>
        <v>1251848</v>
      </c>
      <c r="X82" s="30">
        <f>ROUND(IF(C82="22", W82*'UNIT VALUES'!$D$44, W82*'UNIT VALUES'!$D$36), 0)</f>
        <v>1094366</v>
      </c>
      <c r="Y82" s="168">
        <f>ROUND(IF(C82="22", IF(U82&gt;V82,O82*'UNIT VALUES'!$D$38*'UNIT VALUES'!$D$44,O82*'UNIT VALUES'!$D$41*'UNIT VALUES'!$D$44),IF(U82&gt;V82, O82*'UNIT VALUES'!$D$28*'UNIT VALUES'!$D$36,0)), 0)</f>
        <v>205130</v>
      </c>
      <c r="Z82" s="168">
        <f>ROUND(IF(C82="22", IF(U82&gt;V82,Q82*'UNIT VALUES'!$D$39*'UNIT VALUES'!$D$44,Q82*'UNIT VALUES'!$D$42*'UNIT VALUES'!$D$44), IF(U82&gt;V82, Q82*'UNIT VALUES'!$D$29*'UNIT VALUES'!$D$36, Q82*'UNIT VALUES'!$D$31*'UNIT VALUES'!$D$36)),0)</f>
        <v>393593</v>
      </c>
      <c r="AA82" s="168">
        <f>ROUND(IF(C82="22", IF(U82&gt;V82,0,R82*'UNIT VALUES'!$D$43*'UNIT VALUES'!$D$44),IF(CALCS!U82&gt;CALCS!V82,0,CALCS!R82*'UNIT VALUES'!$D$34*'UNIT VALUES'!$D$36)), 0)</f>
        <v>0</v>
      </c>
      <c r="AB82" s="168">
        <f>ROUND(IF(C82="22",IF(U82&gt;V82,S82*'UNIT VALUES'!$D$40*'UNIT VALUES'!$D$44,0),IF(U82&gt;V82,S82*'UNIT VALUES'!$D$30*'UNIT VALUES'!$D$36)), 0)</f>
        <v>495643</v>
      </c>
      <c r="AC82" s="168">
        <f>ROUND(IF(U82&gt;V82,0,IF(T82&gt;1, IF(C82="66", T82*'UNIT VALUES'!$D$33*'UNIT VALUES'!$D$36,T82*'UNIT VALUES'!$D$32*'UNIT VALUES'!$D$36),0)),0)</f>
        <v>0</v>
      </c>
      <c r="AD82" t="str">
        <f t="shared" si="4"/>
        <v>060846</v>
      </c>
    </row>
    <row r="83" spans="1:30" x14ac:dyDescent="0.25">
      <c r="A83" s="176" t="s">
        <v>4935</v>
      </c>
      <c r="B83" s="176" t="s">
        <v>223</v>
      </c>
      <c r="C83" s="176" t="s">
        <v>27</v>
      </c>
      <c r="D83" s="176" t="s">
        <v>28</v>
      </c>
      <c r="E83" s="176" t="s">
        <v>224</v>
      </c>
      <c r="F83" s="176" t="s">
        <v>313</v>
      </c>
      <c r="G83" s="176" t="s">
        <v>314</v>
      </c>
      <c r="H83" s="176" t="s">
        <v>23</v>
      </c>
      <c r="I83" s="176" t="s">
        <v>315</v>
      </c>
      <c r="J83" s="176" t="s">
        <v>316</v>
      </c>
      <c r="K83" s="176" t="s">
        <v>3327</v>
      </c>
      <c r="L83" s="176" t="s">
        <v>4936</v>
      </c>
      <c r="M83" s="177">
        <v>37119</v>
      </c>
      <c r="N83" s="177">
        <v>34015</v>
      </c>
      <c r="O83" s="177">
        <v>60643</v>
      </c>
      <c r="P83" s="177">
        <v>0</v>
      </c>
      <c r="Q83" s="177">
        <v>2227</v>
      </c>
      <c r="R83" s="177">
        <v>266</v>
      </c>
      <c r="S83" s="177">
        <v>1380</v>
      </c>
      <c r="T83" s="24">
        <f>IF(P83&gt;0, ROUND(IF(IF(OR(C83="51", C83="52", C83="66"), (L83*'UNIT VALUES'!$C$26)-CALCS!P83,0)&gt;0, IF(OR(C83="51", C83="52", C83="66"), (L83*'UNIT VALUES'!$C$26)-CALCS!P83,0), 0), 0), ROUND(IF(IF(OR(C83="51", C83="52", C83="66"), (L83*'UNIT VALUES'!$C$26)-CALCS!O83,0)&gt;0, IF(OR(C83="51", C83="52", C83="66"), (L83*'UNIT VALUES'!$C$26)-CALCS!O83,0), 0), 0))</f>
        <v>0</v>
      </c>
      <c r="U83" s="25">
        <f>IF(C83="22", (O83*'UNIT VALUES'!$D$38)+(Q83*'UNIT VALUES'!$D$39)+(S83*'UNIT VALUES'!$D$40), (O83*'UNIT VALUES'!$D$28)+(Q83*'UNIT VALUES'!$D$29)+(S83*'UNIT VALUES'!$D$30))</f>
        <v>413599.81343355973</v>
      </c>
      <c r="V83" s="25">
        <f>IF(C83="22",(O83*'UNIT VALUES'!$D$41)+(Q83*'UNIT VALUES'!$D$42)+(R83*'UNIT VALUES'!$D$43),IF(C83="66",(Q83*'UNIT VALUES'!$D$31)+(T83*'UNIT VALUES'!$D$33)+(R83*'UNIT VALUES'!$D$34),(Q83*'UNIT VALUES'!$D$31)+(T83*'UNIT VALUES'!$D$32)+(R83*'UNIT VALUES'!$D$34)))</f>
        <v>59089.829900352037</v>
      </c>
      <c r="W83" s="25">
        <f t="shared" si="3"/>
        <v>413600</v>
      </c>
      <c r="X83" s="30">
        <f>ROUND(IF(C83="22", W83*'UNIT VALUES'!$D$44, W83*'UNIT VALUES'!$D$36), 0)</f>
        <v>361569</v>
      </c>
      <c r="Y83" s="168">
        <f>ROUND(IF(C83="22", IF(U83&gt;V83,O83*'UNIT VALUES'!$D$38*'UNIT VALUES'!$D$44,O83*'UNIT VALUES'!$D$41*'UNIT VALUES'!$D$44),IF(U83&gt;V83, O83*'UNIT VALUES'!$D$28*'UNIT VALUES'!$D$36,0)), 0)</f>
        <v>110260</v>
      </c>
      <c r="Z83" s="168">
        <f>ROUND(IF(C83="22", IF(U83&gt;V83,Q83*'UNIT VALUES'!$D$39*'UNIT VALUES'!$D$44,Q83*'UNIT VALUES'!$D$42*'UNIT VALUES'!$D$44), IF(U83&gt;V83, Q83*'UNIT VALUES'!$D$29*'UNIT VALUES'!$D$36, Q83*'UNIT VALUES'!$D$31*'UNIT VALUES'!$D$36)),0)</f>
        <v>54365</v>
      </c>
      <c r="AA83" s="168">
        <f>ROUND(IF(C83="22", IF(U83&gt;V83,0,R83*'UNIT VALUES'!$D$43*'UNIT VALUES'!$D$44),IF(CALCS!U83&gt;CALCS!V83,0,CALCS!R83*'UNIT VALUES'!$D$34*'UNIT VALUES'!$D$36)), 0)</f>
        <v>0</v>
      </c>
      <c r="AB83" s="168">
        <f>ROUND(IF(C83="22",IF(U83&gt;V83,S83*'UNIT VALUES'!$D$40*'UNIT VALUES'!$D$44,0),IF(U83&gt;V83,S83*'UNIT VALUES'!$D$30*'UNIT VALUES'!$D$36)), 0)</f>
        <v>196944</v>
      </c>
      <c r="AC83" s="168">
        <f>ROUND(IF(U83&gt;V83,0,IF(T83&gt;1, IF(C83="66", T83*'UNIT VALUES'!$D$33*'UNIT VALUES'!$D$36,T83*'UNIT VALUES'!$D$32*'UNIT VALUES'!$D$36),0)),0)</f>
        <v>0</v>
      </c>
      <c r="AD83" t="str">
        <f t="shared" si="4"/>
        <v>060906</v>
      </c>
    </row>
    <row r="84" spans="1:30" x14ac:dyDescent="0.25">
      <c r="A84" s="176" t="s">
        <v>4937</v>
      </c>
      <c r="B84" s="176" t="s">
        <v>223</v>
      </c>
      <c r="C84" s="176" t="s">
        <v>47</v>
      </c>
      <c r="D84" s="176" t="s">
        <v>48</v>
      </c>
      <c r="E84" s="176" t="s">
        <v>224</v>
      </c>
      <c r="F84" s="176" t="s">
        <v>120</v>
      </c>
      <c r="G84" s="176" t="s">
        <v>43</v>
      </c>
      <c r="H84" s="176" t="s">
        <v>23</v>
      </c>
      <c r="I84" s="176" t="s">
        <v>318</v>
      </c>
      <c r="J84" s="176" t="s">
        <v>319</v>
      </c>
      <c r="K84" s="176" t="s">
        <v>3327</v>
      </c>
      <c r="L84" s="176" t="s">
        <v>4938</v>
      </c>
      <c r="M84" s="177">
        <v>78519</v>
      </c>
      <c r="N84" s="177">
        <v>78519</v>
      </c>
      <c r="O84" s="177">
        <v>106472</v>
      </c>
      <c r="P84" s="177">
        <v>0</v>
      </c>
      <c r="Q84" s="177">
        <v>10070</v>
      </c>
      <c r="R84" s="177">
        <v>2359</v>
      </c>
      <c r="S84" s="177">
        <v>4332</v>
      </c>
      <c r="T84" s="24">
        <f>IF(P84&gt;0, ROUND(IF(IF(OR(C84="51", C84="52", C84="66"), (L84*'UNIT VALUES'!$C$26)-CALCS!P84,0)&gt;0, IF(OR(C84="51", C84="52", C84="66"), (L84*'UNIT VALUES'!$C$26)-CALCS!P84,0), 0), 0), ROUND(IF(IF(OR(C84="51", C84="52", C84="66"), (L84*'UNIT VALUES'!$C$26)-CALCS!O84,0)&gt;0, IF(OR(C84="51", C84="52", C84="66"), (L84*'UNIT VALUES'!$C$26)-CALCS!O84,0), 0), 0))</f>
        <v>0</v>
      </c>
      <c r="U84" s="25">
        <f>IF(C84="22", (O84*'UNIT VALUES'!$D$38)+(Q84*'UNIT VALUES'!$D$39)+(S84*'UNIT VALUES'!$D$40), (O84*'UNIT VALUES'!$D$28)+(Q84*'UNIT VALUES'!$D$29)+(S84*'UNIT VALUES'!$D$30))</f>
        <v>1209843.8152292175</v>
      </c>
      <c r="V84" s="25">
        <f>IF(C84="22",(O84*'UNIT VALUES'!$D$41)+(Q84*'UNIT VALUES'!$D$42)+(R84*'UNIT VALUES'!$D$43),IF(C84="66",(Q84*'UNIT VALUES'!$D$31)+(T84*'UNIT VALUES'!$D$33)+(R84*'UNIT VALUES'!$D$34),(Q84*'UNIT VALUES'!$D$31)+(T84*'UNIT VALUES'!$D$32)+(R84*'UNIT VALUES'!$D$34)))</f>
        <v>361846.55874064984</v>
      </c>
      <c r="W84" s="25">
        <f t="shared" si="3"/>
        <v>1209844</v>
      </c>
      <c r="X84" s="30">
        <f>ROUND(IF(C84="22", W84*'UNIT VALUES'!$D$44, W84*'UNIT VALUES'!$D$36), 0)</f>
        <v>1057646</v>
      </c>
      <c r="Y84" s="168">
        <f>ROUND(IF(C84="22", IF(U84&gt;V84,O84*'UNIT VALUES'!$D$38*'UNIT VALUES'!$D$44,O84*'UNIT VALUES'!$D$41*'UNIT VALUES'!$D$44),IF(U84&gt;V84, O84*'UNIT VALUES'!$D$28*'UNIT VALUES'!$D$36,0)), 0)</f>
        <v>193585</v>
      </c>
      <c r="Z84" s="168">
        <f>ROUND(IF(C84="22", IF(U84&gt;V84,Q84*'UNIT VALUES'!$D$39*'UNIT VALUES'!$D$44,Q84*'UNIT VALUES'!$D$42*'UNIT VALUES'!$D$44), IF(U84&gt;V84, Q84*'UNIT VALUES'!$D$29*'UNIT VALUES'!$D$36, Q84*'UNIT VALUES'!$D$31*'UNIT VALUES'!$D$36)),0)</f>
        <v>245828</v>
      </c>
      <c r="AA84" s="168">
        <f>ROUND(IF(C84="22", IF(U84&gt;V84,0,R84*'UNIT VALUES'!$D$43*'UNIT VALUES'!$D$44),IF(CALCS!U84&gt;CALCS!V84,0,CALCS!R84*'UNIT VALUES'!$D$34*'UNIT VALUES'!$D$36)), 0)</f>
        <v>0</v>
      </c>
      <c r="AB84" s="168">
        <f>ROUND(IF(C84="22",IF(U84&gt;V84,S84*'UNIT VALUES'!$D$40*'UNIT VALUES'!$D$44,0),IF(U84&gt;V84,S84*'UNIT VALUES'!$D$30*'UNIT VALUES'!$D$36)), 0)</f>
        <v>618233</v>
      </c>
      <c r="AC84" s="168">
        <f>ROUND(IF(U84&gt;V84,0,IF(T84&gt;1, IF(C84="66", T84*'UNIT VALUES'!$D$33*'UNIT VALUES'!$D$36,T84*'UNIT VALUES'!$D$32*'UNIT VALUES'!$D$36),0)),0)</f>
        <v>0</v>
      </c>
      <c r="AD84" t="str">
        <f t="shared" si="4"/>
        <v>060930</v>
      </c>
    </row>
    <row r="85" spans="1:30" x14ac:dyDescent="0.25">
      <c r="A85" s="176" t="s">
        <v>4939</v>
      </c>
      <c r="B85" s="176" t="s">
        <v>223</v>
      </c>
      <c r="C85" s="176" t="s">
        <v>47</v>
      </c>
      <c r="D85" s="176" t="s">
        <v>48</v>
      </c>
      <c r="E85" s="176" t="s">
        <v>224</v>
      </c>
      <c r="F85" s="176" t="s">
        <v>321</v>
      </c>
      <c r="G85" s="176" t="s">
        <v>322</v>
      </c>
      <c r="H85" s="176" t="s">
        <v>23</v>
      </c>
      <c r="I85" s="176" t="s">
        <v>323</v>
      </c>
      <c r="J85" s="176" t="s">
        <v>296</v>
      </c>
      <c r="K85" s="176" t="s">
        <v>3327</v>
      </c>
      <c r="L85" s="176" t="s">
        <v>4940</v>
      </c>
      <c r="M85" s="177">
        <v>36640</v>
      </c>
      <c r="N85" s="177">
        <v>36640</v>
      </c>
      <c r="O85" s="177">
        <v>68111</v>
      </c>
      <c r="P85" s="177">
        <v>0</v>
      </c>
      <c r="Q85" s="177">
        <v>18579</v>
      </c>
      <c r="R85" s="177">
        <v>367</v>
      </c>
      <c r="S85" s="177">
        <v>665</v>
      </c>
      <c r="T85" s="24">
        <f>IF(P85&gt;0, ROUND(IF(IF(OR(C85="51", C85="52", C85="66"), (L85*'UNIT VALUES'!$C$26)-CALCS!P85,0)&gt;0, IF(OR(C85="51", C85="52", C85="66"), (L85*'UNIT VALUES'!$C$26)-CALCS!P85,0), 0), 0), ROUND(IF(IF(OR(C85="51", C85="52", C85="66"), (L85*'UNIT VALUES'!$C$26)-CALCS!O85,0)&gt;0, IF(OR(C85="51", C85="52", C85="66"), (L85*'UNIT VALUES'!$C$26)-CALCS!O85,0), 0), 0))</f>
        <v>0</v>
      </c>
      <c r="U85" s="25">
        <f>IF(C85="22", (O85*'UNIT VALUES'!$D$38)+(Q85*'UNIT VALUES'!$D$39)+(S85*'UNIT VALUES'!$D$40), (O85*'UNIT VALUES'!$D$28)+(Q85*'UNIT VALUES'!$D$29)+(S85*'UNIT VALUES'!$D$30))</f>
        <v>769034.94354787446</v>
      </c>
      <c r="V85" s="25">
        <f>IF(C85="22",(O85*'UNIT VALUES'!$D$41)+(Q85*'UNIT VALUES'!$D$42)+(R85*'UNIT VALUES'!$D$43),IF(C85="66",(Q85*'UNIT VALUES'!$D$31)+(T85*'UNIT VALUES'!$D$33)+(R85*'UNIT VALUES'!$D$34),(Q85*'UNIT VALUES'!$D$31)+(T85*'UNIT VALUES'!$D$32)+(R85*'UNIT VALUES'!$D$34)))</f>
        <v>341334.4455635245</v>
      </c>
      <c r="W85" s="25">
        <f t="shared" si="3"/>
        <v>769035</v>
      </c>
      <c r="X85" s="30">
        <f>ROUND(IF(C85="22", W85*'UNIT VALUES'!$D$44, W85*'UNIT VALUES'!$D$36), 0)</f>
        <v>672291</v>
      </c>
      <c r="Y85" s="168">
        <f>ROUND(IF(C85="22", IF(U85&gt;V85,O85*'UNIT VALUES'!$D$38*'UNIT VALUES'!$D$44,O85*'UNIT VALUES'!$D$41*'UNIT VALUES'!$D$44),IF(U85&gt;V85, O85*'UNIT VALUES'!$D$28*'UNIT VALUES'!$D$36,0)), 0)</f>
        <v>123838</v>
      </c>
      <c r="Z85" s="168">
        <f>ROUND(IF(C85="22", IF(U85&gt;V85,Q85*'UNIT VALUES'!$D$39*'UNIT VALUES'!$D$44,Q85*'UNIT VALUES'!$D$42*'UNIT VALUES'!$D$44), IF(U85&gt;V85, Q85*'UNIT VALUES'!$D$29*'UNIT VALUES'!$D$36, Q85*'UNIT VALUES'!$D$31*'UNIT VALUES'!$D$36)),0)</f>
        <v>453549</v>
      </c>
      <c r="AA85" s="168">
        <f>ROUND(IF(C85="22", IF(U85&gt;V85,0,R85*'UNIT VALUES'!$D$43*'UNIT VALUES'!$D$44),IF(CALCS!U85&gt;CALCS!V85,0,CALCS!R85*'UNIT VALUES'!$D$34*'UNIT VALUES'!$D$36)), 0)</f>
        <v>0</v>
      </c>
      <c r="AB85" s="168">
        <f>ROUND(IF(C85="22",IF(U85&gt;V85,S85*'UNIT VALUES'!$D$40*'UNIT VALUES'!$D$44,0),IF(U85&gt;V85,S85*'UNIT VALUES'!$D$30*'UNIT VALUES'!$D$36)), 0)</f>
        <v>94904</v>
      </c>
      <c r="AC85" s="168">
        <f>ROUND(IF(U85&gt;V85,0,IF(T85&gt;1, IF(C85="66", T85*'UNIT VALUES'!$D$33*'UNIT VALUES'!$D$36,T85*'UNIT VALUES'!$D$32*'UNIT VALUES'!$D$36),0)),0)</f>
        <v>0</v>
      </c>
      <c r="AD85" t="str">
        <f t="shared" si="4"/>
        <v>060942</v>
      </c>
    </row>
    <row r="86" spans="1:30" x14ac:dyDescent="0.25">
      <c r="A86" s="176" t="s">
        <v>4941</v>
      </c>
      <c r="B86" s="176" t="s">
        <v>223</v>
      </c>
      <c r="C86" s="176" t="s">
        <v>47</v>
      </c>
      <c r="D86" s="176" t="s">
        <v>48</v>
      </c>
      <c r="E86" s="176" t="s">
        <v>224</v>
      </c>
      <c r="F86" s="176" t="s">
        <v>325</v>
      </c>
      <c r="G86" s="176" t="s">
        <v>247</v>
      </c>
      <c r="H86" s="176" t="s">
        <v>23</v>
      </c>
      <c r="I86" s="176" t="s">
        <v>326</v>
      </c>
      <c r="J86" s="176" t="s">
        <v>249</v>
      </c>
      <c r="K86" s="176" t="s">
        <v>3328</v>
      </c>
      <c r="L86" s="176" t="s">
        <v>4942</v>
      </c>
      <c r="M86" s="177">
        <v>16491</v>
      </c>
      <c r="N86" s="177">
        <v>16491</v>
      </c>
      <c r="O86" s="177">
        <v>52707</v>
      </c>
      <c r="P86" s="177">
        <v>0</v>
      </c>
      <c r="Q86" s="177">
        <v>13481</v>
      </c>
      <c r="R86" s="177">
        <v>194</v>
      </c>
      <c r="S86" s="177">
        <v>1598</v>
      </c>
      <c r="T86" s="24">
        <f>IF(P86&gt;0, ROUND(IF(IF(OR(C86="51", C86="52", C86="66"), (L86*'UNIT VALUES'!$C$26)-CALCS!P86,0)&gt;0, IF(OR(C86="51", C86="52", C86="66"), (L86*'UNIT VALUES'!$C$26)-CALCS!P86,0), 0), 0), ROUND(IF(IF(OR(C86="51", C86="52", C86="66"), (L86*'UNIT VALUES'!$C$26)-CALCS!O86,0)&gt;0, IF(OR(C86="51", C86="52", C86="66"), (L86*'UNIT VALUES'!$C$26)-CALCS!O86,0), 0), 0))</f>
        <v>0</v>
      </c>
      <c r="U86" s="25">
        <f>IF(C86="22", (O86*'UNIT VALUES'!$D$38)+(Q86*'UNIT VALUES'!$D$39)+(S86*'UNIT VALUES'!$D$40), (O86*'UNIT VALUES'!$D$28)+(Q86*'UNIT VALUES'!$D$29)+(S86*'UNIT VALUES'!$D$30))</f>
        <v>746948.8119447059</v>
      </c>
      <c r="V86" s="25">
        <f>IF(C86="22",(O86*'UNIT VALUES'!$D$41)+(Q86*'UNIT VALUES'!$D$42)+(R86*'UNIT VALUES'!$D$43),IF(C86="66",(Q86*'UNIT VALUES'!$D$31)+(T86*'UNIT VALUES'!$D$33)+(R86*'UNIT VALUES'!$D$34),(Q86*'UNIT VALUES'!$D$31)+(T86*'UNIT VALUES'!$D$32)+(R86*'UNIT VALUES'!$D$34)))</f>
        <v>241754.96670098384</v>
      </c>
      <c r="W86" s="25">
        <f t="shared" si="3"/>
        <v>746949</v>
      </c>
      <c r="X86" s="30">
        <f>ROUND(IF(C86="22", W86*'UNIT VALUES'!$D$44, W86*'UNIT VALUES'!$D$36), 0)</f>
        <v>652983</v>
      </c>
      <c r="Y86" s="168">
        <f>ROUND(IF(C86="22", IF(U86&gt;V86,O86*'UNIT VALUES'!$D$38*'UNIT VALUES'!$D$44,O86*'UNIT VALUES'!$D$41*'UNIT VALUES'!$D$44),IF(U86&gt;V86, O86*'UNIT VALUES'!$D$28*'UNIT VALUES'!$D$36,0)), 0)</f>
        <v>95831</v>
      </c>
      <c r="Z86" s="168">
        <f>ROUND(IF(C86="22", IF(U86&gt;V86,Q86*'UNIT VALUES'!$D$39*'UNIT VALUES'!$D$44,Q86*'UNIT VALUES'!$D$42*'UNIT VALUES'!$D$44), IF(U86&gt;V86, Q86*'UNIT VALUES'!$D$29*'UNIT VALUES'!$D$36, Q86*'UNIT VALUES'!$D$31*'UNIT VALUES'!$D$36)),0)</f>
        <v>329097</v>
      </c>
      <c r="AA86" s="168">
        <f>ROUND(IF(C86="22", IF(U86&gt;V86,0,R86*'UNIT VALUES'!$D$43*'UNIT VALUES'!$D$44),IF(CALCS!U86&gt;CALCS!V86,0,CALCS!R86*'UNIT VALUES'!$D$34*'UNIT VALUES'!$D$36)), 0)</f>
        <v>0</v>
      </c>
      <c r="AB86" s="168">
        <f>ROUND(IF(C86="22",IF(U86&gt;V86,S86*'UNIT VALUES'!$D$40*'UNIT VALUES'!$D$44,0),IF(U86&gt;V86,S86*'UNIT VALUES'!$D$30*'UNIT VALUES'!$D$36)), 0)</f>
        <v>228056</v>
      </c>
      <c r="AC86" s="168">
        <f>ROUND(IF(U86&gt;V86,0,IF(T86&gt;1, IF(C86="66", T86*'UNIT VALUES'!$D$33*'UNIT VALUES'!$D$36,T86*'UNIT VALUES'!$D$32*'UNIT VALUES'!$D$36),0)),0)</f>
        <v>0</v>
      </c>
      <c r="AD86" t="str">
        <f t="shared" si="4"/>
        <v>060960</v>
      </c>
    </row>
    <row r="87" spans="1:30" x14ac:dyDescent="0.25">
      <c r="A87" s="176" t="s">
        <v>4943</v>
      </c>
      <c r="B87" s="176" t="s">
        <v>223</v>
      </c>
      <c r="C87" s="176" t="s">
        <v>47</v>
      </c>
      <c r="D87" s="176" t="s">
        <v>48</v>
      </c>
      <c r="E87" s="176" t="s">
        <v>224</v>
      </c>
      <c r="F87" s="176" t="s">
        <v>328</v>
      </c>
      <c r="G87" s="176" t="s">
        <v>232</v>
      </c>
      <c r="H87" s="176" t="s">
        <v>23</v>
      </c>
      <c r="I87" s="176" t="s">
        <v>329</v>
      </c>
      <c r="J87" s="176" t="s">
        <v>234</v>
      </c>
      <c r="K87" s="176" t="s">
        <v>3328</v>
      </c>
      <c r="L87" s="176" t="s">
        <v>4944</v>
      </c>
      <c r="M87" s="177">
        <v>82662</v>
      </c>
      <c r="N87" s="177">
        <v>82602</v>
      </c>
      <c r="O87" s="177">
        <v>113267</v>
      </c>
      <c r="P87" s="177">
        <v>0</v>
      </c>
      <c r="Q87" s="177">
        <v>12837</v>
      </c>
      <c r="R87" s="177">
        <v>1324</v>
      </c>
      <c r="S87" s="177">
        <v>3861</v>
      </c>
      <c r="T87" s="24">
        <f>IF(P87&gt;0, ROUND(IF(IF(OR(C87="51", C87="52", C87="66"), (L87*'UNIT VALUES'!$C$26)-CALCS!P87,0)&gt;0, IF(OR(C87="51", C87="52", C87="66"), (L87*'UNIT VALUES'!$C$26)-CALCS!P87,0), 0), 0), ROUND(IF(IF(OR(C87="51", C87="52", C87="66"), (L87*'UNIT VALUES'!$C$26)-CALCS!O87,0)&gt;0, IF(OR(C87="51", C87="52", C87="66"), (L87*'UNIT VALUES'!$C$26)-CALCS!O87,0), 0), 0))</f>
        <v>17074</v>
      </c>
      <c r="U87" s="25">
        <f>IF(C87="22", (O87*'UNIT VALUES'!$D$38)+(Q87*'UNIT VALUES'!$D$39)+(S87*'UNIT VALUES'!$D$40), (O87*'UNIT VALUES'!$D$28)+(Q87*'UNIT VALUES'!$D$29)+(S87*'UNIT VALUES'!$D$30))</f>
        <v>1224353.4731345198</v>
      </c>
      <c r="V87" s="25">
        <f>IF(C87="22",(O87*'UNIT VALUES'!$D$41)+(Q87*'UNIT VALUES'!$D$42)+(R87*'UNIT VALUES'!$D$43),IF(C87="66",(Q87*'UNIT VALUES'!$D$31)+(T87*'UNIT VALUES'!$D$33)+(R87*'UNIT VALUES'!$D$34),(Q87*'UNIT VALUES'!$D$31)+(T87*'UNIT VALUES'!$D$32)+(R87*'UNIT VALUES'!$D$34)))</f>
        <v>538872.5833579622</v>
      </c>
      <c r="W87" s="25">
        <f t="shared" si="3"/>
        <v>1224353</v>
      </c>
      <c r="X87" s="30">
        <f>ROUND(IF(C87="22", W87*'UNIT VALUES'!$D$44, W87*'UNIT VALUES'!$D$36), 0)</f>
        <v>1070330</v>
      </c>
      <c r="Y87" s="168">
        <f>ROUND(IF(C87="22", IF(U87&gt;V87,O87*'UNIT VALUES'!$D$38*'UNIT VALUES'!$D$44,O87*'UNIT VALUES'!$D$41*'UNIT VALUES'!$D$44),IF(U87&gt;V87, O87*'UNIT VALUES'!$D$28*'UNIT VALUES'!$D$36,0)), 0)</f>
        <v>205940</v>
      </c>
      <c r="Z87" s="168">
        <f>ROUND(IF(C87="22", IF(U87&gt;V87,Q87*'UNIT VALUES'!$D$39*'UNIT VALUES'!$D$44,Q87*'UNIT VALUES'!$D$42*'UNIT VALUES'!$D$44), IF(U87&gt;V87, Q87*'UNIT VALUES'!$D$29*'UNIT VALUES'!$D$36, Q87*'UNIT VALUES'!$D$31*'UNIT VALUES'!$D$36)),0)</f>
        <v>313376</v>
      </c>
      <c r="AA87" s="168">
        <f>ROUND(IF(C87="22", IF(U87&gt;V87,0,R87*'UNIT VALUES'!$D$43*'UNIT VALUES'!$D$44),IF(CALCS!U87&gt;CALCS!V87,0,CALCS!R87*'UNIT VALUES'!$D$34*'UNIT VALUES'!$D$36)), 0)</f>
        <v>0</v>
      </c>
      <c r="AB87" s="168">
        <f>ROUND(IF(C87="22",IF(U87&gt;V87,S87*'UNIT VALUES'!$D$40*'UNIT VALUES'!$D$44,0),IF(U87&gt;V87,S87*'UNIT VALUES'!$D$30*'UNIT VALUES'!$D$36)), 0)</f>
        <v>551015</v>
      </c>
      <c r="AC87" s="168">
        <f>ROUND(IF(U87&gt;V87,0,IF(T87&gt;1, IF(C87="66", T87*'UNIT VALUES'!$D$33*'UNIT VALUES'!$D$36,T87*'UNIT VALUES'!$D$32*'UNIT VALUES'!$D$36),0)),0)</f>
        <v>0</v>
      </c>
      <c r="AD87" t="str">
        <f t="shared" si="4"/>
        <v>061032</v>
      </c>
    </row>
    <row r="88" spans="1:30" x14ac:dyDescent="0.25">
      <c r="A88" s="176" t="s">
        <v>4945</v>
      </c>
      <c r="B88" s="176" t="s">
        <v>223</v>
      </c>
      <c r="C88" s="176" t="s">
        <v>47</v>
      </c>
      <c r="D88" s="176" t="s">
        <v>48</v>
      </c>
      <c r="E88" s="176" t="s">
        <v>224</v>
      </c>
      <c r="F88" s="176" t="s">
        <v>331</v>
      </c>
      <c r="G88" s="176" t="s">
        <v>50</v>
      </c>
      <c r="H88" s="176" t="s">
        <v>23</v>
      </c>
      <c r="I88" s="176" t="s">
        <v>332</v>
      </c>
      <c r="J88" s="176" t="s">
        <v>271</v>
      </c>
      <c r="K88" s="176" t="s">
        <v>3328</v>
      </c>
      <c r="L88" s="176" t="s">
        <v>4946</v>
      </c>
      <c r="M88" s="177">
        <v>73892</v>
      </c>
      <c r="N88" s="177">
        <v>73892</v>
      </c>
      <c r="O88" s="177">
        <v>103768</v>
      </c>
      <c r="P88" s="177">
        <v>0</v>
      </c>
      <c r="Q88" s="177">
        <v>24402</v>
      </c>
      <c r="R88" s="177">
        <v>452</v>
      </c>
      <c r="S88" s="177">
        <v>3670</v>
      </c>
      <c r="T88" s="24">
        <f>IF(P88&gt;0, ROUND(IF(IF(OR(C88="51", C88="52", C88="66"), (L88*'UNIT VALUES'!$C$26)-CALCS!P88,0)&gt;0, IF(OR(C88="51", C88="52", C88="66"), (L88*'UNIT VALUES'!$C$26)-CALCS!P88,0), 0), 0), ROUND(IF(IF(OR(C88="51", C88="52", C88="66"), (L88*'UNIT VALUES'!$C$26)-CALCS!O88,0)&gt;0, IF(OR(C88="51", C88="52", C88="66"), (L88*'UNIT VALUES'!$C$26)-CALCS!O88,0), 0), 0))</f>
        <v>0</v>
      </c>
      <c r="U88" s="25">
        <f>IF(C88="22", (O88*'UNIT VALUES'!$D$38)+(Q88*'UNIT VALUES'!$D$39)+(S88*'UNIT VALUES'!$D$40), (O88*'UNIT VALUES'!$D$28)+(Q88*'UNIT VALUES'!$D$29)+(S88*'UNIT VALUES'!$D$30))</f>
        <v>1496367.1369498479</v>
      </c>
      <c r="V88" s="25">
        <f>IF(C88="22",(O88*'UNIT VALUES'!$D$41)+(Q88*'UNIT VALUES'!$D$42)+(R88*'UNIT VALUES'!$D$43),IF(C88="66",(Q88*'UNIT VALUES'!$D$31)+(T88*'UNIT VALUES'!$D$33)+(R88*'UNIT VALUES'!$D$34),(Q88*'UNIT VALUES'!$D$31)+(T88*'UNIT VALUES'!$D$32)+(R88*'UNIT VALUES'!$D$34)))</f>
        <v>445856.90703081049</v>
      </c>
      <c r="W88" s="25">
        <f t="shared" si="3"/>
        <v>1496367</v>
      </c>
      <c r="X88" s="30">
        <f>ROUND(IF(C88="22", W88*'UNIT VALUES'!$D$44, W88*'UNIT VALUES'!$D$36), 0)</f>
        <v>1308125</v>
      </c>
      <c r="Y88" s="168">
        <f>ROUND(IF(C88="22", IF(U88&gt;V88,O88*'UNIT VALUES'!$D$38*'UNIT VALUES'!$D$44,O88*'UNIT VALUES'!$D$41*'UNIT VALUES'!$D$44),IF(U88&gt;V88, O88*'UNIT VALUES'!$D$28*'UNIT VALUES'!$D$36,0)), 0)</f>
        <v>188669</v>
      </c>
      <c r="Z88" s="168">
        <f>ROUND(IF(C88="22", IF(U88&gt;V88,Q88*'UNIT VALUES'!$D$39*'UNIT VALUES'!$D$44,Q88*'UNIT VALUES'!$D$42*'UNIT VALUES'!$D$44), IF(U88&gt;V88, Q88*'UNIT VALUES'!$D$29*'UNIT VALUES'!$D$36, Q88*'UNIT VALUES'!$D$31*'UNIT VALUES'!$D$36)),0)</f>
        <v>595699</v>
      </c>
      <c r="AA88" s="168">
        <f>ROUND(IF(C88="22", IF(U88&gt;V88,0,R88*'UNIT VALUES'!$D$43*'UNIT VALUES'!$D$44),IF(CALCS!U88&gt;CALCS!V88,0,CALCS!R88*'UNIT VALUES'!$D$34*'UNIT VALUES'!$D$36)), 0)</f>
        <v>0</v>
      </c>
      <c r="AB88" s="168">
        <f>ROUND(IF(C88="22",IF(U88&gt;V88,S88*'UNIT VALUES'!$D$40*'UNIT VALUES'!$D$44,0),IF(U88&gt;V88,S88*'UNIT VALUES'!$D$30*'UNIT VALUES'!$D$36)), 0)</f>
        <v>523757</v>
      </c>
      <c r="AC88" s="168">
        <f>ROUND(IF(U88&gt;V88,0,IF(T88&gt;1, IF(C88="66", T88*'UNIT VALUES'!$D$33*'UNIT VALUES'!$D$36,T88*'UNIT VALUES'!$D$32*'UNIT VALUES'!$D$36),0)),0)</f>
        <v>0</v>
      </c>
      <c r="AD88" t="str">
        <f t="shared" si="4"/>
        <v>061116</v>
      </c>
    </row>
    <row r="89" spans="1:30" x14ac:dyDescent="0.25">
      <c r="A89" s="176" t="s">
        <v>4947</v>
      </c>
      <c r="B89" s="176" t="s">
        <v>223</v>
      </c>
      <c r="C89" s="176" t="s">
        <v>27</v>
      </c>
      <c r="D89" s="176" t="s">
        <v>28</v>
      </c>
      <c r="E89" s="176" t="s">
        <v>224</v>
      </c>
      <c r="F89" s="176" t="s">
        <v>334</v>
      </c>
      <c r="G89" s="176" t="s">
        <v>196</v>
      </c>
      <c r="H89" s="176" t="s">
        <v>23</v>
      </c>
      <c r="I89" s="176" t="s">
        <v>335</v>
      </c>
      <c r="J89" s="176" t="s">
        <v>336</v>
      </c>
      <c r="K89" s="176" t="s">
        <v>3328</v>
      </c>
      <c r="L89" s="176" t="s">
        <v>4948</v>
      </c>
      <c r="M89" s="177">
        <v>0</v>
      </c>
      <c r="N89" s="177">
        <v>0</v>
      </c>
      <c r="O89" s="177">
        <v>44201</v>
      </c>
      <c r="P89" s="177">
        <v>0</v>
      </c>
      <c r="Q89" s="177">
        <v>10782</v>
      </c>
      <c r="R89" s="177">
        <v>528</v>
      </c>
      <c r="S89" s="177">
        <v>1364</v>
      </c>
      <c r="T89" s="24">
        <f>IF(P89&gt;0, ROUND(IF(IF(OR(C89="51", C89="52", C89="66"), (L89*'UNIT VALUES'!$C$26)-CALCS!P89,0)&gt;0, IF(OR(C89="51", C89="52", C89="66"), (L89*'UNIT VALUES'!$C$26)-CALCS!P89,0), 0), 0), ROUND(IF(IF(OR(C89="51", C89="52", C89="66"), (L89*'UNIT VALUES'!$C$26)-CALCS!O89,0)&gt;0, IF(OR(C89="51", C89="52", C89="66"), (L89*'UNIT VALUES'!$C$26)-CALCS!O89,0), 0), 0))</f>
        <v>0</v>
      </c>
      <c r="U89" s="25">
        <f>IF(C89="22", (O89*'UNIT VALUES'!$D$38)+(Q89*'UNIT VALUES'!$D$39)+(S89*'UNIT VALUES'!$D$40), (O89*'UNIT VALUES'!$D$28)+(Q89*'UNIT VALUES'!$D$29)+(S89*'UNIT VALUES'!$D$30))</f>
        <v>615688.31098856148</v>
      </c>
      <c r="V89" s="25">
        <f>IF(C89="22",(O89*'UNIT VALUES'!$D$41)+(Q89*'UNIT VALUES'!$D$42)+(R89*'UNIT VALUES'!$D$43),IF(C89="66",(Q89*'UNIT VALUES'!$D$31)+(T89*'UNIT VALUES'!$D$33)+(R89*'UNIT VALUES'!$D$34),(Q89*'UNIT VALUES'!$D$31)+(T89*'UNIT VALUES'!$D$32)+(R89*'UNIT VALUES'!$D$34)))</f>
        <v>223877.15997670617</v>
      </c>
      <c r="W89" s="25">
        <f t="shared" si="3"/>
        <v>615688</v>
      </c>
      <c r="X89" s="30">
        <f>ROUND(IF(C89="22", W89*'UNIT VALUES'!$D$44, W89*'UNIT VALUES'!$D$36), 0)</f>
        <v>538235</v>
      </c>
      <c r="Y89" s="168">
        <f>ROUND(IF(C89="22", IF(U89&gt;V89,O89*'UNIT VALUES'!$D$38*'UNIT VALUES'!$D$44,O89*'UNIT VALUES'!$D$41*'UNIT VALUES'!$D$44),IF(U89&gt;V89, O89*'UNIT VALUES'!$D$28*'UNIT VALUES'!$D$36,0)), 0)</f>
        <v>80365</v>
      </c>
      <c r="Z89" s="168">
        <f>ROUND(IF(C89="22", IF(U89&gt;V89,Q89*'UNIT VALUES'!$D$39*'UNIT VALUES'!$D$44,Q89*'UNIT VALUES'!$D$42*'UNIT VALUES'!$D$44), IF(U89&gt;V89, Q89*'UNIT VALUES'!$D$29*'UNIT VALUES'!$D$36, Q89*'UNIT VALUES'!$D$31*'UNIT VALUES'!$D$36)),0)</f>
        <v>263209</v>
      </c>
      <c r="AA89" s="168">
        <f>ROUND(IF(C89="22", IF(U89&gt;V89,0,R89*'UNIT VALUES'!$D$43*'UNIT VALUES'!$D$44),IF(CALCS!U89&gt;CALCS!V89,0,CALCS!R89*'UNIT VALUES'!$D$34*'UNIT VALUES'!$D$36)), 0)</f>
        <v>0</v>
      </c>
      <c r="AB89" s="168">
        <f>ROUND(IF(C89="22",IF(U89&gt;V89,S89*'UNIT VALUES'!$D$40*'UNIT VALUES'!$D$44,0),IF(U89&gt;V89,S89*'UNIT VALUES'!$D$30*'UNIT VALUES'!$D$36)), 0)</f>
        <v>194661</v>
      </c>
      <c r="AC89" s="168">
        <f>ROUND(IF(U89&gt;V89,0,IF(T89&gt;1, IF(C89="66", T89*'UNIT VALUES'!$D$33*'UNIT VALUES'!$D$36,T89*'UNIT VALUES'!$D$32*'UNIT VALUES'!$D$36),0)),0)</f>
        <v>0</v>
      </c>
      <c r="AD89" t="str">
        <f t="shared" si="4"/>
        <v>061122</v>
      </c>
    </row>
    <row r="90" spans="1:30" x14ac:dyDescent="0.25">
      <c r="A90" s="176" t="s">
        <v>4949</v>
      </c>
      <c r="B90" s="176" t="s">
        <v>223</v>
      </c>
      <c r="C90" s="176" t="s">
        <v>47</v>
      </c>
      <c r="D90" s="176" t="s">
        <v>48</v>
      </c>
      <c r="E90" s="176" t="s">
        <v>224</v>
      </c>
      <c r="F90" s="176" t="s">
        <v>338</v>
      </c>
      <c r="G90" s="176" t="s">
        <v>294</v>
      </c>
      <c r="H90" s="176" t="s">
        <v>23</v>
      </c>
      <c r="I90" s="176" t="s">
        <v>339</v>
      </c>
      <c r="J90" s="176" t="s">
        <v>296</v>
      </c>
      <c r="K90" s="176" t="s">
        <v>3327</v>
      </c>
      <c r="L90" s="176" t="s">
        <v>4878</v>
      </c>
      <c r="M90" s="177">
        <v>0</v>
      </c>
      <c r="N90" s="177">
        <v>0</v>
      </c>
      <c r="O90" s="177">
        <v>169743</v>
      </c>
      <c r="P90" s="177">
        <v>0</v>
      </c>
      <c r="Q90" s="177">
        <v>16670</v>
      </c>
      <c r="R90" s="177">
        <v>243</v>
      </c>
      <c r="S90" s="177">
        <v>1670</v>
      </c>
      <c r="T90" s="24">
        <f>IF(P90&gt;0, ROUND(IF(IF(OR(C90="51", C90="52", C90="66"), (L90*'UNIT VALUES'!$C$26)-CALCS!P90,0)&gt;0, IF(OR(C90="51", C90="52", C90="66"), (L90*'UNIT VALUES'!$C$26)-CALCS!P90,0), 0), 0), ROUND(IF(IF(OR(C90="51", C90="52", C90="66"), (L90*'UNIT VALUES'!$C$26)-CALCS!O90,0)&gt;0, IF(OR(C90="51", C90="52", C90="66"), (L90*'UNIT VALUES'!$C$26)-CALCS!O90,0), 0), 0))</f>
        <v>0</v>
      </c>
      <c r="U90" s="25">
        <f>IF(C90="22", (O90*'UNIT VALUES'!$D$38)+(Q90*'UNIT VALUES'!$D$39)+(S90*'UNIT VALUES'!$D$40), (O90*'UNIT VALUES'!$D$28)+(Q90*'UNIT VALUES'!$D$29)+(S90*'UNIT VALUES'!$D$30))</f>
        <v>1091168.6447261593</v>
      </c>
      <c r="V90" s="25">
        <f>IF(C90="22",(O90*'UNIT VALUES'!$D$41)+(Q90*'UNIT VALUES'!$D$42)+(R90*'UNIT VALUES'!$D$43),IF(C90="66",(Q90*'UNIT VALUES'!$D$31)+(T90*'UNIT VALUES'!$D$33)+(R90*'UNIT VALUES'!$D$34),(Q90*'UNIT VALUES'!$D$31)+(T90*'UNIT VALUES'!$D$32)+(R90*'UNIT VALUES'!$D$34)))</f>
        <v>299197.81745449774</v>
      </c>
      <c r="W90" s="25">
        <f t="shared" si="3"/>
        <v>1091169</v>
      </c>
      <c r="X90" s="30">
        <f>ROUND(IF(C90="22", W90*'UNIT VALUES'!$D$44, W90*'UNIT VALUES'!$D$36), 0)</f>
        <v>953901</v>
      </c>
      <c r="Y90" s="168">
        <f>ROUND(IF(C90="22", IF(U90&gt;V90,O90*'UNIT VALUES'!$D$38*'UNIT VALUES'!$D$44,O90*'UNIT VALUES'!$D$41*'UNIT VALUES'!$D$44),IF(U90&gt;V90, O90*'UNIT VALUES'!$D$28*'UNIT VALUES'!$D$36,0)), 0)</f>
        <v>308623</v>
      </c>
      <c r="Z90" s="168">
        <f>ROUND(IF(C90="22", IF(U90&gt;V90,Q90*'UNIT VALUES'!$D$39*'UNIT VALUES'!$D$44,Q90*'UNIT VALUES'!$D$42*'UNIT VALUES'!$D$44), IF(U90&gt;V90, Q90*'UNIT VALUES'!$D$29*'UNIT VALUES'!$D$36, Q90*'UNIT VALUES'!$D$31*'UNIT VALUES'!$D$36)),0)</f>
        <v>406946</v>
      </c>
      <c r="AA90" s="168">
        <f>ROUND(IF(C90="22", IF(U90&gt;V90,0,R90*'UNIT VALUES'!$D$43*'UNIT VALUES'!$D$44),IF(CALCS!U90&gt;CALCS!V90,0,CALCS!R90*'UNIT VALUES'!$D$34*'UNIT VALUES'!$D$36)), 0)</f>
        <v>0</v>
      </c>
      <c r="AB90" s="168">
        <f>ROUND(IF(C90="22",IF(U90&gt;V90,S90*'UNIT VALUES'!$D$40*'UNIT VALUES'!$D$44,0),IF(U90&gt;V90,S90*'UNIT VALUES'!$D$30*'UNIT VALUES'!$D$36)), 0)</f>
        <v>238331</v>
      </c>
      <c r="AC90" s="168">
        <f>ROUND(IF(U90&gt;V90,0,IF(T90&gt;1, IF(C90="66", T90*'UNIT VALUES'!$D$33*'UNIT VALUES'!$D$36,T90*'UNIT VALUES'!$D$32*'UNIT VALUES'!$D$36),0)),0)</f>
        <v>0</v>
      </c>
      <c r="AD90" t="str">
        <f t="shared" si="4"/>
        <v>061146</v>
      </c>
    </row>
    <row r="91" spans="1:30" x14ac:dyDescent="0.25">
      <c r="A91" s="176" t="s">
        <v>4950</v>
      </c>
      <c r="B91" s="176" t="s">
        <v>223</v>
      </c>
      <c r="C91" s="176" t="s">
        <v>47</v>
      </c>
      <c r="D91" s="176" t="s">
        <v>48</v>
      </c>
      <c r="E91" s="176" t="s">
        <v>224</v>
      </c>
      <c r="F91" s="176" t="s">
        <v>341</v>
      </c>
      <c r="G91" s="176" t="s">
        <v>232</v>
      </c>
      <c r="H91" s="176" t="s">
        <v>23</v>
      </c>
      <c r="I91" s="176" t="s">
        <v>342</v>
      </c>
      <c r="J91" s="176" t="s">
        <v>234</v>
      </c>
      <c r="K91" s="176" t="s">
        <v>3328</v>
      </c>
      <c r="L91" s="176" t="s">
        <v>4951</v>
      </c>
      <c r="M91" s="177">
        <v>81119</v>
      </c>
      <c r="N91" s="177">
        <v>79494</v>
      </c>
      <c r="O91" s="177">
        <v>115807</v>
      </c>
      <c r="P91" s="177">
        <v>0</v>
      </c>
      <c r="Q91" s="177">
        <v>28516</v>
      </c>
      <c r="R91" s="177">
        <v>2346</v>
      </c>
      <c r="S91" s="177">
        <v>5765</v>
      </c>
      <c r="T91" s="24">
        <f>IF(P91&gt;0, ROUND(IF(IF(OR(C91="51", C91="52", C91="66"), (L91*'UNIT VALUES'!$C$26)-CALCS!P91,0)&gt;0, IF(OR(C91="51", C91="52", C91="66"), (L91*'UNIT VALUES'!$C$26)-CALCS!P91,0), 0), 0), ROUND(IF(IF(OR(C91="51", C91="52", C91="66"), (L91*'UNIT VALUES'!$C$26)-CALCS!O91,0)&gt;0, IF(OR(C91="51", C91="52", C91="66"), (L91*'UNIT VALUES'!$C$26)-CALCS!O91,0), 0), 0))</f>
        <v>0</v>
      </c>
      <c r="U91" s="25">
        <f>IF(C91="22", (O91*'UNIT VALUES'!$D$38)+(Q91*'UNIT VALUES'!$D$39)+(S91*'UNIT VALUES'!$D$40), (O91*'UNIT VALUES'!$D$28)+(Q91*'UNIT VALUES'!$D$29)+(S91*'UNIT VALUES'!$D$30))</f>
        <v>1978297.2787042609</v>
      </c>
      <c r="V91" s="25">
        <f>IF(C91="22",(O91*'UNIT VALUES'!$D$41)+(Q91*'UNIT VALUES'!$D$42)+(R91*'UNIT VALUES'!$D$43),IF(C91="66",(Q91*'UNIT VALUES'!$D$31)+(T91*'UNIT VALUES'!$D$33)+(R91*'UNIT VALUES'!$D$34),(Q91*'UNIT VALUES'!$D$31)+(T91*'UNIT VALUES'!$D$32)+(R91*'UNIT VALUES'!$D$34)))</f>
        <v>669843.05908909207</v>
      </c>
      <c r="W91" s="25">
        <f t="shared" si="3"/>
        <v>1978297</v>
      </c>
      <c r="X91" s="30">
        <f>ROUND(IF(C91="22", W91*'UNIT VALUES'!$D$44, W91*'UNIT VALUES'!$D$36), 0)</f>
        <v>1729428</v>
      </c>
      <c r="Y91" s="168">
        <f>ROUND(IF(C91="22", IF(U91&gt;V91,O91*'UNIT VALUES'!$D$38*'UNIT VALUES'!$D$44,O91*'UNIT VALUES'!$D$41*'UNIT VALUES'!$D$44),IF(U91&gt;V91, O91*'UNIT VALUES'!$D$28*'UNIT VALUES'!$D$36,0)), 0)</f>
        <v>210558</v>
      </c>
      <c r="Z91" s="168">
        <f>ROUND(IF(C91="22", IF(U91&gt;V91,Q91*'UNIT VALUES'!$D$39*'UNIT VALUES'!$D$44,Q91*'UNIT VALUES'!$D$42*'UNIT VALUES'!$D$44), IF(U91&gt;V91, Q91*'UNIT VALUES'!$D$29*'UNIT VALUES'!$D$36, Q91*'UNIT VALUES'!$D$31*'UNIT VALUES'!$D$36)),0)</f>
        <v>696130</v>
      </c>
      <c r="AA91" s="168">
        <f>ROUND(IF(C91="22", IF(U91&gt;V91,0,R91*'UNIT VALUES'!$D$43*'UNIT VALUES'!$D$44),IF(CALCS!U91&gt;CALCS!V91,0,CALCS!R91*'UNIT VALUES'!$D$34*'UNIT VALUES'!$D$36)), 0)</f>
        <v>0</v>
      </c>
      <c r="AB91" s="168">
        <f>ROUND(IF(C91="22",IF(U91&gt;V91,S91*'UNIT VALUES'!$D$40*'UNIT VALUES'!$D$44,0),IF(U91&gt;V91,S91*'UNIT VALUES'!$D$30*'UNIT VALUES'!$D$36)), 0)</f>
        <v>822741</v>
      </c>
      <c r="AC91" s="168">
        <f>ROUND(IF(U91&gt;V91,0,IF(T91&gt;1, IF(C91="66", T91*'UNIT VALUES'!$D$33*'UNIT VALUES'!$D$36,T91*'UNIT VALUES'!$D$32*'UNIT VALUES'!$D$36),0)),0)</f>
        <v>0</v>
      </c>
      <c r="AD91" t="str">
        <f t="shared" si="4"/>
        <v>061152</v>
      </c>
    </row>
    <row r="92" spans="1:30" x14ac:dyDescent="0.25">
      <c r="A92" s="176" t="s">
        <v>4952</v>
      </c>
      <c r="B92" s="176" t="s">
        <v>223</v>
      </c>
      <c r="C92" s="176" t="s">
        <v>47</v>
      </c>
      <c r="D92" s="176" t="s">
        <v>48</v>
      </c>
      <c r="E92" s="176" t="s">
        <v>224</v>
      </c>
      <c r="F92" s="176" t="s">
        <v>344</v>
      </c>
      <c r="G92" s="176" t="s">
        <v>50</v>
      </c>
      <c r="H92" s="176" t="s">
        <v>23</v>
      </c>
      <c r="I92" s="176" t="s">
        <v>345</v>
      </c>
      <c r="J92" s="176" t="s">
        <v>271</v>
      </c>
      <c r="K92" s="176" t="s">
        <v>3328</v>
      </c>
      <c r="L92" s="176" t="s">
        <v>4953</v>
      </c>
      <c r="M92" s="177">
        <v>36550</v>
      </c>
      <c r="N92" s="177">
        <v>0</v>
      </c>
      <c r="O92" s="177">
        <v>63131</v>
      </c>
      <c r="P92" s="177">
        <v>0</v>
      </c>
      <c r="Q92" s="177">
        <v>4978</v>
      </c>
      <c r="R92" s="177">
        <v>688</v>
      </c>
      <c r="S92" s="177">
        <v>677</v>
      </c>
      <c r="T92" s="24">
        <f>IF(P92&gt;0, ROUND(IF(IF(OR(C92="51", C92="52", C92="66"), (L92*'UNIT VALUES'!$C$26)-CALCS!P92,0)&gt;0, IF(OR(C92="51", C92="52", C92="66"), (L92*'UNIT VALUES'!$C$26)-CALCS!P92,0), 0), 0), ROUND(IF(IF(OR(C92="51", C92="52", C92="66"), (L92*'UNIT VALUES'!$C$26)-CALCS!O92,0)&gt;0, IF(OR(C92="51", C92="52", C92="66"), (L92*'UNIT VALUES'!$C$26)-CALCS!O92,0), 0), 0))</f>
        <v>0</v>
      </c>
      <c r="U92" s="25">
        <f>IF(C92="22", (O92*'UNIT VALUES'!$D$38)+(Q92*'UNIT VALUES'!$D$39)+(S92*'UNIT VALUES'!$D$40), (O92*'UNIT VALUES'!$D$28)+(Q92*'UNIT VALUES'!$D$29)+(S92*'UNIT VALUES'!$D$30))</f>
        <v>380830.92682959052</v>
      </c>
      <c r="V92" s="25">
        <f>IF(C92="22",(O92*'UNIT VALUES'!$D$41)+(Q92*'UNIT VALUES'!$D$42)+(R92*'UNIT VALUES'!$D$43),IF(C92="66",(Q92*'UNIT VALUES'!$D$31)+(T92*'UNIT VALUES'!$D$33)+(R92*'UNIT VALUES'!$D$34),(Q92*'UNIT VALUES'!$D$31)+(T92*'UNIT VALUES'!$D$32)+(R92*'UNIT VALUES'!$D$34)))</f>
        <v>139730.5108569474</v>
      </c>
      <c r="W92" s="25">
        <f t="shared" si="3"/>
        <v>380831</v>
      </c>
      <c r="X92" s="30">
        <f>ROUND(IF(C92="22", W92*'UNIT VALUES'!$D$44, W92*'UNIT VALUES'!$D$36), 0)</f>
        <v>332923</v>
      </c>
      <c r="Y92" s="168">
        <f>ROUND(IF(C92="22", IF(U92&gt;V92,O92*'UNIT VALUES'!$D$38*'UNIT VALUES'!$D$44,O92*'UNIT VALUES'!$D$41*'UNIT VALUES'!$D$44),IF(U92&gt;V92, O92*'UNIT VALUES'!$D$28*'UNIT VALUES'!$D$36,0)), 0)</f>
        <v>114783</v>
      </c>
      <c r="Z92" s="168">
        <f>ROUND(IF(C92="22", IF(U92&gt;V92,Q92*'UNIT VALUES'!$D$39*'UNIT VALUES'!$D$44,Q92*'UNIT VALUES'!$D$42*'UNIT VALUES'!$D$44), IF(U92&gt;V92, Q92*'UNIT VALUES'!$D$29*'UNIT VALUES'!$D$36, Q92*'UNIT VALUES'!$D$31*'UNIT VALUES'!$D$36)),0)</f>
        <v>121522</v>
      </c>
      <c r="AA92" s="168">
        <f>ROUND(IF(C92="22", IF(U92&gt;V92,0,R92*'UNIT VALUES'!$D$43*'UNIT VALUES'!$D$44),IF(CALCS!U92&gt;CALCS!V92,0,CALCS!R92*'UNIT VALUES'!$D$34*'UNIT VALUES'!$D$36)), 0)</f>
        <v>0</v>
      </c>
      <c r="AB92" s="168">
        <f>ROUND(IF(C92="22",IF(U92&gt;V92,S92*'UNIT VALUES'!$D$40*'UNIT VALUES'!$D$44,0),IF(U92&gt;V92,S92*'UNIT VALUES'!$D$30*'UNIT VALUES'!$D$36)), 0)</f>
        <v>96617</v>
      </c>
      <c r="AC92" s="168">
        <f>ROUND(IF(U92&gt;V92,0,IF(T92&gt;1, IF(C92="66", T92*'UNIT VALUES'!$D$33*'UNIT VALUES'!$D$36,T92*'UNIT VALUES'!$D$32*'UNIT VALUES'!$D$36),0)),0)</f>
        <v>0</v>
      </c>
      <c r="AD92" t="str">
        <f t="shared" si="4"/>
        <v>061212</v>
      </c>
    </row>
    <row r="93" spans="1:30" x14ac:dyDescent="0.25">
      <c r="A93" s="176" t="s">
        <v>4954</v>
      </c>
      <c r="B93" s="176" t="s">
        <v>223</v>
      </c>
      <c r="C93" s="176" t="s">
        <v>47</v>
      </c>
      <c r="D93" s="176" t="s">
        <v>48</v>
      </c>
      <c r="E93" s="176" t="s">
        <v>224</v>
      </c>
      <c r="F93" s="176" t="s">
        <v>347</v>
      </c>
      <c r="G93" s="176" t="s">
        <v>50</v>
      </c>
      <c r="H93" s="176" t="s">
        <v>23</v>
      </c>
      <c r="I93" s="176" t="s">
        <v>348</v>
      </c>
      <c r="J93" s="176" t="s">
        <v>271</v>
      </c>
      <c r="K93" s="176" t="s">
        <v>3328</v>
      </c>
      <c r="L93" s="176" t="s">
        <v>4955</v>
      </c>
      <c r="M93" s="177">
        <v>66709</v>
      </c>
      <c r="N93" s="177">
        <v>64355</v>
      </c>
      <c r="O93" s="177">
        <v>151613</v>
      </c>
      <c r="P93" s="177">
        <v>0</v>
      </c>
      <c r="Q93" s="177">
        <v>27578</v>
      </c>
      <c r="R93" s="177">
        <v>1071</v>
      </c>
      <c r="S93" s="177">
        <v>5903</v>
      </c>
      <c r="T93" s="24">
        <f>IF(P93&gt;0, ROUND(IF(IF(OR(C93="51", C93="52", C93="66"), (L93*'UNIT VALUES'!$C$26)-CALCS!P93,0)&gt;0, IF(OR(C93="51", C93="52", C93="66"), (L93*'UNIT VALUES'!$C$26)-CALCS!P93,0), 0), 0), ROUND(IF(IF(OR(C93="51", C93="52", C93="66"), (L93*'UNIT VALUES'!$C$26)-CALCS!O93,0)&gt;0, IF(OR(C93="51", C93="52", C93="66"), (L93*'UNIT VALUES'!$C$26)-CALCS!O93,0), 0), 0))</f>
        <v>0</v>
      </c>
      <c r="U93" s="25">
        <f>IF(C93="22", (O93*'UNIT VALUES'!$D$38)+(Q93*'UNIT VALUES'!$D$39)+(S93*'UNIT VALUES'!$D$40), (O93*'UNIT VALUES'!$D$28)+(Q93*'UNIT VALUES'!$D$29)+(S93*'UNIT VALUES'!$D$30))</f>
        <v>2049102.2408722511</v>
      </c>
      <c r="V93" s="25">
        <f>IF(C93="22",(O93*'UNIT VALUES'!$D$41)+(Q93*'UNIT VALUES'!$D$42)+(R93*'UNIT VALUES'!$D$43),IF(C93="66",(Q93*'UNIT VALUES'!$D$31)+(T93*'UNIT VALUES'!$D$33)+(R93*'UNIT VALUES'!$D$34),(Q93*'UNIT VALUES'!$D$31)+(T93*'UNIT VALUES'!$D$32)+(R93*'UNIT VALUES'!$D$34)))</f>
        <v>549746.2606376044</v>
      </c>
      <c r="W93" s="25">
        <f t="shared" si="3"/>
        <v>2049102</v>
      </c>
      <c r="X93" s="30">
        <f>ROUND(IF(C93="22", W93*'UNIT VALUES'!$D$44, W93*'UNIT VALUES'!$D$36), 0)</f>
        <v>1791326</v>
      </c>
      <c r="Y93" s="168">
        <f>ROUND(IF(C93="22", IF(U93&gt;V93,O93*'UNIT VALUES'!$D$38*'UNIT VALUES'!$D$44,O93*'UNIT VALUES'!$D$41*'UNIT VALUES'!$D$44),IF(U93&gt;V93, O93*'UNIT VALUES'!$D$28*'UNIT VALUES'!$D$36,0)), 0)</f>
        <v>275659</v>
      </c>
      <c r="Z93" s="168">
        <f>ROUND(IF(C93="22", IF(U93&gt;V93,Q93*'UNIT VALUES'!$D$39*'UNIT VALUES'!$D$44,Q93*'UNIT VALUES'!$D$42*'UNIT VALUES'!$D$44), IF(U93&gt;V93, Q93*'UNIT VALUES'!$D$29*'UNIT VALUES'!$D$36, Q93*'UNIT VALUES'!$D$31*'UNIT VALUES'!$D$36)),0)</f>
        <v>673231</v>
      </c>
      <c r="AA93" s="168">
        <f>ROUND(IF(C93="22", IF(U93&gt;V93,0,R93*'UNIT VALUES'!$D$43*'UNIT VALUES'!$D$44),IF(CALCS!U93&gt;CALCS!V93,0,CALCS!R93*'UNIT VALUES'!$D$34*'UNIT VALUES'!$D$36)), 0)</f>
        <v>0</v>
      </c>
      <c r="AB93" s="168">
        <f>ROUND(IF(C93="22",IF(U93&gt;V93,S93*'UNIT VALUES'!$D$40*'UNIT VALUES'!$D$44,0),IF(U93&gt;V93,S93*'UNIT VALUES'!$D$30*'UNIT VALUES'!$D$36)), 0)</f>
        <v>842436</v>
      </c>
      <c r="AC93" s="168">
        <f>ROUND(IF(U93&gt;V93,0,IF(T93&gt;1, IF(C93="66", T93*'UNIT VALUES'!$D$33*'UNIT VALUES'!$D$36,T93*'UNIT VALUES'!$D$32*'UNIT VALUES'!$D$36),0)),0)</f>
        <v>0</v>
      </c>
      <c r="AD93" t="str">
        <f t="shared" si="4"/>
        <v>061230</v>
      </c>
    </row>
    <row r="94" spans="1:30" x14ac:dyDescent="0.25">
      <c r="A94" s="176" t="s">
        <v>4956</v>
      </c>
      <c r="B94" s="176" t="s">
        <v>223</v>
      </c>
      <c r="C94" s="176" t="s">
        <v>27</v>
      </c>
      <c r="D94" s="176" t="s">
        <v>28</v>
      </c>
      <c r="E94" s="176" t="s">
        <v>224</v>
      </c>
      <c r="F94" s="176" t="s">
        <v>350</v>
      </c>
      <c r="G94" s="176" t="s">
        <v>351</v>
      </c>
      <c r="H94" s="176" t="s">
        <v>23</v>
      </c>
      <c r="I94" s="176" t="s">
        <v>352</v>
      </c>
      <c r="J94" s="176" t="s">
        <v>353</v>
      </c>
      <c r="K94" s="176" t="s">
        <v>3327</v>
      </c>
      <c r="L94" s="176" t="s">
        <v>3024</v>
      </c>
      <c r="M94" s="177">
        <v>58099</v>
      </c>
      <c r="N94" s="177">
        <v>58099</v>
      </c>
      <c r="O94" s="177">
        <v>114756</v>
      </c>
      <c r="P94" s="177">
        <v>0</v>
      </c>
      <c r="Q94" s="177">
        <v>14099</v>
      </c>
      <c r="R94" s="177">
        <v>545</v>
      </c>
      <c r="S94" s="177">
        <v>1996</v>
      </c>
      <c r="T94" s="24">
        <f>IF(P94&gt;0, ROUND(IF(IF(OR(C94="51", C94="52", C94="66"), (L94*'UNIT VALUES'!$C$26)-CALCS!P94,0)&gt;0, IF(OR(C94="51", C94="52", C94="66"), (L94*'UNIT VALUES'!$C$26)-CALCS!P94,0), 0), 0), ROUND(IF(IF(OR(C94="51", C94="52", C94="66"), (L94*'UNIT VALUES'!$C$26)-CALCS!O94,0)&gt;0, IF(OR(C94="51", C94="52", C94="66"), (L94*'UNIT VALUES'!$C$26)-CALCS!O94,0), 0), 0))</f>
        <v>0</v>
      </c>
      <c r="U94" s="25">
        <f>IF(C94="22", (O94*'UNIT VALUES'!$D$38)+(Q94*'UNIT VALUES'!$D$39)+(S94*'UNIT VALUES'!$D$40), (O94*'UNIT VALUES'!$D$28)+(Q94*'UNIT VALUES'!$D$29)+(S94*'UNIT VALUES'!$D$30))</f>
        <v>958230.43080839992</v>
      </c>
      <c r="V94" s="25">
        <f>IF(C94="22",(O94*'UNIT VALUES'!$D$41)+(Q94*'UNIT VALUES'!$D$42)+(R94*'UNIT VALUES'!$D$43),IF(C94="66",(Q94*'UNIT VALUES'!$D$31)+(T94*'UNIT VALUES'!$D$33)+(R94*'UNIT VALUES'!$D$34),(Q94*'UNIT VALUES'!$D$31)+(T94*'UNIT VALUES'!$D$32)+(R94*'UNIT VALUES'!$D$34)))</f>
        <v>280844.88605846546</v>
      </c>
      <c r="W94" s="25">
        <f t="shared" si="3"/>
        <v>958230</v>
      </c>
      <c r="X94" s="30">
        <f>ROUND(IF(C94="22", W94*'UNIT VALUES'!$D$44, W94*'UNIT VALUES'!$D$36), 0)</f>
        <v>837685</v>
      </c>
      <c r="Y94" s="168">
        <f>ROUND(IF(C94="22", IF(U94&gt;V94,O94*'UNIT VALUES'!$D$38*'UNIT VALUES'!$D$44,O94*'UNIT VALUES'!$D$41*'UNIT VALUES'!$D$44),IF(U94&gt;V94, O94*'UNIT VALUES'!$D$28*'UNIT VALUES'!$D$36,0)), 0)</f>
        <v>208647</v>
      </c>
      <c r="Z94" s="168">
        <f>ROUND(IF(C94="22", IF(U94&gt;V94,Q94*'UNIT VALUES'!$D$39*'UNIT VALUES'!$D$44,Q94*'UNIT VALUES'!$D$42*'UNIT VALUES'!$D$44), IF(U94&gt;V94, Q94*'UNIT VALUES'!$D$29*'UNIT VALUES'!$D$36, Q94*'UNIT VALUES'!$D$31*'UNIT VALUES'!$D$36)),0)</f>
        <v>344183</v>
      </c>
      <c r="AA94" s="168">
        <f>ROUND(IF(C94="22", IF(U94&gt;V94,0,R94*'UNIT VALUES'!$D$43*'UNIT VALUES'!$D$44),IF(CALCS!U94&gt;CALCS!V94,0,CALCS!R94*'UNIT VALUES'!$D$34*'UNIT VALUES'!$D$36)), 0)</f>
        <v>0</v>
      </c>
      <c r="AB94" s="168">
        <f>ROUND(IF(C94="22",IF(U94&gt;V94,S94*'UNIT VALUES'!$D$40*'UNIT VALUES'!$D$44,0),IF(U94&gt;V94,S94*'UNIT VALUES'!$D$30*'UNIT VALUES'!$D$36)), 0)</f>
        <v>284855</v>
      </c>
      <c r="AC94" s="168">
        <f>ROUND(IF(U94&gt;V94,0,IF(T94&gt;1, IF(C94="66", T94*'UNIT VALUES'!$D$33*'UNIT VALUES'!$D$36,T94*'UNIT VALUES'!$D$32*'UNIT VALUES'!$D$36),0)),0)</f>
        <v>0</v>
      </c>
      <c r="AD94" t="str">
        <f t="shared" si="4"/>
        <v>061266</v>
      </c>
    </row>
    <row r="95" spans="1:30" x14ac:dyDescent="0.25">
      <c r="A95" s="176" t="s">
        <v>4957</v>
      </c>
      <c r="B95" s="176" t="s">
        <v>223</v>
      </c>
      <c r="C95" s="176" t="s">
        <v>47</v>
      </c>
      <c r="D95" s="176" t="s">
        <v>48</v>
      </c>
      <c r="E95" s="176" t="s">
        <v>224</v>
      </c>
      <c r="F95" s="176" t="s">
        <v>355</v>
      </c>
      <c r="G95" s="176" t="s">
        <v>243</v>
      </c>
      <c r="H95" s="176" t="s">
        <v>23</v>
      </c>
      <c r="I95" s="176" t="s">
        <v>356</v>
      </c>
      <c r="J95" s="176" t="s">
        <v>245</v>
      </c>
      <c r="K95" s="176" t="s">
        <v>3328</v>
      </c>
      <c r="L95" s="176" t="s">
        <v>4958</v>
      </c>
      <c r="M95" s="177">
        <v>39603</v>
      </c>
      <c r="N95" s="177">
        <v>37111</v>
      </c>
      <c r="O95" s="177">
        <v>209665</v>
      </c>
      <c r="P95" s="177">
        <v>0</v>
      </c>
      <c r="Q95" s="177">
        <v>32525</v>
      </c>
      <c r="R95" s="177">
        <v>1040</v>
      </c>
      <c r="S95" s="177">
        <v>6404</v>
      </c>
      <c r="T95" s="24">
        <f>IF(P95&gt;0, ROUND(IF(IF(OR(C95="51", C95="52", C95="66"), (L95*'UNIT VALUES'!$C$26)-CALCS!P95,0)&gt;0, IF(OR(C95="51", C95="52", C95="66"), (L95*'UNIT VALUES'!$C$26)-CALCS!P95,0), 0), 0), ROUND(IF(IF(OR(C95="51", C95="52", C95="66"), (L95*'UNIT VALUES'!$C$26)-CALCS!O95,0)&gt;0, IF(OR(C95="51", C95="52", C95="66"), (L95*'UNIT VALUES'!$C$26)-CALCS!O95,0), 0), 0))</f>
        <v>0</v>
      </c>
      <c r="U95" s="25">
        <f>IF(C95="22", (O95*'UNIT VALUES'!$D$38)+(Q95*'UNIT VALUES'!$D$39)+(S95*'UNIT VALUES'!$D$40), (O95*'UNIT VALUES'!$D$28)+(Q95*'UNIT VALUES'!$D$29)+(S95*'UNIT VALUES'!$D$30))</f>
        <v>2389772.1243855623</v>
      </c>
      <c r="V95" s="25">
        <f>IF(C95="22",(O95*'UNIT VALUES'!$D$41)+(Q95*'UNIT VALUES'!$D$42)+(R95*'UNIT VALUES'!$D$43),IF(C95="66",(Q95*'UNIT VALUES'!$D$31)+(T95*'UNIT VALUES'!$D$33)+(R95*'UNIT VALUES'!$D$34),(Q95*'UNIT VALUES'!$D$31)+(T95*'UNIT VALUES'!$D$32)+(R95*'UNIT VALUES'!$D$34)))</f>
        <v>630094.83724545152</v>
      </c>
      <c r="W95" s="25">
        <f t="shared" si="3"/>
        <v>2389772</v>
      </c>
      <c r="X95" s="30">
        <f>ROUND(IF(C95="22", W95*'UNIT VALUES'!$D$44, W95*'UNIT VALUES'!$D$36), 0)</f>
        <v>2089140</v>
      </c>
      <c r="Y95" s="168">
        <f>ROUND(IF(C95="22", IF(U95&gt;V95,O95*'UNIT VALUES'!$D$38*'UNIT VALUES'!$D$44,O95*'UNIT VALUES'!$D$41*'UNIT VALUES'!$D$44),IF(U95&gt;V95, O95*'UNIT VALUES'!$D$28*'UNIT VALUES'!$D$36,0)), 0)</f>
        <v>381208</v>
      </c>
      <c r="Z95" s="168">
        <f>ROUND(IF(C95="22", IF(U95&gt;V95,Q95*'UNIT VALUES'!$D$39*'UNIT VALUES'!$D$44,Q95*'UNIT VALUES'!$D$42*'UNIT VALUES'!$D$44), IF(U95&gt;V95, Q95*'UNIT VALUES'!$D$29*'UNIT VALUES'!$D$36, Q95*'UNIT VALUES'!$D$31*'UNIT VALUES'!$D$36)),0)</f>
        <v>793997</v>
      </c>
      <c r="AA95" s="168">
        <f>ROUND(IF(C95="22", IF(U95&gt;V95,0,R95*'UNIT VALUES'!$D$43*'UNIT VALUES'!$D$44),IF(CALCS!U95&gt;CALCS!V95,0,CALCS!R95*'UNIT VALUES'!$D$34*'UNIT VALUES'!$D$36)), 0)</f>
        <v>0</v>
      </c>
      <c r="AB95" s="168">
        <f>ROUND(IF(C95="22",IF(U95&gt;V95,S95*'UNIT VALUES'!$D$40*'UNIT VALUES'!$D$44,0),IF(U95&gt;V95,S95*'UNIT VALUES'!$D$30*'UNIT VALUES'!$D$36)), 0)</f>
        <v>913935</v>
      </c>
      <c r="AC95" s="168">
        <f>ROUND(IF(U95&gt;V95,0,IF(T95&gt;1, IF(C95="66", T95*'UNIT VALUES'!$D$33*'UNIT VALUES'!$D$36,T95*'UNIT VALUES'!$D$32*'UNIT VALUES'!$D$36),0)),0)</f>
        <v>0</v>
      </c>
      <c r="AD95" t="str">
        <f t="shared" si="4"/>
        <v>061332</v>
      </c>
    </row>
    <row r="96" spans="1:30" x14ac:dyDescent="0.25">
      <c r="A96" s="176" t="s">
        <v>4959</v>
      </c>
      <c r="B96" s="176" t="s">
        <v>223</v>
      </c>
      <c r="C96" s="176" t="s">
        <v>27</v>
      </c>
      <c r="D96" s="176" t="s">
        <v>28</v>
      </c>
      <c r="E96" s="176" t="s">
        <v>224</v>
      </c>
      <c r="F96" s="176" t="s">
        <v>358</v>
      </c>
      <c r="G96" s="176" t="s">
        <v>236</v>
      </c>
      <c r="H96" s="176" t="s">
        <v>23</v>
      </c>
      <c r="I96" s="176" t="s">
        <v>359</v>
      </c>
      <c r="J96" s="176" t="s">
        <v>4628</v>
      </c>
      <c r="K96" s="176" t="s">
        <v>3328</v>
      </c>
      <c r="L96" s="176" t="s">
        <v>4960</v>
      </c>
      <c r="M96" s="177">
        <v>55080</v>
      </c>
      <c r="N96" s="177">
        <v>55080</v>
      </c>
      <c r="O96" s="177">
        <v>56529</v>
      </c>
      <c r="P96" s="177">
        <v>0</v>
      </c>
      <c r="Q96" s="177">
        <v>4580</v>
      </c>
      <c r="R96" s="177">
        <v>39</v>
      </c>
      <c r="S96" s="177">
        <v>881</v>
      </c>
      <c r="T96" s="24">
        <f>IF(P96&gt;0, ROUND(IF(IF(OR(C96="51", C96="52", C96="66"), (L96*'UNIT VALUES'!$C$26)-CALCS!P96,0)&gt;0, IF(OR(C96="51", C96="52", C96="66"), (L96*'UNIT VALUES'!$C$26)-CALCS!P96,0), 0), 0), ROUND(IF(IF(OR(C96="51", C96="52", C96="66"), (L96*'UNIT VALUES'!$C$26)-CALCS!O96,0)&gt;0, IF(OR(C96="51", C96="52", C96="66"), (L96*'UNIT VALUES'!$C$26)-CALCS!O96,0), 0), 0))</f>
        <v>0</v>
      </c>
      <c r="U96" s="25">
        <f>IF(C96="22", (O96*'UNIT VALUES'!$D$38)+(Q96*'UNIT VALUES'!$D$39)+(S96*'UNIT VALUES'!$D$40), (O96*'UNIT VALUES'!$D$28)+(Q96*'UNIT VALUES'!$D$29)+(S96*'UNIT VALUES'!$D$30))</f>
        <v>389288.86333801015</v>
      </c>
      <c r="V96" s="25">
        <f>IF(C96="22",(O96*'UNIT VALUES'!$D$41)+(Q96*'UNIT VALUES'!$D$42)+(R96*'UNIT VALUES'!$D$43),IF(C96="66",(Q96*'UNIT VALUES'!$D$31)+(T96*'UNIT VALUES'!$D$33)+(R96*'UNIT VALUES'!$D$34),(Q96*'UNIT VALUES'!$D$31)+(T96*'UNIT VALUES'!$D$32)+(R96*'UNIT VALUES'!$D$34)))</f>
        <v>79930.236051626256</v>
      </c>
      <c r="W96" s="25">
        <f t="shared" si="3"/>
        <v>389289</v>
      </c>
      <c r="X96" s="30">
        <f>ROUND(IF(C96="22", W96*'UNIT VALUES'!$D$44, W96*'UNIT VALUES'!$D$36), 0)</f>
        <v>340317</v>
      </c>
      <c r="Y96" s="168">
        <f>ROUND(IF(C96="22", IF(U96&gt;V96,O96*'UNIT VALUES'!$D$38*'UNIT VALUES'!$D$44,O96*'UNIT VALUES'!$D$41*'UNIT VALUES'!$D$44),IF(U96&gt;V96, O96*'UNIT VALUES'!$D$28*'UNIT VALUES'!$D$36,0)), 0)</f>
        <v>102780</v>
      </c>
      <c r="Z96" s="168">
        <f>ROUND(IF(C96="22", IF(U96&gt;V96,Q96*'UNIT VALUES'!$D$39*'UNIT VALUES'!$D$44,Q96*'UNIT VALUES'!$D$42*'UNIT VALUES'!$D$44), IF(U96&gt;V96, Q96*'UNIT VALUES'!$D$29*'UNIT VALUES'!$D$36, Q96*'UNIT VALUES'!$D$31*'UNIT VALUES'!$D$36)),0)</f>
        <v>111806</v>
      </c>
      <c r="AA96" s="168">
        <f>ROUND(IF(C96="22", IF(U96&gt;V96,0,R96*'UNIT VALUES'!$D$43*'UNIT VALUES'!$D$44),IF(CALCS!U96&gt;CALCS!V96,0,CALCS!R96*'UNIT VALUES'!$D$34*'UNIT VALUES'!$D$36)), 0)</f>
        <v>0</v>
      </c>
      <c r="AB96" s="168">
        <f>ROUND(IF(C96="22",IF(U96&gt;V96,S96*'UNIT VALUES'!$D$40*'UNIT VALUES'!$D$44,0),IF(U96&gt;V96,S96*'UNIT VALUES'!$D$30*'UNIT VALUES'!$D$36)), 0)</f>
        <v>125730</v>
      </c>
      <c r="AC96" s="168">
        <f>ROUND(IF(U96&gt;V96,0,IF(T96&gt;1, IF(C96="66", T96*'UNIT VALUES'!$D$33*'UNIT VALUES'!$D$36,T96*'UNIT VALUES'!$D$32*'UNIT VALUES'!$D$36),0)),0)</f>
        <v>0</v>
      </c>
      <c r="AD96" t="str">
        <f t="shared" si="4"/>
        <v>061380</v>
      </c>
    </row>
    <row r="97" spans="1:30" x14ac:dyDescent="0.25">
      <c r="A97" s="176" t="s">
        <v>4961</v>
      </c>
      <c r="B97" s="176" t="s">
        <v>223</v>
      </c>
      <c r="C97" s="176" t="s">
        <v>47</v>
      </c>
      <c r="D97" s="176" t="s">
        <v>48</v>
      </c>
      <c r="E97" s="176" t="s">
        <v>224</v>
      </c>
      <c r="F97" s="176" t="s">
        <v>361</v>
      </c>
      <c r="G97" s="176" t="s">
        <v>227</v>
      </c>
      <c r="H97" s="176" t="s">
        <v>23</v>
      </c>
      <c r="I97" s="176" t="s">
        <v>362</v>
      </c>
      <c r="J97" s="176" t="s">
        <v>229</v>
      </c>
      <c r="K97" s="176" t="s">
        <v>3327</v>
      </c>
      <c r="L97" s="176" t="s">
        <v>4962</v>
      </c>
      <c r="M97" s="177">
        <v>131945</v>
      </c>
      <c r="N97" s="177">
        <v>131945</v>
      </c>
      <c r="O97" s="177">
        <v>233136</v>
      </c>
      <c r="P97" s="177">
        <v>0</v>
      </c>
      <c r="Q97" s="177">
        <v>13695</v>
      </c>
      <c r="R97" s="177">
        <v>1395</v>
      </c>
      <c r="S97" s="177">
        <v>4677</v>
      </c>
      <c r="T97" s="24">
        <f>IF(P97&gt;0, ROUND(IF(IF(OR(C97="51", C97="52", C97="66"), (L97*'UNIT VALUES'!$C$26)-CALCS!P97,0)&gt;0, IF(OR(C97="51", C97="52", C97="66"), (L97*'UNIT VALUES'!$C$26)-CALCS!P97,0), 0), 0), ROUND(IF(IF(OR(C97="51", C97="52", C97="66"), (L97*'UNIT VALUES'!$C$26)-CALCS!O97,0)&gt;0, IF(OR(C97="51", C97="52", C97="66"), (L97*'UNIT VALUES'!$C$26)-CALCS!O97,0), 0), 0))</f>
        <v>0</v>
      </c>
      <c r="U97" s="25">
        <f>IF(C97="22", (O97*'UNIT VALUES'!$D$38)+(Q97*'UNIT VALUES'!$D$39)+(S97*'UNIT VALUES'!$D$40), (O97*'UNIT VALUES'!$D$28)+(Q97*'UNIT VALUES'!$D$29)+(S97*'UNIT VALUES'!$D$30))</f>
        <v>1630830.5748230468</v>
      </c>
      <c r="V97" s="25">
        <f>IF(C97="22",(O97*'UNIT VALUES'!$D$41)+(Q97*'UNIT VALUES'!$D$42)+(R97*'UNIT VALUES'!$D$43),IF(C97="66",(Q97*'UNIT VALUES'!$D$31)+(T97*'UNIT VALUES'!$D$33)+(R97*'UNIT VALUES'!$D$34),(Q97*'UNIT VALUES'!$D$31)+(T97*'UNIT VALUES'!$D$32)+(R97*'UNIT VALUES'!$D$34)))</f>
        <v>343663.04749619192</v>
      </c>
      <c r="W97" s="25">
        <f t="shared" si="3"/>
        <v>1630831</v>
      </c>
      <c r="X97" s="30">
        <f>ROUND(IF(C97="22", W97*'UNIT VALUES'!$D$44, W97*'UNIT VALUES'!$D$36), 0)</f>
        <v>1425673</v>
      </c>
      <c r="Y97" s="168">
        <f>ROUND(IF(C97="22", IF(U97&gt;V97,O97*'UNIT VALUES'!$D$38*'UNIT VALUES'!$D$44,O97*'UNIT VALUES'!$D$41*'UNIT VALUES'!$D$44),IF(U97&gt;V97, O97*'UNIT VALUES'!$D$28*'UNIT VALUES'!$D$36,0)), 0)</f>
        <v>423883</v>
      </c>
      <c r="Z97" s="168">
        <f>ROUND(IF(C97="22", IF(U97&gt;V97,Q97*'UNIT VALUES'!$D$39*'UNIT VALUES'!$D$44,Q97*'UNIT VALUES'!$D$42*'UNIT VALUES'!$D$44), IF(U97&gt;V97, Q97*'UNIT VALUES'!$D$29*'UNIT VALUES'!$D$36, Q97*'UNIT VALUES'!$D$31*'UNIT VALUES'!$D$36)),0)</f>
        <v>334321</v>
      </c>
      <c r="AA97" s="168">
        <f>ROUND(IF(C97="22", IF(U97&gt;V97,0,R97*'UNIT VALUES'!$D$43*'UNIT VALUES'!$D$44),IF(CALCS!U97&gt;CALCS!V97,0,CALCS!R97*'UNIT VALUES'!$D$34*'UNIT VALUES'!$D$36)), 0)</f>
        <v>0</v>
      </c>
      <c r="AB97" s="168">
        <f>ROUND(IF(C97="22",IF(U97&gt;V97,S97*'UNIT VALUES'!$D$40*'UNIT VALUES'!$D$44,0),IF(U97&gt;V97,S97*'UNIT VALUES'!$D$30*'UNIT VALUES'!$D$36)), 0)</f>
        <v>667469</v>
      </c>
      <c r="AC97" s="168">
        <f>ROUND(IF(U97&gt;V97,0,IF(T97&gt;1, IF(C97="66", T97*'UNIT VALUES'!$D$33*'UNIT VALUES'!$D$36,T97*'UNIT VALUES'!$D$32*'UNIT VALUES'!$D$36),0)),0)</f>
        <v>0</v>
      </c>
      <c r="AD97" t="str">
        <f t="shared" si="4"/>
        <v>061404</v>
      </c>
    </row>
    <row r="98" spans="1:30" x14ac:dyDescent="0.25">
      <c r="A98" s="176" t="s">
        <v>4963</v>
      </c>
      <c r="B98" s="176" t="s">
        <v>223</v>
      </c>
      <c r="C98" s="176" t="s">
        <v>27</v>
      </c>
      <c r="D98" s="176" t="s">
        <v>28</v>
      </c>
      <c r="E98" s="176" t="s">
        <v>224</v>
      </c>
      <c r="F98" s="176" t="s">
        <v>134</v>
      </c>
      <c r="G98" s="176" t="s">
        <v>210</v>
      </c>
      <c r="H98" s="176" t="s">
        <v>23</v>
      </c>
      <c r="I98" s="176" t="s">
        <v>364</v>
      </c>
      <c r="J98" s="176" t="s">
        <v>300</v>
      </c>
      <c r="K98" s="176" t="s">
        <v>3327</v>
      </c>
      <c r="L98" s="176" t="s">
        <v>4964</v>
      </c>
      <c r="M98" s="177">
        <v>251824</v>
      </c>
      <c r="N98" s="177">
        <v>218202</v>
      </c>
      <c r="O98" s="177">
        <v>522053</v>
      </c>
      <c r="P98" s="177">
        <v>0</v>
      </c>
      <c r="Q98" s="177">
        <v>149592</v>
      </c>
      <c r="R98" s="177">
        <v>11869</v>
      </c>
      <c r="S98" s="177">
        <v>16137</v>
      </c>
      <c r="T98" s="24">
        <f>IF(P98&gt;0, ROUND(IF(IF(OR(C98="51", C98="52", C98="66"), (L98*'UNIT VALUES'!$C$26)-CALCS!P98,0)&gt;0, IF(OR(C98="51", C98="52", C98="66"), (L98*'UNIT VALUES'!$C$26)-CALCS!P98,0), 0), 0), ROUND(IF(IF(OR(C98="51", C98="52", C98="66"), (L98*'UNIT VALUES'!$C$26)-CALCS!O98,0)&gt;0, IF(OR(C98="51", C98="52", C98="66"), (L98*'UNIT VALUES'!$C$26)-CALCS!O98,0), 0), 0))</f>
        <v>0</v>
      </c>
      <c r="U98" s="25">
        <f>IF(C98="22", (O98*'UNIT VALUES'!$D$38)+(Q98*'UNIT VALUES'!$D$39)+(S98*'UNIT VALUES'!$D$40), (O98*'UNIT VALUES'!$D$28)+(Q98*'UNIT VALUES'!$D$29)+(S98*'UNIT VALUES'!$D$30))</f>
        <v>7897468.6408612877</v>
      </c>
      <c r="V98" s="25">
        <f>IF(C98="22",(O98*'UNIT VALUES'!$D$41)+(Q98*'UNIT VALUES'!$D$42)+(R98*'UNIT VALUES'!$D$43),IF(C98="66",(Q98*'UNIT VALUES'!$D$31)+(T98*'UNIT VALUES'!$D$33)+(R98*'UNIT VALUES'!$D$34),(Q98*'UNIT VALUES'!$D$31)+(T98*'UNIT VALUES'!$D$32)+(R98*'UNIT VALUES'!$D$34)))</f>
        <v>3478080.1558289304</v>
      </c>
      <c r="W98" s="25">
        <f t="shared" si="3"/>
        <v>7897469</v>
      </c>
      <c r="X98" s="30">
        <f>ROUND(IF(C98="22", W98*'UNIT VALUES'!$D$44, W98*'UNIT VALUES'!$D$36), 0)</f>
        <v>6903972</v>
      </c>
      <c r="Y98" s="168">
        <f>ROUND(IF(C98="22", IF(U98&gt;V98,O98*'UNIT VALUES'!$D$38*'UNIT VALUES'!$D$44,O98*'UNIT VALUES'!$D$41*'UNIT VALUES'!$D$44),IF(U98&gt;V98, O98*'UNIT VALUES'!$D$28*'UNIT VALUES'!$D$36,0)), 0)</f>
        <v>949185</v>
      </c>
      <c r="Z98" s="168">
        <f>ROUND(IF(C98="22", IF(U98&gt;V98,Q98*'UNIT VALUES'!$D$39*'UNIT VALUES'!$D$44,Q98*'UNIT VALUES'!$D$42*'UNIT VALUES'!$D$44), IF(U98&gt;V98, Q98*'UNIT VALUES'!$D$29*'UNIT VALUES'!$D$36, Q98*'UNIT VALUES'!$D$31*'UNIT VALUES'!$D$36)),0)</f>
        <v>3651824</v>
      </c>
      <c r="AA98" s="168">
        <f>ROUND(IF(C98="22", IF(U98&gt;V98,0,R98*'UNIT VALUES'!$D$43*'UNIT VALUES'!$D$44),IF(CALCS!U98&gt;CALCS!V98,0,CALCS!R98*'UNIT VALUES'!$D$34*'UNIT VALUES'!$D$36)), 0)</f>
        <v>0</v>
      </c>
      <c r="AB98" s="168">
        <f>ROUND(IF(C98="22",IF(U98&gt;V98,S98*'UNIT VALUES'!$D$40*'UNIT VALUES'!$D$44,0),IF(U98&gt;V98,S98*'UNIT VALUES'!$D$30*'UNIT VALUES'!$D$36)), 0)</f>
        <v>2302962</v>
      </c>
      <c r="AC98" s="168">
        <f>ROUND(IF(U98&gt;V98,0,IF(T98&gt;1, IF(C98="66", T98*'UNIT VALUES'!$D$33*'UNIT VALUES'!$D$36,T98*'UNIT VALUES'!$D$32*'UNIT VALUES'!$D$36),0)),0)</f>
        <v>0</v>
      </c>
      <c r="AD98" t="str">
        <f t="shared" si="4"/>
        <v>061410</v>
      </c>
    </row>
    <row r="99" spans="1:30" x14ac:dyDescent="0.25">
      <c r="A99" s="176" t="s">
        <v>4965</v>
      </c>
      <c r="B99" s="176" t="s">
        <v>223</v>
      </c>
      <c r="C99" s="176" t="s">
        <v>47</v>
      </c>
      <c r="D99" s="176" t="s">
        <v>48</v>
      </c>
      <c r="E99" s="176" t="s">
        <v>224</v>
      </c>
      <c r="F99" s="176" t="s">
        <v>366</v>
      </c>
      <c r="G99" s="176" t="s">
        <v>236</v>
      </c>
      <c r="H99" s="176" t="s">
        <v>23</v>
      </c>
      <c r="I99" s="176" t="s">
        <v>367</v>
      </c>
      <c r="J99" s="176" t="s">
        <v>4628</v>
      </c>
      <c r="K99" s="176" t="s">
        <v>3328</v>
      </c>
      <c r="L99" s="176" t="s">
        <v>4966</v>
      </c>
      <c r="M99" s="177">
        <v>102246</v>
      </c>
      <c r="N99" s="177">
        <v>102034</v>
      </c>
      <c r="O99" s="177">
        <v>140721</v>
      </c>
      <c r="P99" s="177">
        <v>0</v>
      </c>
      <c r="Q99" s="177">
        <v>22903</v>
      </c>
      <c r="R99" s="177">
        <v>2533</v>
      </c>
      <c r="S99" s="177">
        <v>4421</v>
      </c>
      <c r="T99" s="24">
        <f>IF(P99&gt;0, ROUND(IF(IF(OR(C99="51", C99="52", C99="66"), (L99*'UNIT VALUES'!$C$26)-CALCS!P99,0)&gt;0, IF(OR(C99="51", C99="52", C99="66"), (L99*'UNIT VALUES'!$C$26)-CALCS!P99,0), 0), 0), ROUND(IF(IF(OR(C99="51", C99="52", C99="66"), (L99*'UNIT VALUES'!$C$26)-CALCS!O99,0)&gt;0, IF(OR(C99="51", C99="52", C99="66"), (L99*'UNIT VALUES'!$C$26)-CALCS!O99,0), 0), 0))</f>
        <v>0</v>
      </c>
      <c r="U99" s="25">
        <f>IF(C99="22", (O99*'UNIT VALUES'!$D$38)+(Q99*'UNIT VALUES'!$D$39)+(S99*'UNIT VALUES'!$D$40), (O99*'UNIT VALUES'!$D$28)+(Q99*'UNIT VALUES'!$D$29)+(S99*'UNIT VALUES'!$D$30))</f>
        <v>1653963.9983595929</v>
      </c>
      <c r="V99" s="25">
        <f>IF(C99="22",(O99*'UNIT VALUES'!$D$41)+(Q99*'UNIT VALUES'!$D$42)+(R99*'UNIT VALUES'!$D$43),IF(C99="66",(Q99*'UNIT VALUES'!$D$31)+(T99*'UNIT VALUES'!$D$33)+(R99*'UNIT VALUES'!$D$34),(Q99*'UNIT VALUES'!$D$31)+(T99*'UNIT VALUES'!$D$32)+(R99*'UNIT VALUES'!$D$34)))</f>
        <v>591107.00970916683</v>
      </c>
      <c r="W99" s="25">
        <f t="shared" si="3"/>
        <v>1653964</v>
      </c>
      <c r="X99" s="30">
        <f>ROUND(IF(C99="22", W99*'UNIT VALUES'!$D$44, W99*'UNIT VALUES'!$D$36), 0)</f>
        <v>1445896</v>
      </c>
      <c r="Y99" s="168">
        <f>ROUND(IF(C99="22", IF(U99&gt;V99,O99*'UNIT VALUES'!$D$38*'UNIT VALUES'!$D$44,O99*'UNIT VALUES'!$D$41*'UNIT VALUES'!$D$44),IF(U99&gt;V99, O99*'UNIT VALUES'!$D$28*'UNIT VALUES'!$D$36,0)), 0)</f>
        <v>255856</v>
      </c>
      <c r="Z99" s="168">
        <f>ROUND(IF(C99="22", IF(U99&gt;V99,Q99*'UNIT VALUES'!$D$39*'UNIT VALUES'!$D$44,Q99*'UNIT VALUES'!$D$42*'UNIT VALUES'!$D$44), IF(U99&gt;V99, Q99*'UNIT VALUES'!$D$29*'UNIT VALUES'!$D$36, Q99*'UNIT VALUES'!$D$31*'UNIT VALUES'!$D$36)),0)</f>
        <v>559106</v>
      </c>
      <c r="AA99" s="168">
        <f>ROUND(IF(C99="22", IF(U99&gt;V99,0,R99*'UNIT VALUES'!$D$43*'UNIT VALUES'!$D$44),IF(CALCS!U99&gt;CALCS!V99,0,CALCS!R99*'UNIT VALUES'!$D$34*'UNIT VALUES'!$D$36)), 0)</f>
        <v>0</v>
      </c>
      <c r="AB99" s="168">
        <f>ROUND(IF(C99="22",IF(U99&gt;V99,S99*'UNIT VALUES'!$D$40*'UNIT VALUES'!$D$44,0),IF(U99&gt;V99,S99*'UNIT VALUES'!$D$30*'UNIT VALUES'!$D$36)), 0)</f>
        <v>630935</v>
      </c>
      <c r="AC99" s="168">
        <f>ROUND(IF(U99&gt;V99,0,IF(T99&gt;1, IF(C99="66", T99*'UNIT VALUES'!$D$33*'UNIT VALUES'!$D$36,T99*'UNIT VALUES'!$D$32*'UNIT VALUES'!$D$36),0)),0)</f>
        <v>0</v>
      </c>
      <c r="AD99" t="str">
        <f t="shared" si="4"/>
        <v>061416</v>
      </c>
    </row>
    <row r="100" spans="1:30" x14ac:dyDescent="0.25">
      <c r="A100" s="176" t="s">
        <v>4967</v>
      </c>
      <c r="B100" s="176" t="s">
        <v>223</v>
      </c>
      <c r="C100" s="176" t="s">
        <v>27</v>
      </c>
      <c r="D100" s="176" t="s">
        <v>28</v>
      </c>
      <c r="E100" s="176" t="s">
        <v>224</v>
      </c>
      <c r="F100" s="176" t="s">
        <v>369</v>
      </c>
      <c r="G100" s="176" t="s">
        <v>232</v>
      </c>
      <c r="H100" s="176" t="s">
        <v>23</v>
      </c>
      <c r="I100" s="176" t="s">
        <v>370</v>
      </c>
      <c r="J100" s="176" t="s">
        <v>234</v>
      </c>
      <c r="K100" s="176" t="s">
        <v>3328</v>
      </c>
      <c r="L100" s="176" t="s">
        <v>4968</v>
      </c>
      <c r="M100" s="177">
        <v>45165</v>
      </c>
      <c r="N100" s="177">
        <v>45165</v>
      </c>
      <c r="O100" s="177">
        <v>60048</v>
      </c>
      <c r="P100" s="177">
        <v>0</v>
      </c>
      <c r="Q100" s="177">
        <v>8878</v>
      </c>
      <c r="R100" s="177">
        <v>1183</v>
      </c>
      <c r="S100" s="177">
        <v>2384</v>
      </c>
      <c r="T100" s="24">
        <f>IF(P100&gt;0, ROUND(IF(IF(OR(C100="51", C100="52", C100="66"), (L100*'UNIT VALUES'!$C$26)-CALCS!P100,0)&gt;0, IF(OR(C100="51", C100="52", C100="66"), (L100*'UNIT VALUES'!$C$26)-CALCS!P100,0), 0), 0), ROUND(IF(IF(OR(C100="51", C100="52", C100="66"), (L100*'UNIT VALUES'!$C$26)-CALCS!O100,0)&gt;0, IF(OR(C100="51", C100="52", C100="66"), (L100*'UNIT VALUES'!$C$26)-CALCS!O100,0), 0), 0))</f>
        <v>0</v>
      </c>
      <c r="U100" s="25">
        <f>IF(C100="22", (O100*'UNIT VALUES'!$D$38)+(Q100*'UNIT VALUES'!$D$39)+(S100*'UNIT VALUES'!$D$40), (O100*'UNIT VALUES'!$D$28)+(Q100*'UNIT VALUES'!$D$29)+(S100*'UNIT VALUES'!$D$30))</f>
        <v>761993.19669714861</v>
      </c>
      <c r="V100" s="25">
        <f>IF(C100="22",(O100*'UNIT VALUES'!$D$41)+(Q100*'UNIT VALUES'!$D$42)+(R100*'UNIT VALUES'!$D$43),IF(C100="66",(Q100*'UNIT VALUES'!$D$31)+(T100*'UNIT VALUES'!$D$33)+(R100*'UNIT VALUES'!$D$34),(Q100*'UNIT VALUES'!$D$31)+(T100*'UNIT VALUES'!$D$32)+(R100*'UNIT VALUES'!$D$34)))</f>
        <v>245598.87218662282</v>
      </c>
      <c r="W100" s="25">
        <f t="shared" si="3"/>
        <v>761993</v>
      </c>
      <c r="X100" s="30">
        <f>ROUND(IF(C100="22", W100*'UNIT VALUES'!$D$44, W100*'UNIT VALUES'!$D$36), 0)</f>
        <v>666135</v>
      </c>
      <c r="Y100" s="168">
        <f>ROUND(IF(C100="22", IF(U100&gt;V100,O100*'UNIT VALUES'!$D$38*'UNIT VALUES'!$D$44,O100*'UNIT VALUES'!$D$41*'UNIT VALUES'!$D$44),IF(U100&gt;V100, O100*'UNIT VALUES'!$D$28*'UNIT VALUES'!$D$36,0)), 0)</f>
        <v>109178</v>
      </c>
      <c r="Z100" s="168">
        <f>ROUND(IF(C100="22", IF(U100&gt;V100,Q100*'UNIT VALUES'!$D$39*'UNIT VALUES'!$D$44,Q100*'UNIT VALUES'!$D$42*'UNIT VALUES'!$D$44), IF(U100&gt;V100, Q100*'UNIT VALUES'!$D$29*'UNIT VALUES'!$D$36, Q100*'UNIT VALUES'!$D$31*'UNIT VALUES'!$D$36)),0)</f>
        <v>216729</v>
      </c>
      <c r="AA100" s="168">
        <f>ROUND(IF(C100="22", IF(U100&gt;V100,0,R100*'UNIT VALUES'!$D$43*'UNIT VALUES'!$D$44),IF(CALCS!U100&gt;CALCS!V100,0,CALCS!R100*'UNIT VALUES'!$D$34*'UNIT VALUES'!$D$36)), 0)</f>
        <v>0</v>
      </c>
      <c r="AB100" s="168">
        <f>ROUND(IF(C100="22",IF(U100&gt;V100,S100*'UNIT VALUES'!$D$40*'UNIT VALUES'!$D$44,0),IF(U100&gt;V100,S100*'UNIT VALUES'!$D$30*'UNIT VALUES'!$D$36)), 0)</f>
        <v>340228</v>
      </c>
      <c r="AC100" s="168">
        <f>ROUND(IF(U100&gt;V100,0,IF(T100&gt;1, IF(C100="66", T100*'UNIT VALUES'!$D$33*'UNIT VALUES'!$D$36,T100*'UNIT VALUES'!$D$32*'UNIT VALUES'!$D$36),0)),0)</f>
        <v>0</v>
      </c>
      <c r="AD100" t="str">
        <f t="shared" si="4"/>
        <v>061428</v>
      </c>
    </row>
    <row r="101" spans="1:30" x14ac:dyDescent="0.25">
      <c r="A101" s="176" t="s">
        <v>4969</v>
      </c>
      <c r="B101" s="176" t="s">
        <v>223</v>
      </c>
      <c r="C101" s="176" t="s">
        <v>47</v>
      </c>
      <c r="D101" s="176" t="s">
        <v>48</v>
      </c>
      <c r="E101" s="176" t="s">
        <v>224</v>
      </c>
      <c r="F101" s="176" t="s">
        <v>372</v>
      </c>
      <c r="G101" s="176" t="s">
        <v>236</v>
      </c>
      <c r="H101" s="176" t="s">
        <v>23</v>
      </c>
      <c r="I101" s="176" t="s">
        <v>373</v>
      </c>
      <c r="J101" s="176" t="s">
        <v>4628</v>
      </c>
      <c r="K101" s="176" t="s">
        <v>3328</v>
      </c>
      <c r="L101" s="176" t="s">
        <v>4970</v>
      </c>
      <c r="M101" s="177">
        <v>124805</v>
      </c>
      <c r="N101" s="177">
        <v>123307</v>
      </c>
      <c r="O101" s="177">
        <v>174858</v>
      </c>
      <c r="P101" s="177">
        <v>0</v>
      </c>
      <c r="Q101" s="177">
        <v>30436</v>
      </c>
      <c r="R101" s="177">
        <v>778</v>
      </c>
      <c r="S101" s="177">
        <v>7242</v>
      </c>
      <c r="T101" s="24">
        <f>IF(P101&gt;0, ROUND(IF(IF(OR(C101="51", C101="52", C101="66"), (L101*'UNIT VALUES'!$C$26)-CALCS!P101,0)&gt;0, IF(OR(C101="51", C101="52", C101="66"), (L101*'UNIT VALUES'!$C$26)-CALCS!P101,0), 0), 0), ROUND(IF(IF(OR(C101="51", C101="52", C101="66"), (L101*'UNIT VALUES'!$C$26)-CALCS!O101,0)&gt;0, IF(OR(C101="51", C101="52", C101="66"), (L101*'UNIT VALUES'!$C$26)-CALCS!O101,0), 0), 0))</f>
        <v>0</v>
      </c>
      <c r="U101" s="25">
        <f>IF(C101="22", (O101*'UNIT VALUES'!$D$38)+(Q101*'UNIT VALUES'!$D$39)+(S101*'UNIT VALUES'!$D$40), (O101*'UNIT VALUES'!$D$28)+(Q101*'UNIT VALUES'!$D$29)+(S101*'UNIT VALUES'!$D$30))</f>
        <v>2395848.3390717339</v>
      </c>
      <c r="V101" s="25">
        <f>IF(C101="22",(O101*'UNIT VALUES'!$D$41)+(Q101*'UNIT VALUES'!$D$42)+(R101*'UNIT VALUES'!$D$43),IF(C101="66",(Q101*'UNIT VALUES'!$D$31)+(T101*'UNIT VALUES'!$D$33)+(R101*'UNIT VALUES'!$D$34),(Q101*'UNIT VALUES'!$D$31)+(T101*'UNIT VALUES'!$D$32)+(R101*'UNIT VALUES'!$D$34)))</f>
        <v>573644.65160096926</v>
      </c>
      <c r="W101" s="25">
        <f t="shared" si="3"/>
        <v>2395848</v>
      </c>
      <c r="X101" s="30">
        <f>ROUND(IF(C101="22", W101*'UNIT VALUES'!$D$44, W101*'UNIT VALUES'!$D$36), 0)</f>
        <v>2094452</v>
      </c>
      <c r="Y101" s="168">
        <f>ROUND(IF(C101="22", IF(U101&gt;V101,O101*'UNIT VALUES'!$D$38*'UNIT VALUES'!$D$44,O101*'UNIT VALUES'!$D$41*'UNIT VALUES'!$D$44),IF(U101&gt;V101, O101*'UNIT VALUES'!$D$28*'UNIT VALUES'!$D$36,0)), 0)</f>
        <v>317923</v>
      </c>
      <c r="Z101" s="168">
        <f>ROUND(IF(C101="22", IF(U101&gt;V101,Q101*'UNIT VALUES'!$D$39*'UNIT VALUES'!$D$44,Q101*'UNIT VALUES'!$D$42*'UNIT VALUES'!$D$44), IF(U101&gt;V101, Q101*'UNIT VALUES'!$D$29*'UNIT VALUES'!$D$36, Q101*'UNIT VALUES'!$D$31*'UNIT VALUES'!$D$36)),0)</f>
        <v>743000</v>
      </c>
      <c r="AA101" s="168">
        <f>ROUND(IF(C101="22", IF(U101&gt;V101,0,R101*'UNIT VALUES'!$D$43*'UNIT VALUES'!$D$44),IF(CALCS!U101&gt;CALCS!V101,0,CALCS!R101*'UNIT VALUES'!$D$34*'UNIT VALUES'!$D$36)), 0)</f>
        <v>0</v>
      </c>
      <c r="AB101" s="168">
        <f>ROUND(IF(C101="22",IF(U101&gt;V101,S101*'UNIT VALUES'!$D$40*'UNIT VALUES'!$D$44,0),IF(U101&gt;V101,S101*'UNIT VALUES'!$D$30*'UNIT VALUES'!$D$36)), 0)</f>
        <v>1033529</v>
      </c>
      <c r="AC101" s="168">
        <f>ROUND(IF(U101&gt;V101,0,IF(T101&gt;1, IF(C101="66", T101*'UNIT VALUES'!$D$33*'UNIT VALUES'!$D$36,T101*'UNIT VALUES'!$D$32*'UNIT VALUES'!$D$36),0)),0)</f>
        <v>0</v>
      </c>
      <c r="AD101" t="str">
        <f t="shared" si="4"/>
        <v>061440</v>
      </c>
    </row>
    <row r="102" spans="1:30" x14ac:dyDescent="0.25">
      <c r="A102" s="176" t="s">
        <v>4971</v>
      </c>
      <c r="B102" s="176" t="s">
        <v>223</v>
      </c>
      <c r="C102" s="176" t="s">
        <v>47</v>
      </c>
      <c r="D102" s="176" t="s">
        <v>48</v>
      </c>
      <c r="E102" s="176" t="s">
        <v>224</v>
      </c>
      <c r="F102" s="176" t="s">
        <v>375</v>
      </c>
      <c r="G102" s="176" t="s">
        <v>314</v>
      </c>
      <c r="H102" s="176" t="s">
        <v>23</v>
      </c>
      <c r="I102" s="176" t="s">
        <v>376</v>
      </c>
      <c r="J102" s="176" t="s">
        <v>316</v>
      </c>
      <c r="K102" s="176" t="s">
        <v>3327</v>
      </c>
      <c r="L102" s="176" t="s">
        <v>4972</v>
      </c>
      <c r="M102" s="177">
        <v>21641</v>
      </c>
      <c r="N102" s="177">
        <v>21641</v>
      </c>
      <c r="O102" s="177">
        <v>55069</v>
      </c>
      <c r="P102" s="177">
        <v>0</v>
      </c>
      <c r="Q102" s="177">
        <v>7724</v>
      </c>
      <c r="R102" s="177">
        <v>625</v>
      </c>
      <c r="S102" s="177">
        <v>1455</v>
      </c>
      <c r="T102" s="24">
        <f>IF(P102&gt;0, ROUND(IF(IF(OR(C102="51", C102="52", C102="66"), (L102*'UNIT VALUES'!$C$26)-CALCS!P102,0)&gt;0, IF(OR(C102="51", C102="52", C102="66"), (L102*'UNIT VALUES'!$C$26)-CALCS!P102,0), 0), 0), ROUND(IF(IF(OR(C102="51", C102="52", C102="66"), (L102*'UNIT VALUES'!$C$26)-CALCS!O102,0)&gt;0, IF(OR(C102="51", C102="52", C102="66"), (L102*'UNIT VALUES'!$C$26)-CALCS!O102,0), 0), 0))</f>
        <v>0</v>
      </c>
      <c r="U102" s="25">
        <f>IF(C102="22", (O102*'UNIT VALUES'!$D$38)+(Q102*'UNIT VALUES'!$D$39)+(S102*'UNIT VALUES'!$D$40), (O102*'UNIT VALUES'!$D$28)+(Q102*'UNIT VALUES'!$D$29)+(S102*'UNIT VALUES'!$D$30))</f>
        <v>567753.40216595982</v>
      </c>
      <c r="V102" s="25">
        <f>IF(C102="22",(O102*'UNIT VALUES'!$D$41)+(Q102*'UNIT VALUES'!$D$42)+(R102*'UNIT VALUES'!$D$43),IF(C102="66",(Q102*'UNIT VALUES'!$D$31)+(T102*'UNIT VALUES'!$D$33)+(R102*'UNIT VALUES'!$D$34),(Q102*'UNIT VALUES'!$D$31)+(T102*'UNIT VALUES'!$D$32)+(R102*'UNIT VALUES'!$D$34)))</f>
        <v>180581.81472903903</v>
      </c>
      <c r="W102" s="25">
        <f t="shared" si="3"/>
        <v>567753</v>
      </c>
      <c r="X102" s="30">
        <f>ROUND(IF(C102="22", W102*'UNIT VALUES'!$D$44, W102*'UNIT VALUES'!$D$36), 0)</f>
        <v>496330</v>
      </c>
      <c r="Y102" s="168">
        <f>ROUND(IF(C102="22", IF(U102&gt;V102,O102*'UNIT VALUES'!$D$38*'UNIT VALUES'!$D$44,O102*'UNIT VALUES'!$D$41*'UNIT VALUES'!$D$44),IF(U102&gt;V102, O102*'UNIT VALUES'!$D$28*'UNIT VALUES'!$D$36,0)), 0)</f>
        <v>100125</v>
      </c>
      <c r="Z102" s="168">
        <f>ROUND(IF(C102="22", IF(U102&gt;V102,Q102*'UNIT VALUES'!$D$39*'UNIT VALUES'!$D$44,Q102*'UNIT VALUES'!$D$42*'UNIT VALUES'!$D$44), IF(U102&gt;V102, Q102*'UNIT VALUES'!$D$29*'UNIT VALUES'!$D$36, Q102*'UNIT VALUES'!$D$31*'UNIT VALUES'!$D$36)),0)</f>
        <v>188557</v>
      </c>
      <c r="AA102" s="168">
        <f>ROUND(IF(C102="22", IF(U102&gt;V102,0,R102*'UNIT VALUES'!$D$43*'UNIT VALUES'!$D$44),IF(CALCS!U102&gt;CALCS!V102,0,CALCS!R102*'UNIT VALUES'!$D$34*'UNIT VALUES'!$D$36)), 0)</f>
        <v>0</v>
      </c>
      <c r="AB102" s="168">
        <f>ROUND(IF(C102="22",IF(U102&gt;V102,S102*'UNIT VALUES'!$D$40*'UNIT VALUES'!$D$44,0),IF(U102&gt;V102,S102*'UNIT VALUES'!$D$30*'UNIT VALUES'!$D$36)), 0)</f>
        <v>207648</v>
      </c>
      <c r="AC102" s="168">
        <f>ROUND(IF(U102&gt;V102,0,IF(T102&gt;1, IF(C102="66", T102*'UNIT VALUES'!$D$33*'UNIT VALUES'!$D$36,T102*'UNIT VALUES'!$D$32*'UNIT VALUES'!$D$36),0)),0)</f>
        <v>0</v>
      </c>
      <c r="AD102" t="str">
        <f t="shared" si="4"/>
        <v>061452</v>
      </c>
    </row>
    <row r="103" spans="1:30" x14ac:dyDescent="0.25">
      <c r="A103" s="176" t="s">
        <v>4863</v>
      </c>
      <c r="B103" s="176" t="s">
        <v>223</v>
      </c>
      <c r="C103" s="176" t="s">
        <v>27</v>
      </c>
      <c r="D103" s="176" t="s">
        <v>28</v>
      </c>
      <c r="E103" s="176" t="s">
        <v>224</v>
      </c>
      <c r="F103" s="176" t="s">
        <v>377</v>
      </c>
      <c r="G103" s="176" t="s">
        <v>232</v>
      </c>
      <c r="H103" s="176" t="s">
        <v>23</v>
      </c>
      <c r="I103" s="176" t="s">
        <v>378</v>
      </c>
      <c r="J103" s="176" t="s">
        <v>234</v>
      </c>
      <c r="K103" s="176" t="s">
        <v>3328</v>
      </c>
      <c r="L103" s="176" t="s">
        <v>4973</v>
      </c>
      <c r="M103" s="177">
        <v>139190</v>
      </c>
      <c r="N103" s="177">
        <v>139060</v>
      </c>
      <c r="O103" s="177">
        <v>200831</v>
      </c>
      <c r="P103" s="177">
        <v>0</v>
      </c>
      <c r="Q103" s="177">
        <v>28495</v>
      </c>
      <c r="R103" s="177">
        <v>15722</v>
      </c>
      <c r="S103" s="177">
        <v>5547</v>
      </c>
      <c r="T103" s="24">
        <f>IF(P103&gt;0, ROUND(IF(IF(OR(C103="51", C103="52", C103="66"), (L103*'UNIT VALUES'!$C$26)-CALCS!P103,0)&gt;0, IF(OR(C103="51", C103="52", C103="66"), (L103*'UNIT VALUES'!$C$26)-CALCS!P103,0), 0), 0), ROUND(IF(IF(OR(C103="51", C103="52", C103="66"), (L103*'UNIT VALUES'!$C$26)-CALCS!O103,0)&gt;0, IF(OR(C103="51", C103="52", C103="66"), (L103*'UNIT VALUES'!$C$26)-CALCS!O103,0), 0), 0))</f>
        <v>0</v>
      </c>
      <c r="U103" s="25">
        <f>IF(C103="22", (O103*'UNIT VALUES'!$D$38)+(Q103*'UNIT VALUES'!$D$39)+(S103*'UNIT VALUES'!$D$40), (O103*'UNIT VALUES'!$D$28)+(Q103*'UNIT VALUES'!$D$29)+(S103*'UNIT VALUES'!$D$30))</f>
        <v>2118956.8307148027</v>
      </c>
      <c r="V103" s="25">
        <f>IF(C103="22",(O103*'UNIT VALUES'!$D$41)+(Q103*'UNIT VALUES'!$D$42)+(R103*'UNIT VALUES'!$D$43),IF(C103="66",(Q103*'UNIT VALUES'!$D$31)+(T103*'UNIT VALUES'!$D$33)+(R103*'UNIT VALUES'!$D$34),(Q103*'UNIT VALUES'!$D$31)+(T103*'UNIT VALUES'!$D$32)+(R103*'UNIT VALUES'!$D$34)))</f>
        <v>1764547.1662607696</v>
      </c>
      <c r="W103" s="25">
        <f t="shared" si="3"/>
        <v>2118957</v>
      </c>
      <c r="X103" s="30">
        <f>ROUND(IF(C103="22", W103*'UNIT VALUES'!$D$44, W103*'UNIT VALUES'!$D$36), 0)</f>
        <v>1852393</v>
      </c>
      <c r="Y103" s="168">
        <f>ROUND(IF(C103="22", IF(U103&gt;V103,O103*'UNIT VALUES'!$D$38*'UNIT VALUES'!$D$44,O103*'UNIT VALUES'!$D$41*'UNIT VALUES'!$D$44),IF(U103&gt;V103, O103*'UNIT VALUES'!$D$28*'UNIT VALUES'!$D$36,0)), 0)</f>
        <v>365147</v>
      </c>
      <c r="Z103" s="168">
        <f>ROUND(IF(C103="22", IF(U103&gt;V103,Q103*'UNIT VALUES'!$D$39*'UNIT VALUES'!$D$44,Q103*'UNIT VALUES'!$D$42*'UNIT VALUES'!$D$44), IF(U103&gt;V103, Q103*'UNIT VALUES'!$D$29*'UNIT VALUES'!$D$36, Q103*'UNIT VALUES'!$D$31*'UNIT VALUES'!$D$36)),0)</f>
        <v>695617</v>
      </c>
      <c r="AA103" s="168">
        <f>ROUND(IF(C103="22", IF(U103&gt;V103,0,R103*'UNIT VALUES'!$D$43*'UNIT VALUES'!$D$44),IF(CALCS!U103&gt;CALCS!V103,0,CALCS!R103*'UNIT VALUES'!$D$34*'UNIT VALUES'!$D$36)), 0)</f>
        <v>0</v>
      </c>
      <c r="AB103" s="168">
        <f>ROUND(IF(C103="22",IF(U103&gt;V103,S103*'UNIT VALUES'!$D$40*'UNIT VALUES'!$D$44,0),IF(U103&gt;V103,S103*'UNIT VALUES'!$D$30*'UNIT VALUES'!$D$36)), 0)</f>
        <v>791630</v>
      </c>
      <c r="AC103" s="168">
        <f>ROUND(IF(U103&gt;V103,0,IF(T103&gt;1, IF(C103="66", T103*'UNIT VALUES'!$D$33*'UNIT VALUES'!$D$36,T103*'UNIT VALUES'!$D$32*'UNIT VALUES'!$D$36),0)),0)</f>
        <v>0</v>
      </c>
      <c r="AD103" t="str">
        <f t="shared" si="4"/>
        <v>061464</v>
      </c>
    </row>
    <row r="104" spans="1:30" x14ac:dyDescent="0.25">
      <c r="A104" s="176" t="s">
        <v>4974</v>
      </c>
      <c r="B104" s="176" t="s">
        <v>223</v>
      </c>
      <c r="C104" s="176" t="s">
        <v>47</v>
      </c>
      <c r="D104" s="176" t="s">
        <v>48</v>
      </c>
      <c r="E104" s="176" t="s">
        <v>224</v>
      </c>
      <c r="F104" s="176" t="s">
        <v>380</v>
      </c>
      <c r="G104" s="176" t="s">
        <v>232</v>
      </c>
      <c r="H104" s="176" t="s">
        <v>23</v>
      </c>
      <c r="I104" s="176" t="s">
        <v>381</v>
      </c>
      <c r="J104" s="176" t="s">
        <v>234</v>
      </c>
      <c r="K104" s="176" t="s">
        <v>3328</v>
      </c>
      <c r="L104" s="176" t="s">
        <v>4975</v>
      </c>
      <c r="M104" s="177">
        <v>0</v>
      </c>
      <c r="N104" s="177">
        <v>0</v>
      </c>
      <c r="O104" s="177">
        <v>51851</v>
      </c>
      <c r="P104" s="177">
        <v>0</v>
      </c>
      <c r="Q104" s="177">
        <v>4740</v>
      </c>
      <c r="R104" s="177">
        <v>767</v>
      </c>
      <c r="S104" s="177">
        <v>490</v>
      </c>
      <c r="T104" s="24">
        <f>IF(P104&gt;0, ROUND(IF(IF(OR(C104="51", C104="52", C104="66"), (L104*'UNIT VALUES'!$C$26)-CALCS!P104,0)&gt;0, IF(OR(C104="51", C104="52", C104="66"), (L104*'UNIT VALUES'!$C$26)-CALCS!P104,0), 0), 0), ROUND(IF(IF(OR(C104="51", C104="52", C104="66"), (L104*'UNIT VALUES'!$C$26)-CALCS!O104,0)&gt;0, IF(OR(C104="51", C104="52", C104="66"), (L104*'UNIT VALUES'!$C$26)-CALCS!O104,0), 0), 0))</f>
        <v>0</v>
      </c>
      <c r="U104" s="25">
        <f>IF(C104="22", (O104*'UNIT VALUES'!$D$38)+(Q104*'UNIT VALUES'!$D$39)+(S104*'UNIT VALUES'!$D$40), (O104*'UNIT VALUES'!$D$28)+(Q104*'UNIT VALUES'!$D$29)+(S104*'UNIT VALUES'!$D$30))</f>
        <v>320196.74499806517</v>
      </c>
      <c r="V104" s="25">
        <f>IF(C104="22",(O104*'UNIT VALUES'!$D$41)+(Q104*'UNIT VALUES'!$D$42)+(R104*'UNIT VALUES'!$D$43),IF(C104="66",(Q104*'UNIT VALUES'!$D$31)+(T104*'UNIT VALUES'!$D$33)+(R104*'UNIT VALUES'!$D$34),(Q104*'UNIT VALUES'!$D$31)+(T104*'UNIT VALUES'!$D$32)+(R104*'UNIT VALUES'!$D$34)))</f>
        <v>142210.35662026517</v>
      </c>
      <c r="W104" s="25">
        <f t="shared" si="3"/>
        <v>320197</v>
      </c>
      <c r="X104" s="30">
        <f>ROUND(IF(C104="22", W104*'UNIT VALUES'!$D$44, W104*'UNIT VALUES'!$D$36), 0)</f>
        <v>279916</v>
      </c>
      <c r="Y104" s="168">
        <f>ROUND(IF(C104="22", IF(U104&gt;V104,O104*'UNIT VALUES'!$D$38*'UNIT VALUES'!$D$44,O104*'UNIT VALUES'!$D$41*'UNIT VALUES'!$D$44),IF(U104&gt;V104, O104*'UNIT VALUES'!$D$28*'UNIT VALUES'!$D$36,0)), 0)</f>
        <v>94274</v>
      </c>
      <c r="Z104" s="168">
        <f>ROUND(IF(C104="22", IF(U104&gt;V104,Q104*'UNIT VALUES'!$D$39*'UNIT VALUES'!$D$44,Q104*'UNIT VALUES'!$D$42*'UNIT VALUES'!$D$44), IF(U104&gt;V104, Q104*'UNIT VALUES'!$D$29*'UNIT VALUES'!$D$36, Q104*'UNIT VALUES'!$D$31*'UNIT VALUES'!$D$36)),0)</f>
        <v>115712</v>
      </c>
      <c r="AA104" s="168">
        <f>ROUND(IF(C104="22", IF(U104&gt;V104,0,R104*'UNIT VALUES'!$D$43*'UNIT VALUES'!$D$44),IF(CALCS!U104&gt;CALCS!V104,0,CALCS!R104*'UNIT VALUES'!$D$34*'UNIT VALUES'!$D$36)), 0)</f>
        <v>0</v>
      </c>
      <c r="AB104" s="168">
        <f>ROUND(IF(C104="22",IF(U104&gt;V104,S104*'UNIT VALUES'!$D$40*'UNIT VALUES'!$D$44,0),IF(U104&gt;V104,S104*'UNIT VALUES'!$D$30*'UNIT VALUES'!$D$36)), 0)</f>
        <v>69929</v>
      </c>
      <c r="AC104" s="168">
        <f>ROUND(IF(U104&gt;V104,0,IF(T104&gt;1, IF(C104="66", T104*'UNIT VALUES'!$D$33*'UNIT VALUES'!$D$36,T104*'UNIT VALUES'!$D$32*'UNIT VALUES'!$D$36),0)),0)</f>
        <v>0</v>
      </c>
      <c r="AD104" t="str">
        <f t="shared" si="4"/>
        <v>061470</v>
      </c>
    </row>
    <row r="105" spans="1:30" x14ac:dyDescent="0.25">
      <c r="A105" s="176" t="s">
        <v>4976</v>
      </c>
      <c r="B105" s="176" t="s">
        <v>223</v>
      </c>
      <c r="C105" s="176" t="s">
        <v>47</v>
      </c>
      <c r="D105" s="176" t="s">
        <v>48</v>
      </c>
      <c r="E105" s="176" t="s">
        <v>224</v>
      </c>
      <c r="F105" s="176" t="s">
        <v>383</v>
      </c>
      <c r="G105" s="176" t="s">
        <v>384</v>
      </c>
      <c r="H105" s="176" t="s">
        <v>23</v>
      </c>
      <c r="I105" s="176" t="s">
        <v>385</v>
      </c>
      <c r="J105" s="176" t="s">
        <v>4627</v>
      </c>
      <c r="K105" s="176" t="s">
        <v>3328</v>
      </c>
      <c r="L105" s="176" t="s">
        <v>4878</v>
      </c>
      <c r="M105" s="177">
        <v>0</v>
      </c>
      <c r="N105" s="177">
        <v>0</v>
      </c>
      <c r="O105" s="177">
        <v>30850</v>
      </c>
      <c r="P105" s="177">
        <v>0</v>
      </c>
      <c r="Q105" s="177">
        <v>2595</v>
      </c>
      <c r="R105" s="177">
        <v>188</v>
      </c>
      <c r="S105" s="177">
        <v>679</v>
      </c>
      <c r="T105" s="24">
        <f>IF(P105&gt;0, ROUND(IF(IF(OR(C105="51", C105="52", C105="66"), (L105*'UNIT VALUES'!$C$26)-CALCS!P105,0)&gt;0, IF(OR(C105="51", C105="52", C105="66"), (L105*'UNIT VALUES'!$C$26)-CALCS!P105,0), 0), 0), ROUND(IF(IF(OR(C105="51", C105="52", C105="66"), (L105*'UNIT VALUES'!$C$26)-CALCS!O105,0)&gt;0, IF(OR(C105="51", C105="52", C105="66"), (L105*'UNIT VALUES'!$C$26)-CALCS!O105,0), 0), 0))</f>
        <v>0</v>
      </c>
      <c r="U105" s="25">
        <f>IF(C105="22", (O105*'UNIT VALUES'!$D$38)+(Q105*'UNIT VALUES'!$D$39)+(S105*'UNIT VALUES'!$D$40), (O105*'UNIT VALUES'!$D$28)+(Q105*'UNIT VALUES'!$D$29)+(S105*'UNIT VALUES'!$D$30))</f>
        <v>247473.96760245872</v>
      </c>
      <c r="V105" s="25">
        <f>IF(C105="22",(O105*'UNIT VALUES'!$D$41)+(Q105*'UNIT VALUES'!$D$42)+(R105*'UNIT VALUES'!$D$43),IF(C105="66",(Q105*'UNIT VALUES'!$D$31)+(T105*'UNIT VALUES'!$D$33)+(R105*'UNIT VALUES'!$D$34),(Q105*'UNIT VALUES'!$D$31)+(T105*'UNIT VALUES'!$D$32)+(R105*'UNIT VALUES'!$D$34)))</f>
        <v>58869.987575459461</v>
      </c>
      <c r="W105" s="25">
        <f t="shared" si="3"/>
        <v>247474</v>
      </c>
      <c r="X105" s="30">
        <f>ROUND(IF(C105="22", W105*'UNIT VALUES'!$D$44, W105*'UNIT VALUES'!$D$36), 0)</f>
        <v>216342</v>
      </c>
      <c r="Y105" s="168">
        <f>ROUND(IF(C105="22", IF(U105&gt;V105,O105*'UNIT VALUES'!$D$38*'UNIT VALUES'!$D$44,O105*'UNIT VALUES'!$D$41*'UNIT VALUES'!$D$44),IF(U105&gt;V105, O105*'UNIT VALUES'!$D$28*'UNIT VALUES'!$D$36,0)), 0)</f>
        <v>56091</v>
      </c>
      <c r="Z105" s="168">
        <f>ROUND(IF(C105="22", IF(U105&gt;V105,Q105*'UNIT VALUES'!$D$39*'UNIT VALUES'!$D$44,Q105*'UNIT VALUES'!$D$42*'UNIT VALUES'!$D$44), IF(U105&gt;V105, Q105*'UNIT VALUES'!$D$29*'UNIT VALUES'!$D$36, Q105*'UNIT VALUES'!$D$31*'UNIT VALUES'!$D$36)),0)</f>
        <v>63349</v>
      </c>
      <c r="AA105" s="168">
        <f>ROUND(IF(C105="22", IF(U105&gt;V105,0,R105*'UNIT VALUES'!$D$43*'UNIT VALUES'!$D$44),IF(CALCS!U105&gt;CALCS!V105,0,CALCS!R105*'UNIT VALUES'!$D$34*'UNIT VALUES'!$D$36)), 0)</f>
        <v>0</v>
      </c>
      <c r="AB105" s="168">
        <f>ROUND(IF(C105="22",IF(U105&gt;V105,S105*'UNIT VALUES'!$D$40*'UNIT VALUES'!$D$44,0),IF(U105&gt;V105,S105*'UNIT VALUES'!$D$30*'UNIT VALUES'!$D$36)), 0)</f>
        <v>96902</v>
      </c>
      <c r="AC105" s="168">
        <f>ROUND(IF(U105&gt;V105,0,IF(T105&gt;1, IF(C105="66", T105*'UNIT VALUES'!$D$33*'UNIT VALUES'!$D$36,T105*'UNIT VALUES'!$D$32*'UNIT VALUES'!$D$36),0)),0)</f>
        <v>0</v>
      </c>
      <c r="AD105" t="str">
        <f t="shared" si="4"/>
        <v>061476</v>
      </c>
    </row>
    <row r="106" spans="1:30" x14ac:dyDescent="0.25">
      <c r="A106" s="176" t="s">
        <v>4977</v>
      </c>
      <c r="B106" s="176" t="s">
        <v>223</v>
      </c>
      <c r="C106" s="176" t="s">
        <v>27</v>
      </c>
      <c r="D106" s="176" t="s">
        <v>28</v>
      </c>
      <c r="E106" s="176" t="s">
        <v>224</v>
      </c>
      <c r="F106" s="176" t="s">
        <v>387</v>
      </c>
      <c r="G106" s="176" t="s">
        <v>135</v>
      </c>
      <c r="H106" s="176" t="s">
        <v>23</v>
      </c>
      <c r="I106" s="176" t="s">
        <v>388</v>
      </c>
      <c r="J106" s="176" t="s">
        <v>389</v>
      </c>
      <c r="K106" s="176" t="s">
        <v>3327</v>
      </c>
      <c r="L106" s="176" t="s">
        <v>4978</v>
      </c>
      <c r="M106" s="177">
        <v>0</v>
      </c>
      <c r="N106" s="177">
        <v>0</v>
      </c>
      <c r="O106" s="177">
        <v>55547</v>
      </c>
      <c r="P106" s="177">
        <v>0</v>
      </c>
      <c r="Q106" s="177">
        <v>11095</v>
      </c>
      <c r="R106" s="177">
        <v>1611</v>
      </c>
      <c r="S106" s="177">
        <v>1595</v>
      </c>
      <c r="T106" s="24">
        <f>IF(P106&gt;0, ROUND(IF(IF(OR(C106="51", C106="52", C106="66"), (L106*'UNIT VALUES'!$C$26)-CALCS!P106,0)&gt;0, IF(OR(C106="51", C106="52", C106="66"), (L106*'UNIT VALUES'!$C$26)-CALCS!P106,0), 0), 0), ROUND(IF(IF(OR(C106="51", C106="52", C106="66"), (L106*'UNIT VALUES'!$C$26)-CALCS!O106,0)&gt;0, IF(OR(C106="51", C106="52", C106="66"), (L106*'UNIT VALUES'!$C$26)-CALCS!O106,0), 0), 0))</f>
        <v>0</v>
      </c>
      <c r="U106" s="25">
        <f>IF(C106="22", (O106*'UNIT VALUES'!$D$38)+(Q106*'UNIT VALUES'!$D$39)+(S106*'UNIT VALUES'!$D$40), (O106*'UNIT VALUES'!$D$28)+(Q106*'UNIT VALUES'!$D$29)+(S106*'UNIT VALUES'!$D$30))</f>
        <v>685737.11708952091</v>
      </c>
      <c r="V106" s="25">
        <f>IF(C106="22",(O106*'UNIT VALUES'!$D$41)+(Q106*'UNIT VALUES'!$D$42)+(R106*'UNIT VALUES'!$D$43),IF(C106="66",(Q106*'UNIT VALUES'!$D$31)+(T106*'UNIT VALUES'!$D$33)+(R106*'UNIT VALUES'!$D$34),(Q106*'UNIT VALUES'!$D$31)+(T106*'UNIT VALUES'!$D$32)+(R106*'UNIT VALUES'!$D$34)))</f>
        <v>317783.64309274859</v>
      </c>
      <c r="W106" s="25">
        <f t="shared" si="3"/>
        <v>685737</v>
      </c>
      <c r="X106" s="30">
        <f>ROUND(IF(C106="22", W106*'UNIT VALUES'!$D$44, W106*'UNIT VALUES'!$D$36), 0)</f>
        <v>599472</v>
      </c>
      <c r="Y106" s="168">
        <f>ROUND(IF(C106="22", IF(U106&gt;V106,O106*'UNIT VALUES'!$D$38*'UNIT VALUES'!$D$44,O106*'UNIT VALUES'!$D$41*'UNIT VALUES'!$D$44),IF(U106&gt;V106, O106*'UNIT VALUES'!$D$28*'UNIT VALUES'!$D$36,0)), 0)</f>
        <v>100994</v>
      </c>
      <c r="Z106" s="168">
        <f>ROUND(IF(C106="22", IF(U106&gt;V106,Q106*'UNIT VALUES'!$D$39*'UNIT VALUES'!$D$44,Q106*'UNIT VALUES'!$D$42*'UNIT VALUES'!$D$44), IF(U106&gt;V106, Q106*'UNIT VALUES'!$D$29*'UNIT VALUES'!$D$36, Q106*'UNIT VALUES'!$D$31*'UNIT VALUES'!$D$36)),0)</f>
        <v>270850</v>
      </c>
      <c r="AA106" s="168">
        <f>ROUND(IF(C106="22", IF(U106&gt;V106,0,R106*'UNIT VALUES'!$D$43*'UNIT VALUES'!$D$44),IF(CALCS!U106&gt;CALCS!V106,0,CALCS!R106*'UNIT VALUES'!$D$34*'UNIT VALUES'!$D$36)), 0)</f>
        <v>0</v>
      </c>
      <c r="AB106" s="168">
        <f>ROUND(IF(C106="22",IF(U106&gt;V106,S106*'UNIT VALUES'!$D$40*'UNIT VALUES'!$D$44,0),IF(U106&gt;V106,S106*'UNIT VALUES'!$D$30*'UNIT VALUES'!$D$36)), 0)</f>
        <v>227627</v>
      </c>
      <c r="AC106" s="168">
        <f>ROUND(IF(U106&gt;V106,0,IF(T106&gt;1, IF(C106="66", T106*'UNIT VALUES'!$D$33*'UNIT VALUES'!$D$36,T106*'UNIT VALUES'!$D$32*'UNIT VALUES'!$D$36),0)),0)</f>
        <v>0</v>
      </c>
      <c r="AD106" t="str">
        <f t="shared" si="4"/>
        <v>061566</v>
      </c>
    </row>
    <row r="107" spans="1:30" x14ac:dyDescent="0.25">
      <c r="A107" s="176" t="s">
        <v>4979</v>
      </c>
      <c r="B107" s="176" t="s">
        <v>223</v>
      </c>
      <c r="C107" s="176" t="s">
        <v>47</v>
      </c>
      <c r="D107" s="176" t="s">
        <v>48</v>
      </c>
      <c r="E107" s="176" t="s">
        <v>224</v>
      </c>
      <c r="F107" s="176" t="s">
        <v>391</v>
      </c>
      <c r="G107" s="176" t="s">
        <v>232</v>
      </c>
      <c r="H107" s="176" t="s">
        <v>23</v>
      </c>
      <c r="I107" s="176" t="s">
        <v>392</v>
      </c>
      <c r="J107" s="176" t="s">
        <v>234</v>
      </c>
      <c r="K107" s="176" t="s">
        <v>3328</v>
      </c>
      <c r="L107" s="176" t="s">
        <v>4980</v>
      </c>
      <c r="M107" s="177">
        <v>58216</v>
      </c>
      <c r="N107" s="177">
        <v>56447</v>
      </c>
      <c r="O107" s="177">
        <v>88031</v>
      </c>
      <c r="P107" s="177">
        <v>0</v>
      </c>
      <c r="Q107" s="177">
        <v>17240</v>
      </c>
      <c r="R107" s="177">
        <v>1342</v>
      </c>
      <c r="S107" s="177">
        <v>5022</v>
      </c>
      <c r="T107" s="24">
        <f>IF(P107&gt;0, ROUND(IF(IF(OR(C107="51", C107="52", C107="66"), (L107*'UNIT VALUES'!$C$26)-CALCS!P107,0)&gt;0, IF(OR(C107="51", C107="52", C107="66"), (L107*'UNIT VALUES'!$C$26)-CALCS!P107,0), 0), 0), ROUND(IF(IF(OR(C107="51", C107="52", C107="66"), (L107*'UNIT VALUES'!$C$26)-CALCS!O107,0)&gt;0, IF(OR(C107="51", C107="52", C107="66"), (L107*'UNIT VALUES'!$C$26)-CALCS!O107,0), 0), 0))</f>
        <v>0</v>
      </c>
      <c r="U107" s="25">
        <f>IF(C107="22", (O107*'UNIT VALUES'!$D$38)+(Q107*'UNIT VALUES'!$D$39)+(S107*'UNIT VALUES'!$D$40), (O107*'UNIT VALUES'!$D$28)+(Q107*'UNIT VALUES'!$D$29)+(S107*'UNIT VALUES'!$D$30))</f>
        <v>1484353.2886336343</v>
      </c>
      <c r="V107" s="25">
        <f>IF(C107="22",(O107*'UNIT VALUES'!$D$41)+(Q107*'UNIT VALUES'!$D$42)+(R107*'UNIT VALUES'!$D$43),IF(C107="66",(Q107*'UNIT VALUES'!$D$31)+(T107*'UNIT VALUES'!$D$33)+(R107*'UNIT VALUES'!$D$34),(Q107*'UNIT VALUES'!$D$31)+(T107*'UNIT VALUES'!$D$32)+(R107*'UNIT VALUES'!$D$34)))</f>
        <v>398720.18387187226</v>
      </c>
      <c r="W107" s="25">
        <f t="shared" si="3"/>
        <v>1484353</v>
      </c>
      <c r="X107" s="30">
        <f>ROUND(IF(C107="22", W107*'UNIT VALUES'!$D$44, W107*'UNIT VALUES'!$D$36), 0)</f>
        <v>1297622</v>
      </c>
      <c r="Y107" s="168">
        <f>ROUND(IF(C107="22", IF(U107&gt;V107,O107*'UNIT VALUES'!$D$38*'UNIT VALUES'!$D$44,O107*'UNIT VALUES'!$D$41*'UNIT VALUES'!$D$44),IF(U107&gt;V107, O107*'UNIT VALUES'!$D$28*'UNIT VALUES'!$D$36,0)), 0)</f>
        <v>160056</v>
      </c>
      <c r="Z107" s="168">
        <f>ROUND(IF(C107="22", IF(U107&gt;V107,Q107*'UNIT VALUES'!$D$39*'UNIT VALUES'!$D$44,Q107*'UNIT VALUES'!$D$42*'UNIT VALUES'!$D$44), IF(U107&gt;V107, Q107*'UNIT VALUES'!$D$29*'UNIT VALUES'!$D$36, Q107*'UNIT VALUES'!$D$31*'UNIT VALUES'!$D$36)),0)</f>
        <v>420861</v>
      </c>
      <c r="AA107" s="168">
        <f>ROUND(IF(C107="22", IF(U107&gt;V107,0,R107*'UNIT VALUES'!$D$43*'UNIT VALUES'!$D$44),IF(CALCS!U107&gt;CALCS!V107,0,CALCS!R107*'UNIT VALUES'!$D$34*'UNIT VALUES'!$D$36)), 0)</f>
        <v>0</v>
      </c>
      <c r="AB107" s="168">
        <f>ROUND(IF(C107="22",IF(U107&gt;V107,S107*'UNIT VALUES'!$D$40*'UNIT VALUES'!$D$44,0),IF(U107&gt;V107,S107*'UNIT VALUES'!$D$30*'UNIT VALUES'!$D$36)), 0)</f>
        <v>716705</v>
      </c>
      <c r="AC107" s="168">
        <f>ROUND(IF(U107&gt;V107,0,IF(T107&gt;1, IF(C107="66", T107*'UNIT VALUES'!$D$33*'UNIT VALUES'!$D$36,T107*'UNIT VALUES'!$D$32*'UNIT VALUES'!$D$36),0)),0)</f>
        <v>0</v>
      </c>
      <c r="AD107" t="str">
        <f t="shared" si="4"/>
        <v>061596</v>
      </c>
    </row>
    <row r="108" spans="1:30" x14ac:dyDescent="0.25">
      <c r="A108" s="176" t="s">
        <v>4981</v>
      </c>
      <c r="B108" s="176" t="s">
        <v>223</v>
      </c>
      <c r="C108" s="176" t="s">
        <v>27</v>
      </c>
      <c r="D108" s="176" t="s">
        <v>28</v>
      </c>
      <c r="E108" s="176" t="s">
        <v>224</v>
      </c>
      <c r="F108" s="176" t="s">
        <v>394</v>
      </c>
      <c r="G108" s="176" t="s">
        <v>227</v>
      </c>
      <c r="H108" s="176" t="s">
        <v>23</v>
      </c>
      <c r="I108" s="176" t="s">
        <v>395</v>
      </c>
      <c r="J108" s="176" t="s">
        <v>229</v>
      </c>
      <c r="K108" s="176" t="s">
        <v>3327</v>
      </c>
      <c r="L108" s="176" t="s">
        <v>4982</v>
      </c>
      <c r="M108" s="177">
        <v>93582</v>
      </c>
      <c r="N108" s="177">
        <v>94167</v>
      </c>
      <c r="O108" s="177">
        <v>158937</v>
      </c>
      <c r="P108" s="177">
        <v>0</v>
      </c>
      <c r="Q108" s="177">
        <v>20173</v>
      </c>
      <c r="R108" s="177">
        <v>1931</v>
      </c>
      <c r="S108" s="177">
        <v>5156</v>
      </c>
      <c r="T108" s="24">
        <f>IF(P108&gt;0, ROUND(IF(IF(OR(C108="51", C108="52", C108="66"), (L108*'UNIT VALUES'!$C$26)-CALCS!P108,0)&gt;0, IF(OR(C108="51", C108="52", C108="66"), (L108*'UNIT VALUES'!$C$26)-CALCS!P108,0), 0), 0), ROUND(IF(IF(OR(C108="51", C108="52", C108="66"), (L108*'UNIT VALUES'!$C$26)-CALCS!O108,0)&gt;0, IF(OR(C108="51", C108="52", C108="66"), (L108*'UNIT VALUES'!$C$26)-CALCS!O108,0), 0), 0))</f>
        <v>0</v>
      </c>
      <c r="U108" s="25">
        <f>IF(C108="22", (O108*'UNIT VALUES'!$D$38)+(Q108*'UNIT VALUES'!$D$39)+(S108*'UNIT VALUES'!$D$40), (O108*'UNIT VALUES'!$D$28)+(Q108*'UNIT VALUES'!$D$29)+(S108*'UNIT VALUES'!$D$30))</f>
        <v>1735603.8542926596</v>
      </c>
      <c r="V108" s="25">
        <f>IF(C108="22",(O108*'UNIT VALUES'!$D$41)+(Q108*'UNIT VALUES'!$D$42)+(R108*'UNIT VALUES'!$D$43),IF(C108="66",(Q108*'UNIT VALUES'!$D$31)+(T108*'UNIT VALUES'!$D$33)+(R108*'UNIT VALUES'!$D$34),(Q108*'UNIT VALUES'!$D$31)+(T108*'UNIT VALUES'!$D$32)+(R108*'UNIT VALUES'!$D$34)))</f>
        <v>496082.08158655954</v>
      </c>
      <c r="W108" s="25">
        <f t="shared" si="3"/>
        <v>1735604</v>
      </c>
      <c r="X108" s="30">
        <f>ROUND(IF(C108="22", W108*'UNIT VALUES'!$D$44, W108*'UNIT VALUES'!$D$36), 0)</f>
        <v>1517266</v>
      </c>
      <c r="Y108" s="168">
        <f>ROUND(IF(C108="22", IF(U108&gt;V108,O108*'UNIT VALUES'!$D$38*'UNIT VALUES'!$D$44,O108*'UNIT VALUES'!$D$41*'UNIT VALUES'!$D$44),IF(U108&gt;V108, O108*'UNIT VALUES'!$D$28*'UNIT VALUES'!$D$36,0)), 0)</f>
        <v>288976</v>
      </c>
      <c r="Z108" s="168">
        <f>ROUND(IF(C108="22", IF(U108&gt;V108,Q108*'UNIT VALUES'!$D$39*'UNIT VALUES'!$D$44,Q108*'UNIT VALUES'!$D$42*'UNIT VALUES'!$D$44), IF(U108&gt;V108, Q108*'UNIT VALUES'!$D$29*'UNIT VALUES'!$D$36, Q108*'UNIT VALUES'!$D$31*'UNIT VALUES'!$D$36)),0)</f>
        <v>492461</v>
      </c>
      <c r="AA108" s="168">
        <f>ROUND(IF(C108="22", IF(U108&gt;V108,0,R108*'UNIT VALUES'!$D$43*'UNIT VALUES'!$D$44),IF(CALCS!U108&gt;CALCS!V108,0,CALCS!R108*'UNIT VALUES'!$D$34*'UNIT VALUES'!$D$36)), 0)</f>
        <v>0</v>
      </c>
      <c r="AB108" s="168">
        <f>ROUND(IF(C108="22",IF(U108&gt;V108,S108*'UNIT VALUES'!$D$40*'UNIT VALUES'!$D$44,0),IF(U108&gt;V108,S108*'UNIT VALUES'!$D$30*'UNIT VALUES'!$D$36)), 0)</f>
        <v>735829</v>
      </c>
      <c r="AC108" s="168">
        <f>ROUND(IF(U108&gt;V108,0,IF(T108&gt;1, IF(C108="66", T108*'UNIT VALUES'!$D$33*'UNIT VALUES'!$D$36,T108*'UNIT VALUES'!$D$32*'UNIT VALUES'!$D$36),0)),0)</f>
        <v>0</v>
      </c>
      <c r="AD108" t="str">
        <f t="shared" si="4"/>
        <v>061602</v>
      </c>
    </row>
    <row r="109" spans="1:30" x14ac:dyDescent="0.25">
      <c r="A109" s="176" t="s">
        <v>4983</v>
      </c>
      <c r="B109" s="176" t="s">
        <v>223</v>
      </c>
      <c r="C109" s="176" t="s">
        <v>47</v>
      </c>
      <c r="D109" s="176" t="s">
        <v>48</v>
      </c>
      <c r="E109" s="176" t="s">
        <v>224</v>
      </c>
      <c r="F109" s="176" t="s">
        <v>397</v>
      </c>
      <c r="G109" s="176" t="s">
        <v>274</v>
      </c>
      <c r="H109" s="176" t="s">
        <v>23</v>
      </c>
      <c r="I109" s="176" t="s">
        <v>398</v>
      </c>
      <c r="J109" s="176" t="s">
        <v>245</v>
      </c>
      <c r="K109" s="176" t="s">
        <v>3328</v>
      </c>
      <c r="L109" s="176" t="s">
        <v>4984</v>
      </c>
      <c r="M109" s="177">
        <v>22925</v>
      </c>
      <c r="N109" s="177">
        <v>22454</v>
      </c>
      <c r="O109" s="177">
        <v>84281</v>
      </c>
      <c r="P109" s="177">
        <v>0</v>
      </c>
      <c r="Q109" s="177">
        <v>21171</v>
      </c>
      <c r="R109" s="177">
        <v>351</v>
      </c>
      <c r="S109" s="177">
        <v>1408</v>
      </c>
      <c r="T109" s="24">
        <f>IF(P109&gt;0, ROUND(IF(IF(OR(C109="51", C109="52", C109="66"), (L109*'UNIT VALUES'!$C$26)-CALCS!P109,0)&gt;0, IF(OR(C109="51", C109="52", C109="66"), (L109*'UNIT VALUES'!$C$26)-CALCS!P109,0), 0), 0), ROUND(IF(IF(OR(C109="51", C109="52", C109="66"), (L109*'UNIT VALUES'!$C$26)-CALCS!O109,0)&gt;0, IF(OR(C109="51", C109="52", C109="66"), (L109*'UNIT VALUES'!$C$26)-CALCS!O109,0), 0), 0))</f>
        <v>0</v>
      </c>
      <c r="U109" s="25">
        <f>IF(C109="22", (O109*'UNIT VALUES'!$D$38)+(Q109*'UNIT VALUES'!$D$39)+(S109*'UNIT VALUES'!$D$40), (O109*'UNIT VALUES'!$D$28)+(Q109*'UNIT VALUES'!$D$29)+(S109*'UNIT VALUES'!$D$30))</f>
        <v>996341.40038891544</v>
      </c>
      <c r="V109" s="25">
        <f>IF(C109="22",(O109*'UNIT VALUES'!$D$41)+(Q109*'UNIT VALUES'!$D$42)+(R109*'UNIT VALUES'!$D$43),IF(C109="66",(Q109*'UNIT VALUES'!$D$31)+(T109*'UNIT VALUES'!$D$33)+(R109*'UNIT VALUES'!$D$34),(Q109*'UNIT VALUES'!$D$31)+(T109*'UNIT VALUES'!$D$32)+(R109*'UNIT VALUES'!$D$34)))</f>
        <v>383453.2551923506</v>
      </c>
      <c r="W109" s="25">
        <f t="shared" si="3"/>
        <v>996341</v>
      </c>
      <c r="X109" s="30">
        <f>ROUND(IF(C109="22", W109*'UNIT VALUES'!$D$44, W109*'UNIT VALUES'!$D$36), 0)</f>
        <v>871002</v>
      </c>
      <c r="Y109" s="168">
        <f>ROUND(IF(C109="22", IF(U109&gt;V109,O109*'UNIT VALUES'!$D$38*'UNIT VALUES'!$D$44,O109*'UNIT VALUES'!$D$41*'UNIT VALUES'!$D$44),IF(U109&gt;V109, O109*'UNIT VALUES'!$D$28*'UNIT VALUES'!$D$36,0)), 0)</f>
        <v>153238</v>
      </c>
      <c r="Z109" s="168">
        <f>ROUND(IF(C109="22", IF(U109&gt;V109,Q109*'UNIT VALUES'!$D$39*'UNIT VALUES'!$D$44,Q109*'UNIT VALUES'!$D$42*'UNIT VALUES'!$D$44), IF(U109&gt;V109, Q109*'UNIT VALUES'!$D$29*'UNIT VALUES'!$D$36, Q109*'UNIT VALUES'!$D$31*'UNIT VALUES'!$D$36)),0)</f>
        <v>516824</v>
      </c>
      <c r="AA109" s="168">
        <f>ROUND(IF(C109="22", IF(U109&gt;V109,0,R109*'UNIT VALUES'!$D$43*'UNIT VALUES'!$D$44),IF(CALCS!U109&gt;CALCS!V109,0,CALCS!R109*'UNIT VALUES'!$D$34*'UNIT VALUES'!$D$36)), 0)</f>
        <v>0</v>
      </c>
      <c r="AB109" s="168">
        <f>ROUND(IF(C109="22",IF(U109&gt;V109,S109*'UNIT VALUES'!$D$40*'UNIT VALUES'!$D$44,0),IF(U109&gt;V109,S109*'UNIT VALUES'!$D$30*'UNIT VALUES'!$D$36)), 0)</f>
        <v>200940</v>
      </c>
      <c r="AC109" s="168">
        <f>ROUND(IF(U109&gt;V109,0,IF(T109&gt;1, IF(C109="66", T109*'UNIT VALUES'!$D$33*'UNIT VALUES'!$D$36,T109*'UNIT VALUES'!$D$32*'UNIT VALUES'!$D$36),0)),0)</f>
        <v>0</v>
      </c>
      <c r="AD109" t="str">
        <f t="shared" si="4"/>
        <v>061614</v>
      </c>
    </row>
    <row r="110" spans="1:30" x14ac:dyDescent="0.25">
      <c r="A110" s="176" t="s">
        <v>4985</v>
      </c>
      <c r="B110" s="176" t="s">
        <v>223</v>
      </c>
      <c r="C110" s="176" t="s">
        <v>47</v>
      </c>
      <c r="D110" s="176" t="s">
        <v>48</v>
      </c>
      <c r="E110" s="176" t="s">
        <v>224</v>
      </c>
      <c r="F110" s="176" t="s">
        <v>400</v>
      </c>
      <c r="G110" s="176" t="s">
        <v>243</v>
      </c>
      <c r="H110" s="176" t="s">
        <v>23</v>
      </c>
      <c r="I110" s="176" t="s">
        <v>401</v>
      </c>
      <c r="J110" s="176" t="s">
        <v>245</v>
      </c>
      <c r="K110" s="176" t="s">
        <v>3328</v>
      </c>
      <c r="L110" s="176" t="s">
        <v>4878</v>
      </c>
      <c r="M110" s="177">
        <v>20612</v>
      </c>
      <c r="N110" s="177">
        <v>0</v>
      </c>
      <c r="O110" s="177">
        <v>93724</v>
      </c>
      <c r="P110" s="177">
        <v>0</v>
      </c>
      <c r="Q110" s="177">
        <v>22735</v>
      </c>
      <c r="R110" s="177">
        <v>84</v>
      </c>
      <c r="S110" s="177">
        <v>2156</v>
      </c>
      <c r="T110" s="24">
        <f>IF(P110&gt;0, ROUND(IF(IF(OR(C110="51", C110="52", C110="66"), (L110*'UNIT VALUES'!$C$26)-CALCS!P110,0)&gt;0, IF(OR(C110="51", C110="52", C110="66"), (L110*'UNIT VALUES'!$C$26)-CALCS!P110,0), 0), 0), ROUND(IF(IF(OR(C110="51", C110="52", C110="66"), (L110*'UNIT VALUES'!$C$26)-CALCS!O110,0)&gt;0, IF(OR(C110="51", C110="52", C110="66"), (L110*'UNIT VALUES'!$C$26)-CALCS!O110,0), 0), 0))</f>
        <v>0</v>
      </c>
      <c r="U110" s="25">
        <f>IF(C110="22", (O110*'UNIT VALUES'!$D$38)+(Q110*'UNIT VALUES'!$D$39)+(S110*'UNIT VALUES'!$D$40), (O110*'UNIT VALUES'!$D$28)+(Q110*'UNIT VALUES'!$D$29)+(S110*'UNIT VALUES'!$D$30))</f>
        <v>1181766.4525353096</v>
      </c>
      <c r="V110" s="25">
        <f>IF(C110="22",(O110*'UNIT VALUES'!$D$41)+(Q110*'UNIT VALUES'!$D$42)+(R110*'UNIT VALUES'!$D$43),IF(C110="66",(Q110*'UNIT VALUES'!$D$31)+(T110*'UNIT VALUES'!$D$33)+(R110*'UNIT VALUES'!$D$34),(Q110*'UNIT VALUES'!$D$31)+(T110*'UNIT VALUES'!$D$32)+(R110*'UNIT VALUES'!$D$34)))</f>
        <v>387799.36112319439</v>
      </c>
      <c r="W110" s="25">
        <f t="shared" si="3"/>
        <v>1181766</v>
      </c>
      <c r="X110" s="30">
        <f>ROUND(IF(C110="22", W110*'UNIT VALUES'!$D$44, W110*'UNIT VALUES'!$D$36), 0)</f>
        <v>1033101</v>
      </c>
      <c r="Y110" s="168">
        <f>ROUND(IF(C110="22", IF(U110&gt;V110,O110*'UNIT VALUES'!$D$38*'UNIT VALUES'!$D$44,O110*'UNIT VALUES'!$D$41*'UNIT VALUES'!$D$44),IF(U110&gt;V110, O110*'UNIT VALUES'!$D$28*'UNIT VALUES'!$D$36,0)), 0)</f>
        <v>170407</v>
      </c>
      <c r="Z110" s="168">
        <f>ROUND(IF(C110="22", IF(U110&gt;V110,Q110*'UNIT VALUES'!$D$39*'UNIT VALUES'!$D$44,Q110*'UNIT VALUES'!$D$42*'UNIT VALUES'!$D$44), IF(U110&gt;V110, Q110*'UNIT VALUES'!$D$29*'UNIT VALUES'!$D$36, Q110*'UNIT VALUES'!$D$31*'UNIT VALUES'!$D$36)),0)</f>
        <v>555004</v>
      </c>
      <c r="AA110" s="168">
        <f>ROUND(IF(C110="22", IF(U110&gt;V110,0,R110*'UNIT VALUES'!$D$43*'UNIT VALUES'!$D$44),IF(CALCS!U110&gt;CALCS!V110,0,CALCS!R110*'UNIT VALUES'!$D$34*'UNIT VALUES'!$D$36)), 0)</f>
        <v>0</v>
      </c>
      <c r="AB110" s="168">
        <f>ROUND(IF(C110="22",IF(U110&gt;V110,S110*'UNIT VALUES'!$D$40*'UNIT VALUES'!$D$44,0),IF(U110&gt;V110,S110*'UNIT VALUES'!$D$30*'UNIT VALUES'!$D$36)), 0)</f>
        <v>307690</v>
      </c>
      <c r="AC110" s="168">
        <f>ROUND(IF(U110&gt;V110,0,IF(T110&gt;1, IF(C110="66", T110*'UNIT VALUES'!$D$33*'UNIT VALUES'!$D$36,T110*'UNIT VALUES'!$D$32*'UNIT VALUES'!$D$36),0)),0)</f>
        <v>0</v>
      </c>
      <c r="AD110" t="str">
        <f t="shared" si="4"/>
        <v>061638</v>
      </c>
    </row>
    <row r="111" spans="1:30" x14ac:dyDescent="0.25">
      <c r="A111" s="176" t="s">
        <v>4986</v>
      </c>
      <c r="B111" s="176" t="s">
        <v>223</v>
      </c>
      <c r="C111" s="176" t="s">
        <v>47</v>
      </c>
      <c r="D111" s="176" t="s">
        <v>48</v>
      </c>
      <c r="E111" s="176" t="s">
        <v>224</v>
      </c>
      <c r="F111" s="176" t="s">
        <v>403</v>
      </c>
      <c r="G111" s="176" t="s">
        <v>236</v>
      </c>
      <c r="H111" s="176" t="s">
        <v>23</v>
      </c>
      <c r="I111" s="176" t="s">
        <v>404</v>
      </c>
      <c r="J111" s="176" t="s">
        <v>4628</v>
      </c>
      <c r="K111" s="176" t="s">
        <v>3328</v>
      </c>
      <c r="L111" s="176" t="s">
        <v>4987</v>
      </c>
      <c r="M111" s="177">
        <v>170505</v>
      </c>
      <c r="N111" s="177">
        <v>170505</v>
      </c>
      <c r="O111" s="177">
        <v>200652</v>
      </c>
      <c r="P111" s="177">
        <v>0</v>
      </c>
      <c r="Q111" s="177">
        <v>18474</v>
      </c>
      <c r="R111" s="177">
        <v>1130</v>
      </c>
      <c r="S111" s="177">
        <v>2381</v>
      </c>
      <c r="T111" s="24">
        <f>IF(P111&gt;0, ROUND(IF(IF(OR(C111="51", C111="52", C111="66"), (L111*'UNIT VALUES'!$C$26)-CALCS!P111,0)&gt;0, IF(OR(C111="51", C111="52", C111="66"), (L111*'UNIT VALUES'!$C$26)-CALCS!P111,0), 0), 0), ROUND(IF(IF(OR(C111="51", C111="52", C111="66"), (L111*'UNIT VALUES'!$C$26)-CALCS!O111,0)&gt;0, IF(OR(C111="51", C111="52", C111="66"), (L111*'UNIT VALUES'!$C$26)-CALCS!O111,0), 0), 0))</f>
        <v>0</v>
      </c>
      <c r="U111" s="25">
        <f>IF(C111="22", (O111*'UNIT VALUES'!$D$38)+(Q111*'UNIT VALUES'!$D$39)+(S111*'UNIT VALUES'!$D$40), (O111*'UNIT VALUES'!$D$28)+(Q111*'UNIT VALUES'!$D$29)+(S111*'UNIT VALUES'!$D$30))</f>
        <v>1321900.7823944031</v>
      </c>
      <c r="V111" s="25">
        <f>IF(C111="22",(O111*'UNIT VALUES'!$D$41)+(Q111*'UNIT VALUES'!$D$42)+(R111*'UNIT VALUES'!$D$43),IF(C111="66",(Q111*'UNIT VALUES'!$D$31)+(T111*'UNIT VALUES'!$D$33)+(R111*'UNIT VALUES'!$D$34),(Q111*'UNIT VALUES'!$D$31)+(T111*'UNIT VALUES'!$D$32)+(R111*'UNIT VALUES'!$D$34)))</f>
        <v>402039.87199522252</v>
      </c>
      <c r="W111" s="25">
        <f t="shared" si="3"/>
        <v>1321901</v>
      </c>
      <c r="X111" s="30">
        <f>ROUND(IF(C111="22", W111*'UNIT VALUES'!$D$44, W111*'UNIT VALUES'!$D$36), 0)</f>
        <v>1155607</v>
      </c>
      <c r="Y111" s="168">
        <f>ROUND(IF(C111="22", IF(U111&gt;V111,O111*'UNIT VALUES'!$D$38*'UNIT VALUES'!$D$44,O111*'UNIT VALUES'!$D$41*'UNIT VALUES'!$D$44),IF(U111&gt;V111, O111*'UNIT VALUES'!$D$28*'UNIT VALUES'!$D$36,0)), 0)</f>
        <v>364821</v>
      </c>
      <c r="Z111" s="168">
        <f>ROUND(IF(C111="22", IF(U111&gt;V111,Q111*'UNIT VALUES'!$D$39*'UNIT VALUES'!$D$44,Q111*'UNIT VALUES'!$D$42*'UNIT VALUES'!$D$44), IF(U111&gt;V111, Q111*'UNIT VALUES'!$D$29*'UNIT VALUES'!$D$36, Q111*'UNIT VALUES'!$D$31*'UNIT VALUES'!$D$36)),0)</f>
        <v>450985</v>
      </c>
      <c r="AA111" s="168">
        <f>ROUND(IF(C111="22", IF(U111&gt;V111,0,R111*'UNIT VALUES'!$D$43*'UNIT VALUES'!$D$44),IF(CALCS!U111&gt;CALCS!V111,0,CALCS!R111*'UNIT VALUES'!$D$34*'UNIT VALUES'!$D$36)), 0)</f>
        <v>0</v>
      </c>
      <c r="AB111" s="168">
        <f>ROUND(IF(C111="22",IF(U111&gt;V111,S111*'UNIT VALUES'!$D$40*'UNIT VALUES'!$D$44,0),IF(U111&gt;V111,S111*'UNIT VALUES'!$D$30*'UNIT VALUES'!$D$36)), 0)</f>
        <v>339800</v>
      </c>
      <c r="AC111" s="168">
        <f>ROUND(IF(U111&gt;V111,0,IF(T111&gt;1, IF(C111="66", T111*'UNIT VALUES'!$D$33*'UNIT VALUES'!$D$36,T111*'UNIT VALUES'!$D$32*'UNIT VALUES'!$D$36),0)),0)</f>
        <v>0</v>
      </c>
      <c r="AD111" t="str">
        <f t="shared" si="4"/>
        <v>061692</v>
      </c>
    </row>
    <row r="112" spans="1:30" x14ac:dyDescent="0.25">
      <c r="A112" s="176" t="s">
        <v>4988</v>
      </c>
      <c r="B112" s="176" t="s">
        <v>223</v>
      </c>
      <c r="C112" s="176" t="s">
        <v>47</v>
      </c>
      <c r="D112" s="176" t="s">
        <v>48</v>
      </c>
      <c r="E112" s="176" t="s">
        <v>224</v>
      </c>
      <c r="F112" s="176" t="s">
        <v>406</v>
      </c>
      <c r="G112" s="176" t="s">
        <v>232</v>
      </c>
      <c r="H112" s="176" t="s">
        <v>23</v>
      </c>
      <c r="I112" s="176" t="s">
        <v>407</v>
      </c>
      <c r="J112" s="176" t="s">
        <v>234</v>
      </c>
      <c r="K112" s="176" t="s">
        <v>3328</v>
      </c>
      <c r="L112" s="176" t="s">
        <v>4989</v>
      </c>
      <c r="M112" s="177">
        <v>46092</v>
      </c>
      <c r="N112" s="177">
        <v>46223</v>
      </c>
      <c r="O112" s="177">
        <v>58879</v>
      </c>
      <c r="P112" s="177">
        <v>0</v>
      </c>
      <c r="Q112" s="177">
        <v>17362</v>
      </c>
      <c r="R112" s="177">
        <v>3786</v>
      </c>
      <c r="S112" s="177">
        <v>5221</v>
      </c>
      <c r="T112" s="24">
        <f>IF(P112&gt;0, ROUND(IF(IF(OR(C112="51", C112="52", C112="66"), (L112*'UNIT VALUES'!$C$26)-CALCS!P112,0)&gt;0, IF(OR(C112="51", C112="52", C112="66"), (L112*'UNIT VALUES'!$C$26)-CALCS!P112,0), 0), 0), ROUND(IF(IF(OR(C112="51", C112="52", C112="66"), (L112*'UNIT VALUES'!$C$26)-CALCS!O112,0)&gt;0, IF(OR(C112="51", C112="52", C112="66"), (L112*'UNIT VALUES'!$C$26)-CALCS!O112,0), 0), 0))</f>
        <v>0</v>
      </c>
      <c r="U112" s="25">
        <f>IF(C112="22", (O112*'UNIT VALUES'!$D$38)+(Q112*'UNIT VALUES'!$D$39)+(S112*'UNIT VALUES'!$D$40), (O112*'UNIT VALUES'!$D$28)+(Q112*'UNIT VALUES'!$D$29)+(S112*'UNIT VALUES'!$D$30))</f>
        <v>1459615.9878175806</v>
      </c>
      <c r="V112" s="25">
        <f>IF(C112="22",(O112*'UNIT VALUES'!$D$41)+(Q112*'UNIT VALUES'!$D$42)+(R112*'UNIT VALUES'!$D$43),IF(C112="66",(Q112*'UNIT VALUES'!$D$31)+(T112*'UNIT VALUES'!$D$33)+(R112*'UNIT VALUES'!$D$34),(Q112*'UNIT VALUES'!$D$31)+(T112*'UNIT VALUES'!$D$32)+(R112*'UNIT VALUES'!$D$34)))</f>
        <v>600847.77122563985</v>
      </c>
      <c r="W112" s="25">
        <f t="shared" si="3"/>
        <v>1459616</v>
      </c>
      <c r="X112" s="30">
        <f>ROUND(IF(C112="22", W112*'UNIT VALUES'!$D$44, W112*'UNIT VALUES'!$D$36), 0)</f>
        <v>1275997</v>
      </c>
      <c r="Y112" s="168">
        <f>ROUND(IF(C112="22", IF(U112&gt;V112,O112*'UNIT VALUES'!$D$38*'UNIT VALUES'!$D$44,O112*'UNIT VALUES'!$D$41*'UNIT VALUES'!$D$44),IF(U112&gt;V112, O112*'UNIT VALUES'!$D$28*'UNIT VALUES'!$D$36,0)), 0)</f>
        <v>107053</v>
      </c>
      <c r="Z112" s="168">
        <f>ROUND(IF(C112="22", IF(U112&gt;V112,Q112*'UNIT VALUES'!$D$39*'UNIT VALUES'!$D$44,Q112*'UNIT VALUES'!$D$42*'UNIT VALUES'!$D$44), IF(U112&gt;V112, Q112*'UNIT VALUES'!$D$29*'UNIT VALUES'!$D$36, Q112*'UNIT VALUES'!$D$31*'UNIT VALUES'!$D$36)),0)</f>
        <v>423839</v>
      </c>
      <c r="AA112" s="168">
        <f>ROUND(IF(C112="22", IF(U112&gt;V112,0,R112*'UNIT VALUES'!$D$43*'UNIT VALUES'!$D$44),IF(CALCS!U112&gt;CALCS!V112,0,CALCS!R112*'UNIT VALUES'!$D$34*'UNIT VALUES'!$D$36)), 0)</f>
        <v>0</v>
      </c>
      <c r="AB112" s="168">
        <f>ROUND(IF(C112="22",IF(U112&gt;V112,S112*'UNIT VALUES'!$D$40*'UNIT VALUES'!$D$44,0),IF(U112&gt;V112,S112*'UNIT VALUES'!$D$30*'UNIT VALUES'!$D$36)), 0)</f>
        <v>745105</v>
      </c>
      <c r="AC112" s="168">
        <f>ROUND(IF(U112&gt;V112,0,IF(T112&gt;1, IF(C112="66", T112*'UNIT VALUES'!$D$33*'UNIT VALUES'!$D$36,T112*'UNIT VALUES'!$D$32*'UNIT VALUES'!$D$36),0)),0)</f>
        <v>0</v>
      </c>
      <c r="AD112" t="str">
        <f t="shared" si="4"/>
        <v>061698</v>
      </c>
    </row>
    <row r="113" spans="1:30" x14ac:dyDescent="0.25">
      <c r="A113" s="176" t="s">
        <v>4990</v>
      </c>
      <c r="B113" s="176" t="s">
        <v>223</v>
      </c>
      <c r="C113" s="176" t="s">
        <v>47</v>
      </c>
      <c r="D113" s="176" t="s">
        <v>48</v>
      </c>
      <c r="E113" s="176" t="s">
        <v>224</v>
      </c>
      <c r="F113" s="176" t="s">
        <v>409</v>
      </c>
      <c r="G113" s="176" t="s">
        <v>274</v>
      </c>
      <c r="H113" s="176" t="s">
        <v>23</v>
      </c>
      <c r="I113" s="176" t="s">
        <v>410</v>
      </c>
      <c r="J113" s="176" t="s">
        <v>245</v>
      </c>
      <c r="K113" s="176" t="s">
        <v>3328</v>
      </c>
      <c r="L113" s="176" t="s">
        <v>4991</v>
      </c>
      <c r="M113" s="177">
        <v>22612</v>
      </c>
      <c r="N113" s="177">
        <v>21611</v>
      </c>
      <c r="O113" s="177">
        <v>88488</v>
      </c>
      <c r="P113" s="177">
        <v>0</v>
      </c>
      <c r="Q113" s="177">
        <v>16241</v>
      </c>
      <c r="R113" s="177">
        <v>439</v>
      </c>
      <c r="S113" s="177">
        <v>2188</v>
      </c>
      <c r="T113" s="24">
        <f>IF(P113&gt;0, ROUND(IF(IF(OR(C113="51", C113="52", C113="66"), (L113*'UNIT VALUES'!$C$26)-CALCS!P113,0)&gt;0, IF(OR(C113="51", C113="52", C113="66"), (L113*'UNIT VALUES'!$C$26)-CALCS!P113,0), 0), 0), ROUND(IF(IF(OR(C113="51", C113="52", C113="66"), (L113*'UNIT VALUES'!$C$26)-CALCS!O113,0)&gt;0, IF(OR(C113="51", C113="52", C113="66"), (L113*'UNIT VALUES'!$C$26)-CALCS!O113,0), 0), 0))</f>
        <v>0</v>
      </c>
      <c r="U113" s="25">
        <f>IF(C113="22", (O113*'UNIT VALUES'!$D$38)+(Q113*'UNIT VALUES'!$D$39)+(S113*'UNIT VALUES'!$D$40), (O113*'UNIT VALUES'!$D$28)+(Q113*'UNIT VALUES'!$D$29)+(S113*'UNIT VALUES'!$D$30))</f>
        <v>994756.71903753025</v>
      </c>
      <c r="V113" s="25">
        <f>IF(C113="22",(O113*'UNIT VALUES'!$D$41)+(Q113*'UNIT VALUES'!$D$42)+(R113*'UNIT VALUES'!$D$43),IF(C113="66",(Q113*'UNIT VALUES'!$D$31)+(T113*'UNIT VALUES'!$D$33)+(R113*'UNIT VALUES'!$D$34),(Q113*'UNIT VALUES'!$D$31)+(T113*'UNIT VALUES'!$D$32)+(R113*'UNIT VALUES'!$D$34)))</f>
        <v>308055.94342954434</v>
      </c>
      <c r="W113" s="25">
        <f t="shared" si="3"/>
        <v>994757</v>
      </c>
      <c r="X113" s="30">
        <f>ROUND(IF(C113="22", W113*'UNIT VALUES'!$D$44, W113*'UNIT VALUES'!$D$36), 0)</f>
        <v>869617</v>
      </c>
      <c r="Y113" s="168">
        <f>ROUND(IF(C113="22", IF(U113&gt;V113,O113*'UNIT VALUES'!$D$38*'UNIT VALUES'!$D$44,O113*'UNIT VALUES'!$D$41*'UNIT VALUES'!$D$44),IF(U113&gt;V113, O113*'UNIT VALUES'!$D$28*'UNIT VALUES'!$D$36,0)), 0)</f>
        <v>160887</v>
      </c>
      <c r="Z113" s="168">
        <f>ROUND(IF(C113="22", IF(U113&gt;V113,Q113*'UNIT VALUES'!$D$39*'UNIT VALUES'!$D$44,Q113*'UNIT VALUES'!$D$42*'UNIT VALUES'!$D$44), IF(U113&gt;V113, Q113*'UNIT VALUES'!$D$29*'UNIT VALUES'!$D$36, Q113*'UNIT VALUES'!$D$31*'UNIT VALUES'!$D$36)),0)</f>
        <v>396474</v>
      </c>
      <c r="AA113" s="168">
        <f>ROUND(IF(C113="22", IF(U113&gt;V113,0,R113*'UNIT VALUES'!$D$43*'UNIT VALUES'!$D$44),IF(CALCS!U113&gt;CALCS!V113,0,CALCS!R113*'UNIT VALUES'!$D$34*'UNIT VALUES'!$D$36)), 0)</f>
        <v>0</v>
      </c>
      <c r="AB113" s="168">
        <f>ROUND(IF(C113="22",IF(U113&gt;V113,S113*'UNIT VALUES'!$D$40*'UNIT VALUES'!$D$44,0),IF(U113&gt;V113,S113*'UNIT VALUES'!$D$30*'UNIT VALUES'!$D$36)), 0)</f>
        <v>312256</v>
      </c>
      <c r="AC113" s="168">
        <f>ROUND(IF(U113&gt;V113,0,IF(T113&gt;1, IF(C113="66", T113*'UNIT VALUES'!$D$33*'UNIT VALUES'!$D$36,T113*'UNIT VALUES'!$D$32*'UNIT VALUES'!$D$36),0)),0)</f>
        <v>0</v>
      </c>
      <c r="AD113" t="str">
        <f t="shared" si="4"/>
        <v>061728</v>
      </c>
    </row>
    <row r="114" spans="1:30" x14ac:dyDescent="0.25">
      <c r="A114" s="176" t="s">
        <v>4992</v>
      </c>
      <c r="B114" s="176" t="s">
        <v>223</v>
      </c>
      <c r="C114" s="176" t="s">
        <v>47</v>
      </c>
      <c r="D114" s="176" t="s">
        <v>48</v>
      </c>
      <c r="E114" s="176" t="s">
        <v>224</v>
      </c>
      <c r="F114" s="176" t="s">
        <v>91</v>
      </c>
      <c r="G114" s="176" t="s">
        <v>232</v>
      </c>
      <c r="H114" s="176" t="s">
        <v>23</v>
      </c>
      <c r="I114" s="176" t="s">
        <v>412</v>
      </c>
      <c r="J114" s="176" t="s">
        <v>234</v>
      </c>
      <c r="K114" s="176" t="s">
        <v>3328</v>
      </c>
      <c r="L114" s="176" t="s">
        <v>4993</v>
      </c>
      <c r="M114" s="177">
        <v>94242</v>
      </c>
      <c r="N114" s="177">
        <v>94245</v>
      </c>
      <c r="O114" s="177">
        <v>110654</v>
      </c>
      <c r="P114" s="177">
        <v>0</v>
      </c>
      <c r="Q114" s="177">
        <v>24825</v>
      </c>
      <c r="R114" s="177">
        <v>6514</v>
      </c>
      <c r="S114" s="177">
        <v>4839</v>
      </c>
      <c r="T114" s="24">
        <f>IF(P114&gt;0, ROUND(IF(IF(OR(C114="51", C114="52", C114="66"), (L114*'UNIT VALUES'!$C$26)-CALCS!P114,0)&gt;0, IF(OR(C114="51", C114="52", C114="66"), (L114*'UNIT VALUES'!$C$26)-CALCS!P114,0), 0), 0), ROUND(IF(IF(OR(C114="51", C114="52", C114="66"), (L114*'UNIT VALUES'!$C$26)-CALCS!O114,0)&gt;0, IF(OR(C114="51", C114="52", C114="66"), (L114*'UNIT VALUES'!$C$26)-CALCS!O114,0), 0), 0))</f>
        <v>0</v>
      </c>
      <c r="U114" s="25">
        <f>IF(C114="22", (O114*'UNIT VALUES'!$D$38)+(Q114*'UNIT VALUES'!$D$39)+(S114*'UNIT VALUES'!$D$40), (O114*'UNIT VALUES'!$D$28)+(Q114*'UNIT VALUES'!$D$29)+(S114*'UNIT VALUES'!$D$30))</f>
        <v>1713340.0687831021</v>
      </c>
      <c r="V114" s="25">
        <f>IF(C114="22",(O114*'UNIT VALUES'!$D$41)+(Q114*'UNIT VALUES'!$D$42)+(R114*'UNIT VALUES'!$D$43),IF(C114="66",(Q114*'UNIT VALUES'!$D$31)+(T114*'UNIT VALUES'!$D$33)+(R114*'UNIT VALUES'!$D$34),(Q114*'UNIT VALUES'!$D$31)+(T114*'UNIT VALUES'!$D$32)+(R114*'UNIT VALUES'!$D$34)))</f>
        <v>949223.32625356759</v>
      </c>
      <c r="W114" s="25">
        <f t="shared" si="3"/>
        <v>1713340</v>
      </c>
      <c r="X114" s="30">
        <f>ROUND(IF(C114="22", W114*'UNIT VALUES'!$D$44, W114*'UNIT VALUES'!$D$36), 0)</f>
        <v>1497803</v>
      </c>
      <c r="Y114" s="168">
        <f>ROUND(IF(C114="22", IF(U114&gt;V114,O114*'UNIT VALUES'!$D$38*'UNIT VALUES'!$D$44,O114*'UNIT VALUES'!$D$41*'UNIT VALUES'!$D$44),IF(U114&gt;V114, O114*'UNIT VALUES'!$D$28*'UNIT VALUES'!$D$36,0)), 0)</f>
        <v>201189</v>
      </c>
      <c r="Z114" s="168">
        <f>ROUND(IF(C114="22", IF(U114&gt;V114,Q114*'UNIT VALUES'!$D$39*'UNIT VALUES'!$D$44,Q114*'UNIT VALUES'!$D$42*'UNIT VALUES'!$D$44), IF(U114&gt;V114, Q114*'UNIT VALUES'!$D$29*'UNIT VALUES'!$D$36, Q114*'UNIT VALUES'!$D$31*'UNIT VALUES'!$D$36)),0)</f>
        <v>606025</v>
      </c>
      <c r="AA114" s="168">
        <f>ROUND(IF(C114="22", IF(U114&gt;V114,0,R114*'UNIT VALUES'!$D$43*'UNIT VALUES'!$D$44),IF(CALCS!U114&gt;CALCS!V114,0,CALCS!R114*'UNIT VALUES'!$D$34*'UNIT VALUES'!$D$36)), 0)</f>
        <v>0</v>
      </c>
      <c r="AB114" s="168">
        <f>ROUND(IF(C114="22",IF(U114&gt;V114,S114*'UNIT VALUES'!$D$40*'UNIT VALUES'!$D$44,0),IF(U114&gt;V114,S114*'UNIT VALUES'!$D$30*'UNIT VALUES'!$D$36)), 0)</f>
        <v>690589</v>
      </c>
      <c r="AC114" s="168">
        <f>ROUND(IF(U114&gt;V114,0,IF(T114&gt;1, IF(C114="66", T114*'UNIT VALUES'!$D$33*'UNIT VALUES'!$D$36,T114*'UNIT VALUES'!$D$32*'UNIT VALUES'!$D$36),0)),0)</f>
        <v>0</v>
      </c>
      <c r="AD114" t="str">
        <f t="shared" si="4"/>
        <v>061740</v>
      </c>
    </row>
    <row r="115" spans="1:30" x14ac:dyDescent="0.25">
      <c r="A115" s="176" t="s">
        <v>4994</v>
      </c>
      <c r="B115" s="176" t="s">
        <v>223</v>
      </c>
      <c r="C115" s="176" t="s">
        <v>27</v>
      </c>
      <c r="D115" s="176" t="s">
        <v>28</v>
      </c>
      <c r="E115" s="176" t="s">
        <v>224</v>
      </c>
      <c r="F115" s="176" t="s">
        <v>414</v>
      </c>
      <c r="G115" s="176" t="s">
        <v>236</v>
      </c>
      <c r="H115" s="176" t="s">
        <v>23</v>
      </c>
      <c r="I115" s="176" t="s">
        <v>415</v>
      </c>
      <c r="J115" s="176" t="s">
        <v>4628</v>
      </c>
      <c r="K115" s="176" t="s">
        <v>3328</v>
      </c>
      <c r="L115" s="176" t="s">
        <v>4878</v>
      </c>
      <c r="M115" s="177">
        <v>62134</v>
      </c>
      <c r="N115" s="177">
        <v>62134</v>
      </c>
      <c r="O115" s="177">
        <v>266122</v>
      </c>
      <c r="P115" s="177">
        <v>0</v>
      </c>
      <c r="Q115" s="177">
        <v>28550</v>
      </c>
      <c r="R115" s="177">
        <v>261</v>
      </c>
      <c r="S115" s="177">
        <v>3626</v>
      </c>
      <c r="T115" s="24">
        <f>IF(P115&gt;0, ROUND(IF(IF(OR(C115="51", C115="52", C115="66"), (L115*'UNIT VALUES'!$C$26)-CALCS!P115,0)&gt;0, IF(OR(C115="51", C115="52", C115="66"), (L115*'UNIT VALUES'!$C$26)-CALCS!P115,0), 0), 0), ROUND(IF(IF(OR(C115="51", C115="52", C115="66"), (L115*'UNIT VALUES'!$C$26)-CALCS!O115,0)&gt;0, IF(OR(C115="51", C115="52", C115="66"), (L115*'UNIT VALUES'!$C$26)-CALCS!O115,0), 0), 0))</f>
        <v>0</v>
      </c>
      <c r="U115" s="25">
        <f>IF(C115="22", (O115*'UNIT VALUES'!$D$38)+(Q115*'UNIT VALUES'!$D$39)+(S115*'UNIT VALUES'!$D$40), (O115*'UNIT VALUES'!$D$28)+(Q115*'UNIT VALUES'!$D$29)+(S115*'UNIT VALUES'!$D$30))</f>
        <v>1942683.0821121586</v>
      </c>
      <c r="V115" s="25">
        <f>IF(C115="22",(O115*'UNIT VALUES'!$D$41)+(Q115*'UNIT VALUES'!$D$42)+(R115*'UNIT VALUES'!$D$43),IF(C115="66",(Q115*'UNIT VALUES'!$D$31)+(T115*'UNIT VALUES'!$D$33)+(R115*'UNIT VALUES'!$D$34),(Q115*'UNIT VALUES'!$D$31)+(T115*'UNIT VALUES'!$D$32)+(R115*'UNIT VALUES'!$D$34)))</f>
        <v>499719.56785219151</v>
      </c>
      <c r="W115" s="25">
        <f t="shared" si="3"/>
        <v>1942683</v>
      </c>
      <c r="X115" s="30">
        <f>ROUND(IF(C115="22", W115*'UNIT VALUES'!$D$44, W115*'UNIT VALUES'!$D$36), 0)</f>
        <v>1698295</v>
      </c>
      <c r="Y115" s="168">
        <f>ROUND(IF(C115="22", IF(U115&gt;V115,O115*'UNIT VALUES'!$D$38*'UNIT VALUES'!$D$44,O115*'UNIT VALUES'!$D$41*'UNIT VALUES'!$D$44),IF(U115&gt;V115, O115*'UNIT VALUES'!$D$28*'UNIT VALUES'!$D$36,0)), 0)</f>
        <v>483857</v>
      </c>
      <c r="Z115" s="168">
        <f>ROUND(IF(C115="22", IF(U115&gt;V115,Q115*'UNIT VALUES'!$D$39*'UNIT VALUES'!$D$44,Q115*'UNIT VALUES'!$D$42*'UNIT VALUES'!$D$44), IF(U115&gt;V115, Q115*'UNIT VALUES'!$D$29*'UNIT VALUES'!$D$36, Q115*'UNIT VALUES'!$D$31*'UNIT VALUES'!$D$36)),0)</f>
        <v>696960</v>
      </c>
      <c r="AA115" s="168">
        <f>ROUND(IF(C115="22", IF(U115&gt;V115,0,R115*'UNIT VALUES'!$D$43*'UNIT VALUES'!$D$44),IF(CALCS!U115&gt;CALCS!V115,0,CALCS!R115*'UNIT VALUES'!$D$34*'UNIT VALUES'!$D$36)), 0)</f>
        <v>0</v>
      </c>
      <c r="AB115" s="168">
        <f>ROUND(IF(C115="22",IF(U115&gt;V115,S115*'UNIT VALUES'!$D$40*'UNIT VALUES'!$D$44,0),IF(U115&gt;V115,S115*'UNIT VALUES'!$D$30*'UNIT VALUES'!$D$36)), 0)</f>
        <v>517478</v>
      </c>
      <c r="AC115" s="168">
        <f>ROUND(IF(U115&gt;V115,0,IF(T115&gt;1, IF(C115="66", T115*'UNIT VALUES'!$D$33*'UNIT VALUES'!$D$36,T115*'UNIT VALUES'!$D$32*'UNIT VALUES'!$D$36),0)),0)</f>
        <v>0</v>
      </c>
      <c r="AD115" t="str">
        <f t="shared" si="4"/>
        <v>061750</v>
      </c>
    </row>
    <row r="116" spans="1:30" x14ac:dyDescent="0.25">
      <c r="A116" s="176" t="s">
        <v>4995</v>
      </c>
      <c r="B116" s="176" t="s">
        <v>223</v>
      </c>
      <c r="C116" s="176" t="s">
        <v>47</v>
      </c>
      <c r="D116" s="176" t="s">
        <v>48</v>
      </c>
      <c r="E116" s="176" t="s">
        <v>224</v>
      </c>
      <c r="F116" s="176" t="s">
        <v>4996</v>
      </c>
      <c r="G116" s="176" t="s">
        <v>274</v>
      </c>
      <c r="H116" s="176" t="s">
        <v>23</v>
      </c>
      <c r="I116" s="176" t="s">
        <v>4997</v>
      </c>
      <c r="J116" s="176" t="s">
        <v>245</v>
      </c>
      <c r="K116" s="176" t="s">
        <v>3328</v>
      </c>
      <c r="L116" s="176" t="s">
        <v>4878</v>
      </c>
      <c r="M116" s="177">
        <v>0</v>
      </c>
      <c r="N116" s="177">
        <v>0</v>
      </c>
      <c r="O116" s="177">
        <v>103541</v>
      </c>
      <c r="P116" s="177">
        <v>0</v>
      </c>
      <c r="Q116" s="177">
        <v>16571</v>
      </c>
      <c r="R116" s="177">
        <v>1048</v>
      </c>
      <c r="S116" s="177">
        <v>4180</v>
      </c>
      <c r="T116" s="24">
        <f>IF(P116&gt;0, ROUND(IF(IF(OR(C116="51", C116="52", C116="66"), (L116*'UNIT VALUES'!$C$26)-CALCS!P116,0)&gt;0, IF(OR(C116="51", C116="52", C116="66"), (L116*'UNIT VALUES'!$C$26)-CALCS!P116,0), 0), 0), ROUND(IF(IF(OR(C116="51", C116="52", C116="66"), (L116*'UNIT VALUES'!$C$26)-CALCS!O116,0)&gt;0, IF(OR(C116="51", C116="52", C116="66"), (L116*'UNIT VALUES'!$C$26)-CALCS!O116,0), 0), 0))</f>
        <v>0</v>
      </c>
      <c r="U116" s="25">
        <f>IF(C116="22", (O116*'UNIT VALUES'!$D$38)+(Q116*'UNIT VALUES'!$D$39)+(S116*'UNIT VALUES'!$D$40), (O116*'UNIT VALUES'!$D$28)+(Q116*'UNIT VALUES'!$D$29)+(S116*'UNIT VALUES'!$D$30))</f>
        <v>1360473.1637340193</v>
      </c>
      <c r="V116" s="25">
        <f>IF(C116="22",(O116*'UNIT VALUES'!$D$41)+(Q116*'UNIT VALUES'!$D$42)+(R116*'UNIT VALUES'!$D$43),IF(C116="66",(Q116*'UNIT VALUES'!$D$31)+(T116*'UNIT VALUES'!$D$33)+(R116*'UNIT VALUES'!$D$34),(Q116*'UNIT VALUES'!$D$31)+(T116*'UNIT VALUES'!$D$32)+(R116*'UNIT VALUES'!$D$34)))</f>
        <v>363442.1965692417</v>
      </c>
      <c r="W116" s="25">
        <f t="shared" si="3"/>
        <v>1360473</v>
      </c>
      <c r="X116" s="30">
        <f>ROUND(IF(C116="22", W116*'UNIT VALUES'!$D$44, W116*'UNIT VALUES'!$D$36), 0)</f>
        <v>1189326</v>
      </c>
      <c r="Y116" s="168">
        <f>ROUND(IF(C116="22", IF(U116&gt;V116,O116*'UNIT VALUES'!$D$38*'UNIT VALUES'!$D$44,O116*'UNIT VALUES'!$D$41*'UNIT VALUES'!$D$44),IF(U116&gt;V116, O116*'UNIT VALUES'!$D$28*'UNIT VALUES'!$D$36,0)), 0)</f>
        <v>188256</v>
      </c>
      <c r="Z116" s="168">
        <f>ROUND(IF(C116="22", IF(U116&gt;V116,Q116*'UNIT VALUES'!$D$39*'UNIT VALUES'!$D$44,Q116*'UNIT VALUES'!$D$42*'UNIT VALUES'!$D$44), IF(U116&gt;V116, Q116*'UNIT VALUES'!$D$29*'UNIT VALUES'!$D$36, Q116*'UNIT VALUES'!$D$31*'UNIT VALUES'!$D$36)),0)</f>
        <v>404530</v>
      </c>
      <c r="AA116" s="168">
        <f>ROUND(IF(C116="22", IF(U116&gt;V116,0,R116*'UNIT VALUES'!$D$43*'UNIT VALUES'!$D$44),IF(CALCS!U116&gt;CALCS!V116,0,CALCS!R116*'UNIT VALUES'!$D$34*'UNIT VALUES'!$D$36)), 0)</f>
        <v>0</v>
      </c>
      <c r="AB116" s="168">
        <f>ROUND(IF(C116="22",IF(U116&gt;V116,S116*'UNIT VALUES'!$D$40*'UNIT VALUES'!$D$44,0),IF(U116&gt;V116,S116*'UNIT VALUES'!$D$30*'UNIT VALUES'!$D$36)), 0)</f>
        <v>596541</v>
      </c>
      <c r="AC116" s="168">
        <f>ROUND(IF(U116&gt;V116,0,IF(T116&gt;1, IF(C116="66", T116*'UNIT VALUES'!$D$33*'UNIT VALUES'!$D$36,T116*'UNIT VALUES'!$D$32*'UNIT VALUES'!$D$36),0)),0)</f>
        <v>0</v>
      </c>
      <c r="AD116" t="str">
        <f t="shared" si="4"/>
        <v>061783</v>
      </c>
    </row>
    <row r="117" spans="1:30" x14ac:dyDescent="0.25">
      <c r="A117" s="176" t="s">
        <v>4998</v>
      </c>
      <c r="B117" s="176" t="s">
        <v>223</v>
      </c>
      <c r="C117" s="176" t="s">
        <v>47</v>
      </c>
      <c r="D117" s="176" t="s">
        <v>48</v>
      </c>
      <c r="E117" s="176" t="s">
        <v>224</v>
      </c>
      <c r="F117" s="176" t="s">
        <v>417</v>
      </c>
      <c r="G117" s="176" t="s">
        <v>236</v>
      </c>
      <c r="H117" s="176" t="s">
        <v>23</v>
      </c>
      <c r="I117" s="176" t="s">
        <v>418</v>
      </c>
      <c r="J117" s="176" t="s">
        <v>4628</v>
      </c>
      <c r="K117" s="176" t="s">
        <v>3328</v>
      </c>
      <c r="L117" s="176" t="s">
        <v>4878</v>
      </c>
      <c r="M117" s="177">
        <v>0</v>
      </c>
      <c r="N117" s="177">
        <v>0</v>
      </c>
      <c r="O117" s="177">
        <v>65328</v>
      </c>
      <c r="P117" s="177">
        <v>0</v>
      </c>
      <c r="Q117" s="177">
        <v>4270</v>
      </c>
      <c r="R117" s="177">
        <v>157</v>
      </c>
      <c r="S117" s="177">
        <v>697</v>
      </c>
      <c r="T117" s="24">
        <f>IF(P117&gt;0, ROUND(IF(IF(OR(C117="51", C117="52", C117="66"), (L117*'UNIT VALUES'!$C$26)-CALCS!P117,0)&gt;0, IF(OR(C117="51", C117="52", C117="66"), (L117*'UNIT VALUES'!$C$26)-CALCS!P117,0), 0), 0), ROUND(IF(IF(OR(C117="51", C117="52", C117="66"), (L117*'UNIT VALUES'!$C$26)-CALCS!O117,0)&gt;0, IF(OR(C117="51", C117="52", C117="66"), (L117*'UNIT VALUES'!$C$26)-CALCS!O117,0), 0), 0))</f>
        <v>0</v>
      </c>
      <c r="U117" s="25">
        <f>IF(C117="22", (O117*'UNIT VALUES'!$D$38)+(Q117*'UNIT VALUES'!$D$39)+(S117*'UNIT VALUES'!$D$40), (O117*'UNIT VALUES'!$D$28)+(Q117*'UNIT VALUES'!$D$29)+(S117*'UNIT VALUES'!$D$30))</f>
        <v>368894.50961777894</v>
      </c>
      <c r="V117" s="25">
        <f>IF(C117="22",(O117*'UNIT VALUES'!$D$41)+(Q117*'UNIT VALUES'!$D$42)+(R117*'UNIT VALUES'!$D$43),IF(C117="66",(Q117*'UNIT VALUES'!$D$31)+(T117*'UNIT VALUES'!$D$33)+(R117*'UNIT VALUES'!$D$34),(Q117*'UNIT VALUES'!$D$31)+(T117*'UNIT VALUES'!$D$32)+(R117*'UNIT VALUES'!$D$34)))</f>
        <v>84396.551102408805</v>
      </c>
      <c r="W117" s="25">
        <f t="shared" si="3"/>
        <v>368895</v>
      </c>
      <c r="X117" s="30">
        <f>ROUND(IF(C117="22", W117*'UNIT VALUES'!$D$44, W117*'UNIT VALUES'!$D$36), 0)</f>
        <v>322488</v>
      </c>
      <c r="Y117" s="168">
        <f>ROUND(IF(C117="22", IF(U117&gt;V117,O117*'UNIT VALUES'!$D$38*'UNIT VALUES'!$D$44,O117*'UNIT VALUES'!$D$41*'UNIT VALUES'!$D$44),IF(U117&gt;V117, O117*'UNIT VALUES'!$D$28*'UNIT VALUES'!$D$36,0)), 0)</f>
        <v>118778</v>
      </c>
      <c r="Z117" s="168">
        <f>ROUND(IF(C117="22", IF(U117&gt;V117,Q117*'UNIT VALUES'!$D$39*'UNIT VALUES'!$D$44,Q117*'UNIT VALUES'!$D$42*'UNIT VALUES'!$D$44), IF(U117&gt;V117, Q117*'UNIT VALUES'!$D$29*'UNIT VALUES'!$D$36, Q117*'UNIT VALUES'!$D$31*'UNIT VALUES'!$D$36)),0)</f>
        <v>104239</v>
      </c>
      <c r="AA117" s="168">
        <f>ROUND(IF(C117="22", IF(U117&gt;V117,0,R117*'UNIT VALUES'!$D$43*'UNIT VALUES'!$D$44),IF(CALCS!U117&gt;CALCS!V117,0,CALCS!R117*'UNIT VALUES'!$D$34*'UNIT VALUES'!$D$36)), 0)</f>
        <v>0</v>
      </c>
      <c r="AB117" s="168">
        <f>ROUND(IF(C117="22",IF(U117&gt;V117,S117*'UNIT VALUES'!$D$40*'UNIT VALUES'!$D$44,0),IF(U117&gt;V117,S117*'UNIT VALUES'!$D$30*'UNIT VALUES'!$D$36)), 0)</f>
        <v>99471</v>
      </c>
      <c r="AC117" s="168">
        <f>ROUND(IF(U117&gt;V117,0,IF(T117&gt;1, IF(C117="66", T117*'UNIT VALUES'!$D$33*'UNIT VALUES'!$D$36,T117*'UNIT VALUES'!$D$32*'UNIT VALUES'!$D$36),0)),0)</f>
        <v>0</v>
      </c>
      <c r="AD117" t="str">
        <f t="shared" si="4"/>
        <v>061854</v>
      </c>
    </row>
    <row r="118" spans="1:30" x14ac:dyDescent="0.25">
      <c r="A118" s="176" t="s">
        <v>4999</v>
      </c>
      <c r="B118" s="176" t="s">
        <v>223</v>
      </c>
      <c r="C118" s="176" t="s">
        <v>47</v>
      </c>
      <c r="D118" s="176" t="s">
        <v>48</v>
      </c>
      <c r="E118" s="176" t="s">
        <v>224</v>
      </c>
      <c r="F118" s="176" t="s">
        <v>420</v>
      </c>
      <c r="G118" s="176" t="s">
        <v>236</v>
      </c>
      <c r="H118" s="176" t="s">
        <v>23</v>
      </c>
      <c r="I118" s="176" t="s">
        <v>421</v>
      </c>
      <c r="J118" s="176" t="s">
        <v>4628</v>
      </c>
      <c r="K118" s="176" t="s">
        <v>3328</v>
      </c>
      <c r="L118" s="176" t="s">
        <v>5000</v>
      </c>
      <c r="M118" s="177">
        <v>45232</v>
      </c>
      <c r="N118" s="177">
        <v>45232</v>
      </c>
      <c r="O118" s="177">
        <v>61664</v>
      </c>
      <c r="P118" s="177">
        <v>0</v>
      </c>
      <c r="Q118" s="177">
        <v>8084</v>
      </c>
      <c r="R118" s="177">
        <v>462</v>
      </c>
      <c r="S118" s="177">
        <v>3029</v>
      </c>
      <c r="T118" s="24">
        <f>IF(P118&gt;0, ROUND(IF(IF(OR(C118="51", C118="52", C118="66"), (L118*'UNIT VALUES'!$C$26)-CALCS!P118,0)&gt;0, IF(OR(C118="51", C118="52", C118="66"), (L118*'UNIT VALUES'!$C$26)-CALCS!P118,0), 0), 0), ROUND(IF(IF(OR(C118="51", C118="52", C118="66"), (L118*'UNIT VALUES'!$C$26)-CALCS!O118,0)&gt;0, IF(OR(C118="51", C118="52", C118="66"), (L118*'UNIT VALUES'!$C$26)-CALCS!O118,0), 0), 0))</f>
        <v>0</v>
      </c>
      <c r="U118" s="25">
        <f>IF(C118="22", (O118*'UNIT VALUES'!$D$38)+(Q118*'UNIT VALUES'!$D$39)+(S118*'UNIT VALUES'!$D$40), (O118*'UNIT VALUES'!$D$28)+(Q118*'UNIT VALUES'!$D$29)+(S118*'UNIT VALUES'!$D$30))</f>
        <v>848478.04278276477</v>
      </c>
      <c r="V118" s="25">
        <f>IF(C118="22",(O118*'UNIT VALUES'!$D$41)+(Q118*'UNIT VALUES'!$D$42)+(R118*'UNIT VALUES'!$D$43),IF(C118="66",(Q118*'UNIT VALUES'!$D$31)+(T118*'UNIT VALUES'!$D$33)+(R118*'UNIT VALUES'!$D$34),(Q118*'UNIT VALUES'!$D$31)+(T118*'UNIT VALUES'!$D$32)+(R118*'UNIT VALUES'!$D$34)))</f>
        <v>173269.21939206225</v>
      </c>
      <c r="W118" s="25">
        <f t="shared" si="3"/>
        <v>848478</v>
      </c>
      <c r="X118" s="30">
        <f>ROUND(IF(C118="22", W118*'UNIT VALUES'!$D$44, W118*'UNIT VALUES'!$D$36), 0)</f>
        <v>741740</v>
      </c>
      <c r="Y118" s="168">
        <f>ROUND(IF(C118="22", IF(U118&gt;V118,O118*'UNIT VALUES'!$D$38*'UNIT VALUES'!$D$44,O118*'UNIT VALUES'!$D$41*'UNIT VALUES'!$D$44),IF(U118&gt;V118, O118*'UNIT VALUES'!$D$28*'UNIT VALUES'!$D$36,0)), 0)</f>
        <v>112116</v>
      </c>
      <c r="Z118" s="168">
        <f>ROUND(IF(C118="22", IF(U118&gt;V118,Q118*'UNIT VALUES'!$D$39*'UNIT VALUES'!$D$44,Q118*'UNIT VALUES'!$D$42*'UNIT VALUES'!$D$44), IF(U118&gt;V118, Q118*'UNIT VALUES'!$D$29*'UNIT VALUES'!$D$36, Q118*'UNIT VALUES'!$D$31*'UNIT VALUES'!$D$36)),0)</f>
        <v>197346</v>
      </c>
      <c r="AA118" s="168">
        <f>ROUND(IF(C118="22", IF(U118&gt;V118,0,R118*'UNIT VALUES'!$D$43*'UNIT VALUES'!$D$44),IF(CALCS!U118&gt;CALCS!V118,0,CALCS!R118*'UNIT VALUES'!$D$34*'UNIT VALUES'!$D$36)), 0)</f>
        <v>0</v>
      </c>
      <c r="AB118" s="168">
        <f>ROUND(IF(C118="22",IF(U118&gt;V118,S118*'UNIT VALUES'!$D$40*'UNIT VALUES'!$D$44,0),IF(U118&gt;V118,S118*'UNIT VALUES'!$D$30*'UNIT VALUES'!$D$36)), 0)</f>
        <v>432278</v>
      </c>
      <c r="AC118" s="168">
        <f>ROUND(IF(U118&gt;V118,0,IF(T118&gt;1, IF(C118="66", T118*'UNIT VALUES'!$D$33*'UNIT VALUES'!$D$36,T118*'UNIT VALUES'!$D$32*'UNIT VALUES'!$D$36),0)),0)</f>
        <v>0</v>
      </c>
      <c r="AD118" t="str">
        <f t="shared" si="4"/>
        <v>061860</v>
      </c>
    </row>
    <row r="119" spans="1:30" x14ac:dyDescent="0.25">
      <c r="A119" s="176" t="s">
        <v>5001</v>
      </c>
      <c r="B119" s="176" t="s">
        <v>223</v>
      </c>
      <c r="C119" s="176" t="s">
        <v>47</v>
      </c>
      <c r="D119" s="176" t="s">
        <v>48</v>
      </c>
      <c r="E119" s="176" t="s">
        <v>224</v>
      </c>
      <c r="F119" s="176" t="s">
        <v>423</v>
      </c>
      <c r="G119" s="176" t="s">
        <v>236</v>
      </c>
      <c r="H119" s="176" t="s">
        <v>23</v>
      </c>
      <c r="I119" s="176" t="s">
        <v>424</v>
      </c>
      <c r="J119" s="176" t="s">
        <v>4628</v>
      </c>
      <c r="K119" s="176" t="s">
        <v>3328</v>
      </c>
      <c r="L119" s="176" t="s">
        <v>4878</v>
      </c>
      <c r="M119" s="177">
        <v>0</v>
      </c>
      <c r="N119" s="177">
        <v>0</v>
      </c>
      <c r="O119" s="177">
        <v>83240</v>
      </c>
      <c r="P119" s="177">
        <v>0</v>
      </c>
      <c r="Q119" s="177">
        <v>5858</v>
      </c>
      <c r="R119" s="177">
        <v>87</v>
      </c>
      <c r="S119" s="177">
        <v>1294</v>
      </c>
      <c r="T119" s="24">
        <f>IF(P119&gt;0, ROUND(IF(IF(OR(C119="51", C119="52", C119="66"), (L119*'UNIT VALUES'!$C$26)-CALCS!P119,0)&gt;0, IF(OR(C119="51", C119="52", C119="66"), (L119*'UNIT VALUES'!$C$26)-CALCS!P119,0), 0), 0), ROUND(IF(IF(OR(C119="51", C119="52", C119="66"), (L119*'UNIT VALUES'!$C$26)-CALCS!O119,0)&gt;0, IF(OR(C119="51", C119="52", C119="66"), (L119*'UNIT VALUES'!$C$26)-CALCS!O119,0), 0), 0))</f>
        <v>0</v>
      </c>
      <c r="U119" s="25">
        <f>IF(C119="22", (O119*'UNIT VALUES'!$D$38)+(Q119*'UNIT VALUES'!$D$39)+(S119*'UNIT VALUES'!$D$40), (O119*'UNIT VALUES'!$D$28)+(Q119*'UNIT VALUES'!$D$29)+(S119*'UNIT VALUES'!$D$30))</f>
        <v>547953.00498090498</v>
      </c>
      <c r="V119" s="25">
        <f>IF(C119="22",(O119*'UNIT VALUES'!$D$41)+(Q119*'UNIT VALUES'!$D$42)+(R119*'UNIT VALUES'!$D$43),IF(C119="66",(Q119*'UNIT VALUES'!$D$31)+(T119*'UNIT VALUES'!$D$33)+(R119*'UNIT VALUES'!$D$34),(Q119*'UNIT VALUES'!$D$31)+(T119*'UNIT VALUES'!$D$32)+(R119*'UNIT VALUES'!$D$34)))</f>
        <v>105272.61720012603</v>
      </c>
      <c r="W119" s="25">
        <f t="shared" si="3"/>
        <v>547953</v>
      </c>
      <c r="X119" s="30">
        <f>ROUND(IF(C119="22", W119*'UNIT VALUES'!$D$44, W119*'UNIT VALUES'!$D$36), 0)</f>
        <v>479021</v>
      </c>
      <c r="Y119" s="168">
        <f>ROUND(IF(C119="22", IF(U119&gt;V119,O119*'UNIT VALUES'!$D$38*'UNIT VALUES'!$D$44,O119*'UNIT VALUES'!$D$41*'UNIT VALUES'!$D$44),IF(U119&gt;V119, O119*'UNIT VALUES'!$D$28*'UNIT VALUES'!$D$36,0)), 0)</f>
        <v>151345</v>
      </c>
      <c r="Z119" s="168">
        <f>ROUND(IF(C119="22", IF(U119&gt;V119,Q119*'UNIT VALUES'!$D$39*'UNIT VALUES'!$D$44,Q119*'UNIT VALUES'!$D$42*'UNIT VALUES'!$D$44), IF(U119&gt;V119, Q119*'UNIT VALUES'!$D$29*'UNIT VALUES'!$D$36, Q119*'UNIT VALUES'!$D$31*'UNIT VALUES'!$D$36)),0)</f>
        <v>143005</v>
      </c>
      <c r="AA119" s="168">
        <f>ROUND(IF(C119="22", IF(U119&gt;V119,0,R119*'UNIT VALUES'!$D$43*'UNIT VALUES'!$D$44),IF(CALCS!U119&gt;CALCS!V119,0,CALCS!R119*'UNIT VALUES'!$D$34*'UNIT VALUES'!$D$36)), 0)</f>
        <v>0</v>
      </c>
      <c r="AB119" s="168">
        <f>ROUND(IF(C119="22",IF(U119&gt;V119,S119*'UNIT VALUES'!$D$40*'UNIT VALUES'!$D$44,0),IF(U119&gt;V119,S119*'UNIT VALUES'!$D$30*'UNIT VALUES'!$D$36)), 0)</f>
        <v>184671</v>
      </c>
      <c r="AC119" s="168">
        <f>ROUND(IF(U119&gt;V119,0,IF(T119&gt;1, IF(C119="66", T119*'UNIT VALUES'!$D$33*'UNIT VALUES'!$D$36,T119*'UNIT VALUES'!$D$32*'UNIT VALUES'!$D$36),0)),0)</f>
        <v>0</v>
      </c>
      <c r="AD119" t="str">
        <f t="shared" si="4"/>
        <v>061869</v>
      </c>
    </row>
    <row r="120" spans="1:30" x14ac:dyDescent="0.25">
      <c r="A120" s="176" t="s">
        <v>5002</v>
      </c>
      <c r="B120" s="176" t="s">
        <v>223</v>
      </c>
      <c r="C120" s="176" t="s">
        <v>47</v>
      </c>
      <c r="D120" s="176" t="s">
        <v>48</v>
      </c>
      <c r="E120" s="176" t="s">
        <v>224</v>
      </c>
      <c r="F120" s="176" t="s">
        <v>425</v>
      </c>
      <c r="G120" s="176" t="s">
        <v>274</v>
      </c>
      <c r="H120" s="176" t="s">
        <v>23</v>
      </c>
      <c r="I120" s="176" t="s">
        <v>426</v>
      </c>
      <c r="J120" s="176" t="s">
        <v>245</v>
      </c>
      <c r="K120" s="176" t="s">
        <v>3328</v>
      </c>
      <c r="L120" s="176" t="s">
        <v>5003</v>
      </c>
      <c r="M120" s="177">
        <v>0</v>
      </c>
      <c r="N120" s="177">
        <v>0</v>
      </c>
      <c r="O120" s="177">
        <v>64205</v>
      </c>
      <c r="P120" s="177">
        <v>0</v>
      </c>
      <c r="Q120" s="177">
        <v>8398</v>
      </c>
      <c r="R120" s="177">
        <v>360</v>
      </c>
      <c r="S120" s="177">
        <v>1394</v>
      </c>
      <c r="T120" s="24">
        <f>IF(P120&gt;0, ROUND(IF(IF(OR(C120="51", C120="52", C120="66"), (L120*'UNIT VALUES'!$C$26)-CALCS!P120,0)&gt;0, IF(OR(C120="51", C120="52", C120="66"), (L120*'UNIT VALUES'!$C$26)-CALCS!P120,0), 0), 0), ROUND(IF(IF(OR(C120="51", C120="52", C120="66"), (L120*'UNIT VALUES'!$C$26)-CALCS!O120,0)&gt;0, IF(OR(C120="51", C120="52", C120="66"), (L120*'UNIT VALUES'!$C$26)-CALCS!O120,0), 0), 0))</f>
        <v>0</v>
      </c>
      <c r="U120" s="25">
        <f>IF(C120="22", (O120*'UNIT VALUES'!$D$38)+(Q120*'UNIT VALUES'!$D$39)+(S120*'UNIT VALUES'!$D$40), (O120*'UNIT VALUES'!$D$28)+(Q120*'UNIT VALUES'!$D$29)+(S120*'UNIT VALUES'!$D$30))</f>
        <v>595617.70795129938</v>
      </c>
      <c r="V120" s="25">
        <f>IF(C120="22",(O120*'UNIT VALUES'!$D$41)+(Q120*'UNIT VALUES'!$D$42)+(R120*'UNIT VALUES'!$D$43),IF(C120="66",(Q120*'UNIT VALUES'!$D$31)+(T120*'UNIT VALUES'!$D$33)+(R120*'UNIT VALUES'!$D$34),(Q120*'UNIT VALUES'!$D$31)+(T120*'UNIT VALUES'!$D$32)+(R120*'UNIT VALUES'!$D$34)))</f>
        <v>170179.79946734678</v>
      </c>
      <c r="W120" s="25">
        <f t="shared" si="3"/>
        <v>595618</v>
      </c>
      <c r="X120" s="30">
        <f>ROUND(IF(C120="22", W120*'UNIT VALUES'!$D$44, W120*'UNIT VALUES'!$D$36), 0)</f>
        <v>520690</v>
      </c>
      <c r="Y120" s="168">
        <f>ROUND(IF(C120="22", IF(U120&gt;V120,O120*'UNIT VALUES'!$D$38*'UNIT VALUES'!$D$44,O120*'UNIT VALUES'!$D$41*'UNIT VALUES'!$D$44),IF(U120&gt;V120, O120*'UNIT VALUES'!$D$28*'UNIT VALUES'!$D$36,0)), 0)</f>
        <v>116736</v>
      </c>
      <c r="Z120" s="168">
        <f>ROUND(IF(C120="22", IF(U120&gt;V120,Q120*'UNIT VALUES'!$D$39*'UNIT VALUES'!$D$44,Q120*'UNIT VALUES'!$D$42*'UNIT VALUES'!$D$44), IF(U120&gt;V120, Q120*'UNIT VALUES'!$D$29*'UNIT VALUES'!$D$36, Q120*'UNIT VALUES'!$D$31*'UNIT VALUES'!$D$36)),0)</f>
        <v>205011</v>
      </c>
      <c r="AA120" s="168">
        <f>ROUND(IF(C120="22", IF(U120&gt;V120,0,R120*'UNIT VALUES'!$D$43*'UNIT VALUES'!$D$44),IF(CALCS!U120&gt;CALCS!V120,0,CALCS!R120*'UNIT VALUES'!$D$34*'UNIT VALUES'!$D$36)), 0)</f>
        <v>0</v>
      </c>
      <c r="AB120" s="168">
        <f>ROUND(IF(C120="22",IF(U120&gt;V120,S120*'UNIT VALUES'!$D$40*'UNIT VALUES'!$D$44,0),IF(U120&gt;V120,S120*'UNIT VALUES'!$D$30*'UNIT VALUES'!$D$36)), 0)</f>
        <v>198942</v>
      </c>
      <c r="AC120" s="168">
        <f>ROUND(IF(U120&gt;V120,0,IF(T120&gt;1, IF(C120="66", T120*'UNIT VALUES'!$D$33*'UNIT VALUES'!$D$36,T120*'UNIT VALUES'!$D$32*'UNIT VALUES'!$D$36),0)),0)</f>
        <v>0</v>
      </c>
      <c r="AD120" t="str">
        <f t="shared" si="4"/>
        <v>061870</v>
      </c>
    </row>
    <row r="121" spans="1:30" x14ac:dyDescent="0.25">
      <c r="A121" s="176" t="s">
        <v>5004</v>
      </c>
      <c r="B121" s="176" t="s">
        <v>223</v>
      </c>
      <c r="C121" s="176" t="s">
        <v>47</v>
      </c>
      <c r="D121" s="176" t="s">
        <v>48</v>
      </c>
      <c r="E121" s="176" t="s">
        <v>224</v>
      </c>
      <c r="F121" s="176" t="s">
        <v>428</v>
      </c>
      <c r="G121" s="176" t="s">
        <v>232</v>
      </c>
      <c r="H121" s="176" t="s">
        <v>23</v>
      </c>
      <c r="I121" s="176" t="s">
        <v>429</v>
      </c>
      <c r="J121" s="176" t="s">
        <v>234</v>
      </c>
      <c r="K121" s="176" t="s">
        <v>3328</v>
      </c>
      <c r="L121" s="176" t="s">
        <v>5005</v>
      </c>
      <c r="M121" s="177">
        <v>74513</v>
      </c>
      <c r="N121" s="177">
        <v>74654</v>
      </c>
      <c r="O121" s="177">
        <v>81138</v>
      </c>
      <c r="P121" s="177">
        <v>0</v>
      </c>
      <c r="Q121" s="177">
        <v>6404</v>
      </c>
      <c r="R121" s="177">
        <v>332</v>
      </c>
      <c r="S121" s="177">
        <v>1602</v>
      </c>
      <c r="T121" s="24">
        <f>IF(P121&gt;0, ROUND(IF(IF(OR(C121="51", C121="52", C121="66"), (L121*'UNIT VALUES'!$C$26)-CALCS!P121,0)&gt;0, IF(OR(C121="51", C121="52", C121="66"), (L121*'UNIT VALUES'!$C$26)-CALCS!P121,0), 0), 0), ROUND(IF(IF(OR(C121="51", C121="52", C121="66"), (L121*'UNIT VALUES'!$C$26)-CALCS!O121,0)&gt;0, IF(OR(C121="51", C121="52", C121="66"), (L121*'UNIT VALUES'!$C$26)-CALCS!O121,0), 0), 0))</f>
        <v>24907</v>
      </c>
      <c r="U121" s="25">
        <f>IF(C121="22", (O121*'UNIT VALUES'!$D$38)+(Q121*'UNIT VALUES'!$D$39)+(S121*'UNIT VALUES'!$D$40), (O121*'UNIT VALUES'!$D$28)+(Q121*'UNIT VALUES'!$D$29)+(S121*'UNIT VALUES'!$D$30))</f>
        <v>609109.14278629248</v>
      </c>
      <c r="V121" s="25">
        <f>IF(C121="22",(O121*'UNIT VALUES'!$D$41)+(Q121*'UNIT VALUES'!$D$42)+(R121*'UNIT VALUES'!$D$43),IF(C121="66",(Q121*'UNIT VALUES'!$D$31)+(T121*'UNIT VALUES'!$D$33)+(R121*'UNIT VALUES'!$D$34),(Q121*'UNIT VALUES'!$D$31)+(T121*'UNIT VALUES'!$D$32)+(R121*'UNIT VALUES'!$D$34)))</f>
        <v>448693.62677573937</v>
      </c>
      <c r="W121" s="25">
        <f t="shared" si="3"/>
        <v>609109</v>
      </c>
      <c r="X121" s="30">
        <f>ROUND(IF(C121="22", W121*'UNIT VALUES'!$D$44, W121*'UNIT VALUES'!$D$36), 0)</f>
        <v>532483</v>
      </c>
      <c r="Y121" s="168">
        <f>ROUND(IF(C121="22", IF(U121&gt;V121,O121*'UNIT VALUES'!$D$38*'UNIT VALUES'!$D$44,O121*'UNIT VALUES'!$D$41*'UNIT VALUES'!$D$44),IF(U121&gt;V121, O121*'UNIT VALUES'!$D$28*'UNIT VALUES'!$D$36,0)), 0)</f>
        <v>147523</v>
      </c>
      <c r="Z121" s="168">
        <f>ROUND(IF(C121="22", IF(U121&gt;V121,Q121*'UNIT VALUES'!$D$39*'UNIT VALUES'!$D$44,Q121*'UNIT VALUES'!$D$42*'UNIT VALUES'!$D$44), IF(U121&gt;V121, Q121*'UNIT VALUES'!$D$29*'UNIT VALUES'!$D$36, Q121*'UNIT VALUES'!$D$31*'UNIT VALUES'!$D$36)),0)</f>
        <v>156334</v>
      </c>
      <c r="AA121" s="168">
        <f>ROUND(IF(C121="22", IF(U121&gt;V121,0,R121*'UNIT VALUES'!$D$43*'UNIT VALUES'!$D$44),IF(CALCS!U121&gt;CALCS!V121,0,CALCS!R121*'UNIT VALUES'!$D$34*'UNIT VALUES'!$D$36)), 0)</f>
        <v>0</v>
      </c>
      <c r="AB121" s="168">
        <f>ROUND(IF(C121="22",IF(U121&gt;V121,S121*'UNIT VALUES'!$D$40*'UNIT VALUES'!$D$44,0),IF(U121&gt;V121,S121*'UNIT VALUES'!$D$30*'UNIT VALUES'!$D$36)), 0)</f>
        <v>228626</v>
      </c>
      <c r="AC121" s="168">
        <f>ROUND(IF(U121&gt;V121,0,IF(T121&gt;1, IF(C121="66", T121*'UNIT VALUES'!$D$33*'UNIT VALUES'!$D$36,T121*'UNIT VALUES'!$D$32*'UNIT VALUES'!$D$36),0)),0)</f>
        <v>0</v>
      </c>
      <c r="AD121" t="str">
        <f t="shared" si="4"/>
        <v>061890</v>
      </c>
    </row>
    <row r="122" spans="1:30" x14ac:dyDescent="0.25">
      <c r="A122" s="176" t="s">
        <v>5006</v>
      </c>
      <c r="B122" s="176" t="s">
        <v>223</v>
      </c>
      <c r="C122" s="176" t="s">
        <v>47</v>
      </c>
      <c r="D122" s="176" t="s">
        <v>48</v>
      </c>
      <c r="E122" s="176" t="s">
        <v>224</v>
      </c>
      <c r="F122" s="176" t="s">
        <v>431</v>
      </c>
      <c r="G122" s="176" t="s">
        <v>50</v>
      </c>
      <c r="H122" s="176" t="s">
        <v>23</v>
      </c>
      <c r="I122" s="176" t="s">
        <v>432</v>
      </c>
      <c r="J122" s="176" t="s">
        <v>271</v>
      </c>
      <c r="K122" s="176" t="s">
        <v>3328</v>
      </c>
      <c r="L122" s="176" t="s">
        <v>5007</v>
      </c>
      <c r="M122" s="177">
        <v>50308</v>
      </c>
      <c r="N122" s="177">
        <v>50308</v>
      </c>
      <c r="O122" s="177">
        <v>59948</v>
      </c>
      <c r="P122" s="177">
        <v>0</v>
      </c>
      <c r="Q122" s="177">
        <v>7241</v>
      </c>
      <c r="R122" s="177">
        <v>1157</v>
      </c>
      <c r="S122" s="177">
        <v>766</v>
      </c>
      <c r="T122" s="24">
        <f>IF(P122&gt;0, ROUND(IF(IF(OR(C122="51", C122="52", C122="66"), (L122*'UNIT VALUES'!$C$26)-CALCS!P122,0)&gt;0, IF(OR(C122="51", C122="52", C122="66"), (L122*'UNIT VALUES'!$C$26)-CALCS!P122,0), 0), 0), ROUND(IF(IF(OR(C122="51", C122="52", C122="66"), (L122*'UNIT VALUES'!$C$26)-CALCS!O122,0)&gt;0, IF(OR(C122="51", C122="52", C122="66"), (L122*'UNIT VALUES'!$C$26)-CALCS!O122,0), 0), 0))</f>
        <v>0</v>
      </c>
      <c r="U122" s="25">
        <f>IF(C122="22", (O122*'UNIT VALUES'!$D$38)+(Q122*'UNIT VALUES'!$D$39)+(S122*'UNIT VALUES'!$D$40), (O122*'UNIT VALUES'!$D$28)+(Q122*'UNIT VALUES'!$D$29)+(S122*'UNIT VALUES'!$D$30))</f>
        <v>451933.98016091401</v>
      </c>
      <c r="V122" s="25">
        <f>IF(C122="22",(O122*'UNIT VALUES'!$D$41)+(Q122*'UNIT VALUES'!$D$42)+(R122*'UNIT VALUES'!$D$43),IF(C122="66",(Q122*'UNIT VALUES'!$D$31)+(T122*'UNIT VALUES'!$D$33)+(R122*'UNIT VALUES'!$D$34),(Q122*'UNIT VALUES'!$D$31)+(T122*'UNIT VALUES'!$D$32)+(R122*'UNIT VALUES'!$D$34)))</f>
        <v>216042.56298316849</v>
      </c>
      <c r="W122" s="25">
        <f t="shared" si="3"/>
        <v>451934</v>
      </c>
      <c r="X122" s="30">
        <f>ROUND(IF(C122="22", W122*'UNIT VALUES'!$D$44, W122*'UNIT VALUES'!$D$36), 0)</f>
        <v>395081</v>
      </c>
      <c r="Y122" s="168">
        <f>ROUND(IF(C122="22", IF(U122&gt;V122,O122*'UNIT VALUES'!$D$38*'UNIT VALUES'!$D$44,O122*'UNIT VALUES'!$D$41*'UNIT VALUES'!$D$44),IF(U122&gt;V122, O122*'UNIT VALUES'!$D$28*'UNIT VALUES'!$D$36,0)), 0)</f>
        <v>108996</v>
      </c>
      <c r="Z122" s="168">
        <f>ROUND(IF(C122="22", IF(U122&gt;V122,Q122*'UNIT VALUES'!$D$39*'UNIT VALUES'!$D$44,Q122*'UNIT VALUES'!$D$42*'UNIT VALUES'!$D$44), IF(U122&gt;V122, Q122*'UNIT VALUES'!$D$29*'UNIT VALUES'!$D$36, Q122*'UNIT VALUES'!$D$31*'UNIT VALUES'!$D$36)),0)</f>
        <v>176767</v>
      </c>
      <c r="AA122" s="168">
        <f>ROUND(IF(C122="22", IF(U122&gt;V122,0,R122*'UNIT VALUES'!$D$43*'UNIT VALUES'!$D$44),IF(CALCS!U122&gt;CALCS!V122,0,CALCS!R122*'UNIT VALUES'!$D$34*'UNIT VALUES'!$D$36)), 0)</f>
        <v>0</v>
      </c>
      <c r="AB122" s="168">
        <f>ROUND(IF(C122="22",IF(U122&gt;V122,S122*'UNIT VALUES'!$D$40*'UNIT VALUES'!$D$44,0),IF(U122&gt;V122,S122*'UNIT VALUES'!$D$30*'UNIT VALUES'!$D$36)), 0)</f>
        <v>109318</v>
      </c>
      <c r="AC122" s="168">
        <f>ROUND(IF(U122&gt;V122,0,IF(T122&gt;1, IF(C122="66", T122*'UNIT VALUES'!$D$33*'UNIT VALUES'!$D$36,T122*'UNIT VALUES'!$D$32*'UNIT VALUES'!$D$36),0)),0)</f>
        <v>0</v>
      </c>
      <c r="AD122" t="str">
        <f t="shared" si="4"/>
        <v>061896</v>
      </c>
    </row>
    <row r="123" spans="1:30" x14ac:dyDescent="0.25">
      <c r="A123" s="176" t="s">
        <v>5008</v>
      </c>
      <c r="B123" s="176" t="s">
        <v>223</v>
      </c>
      <c r="C123" s="176" t="s">
        <v>47</v>
      </c>
      <c r="D123" s="176" t="s">
        <v>48</v>
      </c>
      <c r="E123" s="176" t="s">
        <v>224</v>
      </c>
      <c r="F123" s="176" t="s">
        <v>434</v>
      </c>
      <c r="G123" s="176" t="s">
        <v>232</v>
      </c>
      <c r="H123" s="176" t="s">
        <v>23</v>
      </c>
      <c r="I123" s="176" t="s">
        <v>435</v>
      </c>
      <c r="J123" s="176" t="s">
        <v>234</v>
      </c>
      <c r="K123" s="176" t="s">
        <v>3328</v>
      </c>
      <c r="L123" s="176" t="s">
        <v>5009</v>
      </c>
      <c r="M123" s="177">
        <v>48027</v>
      </c>
      <c r="N123" s="177">
        <v>48027</v>
      </c>
      <c r="O123" s="177">
        <v>160106</v>
      </c>
      <c r="P123" s="177">
        <v>0</v>
      </c>
      <c r="Q123" s="177">
        <v>35760</v>
      </c>
      <c r="R123" s="177">
        <v>583</v>
      </c>
      <c r="S123" s="177">
        <v>1957</v>
      </c>
      <c r="T123" s="24">
        <f>IF(P123&gt;0, ROUND(IF(IF(OR(C123="51", C123="52", C123="66"), (L123*'UNIT VALUES'!$C$26)-CALCS!P123,0)&gt;0, IF(OR(C123="51", C123="52", C123="66"), (L123*'UNIT VALUES'!$C$26)-CALCS!P123,0), 0), 0), ROUND(IF(IF(OR(C123="51", C123="52", C123="66"), (L123*'UNIT VALUES'!$C$26)-CALCS!O123,0)&gt;0, IF(OR(C123="51", C123="52", C123="66"), (L123*'UNIT VALUES'!$C$26)-CALCS!O123,0), 0), 0))</f>
        <v>0</v>
      </c>
      <c r="U123" s="25">
        <f>IF(C123="22", (O123*'UNIT VALUES'!$D$38)+(Q123*'UNIT VALUES'!$D$39)+(S123*'UNIT VALUES'!$D$40), (O123*'UNIT VALUES'!$D$28)+(Q123*'UNIT VALUES'!$D$29)+(S123*'UNIT VALUES'!$D$30))</f>
        <v>1651063.0295286837</v>
      </c>
      <c r="V123" s="25">
        <f>IF(C123="22",(O123*'UNIT VALUES'!$D$41)+(Q123*'UNIT VALUES'!$D$42)+(R123*'UNIT VALUES'!$D$43),IF(C123="66",(Q123*'UNIT VALUES'!$D$31)+(T123*'UNIT VALUES'!$D$33)+(R123*'UNIT VALUES'!$D$34),(Q123*'UNIT VALUES'!$D$31)+(T123*'UNIT VALUES'!$D$32)+(R123*'UNIT VALUES'!$D$34)))</f>
        <v>646883.59884750121</v>
      </c>
      <c r="W123" s="25">
        <f t="shared" si="3"/>
        <v>1651063</v>
      </c>
      <c r="X123" s="30">
        <f>ROUND(IF(C123="22", W123*'UNIT VALUES'!$D$44, W123*'UNIT VALUES'!$D$36), 0)</f>
        <v>1443360</v>
      </c>
      <c r="Y123" s="168">
        <f>ROUND(IF(C123="22", IF(U123&gt;V123,O123*'UNIT VALUES'!$D$38*'UNIT VALUES'!$D$44,O123*'UNIT VALUES'!$D$41*'UNIT VALUES'!$D$44),IF(U123&gt;V123, O123*'UNIT VALUES'!$D$28*'UNIT VALUES'!$D$36,0)), 0)</f>
        <v>291101</v>
      </c>
      <c r="Z123" s="168">
        <f>ROUND(IF(C123="22", IF(U123&gt;V123,Q123*'UNIT VALUES'!$D$39*'UNIT VALUES'!$D$44,Q123*'UNIT VALUES'!$D$42*'UNIT VALUES'!$D$44), IF(U123&gt;V123, Q123*'UNIT VALUES'!$D$29*'UNIT VALUES'!$D$36, Q123*'UNIT VALUES'!$D$31*'UNIT VALUES'!$D$36)),0)</f>
        <v>872969</v>
      </c>
      <c r="AA123" s="168">
        <f>ROUND(IF(C123="22", IF(U123&gt;V123,0,R123*'UNIT VALUES'!$D$43*'UNIT VALUES'!$D$44),IF(CALCS!U123&gt;CALCS!V123,0,CALCS!R123*'UNIT VALUES'!$D$34*'UNIT VALUES'!$D$36)), 0)</f>
        <v>0</v>
      </c>
      <c r="AB123" s="168">
        <f>ROUND(IF(C123="22",IF(U123&gt;V123,S123*'UNIT VALUES'!$D$40*'UNIT VALUES'!$D$44,0),IF(U123&gt;V123,S123*'UNIT VALUES'!$D$30*'UNIT VALUES'!$D$36)), 0)</f>
        <v>279290</v>
      </c>
      <c r="AC123" s="168">
        <f>ROUND(IF(U123&gt;V123,0,IF(T123&gt;1, IF(C123="66", T123*'UNIT VALUES'!$D$33*'UNIT VALUES'!$D$36,T123*'UNIT VALUES'!$D$32*'UNIT VALUES'!$D$36),0)),0)</f>
        <v>0</v>
      </c>
      <c r="AD123" t="str">
        <f t="shared" si="4"/>
        <v>061914</v>
      </c>
    </row>
    <row r="124" spans="1:30" x14ac:dyDescent="0.25">
      <c r="A124" s="176" t="s">
        <v>5010</v>
      </c>
      <c r="B124" s="176" t="s">
        <v>223</v>
      </c>
      <c r="C124" s="176" t="s">
        <v>47</v>
      </c>
      <c r="D124" s="176" t="s">
        <v>48</v>
      </c>
      <c r="E124" s="176" t="s">
        <v>224</v>
      </c>
      <c r="F124" s="176" t="s">
        <v>437</v>
      </c>
      <c r="G124" s="176" t="s">
        <v>227</v>
      </c>
      <c r="H124" s="176" t="s">
        <v>23</v>
      </c>
      <c r="I124" s="176" t="s">
        <v>438</v>
      </c>
      <c r="J124" s="176" t="s">
        <v>229</v>
      </c>
      <c r="K124" s="176" t="s">
        <v>3327</v>
      </c>
      <c r="L124" s="176" t="s">
        <v>5011</v>
      </c>
      <c r="M124" s="177">
        <v>48349</v>
      </c>
      <c r="N124" s="177">
        <v>48349</v>
      </c>
      <c r="O124" s="177">
        <v>89115</v>
      </c>
      <c r="P124" s="177">
        <v>0</v>
      </c>
      <c r="Q124" s="177">
        <v>4802</v>
      </c>
      <c r="R124" s="177">
        <v>1126</v>
      </c>
      <c r="S124" s="177">
        <v>1260</v>
      </c>
      <c r="T124" s="24">
        <f>IF(P124&gt;0, ROUND(IF(IF(OR(C124="51", C124="52", C124="66"), (L124*'UNIT VALUES'!$C$26)-CALCS!P124,0)&gt;0, IF(OR(C124="51", C124="52", C124="66"), (L124*'UNIT VALUES'!$C$26)-CALCS!P124,0), 0), 0), ROUND(IF(IF(OR(C124="51", C124="52", C124="66"), (L124*'UNIT VALUES'!$C$26)-CALCS!O124,0)&gt;0, IF(OR(C124="51", C124="52", C124="66"), (L124*'UNIT VALUES'!$C$26)-CALCS!O124,0), 0), 0))</f>
        <v>0</v>
      </c>
      <c r="U124" s="25">
        <f>IF(C124="22", (O124*'UNIT VALUES'!$D$38)+(Q124*'UNIT VALUES'!$D$39)+(S124*'UNIT VALUES'!$D$40), (O124*'UNIT VALUES'!$D$28)+(Q124*'UNIT VALUES'!$D$29)+(S124*'UNIT VALUES'!$D$30))</f>
        <v>525132.82660184894</v>
      </c>
      <c r="V124" s="25">
        <f>IF(C124="22",(O124*'UNIT VALUES'!$D$41)+(Q124*'UNIT VALUES'!$D$42)+(R124*'UNIT VALUES'!$D$43),IF(C124="66",(Q124*'UNIT VALUES'!$D$31)+(T124*'UNIT VALUES'!$D$33)+(R124*'UNIT VALUES'!$D$34),(Q124*'UNIT VALUES'!$D$31)+(T124*'UNIT VALUES'!$D$32)+(R124*'UNIT VALUES'!$D$34)))</f>
        <v>172639.49270363455</v>
      </c>
      <c r="W124" s="25">
        <f t="shared" si="3"/>
        <v>525133</v>
      </c>
      <c r="X124" s="30">
        <f>ROUND(IF(C124="22", W124*'UNIT VALUES'!$D$44, W124*'UNIT VALUES'!$D$36), 0)</f>
        <v>459072</v>
      </c>
      <c r="Y124" s="168">
        <f>ROUND(IF(C124="22", IF(U124&gt;V124,O124*'UNIT VALUES'!$D$38*'UNIT VALUES'!$D$44,O124*'UNIT VALUES'!$D$41*'UNIT VALUES'!$D$44),IF(U124&gt;V124, O124*'UNIT VALUES'!$D$28*'UNIT VALUES'!$D$36,0)), 0)</f>
        <v>162027</v>
      </c>
      <c r="Z124" s="168">
        <f>ROUND(IF(C124="22", IF(U124&gt;V124,Q124*'UNIT VALUES'!$D$39*'UNIT VALUES'!$D$44,Q124*'UNIT VALUES'!$D$42*'UNIT VALUES'!$D$44), IF(U124&gt;V124, Q124*'UNIT VALUES'!$D$29*'UNIT VALUES'!$D$36, Q124*'UNIT VALUES'!$D$31*'UNIT VALUES'!$D$36)),0)</f>
        <v>117226</v>
      </c>
      <c r="AA124" s="168">
        <f>ROUND(IF(C124="22", IF(U124&gt;V124,0,R124*'UNIT VALUES'!$D$43*'UNIT VALUES'!$D$44),IF(CALCS!U124&gt;CALCS!V124,0,CALCS!R124*'UNIT VALUES'!$D$34*'UNIT VALUES'!$D$36)), 0)</f>
        <v>0</v>
      </c>
      <c r="AB124" s="168">
        <f>ROUND(IF(C124="22",IF(U124&gt;V124,S124*'UNIT VALUES'!$D$40*'UNIT VALUES'!$D$44,0),IF(U124&gt;V124,S124*'UNIT VALUES'!$D$30*'UNIT VALUES'!$D$36)), 0)</f>
        <v>179819</v>
      </c>
      <c r="AC124" s="168">
        <f>ROUND(IF(U124&gt;V124,0,IF(T124&gt;1, IF(C124="66", T124*'UNIT VALUES'!$D$33*'UNIT VALUES'!$D$36,T124*'UNIT VALUES'!$D$32*'UNIT VALUES'!$D$36),0)),0)</f>
        <v>0</v>
      </c>
      <c r="AD124" t="str">
        <f t="shared" si="4"/>
        <v>062034</v>
      </c>
    </row>
    <row r="125" spans="1:30" x14ac:dyDescent="0.25">
      <c r="A125" s="176" t="s">
        <v>5012</v>
      </c>
      <c r="B125" s="176" t="s">
        <v>223</v>
      </c>
      <c r="C125" s="176" t="s">
        <v>27</v>
      </c>
      <c r="D125" s="176" t="s">
        <v>28</v>
      </c>
      <c r="E125" s="176" t="s">
        <v>224</v>
      </c>
      <c r="F125" s="176" t="s">
        <v>440</v>
      </c>
      <c r="G125" s="176" t="s">
        <v>66</v>
      </c>
      <c r="H125" s="176" t="s">
        <v>23</v>
      </c>
      <c r="I125" s="176" t="s">
        <v>441</v>
      </c>
      <c r="J125" s="176" t="s">
        <v>442</v>
      </c>
      <c r="K125" s="176" t="s">
        <v>3327</v>
      </c>
      <c r="L125" s="176" t="s">
        <v>5013</v>
      </c>
      <c r="M125" s="177">
        <v>35221</v>
      </c>
      <c r="N125" s="177">
        <v>35221</v>
      </c>
      <c r="O125" s="177">
        <v>64641</v>
      </c>
      <c r="P125" s="177">
        <v>0</v>
      </c>
      <c r="Q125" s="177">
        <v>10986</v>
      </c>
      <c r="R125" s="177">
        <v>2445</v>
      </c>
      <c r="S125" s="177">
        <v>1757</v>
      </c>
      <c r="T125" s="24">
        <f>IF(P125&gt;0, ROUND(IF(IF(OR(C125="51", C125="52", C125="66"), (L125*'UNIT VALUES'!$C$26)-CALCS!P125,0)&gt;0, IF(OR(C125="51", C125="52", C125="66"), (L125*'UNIT VALUES'!$C$26)-CALCS!P125,0), 0), 0), ROUND(IF(IF(OR(C125="51", C125="52", C125="66"), (L125*'UNIT VALUES'!$C$26)-CALCS!O125,0)&gt;0, IF(OR(C125="51", C125="52", C125="66"), (L125*'UNIT VALUES'!$C$26)-CALCS!O125,0), 0), 0))</f>
        <v>0</v>
      </c>
      <c r="U125" s="25">
        <f>IF(C125="22", (O125*'UNIT VALUES'!$D$38)+(Q125*'UNIT VALUES'!$D$39)+(S125*'UNIT VALUES'!$D$40), (O125*'UNIT VALUES'!$D$28)+(Q125*'UNIT VALUES'!$D$29)+(S125*'UNIT VALUES'!$D$30))</f>
        <v>728053.65618217632</v>
      </c>
      <c r="V125" s="25">
        <f>IF(C125="22",(O125*'UNIT VALUES'!$D$41)+(Q125*'UNIT VALUES'!$D$42)+(R125*'UNIT VALUES'!$D$43),IF(C125="66",(Q125*'UNIT VALUES'!$D$31)+(T125*'UNIT VALUES'!$D$33)+(R125*'UNIT VALUES'!$D$34),(Q125*'UNIT VALUES'!$D$31)+(T125*'UNIT VALUES'!$D$32)+(R125*'UNIT VALUES'!$D$34)))</f>
        <v>384234.62270244845</v>
      </c>
      <c r="W125" s="25">
        <f t="shared" si="3"/>
        <v>728054</v>
      </c>
      <c r="X125" s="30">
        <f>ROUND(IF(C125="22", W125*'UNIT VALUES'!$D$44, W125*'UNIT VALUES'!$D$36), 0)</f>
        <v>636465</v>
      </c>
      <c r="Y125" s="168">
        <f>ROUND(IF(C125="22", IF(U125&gt;V125,O125*'UNIT VALUES'!$D$38*'UNIT VALUES'!$D$44,O125*'UNIT VALUES'!$D$41*'UNIT VALUES'!$D$44),IF(U125&gt;V125, O125*'UNIT VALUES'!$D$28*'UNIT VALUES'!$D$36,0)), 0)</f>
        <v>117529</v>
      </c>
      <c r="Z125" s="168">
        <f>ROUND(IF(C125="22", IF(U125&gt;V125,Q125*'UNIT VALUES'!$D$39*'UNIT VALUES'!$D$44,Q125*'UNIT VALUES'!$D$42*'UNIT VALUES'!$D$44), IF(U125&gt;V125, Q125*'UNIT VALUES'!$D$29*'UNIT VALUES'!$D$36, Q125*'UNIT VALUES'!$D$31*'UNIT VALUES'!$D$36)),0)</f>
        <v>268189</v>
      </c>
      <c r="AA125" s="168">
        <f>ROUND(IF(C125="22", IF(U125&gt;V125,0,R125*'UNIT VALUES'!$D$43*'UNIT VALUES'!$D$44),IF(CALCS!U125&gt;CALCS!V125,0,CALCS!R125*'UNIT VALUES'!$D$34*'UNIT VALUES'!$D$36)), 0)</f>
        <v>0</v>
      </c>
      <c r="AB125" s="168">
        <f>ROUND(IF(C125="22",IF(U125&gt;V125,S125*'UNIT VALUES'!$D$40*'UNIT VALUES'!$D$44,0),IF(U125&gt;V125,S125*'UNIT VALUES'!$D$30*'UNIT VALUES'!$D$36)), 0)</f>
        <v>250747</v>
      </c>
      <c r="AC125" s="168">
        <f>ROUND(IF(U125&gt;V125,0,IF(T125&gt;1, IF(C125="66", T125*'UNIT VALUES'!$D$33*'UNIT VALUES'!$D$36,T125*'UNIT VALUES'!$D$32*'UNIT VALUES'!$D$36),0)),0)</f>
        <v>0</v>
      </c>
      <c r="AD125" t="str">
        <f t="shared" si="4"/>
        <v>062046</v>
      </c>
    </row>
    <row r="126" spans="1:30" x14ac:dyDescent="0.25">
      <c r="A126" s="176" t="s">
        <v>5014</v>
      </c>
      <c r="B126" s="176" t="s">
        <v>223</v>
      </c>
      <c r="C126" s="176" t="s">
        <v>47</v>
      </c>
      <c r="D126" s="176" t="s">
        <v>48</v>
      </c>
      <c r="E126" s="176" t="s">
        <v>224</v>
      </c>
      <c r="F126" s="176" t="s">
        <v>1036</v>
      </c>
      <c r="G126" s="176" t="s">
        <v>384</v>
      </c>
      <c r="H126" s="176" t="s">
        <v>23</v>
      </c>
      <c r="I126" s="176" t="s">
        <v>4771</v>
      </c>
      <c r="J126" s="176" t="s">
        <v>4627</v>
      </c>
      <c r="K126" s="176" t="s">
        <v>3328</v>
      </c>
      <c r="L126" s="176" t="s">
        <v>5015</v>
      </c>
      <c r="M126" s="177">
        <v>26267</v>
      </c>
      <c r="N126" s="177">
        <v>26267</v>
      </c>
      <c r="O126" s="177">
        <v>43712</v>
      </c>
      <c r="P126" s="177">
        <v>0</v>
      </c>
      <c r="Q126" s="177">
        <v>8543</v>
      </c>
      <c r="R126" s="177">
        <v>442</v>
      </c>
      <c r="S126" s="177">
        <v>1310</v>
      </c>
      <c r="T126" s="24">
        <f>IF(P126&gt;0, ROUND(IF(IF(OR(C126="51", C126="52", C126="66"), (L126*'UNIT VALUES'!$C$26)-CALCS!P126,0)&gt;0, IF(OR(C126="51", C126="52", C126="66"), (L126*'UNIT VALUES'!$C$26)-CALCS!P126,0), 0), 0), ROUND(IF(IF(OR(C126="51", C126="52", C126="66"), (L126*'UNIT VALUES'!$C$26)-CALCS!O126,0)&gt;0, IF(OR(C126="51", C126="52", C126="66"), (L126*'UNIT VALUES'!$C$26)-CALCS!O126,0), 0), 0))</f>
        <v>0</v>
      </c>
      <c r="U126" s="25">
        <f>IF(C126="22", (O126*'UNIT VALUES'!$D$38)+(Q126*'UNIT VALUES'!$D$39)+(S126*'UNIT VALUES'!$D$40), (O126*'UNIT VALUES'!$D$28)+(Q126*'UNIT VALUES'!$D$29)+(S126*'UNIT VALUES'!$D$30))</f>
        <v>543332.10734708537</v>
      </c>
      <c r="V126" s="25">
        <f>IF(C126="22",(O126*'UNIT VALUES'!$D$41)+(Q126*'UNIT VALUES'!$D$42)+(R126*'UNIT VALUES'!$D$43),IF(C126="66",(Q126*'UNIT VALUES'!$D$31)+(T126*'UNIT VALUES'!$D$33)+(R126*'UNIT VALUES'!$D$34),(Q126*'UNIT VALUES'!$D$31)+(T126*'UNIT VALUES'!$D$32)+(R126*'UNIT VALUES'!$D$34)))</f>
        <v>179322.37128812645</v>
      </c>
      <c r="W126" s="25">
        <f t="shared" si="3"/>
        <v>543332</v>
      </c>
      <c r="X126" s="30">
        <f>ROUND(IF(C126="22", W126*'UNIT VALUES'!$D$44, W126*'UNIT VALUES'!$D$36), 0)</f>
        <v>474981</v>
      </c>
      <c r="Y126" s="168">
        <f>ROUND(IF(C126="22", IF(U126&gt;V126,O126*'UNIT VALUES'!$D$38*'UNIT VALUES'!$D$44,O126*'UNIT VALUES'!$D$41*'UNIT VALUES'!$D$44),IF(U126&gt;V126, O126*'UNIT VALUES'!$D$28*'UNIT VALUES'!$D$36,0)), 0)</f>
        <v>79476</v>
      </c>
      <c r="Z126" s="168">
        <f>ROUND(IF(C126="22", IF(U126&gt;V126,Q126*'UNIT VALUES'!$D$39*'UNIT VALUES'!$D$44,Q126*'UNIT VALUES'!$D$42*'UNIT VALUES'!$D$44), IF(U126&gt;V126, Q126*'UNIT VALUES'!$D$29*'UNIT VALUES'!$D$36, Q126*'UNIT VALUES'!$D$31*'UNIT VALUES'!$D$36)),0)</f>
        <v>208551</v>
      </c>
      <c r="AA126" s="168">
        <f>ROUND(IF(C126="22", IF(U126&gt;V126,0,R126*'UNIT VALUES'!$D$43*'UNIT VALUES'!$D$44),IF(CALCS!U126&gt;CALCS!V126,0,CALCS!R126*'UNIT VALUES'!$D$34*'UNIT VALUES'!$D$36)), 0)</f>
        <v>0</v>
      </c>
      <c r="AB126" s="168">
        <f>ROUND(IF(C126="22",IF(U126&gt;V126,S126*'UNIT VALUES'!$D$40*'UNIT VALUES'!$D$44,0),IF(U126&gt;V126,S126*'UNIT VALUES'!$D$30*'UNIT VALUES'!$D$36)), 0)</f>
        <v>186954</v>
      </c>
      <c r="AC126" s="168">
        <f>ROUND(IF(U126&gt;V126,0,IF(T126&gt;1, IF(C126="66", T126*'UNIT VALUES'!$D$33*'UNIT VALUES'!$D$36,T126*'UNIT VALUES'!$D$32*'UNIT VALUES'!$D$36),0)),0)</f>
        <v>0</v>
      </c>
      <c r="AD126" t="str">
        <f t="shared" si="4"/>
        <v>062064</v>
      </c>
    </row>
    <row r="127" spans="1:30" x14ac:dyDescent="0.25">
      <c r="A127" s="176" t="s">
        <v>5016</v>
      </c>
      <c r="B127" s="176" t="s">
        <v>223</v>
      </c>
      <c r="C127" s="176" t="s">
        <v>27</v>
      </c>
      <c r="D127" s="176" t="s">
        <v>28</v>
      </c>
      <c r="E127" s="176" t="s">
        <v>224</v>
      </c>
      <c r="F127" s="176" t="s">
        <v>444</v>
      </c>
      <c r="G127" s="176" t="s">
        <v>232</v>
      </c>
      <c r="H127" s="176" t="s">
        <v>23</v>
      </c>
      <c r="I127" s="176" t="s">
        <v>445</v>
      </c>
      <c r="J127" s="176" t="s">
        <v>234</v>
      </c>
      <c r="K127" s="176" t="s">
        <v>3328</v>
      </c>
      <c r="L127" s="176" t="s">
        <v>5017</v>
      </c>
      <c r="M127" s="177">
        <v>361546</v>
      </c>
      <c r="N127" s="177">
        <v>361334</v>
      </c>
      <c r="O127" s="177">
        <v>470130</v>
      </c>
      <c r="P127" s="177">
        <v>0</v>
      </c>
      <c r="Q127" s="177">
        <v>95380</v>
      </c>
      <c r="R127" s="177">
        <v>35008</v>
      </c>
      <c r="S127" s="177">
        <v>20432</v>
      </c>
      <c r="T127" s="24">
        <f>IF(P127&gt;0, ROUND(IF(IF(OR(C127="51", C127="52", C127="66"), (L127*'UNIT VALUES'!$C$26)-CALCS!P127,0)&gt;0, IF(OR(C127="51", C127="52", C127="66"), (L127*'UNIT VALUES'!$C$26)-CALCS!P127,0), 0), 0), ROUND(IF(IF(OR(C127="51", C127="52", C127="66"), (L127*'UNIT VALUES'!$C$26)-CALCS!O127,0)&gt;0, IF(OR(C127="51", C127="52", C127="66"), (L127*'UNIT VALUES'!$C$26)-CALCS!O127,0), 0), 0))</f>
        <v>73586</v>
      </c>
      <c r="U127" s="25">
        <f>IF(C127="22", (O127*'UNIT VALUES'!$D$38)+(Q127*'UNIT VALUES'!$D$39)+(S127*'UNIT VALUES'!$D$40), (O127*'UNIT VALUES'!$D$28)+(Q127*'UNIT VALUES'!$D$29)+(S127*'UNIT VALUES'!$D$30))</f>
        <v>6976775.9468207303</v>
      </c>
      <c r="V127" s="25">
        <f>IF(C127="22",(O127*'UNIT VALUES'!$D$41)+(Q127*'UNIT VALUES'!$D$42)+(R127*'UNIT VALUES'!$D$43),IF(C127="66",(Q127*'UNIT VALUES'!$D$31)+(T127*'UNIT VALUES'!$D$33)+(R127*'UNIT VALUES'!$D$34),(Q127*'UNIT VALUES'!$D$31)+(T127*'UNIT VALUES'!$D$32)+(R127*'UNIT VALUES'!$D$34)))</f>
        <v>5392416.9522089642</v>
      </c>
      <c r="W127" s="25">
        <f t="shared" si="3"/>
        <v>6976776</v>
      </c>
      <c r="X127" s="30">
        <f>ROUND(IF(C127="22", W127*'UNIT VALUES'!$D$44, W127*'UNIT VALUES'!$D$36), 0)</f>
        <v>6099102</v>
      </c>
      <c r="Y127" s="168">
        <f>ROUND(IF(C127="22", IF(U127&gt;V127,O127*'UNIT VALUES'!$D$38*'UNIT VALUES'!$D$44,O127*'UNIT VALUES'!$D$41*'UNIT VALUES'!$D$44),IF(U127&gt;V127, O127*'UNIT VALUES'!$D$28*'UNIT VALUES'!$D$36,0)), 0)</f>
        <v>854780</v>
      </c>
      <c r="Z127" s="168">
        <f>ROUND(IF(C127="22", IF(U127&gt;V127,Q127*'UNIT VALUES'!$D$39*'UNIT VALUES'!$D$44,Q127*'UNIT VALUES'!$D$42*'UNIT VALUES'!$D$44), IF(U127&gt;V127, Q127*'UNIT VALUES'!$D$29*'UNIT VALUES'!$D$36, Q127*'UNIT VALUES'!$D$31*'UNIT VALUES'!$D$36)),0)</f>
        <v>2328407</v>
      </c>
      <c r="AA127" s="168">
        <f>ROUND(IF(C127="22", IF(U127&gt;V127,0,R127*'UNIT VALUES'!$D$43*'UNIT VALUES'!$D$44),IF(CALCS!U127&gt;CALCS!V127,0,CALCS!R127*'UNIT VALUES'!$D$34*'UNIT VALUES'!$D$36)), 0)</f>
        <v>0</v>
      </c>
      <c r="AB127" s="168">
        <f>ROUND(IF(C127="22",IF(U127&gt;V127,S127*'UNIT VALUES'!$D$40*'UNIT VALUES'!$D$44,0),IF(U127&gt;V127,S127*'UNIT VALUES'!$D$30*'UNIT VALUES'!$D$36)), 0)</f>
        <v>2915915</v>
      </c>
      <c r="AC127" s="168">
        <f>ROUND(IF(U127&gt;V127,0,IF(T127&gt;1, IF(C127="66", T127*'UNIT VALUES'!$D$33*'UNIT VALUES'!$D$36,T127*'UNIT VALUES'!$D$32*'UNIT VALUES'!$D$36),0)),0)</f>
        <v>0</v>
      </c>
      <c r="AD127" t="str">
        <f t="shared" si="4"/>
        <v>062088</v>
      </c>
    </row>
    <row r="128" spans="1:30" x14ac:dyDescent="0.25">
      <c r="A128" s="176" t="s">
        <v>5018</v>
      </c>
      <c r="B128" s="176" t="s">
        <v>223</v>
      </c>
      <c r="C128" s="176" t="s">
        <v>27</v>
      </c>
      <c r="D128" s="176" t="s">
        <v>28</v>
      </c>
      <c r="E128" s="176" t="s">
        <v>224</v>
      </c>
      <c r="F128" s="176" t="s">
        <v>447</v>
      </c>
      <c r="G128" s="176" t="s">
        <v>232</v>
      </c>
      <c r="H128" s="176" t="s">
        <v>23</v>
      </c>
      <c r="I128" s="176" t="s">
        <v>448</v>
      </c>
      <c r="J128" s="176" t="s">
        <v>234</v>
      </c>
      <c r="K128" s="176" t="s">
        <v>3328</v>
      </c>
      <c r="L128" s="176" t="s">
        <v>5019</v>
      </c>
      <c r="M128" s="177">
        <v>2969588</v>
      </c>
      <c r="N128" s="177">
        <v>2966850</v>
      </c>
      <c r="O128" s="177">
        <v>3976322</v>
      </c>
      <c r="P128" s="177">
        <v>0</v>
      </c>
      <c r="Q128" s="177">
        <v>847382</v>
      </c>
      <c r="R128" s="177">
        <v>298717</v>
      </c>
      <c r="S128" s="177">
        <v>180305</v>
      </c>
      <c r="T128" s="24">
        <f>IF(P128&gt;0, ROUND(IF(IF(OR(C128="51", C128="52", C128="66"), (L128*'UNIT VALUES'!$C$26)-CALCS!P128,0)&gt;0, IF(OR(C128="51", C128="52", C128="66"), (L128*'UNIT VALUES'!$C$26)-CALCS!P128,0), 0), 0), ROUND(IF(IF(OR(C128="51", C128="52", C128="66"), (L128*'UNIT VALUES'!$C$26)-CALCS!O128,0)&gt;0, IF(OR(C128="51", C128="52", C128="66"), (L128*'UNIT VALUES'!$C$26)-CALCS!O128,0), 0), 0))</f>
        <v>0</v>
      </c>
      <c r="U128" s="25">
        <f>IF(C128="22", (O128*'UNIT VALUES'!$D$38)+(Q128*'UNIT VALUES'!$D$39)+(S128*'UNIT VALUES'!$D$40), (O128*'UNIT VALUES'!$D$28)+(Q128*'UNIT VALUES'!$D$29)+(S128*'UNIT VALUES'!$D$30))</f>
        <v>61367787.557579219</v>
      </c>
      <c r="V128" s="25">
        <f>IF(C128="22",(O128*'UNIT VALUES'!$D$41)+(Q128*'UNIT VALUES'!$D$42)+(R128*'UNIT VALUES'!$D$43),IF(C128="66",(Q128*'UNIT VALUES'!$D$31)+(T128*'UNIT VALUES'!$D$33)+(R128*'UNIT VALUES'!$D$34),(Q128*'UNIT VALUES'!$D$31)+(T128*'UNIT VALUES'!$D$32)+(R128*'UNIT VALUES'!$D$34)))</f>
        <v>38652926.48502548</v>
      </c>
      <c r="W128" s="25">
        <f t="shared" si="3"/>
        <v>61367788</v>
      </c>
      <c r="X128" s="30">
        <f>ROUND(IF(C128="22", W128*'UNIT VALUES'!$D$44, W128*'UNIT VALUES'!$D$36), 0)</f>
        <v>53647756</v>
      </c>
      <c r="Y128" s="168">
        <f>ROUND(IF(C128="22", IF(U128&gt;V128,O128*'UNIT VALUES'!$D$38*'UNIT VALUES'!$D$44,O128*'UNIT VALUES'!$D$41*'UNIT VALUES'!$D$44),IF(U128&gt;V128, O128*'UNIT VALUES'!$D$28*'UNIT VALUES'!$D$36,0)), 0)</f>
        <v>7229662</v>
      </c>
      <c r="Z128" s="168">
        <f>ROUND(IF(C128="22", IF(U128&gt;V128,Q128*'UNIT VALUES'!$D$39*'UNIT VALUES'!$D$44,Q128*'UNIT VALUES'!$D$42*'UNIT VALUES'!$D$44), IF(U128&gt;V128, Q128*'UNIT VALUES'!$D$29*'UNIT VALUES'!$D$36, Q128*'UNIT VALUES'!$D$31*'UNIT VALUES'!$D$36)),0)</f>
        <v>20686202</v>
      </c>
      <c r="AA128" s="168">
        <f>ROUND(IF(C128="22", IF(U128&gt;V128,0,R128*'UNIT VALUES'!$D$43*'UNIT VALUES'!$D$44),IF(CALCS!U128&gt;CALCS!V128,0,CALCS!R128*'UNIT VALUES'!$D$34*'UNIT VALUES'!$D$36)), 0)</f>
        <v>0</v>
      </c>
      <c r="AB128" s="168">
        <f>ROUND(IF(C128="22",IF(U128&gt;V128,S128*'UNIT VALUES'!$D$40*'UNIT VALUES'!$D$44,0),IF(U128&gt;V128,S128*'UNIT VALUES'!$D$30*'UNIT VALUES'!$D$36)), 0)</f>
        <v>25731892</v>
      </c>
      <c r="AC128" s="168">
        <f>ROUND(IF(U128&gt;V128,0,IF(T128&gt;1, IF(C128="66", T128*'UNIT VALUES'!$D$33*'UNIT VALUES'!$D$36,T128*'UNIT VALUES'!$D$32*'UNIT VALUES'!$D$36),0)),0)</f>
        <v>0</v>
      </c>
      <c r="AD128" t="str">
        <f t="shared" si="4"/>
        <v>062118</v>
      </c>
    </row>
    <row r="129" spans="1:30" x14ac:dyDescent="0.25">
      <c r="A129" s="176" t="s">
        <v>5020</v>
      </c>
      <c r="B129" s="176" t="s">
        <v>223</v>
      </c>
      <c r="C129" s="176" t="s">
        <v>47</v>
      </c>
      <c r="D129" s="176" t="s">
        <v>48</v>
      </c>
      <c r="E129" s="176" t="s">
        <v>224</v>
      </c>
      <c r="F129" s="176" t="s">
        <v>450</v>
      </c>
      <c r="G129" s="176" t="s">
        <v>232</v>
      </c>
      <c r="H129" s="176" t="s">
        <v>23</v>
      </c>
      <c r="I129" s="176" t="s">
        <v>451</v>
      </c>
      <c r="J129" s="176" t="s">
        <v>234</v>
      </c>
      <c r="K129" s="176" t="s">
        <v>3328</v>
      </c>
      <c r="L129" s="176" t="s">
        <v>5021</v>
      </c>
      <c r="M129" s="177">
        <v>48281</v>
      </c>
      <c r="N129" s="177">
        <v>48548</v>
      </c>
      <c r="O129" s="177">
        <v>71187</v>
      </c>
      <c r="P129" s="177">
        <v>0</v>
      </c>
      <c r="Q129" s="177">
        <v>17399</v>
      </c>
      <c r="R129" s="177">
        <v>2398</v>
      </c>
      <c r="S129" s="177">
        <v>4981</v>
      </c>
      <c r="T129" s="24">
        <f>IF(P129&gt;0, ROUND(IF(IF(OR(C129="51", C129="52", C129="66"), (L129*'UNIT VALUES'!$C$26)-CALCS!P129,0)&gt;0, IF(OR(C129="51", C129="52", C129="66"), (L129*'UNIT VALUES'!$C$26)-CALCS!P129,0), 0), 0), ROUND(IF(IF(OR(C129="51", C129="52", C129="66"), (L129*'UNIT VALUES'!$C$26)-CALCS!O129,0)&gt;0, IF(OR(C129="51", C129="52", C129="66"), (L129*'UNIT VALUES'!$C$26)-CALCS!O129,0), 0), 0))</f>
        <v>0</v>
      </c>
      <c r="U129" s="25">
        <f>IF(C129="22", (O129*'UNIT VALUES'!$D$38)+(Q129*'UNIT VALUES'!$D$39)+(S129*'UNIT VALUES'!$D$40), (O129*'UNIT VALUES'!$D$28)+(Q129*'UNIT VALUES'!$D$29)+(S129*'UNIT VALUES'!$D$30))</f>
        <v>1447067.6361212088</v>
      </c>
      <c r="V129" s="25">
        <f>IF(C129="22",(O129*'UNIT VALUES'!$D$41)+(Q129*'UNIT VALUES'!$D$42)+(R129*'UNIT VALUES'!$D$43),IF(C129="66",(Q129*'UNIT VALUES'!$D$31)+(T129*'UNIT VALUES'!$D$33)+(R129*'UNIT VALUES'!$D$34),(Q129*'UNIT VALUES'!$D$31)+(T129*'UNIT VALUES'!$D$32)+(R129*'UNIT VALUES'!$D$34)))</f>
        <v>487835.99832509633</v>
      </c>
      <c r="W129" s="25">
        <f t="shared" si="3"/>
        <v>1447068</v>
      </c>
      <c r="X129" s="30">
        <f>ROUND(IF(C129="22", W129*'UNIT VALUES'!$D$44, W129*'UNIT VALUES'!$D$36), 0)</f>
        <v>1265028</v>
      </c>
      <c r="Y129" s="168">
        <f>ROUND(IF(C129="22", IF(U129&gt;V129,O129*'UNIT VALUES'!$D$38*'UNIT VALUES'!$D$44,O129*'UNIT VALUES'!$D$41*'UNIT VALUES'!$D$44),IF(U129&gt;V129, O129*'UNIT VALUES'!$D$28*'UNIT VALUES'!$D$36,0)), 0)</f>
        <v>129431</v>
      </c>
      <c r="Z129" s="168">
        <f>ROUND(IF(C129="22", IF(U129&gt;V129,Q129*'UNIT VALUES'!$D$39*'UNIT VALUES'!$D$44,Q129*'UNIT VALUES'!$D$42*'UNIT VALUES'!$D$44), IF(U129&gt;V129, Q129*'UNIT VALUES'!$D$29*'UNIT VALUES'!$D$36, Q129*'UNIT VALUES'!$D$31*'UNIT VALUES'!$D$36)),0)</f>
        <v>424743</v>
      </c>
      <c r="AA129" s="168">
        <f>ROUND(IF(C129="22", IF(U129&gt;V129,0,R129*'UNIT VALUES'!$D$43*'UNIT VALUES'!$D$44),IF(CALCS!U129&gt;CALCS!V129,0,CALCS!R129*'UNIT VALUES'!$D$34*'UNIT VALUES'!$D$36)), 0)</f>
        <v>0</v>
      </c>
      <c r="AB129" s="168">
        <f>ROUND(IF(C129="22",IF(U129&gt;V129,S129*'UNIT VALUES'!$D$40*'UNIT VALUES'!$D$44,0),IF(U129&gt;V129,S129*'UNIT VALUES'!$D$30*'UNIT VALUES'!$D$36)), 0)</f>
        <v>710854</v>
      </c>
      <c r="AC129" s="168">
        <f>ROUND(IF(U129&gt;V129,0,IF(T129&gt;1, IF(C129="66", T129*'UNIT VALUES'!$D$33*'UNIT VALUES'!$D$36,T129*'UNIT VALUES'!$D$32*'UNIT VALUES'!$D$36),0)),0)</f>
        <v>0</v>
      </c>
      <c r="AD129" t="str">
        <f t="shared" si="4"/>
        <v>062148</v>
      </c>
    </row>
    <row r="130" spans="1:30" x14ac:dyDescent="0.25">
      <c r="A130" s="176" t="s">
        <v>5022</v>
      </c>
      <c r="B130" s="176" t="s">
        <v>223</v>
      </c>
      <c r="C130" s="176" t="s">
        <v>27</v>
      </c>
      <c r="D130" s="176" t="s">
        <v>28</v>
      </c>
      <c r="E130" s="176" t="s">
        <v>224</v>
      </c>
      <c r="F130" s="176" t="s">
        <v>453</v>
      </c>
      <c r="G130" s="176" t="s">
        <v>454</v>
      </c>
      <c r="H130" s="176" t="s">
        <v>23</v>
      </c>
      <c r="I130" s="176" t="s">
        <v>455</v>
      </c>
      <c r="J130" s="176" t="s">
        <v>456</v>
      </c>
      <c r="K130" s="176" t="s">
        <v>3327</v>
      </c>
      <c r="L130" s="176" t="s">
        <v>5023</v>
      </c>
      <c r="M130" s="177">
        <v>21732</v>
      </c>
      <c r="N130" s="177">
        <v>21732</v>
      </c>
      <c r="O130" s="177">
        <v>64444</v>
      </c>
      <c r="P130" s="177">
        <v>0</v>
      </c>
      <c r="Q130" s="177">
        <v>17270</v>
      </c>
      <c r="R130" s="177">
        <v>950</v>
      </c>
      <c r="S130" s="177">
        <v>2335</v>
      </c>
      <c r="T130" s="24">
        <f>IF(P130&gt;0, ROUND(IF(IF(OR(C130="51", C130="52", C130="66"), (L130*'UNIT VALUES'!$C$26)-CALCS!P130,0)&gt;0, IF(OR(C130="51", C130="52", C130="66"), (L130*'UNIT VALUES'!$C$26)-CALCS!P130,0), 0), 0), ROUND(IF(IF(OR(C130="51", C130="52", C130="66"), (L130*'UNIT VALUES'!$C$26)-CALCS!O130,0)&gt;0, IF(OR(C130="51", C130="52", C130="66"), (L130*'UNIT VALUES'!$C$26)-CALCS!O130,0), 0), 0))</f>
        <v>0</v>
      </c>
      <c r="U130" s="25">
        <f>IF(C130="22", (O130*'UNIT VALUES'!$D$38)+(Q130*'UNIT VALUES'!$D$39)+(S130*'UNIT VALUES'!$D$40), (O130*'UNIT VALUES'!$D$28)+(Q130*'UNIT VALUES'!$D$29)+(S130*'UNIT VALUES'!$D$30))</f>
        <v>997481.94978332578</v>
      </c>
      <c r="V130" s="25">
        <f>IF(C130="22",(O130*'UNIT VALUES'!$D$41)+(Q130*'UNIT VALUES'!$D$42)+(R130*'UNIT VALUES'!$D$43),IF(C130="66",(Q130*'UNIT VALUES'!$D$31)+(T130*'UNIT VALUES'!$D$33)+(R130*'UNIT VALUES'!$D$34),(Q130*'UNIT VALUES'!$D$31)+(T130*'UNIT VALUES'!$D$32)+(R130*'UNIT VALUES'!$D$34)))</f>
        <v>367130.8797118208</v>
      </c>
      <c r="W130" s="25">
        <f t="shared" ref="W130:W192" si="5">ROUND(IF(U130&gt;V130,U130,V130), 0)</f>
        <v>997482</v>
      </c>
      <c r="X130" s="30">
        <f>ROUND(IF(C130="22", W130*'UNIT VALUES'!$D$44, W130*'UNIT VALUES'!$D$36), 0)</f>
        <v>871999</v>
      </c>
      <c r="Y130" s="168">
        <f>ROUND(IF(C130="22", IF(U130&gt;V130,O130*'UNIT VALUES'!$D$38*'UNIT VALUES'!$D$44,O130*'UNIT VALUES'!$D$41*'UNIT VALUES'!$D$44),IF(U130&gt;V130, O130*'UNIT VALUES'!$D$28*'UNIT VALUES'!$D$36,0)), 0)</f>
        <v>117171</v>
      </c>
      <c r="Z130" s="168">
        <f>ROUND(IF(C130="22", IF(U130&gt;V130,Q130*'UNIT VALUES'!$D$39*'UNIT VALUES'!$D$44,Q130*'UNIT VALUES'!$D$42*'UNIT VALUES'!$D$44), IF(U130&gt;V130, Q130*'UNIT VALUES'!$D$29*'UNIT VALUES'!$D$36, Q130*'UNIT VALUES'!$D$31*'UNIT VALUES'!$D$36)),0)</f>
        <v>421593</v>
      </c>
      <c r="AA130" s="168">
        <f>ROUND(IF(C130="22", IF(U130&gt;V130,0,R130*'UNIT VALUES'!$D$43*'UNIT VALUES'!$D$44),IF(CALCS!U130&gt;CALCS!V130,0,CALCS!R130*'UNIT VALUES'!$D$34*'UNIT VALUES'!$D$36)), 0)</f>
        <v>0</v>
      </c>
      <c r="AB130" s="168">
        <f>ROUND(IF(C130="22",IF(U130&gt;V130,S130*'UNIT VALUES'!$D$40*'UNIT VALUES'!$D$44,0),IF(U130&gt;V130,S130*'UNIT VALUES'!$D$30*'UNIT VALUES'!$D$36)), 0)</f>
        <v>333235</v>
      </c>
      <c r="AC130" s="168">
        <f>ROUND(IF(U130&gt;V130,0,IF(T130&gt;1, IF(C130="66", T130*'UNIT VALUES'!$D$33*'UNIT VALUES'!$D$36,T130*'UNIT VALUES'!$D$32*'UNIT VALUES'!$D$36),0)),0)</f>
        <v>0</v>
      </c>
      <c r="AD130" t="str">
        <f t="shared" si="4"/>
        <v>062166</v>
      </c>
    </row>
    <row r="131" spans="1:30" x14ac:dyDescent="0.25">
      <c r="A131" s="176" t="s">
        <v>5024</v>
      </c>
      <c r="B131" s="176" t="s">
        <v>223</v>
      </c>
      <c r="C131" s="176" t="s">
        <v>47</v>
      </c>
      <c r="D131" s="176" t="s">
        <v>48</v>
      </c>
      <c r="E131" s="176" t="s">
        <v>224</v>
      </c>
      <c r="F131" s="176" t="s">
        <v>457</v>
      </c>
      <c r="G131" s="176" t="s">
        <v>274</v>
      </c>
      <c r="H131" s="176" t="s">
        <v>23</v>
      </c>
      <c r="I131" s="176" t="s">
        <v>458</v>
      </c>
      <c r="J131" s="176" t="s">
        <v>245</v>
      </c>
      <c r="K131" s="176" t="s">
        <v>3328</v>
      </c>
      <c r="L131" s="176" t="s">
        <v>4878</v>
      </c>
      <c r="M131" s="177">
        <v>0</v>
      </c>
      <c r="N131" s="177">
        <v>0</v>
      </c>
      <c r="O131" s="177">
        <v>88531</v>
      </c>
      <c r="P131" s="177">
        <v>0</v>
      </c>
      <c r="Q131" s="177">
        <v>10028</v>
      </c>
      <c r="R131" s="177">
        <v>182</v>
      </c>
      <c r="S131" s="177">
        <v>1018</v>
      </c>
      <c r="T131" s="24">
        <f>IF(P131&gt;0, ROUND(IF(IF(OR(C131="51", C131="52", C131="66"), (L131*'UNIT VALUES'!$C$26)-CALCS!P131,0)&gt;0, IF(OR(C131="51", C131="52", C131="66"), (L131*'UNIT VALUES'!$C$26)-CALCS!P131,0), 0), 0), ROUND(IF(IF(OR(C131="51", C131="52", C131="66"), (L131*'UNIT VALUES'!$C$26)-CALCS!O131,0)&gt;0, IF(OR(C131="51", C131="52", C131="66"), (L131*'UNIT VALUES'!$C$26)-CALCS!O131,0), 0), 0))</f>
        <v>0</v>
      </c>
      <c r="U131" s="25">
        <f>IF(C131="22", (O131*'UNIT VALUES'!$D$38)+(Q131*'UNIT VALUES'!$D$39)+(S131*'UNIT VALUES'!$D$40), (O131*'UNIT VALUES'!$D$28)+(Q131*'UNIT VALUES'!$D$29)+(S131*'UNIT VALUES'!$D$30))</f>
        <v>630346.86945526826</v>
      </c>
      <c r="V131" s="25">
        <f>IF(C131="22",(O131*'UNIT VALUES'!$D$41)+(Q131*'UNIT VALUES'!$D$42)+(R131*'UNIT VALUES'!$D$43),IF(C131="66",(Q131*'UNIT VALUES'!$D$31)+(T131*'UNIT VALUES'!$D$33)+(R131*'UNIT VALUES'!$D$34),(Q131*'UNIT VALUES'!$D$31)+(T131*'UNIT VALUES'!$D$32)+(R131*'UNIT VALUES'!$D$34)))</f>
        <v>182917.91114827423</v>
      </c>
      <c r="W131" s="25">
        <f t="shared" si="5"/>
        <v>630347</v>
      </c>
      <c r="X131" s="30">
        <f>ROUND(IF(C131="22", W131*'UNIT VALUES'!$D$44, W131*'UNIT VALUES'!$D$36), 0)</f>
        <v>551050</v>
      </c>
      <c r="Y131" s="168">
        <f>ROUND(IF(C131="22", IF(U131&gt;V131,O131*'UNIT VALUES'!$D$38*'UNIT VALUES'!$D$44,O131*'UNIT VALUES'!$D$41*'UNIT VALUES'!$D$44),IF(U131&gt;V131, O131*'UNIT VALUES'!$D$28*'UNIT VALUES'!$D$36,0)), 0)</f>
        <v>160965</v>
      </c>
      <c r="Z131" s="168">
        <f>ROUND(IF(C131="22", IF(U131&gt;V131,Q131*'UNIT VALUES'!$D$39*'UNIT VALUES'!$D$44,Q131*'UNIT VALUES'!$D$42*'UNIT VALUES'!$D$44), IF(U131&gt;V131, Q131*'UNIT VALUES'!$D$29*'UNIT VALUES'!$D$36, Q131*'UNIT VALUES'!$D$31*'UNIT VALUES'!$D$36)),0)</f>
        <v>244802</v>
      </c>
      <c r="AA131" s="168">
        <f>ROUND(IF(C131="22", IF(U131&gt;V131,0,R131*'UNIT VALUES'!$D$43*'UNIT VALUES'!$D$44),IF(CALCS!U131&gt;CALCS!V131,0,CALCS!R131*'UNIT VALUES'!$D$34*'UNIT VALUES'!$D$36)), 0)</f>
        <v>0</v>
      </c>
      <c r="AB131" s="168">
        <f>ROUND(IF(C131="22",IF(U131&gt;V131,S131*'UNIT VALUES'!$D$40*'UNIT VALUES'!$D$44,0),IF(U131&gt;V131,S131*'UNIT VALUES'!$D$30*'UNIT VALUES'!$D$36)), 0)</f>
        <v>145282</v>
      </c>
      <c r="AC131" s="168">
        <f>ROUND(IF(U131&gt;V131,0,IF(T131&gt;1, IF(C131="66", T131*'UNIT VALUES'!$D$33*'UNIT VALUES'!$D$36,T131*'UNIT VALUES'!$D$32*'UNIT VALUES'!$D$36),0)),0)</f>
        <v>0</v>
      </c>
      <c r="AD131" t="str">
        <f t="shared" ref="AD131:AD194" si="6">E131&amp;F131</f>
        <v>062240</v>
      </c>
    </row>
    <row r="132" spans="1:30" x14ac:dyDescent="0.25">
      <c r="A132" s="176" t="s">
        <v>5025</v>
      </c>
      <c r="B132" s="176" t="s">
        <v>223</v>
      </c>
      <c r="C132" s="176" t="s">
        <v>27</v>
      </c>
      <c r="D132" s="176" t="s">
        <v>28</v>
      </c>
      <c r="E132" s="176" t="s">
        <v>224</v>
      </c>
      <c r="F132" s="176" t="s">
        <v>460</v>
      </c>
      <c r="G132" s="176" t="s">
        <v>461</v>
      </c>
      <c r="H132" s="176" t="s">
        <v>23</v>
      </c>
      <c r="I132" s="176" t="s">
        <v>462</v>
      </c>
      <c r="J132" s="176" t="s">
        <v>463</v>
      </c>
      <c r="K132" s="176" t="s">
        <v>3327</v>
      </c>
      <c r="L132" s="176" t="s">
        <v>5026</v>
      </c>
      <c r="M132" s="177">
        <v>37976</v>
      </c>
      <c r="N132" s="177">
        <v>36499</v>
      </c>
      <c r="O132" s="177">
        <v>82594</v>
      </c>
      <c r="P132" s="177">
        <v>0</v>
      </c>
      <c r="Q132" s="177">
        <v>25556</v>
      </c>
      <c r="R132" s="177">
        <v>1333</v>
      </c>
      <c r="S132" s="177">
        <v>2485</v>
      </c>
      <c r="T132" s="24">
        <f>IF(P132&gt;0, ROUND(IF(IF(OR(C132="51", C132="52", C132="66"), (L132*'UNIT VALUES'!$C$26)-CALCS!P132,0)&gt;0, IF(OR(C132="51", C132="52", C132="66"), (L132*'UNIT VALUES'!$C$26)-CALCS!P132,0), 0), 0), ROUND(IF(IF(OR(C132="51", C132="52", C132="66"), (L132*'UNIT VALUES'!$C$26)-CALCS!O132,0)&gt;0, IF(OR(C132="51", C132="52", C132="66"), (L132*'UNIT VALUES'!$C$26)-CALCS!O132,0), 0), 0))</f>
        <v>0</v>
      </c>
      <c r="U132" s="25">
        <f>IF(C132="22", (O132*'UNIT VALUES'!$D$38)+(Q132*'UNIT VALUES'!$D$39)+(S132*'UNIT VALUES'!$D$40), (O132*'UNIT VALUES'!$D$28)+(Q132*'UNIT VALUES'!$D$29)+(S132*'UNIT VALUES'!$D$30))</f>
        <v>1291103.2137480772</v>
      </c>
      <c r="V132" s="25">
        <f>IF(C132="22",(O132*'UNIT VALUES'!$D$41)+(Q132*'UNIT VALUES'!$D$42)+(R132*'UNIT VALUES'!$D$43),IF(C132="66",(Q132*'UNIT VALUES'!$D$31)+(T132*'UNIT VALUES'!$D$33)+(R132*'UNIT VALUES'!$D$34),(Q132*'UNIT VALUES'!$D$31)+(T132*'UNIT VALUES'!$D$32)+(R132*'UNIT VALUES'!$D$34)))</f>
        <v>537317.0771575236</v>
      </c>
      <c r="W132" s="25">
        <f t="shared" si="5"/>
        <v>1291103</v>
      </c>
      <c r="X132" s="30">
        <f>ROUND(IF(C132="22", W132*'UNIT VALUES'!$D$44, W132*'UNIT VALUES'!$D$36), 0)</f>
        <v>1128683</v>
      </c>
      <c r="Y132" s="168">
        <f>ROUND(IF(C132="22", IF(U132&gt;V132,O132*'UNIT VALUES'!$D$38*'UNIT VALUES'!$D$44,O132*'UNIT VALUES'!$D$41*'UNIT VALUES'!$D$44),IF(U132&gt;V132, O132*'UNIT VALUES'!$D$28*'UNIT VALUES'!$D$36,0)), 0)</f>
        <v>150171</v>
      </c>
      <c r="Z132" s="168">
        <f>ROUND(IF(C132="22", IF(U132&gt;V132,Q132*'UNIT VALUES'!$D$39*'UNIT VALUES'!$D$44,Q132*'UNIT VALUES'!$D$42*'UNIT VALUES'!$D$44), IF(U132&gt;V132, Q132*'UNIT VALUES'!$D$29*'UNIT VALUES'!$D$36, Q132*'UNIT VALUES'!$D$31*'UNIT VALUES'!$D$36)),0)</f>
        <v>623870</v>
      </c>
      <c r="AA132" s="168">
        <f>ROUND(IF(C132="22", IF(U132&gt;V132,0,R132*'UNIT VALUES'!$D$43*'UNIT VALUES'!$D$44),IF(CALCS!U132&gt;CALCS!V132,0,CALCS!R132*'UNIT VALUES'!$D$34*'UNIT VALUES'!$D$36)), 0)</f>
        <v>0</v>
      </c>
      <c r="AB132" s="168">
        <f>ROUND(IF(C132="22",IF(U132&gt;V132,S132*'UNIT VALUES'!$D$40*'UNIT VALUES'!$D$44,0),IF(U132&gt;V132,S132*'UNIT VALUES'!$D$30*'UNIT VALUES'!$D$36)), 0)</f>
        <v>354642</v>
      </c>
      <c r="AC132" s="168">
        <f>ROUND(IF(U132&gt;V132,0,IF(T132&gt;1, IF(C132="66", T132*'UNIT VALUES'!$D$33*'UNIT VALUES'!$D$36,T132*'UNIT VALUES'!$D$32*'UNIT VALUES'!$D$36),0)),0)</f>
        <v>0</v>
      </c>
      <c r="AD132" t="str">
        <f t="shared" si="6"/>
        <v>062250</v>
      </c>
    </row>
    <row r="133" spans="1:30" x14ac:dyDescent="0.25">
      <c r="A133" s="176" t="s">
        <v>5027</v>
      </c>
      <c r="B133" s="176" t="s">
        <v>223</v>
      </c>
      <c r="C133" s="176" t="s">
        <v>27</v>
      </c>
      <c r="D133" s="176" t="s">
        <v>28</v>
      </c>
      <c r="E133" s="176" t="s">
        <v>224</v>
      </c>
      <c r="F133" s="176" t="s">
        <v>465</v>
      </c>
      <c r="G133" s="176" t="s">
        <v>314</v>
      </c>
      <c r="H133" s="176" t="s">
        <v>23</v>
      </c>
      <c r="I133" s="176" t="s">
        <v>466</v>
      </c>
      <c r="J133" s="176" t="s">
        <v>316</v>
      </c>
      <c r="K133" s="176" t="s">
        <v>3327</v>
      </c>
      <c r="L133" s="176" t="s">
        <v>5028</v>
      </c>
      <c r="M133" s="177">
        <v>37820</v>
      </c>
      <c r="N133" s="177">
        <v>37820</v>
      </c>
      <c r="O133" s="177">
        <v>77528</v>
      </c>
      <c r="P133" s="177">
        <v>0</v>
      </c>
      <c r="Q133" s="177">
        <v>5723</v>
      </c>
      <c r="R133" s="177">
        <v>144</v>
      </c>
      <c r="S133" s="177">
        <v>1685</v>
      </c>
      <c r="T133" s="24">
        <f>IF(P133&gt;0, ROUND(IF(IF(OR(C133="51", C133="52", C133="66"), (L133*'UNIT VALUES'!$C$26)-CALCS!P133,0)&gt;0, IF(OR(C133="51", C133="52", C133="66"), (L133*'UNIT VALUES'!$C$26)-CALCS!P133,0), 0), 0), ROUND(IF(IF(OR(C133="51", C133="52", C133="66"), (L133*'UNIT VALUES'!$C$26)-CALCS!O133,0)&gt;0, IF(OR(C133="51", C133="52", C133="66"), (L133*'UNIT VALUES'!$C$26)-CALCS!O133,0), 0), 0))</f>
        <v>0</v>
      </c>
      <c r="U133" s="25">
        <f>IF(C133="22", (O133*'UNIT VALUES'!$D$38)+(Q133*'UNIT VALUES'!$D$39)+(S133*'UNIT VALUES'!$D$40), (O133*'UNIT VALUES'!$D$28)+(Q133*'UNIT VALUES'!$D$29)+(S133*'UNIT VALUES'!$D$30))</f>
        <v>596133.93481127149</v>
      </c>
      <c r="V133" s="25">
        <f>IF(C133="22",(O133*'UNIT VALUES'!$D$41)+(Q133*'UNIT VALUES'!$D$42)+(R133*'UNIT VALUES'!$D$43),IF(C133="66",(Q133*'UNIT VALUES'!$D$31)+(T133*'UNIT VALUES'!$D$33)+(R133*'UNIT VALUES'!$D$34),(Q133*'UNIT VALUES'!$D$31)+(T133*'UNIT VALUES'!$D$32)+(R133*'UNIT VALUES'!$D$34)))</f>
        <v>107677.1381612132</v>
      </c>
      <c r="W133" s="25">
        <f t="shared" si="5"/>
        <v>596134</v>
      </c>
      <c r="X133" s="30">
        <f>ROUND(IF(C133="22", W133*'UNIT VALUES'!$D$44, W133*'UNIT VALUES'!$D$36), 0)</f>
        <v>521141</v>
      </c>
      <c r="Y133" s="168">
        <f>ROUND(IF(C133="22", IF(U133&gt;V133,O133*'UNIT VALUES'!$D$38*'UNIT VALUES'!$D$44,O133*'UNIT VALUES'!$D$41*'UNIT VALUES'!$D$44),IF(U133&gt;V133, O133*'UNIT VALUES'!$D$28*'UNIT VALUES'!$D$36,0)), 0)</f>
        <v>140960</v>
      </c>
      <c r="Z133" s="168">
        <f>ROUND(IF(C133="22", IF(U133&gt;V133,Q133*'UNIT VALUES'!$D$39*'UNIT VALUES'!$D$44,Q133*'UNIT VALUES'!$D$42*'UNIT VALUES'!$D$44), IF(U133&gt;V133, Q133*'UNIT VALUES'!$D$29*'UNIT VALUES'!$D$36, Q133*'UNIT VALUES'!$D$31*'UNIT VALUES'!$D$36)),0)</f>
        <v>139709</v>
      </c>
      <c r="AA133" s="168">
        <f>ROUND(IF(C133="22", IF(U133&gt;V133,0,R133*'UNIT VALUES'!$D$43*'UNIT VALUES'!$D$44),IF(CALCS!U133&gt;CALCS!V133,0,CALCS!R133*'UNIT VALUES'!$D$34*'UNIT VALUES'!$D$36)), 0)</f>
        <v>0</v>
      </c>
      <c r="AB133" s="168">
        <f>ROUND(IF(C133="22",IF(U133&gt;V133,S133*'UNIT VALUES'!$D$40*'UNIT VALUES'!$D$44,0),IF(U133&gt;V133,S133*'UNIT VALUES'!$D$30*'UNIT VALUES'!$D$36)), 0)</f>
        <v>240472</v>
      </c>
      <c r="AC133" s="168">
        <f>ROUND(IF(U133&gt;V133,0,IF(T133&gt;1, IF(C133="66", T133*'UNIT VALUES'!$D$33*'UNIT VALUES'!$D$36,T133*'UNIT VALUES'!$D$32*'UNIT VALUES'!$D$36),0)),0)</f>
        <v>0</v>
      </c>
      <c r="AD133" t="str">
        <f t="shared" si="6"/>
        <v>062274</v>
      </c>
    </row>
    <row r="134" spans="1:30" x14ac:dyDescent="0.25">
      <c r="A134" s="176" t="s">
        <v>5029</v>
      </c>
      <c r="B134" s="176" t="s">
        <v>223</v>
      </c>
      <c r="C134" s="176" t="s">
        <v>47</v>
      </c>
      <c r="D134" s="176" t="s">
        <v>48</v>
      </c>
      <c r="E134" s="176" t="s">
        <v>224</v>
      </c>
      <c r="F134" s="176" t="s">
        <v>468</v>
      </c>
      <c r="G134" s="176" t="s">
        <v>236</v>
      </c>
      <c r="H134" s="176" t="s">
        <v>23</v>
      </c>
      <c r="I134" s="176" t="s">
        <v>469</v>
      </c>
      <c r="J134" s="176" t="s">
        <v>4628</v>
      </c>
      <c r="K134" s="176" t="s">
        <v>3328</v>
      </c>
      <c r="L134" s="176" t="s">
        <v>4878</v>
      </c>
      <c r="M134" s="177">
        <v>48503</v>
      </c>
      <c r="N134" s="177">
        <v>0</v>
      </c>
      <c r="O134" s="177">
        <v>96396</v>
      </c>
      <c r="P134" s="177">
        <v>0</v>
      </c>
      <c r="Q134" s="177">
        <v>5130</v>
      </c>
      <c r="R134" s="177">
        <v>89</v>
      </c>
      <c r="S134" s="177">
        <v>791</v>
      </c>
      <c r="T134" s="24">
        <f>IF(P134&gt;0, ROUND(IF(IF(OR(C134="51", C134="52", C134="66"), (L134*'UNIT VALUES'!$C$26)-CALCS!P134,0)&gt;0, IF(OR(C134="51", C134="52", C134="66"), (L134*'UNIT VALUES'!$C$26)-CALCS!P134,0), 0), 0), ROUND(IF(IF(OR(C134="51", C134="52", C134="66"), (L134*'UNIT VALUES'!$C$26)-CALCS!O134,0)&gt;0, IF(OR(C134="51", C134="52", C134="66"), (L134*'UNIT VALUES'!$C$26)-CALCS!O134,0), 0), 0))</f>
        <v>0</v>
      </c>
      <c r="U134" s="25">
        <f>IF(C134="22", (O134*'UNIT VALUES'!$D$38)+(Q134*'UNIT VALUES'!$D$39)+(S134*'UNIT VALUES'!$D$40), (O134*'UNIT VALUES'!$D$28)+(Q134*'UNIT VALUES'!$D$29)+(S134*'UNIT VALUES'!$D$30))</f>
        <v>472871.13180828141</v>
      </c>
      <c r="V134" s="25">
        <f>IF(C134="22",(O134*'UNIT VALUES'!$D$41)+(Q134*'UNIT VALUES'!$D$42)+(R134*'UNIT VALUES'!$D$43),IF(C134="66",(Q134*'UNIT VALUES'!$D$31)+(T134*'UNIT VALUES'!$D$33)+(R134*'UNIT VALUES'!$D$34),(Q134*'UNIT VALUES'!$D$31)+(T134*'UNIT VALUES'!$D$32)+(R134*'UNIT VALUES'!$D$34)))</f>
        <v>93238.788831277445</v>
      </c>
      <c r="W134" s="25">
        <f t="shared" si="5"/>
        <v>472871</v>
      </c>
      <c r="X134" s="30">
        <f>ROUND(IF(C134="22", W134*'UNIT VALUES'!$D$44, W134*'UNIT VALUES'!$D$36), 0)</f>
        <v>413384</v>
      </c>
      <c r="Y134" s="168">
        <f>ROUND(IF(C134="22", IF(U134&gt;V134,O134*'UNIT VALUES'!$D$38*'UNIT VALUES'!$D$44,O134*'UNIT VALUES'!$D$41*'UNIT VALUES'!$D$44),IF(U134&gt;V134, O134*'UNIT VALUES'!$D$28*'UNIT VALUES'!$D$36,0)), 0)</f>
        <v>175265</v>
      </c>
      <c r="Z134" s="168">
        <f>ROUND(IF(C134="22", IF(U134&gt;V134,Q134*'UNIT VALUES'!$D$39*'UNIT VALUES'!$D$44,Q134*'UNIT VALUES'!$D$42*'UNIT VALUES'!$D$44), IF(U134&gt;V134, Q134*'UNIT VALUES'!$D$29*'UNIT VALUES'!$D$36, Q134*'UNIT VALUES'!$D$31*'UNIT VALUES'!$D$36)),0)</f>
        <v>125233</v>
      </c>
      <c r="AA134" s="168">
        <f>ROUND(IF(C134="22", IF(U134&gt;V134,0,R134*'UNIT VALUES'!$D$43*'UNIT VALUES'!$D$44),IF(CALCS!U134&gt;CALCS!V134,0,CALCS!R134*'UNIT VALUES'!$D$34*'UNIT VALUES'!$D$36)), 0)</f>
        <v>0</v>
      </c>
      <c r="AB134" s="168">
        <f>ROUND(IF(C134="22",IF(U134&gt;V134,S134*'UNIT VALUES'!$D$40*'UNIT VALUES'!$D$44,0),IF(U134&gt;V134,S134*'UNIT VALUES'!$D$30*'UNIT VALUES'!$D$36)), 0)</f>
        <v>112886</v>
      </c>
      <c r="AC134" s="168">
        <f>ROUND(IF(U134&gt;V134,0,IF(T134&gt;1, IF(C134="66", T134*'UNIT VALUES'!$D$33*'UNIT VALUES'!$D$36,T134*'UNIT VALUES'!$D$32*'UNIT VALUES'!$D$36),0)),0)</f>
        <v>0</v>
      </c>
      <c r="AD134" t="str">
        <f t="shared" si="6"/>
        <v>062286</v>
      </c>
    </row>
    <row r="135" spans="1:30" x14ac:dyDescent="0.25">
      <c r="A135" s="176" t="s">
        <v>5030</v>
      </c>
      <c r="B135" s="176" t="s">
        <v>223</v>
      </c>
      <c r="C135" s="176" t="s">
        <v>27</v>
      </c>
      <c r="D135" s="176" t="s">
        <v>28</v>
      </c>
      <c r="E135" s="176" t="s">
        <v>224</v>
      </c>
      <c r="F135" s="176" t="s">
        <v>471</v>
      </c>
      <c r="G135" s="176" t="s">
        <v>472</v>
      </c>
      <c r="H135" s="176" t="s">
        <v>23</v>
      </c>
      <c r="I135" s="176" t="s">
        <v>473</v>
      </c>
      <c r="J135" s="176" t="s">
        <v>474</v>
      </c>
      <c r="K135" s="176" t="s">
        <v>3327</v>
      </c>
      <c r="L135" s="176" t="s">
        <v>5031</v>
      </c>
      <c r="M135" s="177">
        <v>112790</v>
      </c>
      <c r="N135" s="177">
        <v>106602</v>
      </c>
      <c r="O135" s="177">
        <v>212175</v>
      </c>
      <c r="P135" s="177">
        <v>0</v>
      </c>
      <c r="Q135" s="177">
        <v>42005</v>
      </c>
      <c r="R135" s="177">
        <v>3788</v>
      </c>
      <c r="S135" s="177">
        <v>4151</v>
      </c>
      <c r="T135" s="24">
        <f>IF(P135&gt;0, ROUND(IF(IF(OR(C135="51", C135="52", C135="66"), (L135*'UNIT VALUES'!$C$26)-CALCS!P135,0)&gt;0, IF(OR(C135="51", C135="52", C135="66"), (L135*'UNIT VALUES'!$C$26)-CALCS!P135,0), 0), 0), ROUND(IF(IF(OR(C135="51", C135="52", C135="66"), (L135*'UNIT VALUES'!$C$26)-CALCS!O135,0)&gt;0, IF(OR(C135="51", C135="52", C135="66"), (L135*'UNIT VALUES'!$C$26)-CALCS!O135,0), 0), 0))</f>
        <v>0</v>
      </c>
      <c r="U135" s="25">
        <f>IF(C135="22", (O135*'UNIT VALUES'!$D$38)+(Q135*'UNIT VALUES'!$D$39)+(S135*'UNIT VALUES'!$D$40), (O135*'UNIT VALUES'!$D$28)+(Q135*'UNIT VALUES'!$D$29)+(S135*'UNIT VALUES'!$D$30))</f>
        <v>2291917.8222307074</v>
      </c>
      <c r="V135" s="25">
        <f>IF(C135="22",(O135*'UNIT VALUES'!$D$41)+(Q135*'UNIT VALUES'!$D$42)+(R135*'UNIT VALUES'!$D$43),IF(C135="66",(Q135*'UNIT VALUES'!$D$31)+(T135*'UNIT VALUES'!$D$33)+(R135*'UNIT VALUES'!$D$34),(Q135*'UNIT VALUES'!$D$31)+(T135*'UNIT VALUES'!$D$32)+(R135*'UNIT VALUES'!$D$34)))</f>
        <v>1013902.3578554029</v>
      </c>
      <c r="W135" s="25">
        <f t="shared" si="5"/>
        <v>2291918</v>
      </c>
      <c r="X135" s="30">
        <f>ROUND(IF(C135="22", W135*'UNIT VALUES'!$D$44, W135*'UNIT VALUES'!$D$36), 0)</f>
        <v>2003596</v>
      </c>
      <c r="Y135" s="168">
        <f>ROUND(IF(C135="22", IF(U135&gt;V135,O135*'UNIT VALUES'!$D$38*'UNIT VALUES'!$D$44,O135*'UNIT VALUES'!$D$41*'UNIT VALUES'!$D$44),IF(U135&gt;V135, O135*'UNIT VALUES'!$D$28*'UNIT VALUES'!$D$36,0)), 0)</f>
        <v>385772</v>
      </c>
      <c r="Z135" s="168">
        <f>ROUND(IF(C135="22", IF(U135&gt;V135,Q135*'UNIT VALUES'!$D$39*'UNIT VALUES'!$D$44,Q135*'UNIT VALUES'!$D$42*'UNIT VALUES'!$D$44), IF(U135&gt;V135, Q135*'UNIT VALUES'!$D$29*'UNIT VALUES'!$D$36, Q135*'UNIT VALUES'!$D$31*'UNIT VALUES'!$D$36)),0)</f>
        <v>1025422</v>
      </c>
      <c r="AA135" s="168">
        <f>ROUND(IF(C135="22", IF(U135&gt;V135,0,R135*'UNIT VALUES'!$D$43*'UNIT VALUES'!$D$44),IF(CALCS!U135&gt;CALCS!V135,0,CALCS!R135*'UNIT VALUES'!$D$34*'UNIT VALUES'!$D$36)), 0)</f>
        <v>0</v>
      </c>
      <c r="AB135" s="168">
        <f>ROUND(IF(C135="22",IF(U135&gt;V135,S135*'UNIT VALUES'!$D$40*'UNIT VALUES'!$D$44,0),IF(U135&gt;V135,S135*'UNIT VALUES'!$D$30*'UNIT VALUES'!$D$36)), 0)</f>
        <v>592402</v>
      </c>
      <c r="AC135" s="168">
        <f>ROUND(IF(U135&gt;V135,0,IF(T135&gt;1, IF(C135="66", T135*'UNIT VALUES'!$D$33*'UNIT VALUES'!$D$36,T135*'UNIT VALUES'!$D$32*'UNIT VALUES'!$D$36),0)),0)</f>
        <v>0</v>
      </c>
      <c r="AD135" t="str">
        <f t="shared" si="6"/>
        <v>062292</v>
      </c>
    </row>
    <row r="136" spans="1:30" x14ac:dyDescent="0.25">
      <c r="A136" s="176" t="s">
        <v>5032</v>
      </c>
      <c r="B136" s="176" t="s">
        <v>223</v>
      </c>
      <c r="C136" s="176" t="s">
        <v>47</v>
      </c>
      <c r="D136" s="176" t="s">
        <v>48</v>
      </c>
      <c r="E136" s="176" t="s">
        <v>224</v>
      </c>
      <c r="F136" s="176" t="s">
        <v>476</v>
      </c>
      <c r="G136" s="176" t="s">
        <v>232</v>
      </c>
      <c r="H136" s="176" t="s">
        <v>23</v>
      </c>
      <c r="I136" s="176" t="s">
        <v>477</v>
      </c>
      <c r="J136" s="176" t="s">
        <v>234</v>
      </c>
      <c r="K136" s="176" t="s">
        <v>3328</v>
      </c>
      <c r="L136" s="176" t="s">
        <v>5033</v>
      </c>
      <c r="M136" s="177">
        <v>52929</v>
      </c>
      <c r="N136" s="177">
        <v>52929</v>
      </c>
      <c r="O136" s="177">
        <v>63335</v>
      </c>
      <c r="P136" s="177">
        <v>0</v>
      </c>
      <c r="Q136" s="177">
        <v>8827</v>
      </c>
      <c r="R136" s="177">
        <v>1669</v>
      </c>
      <c r="S136" s="177">
        <v>2374</v>
      </c>
      <c r="T136" s="24">
        <f>IF(P136&gt;0, ROUND(IF(IF(OR(C136="51", C136="52", C136="66"), (L136*'UNIT VALUES'!$C$26)-CALCS!P136,0)&gt;0, IF(OR(C136="51", C136="52", C136="66"), (L136*'UNIT VALUES'!$C$26)-CALCS!P136,0), 0), 0), ROUND(IF(IF(OR(C136="51", C136="52", C136="66"), (L136*'UNIT VALUES'!$C$26)-CALCS!O136,0)&gt;0, IF(OR(C136="51", C136="52", C136="66"), (L136*'UNIT VALUES'!$C$26)-CALCS!O136,0), 0), 0))</f>
        <v>0</v>
      </c>
      <c r="U136" s="25">
        <f>IF(C136="22", (O136*'UNIT VALUES'!$D$38)+(Q136*'UNIT VALUES'!$D$39)+(S136*'UNIT VALUES'!$D$40), (O136*'UNIT VALUES'!$D$28)+(Q136*'UNIT VALUES'!$D$29)+(S136*'UNIT VALUES'!$D$30))</f>
        <v>765772.89374033024</v>
      </c>
      <c r="V136" s="25">
        <f>IF(C136="22",(O136*'UNIT VALUES'!$D$41)+(Q136*'UNIT VALUES'!$D$42)+(R136*'UNIT VALUES'!$D$43),IF(C136="66",(Q136*'UNIT VALUES'!$D$31)+(T136*'UNIT VALUES'!$D$33)+(R136*'UNIT VALUES'!$D$34),(Q136*'UNIT VALUES'!$D$31)+(T136*'UNIT VALUES'!$D$32)+(R136*'UNIT VALUES'!$D$34)))</f>
        <v>284531.84243050311</v>
      </c>
      <c r="W136" s="25">
        <f t="shared" si="5"/>
        <v>765773</v>
      </c>
      <c r="X136" s="30">
        <f>ROUND(IF(C136="22", W136*'UNIT VALUES'!$D$44, W136*'UNIT VALUES'!$D$36), 0)</f>
        <v>669439</v>
      </c>
      <c r="Y136" s="168">
        <f>ROUND(IF(C136="22", IF(U136&gt;V136,O136*'UNIT VALUES'!$D$38*'UNIT VALUES'!$D$44,O136*'UNIT VALUES'!$D$41*'UNIT VALUES'!$D$44),IF(U136&gt;V136, O136*'UNIT VALUES'!$D$28*'UNIT VALUES'!$D$36,0)), 0)</f>
        <v>115154</v>
      </c>
      <c r="Z136" s="168">
        <f>ROUND(IF(C136="22", IF(U136&gt;V136,Q136*'UNIT VALUES'!$D$39*'UNIT VALUES'!$D$44,Q136*'UNIT VALUES'!$D$42*'UNIT VALUES'!$D$44), IF(U136&gt;V136, Q136*'UNIT VALUES'!$D$29*'UNIT VALUES'!$D$36, Q136*'UNIT VALUES'!$D$31*'UNIT VALUES'!$D$36)),0)</f>
        <v>215484</v>
      </c>
      <c r="AA136" s="168">
        <f>ROUND(IF(C136="22", IF(U136&gt;V136,0,R136*'UNIT VALUES'!$D$43*'UNIT VALUES'!$D$44),IF(CALCS!U136&gt;CALCS!V136,0,CALCS!R136*'UNIT VALUES'!$D$34*'UNIT VALUES'!$D$36)), 0)</f>
        <v>0</v>
      </c>
      <c r="AB136" s="168">
        <f>ROUND(IF(C136="22",IF(U136&gt;V136,S136*'UNIT VALUES'!$D$40*'UNIT VALUES'!$D$44,0),IF(U136&gt;V136,S136*'UNIT VALUES'!$D$30*'UNIT VALUES'!$D$36)), 0)</f>
        <v>338801</v>
      </c>
      <c r="AC136" s="168">
        <f>ROUND(IF(U136&gt;V136,0,IF(T136&gt;1, IF(C136="66", T136*'UNIT VALUES'!$D$33*'UNIT VALUES'!$D$36,T136*'UNIT VALUES'!$D$32*'UNIT VALUES'!$D$36),0)),0)</f>
        <v>0</v>
      </c>
      <c r="AD136" t="str">
        <f t="shared" si="6"/>
        <v>062328</v>
      </c>
    </row>
    <row r="137" spans="1:30" x14ac:dyDescent="0.25">
      <c r="A137" s="176" t="s">
        <v>5034</v>
      </c>
      <c r="B137" s="176" t="s">
        <v>223</v>
      </c>
      <c r="C137" s="176" t="s">
        <v>47</v>
      </c>
      <c r="D137" s="176" t="s">
        <v>48</v>
      </c>
      <c r="E137" s="176" t="s">
        <v>224</v>
      </c>
      <c r="F137" s="176" t="s">
        <v>479</v>
      </c>
      <c r="G137" s="176" t="s">
        <v>480</v>
      </c>
      <c r="H137" s="176" t="s">
        <v>23</v>
      </c>
      <c r="I137" s="176" t="s">
        <v>481</v>
      </c>
      <c r="J137" s="176" t="s">
        <v>482</v>
      </c>
      <c r="K137" s="176" t="s">
        <v>3327</v>
      </c>
      <c r="L137" s="176" t="s">
        <v>5035</v>
      </c>
      <c r="M137" s="177">
        <v>27558</v>
      </c>
      <c r="N137" s="177">
        <v>27558</v>
      </c>
      <c r="O137" s="177">
        <v>28454</v>
      </c>
      <c r="P137" s="177">
        <v>0</v>
      </c>
      <c r="Q137" s="177">
        <v>2383</v>
      </c>
      <c r="R137" s="177">
        <v>1741</v>
      </c>
      <c r="S137" s="177">
        <v>295</v>
      </c>
      <c r="T137" s="24">
        <f>IF(P137&gt;0, ROUND(IF(IF(OR(C137="51", C137="52", C137="66"), (L137*'UNIT VALUES'!$C$26)-CALCS!P137,0)&gt;0, IF(OR(C137="51", C137="52", C137="66"), (L137*'UNIT VALUES'!$C$26)-CALCS!P137,0), 0), 0), ROUND(IF(IF(OR(C137="51", C137="52", C137="66"), (L137*'UNIT VALUES'!$C$26)-CALCS!O137,0)&gt;0, IF(OR(C137="51", C137="52", C137="66"), (L137*'UNIT VALUES'!$C$26)-CALCS!O137,0), 0), 0))</f>
        <v>7278</v>
      </c>
      <c r="U137" s="25">
        <f>IF(C137="22", (O137*'UNIT VALUES'!$D$38)+(Q137*'UNIT VALUES'!$D$39)+(S137*'UNIT VALUES'!$D$40), (O137*'UNIT VALUES'!$D$28)+(Q137*'UNIT VALUES'!$D$29)+(S137*'UNIT VALUES'!$D$30))</f>
        <v>173882.70882124646</v>
      </c>
      <c r="V137" s="25">
        <f>IF(C137="22",(O137*'UNIT VALUES'!$D$41)+(Q137*'UNIT VALUES'!$D$42)+(R137*'UNIT VALUES'!$D$43),IF(C137="66",(Q137*'UNIT VALUES'!$D$31)+(T137*'UNIT VALUES'!$D$33)+(R137*'UNIT VALUES'!$D$34),(Q137*'UNIT VALUES'!$D$31)+(T137*'UNIT VALUES'!$D$32)+(R137*'UNIT VALUES'!$D$34)))</f>
        <v>274273.67887592758</v>
      </c>
      <c r="W137" s="25">
        <f t="shared" si="5"/>
        <v>274274</v>
      </c>
      <c r="X137" s="30">
        <f>ROUND(IF(C137="22", W137*'UNIT VALUES'!$D$44, W137*'UNIT VALUES'!$D$36), 0)</f>
        <v>239770</v>
      </c>
      <c r="Y137" s="168">
        <f>ROUND(IF(C137="22", IF(U137&gt;V137,O137*'UNIT VALUES'!$D$38*'UNIT VALUES'!$D$44,O137*'UNIT VALUES'!$D$41*'UNIT VALUES'!$D$44),IF(U137&gt;V137, O137*'UNIT VALUES'!$D$28*'UNIT VALUES'!$D$36,0)), 0)</f>
        <v>0</v>
      </c>
      <c r="Z137" s="168">
        <f>ROUND(IF(C137="22", IF(U137&gt;V137,Q137*'UNIT VALUES'!$D$39*'UNIT VALUES'!$D$44,Q137*'UNIT VALUES'!$D$42*'UNIT VALUES'!$D$44), IF(U137&gt;V137, Q137*'UNIT VALUES'!$D$29*'UNIT VALUES'!$D$36, Q137*'UNIT VALUES'!$D$31*'UNIT VALUES'!$D$36)),0)</f>
        <v>34904</v>
      </c>
      <c r="AA137" s="168">
        <f>ROUND(IF(C137="22", IF(U137&gt;V137,0,R137*'UNIT VALUES'!$D$43*'UNIT VALUES'!$D$44),IF(CALCS!U137&gt;CALCS!V137,0,CALCS!R137*'UNIT VALUES'!$D$34*'UNIT VALUES'!$D$36)), 0)</f>
        <v>124601</v>
      </c>
      <c r="AB137" s="168">
        <f>ROUND(IF(C137="22",IF(U137&gt;V137,S137*'UNIT VALUES'!$D$40*'UNIT VALUES'!$D$44,0),IF(U137&gt;V137,S137*'UNIT VALUES'!$D$30*'UNIT VALUES'!$D$36)), 0)</f>
        <v>0</v>
      </c>
      <c r="AC137" s="168">
        <f>ROUND(IF(U137&gt;V137,0,IF(T137&gt;1, IF(C137="66", T137*'UNIT VALUES'!$D$33*'UNIT VALUES'!$D$36,T137*'UNIT VALUES'!$D$32*'UNIT VALUES'!$D$36),0)),0)</f>
        <v>80266</v>
      </c>
      <c r="AD137" t="str">
        <f t="shared" si="6"/>
        <v>062334</v>
      </c>
    </row>
    <row r="138" spans="1:30" x14ac:dyDescent="0.25">
      <c r="A138" s="176" t="s">
        <v>5036</v>
      </c>
      <c r="B138" s="176" t="s">
        <v>223</v>
      </c>
      <c r="C138" s="176" t="s">
        <v>27</v>
      </c>
      <c r="D138" s="176" t="s">
        <v>28</v>
      </c>
      <c r="E138" s="176" t="s">
        <v>224</v>
      </c>
      <c r="F138" s="176" t="s">
        <v>484</v>
      </c>
      <c r="G138" s="176" t="s">
        <v>232</v>
      </c>
      <c r="H138" s="176" t="s">
        <v>23</v>
      </c>
      <c r="I138" s="176" t="s">
        <v>485</v>
      </c>
      <c r="J138" s="176" t="s">
        <v>234</v>
      </c>
      <c r="K138" s="176" t="s">
        <v>3328</v>
      </c>
      <c r="L138" s="176" t="s">
        <v>5037</v>
      </c>
      <c r="M138" s="177">
        <v>54338</v>
      </c>
      <c r="N138" s="177">
        <v>54338</v>
      </c>
      <c r="O138" s="177">
        <v>61075</v>
      </c>
      <c r="P138" s="177">
        <v>0</v>
      </c>
      <c r="Q138" s="177">
        <v>10506</v>
      </c>
      <c r="R138" s="177">
        <v>1390</v>
      </c>
      <c r="S138" s="177">
        <v>2315</v>
      </c>
      <c r="T138" s="24">
        <f>IF(P138&gt;0, ROUND(IF(IF(OR(C138="51", C138="52", C138="66"), (L138*'UNIT VALUES'!$C$26)-CALCS!P138,0)&gt;0, IF(OR(C138="51", C138="52", C138="66"), (L138*'UNIT VALUES'!$C$26)-CALCS!P138,0), 0), 0), ROUND(IF(IF(OR(C138="51", C138="52", C138="66"), (L138*'UNIT VALUES'!$C$26)-CALCS!O138,0)&gt;0, IF(OR(C138="51", C138="52", C138="66"), (L138*'UNIT VALUES'!$C$26)-CALCS!O138,0), 0), 0))</f>
        <v>0</v>
      </c>
      <c r="U138" s="25">
        <f>IF(C138="22", (O138*'UNIT VALUES'!$D$38)+(Q138*'UNIT VALUES'!$D$39)+(S138*'UNIT VALUES'!$D$40), (O138*'UNIT VALUES'!$D$28)+(Q138*'UNIT VALUES'!$D$29)+(S138*'UNIT VALUES'!$D$30))</f>
        <v>798326.54067588504</v>
      </c>
      <c r="V138" s="25">
        <f>IF(C138="22",(O138*'UNIT VALUES'!$D$41)+(Q138*'UNIT VALUES'!$D$42)+(R138*'UNIT VALUES'!$D$43),IF(C138="66",(Q138*'UNIT VALUES'!$D$31)+(T138*'UNIT VALUES'!$D$33)+(R138*'UNIT VALUES'!$D$34),(Q138*'UNIT VALUES'!$D$31)+(T138*'UNIT VALUES'!$D$32)+(R138*'UNIT VALUES'!$D$34)))</f>
        <v>289822.35450565541</v>
      </c>
      <c r="W138" s="25">
        <f t="shared" si="5"/>
        <v>798327</v>
      </c>
      <c r="X138" s="30">
        <f>ROUND(IF(C138="22", W138*'UNIT VALUES'!$D$44, W138*'UNIT VALUES'!$D$36), 0)</f>
        <v>697898</v>
      </c>
      <c r="Y138" s="168">
        <f>ROUND(IF(C138="22", IF(U138&gt;V138,O138*'UNIT VALUES'!$D$38*'UNIT VALUES'!$D$44,O138*'UNIT VALUES'!$D$41*'UNIT VALUES'!$D$44),IF(U138&gt;V138, O138*'UNIT VALUES'!$D$28*'UNIT VALUES'!$D$36,0)), 0)</f>
        <v>111045</v>
      </c>
      <c r="Z138" s="168">
        <f>ROUND(IF(C138="22", IF(U138&gt;V138,Q138*'UNIT VALUES'!$D$39*'UNIT VALUES'!$D$44,Q138*'UNIT VALUES'!$D$42*'UNIT VALUES'!$D$44), IF(U138&gt;V138, Q138*'UNIT VALUES'!$D$29*'UNIT VALUES'!$D$36, Q138*'UNIT VALUES'!$D$31*'UNIT VALUES'!$D$36)),0)</f>
        <v>256471</v>
      </c>
      <c r="AA138" s="168">
        <f>ROUND(IF(C138="22", IF(U138&gt;V138,0,R138*'UNIT VALUES'!$D$43*'UNIT VALUES'!$D$44),IF(CALCS!U138&gt;CALCS!V138,0,CALCS!R138*'UNIT VALUES'!$D$34*'UNIT VALUES'!$D$36)), 0)</f>
        <v>0</v>
      </c>
      <c r="AB138" s="168">
        <f>ROUND(IF(C138="22",IF(U138&gt;V138,S138*'UNIT VALUES'!$D$40*'UNIT VALUES'!$D$44,0),IF(U138&gt;V138,S138*'UNIT VALUES'!$D$30*'UNIT VALUES'!$D$36)), 0)</f>
        <v>330381</v>
      </c>
      <c r="AC138" s="168">
        <f>ROUND(IF(U138&gt;V138,0,IF(T138&gt;1, IF(C138="66", T138*'UNIT VALUES'!$D$33*'UNIT VALUES'!$D$36,T138*'UNIT VALUES'!$D$32*'UNIT VALUES'!$D$36),0)),0)</f>
        <v>0</v>
      </c>
      <c r="AD138" t="str">
        <f t="shared" si="6"/>
        <v>062340</v>
      </c>
    </row>
    <row r="139" spans="1:30" x14ac:dyDescent="0.25">
      <c r="A139" s="176" t="s">
        <v>5038</v>
      </c>
      <c r="B139" s="176" t="s">
        <v>223</v>
      </c>
      <c r="C139" s="176" t="s">
        <v>47</v>
      </c>
      <c r="D139" s="176" t="s">
        <v>48</v>
      </c>
      <c r="E139" s="176" t="s">
        <v>224</v>
      </c>
      <c r="F139" s="176" t="s">
        <v>487</v>
      </c>
      <c r="G139" s="176" t="s">
        <v>274</v>
      </c>
      <c r="H139" s="176" t="s">
        <v>23</v>
      </c>
      <c r="I139" s="176" t="s">
        <v>488</v>
      </c>
      <c r="J139" s="176" t="s">
        <v>245</v>
      </c>
      <c r="K139" s="176" t="s">
        <v>3328</v>
      </c>
      <c r="L139" s="176" t="s">
        <v>4878</v>
      </c>
      <c r="M139" s="177">
        <v>28309</v>
      </c>
      <c r="N139" s="177">
        <v>0</v>
      </c>
      <c r="O139" s="177">
        <v>205499</v>
      </c>
      <c r="P139" s="177">
        <v>0</v>
      </c>
      <c r="Q139" s="177">
        <v>38617</v>
      </c>
      <c r="R139" s="177">
        <v>363</v>
      </c>
      <c r="S139" s="177">
        <v>5492</v>
      </c>
      <c r="T139" s="24">
        <f>IF(P139&gt;0, ROUND(IF(IF(OR(C139="51", C139="52", C139="66"), (L139*'UNIT VALUES'!$C$26)-CALCS!P139,0)&gt;0, IF(OR(C139="51", C139="52", C139="66"), (L139*'UNIT VALUES'!$C$26)-CALCS!P139,0), 0), 0), ROUND(IF(IF(OR(C139="51", C139="52", C139="66"), (L139*'UNIT VALUES'!$C$26)-CALCS!O139,0)&gt;0, IF(OR(C139="51", C139="52", C139="66"), (L139*'UNIT VALUES'!$C$26)-CALCS!O139,0), 0), 0))</f>
        <v>0</v>
      </c>
      <c r="U139" s="25">
        <f>IF(C139="22", (O139*'UNIT VALUES'!$D$38)+(Q139*'UNIT VALUES'!$D$39)+(S139*'UNIT VALUES'!$D$40), (O139*'UNIT VALUES'!$D$28)+(Q139*'UNIT VALUES'!$D$29)+(S139*'UNIT VALUES'!$D$30))</f>
        <v>2402341.7393340925</v>
      </c>
      <c r="V139" s="25">
        <f>IF(C139="22",(O139*'UNIT VALUES'!$D$41)+(Q139*'UNIT VALUES'!$D$42)+(R139*'UNIT VALUES'!$D$43),IF(C139="66",(Q139*'UNIT VALUES'!$D$31)+(T139*'UNIT VALUES'!$D$33)+(R139*'UNIT VALUES'!$D$34),(Q139*'UNIT VALUES'!$D$31)+(T139*'UNIT VALUES'!$D$32)+(R139*'UNIT VALUES'!$D$34)))</f>
        <v>676741.54211455968</v>
      </c>
      <c r="W139" s="25">
        <f t="shared" si="5"/>
        <v>2402342</v>
      </c>
      <c r="X139" s="30">
        <f>ROUND(IF(C139="22", W139*'UNIT VALUES'!$D$44, W139*'UNIT VALUES'!$D$36), 0)</f>
        <v>2100129</v>
      </c>
      <c r="Y139" s="168">
        <f>ROUND(IF(C139="22", IF(U139&gt;V139,O139*'UNIT VALUES'!$D$38*'UNIT VALUES'!$D$44,O139*'UNIT VALUES'!$D$41*'UNIT VALUES'!$D$44),IF(U139&gt;V139, O139*'UNIT VALUES'!$D$28*'UNIT VALUES'!$D$36,0)), 0)</f>
        <v>373634</v>
      </c>
      <c r="Z139" s="168">
        <f>ROUND(IF(C139="22", IF(U139&gt;V139,Q139*'UNIT VALUES'!$D$39*'UNIT VALUES'!$D$44,Q139*'UNIT VALUES'!$D$42*'UNIT VALUES'!$D$44), IF(U139&gt;V139, Q139*'UNIT VALUES'!$D$29*'UNIT VALUES'!$D$36, Q139*'UNIT VALUES'!$D$31*'UNIT VALUES'!$D$36)),0)</f>
        <v>942714</v>
      </c>
      <c r="AA139" s="168">
        <f>ROUND(IF(C139="22", IF(U139&gt;V139,0,R139*'UNIT VALUES'!$D$43*'UNIT VALUES'!$D$44),IF(CALCS!U139&gt;CALCS!V139,0,CALCS!R139*'UNIT VALUES'!$D$34*'UNIT VALUES'!$D$36)), 0)</f>
        <v>0</v>
      </c>
      <c r="AB139" s="168">
        <f>ROUND(IF(C139="22",IF(U139&gt;V139,S139*'UNIT VALUES'!$D$40*'UNIT VALUES'!$D$44,0),IF(U139&gt;V139,S139*'UNIT VALUES'!$D$30*'UNIT VALUES'!$D$36)), 0)</f>
        <v>783781</v>
      </c>
      <c r="AC139" s="168">
        <f>ROUND(IF(U139&gt;V139,0,IF(T139&gt;1, IF(C139="66", T139*'UNIT VALUES'!$D$33*'UNIT VALUES'!$D$36,T139*'UNIT VALUES'!$D$32*'UNIT VALUES'!$D$36),0)),0)</f>
        <v>0</v>
      </c>
      <c r="AD139" t="str">
        <f t="shared" si="6"/>
        <v>062367</v>
      </c>
    </row>
    <row r="140" spans="1:30" x14ac:dyDescent="0.25">
      <c r="A140" s="176" t="s">
        <v>5039</v>
      </c>
      <c r="B140" s="176" t="s">
        <v>223</v>
      </c>
      <c r="C140" s="176" t="s">
        <v>27</v>
      </c>
      <c r="D140" s="176" t="s">
        <v>28</v>
      </c>
      <c r="E140" s="176" t="s">
        <v>224</v>
      </c>
      <c r="F140" s="176" t="s">
        <v>490</v>
      </c>
      <c r="G140" s="176" t="s">
        <v>314</v>
      </c>
      <c r="H140" s="176" t="s">
        <v>23</v>
      </c>
      <c r="I140" s="176" t="s">
        <v>491</v>
      </c>
      <c r="J140" s="176" t="s">
        <v>316</v>
      </c>
      <c r="K140" s="176" t="s">
        <v>3327</v>
      </c>
      <c r="L140" s="176" t="s">
        <v>5040</v>
      </c>
      <c r="M140" s="177">
        <v>58655</v>
      </c>
      <c r="N140" s="177">
        <v>58655</v>
      </c>
      <c r="O140" s="177">
        <v>80447</v>
      </c>
      <c r="P140" s="177">
        <v>0</v>
      </c>
      <c r="Q140" s="177">
        <v>6063</v>
      </c>
      <c r="R140" s="177">
        <v>1415</v>
      </c>
      <c r="S140" s="177">
        <v>1696</v>
      </c>
      <c r="T140" s="24">
        <f>IF(P140&gt;0, ROUND(IF(IF(OR(C140="51", C140="52", C140="66"), (L140*'UNIT VALUES'!$C$26)-CALCS!P140,0)&gt;0, IF(OR(C140="51", C140="52", C140="66"), (L140*'UNIT VALUES'!$C$26)-CALCS!P140,0), 0), 0), ROUND(IF(IF(OR(C140="51", C140="52", C140="66"), (L140*'UNIT VALUES'!$C$26)-CALCS!O140,0)&gt;0, IF(OR(C140="51", C140="52", C140="66"), (L140*'UNIT VALUES'!$C$26)-CALCS!O140,0), 0), 0))</f>
        <v>0</v>
      </c>
      <c r="U140" s="25">
        <f>IF(C140="22", (O140*'UNIT VALUES'!$D$38)+(Q140*'UNIT VALUES'!$D$39)+(S140*'UNIT VALUES'!$D$40), (O140*'UNIT VALUES'!$D$28)+(Q140*'UNIT VALUES'!$D$29)+(S140*'UNIT VALUES'!$D$30))</f>
        <v>613495.11212526867</v>
      </c>
      <c r="V140" s="25">
        <f>IF(C140="22",(O140*'UNIT VALUES'!$D$41)+(Q140*'UNIT VALUES'!$D$42)+(R140*'UNIT VALUES'!$D$43),IF(C140="66",(Q140*'UNIT VALUES'!$D$31)+(T140*'UNIT VALUES'!$D$33)+(R140*'UNIT VALUES'!$D$34),(Q140*'UNIT VALUES'!$D$31)+(T140*'UNIT VALUES'!$D$32)+(R140*'UNIT VALUES'!$D$34)))</f>
        <v>217427.0411290765</v>
      </c>
      <c r="W140" s="25">
        <f t="shared" si="5"/>
        <v>613495</v>
      </c>
      <c r="X140" s="30">
        <f>ROUND(IF(C140="22", W140*'UNIT VALUES'!$D$44, W140*'UNIT VALUES'!$D$36), 0)</f>
        <v>536318</v>
      </c>
      <c r="Y140" s="168">
        <f>ROUND(IF(C140="22", IF(U140&gt;V140,O140*'UNIT VALUES'!$D$38*'UNIT VALUES'!$D$44,O140*'UNIT VALUES'!$D$41*'UNIT VALUES'!$D$44),IF(U140&gt;V140, O140*'UNIT VALUES'!$D$28*'UNIT VALUES'!$D$36,0)), 0)</f>
        <v>146267</v>
      </c>
      <c r="Z140" s="168">
        <f>ROUND(IF(C140="22", IF(U140&gt;V140,Q140*'UNIT VALUES'!$D$39*'UNIT VALUES'!$D$44,Q140*'UNIT VALUES'!$D$42*'UNIT VALUES'!$D$44), IF(U140&gt;V140, Q140*'UNIT VALUES'!$D$29*'UNIT VALUES'!$D$36, Q140*'UNIT VALUES'!$D$31*'UNIT VALUES'!$D$36)),0)</f>
        <v>148009</v>
      </c>
      <c r="AA140" s="168">
        <f>ROUND(IF(C140="22", IF(U140&gt;V140,0,R140*'UNIT VALUES'!$D$43*'UNIT VALUES'!$D$44),IF(CALCS!U140&gt;CALCS!V140,0,CALCS!R140*'UNIT VALUES'!$D$34*'UNIT VALUES'!$D$36)), 0)</f>
        <v>0</v>
      </c>
      <c r="AB140" s="168">
        <f>ROUND(IF(C140="22",IF(U140&gt;V140,S140*'UNIT VALUES'!$D$40*'UNIT VALUES'!$D$44,0),IF(U140&gt;V140,S140*'UNIT VALUES'!$D$30*'UNIT VALUES'!$D$36)), 0)</f>
        <v>242041</v>
      </c>
      <c r="AC140" s="168">
        <f>ROUND(IF(U140&gt;V140,0,IF(T140&gt;1, IF(C140="66", T140*'UNIT VALUES'!$D$33*'UNIT VALUES'!$D$36,T140*'UNIT VALUES'!$D$32*'UNIT VALUES'!$D$36),0)),0)</f>
        <v>0</v>
      </c>
      <c r="AD140" t="str">
        <f t="shared" si="6"/>
        <v>062382</v>
      </c>
    </row>
    <row r="141" spans="1:30" x14ac:dyDescent="0.25">
      <c r="A141" s="176" t="s">
        <v>5041</v>
      </c>
      <c r="B141" s="176" t="s">
        <v>223</v>
      </c>
      <c r="C141" s="176" t="s">
        <v>27</v>
      </c>
      <c r="D141" s="176" t="s">
        <v>28</v>
      </c>
      <c r="E141" s="176" t="s">
        <v>224</v>
      </c>
      <c r="F141" s="176" t="s">
        <v>493</v>
      </c>
      <c r="G141" s="176" t="s">
        <v>71</v>
      </c>
      <c r="H141" s="176" t="s">
        <v>23</v>
      </c>
      <c r="I141" s="176" t="s">
        <v>494</v>
      </c>
      <c r="J141" s="176" t="s">
        <v>495</v>
      </c>
      <c r="K141" s="176" t="s">
        <v>3327</v>
      </c>
      <c r="L141" s="176" t="s">
        <v>5042</v>
      </c>
      <c r="M141" s="177">
        <v>52621</v>
      </c>
      <c r="N141" s="177">
        <v>50879</v>
      </c>
      <c r="O141" s="177">
        <v>80416</v>
      </c>
      <c r="P141" s="177">
        <v>0</v>
      </c>
      <c r="Q141" s="177">
        <v>7423</v>
      </c>
      <c r="R141" s="177">
        <v>2282</v>
      </c>
      <c r="S141" s="177">
        <v>2030</v>
      </c>
      <c r="T141" s="24">
        <f>IF(P141&gt;0, ROUND(IF(IF(OR(C141="51", C141="52", C141="66"), (L141*'UNIT VALUES'!$C$26)-CALCS!P141,0)&gt;0, IF(OR(C141="51", C141="52", C141="66"), (L141*'UNIT VALUES'!$C$26)-CALCS!P141,0), 0), 0), ROUND(IF(IF(OR(C141="51", C141="52", C141="66"), (L141*'UNIT VALUES'!$C$26)-CALCS!O141,0)&gt;0, IF(OR(C141="51", C141="52", C141="66"), (L141*'UNIT VALUES'!$C$26)-CALCS!O141,0), 0), 0))</f>
        <v>0</v>
      </c>
      <c r="U141" s="25">
        <f>IF(C141="22", (O141*'UNIT VALUES'!$D$38)+(Q141*'UNIT VALUES'!$D$39)+(S141*'UNIT VALUES'!$D$40), (O141*'UNIT VALUES'!$D$28)+(Q141*'UNIT VALUES'!$D$29)+(S141*'UNIT VALUES'!$D$30))</f>
        <v>705933.85595045798</v>
      </c>
      <c r="V141" s="25">
        <f>IF(C141="22",(O141*'UNIT VALUES'!$D$41)+(Q141*'UNIT VALUES'!$D$42)+(R141*'UNIT VALUES'!$D$43),IF(C141="66",(Q141*'UNIT VALUES'!$D$31)+(T141*'UNIT VALUES'!$D$33)+(R141*'UNIT VALUES'!$D$34),(Q141*'UNIT VALUES'!$D$31)+(T141*'UNIT VALUES'!$D$32)+(R141*'UNIT VALUES'!$D$34)))</f>
        <v>311192.57830790384</v>
      </c>
      <c r="W141" s="25">
        <f t="shared" si="5"/>
        <v>705934</v>
      </c>
      <c r="X141" s="30">
        <f>ROUND(IF(C141="22", W141*'UNIT VALUES'!$D$44, W141*'UNIT VALUES'!$D$36), 0)</f>
        <v>617128</v>
      </c>
      <c r="Y141" s="168">
        <f>ROUND(IF(C141="22", IF(U141&gt;V141,O141*'UNIT VALUES'!$D$38*'UNIT VALUES'!$D$44,O141*'UNIT VALUES'!$D$41*'UNIT VALUES'!$D$44),IF(U141&gt;V141, O141*'UNIT VALUES'!$D$28*'UNIT VALUES'!$D$36,0)), 0)</f>
        <v>146211</v>
      </c>
      <c r="Z141" s="168">
        <f>ROUND(IF(C141="22", IF(U141&gt;V141,Q141*'UNIT VALUES'!$D$39*'UNIT VALUES'!$D$44,Q141*'UNIT VALUES'!$D$42*'UNIT VALUES'!$D$44), IF(U141&gt;V141, Q141*'UNIT VALUES'!$D$29*'UNIT VALUES'!$D$36, Q141*'UNIT VALUES'!$D$31*'UNIT VALUES'!$D$36)),0)</f>
        <v>181210</v>
      </c>
      <c r="AA141" s="168">
        <f>ROUND(IF(C141="22", IF(U141&gt;V141,0,R141*'UNIT VALUES'!$D$43*'UNIT VALUES'!$D$44),IF(CALCS!U141&gt;CALCS!V141,0,CALCS!R141*'UNIT VALUES'!$D$34*'UNIT VALUES'!$D$36)), 0)</f>
        <v>0</v>
      </c>
      <c r="AB141" s="168">
        <f>ROUND(IF(C141="22",IF(U141&gt;V141,S141*'UNIT VALUES'!$D$40*'UNIT VALUES'!$D$44,0),IF(U141&gt;V141,S141*'UNIT VALUES'!$D$30*'UNIT VALUES'!$D$36)), 0)</f>
        <v>289708</v>
      </c>
      <c r="AC141" s="168">
        <f>ROUND(IF(U141&gt;V141,0,IF(T141&gt;1, IF(C141="66", T141*'UNIT VALUES'!$D$33*'UNIT VALUES'!$D$36,T141*'UNIT VALUES'!$D$32*'UNIT VALUES'!$D$36),0)),0)</f>
        <v>0</v>
      </c>
      <c r="AD141" t="str">
        <f t="shared" si="6"/>
        <v>062406</v>
      </c>
    </row>
    <row r="142" spans="1:30" x14ac:dyDescent="0.25">
      <c r="A142" s="176" t="s">
        <v>5043</v>
      </c>
      <c r="B142" s="176" t="s">
        <v>223</v>
      </c>
      <c r="C142" s="176" t="s">
        <v>47</v>
      </c>
      <c r="D142" s="176" t="s">
        <v>48</v>
      </c>
      <c r="E142" s="176" t="s">
        <v>224</v>
      </c>
      <c r="F142" s="176" t="s">
        <v>497</v>
      </c>
      <c r="G142" s="176" t="s">
        <v>50</v>
      </c>
      <c r="H142" s="176" t="s">
        <v>23</v>
      </c>
      <c r="I142" s="176" t="s">
        <v>498</v>
      </c>
      <c r="J142" s="176" t="s">
        <v>271</v>
      </c>
      <c r="K142" s="176" t="s">
        <v>3328</v>
      </c>
      <c r="L142" s="176" t="s">
        <v>5044</v>
      </c>
      <c r="M142" s="177">
        <v>48772</v>
      </c>
      <c r="N142" s="177">
        <v>48772</v>
      </c>
      <c r="O142" s="177">
        <v>61147</v>
      </c>
      <c r="P142" s="177">
        <v>0</v>
      </c>
      <c r="Q142" s="177">
        <v>13651</v>
      </c>
      <c r="R142" s="177">
        <v>1237</v>
      </c>
      <c r="S142" s="177">
        <v>2614</v>
      </c>
      <c r="T142" s="24">
        <f>IF(P142&gt;0, ROUND(IF(IF(OR(C142="51", C142="52", C142="66"), (L142*'UNIT VALUES'!$C$26)-CALCS!P142,0)&gt;0, IF(OR(C142="51", C142="52", C142="66"), (L142*'UNIT VALUES'!$C$26)-CALCS!P142,0), 0), 0), ROUND(IF(IF(OR(C142="51", C142="52", C142="66"), (L142*'UNIT VALUES'!$C$26)-CALCS!O142,0)&gt;0, IF(OR(C142="51", C142="52", C142="66"), (L142*'UNIT VALUES'!$C$26)-CALCS!O142,0), 0), 0))</f>
        <v>0</v>
      </c>
      <c r="U142" s="25">
        <f>IF(C142="22", (O142*'UNIT VALUES'!$D$38)+(Q142*'UNIT VALUES'!$D$39)+(S142*'UNIT VALUES'!$D$40), (O142*'UNIT VALUES'!$D$28)+(Q142*'UNIT VALUES'!$D$29)+(S142*'UNIT VALUES'!$D$30))</f>
        <v>935111.56967430166</v>
      </c>
      <c r="V142" s="25">
        <f>IF(C142="22",(O142*'UNIT VALUES'!$D$41)+(Q142*'UNIT VALUES'!$D$42)+(R142*'UNIT VALUES'!$D$43),IF(C142="66",(Q142*'UNIT VALUES'!$D$31)+(T142*'UNIT VALUES'!$D$33)+(R142*'UNIT VALUES'!$D$34),(Q142*'UNIT VALUES'!$D$31)+(T142*'UNIT VALUES'!$D$32)+(R142*'UNIT VALUES'!$D$34)))</f>
        <v>329990.81110339903</v>
      </c>
      <c r="W142" s="25">
        <f t="shared" si="5"/>
        <v>935112</v>
      </c>
      <c r="X142" s="30">
        <f>ROUND(IF(C142="22", W142*'UNIT VALUES'!$D$44, W142*'UNIT VALUES'!$D$36), 0)</f>
        <v>817475</v>
      </c>
      <c r="Y142" s="168">
        <f>ROUND(IF(C142="22", IF(U142&gt;V142,O142*'UNIT VALUES'!$D$38*'UNIT VALUES'!$D$44,O142*'UNIT VALUES'!$D$41*'UNIT VALUES'!$D$44),IF(U142&gt;V142, O142*'UNIT VALUES'!$D$28*'UNIT VALUES'!$D$36,0)), 0)</f>
        <v>111176</v>
      </c>
      <c r="Z142" s="168">
        <f>ROUND(IF(C142="22", IF(U142&gt;V142,Q142*'UNIT VALUES'!$D$39*'UNIT VALUES'!$D$44,Q142*'UNIT VALUES'!$D$42*'UNIT VALUES'!$D$44), IF(U142&gt;V142, Q142*'UNIT VALUES'!$D$29*'UNIT VALUES'!$D$36, Q142*'UNIT VALUES'!$D$31*'UNIT VALUES'!$D$36)),0)</f>
        <v>333247</v>
      </c>
      <c r="AA142" s="168">
        <f>ROUND(IF(C142="22", IF(U142&gt;V142,0,R142*'UNIT VALUES'!$D$43*'UNIT VALUES'!$D$44),IF(CALCS!U142&gt;CALCS!V142,0,CALCS!R142*'UNIT VALUES'!$D$34*'UNIT VALUES'!$D$36)), 0)</f>
        <v>0</v>
      </c>
      <c r="AB142" s="168">
        <f>ROUND(IF(C142="22",IF(U142&gt;V142,S142*'UNIT VALUES'!$D$40*'UNIT VALUES'!$D$44,0),IF(U142&gt;V142,S142*'UNIT VALUES'!$D$30*'UNIT VALUES'!$D$36)), 0)</f>
        <v>373052</v>
      </c>
      <c r="AC142" s="168">
        <f>ROUND(IF(U142&gt;V142,0,IF(T142&gt;1, IF(C142="66", T142*'UNIT VALUES'!$D$33*'UNIT VALUES'!$D$36,T142*'UNIT VALUES'!$D$32*'UNIT VALUES'!$D$36),0)),0)</f>
        <v>0</v>
      </c>
      <c r="AD142" t="str">
        <f t="shared" si="6"/>
        <v>062412</v>
      </c>
    </row>
    <row r="143" spans="1:30" x14ac:dyDescent="0.25">
      <c r="A143" s="176" t="s">
        <v>5045</v>
      </c>
      <c r="B143" s="176" t="s">
        <v>223</v>
      </c>
      <c r="C143" s="176" t="s">
        <v>27</v>
      </c>
      <c r="D143" s="176" t="s">
        <v>28</v>
      </c>
      <c r="E143" s="176" t="s">
        <v>224</v>
      </c>
      <c r="F143" s="176" t="s">
        <v>500</v>
      </c>
      <c r="G143" s="176" t="s">
        <v>236</v>
      </c>
      <c r="H143" s="176" t="s">
        <v>23</v>
      </c>
      <c r="I143" s="176" t="s">
        <v>501</v>
      </c>
      <c r="J143" s="176" t="s">
        <v>4628</v>
      </c>
      <c r="K143" s="176" t="s">
        <v>3328</v>
      </c>
      <c r="L143" s="176" t="s">
        <v>5046</v>
      </c>
      <c r="M143" s="177">
        <v>63503</v>
      </c>
      <c r="N143" s="177">
        <v>62556</v>
      </c>
      <c r="O143" s="177">
        <v>86688</v>
      </c>
      <c r="P143" s="177">
        <v>0</v>
      </c>
      <c r="Q143" s="177">
        <v>6121</v>
      </c>
      <c r="R143" s="177">
        <v>1766</v>
      </c>
      <c r="S143" s="177">
        <v>360</v>
      </c>
      <c r="T143" s="24">
        <f>IF(P143&gt;0, ROUND(IF(IF(OR(C143="51", C143="52", C143="66"), (L143*'UNIT VALUES'!$C$26)-CALCS!P143,0)&gt;0, IF(OR(C143="51", C143="52", C143="66"), (L143*'UNIT VALUES'!$C$26)-CALCS!P143,0), 0), 0), ROUND(IF(IF(OR(C143="51", C143="52", C143="66"), (L143*'UNIT VALUES'!$C$26)-CALCS!O143,0)&gt;0, IF(OR(C143="51", C143="52", C143="66"), (L143*'UNIT VALUES'!$C$26)-CALCS!O143,0), 0), 0))</f>
        <v>0</v>
      </c>
      <c r="U143" s="25">
        <f>IF(C143="22", (O143*'UNIT VALUES'!$D$38)+(Q143*'UNIT VALUES'!$D$39)+(S143*'UNIT VALUES'!$D$40), (O143*'UNIT VALUES'!$D$28)+(Q143*'UNIT VALUES'!$D$29)+(S143*'UNIT VALUES'!$D$30))</f>
        <v>409993.06201551924</v>
      </c>
      <c r="V143" s="25">
        <f>IF(C143="22",(O143*'UNIT VALUES'!$D$41)+(Q143*'UNIT VALUES'!$D$42)+(R143*'UNIT VALUES'!$D$43),IF(C143="66",(Q143*'UNIT VALUES'!$D$31)+(T143*'UNIT VALUES'!$D$33)+(R143*'UNIT VALUES'!$D$34),(Q143*'UNIT VALUES'!$D$31)+(T143*'UNIT VALUES'!$D$32)+(R143*'UNIT VALUES'!$D$34)))</f>
        <v>247134.21986146556</v>
      </c>
      <c r="W143" s="25">
        <f t="shared" si="5"/>
        <v>409993</v>
      </c>
      <c r="X143" s="30">
        <f>ROUND(IF(C143="22", W143*'UNIT VALUES'!$D$44, W143*'UNIT VALUES'!$D$36), 0)</f>
        <v>358416</v>
      </c>
      <c r="Y143" s="168">
        <f>ROUND(IF(C143="22", IF(U143&gt;V143,O143*'UNIT VALUES'!$D$38*'UNIT VALUES'!$D$44,O143*'UNIT VALUES'!$D$41*'UNIT VALUES'!$D$44),IF(U143&gt;V143, O143*'UNIT VALUES'!$D$28*'UNIT VALUES'!$D$36,0)), 0)</f>
        <v>157614</v>
      </c>
      <c r="Z143" s="168">
        <f>ROUND(IF(C143="22", IF(U143&gt;V143,Q143*'UNIT VALUES'!$D$39*'UNIT VALUES'!$D$44,Q143*'UNIT VALUES'!$D$42*'UNIT VALUES'!$D$44), IF(U143&gt;V143, Q143*'UNIT VALUES'!$D$29*'UNIT VALUES'!$D$36, Q143*'UNIT VALUES'!$D$31*'UNIT VALUES'!$D$36)),0)</f>
        <v>149425</v>
      </c>
      <c r="AA143" s="168">
        <f>ROUND(IF(C143="22", IF(U143&gt;V143,0,R143*'UNIT VALUES'!$D$43*'UNIT VALUES'!$D$44),IF(CALCS!U143&gt;CALCS!V143,0,CALCS!R143*'UNIT VALUES'!$D$34*'UNIT VALUES'!$D$36)), 0)</f>
        <v>0</v>
      </c>
      <c r="AB143" s="168">
        <f>ROUND(IF(C143="22",IF(U143&gt;V143,S143*'UNIT VALUES'!$D$40*'UNIT VALUES'!$D$44,0),IF(U143&gt;V143,S143*'UNIT VALUES'!$D$30*'UNIT VALUES'!$D$36)), 0)</f>
        <v>51377</v>
      </c>
      <c r="AC143" s="168">
        <f>ROUND(IF(U143&gt;V143,0,IF(T143&gt;1, IF(C143="66", T143*'UNIT VALUES'!$D$33*'UNIT VALUES'!$D$36,T143*'UNIT VALUES'!$D$32*'UNIT VALUES'!$D$36),0)),0)</f>
        <v>0</v>
      </c>
      <c r="AD143" t="str">
        <f t="shared" si="6"/>
        <v>062454</v>
      </c>
    </row>
    <row r="144" spans="1:30" x14ac:dyDescent="0.25">
      <c r="A144" s="176" t="s">
        <v>5047</v>
      </c>
      <c r="B144" s="176" t="s">
        <v>223</v>
      </c>
      <c r="C144" s="176" t="s">
        <v>47</v>
      </c>
      <c r="D144" s="176" t="s">
        <v>48</v>
      </c>
      <c r="E144" s="176" t="s">
        <v>224</v>
      </c>
      <c r="F144" s="176" t="s">
        <v>503</v>
      </c>
      <c r="G144" s="176" t="s">
        <v>232</v>
      </c>
      <c r="H144" s="176" t="s">
        <v>23</v>
      </c>
      <c r="I144" s="176" t="s">
        <v>504</v>
      </c>
      <c r="J144" s="176" t="s">
        <v>234</v>
      </c>
      <c r="K144" s="176" t="s">
        <v>3328</v>
      </c>
      <c r="L144" s="176" t="s">
        <v>5048</v>
      </c>
      <c r="M144" s="177">
        <v>84901</v>
      </c>
      <c r="N144" s="177">
        <v>85286</v>
      </c>
      <c r="O144" s="177">
        <v>106178</v>
      </c>
      <c r="P144" s="177">
        <v>0</v>
      </c>
      <c r="Q144" s="177">
        <v>15007</v>
      </c>
      <c r="R144" s="177">
        <v>867</v>
      </c>
      <c r="S144" s="177">
        <v>4627</v>
      </c>
      <c r="T144" s="24">
        <f>IF(P144&gt;0, ROUND(IF(IF(OR(C144="51", C144="52", C144="66"), (L144*'UNIT VALUES'!$C$26)-CALCS!P144,0)&gt;0, IF(OR(C144="51", C144="52", C144="66"), (L144*'UNIT VALUES'!$C$26)-CALCS!P144,0), 0), 0), ROUND(IF(IF(OR(C144="51", C144="52", C144="66"), (L144*'UNIT VALUES'!$C$26)-CALCS!O144,0)&gt;0, IF(OR(C144="51", C144="52", C144="66"), (L144*'UNIT VALUES'!$C$26)-CALCS!O144,0), 0), 0))</f>
        <v>34012</v>
      </c>
      <c r="U144" s="25">
        <f>IF(C144="22", (O144*'UNIT VALUES'!$D$38)+(Q144*'UNIT VALUES'!$D$39)+(S144*'UNIT VALUES'!$D$40), (O144*'UNIT VALUES'!$D$28)+(Q144*'UNIT VALUES'!$D$29)+(S144*'UNIT VALUES'!$D$30))</f>
        <v>1395255.9146678131</v>
      </c>
      <c r="V144" s="25">
        <f>IF(C144="22",(O144*'UNIT VALUES'!$D$41)+(Q144*'UNIT VALUES'!$D$42)+(R144*'UNIT VALUES'!$D$43),IF(C144="66",(Q144*'UNIT VALUES'!$D$31)+(T144*'UNIT VALUES'!$D$33)+(R144*'UNIT VALUES'!$D$34),(Q144*'UNIT VALUES'!$D$31)+(T144*'UNIT VALUES'!$D$32)+(R144*'UNIT VALUES'!$D$34)))</f>
        <v>751499.47646440275</v>
      </c>
      <c r="W144" s="25">
        <f t="shared" si="5"/>
        <v>1395256</v>
      </c>
      <c r="X144" s="30">
        <f>ROUND(IF(C144="22", W144*'UNIT VALUES'!$D$44, W144*'UNIT VALUES'!$D$36), 0)</f>
        <v>1219734</v>
      </c>
      <c r="Y144" s="168">
        <f>ROUND(IF(C144="22", IF(U144&gt;V144,O144*'UNIT VALUES'!$D$38*'UNIT VALUES'!$D$44,O144*'UNIT VALUES'!$D$41*'UNIT VALUES'!$D$44),IF(U144&gt;V144, O144*'UNIT VALUES'!$D$28*'UNIT VALUES'!$D$36,0)), 0)</f>
        <v>193051</v>
      </c>
      <c r="Z144" s="168">
        <f>ROUND(IF(C144="22", IF(U144&gt;V144,Q144*'UNIT VALUES'!$D$39*'UNIT VALUES'!$D$44,Q144*'UNIT VALUES'!$D$42*'UNIT VALUES'!$D$44), IF(U144&gt;V144, Q144*'UNIT VALUES'!$D$29*'UNIT VALUES'!$D$36, Q144*'UNIT VALUES'!$D$31*'UNIT VALUES'!$D$36)),0)</f>
        <v>366349</v>
      </c>
      <c r="AA144" s="168">
        <f>ROUND(IF(C144="22", IF(U144&gt;V144,0,R144*'UNIT VALUES'!$D$43*'UNIT VALUES'!$D$44),IF(CALCS!U144&gt;CALCS!V144,0,CALCS!R144*'UNIT VALUES'!$D$34*'UNIT VALUES'!$D$36)), 0)</f>
        <v>0</v>
      </c>
      <c r="AB144" s="168">
        <f>ROUND(IF(C144="22",IF(U144&gt;V144,S144*'UNIT VALUES'!$D$40*'UNIT VALUES'!$D$44,0),IF(U144&gt;V144,S144*'UNIT VALUES'!$D$30*'UNIT VALUES'!$D$36)), 0)</f>
        <v>660334</v>
      </c>
      <c r="AC144" s="168">
        <f>ROUND(IF(U144&gt;V144,0,IF(T144&gt;1, IF(C144="66", T144*'UNIT VALUES'!$D$33*'UNIT VALUES'!$D$36,T144*'UNIT VALUES'!$D$32*'UNIT VALUES'!$D$36),0)),0)</f>
        <v>0</v>
      </c>
      <c r="AD144" t="str">
        <f t="shared" si="6"/>
        <v>062490</v>
      </c>
    </row>
    <row r="145" spans="1:30" x14ac:dyDescent="0.25">
      <c r="A145" s="176" t="s">
        <v>5049</v>
      </c>
      <c r="B145" s="176" t="s">
        <v>223</v>
      </c>
      <c r="C145" s="176" t="s">
        <v>27</v>
      </c>
      <c r="D145" s="176" t="s">
        <v>28</v>
      </c>
      <c r="E145" s="176" t="s">
        <v>224</v>
      </c>
      <c r="F145" s="176" t="s">
        <v>506</v>
      </c>
      <c r="G145" s="176" t="s">
        <v>227</v>
      </c>
      <c r="H145" s="176" t="s">
        <v>23</v>
      </c>
      <c r="I145" s="176" t="s">
        <v>507</v>
      </c>
      <c r="J145" s="176" t="s">
        <v>229</v>
      </c>
      <c r="K145" s="176" t="s">
        <v>3327</v>
      </c>
      <c r="L145" s="176" t="s">
        <v>5050</v>
      </c>
      <c r="M145" s="177">
        <v>339387</v>
      </c>
      <c r="N145" s="177">
        <v>339337</v>
      </c>
      <c r="O145" s="177">
        <v>420005</v>
      </c>
      <c r="P145" s="177">
        <v>0</v>
      </c>
      <c r="Q145" s="177">
        <v>82165</v>
      </c>
      <c r="R145" s="177">
        <v>64393</v>
      </c>
      <c r="S145" s="177">
        <v>12403</v>
      </c>
      <c r="T145" s="24">
        <f>IF(P145&gt;0, ROUND(IF(IF(OR(C145="51", C145="52", C145="66"), (L145*'UNIT VALUES'!$C$26)-CALCS!P145,0)&gt;0, IF(OR(C145="51", C145="52", C145="66"), (L145*'UNIT VALUES'!$C$26)-CALCS!P145,0), 0), 0), ROUND(IF(IF(OR(C145="51", C145="52", C145="66"), (L145*'UNIT VALUES'!$C$26)-CALCS!O145,0)&gt;0, IF(OR(C145="51", C145="52", C145="66"), (L145*'UNIT VALUES'!$C$26)-CALCS!O145,0), 0), 0))</f>
        <v>160646</v>
      </c>
      <c r="U145" s="25">
        <f>IF(C145="22", (O145*'UNIT VALUES'!$D$38)+(Q145*'UNIT VALUES'!$D$39)+(S145*'UNIT VALUES'!$D$40), (O145*'UNIT VALUES'!$D$28)+(Q145*'UNIT VALUES'!$D$29)+(S145*'UNIT VALUES'!$D$30))</f>
        <v>5192765.276825672</v>
      </c>
      <c r="V145" s="25">
        <f>IF(C145="22",(O145*'UNIT VALUES'!$D$41)+(Q145*'UNIT VALUES'!$D$42)+(R145*'UNIT VALUES'!$D$43),IF(C145="66",(Q145*'UNIT VALUES'!$D$31)+(T145*'UNIT VALUES'!$D$33)+(R145*'UNIT VALUES'!$D$34),(Q145*'UNIT VALUES'!$D$31)+(T145*'UNIT VALUES'!$D$32)+(R145*'UNIT VALUES'!$D$34)))</f>
        <v>8674978.651979873</v>
      </c>
      <c r="W145" s="25">
        <f t="shared" si="5"/>
        <v>8674979</v>
      </c>
      <c r="X145" s="30">
        <f>ROUND(IF(C145="22", W145*'UNIT VALUES'!$D$44, W145*'UNIT VALUES'!$D$36), 0)</f>
        <v>7583672</v>
      </c>
      <c r="Y145" s="168">
        <f>ROUND(IF(C145="22", IF(U145&gt;V145,O145*'UNIT VALUES'!$D$38*'UNIT VALUES'!$D$44,O145*'UNIT VALUES'!$D$41*'UNIT VALUES'!$D$44),IF(U145&gt;V145, O145*'UNIT VALUES'!$D$28*'UNIT VALUES'!$D$36,0)), 0)</f>
        <v>0</v>
      </c>
      <c r="Z145" s="168">
        <f>ROUND(IF(C145="22", IF(U145&gt;V145,Q145*'UNIT VALUES'!$D$39*'UNIT VALUES'!$D$44,Q145*'UNIT VALUES'!$D$42*'UNIT VALUES'!$D$44), IF(U145&gt;V145, Q145*'UNIT VALUES'!$D$29*'UNIT VALUES'!$D$36, Q145*'UNIT VALUES'!$D$31*'UNIT VALUES'!$D$36)),0)</f>
        <v>1203482</v>
      </c>
      <c r="AA145" s="168">
        <f>ROUND(IF(C145="22", IF(U145&gt;V145,0,R145*'UNIT VALUES'!$D$43*'UNIT VALUES'!$D$44),IF(CALCS!U145&gt;CALCS!V145,0,CALCS!R145*'UNIT VALUES'!$D$34*'UNIT VALUES'!$D$36)), 0)</f>
        <v>4608502</v>
      </c>
      <c r="AB145" s="168">
        <f>ROUND(IF(C145="22",IF(U145&gt;V145,S145*'UNIT VALUES'!$D$40*'UNIT VALUES'!$D$44,0),IF(U145&gt;V145,S145*'UNIT VALUES'!$D$30*'UNIT VALUES'!$D$36)), 0)</f>
        <v>0</v>
      </c>
      <c r="AC145" s="168">
        <f>ROUND(IF(U145&gt;V145,0,IF(T145&gt;1, IF(C145="66", T145*'UNIT VALUES'!$D$33*'UNIT VALUES'!$D$36,T145*'UNIT VALUES'!$D$32*'UNIT VALUES'!$D$36),0)),0)</f>
        <v>1771687</v>
      </c>
      <c r="AD145" t="str">
        <f t="shared" si="6"/>
        <v>062508</v>
      </c>
    </row>
    <row r="146" spans="1:30" x14ac:dyDescent="0.25">
      <c r="A146" s="176" t="s">
        <v>5051</v>
      </c>
      <c r="B146" s="176" t="s">
        <v>223</v>
      </c>
      <c r="C146" s="176" t="s">
        <v>47</v>
      </c>
      <c r="D146" s="176" t="s">
        <v>48</v>
      </c>
      <c r="E146" s="176" t="s">
        <v>224</v>
      </c>
      <c r="F146" s="176" t="s">
        <v>509</v>
      </c>
      <c r="G146" s="176" t="s">
        <v>50</v>
      </c>
      <c r="H146" s="176" t="s">
        <v>23</v>
      </c>
      <c r="I146" s="176" t="s">
        <v>510</v>
      </c>
      <c r="J146" s="176" t="s">
        <v>271</v>
      </c>
      <c r="K146" s="176" t="s">
        <v>3328</v>
      </c>
      <c r="L146" s="176" t="s">
        <v>5052</v>
      </c>
      <c r="M146" s="177">
        <v>76698</v>
      </c>
      <c r="N146" s="177">
        <v>76698</v>
      </c>
      <c r="O146" s="177">
        <v>175464</v>
      </c>
      <c r="P146" s="177">
        <v>0</v>
      </c>
      <c r="Q146" s="177">
        <v>24345</v>
      </c>
      <c r="R146" s="177">
        <v>1078</v>
      </c>
      <c r="S146" s="177">
        <v>3373</v>
      </c>
      <c r="T146" s="24">
        <f>IF(P146&gt;0, ROUND(IF(IF(OR(C146="51", C146="52", C146="66"), (L146*'UNIT VALUES'!$C$26)-CALCS!P146,0)&gt;0, IF(OR(C146="51", C146="52", C146="66"), (L146*'UNIT VALUES'!$C$26)-CALCS!P146,0), 0), 0), ROUND(IF(IF(OR(C146="51", C146="52", C146="66"), (L146*'UNIT VALUES'!$C$26)-CALCS!O146,0)&gt;0, IF(OR(C146="51", C146="52", C146="66"), (L146*'UNIT VALUES'!$C$26)-CALCS!O146,0), 0), 0))</f>
        <v>0</v>
      </c>
      <c r="U146" s="25">
        <f>IF(C146="22", (O146*'UNIT VALUES'!$D$38)+(Q146*'UNIT VALUES'!$D$39)+(S146*'UNIT VALUES'!$D$40), (O146*'UNIT VALUES'!$D$28)+(Q146*'UNIT VALUES'!$D$29)+(S146*'UNIT VALUES'!$D$30))</f>
        <v>1595404.840739287</v>
      </c>
      <c r="V146" s="25">
        <f>IF(C146="22",(O146*'UNIT VALUES'!$D$41)+(Q146*'UNIT VALUES'!$D$42)+(R146*'UNIT VALUES'!$D$43),IF(C146="66",(Q146*'UNIT VALUES'!$D$31)+(T146*'UNIT VALUES'!$D$33)+(R146*'UNIT VALUES'!$D$34),(Q146*'UNIT VALUES'!$D$31)+(T146*'UNIT VALUES'!$D$32)+(R146*'UNIT VALUES'!$D$34)))</f>
        <v>496150.7589748695</v>
      </c>
      <c r="W146" s="25">
        <f t="shared" si="5"/>
        <v>1595405</v>
      </c>
      <c r="X146" s="30">
        <f>ROUND(IF(C146="22", W146*'UNIT VALUES'!$D$44, W146*'UNIT VALUES'!$D$36), 0)</f>
        <v>1394704</v>
      </c>
      <c r="Y146" s="168">
        <f>ROUND(IF(C146="22", IF(U146&gt;V146,O146*'UNIT VALUES'!$D$38*'UNIT VALUES'!$D$44,O146*'UNIT VALUES'!$D$41*'UNIT VALUES'!$D$44),IF(U146&gt;V146, O146*'UNIT VALUES'!$D$28*'UNIT VALUES'!$D$36,0)), 0)</f>
        <v>319025</v>
      </c>
      <c r="Z146" s="168">
        <f>ROUND(IF(C146="22", IF(U146&gt;V146,Q146*'UNIT VALUES'!$D$39*'UNIT VALUES'!$D$44,Q146*'UNIT VALUES'!$D$42*'UNIT VALUES'!$D$44), IF(U146&gt;V146, Q146*'UNIT VALUES'!$D$29*'UNIT VALUES'!$D$36, Q146*'UNIT VALUES'!$D$31*'UNIT VALUES'!$D$36)),0)</f>
        <v>594308</v>
      </c>
      <c r="AA146" s="168">
        <f>ROUND(IF(C146="22", IF(U146&gt;V146,0,R146*'UNIT VALUES'!$D$43*'UNIT VALUES'!$D$44),IF(CALCS!U146&gt;CALCS!V146,0,CALCS!R146*'UNIT VALUES'!$D$34*'UNIT VALUES'!$D$36)), 0)</f>
        <v>0</v>
      </c>
      <c r="AB146" s="168">
        <f>ROUND(IF(C146="22",IF(U146&gt;V146,S146*'UNIT VALUES'!$D$40*'UNIT VALUES'!$D$44,0),IF(U146&gt;V146,S146*'UNIT VALUES'!$D$30*'UNIT VALUES'!$D$36)), 0)</f>
        <v>481371</v>
      </c>
      <c r="AC146" s="168">
        <f>ROUND(IF(U146&gt;V146,0,IF(T146&gt;1, IF(C146="66", T146*'UNIT VALUES'!$D$33*'UNIT VALUES'!$D$36,T146*'UNIT VALUES'!$D$32*'UNIT VALUES'!$D$36),0)),0)</f>
        <v>0</v>
      </c>
      <c r="AD146" t="str">
        <f t="shared" si="6"/>
        <v>062532</v>
      </c>
    </row>
    <row r="147" spans="1:30" x14ac:dyDescent="0.25">
      <c r="A147" s="176" t="s">
        <v>5053</v>
      </c>
      <c r="B147" s="176" t="s">
        <v>223</v>
      </c>
      <c r="C147" s="176" t="s">
        <v>27</v>
      </c>
      <c r="D147" s="176" t="s">
        <v>28</v>
      </c>
      <c r="E147" s="176" t="s">
        <v>224</v>
      </c>
      <c r="F147" s="176" t="s">
        <v>155</v>
      </c>
      <c r="G147" s="176" t="s">
        <v>243</v>
      </c>
      <c r="H147" s="176" t="s">
        <v>23</v>
      </c>
      <c r="I147" s="176" t="s">
        <v>512</v>
      </c>
      <c r="J147" s="176" t="s">
        <v>245</v>
      </c>
      <c r="K147" s="176" t="s">
        <v>3328</v>
      </c>
      <c r="L147" s="176" t="s">
        <v>5054</v>
      </c>
      <c r="M147" s="177">
        <v>88820</v>
      </c>
      <c r="N147" s="177">
        <v>88820</v>
      </c>
      <c r="O147" s="177">
        <v>173212</v>
      </c>
      <c r="P147" s="177">
        <v>0</v>
      </c>
      <c r="Q147" s="177">
        <v>30256</v>
      </c>
      <c r="R147" s="177">
        <v>2679</v>
      </c>
      <c r="S147" s="177">
        <v>5575</v>
      </c>
      <c r="T147" s="24">
        <f>IF(P147&gt;0, ROUND(IF(IF(OR(C147="51", C147="52", C147="66"), (L147*'UNIT VALUES'!$C$26)-CALCS!P147,0)&gt;0, IF(OR(C147="51", C147="52", C147="66"), (L147*'UNIT VALUES'!$C$26)-CALCS!P147,0), 0), 0), ROUND(IF(IF(OR(C147="51", C147="52", C147="66"), (L147*'UNIT VALUES'!$C$26)-CALCS!O147,0)&gt;0, IF(OR(C147="51", C147="52", C147="66"), (L147*'UNIT VALUES'!$C$26)-CALCS!O147,0), 0), 0))</f>
        <v>0</v>
      </c>
      <c r="U147" s="25">
        <f>IF(C147="22", (O147*'UNIT VALUES'!$D$38)+(Q147*'UNIT VALUES'!$D$39)+(S147*'UNIT VALUES'!$D$40), (O147*'UNIT VALUES'!$D$28)+(Q147*'UNIT VALUES'!$D$29)+(S147*'UNIT VALUES'!$D$30))</f>
        <v>2115260.9475156348</v>
      </c>
      <c r="V147" s="25">
        <f>IF(C147="22",(O147*'UNIT VALUES'!$D$41)+(Q147*'UNIT VALUES'!$D$42)+(R147*'UNIT VALUES'!$D$43),IF(C147="66",(Q147*'UNIT VALUES'!$D$31)+(T147*'UNIT VALUES'!$D$33)+(R147*'UNIT VALUES'!$D$34),(Q147*'UNIT VALUES'!$D$31)+(T147*'UNIT VALUES'!$D$32)+(R147*'UNIT VALUES'!$D$34)))</f>
        <v>726258.35949076025</v>
      </c>
      <c r="W147" s="25">
        <f t="shared" si="5"/>
        <v>2115261</v>
      </c>
      <c r="X147" s="30">
        <f>ROUND(IF(C147="22", W147*'UNIT VALUES'!$D$44, W147*'UNIT VALUES'!$D$36), 0)</f>
        <v>1849162</v>
      </c>
      <c r="Y147" s="168">
        <f>ROUND(IF(C147="22", IF(U147&gt;V147,O147*'UNIT VALUES'!$D$38*'UNIT VALUES'!$D$44,O147*'UNIT VALUES'!$D$41*'UNIT VALUES'!$D$44),IF(U147&gt;V147, O147*'UNIT VALUES'!$D$28*'UNIT VALUES'!$D$36,0)), 0)</f>
        <v>314930</v>
      </c>
      <c r="Z147" s="168">
        <f>ROUND(IF(C147="22", IF(U147&gt;V147,Q147*'UNIT VALUES'!$D$39*'UNIT VALUES'!$D$44,Q147*'UNIT VALUES'!$D$42*'UNIT VALUES'!$D$44), IF(U147&gt;V147, Q147*'UNIT VALUES'!$D$29*'UNIT VALUES'!$D$36, Q147*'UNIT VALUES'!$D$31*'UNIT VALUES'!$D$36)),0)</f>
        <v>738606</v>
      </c>
      <c r="AA147" s="168">
        <f>ROUND(IF(C147="22", IF(U147&gt;V147,0,R147*'UNIT VALUES'!$D$43*'UNIT VALUES'!$D$44),IF(CALCS!U147&gt;CALCS!V147,0,CALCS!R147*'UNIT VALUES'!$D$34*'UNIT VALUES'!$D$36)), 0)</f>
        <v>0</v>
      </c>
      <c r="AB147" s="168">
        <f>ROUND(IF(C147="22",IF(U147&gt;V147,S147*'UNIT VALUES'!$D$40*'UNIT VALUES'!$D$44,0),IF(U147&gt;V147,S147*'UNIT VALUES'!$D$30*'UNIT VALUES'!$D$36)), 0)</f>
        <v>795626</v>
      </c>
      <c r="AC147" s="168">
        <f>ROUND(IF(U147&gt;V147,0,IF(T147&gt;1, IF(C147="66", T147*'UNIT VALUES'!$D$33*'UNIT VALUES'!$D$36,T147*'UNIT VALUES'!$D$32*'UNIT VALUES'!$D$36),0)),0)</f>
        <v>0</v>
      </c>
      <c r="AD147" t="str">
        <f t="shared" si="6"/>
        <v>062556</v>
      </c>
    </row>
    <row r="148" spans="1:30" x14ac:dyDescent="0.25">
      <c r="A148" s="176" t="s">
        <v>5055</v>
      </c>
      <c r="B148" s="176" t="s">
        <v>223</v>
      </c>
      <c r="C148" s="176" t="s">
        <v>27</v>
      </c>
      <c r="D148" s="176" t="s">
        <v>28</v>
      </c>
      <c r="E148" s="176" t="s">
        <v>224</v>
      </c>
      <c r="F148" s="176" t="s">
        <v>514</v>
      </c>
      <c r="G148" s="176" t="s">
        <v>236</v>
      </c>
      <c r="H148" s="176" t="s">
        <v>23</v>
      </c>
      <c r="I148" s="176" t="s">
        <v>515</v>
      </c>
      <c r="J148" s="176" t="s">
        <v>4628</v>
      </c>
      <c r="K148" s="176" t="s">
        <v>3328</v>
      </c>
      <c r="L148" s="176" t="s">
        <v>5056</v>
      </c>
      <c r="M148" s="177">
        <v>92876</v>
      </c>
      <c r="N148" s="177">
        <v>91788</v>
      </c>
      <c r="O148" s="177">
        <v>140504</v>
      </c>
      <c r="P148" s="177">
        <v>0</v>
      </c>
      <c r="Q148" s="177">
        <v>17665</v>
      </c>
      <c r="R148" s="177">
        <v>2542</v>
      </c>
      <c r="S148" s="177">
        <v>3890</v>
      </c>
      <c r="T148" s="24">
        <f>IF(P148&gt;0, ROUND(IF(IF(OR(C148="51", C148="52", C148="66"), (L148*'UNIT VALUES'!$C$26)-CALCS!P148,0)&gt;0, IF(OR(C148="51", C148="52", C148="66"), (L148*'UNIT VALUES'!$C$26)-CALCS!P148,0), 0), 0), ROUND(IF(IF(OR(C148="51", C148="52", C148="66"), (L148*'UNIT VALUES'!$C$26)-CALCS!O148,0)&gt;0, IF(OR(C148="51", C148="52", C148="66"), (L148*'UNIT VALUES'!$C$26)-CALCS!O148,0), 0), 0))</f>
        <v>0</v>
      </c>
      <c r="U148" s="25">
        <f>IF(C148="22", (O148*'UNIT VALUES'!$D$38)+(Q148*'UNIT VALUES'!$D$39)+(S148*'UNIT VALUES'!$D$40), (O148*'UNIT VALUES'!$D$28)+(Q148*'UNIT VALUES'!$D$29)+(S148*'UNIT VALUES'!$D$30))</f>
        <v>1420556.7694254853</v>
      </c>
      <c r="V148" s="25">
        <f>IF(C148="22",(O148*'UNIT VALUES'!$D$41)+(Q148*'UNIT VALUES'!$D$42)+(R148*'UNIT VALUES'!$D$43),IF(C148="66",(Q148*'UNIT VALUES'!$D$31)+(T148*'UNIT VALUES'!$D$33)+(R148*'UNIT VALUES'!$D$34),(Q148*'UNIT VALUES'!$D$31)+(T148*'UNIT VALUES'!$D$32)+(R148*'UNIT VALUES'!$D$34)))</f>
        <v>504081.68007357756</v>
      </c>
      <c r="W148" s="25">
        <f t="shared" si="5"/>
        <v>1420557</v>
      </c>
      <c r="X148" s="30">
        <f>ROUND(IF(C148="22", W148*'UNIT VALUES'!$D$44, W148*'UNIT VALUES'!$D$36), 0)</f>
        <v>1241852</v>
      </c>
      <c r="Y148" s="168">
        <f>ROUND(IF(C148="22", IF(U148&gt;V148,O148*'UNIT VALUES'!$D$38*'UNIT VALUES'!$D$44,O148*'UNIT VALUES'!$D$41*'UNIT VALUES'!$D$44),IF(U148&gt;V148, O148*'UNIT VALUES'!$D$28*'UNIT VALUES'!$D$36,0)), 0)</f>
        <v>255461</v>
      </c>
      <c r="Z148" s="168">
        <f>ROUND(IF(C148="22", IF(U148&gt;V148,Q148*'UNIT VALUES'!$D$39*'UNIT VALUES'!$D$44,Q148*'UNIT VALUES'!$D$42*'UNIT VALUES'!$D$44), IF(U148&gt;V148, Q148*'UNIT VALUES'!$D$29*'UNIT VALUES'!$D$36, Q148*'UNIT VALUES'!$D$31*'UNIT VALUES'!$D$36)),0)</f>
        <v>431236</v>
      </c>
      <c r="AA148" s="168">
        <f>ROUND(IF(C148="22", IF(U148&gt;V148,0,R148*'UNIT VALUES'!$D$43*'UNIT VALUES'!$D$44),IF(CALCS!U148&gt;CALCS!V148,0,CALCS!R148*'UNIT VALUES'!$D$34*'UNIT VALUES'!$D$36)), 0)</f>
        <v>0</v>
      </c>
      <c r="AB148" s="168">
        <f>ROUND(IF(C148="22",IF(U148&gt;V148,S148*'UNIT VALUES'!$D$40*'UNIT VALUES'!$D$44,0),IF(U148&gt;V148,S148*'UNIT VALUES'!$D$30*'UNIT VALUES'!$D$36)), 0)</f>
        <v>555154</v>
      </c>
      <c r="AC148" s="168">
        <f>ROUND(IF(U148&gt;V148,0,IF(T148&gt;1, IF(C148="66", T148*'UNIT VALUES'!$D$33*'UNIT VALUES'!$D$36,T148*'UNIT VALUES'!$D$32*'UNIT VALUES'!$D$36),0)),0)</f>
        <v>0</v>
      </c>
      <c r="AD148" t="str">
        <f t="shared" si="6"/>
        <v>062568</v>
      </c>
    </row>
    <row r="149" spans="1:30" x14ac:dyDescent="0.25">
      <c r="A149" s="176" t="s">
        <v>5057</v>
      </c>
      <c r="B149" s="176" t="s">
        <v>223</v>
      </c>
      <c r="C149" s="176" t="s">
        <v>27</v>
      </c>
      <c r="D149" s="176" t="s">
        <v>28</v>
      </c>
      <c r="E149" s="176" t="s">
        <v>224</v>
      </c>
      <c r="F149" s="176" t="s">
        <v>517</v>
      </c>
      <c r="G149" s="176" t="s">
        <v>265</v>
      </c>
      <c r="H149" s="176" t="s">
        <v>23</v>
      </c>
      <c r="I149" s="176" t="s">
        <v>518</v>
      </c>
      <c r="J149" s="176" t="s">
        <v>267</v>
      </c>
      <c r="K149" s="176" t="s">
        <v>3328</v>
      </c>
      <c r="L149" s="176" t="s">
        <v>5058</v>
      </c>
      <c r="M149" s="177">
        <v>110710</v>
      </c>
      <c r="N149" s="177">
        <v>108195</v>
      </c>
      <c r="O149" s="177">
        <v>207906</v>
      </c>
      <c r="P149" s="177">
        <v>0</v>
      </c>
      <c r="Q149" s="177">
        <v>33478</v>
      </c>
      <c r="R149" s="177">
        <v>1137</v>
      </c>
      <c r="S149" s="177">
        <v>9160</v>
      </c>
      <c r="T149" s="24">
        <f>IF(P149&gt;0, ROUND(IF(IF(OR(C149="51", C149="52", C149="66"), (L149*'UNIT VALUES'!$C$26)-CALCS!P149,0)&gt;0, IF(OR(C149="51", C149="52", C149="66"), (L149*'UNIT VALUES'!$C$26)-CALCS!P149,0), 0), 0), ROUND(IF(IF(OR(C149="51", C149="52", C149="66"), (L149*'UNIT VALUES'!$C$26)-CALCS!O149,0)&gt;0, IF(OR(C149="51", C149="52", C149="66"), (L149*'UNIT VALUES'!$C$26)-CALCS!O149,0), 0), 0))</f>
        <v>0</v>
      </c>
      <c r="U149" s="25">
        <f>IF(C149="22", (O149*'UNIT VALUES'!$D$38)+(Q149*'UNIT VALUES'!$D$39)+(S149*'UNIT VALUES'!$D$40), (O149*'UNIT VALUES'!$D$28)+(Q149*'UNIT VALUES'!$D$29)+(S149*'UNIT VALUES'!$D$30))</f>
        <v>2862642.7387545616</v>
      </c>
      <c r="V149" s="25">
        <f>IF(C149="22",(O149*'UNIT VALUES'!$D$41)+(Q149*'UNIT VALUES'!$D$42)+(R149*'UNIT VALUES'!$D$43),IF(C149="66",(Q149*'UNIT VALUES'!$D$31)+(T149*'UNIT VALUES'!$D$33)+(R149*'UNIT VALUES'!$D$34),(Q149*'UNIT VALUES'!$D$31)+(T149*'UNIT VALUES'!$D$32)+(R149*'UNIT VALUES'!$D$34)))</f>
        <v>654003.37172500964</v>
      </c>
      <c r="W149" s="25">
        <f t="shared" si="5"/>
        <v>2862643</v>
      </c>
      <c r="X149" s="30">
        <f>ROUND(IF(C149="22", W149*'UNIT VALUES'!$D$44, W149*'UNIT VALUES'!$D$36), 0)</f>
        <v>2502524</v>
      </c>
      <c r="Y149" s="168">
        <f>ROUND(IF(C149="22", IF(U149&gt;V149,O149*'UNIT VALUES'!$D$38*'UNIT VALUES'!$D$44,O149*'UNIT VALUES'!$D$41*'UNIT VALUES'!$D$44),IF(U149&gt;V149, O149*'UNIT VALUES'!$D$28*'UNIT VALUES'!$D$36,0)), 0)</f>
        <v>378010</v>
      </c>
      <c r="Z149" s="168">
        <f>ROUND(IF(C149="22", IF(U149&gt;V149,Q149*'UNIT VALUES'!$D$39*'UNIT VALUES'!$D$44,Q149*'UNIT VALUES'!$D$42*'UNIT VALUES'!$D$44), IF(U149&gt;V149, Q149*'UNIT VALUES'!$D$29*'UNIT VALUES'!$D$36, Q149*'UNIT VALUES'!$D$31*'UNIT VALUES'!$D$36)),0)</f>
        <v>817261</v>
      </c>
      <c r="AA149" s="168">
        <f>ROUND(IF(C149="22", IF(U149&gt;V149,0,R149*'UNIT VALUES'!$D$43*'UNIT VALUES'!$D$44),IF(CALCS!U149&gt;CALCS!V149,0,CALCS!R149*'UNIT VALUES'!$D$34*'UNIT VALUES'!$D$36)), 0)</f>
        <v>0</v>
      </c>
      <c r="AB149" s="168">
        <f>ROUND(IF(C149="22",IF(U149&gt;V149,S149*'UNIT VALUES'!$D$40*'UNIT VALUES'!$D$44,0),IF(U149&gt;V149,S149*'UNIT VALUES'!$D$30*'UNIT VALUES'!$D$36)), 0)</f>
        <v>1307252</v>
      </c>
      <c r="AC149" s="168">
        <f>ROUND(IF(U149&gt;V149,0,IF(T149&gt;1, IF(C149="66", T149*'UNIT VALUES'!$D$33*'UNIT VALUES'!$D$36,T149*'UNIT VALUES'!$D$32*'UNIT VALUES'!$D$36),0)),0)</f>
        <v>0</v>
      </c>
      <c r="AD149" t="str">
        <f t="shared" si="6"/>
        <v>062622</v>
      </c>
    </row>
    <row r="150" spans="1:30" x14ac:dyDescent="0.25">
      <c r="A150" s="176" t="s">
        <v>5059</v>
      </c>
      <c r="B150" s="176" t="s">
        <v>223</v>
      </c>
      <c r="C150" s="176" t="s">
        <v>47</v>
      </c>
      <c r="D150" s="176" t="s">
        <v>48</v>
      </c>
      <c r="E150" s="176" t="s">
        <v>224</v>
      </c>
      <c r="F150" s="176" t="s">
        <v>520</v>
      </c>
      <c r="G150" s="176" t="s">
        <v>232</v>
      </c>
      <c r="H150" s="176" t="s">
        <v>23</v>
      </c>
      <c r="I150" s="176" t="s">
        <v>521</v>
      </c>
      <c r="J150" s="176" t="s">
        <v>234</v>
      </c>
      <c r="K150" s="176" t="s">
        <v>3328</v>
      </c>
      <c r="L150" s="176" t="s">
        <v>4878</v>
      </c>
      <c r="M150" s="177">
        <v>12928</v>
      </c>
      <c r="N150" s="177">
        <v>12277</v>
      </c>
      <c r="O150" s="177">
        <v>157356</v>
      </c>
      <c r="P150" s="177">
        <v>0</v>
      </c>
      <c r="Q150" s="177">
        <v>33171</v>
      </c>
      <c r="R150" s="177">
        <v>534</v>
      </c>
      <c r="S150" s="177">
        <v>3541</v>
      </c>
      <c r="T150" s="24">
        <f>IF(P150&gt;0, ROUND(IF(IF(OR(C150="51", C150="52", C150="66"), (L150*'UNIT VALUES'!$C$26)-CALCS!P150,0)&gt;0, IF(OR(C150="51", C150="52", C150="66"), (L150*'UNIT VALUES'!$C$26)-CALCS!P150,0), 0), 0), ROUND(IF(IF(OR(C150="51", C150="52", C150="66"), (L150*'UNIT VALUES'!$C$26)-CALCS!O150,0)&gt;0, IF(OR(C150="51", C150="52", C150="66"), (L150*'UNIT VALUES'!$C$26)-CALCS!O150,0), 0), 0))</f>
        <v>0</v>
      </c>
      <c r="U150" s="25">
        <f>IF(C150="22", (O150*'UNIT VALUES'!$D$38)+(Q150*'UNIT VALUES'!$D$39)+(S150*'UNIT VALUES'!$D$40), (O150*'UNIT VALUES'!$D$28)+(Q150*'UNIT VALUES'!$D$29)+(S150*'UNIT VALUES'!$D$30))</f>
        <v>1831633.9657495446</v>
      </c>
      <c r="V150" s="25">
        <f>IF(C150="22",(O150*'UNIT VALUES'!$D$41)+(Q150*'UNIT VALUES'!$D$42)+(R150*'UNIT VALUES'!$D$43),IF(C150="66",(Q150*'UNIT VALUES'!$D$31)+(T150*'UNIT VALUES'!$D$33)+(R150*'UNIT VALUES'!$D$34),(Q150*'UNIT VALUES'!$D$31)+(T150*'UNIT VALUES'!$D$32)+(R150*'UNIT VALUES'!$D$34)))</f>
        <v>599493.68447801506</v>
      </c>
      <c r="W150" s="25">
        <f t="shared" si="5"/>
        <v>1831634</v>
      </c>
      <c r="X150" s="30">
        <f>ROUND(IF(C150="22", W150*'UNIT VALUES'!$D$44, W150*'UNIT VALUES'!$D$36), 0)</f>
        <v>1601216</v>
      </c>
      <c r="Y150" s="168">
        <f>ROUND(IF(C150="22", IF(U150&gt;V150,O150*'UNIT VALUES'!$D$38*'UNIT VALUES'!$D$44,O150*'UNIT VALUES'!$D$41*'UNIT VALUES'!$D$44),IF(U150&gt;V150, O150*'UNIT VALUES'!$D$28*'UNIT VALUES'!$D$36,0)), 0)</f>
        <v>286101</v>
      </c>
      <c r="Z150" s="168">
        <f>ROUND(IF(C150="22", IF(U150&gt;V150,Q150*'UNIT VALUES'!$D$39*'UNIT VALUES'!$D$44,Q150*'UNIT VALUES'!$D$42*'UNIT VALUES'!$D$44), IF(U150&gt;V150, Q150*'UNIT VALUES'!$D$29*'UNIT VALUES'!$D$36, Q150*'UNIT VALUES'!$D$31*'UNIT VALUES'!$D$36)),0)</f>
        <v>809767</v>
      </c>
      <c r="AA150" s="168">
        <f>ROUND(IF(C150="22", IF(U150&gt;V150,0,R150*'UNIT VALUES'!$D$43*'UNIT VALUES'!$D$44),IF(CALCS!U150&gt;CALCS!V150,0,CALCS!R150*'UNIT VALUES'!$D$34*'UNIT VALUES'!$D$36)), 0)</f>
        <v>0</v>
      </c>
      <c r="AB150" s="168">
        <f>ROUND(IF(C150="22",IF(U150&gt;V150,S150*'UNIT VALUES'!$D$40*'UNIT VALUES'!$D$44,0),IF(U150&gt;V150,S150*'UNIT VALUES'!$D$30*'UNIT VALUES'!$D$36)), 0)</f>
        <v>505347</v>
      </c>
      <c r="AC150" s="168">
        <f>ROUND(IF(U150&gt;V150,0,IF(T150&gt;1, IF(C150="66", T150*'UNIT VALUES'!$D$33*'UNIT VALUES'!$D$36,T150*'UNIT VALUES'!$D$32*'UNIT VALUES'!$D$36),0)),0)</f>
        <v>0</v>
      </c>
      <c r="AD150" t="str">
        <f t="shared" si="6"/>
        <v>062658</v>
      </c>
    </row>
    <row r="151" spans="1:30" x14ac:dyDescent="0.25">
      <c r="A151" s="176" t="s">
        <v>5060</v>
      </c>
      <c r="B151" s="176" t="s">
        <v>223</v>
      </c>
      <c r="C151" s="176" t="s">
        <v>47</v>
      </c>
      <c r="D151" s="176" t="s">
        <v>48</v>
      </c>
      <c r="E151" s="176" t="s">
        <v>224</v>
      </c>
      <c r="F151" s="176" t="s">
        <v>523</v>
      </c>
      <c r="G151" s="176" t="s">
        <v>274</v>
      </c>
      <c r="H151" s="176" t="s">
        <v>23</v>
      </c>
      <c r="I151" s="176" t="s">
        <v>524</v>
      </c>
      <c r="J151" s="176" t="s">
        <v>245</v>
      </c>
      <c r="K151" s="176" t="s">
        <v>3328</v>
      </c>
      <c r="L151" s="176" t="s">
        <v>5061</v>
      </c>
      <c r="M151" s="177">
        <v>11801</v>
      </c>
      <c r="N151" s="177">
        <v>11801</v>
      </c>
      <c r="O151" s="177">
        <v>52231</v>
      </c>
      <c r="P151" s="177">
        <v>0</v>
      </c>
      <c r="Q151" s="177">
        <v>5441</v>
      </c>
      <c r="R151" s="177">
        <v>172</v>
      </c>
      <c r="S151" s="177">
        <v>885</v>
      </c>
      <c r="T151" s="24">
        <f>IF(P151&gt;0, ROUND(IF(IF(OR(C151="51", C151="52", C151="66"), (L151*'UNIT VALUES'!$C$26)-CALCS!P151,0)&gt;0, IF(OR(C151="51", C151="52", C151="66"), (L151*'UNIT VALUES'!$C$26)-CALCS!P151,0), 0), 0), ROUND(IF(IF(OR(C151="51", C151="52", C151="66"), (L151*'UNIT VALUES'!$C$26)-CALCS!O151,0)&gt;0, IF(OR(C151="51", C151="52", C151="66"), (L151*'UNIT VALUES'!$C$26)-CALCS!O151,0), 0), 0))</f>
        <v>0</v>
      </c>
      <c r="U151" s="25">
        <f>IF(C151="22", (O151*'UNIT VALUES'!$D$38)+(Q151*'UNIT VALUES'!$D$39)+(S151*'UNIT VALUES'!$D$40), (O151*'UNIT VALUES'!$D$28)+(Q151*'UNIT VALUES'!$D$29)+(S151*'UNIT VALUES'!$D$30))</f>
        <v>405046.0778992261</v>
      </c>
      <c r="V151" s="25">
        <f>IF(C151="22",(O151*'UNIT VALUES'!$D$41)+(Q151*'UNIT VALUES'!$D$42)+(R151*'UNIT VALUES'!$D$43),IF(C151="66",(Q151*'UNIT VALUES'!$D$31)+(T151*'UNIT VALUES'!$D$33)+(R151*'UNIT VALUES'!$D$34),(Q151*'UNIT VALUES'!$D$31)+(T151*'UNIT VALUES'!$D$32)+(R151*'UNIT VALUES'!$D$34)))</f>
        <v>105244.54027352395</v>
      </c>
      <c r="W151" s="25">
        <f t="shared" si="5"/>
        <v>405046</v>
      </c>
      <c r="X151" s="30">
        <f>ROUND(IF(C151="22", W151*'UNIT VALUES'!$D$44, W151*'UNIT VALUES'!$D$36), 0)</f>
        <v>354091</v>
      </c>
      <c r="Y151" s="168">
        <f>ROUND(IF(C151="22", IF(U151&gt;V151,O151*'UNIT VALUES'!$D$38*'UNIT VALUES'!$D$44,O151*'UNIT VALUES'!$D$41*'UNIT VALUES'!$D$44),IF(U151&gt;V151, O151*'UNIT VALUES'!$D$28*'UNIT VALUES'!$D$36,0)), 0)</f>
        <v>94965</v>
      </c>
      <c r="Z151" s="168">
        <f>ROUND(IF(C151="22", IF(U151&gt;V151,Q151*'UNIT VALUES'!$D$39*'UNIT VALUES'!$D$44,Q151*'UNIT VALUES'!$D$42*'UNIT VALUES'!$D$44), IF(U151&gt;V151, Q151*'UNIT VALUES'!$D$29*'UNIT VALUES'!$D$36, Q151*'UNIT VALUES'!$D$31*'UNIT VALUES'!$D$36)),0)</f>
        <v>132825</v>
      </c>
      <c r="AA151" s="168">
        <f>ROUND(IF(C151="22", IF(U151&gt;V151,0,R151*'UNIT VALUES'!$D$43*'UNIT VALUES'!$D$44),IF(CALCS!U151&gt;CALCS!V151,0,CALCS!R151*'UNIT VALUES'!$D$34*'UNIT VALUES'!$D$36)), 0)</f>
        <v>0</v>
      </c>
      <c r="AB151" s="168">
        <f>ROUND(IF(C151="22",IF(U151&gt;V151,S151*'UNIT VALUES'!$D$40*'UNIT VALUES'!$D$44,0),IF(U151&gt;V151,S151*'UNIT VALUES'!$D$30*'UNIT VALUES'!$D$36)), 0)</f>
        <v>126301</v>
      </c>
      <c r="AC151" s="168">
        <f>ROUND(IF(U151&gt;V151,0,IF(T151&gt;1, IF(C151="66", T151*'UNIT VALUES'!$D$33*'UNIT VALUES'!$D$36,T151*'UNIT VALUES'!$D$32*'UNIT VALUES'!$D$36),0)),0)</f>
        <v>0</v>
      </c>
      <c r="AD151" t="str">
        <f t="shared" si="6"/>
        <v>062670</v>
      </c>
    </row>
    <row r="152" spans="1:30" x14ac:dyDescent="0.25">
      <c r="A152" s="176" t="s">
        <v>5062</v>
      </c>
      <c r="B152" s="176" t="s">
        <v>223</v>
      </c>
      <c r="C152" s="176" t="s">
        <v>47</v>
      </c>
      <c r="D152" s="176" t="s">
        <v>48</v>
      </c>
      <c r="E152" s="176" t="s">
        <v>224</v>
      </c>
      <c r="F152" s="176" t="s">
        <v>526</v>
      </c>
      <c r="G152" s="176" t="s">
        <v>274</v>
      </c>
      <c r="H152" s="176" t="s">
        <v>23</v>
      </c>
      <c r="I152" s="176" t="s">
        <v>527</v>
      </c>
      <c r="J152" s="176" t="s">
        <v>245</v>
      </c>
      <c r="K152" s="176" t="s">
        <v>3328</v>
      </c>
      <c r="L152" s="176" t="s">
        <v>5063</v>
      </c>
      <c r="M152" s="177">
        <v>32342</v>
      </c>
      <c r="N152" s="177">
        <v>32271</v>
      </c>
      <c r="O152" s="177">
        <v>47689</v>
      </c>
      <c r="P152" s="177">
        <v>0</v>
      </c>
      <c r="Q152" s="177">
        <v>8687</v>
      </c>
      <c r="R152" s="177">
        <v>1042</v>
      </c>
      <c r="S152" s="177">
        <v>857</v>
      </c>
      <c r="T152" s="24">
        <f>IF(P152&gt;0, ROUND(IF(IF(OR(C152="51", C152="52", C152="66"), (L152*'UNIT VALUES'!$C$26)-CALCS!P152,0)&gt;0, IF(OR(C152="51", C152="52", C152="66"), (L152*'UNIT VALUES'!$C$26)-CALCS!P152,0), 0), 0), ROUND(IF(IF(OR(C152="51", C152="52", C152="66"), (L152*'UNIT VALUES'!$C$26)-CALCS!O152,0)&gt;0, IF(OR(C152="51", C152="52", C152="66"), (L152*'UNIT VALUES'!$C$26)-CALCS!O152,0), 0), 0))</f>
        <v>0</v>
      </c>
      <c r="U152" s="25">
        <f>IF(C152="22", (O152*'UNIT VALUES'!$D$38)+(Q152*'UNIT VALUES'!$D$39)+(S152*'UNIT VALUES'!$D$40), (O152*'UNIT VALUES'!$D$28)+(Q152*'UNIT VALUES'!$D$29)+(S152*'UNIT VALUES'!$D$30))</f>
        <v>481672.52438598988</v>
      </c>
      <c r="V152" s="25">
        <f>IF(C152="22",(O152*'UNIT VALUES'!$D$41)+(Q152*'UNIT VALUES'!$D$42)+(R152*'UNIT VALUES'!$D$43),IF(C152="66",(Q152*'UNIT VALUES'!$D$31)+(T152*'UNIT VALUES'!$D$33)+(R152*'UNIT VALUES'!$D$34),(Q152*'UNIT VALUES'!$D$31)+(T152*'UNIT VALUES'!$D$32)+(R152*'UNIT VALUES'!$D$34)))</f>
        <v>230855.4091518026</v>
      </c>
      <c r="W152" s="25">
        <f t="shared" si="5"/>
        <v>481673</v>
      </c>
      <c r="X152" s="30">
        <f>ROUND(IF(C152="22", W152*'UNIT VALUES'!$D$44, W152*'UNIT VALUES'!$D$36), 0)</f>
        <v>421079</v>
      </c>
      <c r="Y152" s="168">
        <f>ROUND(IF(C152="22", IF(U152&gt;V152,O152*'UNIT VALUES'!$D$38*'UNIT VALUES'!$D$44,O152*'UNIT VALUES'!$D$41*'UNIT VALUES'!$D$44),IF(U152&gt;V152, O152*'UNIT VALUES'!$D$28*'UNIT VALUES'!$D$36,0)), 0)</f>
        <v>86707</v>
      </c>
      <c r="Z152" s="168">
        <f>ROUND(IF(C152="22", IF(U152&gt;V152,Q152*'UNIT VALUES'!$D$39*'UNIT VALUES'!$D$44,Q152*'UNIT VALUES'!$D$42*'UNIT VALUES'!$D$44), IF(U152&gt;V152, Q152*'UNIT VALUES'!$D$29*'UNIT VALUES'!$D$36, Q152*'UNIT VALUES'!$D$31*'UNIT VALUES'!$D$36)),0)</f>
        <v>212066</v>
      </c>
      <c r="AA152" s="168">
        <f>ROUND(IF(C152="22", IF(U152&gt;V152,0,R152*'UNIT VALUES'!$D$43*'UNIT VALUES'!$D$44),IF(CALCS!U152&gt;CALCS!V152,0,CALCS!R152*'UNIT VALUES'!$D$34*'UNIT VALUES'!$D$36)), 0)</f>
        <v>0</v>
      </c>
      <c r="AB152" s="168">
        <f>ROUND(IF(C152="22",IF(U152&gt;V152,S152*'UNIT VALUES'!$D$40*'UNIT VALUES'!$D$44,0),IF(U152&gt;V152,S152*'UNIT VALUES'!$D$30*'UNIT VALUES'!$D$36)), 0)</f>
        <v>122305</v>
      </c>
      <c r="AC152" s="168">
        <f>ROUND(IF(U152&gt;V152,0,IF(T152&gt;1, IF(C152="66", T152*'UNIT VALUES'!$D$33*'UNIT VALUES'!$D$36,T152*'UNIT VALUES'!$D$32*'UNIT VALUES'!$D$36),0)),0)</f>
        <v>0</v>
      </c>
      <c r="AD152" t="str">
        <f t="shared" si="6"/>
        <v>062676</v>
      </c>
    </row>
    <row r="153" spans="1:30" x14ac:dyDescent="0.25">
      <c r="A153" s="176" t="s">
        <v>5064</v>
      </c>
      <c r="B153" s="176" t="s">
        <v>223</v>
      </c>
      <c r="C153" s="176" t="s">
        <v>27</v>
      </c>
      <c r="D153" s="176" t="s">
        <v>28</v>
      </c>
      <c r="E153" s="176" t="s">
        <v>224</v>
      </c>
      <c r="F153" s="176" t="s">
        <v>529</v>
      </c>
      <c r="G153" s="176" t="s">
        <v>314</v>
      </c>
      <c r="H153" s="176" t="s">
        <v>23</v>
      </c>
      <c r="I153" s="176" t="s">
        <v>530</v>
      </c>
      <c r="J153" s="176" t="s">
        <v>316</v>
      </c>
      <c r="K153" s="176" t="s">
        <v>3327</v>
      </c>
      <c r="L153" s="176" t="s">
        <v>5065</v>
      </c>
      <c r="M153" s="177">
        <v>55225</v>
      </c>
      <c r="N153" s="177">
        <v>55225</v>
      </c>
      <c r="O153" s="177">
        <v>67024</v>
      </c>
      <c r="P153" s="177">
        <v>0</v>
      </c>
      <c r="Q153" s="177">
        <v>3596</v>
      </c>
      <c r="R153" s="177">
        <v>3637</v>
      </c>
      <c r="S153" s="177">
        <v>727</v>
      </c>
      <c r="T153" s="24">
        <f>IF(P153&gt;0, ROUND(IF(IF(OR(C153="51", C153="52", C153="66"), (L153*'UNIT VALUES'!$C$26)-CALCS!P153,0)&gt;0, IF(OR(C153="51", C153="52", C153="66"), (L153*'UNIT VALUES'!$C$26)-CALCS!P153,0), 0), 0), ROUND(IF(IF(OR(C153="51", C153="52", C153="66"), (L153*'UNIT VALUES'!$C$26)-CALCS!O153,0)&gt;0, IF(OR(C153="51", C153="52", C153="66"), (L153*'UNIT VALUES'!$C$26)-CALCS!O153,0), 0), 0))</f>
        <v>15579</v>
      </c>
      <c r="U153" s="25">
        <f>IF(C153="22", (O153*'UNIT VALUES'!$D$38)+(Q153*'UNIT VALUES'!$D$39)+(S153*'UNIT VALUES'!$D$40), (O153*'UNIT VALUES'!$D$28)+(Q153*'UNIT VALUES'!$D$29)+(S153*'UNIT VALUES'!$D$30))</f>
        <v>358498.04633412673</v>
      </c>
      <c r="V153" s="25">
        <f>IF(C153="22",(O153*'UNIT VALUES'!$D$41)+(Q153*'UNIT VALUES'!$D$42)+(R153*'UNIT VALUES'!$D$43),IF(C153="66",(Q153*'UNIT VALUES'!$D$31)+(T153*'UNIT VALUES'!$D$33)+(R153*'UNIT VALUES'!$D$34),(Q153*'UNIT VALUES'!$D$31)+(T153*'UNIT VALUES'!$D$32)+(R153*'UNIT VALUES'!$D$34)))</f>
        <v>554539.25326984539</v>
      </c>
      <c r="W153" s="25">
        <f t="shared" si="5"/>
        <v>554539</v>
      </c>
      <c r="X153" s="30">
        <f>ROUND(IF(C153="22", W153*'UNIT VALUES'!$D$44, W153*'UNIT VALUES'!$D$36), 0)</f>
        <v>484778</v>
      </c>
      <c r="Y153" s="168">
        <f>ROUND(IF(C153="22", IF(U153&gt;V153,O153*'UNIT VALUES'!$D$38*'UNIT VALUES'!$D$44,O153*'UNIT VALUES'!$D$41*'UNIT VALUES'!$D$44),IF(U153&gt;V153, O153*'UNIT VALUES'!$D$28*'UNIT VALUES'!$D$36,0)), 0)</f>
        <v>0</v>
      </c>
      <c r="Z153" s="168">
        <f>ROUND(IF(C153="22", IF(U153&gt;V153,Q153*'UNIT VALUES'!$D$39*'UNIT VALUES'!$D$44,Q153*'UNIT VALUES'!$D$42*'UNIT VALUES'!$D$44), IF(U153&gt;V153, Q153*'UNIT VALUES'!$D$29*'UNIT VALUES'!$D$36, Q153*'UNIT VALUES'!$D$31*'UNIT VALUES'!$D$36)),0)</f>
        <v>52671</v>
      </c>
      <c r="AA153" s="168">
        <f>ROUND(IF(C153="22", IF(U153&gt;V153,0,R153*'UNIT VALUES'!$D$43*'UNIT VALUES'!$D$44),IF(CALCS!U153&gt;CALCS!V153,0,CALCS!R153*'UNIT VALUES'!$D$34*'UNIT VALUES'!$D$36)), 0)</f>
        <v>260294</v>
      </c>
      <c r="AB153" s="168">
        <f>ROUND(IF(C153="22",IF(U153&gt;V153,S153*'UNIT VALUES'!$D$40*'UNIT VALUES'!$D$44,0),IF(U153&gt;V153,S153*'UNIT VALUES'!$D$30*'UNIT VALUES'!$D$36)), 0)</f>
        <v>0</v>
      </c>
      <c r="AC153" s="168">
        <f>ROUND(IF(U153&gt;V153,0,IF(T153&gt;1, IF(C153="66", T153*'UNIT VALUES'!$D$33*'UNIT VALUES'!$D$36,T153*'UNIT VALUES'!$D$32*'UNIT VALUES'!$D$36),0)),0)</f>
        <v>171813</v>
      </c>
      <c r="AD153" t="str">
        <f t="shared" si="6"/>
        <v>062682</v>
      </c>
    </row>
    <row r="154" spans="1:30" x14ac:dyDescent="0.25">
      <c r="A154" s="176" t="s">
        <v>5066</v>
      </c>
      <c r="B154" s="176" t="s">
        <v>223</v>
      </c>
      <c r="C154" s="176" t="s">
        <v>47</v>
      </c>
      <c r="D154" s="176" t="s">
        <v>48</v>
      </c>
      <c r="E154" s="176" t="s">
        <v>224</v>
      </c>
      <c r="F154" s="176" t="s">
        <v>532</v>
      </c>
      <c r="G154" s="176" t="s">
        <v>108</v>
      </c>
      <c r="H154" s="176" t="s">
        <v>23</v>
      </c>
      <c r="I154" s="176" t="s">
        <v>533</v>
      </c>
      <c r="J154" s="176" t="s">
        <v>282</v>
      </c>
      <c r="K154" s="176" t="s">
        <v>3327</v>
      </c>
      <c r="L154" s="176" t="s">
        <v>4878</v>
      </c>
      <c r="M154" s="177">
        <v>22571</v>
      </c>
      <c r="N154" s="177">
        <v>22571</v>
      </c>
      <c r="O154" s="177">
        <v>26551</v>
      </c>
      <c r="P154" s="177">
        <v>0</v>
      </c>
      <c r="Q154" s="177">
        <v>4119</v>
      </c>
      <c r="R154" s="177">
        <v>619</v>
      </c>
      <c r="S154" s="177">
        <v>234</v>
      </c>
      <c r="T154" s="24">
        <f>IF(P154&gt;0, ROUND(IF(IF(OR(C154="51", C154="52", C154="66"), (L154*'UNIT VALUES'!$C$26)-CALCS!P154,0)&gt;0, IF(OR(C154="51", C154="52", C154="66"), (L154*'UNIT VALUES'!$C$26)-CALCS!P154,0), 0), 0), ROUND(IF(IF(OR(C154="51", C154="52", C154="66"), (L154*'UNIT VALUES'!$C$26)-CALCS!O154,0)&gt;0, IF(OR(C154="51", C154="52", C154="66"), (L154*'UNIT VALUES'!$C$26)-CALCS!O154,0), 0), 0))</f>
        <v>0</v>
      </c>
      <c r="U154" s="25">
        <f>IF(C154="22", (O154*'UNIT VALUES'!$D$38)+(Q154*'UNIT VALUES'!$D$39)+(S154*'UNIT VALUES'!$D$40), (O154*'UNIT VALUES'!$D$28)+(Q154*'UNIT VALUES'!$D$29)+(S154*'UNIT VALUES'!$D$30))</f>
        <v>208444.06596118014</v>
      </c>
      <c r="V154" s="25">
        <f>IF(C154="22",(O154*'UNIT VALUES'!$D$41)+(Q154*'UNIT VALUES'!$D$42)+(R154*'UNIT VALUES'!$D$43),IF(C154="66",(Q154*'UNIT VALUES'!$D$31)+(T154*'UNIT VALUES'!$D$33)+(R154*'UNIT VALUES'!$D$34),(Q154*'UNIT VALUES'!$D$31)+(T154*'UNIT VALUES'!$D$32)+(R154*'UNIT VALUES'!$D$34)))</f>
        <v>119689.2186236908</v>
      </c>
      <c r="W154" s="25">
        <f t="shared" si="5"/>
        <v>208444</v>
      </c>
      <c r="X154" s="30">
        <f>ROUND(IF(C154="22", W154*'UNIT VALUES'!$D$44, W154*'UNIT VALUES'!$D$36), 0)</f>
        <v>182222</v>
      </c>
      <c r="Y154" s="168">
        <f>ROUND(IF(C154="22", IF(U154&gt;V154,O154*'UNIT VALUES'!$D$38*'UNIT VALUES'!$D$44,O154*'UNIT VALUES'!$D$41*'UNIT VALUES'!$D$44),IF(U154&gt;V154, O154*'UNIT VALUES'!$D$28*'UNIT VALUES'!$D$36,0)), 0)</f>
        <v>48274</v>
      </c>
      <c r="Z154" s="168">
        <f>ROUND(IF(C154="22", IF(U154&gt;V154,Q154*'UNIT VALUES'!$D$39*'UNIT VALUES'!$D$44,Q154*'UNIT VALUES'!$D$42*'UNIT VALUES'!$D$44), IF(U154&gt;V154, Q154*'UNIT VALUES'!$D$29*'UNIT VALUES'!$D$36, Q154*'UNIT VALUES'!$D$31*'UNIT VALUES'!$D$36)),0)</f>
        <v>100553</v>
      </c>
      <c r="AA154" s="168">
        <f>ROUND(IF(C154="22", IF(U154&gt;V154,0,R154*'UNIT VALUES'!$D$43*'UNIT VALUES'!$D$44),IF(CALCS!U154&gt;CALCS!V154,0,CALCS!R154*'UNIT VALUES'!$D$34*'UNIT VALUES'!$D$36)), 0)</f>
        <v>0</v>
      </c>
      <c r="AB154" s="168">
        <f>ROUND(IF(C154="22",IF(U154&gt;V154,S154*'UNIT VALUES'!$D$40*'UNIT VALUES'!$D$44,0),IF(U154&gt;V154,S154*'UNIT VALUES'!$D$30*'UNIT VALUES'!$D$36)), 0)</f>
        <v>33395</v>
      </c>
      <c r="AC154" s="168">
        <f>ROUND(IF(U154&gt;V154,0,IF(T154&gt;1, IF(C154="66", T154*'UNIT VALUES'!$D$33*'UNIT VALUES'!$D$36,T154*'UNIT VALUES'!$D$32*'UNIT VALUES'!$D$36),0)),0)</f>
        <v>0</v>
      </c>
      <c r="AD154" t="str">
        <f t="shared" si="6"/>
        <v>062700</v>
      </c>
    </row>
    <row r="155" spans="1:30" x14ac:dyDescent="0.25">
      <c r="A155" s="176" t="s">
        <v>5067</v>
      </c>
      <c r="B155" s="176" t="s">
        <v>223</v>
      </c>
      <c r="C155" s="176" t="s">
        <v>47</v>
      </c>
      <c r="D155" s="176" t="s">
        <v>48</v>
      </c>
      <c r="E155" s="176" t="s">
        <v>224</v>
      </c>
      <c r="F155" s="176" t="s">
        <v>535</v>
      </c>
      <c r="G155" s="176" t="s">
        <v>232</v>
      </c>
      <c r="H155" s="176" t="s">
        <v>23</v>
      </c>
      <c r="I155" s="176" t="s">
        <v>536</v>
      </c>
      <c r="J155" s="176" t="s">
        <v>234</v>
      </c>
      <c r="K155" s="176" t="s">
        <v>3328</v>
      </c>
      <c r="L155" s="176" t="s">
        <v>5068</v>
      </c>
      <c r="M155" s="177">
        <v>0</v>
      </c>
      <c r="N155" s="177">
        <v>0</v>
      </c>
      <c r="O155" s="177">
        <v>54909</v>
      </c>
      <c r="P155" s="177">
        <v>0</v>
      </c>
      <c r="Q155" s="177">
        <v>12622</v>
      </c>
      <c r="R155" s="177">
        <v>766</v>
      </c>
      <c r="S155" s="177">
        <v>3252</v>
      </c>
      <c r="T155" s="24">
        <f>IF(P155&gt;0, ROUND(IF(IF(OR(C155="51", C155="52", C155="66"), (L155*'UNIT VALUES'!$C$26)-CALCS!P155,0)&gt;0, IF(OR(C155="51", C155="52", C155="66"), (L155*'UNIT VALUES'!$C$26)-CALCS!P155,0), 0), 0), ROUND(IF(IF(OR(C155="51", C155="52", C155="66"), (L155*'UNIT VALUES'!$C$26)-CALCS!O155,0)&gt;0, IF(OR(C155="51", C155="52", C155="66"), (L155*'UNIT VALUES'!$C$26)-CALCS!O155,0), 0), 0))</f>
        <v>0</v>
      </c>
      <c r="U155" s="25">
        <f>IF(C155="22", (O155*'UNIT VALUES'!$D$38)+(Q155*'UNIT VALUES'!$D$39)+(S155*'UNIT VALUES'!$D$40), (O155*'UNIT VALUES'!$D$28)+(Q155*'UNIT VALUES'!$D$29)+(S155*'UNIT VALUES'!$D$30))</f>
        <v>997556.44253027614</v>
      </c>
      <c r="V155" s="25">
        <f>IF(C155="22",(O155*'UNIT VALUES'!$D$41)+(Q155*'UNIT VALUES'!$D$42)+(R155*'UNIT VALUES'!$D$43),IF(C155="66",(Q155*'UNIT VALUES'!$D$31)+(T155*'UNIT VALUES'!$D$33)+(R155*'UNIT VALUES'!$D$34),(Q155*'UNIT VALUES'!$D$31)+(T155*'UNIT VALUES'!$D$32)+(R155*'UNIT VALUES'!$D$34)))</f>
        <v>274190.56369655661</v>
      </c>
      <c r="W155" s="25">
        <f t="shared" si="5"/>
        <v>997556</v>
      </c>
      <c r="X155" s="30">
        <f>ROUND(IF(C155="22", W155*'UNIT VALUES'!$D$44, W155*'UNIT VALUES'!$D$36), 0)</f>
        <v>872064</v>
      </c>
      <c r="Y155" s="168">
        <f>ROUND(IF(C155="22", IF(U155&gt;V155,O155*'UNIT VALUES'!$D$38*'UNIT VALUES'!$D$44,O155*'UNIT VALUES'!$D$41*'UNIT VALUES'!$D$44),IF(U155&gt;V155, O155*'UNIT VALUES'!$D$28*'UNIT VALUES'!$D$36,0)), 0)</f>
        <v>99834</v>
      </c>
      <c r="Z155" s="168">
        <f>ROUND(IF(C155="22", IF(U155&gt;V155,Q155*'UNIT VALUES'!$D$39*'UNIT VALUES'!$D$44,Q155*'UNIT VALUES'!$D$42*'UNIT VALUES'!$D$44), IF(U155&gt;V155, Q155*'UNIT VALUES'!$D$29*'UNIT VALUES'!$D$36, Q155*'UNIT VALUES'!$D$31*'UNIT VALUES'!$D$36)),0)</f>
        <v>308127</v>
      </c>
      <c r="AA155" s="168">
        <f>ROUND(IF(C155="22", IF(U155&gt;V155,0,R155*'UNIT VALUES'!$D$43*'UNIT VALUES'!$D$44),IF(CALCS!U155&gt;CALCS!V155,0,CALCS!R155*'UNIT VALUES'!$D$34*'UNIT VALUES'!$D$36)), 0)</f>
        <v>0</v>
      </c>
      <c r="AB155" s="168">
        <f>ROUND(IF(C155="22",IF(U155&gt;V155,S155*'UNIT VALUES'!$D$40*'UNIT VALUES'!$D$44,0),IF(U155&gt;V155,S155*'UNIT VALUES'!$D$30*'UNIT VALUES'!$D$36)), 0)</f>
        <v>464103</v>
      </c>
      <c r="AC155" s="168">
        <f>ROUND(IF(U155&gt;V155,0,IF(T155&gt;1, IF(C155="66", T155*'UNIT VALUES'!$D$33*'UNIT VALUES'!$D$36,T155*'UNIT VALUES'!$D$32*'UNIT VALUES'!$D$36),0)),0)</f>
        <v>0</v>
      </c>
      <c r="AD155" t="str">
        <f t="shared" si="6"/>
        <v>062706</v>
      </c>
    </row>
    <row r="156" spans="1:30" x14ac:dyDescent="0.25">
      <c r="A156" s="176" t="s">
        <v>5069</v>
      </c>
      <c r="B156" s="176" t="s">
        <v>223</v>
      </c>
      <c r="C156" s="176" t="s">
        <v>27</v>
      </c>
      <c r="D156" s="176" t="s">
        <v>28</v>
      </c>
      <c r="E156" s="176" t="s">
        <v>224</v>
      </c>
      <c r="F156" s="176" t="s">
        <v>538</v>
      </c>
      <c r="G156" s="176" t="s">
        <v>232</v>
      </c>
      <c r="H156" s="176" t="s">
        <v>23</v>
      </c>
      <c r="I156" s="176" t="s">
        <v>539</v>
      </c>
      <c r="J156" s="176" t="s">
        <v>234</v>
      </c>
      <c r="K156" s="176" t="s">
        <v>3328</v>
      </c>
      <c r="L156" s="176" t="s">
        <v>5070</v>
      </c>
      <c r="M156" s="177">
        <v>118122</v>
      </c>
      <c r="N156" s="177">
        <v>118550</v>
      </c>
      <c r="O156" s="177">
        <v>142059</v>
      </c>
      <c r="P156" s="177">
        <v>0</v>
      </c>
      <c r="Q156" s="177">
        <v>21030</v>
      </c>
      <c r="R156" s="177">
        <v>16982</v>
      </c>
      <c r="S156" s="177">
        <v>2984</v>
      </c>
      <c r="T156" s="24">
        <f>IF(P156&gt;0, ROUND(IF(IF(OR(C156="51", C156="52", C156="66"), (L156*'UNIT VALUES'!$C$26)-CALCS!P156,0)&gt;0, IF(OR(C156="51", C156="52", C156="66"), (L156*'UNIT VALUES'!$C$26)-CALCS!P156,0), 0), 0), ROUND(IF(IF(OR(C156="51", C156="52", C156="66"), (L156*'UNIT VALUES'!$C$26)-CALCS!O156,0)&gt;0, IF(OR(C156="51", C156="52", C156="66"), (L156*'UNIT VALUES'!$C$26)-CALCS!O156,0), 0), 0))</f>
        <v>41840</v>
      </c>
      <c r="U156" s="25">
        <f>IF(C156="22", (O156*'UNIT VALUES'!$D$38)+(Q156*'UNIT VALUES'!$D$39)+(S156*'UNIT VALUES'!$D$40), (O156*'UNIT VALUES'!$D$28)+(Q156*'UNIT VALUES'!$D$29)+(S156*'UNIT VALUES'!$D$30))</f>
        <v>1369853.5293372201</v>
      </c>
      <c r="V156" s="25">
        <f>IF(C156="22",(O156*'UNIT VALUES'!$D$41)+(Q156*'UNIT VALUES'!$D$42)+(R156*'UNIT VALUES'!$D$43),IF(C156="66",(Q156*'UNIT VALUES'!$D$31)+(T156*'UNIT VALUES'!$D$33)+(R156*'UNIT VALUES'!$D$34),(Q156*'UNIT VALUES'!$D$31)+(T156*'UNIT VALUES'!$D$32)+(R156*'UNIT VALUES'!$D$34)))</f>
        <v>2270458.9662930672</v>
      </c>
      <c r="W156" s="25">
        <f t="shared" si="5"/>
        <v>2270459</v>
      </c>
      <c r="X156" s="30">
        <f>ROUND(IF(C156="22", W156*'UNIT VALUES'!$D$44, W156*'UNIT VALUES'!$D$36), 0)</f>
        <v>1984837</v>
      </c>
      <c r="Y156" s="168">
        <f>ROUND(IF(C156="22", IF(U156&gt;V156,O156*'UNIT VALUES'!$D$38*'UNIT VALUES'!$D$44,O156*'UNIT VALUES'!$D$41*'UNIT VALUES'!$D$44),IF(U156&gt;V156, O156*'UNIT VALUES'!$D$28*'UNIT VALUES'!$D$36,0)), 0)</f>
        <v>0</v>
      </c>
      <c r="Z156" s="168">
        <f>ROUND(IF(C156="22", IF(U156&gt;V156,Q156*'UNIT VALUES'!$D$39*'UNIT VALUES'!$D$44,Q156*'UNIT VALUES'!$D$42*'UNIT VALUES'!$D$44), IF(U156&gt;V156, Q156*'UNIT VALUES'!$D$29*'UNIT VALUES'!$D$36, Q156*'UNIT VALUES'!$D$31*'UNIT VALUES'!$D$36)),0)</f>
        <v>308029</v>
      </c>
      <c r="AA156" s="168">
        <f>ROUND(IF(C156="22", IF(U156&gt;V156,0,R156*'UNIT VALUES'!$D$43*'UNIT VALUES'!$D$44),IF(CALCS!U156&gt;CALCS!V156,0,CALCS!R156*'UNIT VALUES'!$D$34*'UNIT VALUES'!$D$36)), 0)</f>
        <v>1215374</v>
      </c>
      <c r="AB156" s="168">
        <f>ROUND(IF(C156="22",IF(U156&gt;V156,S156*'UNIT VALUES'!$D$40*'UNIT VALUES'!$D$44,0),IF(U156&gt;V156,S156*'UNIT VALUES'!$D$30*'UNIT VALUES'!$D$36)), 0)</f>
        <v>0</v>
      </c>
      <c r="AC156" s="168">
        <f>ROUND(IF(U156&gt;V156,0,IF(T156&gt;1, IF(C156="66", T156*'UNIT VALUES'!$D$33*'UNIT VALUES'!$D$36,T156*'UNIT VALUES'!$D$32*'UNIT VALUES'!$D$36),0)),0)</f>
        <v>461433</v>
      </c>
      <c r="AD156" t="str">
        <f t="shared" si="6"/>
        <v>062724</v>
      </c>
    </row>
    <row r="157" spans="1:30" x14ac:dyDescent="0.25">
      <c r="A157" s="176" t="s">
        <v>5071</v>
      </c>
      <c r="B157" s="176" t="s">
        <v>223</v>
      </c>
      <c r="C157" s="176" t="s">
        <v>47</v>
      </c>
      <c r="D157" s="176" t="s">
        <v>48</v>
      </c>
      <c r="E157" s="176" t="s">
        <v>224</v>
      </c>
      <c r="F157" s="176" t="s">
        <v>160</v>
      </c>
      <c r="G157" s="176" t="s">
        <v>274</v>
      </c>
      <c r="H157" s="176" t="s">
        <v>23</v>
      </c>
      <c r="I157" s="176" t="s">
        <v>541</v>
      </c>
      <c r="J157" s="176" t="s">
        <v>245</v>
      </c>
      <c r="K157" s="176" t="s">
        <v>3328</v>
      </c>
      <c r="L157" s="176" t="s">
        <v>5072</v>
      </c>
      <c r="M157" s="177">
        <v>7342</v>
      </c>
      <c r="N157" s="177">
        <v>6827</v>
      </c>
      <c r="O157" s="177">
        <v>76331</v>
      </c>
      <c r="P157" s="177">
        <v>0</v>
      </c>
      <c r="Q157" s="177">
        <v>18075</v>
      </c>
      <c r="R157" s="177">
        <v>114</v>
      </c>
      <c r="S157" s="177">
        <v>2637</v>
      </c>
      <c r="T157" s="24">
        <f>IF(P157&gt;0, ROUND(IF(IF(OR(C157="51", C157="52", C157="66"), (L157*'UNIT VALUES'!$C$26)-CALCS!P157,0)&gt;0, IF(OR(C157="51", C157="52", C157="66"), (L157*'UNIT VALUES'!$C$26)-CALCS!P157,0), 0), 0), ROUND(IF(IF(OR(C157="51", C157="52", C157="66"), (L157*'UNIT VALUES'!$C$26)-CALCS!O157,0)&gt;0, IF(OR(C157="51", C157="52", C157="66"), (L157*'UNIT VALUES'!$C$26)-CALCS!O157,0), 0), 0))</f>
        <v>0</v>
      </c>
      <c r="U157" s="25">
        <f>IF(C157="22", (O157*'UNIT VALUES'!$D$38)+(Q157*'UNIT VALUES'!$D$39)+(S157*'UNIT VALUES'!$D$40), (O157*'UNIT VALUES'!$D$28)+(Q157*'UNIT VALUES'!$D$29)+(S157*'UNIT VALUES'!$D$30))</f>
        <v>1093985.6916645516</v>
      </c>
      <c r="V157" s="25">
        <f>IF(C157="22",(O157*'UNIT VALUES'!$D$41)+(Q157*'UNIT VALUES'!$D$42)+(R157*'UNIT VALUES'!$D$43),IF(C157="66",(Q157*'UNIT VALUES'!$D$31)+(T157*'UNIT VALUES'!$D$33)+(R157*'UNIT VALUES'!$D$34),(Q157*'UNIT VALUES'!$D$31)+(T157*'UNIT VALUES'!$D$32)+(R157*'UNIT VALUES'!$D$34)))</f>
        <v>312177.57186382136</v>
      </c>
      <c r="W157" s="25">
        <f t="shared" si="5"/>
        <v>1093986</v>
      </c>
      <c r="X157" s="30">
        <f>ROUND(IF(C157="22", W157*'UNIT VALUES'!$D$44, W157*'UNIT VALUES'!$D$36), 0)</f>
        <v>956363</v>
      </c>
      <c r="Y157" s="168">
        <f>ROUND(IF(C157="22", IF(U157&gt;V157,O157*'UNIT VALUES'!$D$38*'UNIT VALUES'!$D$44,O157*'UNIT VALUES'!$D$41*'UNIT VALUES'!$D$44),IF(U157&gt;V157, O157*'UNIT VALUES'!$D$28*'UNIT VALUES'!$D$36,0)), 0)</f>
        <v>138783</v>
      </c>
      <c r="Z157" s="168">
        <f>ROUND(IF(C157="22", IF(U157&gt;V157,Q157*'UNIT VALUES'!$D$39*'UNIT VALUES'!$D$44,Q157*'UNIT VALUES'!$D$42*'UNIT VALUES'!$D$44), IF(U157&gt;V157, Q157*'UNIT VALUES'!$D$29*'UNIT VALUES'!$D$36, Q157*'UNIT VALUES'!$D$31*'UNIT VALUES'!$D$36)),0)</f>
        <v>441245</v>
      </c>
      <c r="AA157" s="168">
        <f>ROUND(IF(C157="22", IF(U157&gt;V157,0,R157*'UNIT VALUES'!$D$43*'UNIT VALUES'!$D$44),IF(CALCS!U157&gt;CALCS!V157,0,CALCS!R157*'UNIT VALUES'!$D$34*'UNIT VALUES'!$D$36)), 0)</f>
        <v>0</v>
      </c>
      <c r="AB157" s="168">
        <f>ROUND(IF(C157="22",IF(U157&gt;V157,S157*'UNIT VALUES'!$D$40*'UNIT VALUES'!$D$44,0),IF(U157&gt;V157,S157*'UNIT VALUES'!$D$30*'UNIT VALUES'!$D$36)), 0)</f>
        <v>376335</v>
      </c>
      <c r="AC157" s="168">
        <f>ROUND(IF(U157&gt;V157,0,IF(T157&gt;1, IF(C157="66", T157*'UNIT VALUES'!$D$33*'UNIT VALUES'!$D$36,T157*'UNIT VALUES'!$D$32*'UNIT VALUES'!$D$36),0)),0)</f>
        <v>0</v>
      </c>
      <c r="AD157" t="str">
        <f t="shared" si="6"/>
        <v>062754</v>
      </c>
    </row>
    <row r="158" spans="1:30" x14ac:dyDescent="0.25">
      <c r="A158" s="176" t="s">
        <v>5073</v>
      </c>
      <c r="B158" s="176" t="s">
        <v>223</v>
      </c>
      <c r="C158" s="176" t="s">
        <v>47</v>
      </c>
      <c r="D158" s="176" t="s">
        <v>48</v>
      </c>
      <c r="E158" s="176" t="s">
        <v>224</v>
      </c>
      <c r="F158" s="176" t="s">
        <v>543</v>
      </c>
      <c r="G158" s="176" t="s">
        <v>82</v>
      </c>
      <c r="H158" s="176" t="s">
        <v>23</v>
      </c>
      <c r="I158" s="176" t="s">
        <v>544</v>
      </c>
      <c r="J158" s="176" t="s">
        <v>545</v>
      </c>
      <c r="K158" s="176" t="s">
        <v>3327</v>
      </c>
      <c r="L158" s="176" t="s">
        <v>5074</v>
      </c>
      <c r="M158" s="177">
        <v>33834</v>
      </c>
      <c r="N158" s="177">
        <v>33834</v>
      </c>
      <c r="O158" s="177">
        <v>60530</v>
      </c>
      <c r="P158" s="177">
        <v>0</v>
      </c>
      <c r="Q158" s="177">
        <v>5471</v>
      </c>
      <c r="R158" s="177">
        <v>2486</v>
      </c>
      <c r="S158" s="177">
        <v>695</v>
      </c>
      <c r="T158" s="24">
        <f>IF(P158&gt;0, ROUND(IF(IF(OR(C158="51", C158="52", C158="66"), (L158*'UNIT VALUES'!$C$26)-CALCS!P158,0)&gt;0, IF(OR(C158="51", C158="52", C158="66"), (L158*'UNIT VALUES'!$C$26)-CALCS!P158,0), 0), 0), ROUND(IF(IF(OR(C158="51", C158="52", C158="66"), (L158*'UNIT VALUES'!$C$26)-CALCS!O158,0)&gt;0, IF(OR(C158="51", C158="52", C158="66"), (L158*'UNIT VALUES'!$C$26)-CALCS!O158,0), 0), 0))</f>
        <v>0</v>
      </c>
      <c r="U158" s="25">
        <f>IF(C158="22", (O158*'UNIT VALUES'!$D$38)+(Q158*'UNIT VALUES'!$D$39)+(S158*'UNIT VALUES'!$D$40), (O158*'UNIT VALUES'!$D$28)+(Q158*'UNIT VALUES'!$D$29)+(S158*'UNIT VALUES'!$D$30))</f>
        <v>392126.75583910989</v>
      </c>
      <c r="V158" s="25">
        <f>IF(C158="22",(O158*'UNIT VALUES'!$D$41)+(Q158*'UNIT VALUES'!$D$42)+(R158*'UNIT VALUES'!$D$43),IF(C158="66",(Q158*'UNIT VALUES'!$D$31)+(T158*'UNIT VALUES'!$D$33)+(R158*'UNIT VALUES'!$D$34),(Q158*'UNIT VALUES'!$D$31)+(T158*'UNIT VALUES'!$D$32)+(R158*'UNIT VALUES'!$D$34)))</f>
        <v>295187.9385365803</v>
      </c>
      <c r="W158" s="25">
        <f t="shared" si="5"/>
        <v>392127</v>
      </c>
      <c r="X158" s="30">
        <f>ROUND(IF(C158="22", W158*'UNIT VALUES'!$D$44, W158*'UNIT VALUES'!$D$36), 0)</f>
        <v>342798</v>
      </c>
      <c r="Y158" s="168">
        <f>ROUND(IF(C158="22", IF(U158&gt;V158,O158*'UNIT VALUES'!$D$38*'UNIT VALUES'!$D$44,O158*'UNIT VALUES'!$D$41*'UNIT VALUES'!$D$44),IF(U158&gt;V158, O158*'UNIT VALUES'!$D$28*'UNIT VALUES'!$D$36,0)), 0)</f>
        <v>110054</v>
      </c>
      <c r="Z158" s="168">
        <f>ROUND(IF(C158="22", IF(U158&gt;V158,Q158*'UNIT VALUES'!$D$39*'UNIT VALUES'!$D$44,Q158*'UNIT VALUES'!$D$42*'UNIT VALUES'!$D$44), IF(U158&gt;V158, Q158*'UNIT VALUES'!$D$29*'UNIT VALUES'!$D$36, Q158*'UNIT VALUES'!$D$31*'UNIT VALUES'!$D$36)),0)</f>
        <v>133557</v>
      </c>
      <c r="AA158" s="168">
        <f>ROUND(IF(C158="22", IF(U158&gt;V158,0,R158*'UNIT VALUES'!$D$43*'UNIT VALUES'!$D$44),IF(CALCS!U158&gt;CALCS!V158,0,CALCS!R158*'UNIT VALUES'!$D$34*'UNIT VALUES'!$D$36)), 0)</f>
        <v>0</v>
      </c>
      <c r="AB158" s="168">
        <f>ROUND(IF(C158="22",IF(U158&gt;V158,S158*'UNIT VALUES'!$D$40*'UNIT VALUES'!$D$44,0),IF(U158&gt;V158,S158*'UNIT VALUES'!$D$30*'UNIT VALUES'!$D$36)), 0)</f>
        <v>99186</v>
      </c>
      <c r="AC158" s="168">
        <f>ROUND(IF(U158&gt;V158,0,IF(T158&gt;1, IF(C158="66", T158*'UNIT VALUES'!$D$33*'UNIT VALUES'!$D$36,T158*'UNIT VALUES'!$D$32*'UNIT VALUES'!$D$36),0)),0)</f>
        <v>0</v>
      </c>
      <c r="AD158" t="str">
        <f t="shared" si="6"/>
        <v>062760</v>
      </c>
    </row>
    <row r="159" spans="1:30" x14ac:dyDescent="0.25">
      <c r="A159" s="176" t="s">
        <v>5075</v>
      </c>
      <c r="B159" s="176" t="s">
        <v>223</v>
      </c>
      <c r="C159" s="176" t="s">
        <v>47</v>
      </c>
      <c r="D159" s="176" t="s">
        <v>48</v>
      </c>
      <c r="E159" s="176" t="s">
        <v>224</v>
      </c>
      <c r="F159" s="176" t="s">
        <v>547</v>
      </c>
      <c r="G159" s="176" t="s">
        <v>232</v>
      </c>
      <c r="H159" s="176" t="s">
        <v>23</v>
      </c>
      <c r="I159" s="176" t="s">
        <v>548</v>
      </c>
      <c r="J159" s="176" t="s">
        <v>234</v>
      </c>
      <c r="K159" s="176" t="s">
        <v>3328</v>
      </c>
      <c r="L159" s="176" t="s">
        <v>5076</v>
      </c>
      <c r="M159" s="177">
        <v>53387</v>
      </c>
      <c r="N159" s="177">
        <v>53459</v>
      </c>
      <c r="O159" s="177">
        <v>63635</v>
      </c>
      <c r="P159" s="177">
        <v>0</v>
      </c>
      <c r="Q159" s="177">
        <v>8640</v>
      </c>
      <c r="R159" s="177">
        <v>1006</v>
      </c>
      <c r="S159" s="177">
        <v>2444</v>
      </c>
      <c r="T159" s="24">
        <f>IF(P159&gt;0, ROUND(IF(IF(OR(C159="51", C159="52", C159="66"), (L159*'UNIT VALUES'!$C$26)-CALCS!P159,0)&gt;0, IF(OR(C159="51", C159="52", C159="66"), (L159*'UNIT VALUES'!$C$26)-CALCS!P159,0), 0), 0), ROUND(IF(IF(OR(C159="51", C159="52", C159="66"), (L159*'UNIT VALUES'!$C$26)-CALCS!O159,0)&gt;0, IF(OR(C159="51", C159="52", C159="66"), (L159*'UNIT VALUES'!$C$26)-CALCS!O159,0), 0), 0))</f>
        <v>14012</v>
      </c>
      <c r="U159" s="25">
        <f>IF(C159="22", (O159*'UNIT VALUES'!$D$38)+(Q159*'UNIT VALUES'!$D$39)+(S159*'UNIT VALUES'!$D$40), (O159*'UNIT VALUES'!$D$28)+(Q159*'UNIT VALUES'!$D$29)+(S159*'UNIT VALUES'!$D$30))</f>
        <v>772602.38849194371</v>
      </c>
      <c r="V159" s="25">
        <f>IF(C159="22",(O159*'UNIT VALUES'!$D$41)+(Q159*'UNIT VALUES'!$D$42)+(R159*'UNIT VALUES'!$D$43),IF(C159="66",(Q159*'UNIT VALUES'!$D$31)+(T159*'UNIT VALUES'!$D$33)+(R159*'UNIT VALUES'!$D$34),(Q159*'UNIT VALUES'!$D$31)+(T159*'UNIT VALUES'!$D$32)+(R159*'UNIT VALUES'!$D$34)))</f>
        <v>403889.71938022465</v>
      </c>
      <c r="W159" s="25">
        <f t="shared" si="5"/>
        <v>772602</v>
      </c>
      <c r="X159" s="30">
        <f>ROUND(IF(C159="22", W159*'UNIT VALUES'!$D$44, W159*'UNIT VALUES'!$D$36), 0)</f>
        <v>675409</v>
      </c>
      <c r="Y159" s="168">
        <f>ROUND(IF(C159="22", IF(U159&gt;V159,O159*'UNIT VALUES'!$D$38*'UNIT VALUES'!$D$44,O159*'UNIT VALUES'!$D$41*'UNIT VALUES'!$D$44),IF(U159&gt;V159, O159*'UNIT VALUES'!$D$28*'UNIT VALUES'!$D$36,0)), 0)</f>
        <v>115700</v>
      </c>
      <c r="Z159" s="168">
        <f>ROUND(IF(C159="22", IF(U159&gt;V159,Q159*'UNIT VALUES'!$D$39*'UNIT VALUES'!$D$44,Q159*'UNIT VALUES'!$D$42*'UNIT VALUES'!$D$44), IF(U159&gt;V159, Q159*'UNIT VALUES'!$D$29*'UNIT VALUES'!$D$36, Q159*'UNIT VALUES'!$D$31*'UNIT VALUES'!$D$36)),0)</f>
        <v>210919</v>
      </c>
      <c r="AA159" s="168">
        <f>ROUND(IF(C159="22", IF(U159&gt;V159,0,R159*'UNIT VALUES'!$D$43*'UNIT VALUES'!$D$44),IF(CALCS!U159&gt;CALCS!V159,0,CALCS!R159*'UNIT VALUES'!$D$34*'UNIT VALUES'!$D$36)), 0)</f>
        <v>0</v>
      </c>
      <c r="AB159" s="168">
        <f>ROUND(IF(C159="22",IF(U159&gt;V159,S159*'UNIT VALUES'!$D$40*'UNIT VALUES'!$D$44,0),IF(U159&gt;V159,S159*'UNIT VALUES'!$D$30*'UNIT VALUES'!$D$36)), 0)</f>
        <v>348791</v>
      </c>
      <c r="AC159" s="168">
        <f>ROUND(IF(U159&gt;V159,0,IF(T159&gt;1, IF(C159="66", T159*'UNIT VALUES'!$D$33*'UNIT VALUES'!$D$36,T159*'UNIT VALUES'!$D$32*'UNIT VALUES'!$D$36),0)),0)</f>
        <v>0</v>
      </c>
      <c r="AD159" t="str">
        <f t="shared" si="6"/>
        <v>062766</v>
      </c>
    </row>
    <row r="160" spans="1:30" x14ac:dyDescent="0.25">
      <c r="A160" s="176" t="s">
        <v>5077</v>
      </c>
      <c r="B160" s="176" t="s">
        <v>223</v>
      </c>
      <c r="C160" s="176" t="s">
        <v>47</v>
      </c>
      <c r="D160" s="176" t="s">
        <v>48</v>
      </c>
      <c r="E160" s="176" t="s">
        <v>224</v>
      </c>
      <c r="F160" s="176" t="s">
        <v>550</v>
      </c>
      <c r="G160" s="176" t="s">
        <v>170</v>
      </c>
      <c r="H160" s="176" t="s">
        <v>23</v>
      </c>
      <c r="I160" s="176" t="s">
        <v>551</v>
      </c>
      <c r="J160" s="176" t="s">
        <v>229</v>
      </c>
      <c r="K160" s="176" t="s">
        <v>3327</v>
      </c>
      <c r="L160" s="176" t="s">
        <v>5078</v>
      </c>
      <c r="M160" s="177">
        <v>0</v>
      </c>
      <c r="N160" s="177">
        <v>0</v>
      </c>
      <c r="O160" s="177">
        <v>70679</v>
      </c>
      <c r="P160" s="177">
        <v>0</v>
      </c>
      <c r="Q160" s="177">
        <v>11915</v>
      </c>
      <c r="R160" s="177">
        <v>747</v>
      </c>
      <c r="S160" s="177">
        <v>1706</v>
      </c>
      <c r="T160" s="24">
        <f>IF(P160&gt;0, ROUND(IF(IF(OR(C160="51", C160="52", C160="66"), (L160*'UNIT VALUES'!$C$26)-CALCS!P160,0)&gt;0, IF(OR(C160="51", C160="52", C160="66"), (L160*'UNIT VALUES'!$C$26)-CALCS!P160,0), 0), 0), ROUND(IF(IF(OR(C160="51", C160="52", C160="66"), (L160*'UNIT VALUES'!$C$26)-CALCS!O160,0)&gt;0, IF(OR(C160="51", C160="52", C160="66"), (L160*'UNIT VALUES'!$C$26)-CALCS!O160,0), 0), 0))</f>
        <v>0</v>
      </c>
      <c r="U160" s="25">
        <f>IF(C160="22", (O160*'UNIT VALUES'!$D$38)+(Q160*'UNIT VALUES'!$D$39)+(S160*'UNIT VALUES'!$D$40), (O160*'UNIT VALUES'!$D$28)+(Q160*'UNIT VALUES'!$D$29)+(S160*'UNIT VALUES'!$D$30))</f>
        <v>758228.01447858941</v>
      </c>
      <c r="V160" s="25">
        <f>IF(C160="22",(O160*'UNIT VALUES'!$D$41)+(Q160*'UNIT VALUES'!$D$42)+(R160*'UNIT VALUES'!$D$43),IF(C160="66",(Q160*'UNIT VALUES'!$D$31)+(T160*'UNIT VALUES'!$D$33)+(R160*'UNIT VALUES'!$D$34),(Q160*'UNIT VALUES'!$D$31)+(T160*'UNIT VALUES'!$D$32)+(R160*'UNIT VALUES'!$D$34)))</f>
        <v>260789.37644154613</v>
      </c>
      <c r="W160" s="25">
        <f t="shared" si="5"/>
        <v>758228</v>
      </c>
      <c r="X160" s="30">
        <f>ROUND(IF(C160="22", W160*'UNIT VALUES'!$D$44, W160*'UNIT VALUES'!$D$36), 0)</f>
        <v>662843</v>
      </c>
      <c r="Y160" s="168">
        <f>ROUND(IF(C160="22", IF(U160&gt;V160,O160*'UNIT VALUES'!$D$38*'UNIT VALUES'!$D$44,O160*'UNIT VALUES'!$D$41*'UNIT VALUES'!$D$44),IF(U160&gt;V160, O160*'UNIT VALUES'!$D$28*'UNIT VALUES'!$D$36,0)), 0)</f>
        <v>128507</v>
      </c>
      <c r="Z160" s="168">
        <f>ROUND(IF(C160="22", IF(U160&gt;V160,Q160*'UNIT VALUES'!$D$39*'UNIT VALUES'!$D$44,Q160*'UNIT VALUES'!$D$42*'UNIT VALUES'!$D$44), IF(U160&gt;V160, Q160*'UNIT VALUES'!$D$29*'UNIT VALUES'!$D$36, Q160*'UNIT VALUES'!$D$31*'UNIT VALUES'!$D$36)),0)</f>
        <v>290868</v>
      </c>
      <c r="AA160" s="168">
        <f>ROUND(IF(C160="22", IF(U160&gt;V160,0,R160*'UNIT VALUES'!$D$43*'UNIT VALUES'!$D$44),IF(CALCS!U160&gt;CALCS!V160,0,CALCS!R160*'UNIT VALUES'!$D$34*'UNIT VALUES'!$D$36)), 0)</f>
        <v>0</v>
      </c>
      <c r="AB160" s="168">
        <f>ROUND(IF(C160="22",IF(U160&gt;V160,S160*'UNIT VALUES'!$D$40*'UNIT VALUES'!$D$44,0),IF(U160&gt;V160,S160*'UNIT VALUES'!$D$30*'UNIT VALUES'!$D$36)), 0)</f>
        <v>243469</v>
      </c>
      <c r="AC160" s="168">
        <f>ROUND(IF(U160&gt;V160,0,IF(T160&gt;1, IF(C160="66", T160*'UNIT VALUES'!$D$33*'UNIT VALUES'!$D$36,T160*'UNIT VALUES'!$D$32*'UNIT VALUES'!$D$36),0)),0)</f>
        <v>0</v>
      </c>
      <c r="AD160" t="str">
        <f t="shared" si="6"/>
        <v>062790</v>
      </c>
    </row>
    <row r="161" spans="1:30" x14ac:dyDescent="0.25">
      <c r="A161" s="176" t="s">
        <v>4720</v>
      </c>
      <c r="B161" s="176" t="s">
        <v>223</v>
      </c>
      <c r="C161" s="176" t="s">
        <v>47</v>
      </c>
      <c r="D161" s="176" t="s">
        <v>48</v>
      </c>
      <c r="E161" s="176" t="s">
        <v>224</v>
      </c>
      <c r="F161" s="176" t="s">
        <v>4719</v>
      </c>
      <c r="G161" s="176" t="s">
        <v>22</v>
      </c>
      <c r="H161" s="176" t="s">
        <v>23</v>
      </c>
      <c r="I161" s="176" t="s">
        <v>4721</v>
      </c>
      <c r="J161" s="176" t="s">
        <v>4628</v>
      </c>
      <c r="K161" s="176" t="s">
        <v>3328</v>
      </c>
      <c r="L161" s="176" t="s">
        <v>5079</v>
      </c>
      <c r="M161" s="177">
        <v>0</v>
      </c>
      <c r="N161" s="177">
        <v>0</v>
      </c>
      <c r="O161" s="177">
        <v>52228</v>
      </c>
      <c r="P161" s="177">
        <v>0</v>
      </c>
      <c r="Q161" s="177">
        <v>5889</v>
      </c>
      <c r="R161" s="177">
        <v>686</v>
      </c>
      <c r="S161" s="177">
        <v>1330</v>
      </c>
      <c r="T161" s="24">
        <f>IF(P161&gt;0, ROUND(IF(IF(OR(C161="51", C161="52", C161="66"), (L161*'UNIT VALUES'!$C$26)-CALCS!P161,0)&gt;0, IF(OR(C161="51", C161="52", C161="66"), (L161*'UNIT VALUES'!$C$26)-CALCS!P161,0), 0), 0), ROUND(IF(IF(OR(C161="51", C161="52", C161="66"), (L161*'UNIT VALUES'!$C$26)-CALCS!O161,0)&gt;0, IF(OR(C161="51", C161="52", C161="66"), (L161*'UNIT VALUES'!$C$26)-CALCS!O161,0), 0), 0))</f>
        <v>0</v>
      </c>
      <c r="U161" s="25">
        <f>IF(C161="22", (O161*'UNIT VALUES'!$D$38)+(Q161*'UNIT VALUES'!$D$39)+(S161*'UNIT VALUES'!$D$40), (O161*'UNIT VALUES'!$D$28)+(Q161*'UNIT VALUES'!$D$29)+(S161*'UNIT VALUES'!$D$30))</f>
        <v>490196.35400061531</v>
      </c>
      <c r="V161" s="25">
        <f>IF(C161="22",(O161*'UNIT VALUES'!$D$41)+(Q161*'UNIT VALUES'!$D$42)+(R161*'UNIT VALUES'!$D$43),IF(C161="66",(Q161*'UNIT VALUES'!$D$31)+(T161*'UNIT VALUES'!$D$33)+(R161*'UNIT VALUES'!$D$34),(Q161*'UNIT VALUES'!$D$31)+(T161*'UNIT VALUES'!$D$32)+(R161*'UNIT VALUES'!$D$34)))</f>
        <v>154830.48482292442</v>
      </c>
      <c r="W161" s="25">
        <f t="shared" si="5"/>
        <v>490196</v>
      </c>
      <c r="X161" s="30">
        <f>ROUND(IF(C161="22", W161*'UNIT VALUES'!$D$44, W161*'UNIT VALUES'!$D$36), 0)</f>
        <v>428530</v>
      </c>
      <c r="Y161" s="168">
        <f>ROUND(IF(C161="22", IF(U161&gt;V161,O161*'UNIT VALUES'!$D$38*'UNIT VALUES'!$D$44,O161*'UNIT VALUES'!$D$41*'UNIT VALUES'!$D$44),IF(U161&gt;V161, O161*'UNIT VALUES'!$D$28*'UNIT VALUES'!$D$36,0)), 0)</f>
        <v>94960</v>
      </c>
      <c r="Z161" s="168">
        <f>ROUND(IF(C161="22", IF(U161&gt;V161,Q161*'UNIT VALUES'!$D$39*'UNIT VALUES'!$D$44,Q161*'UNIT VALUES'!$D$42*'UNIT VALUES'!$D$44), IF(U161&gt;V161, Q161*'UNIT VALUES'!$D$29*'UNIT VALUES'!$D$36, Q161*'UNIT VALUES'!$D$31*'UNIT VALUES'!$D$36)),0)</f>
        <v>143762</v>
      </c>
      <c r="AA161" s="168">
        <f>ROUND(IF(C161="22", IF(U161&gt;V161,0,R161*'UNIT VALUES'!$D$43*'UNIT VALUES'!$D$44),IF(CALCS!U161&gt;CALCS!V161,0,CALCS!R161*'UNIT VALUES'!$D$34*'UNIT VALUES'!$D$36)), 0)</f>
        <v>0</v>
      </c>
      <c r="AB161" s="168">
        <f>ROUND(IF(C161="22",IF(U161&gt;V161,S161*'UNIT VALUES'!$D$40*'UNIT VALUES'!$D$44,0),IF(U161&gt;V161,S161*'UNIT VALUES'!$D$30*'UNIT VALUES'!$D$36)), 0)</f>
        <v>189808</v>
      </c>
      <c r="AC161" s="168">
        <f>ROUND(IF(U161&gt;V161,0,IF(T161&gt;1, IF(C161="66", T161*'UNIT VALUES'!$D$33*'UNIT VALUES'!$D$36,T161*'UNIT VALUES'!$D$32*'UNIT VALUES'!$D$36),0)),0)</f>
        <v>0</v>
      </c>
      <c r="AD161" t="str">
        <f t="shared" si="6"/>
        <v>062802</v>
      </c>
    </row>
    <row r="162" spans="1:30" x14ac:dyDescent="0.25">
      <c r="A162" s="176" t="s">
        <v>5080</v>
      </c>
      <c r="B162" s="176" t="s">
        <v>223</v>
      </c>
      <c r="C162" s="176" t="s">
        <v>27</v>
      </c>
      <c r="D162" s="176" t="s">
        <v>28</v>
      </c>
      <c r="E162" s="176" t="s">
        <v>224</v>
      </c>
      <c r="F162" s="176" t="s">
        <v>553</v>
      </c>
      <c r="G162" s="176" t="s">
        <v>227</v>
      </c>
      <c r="H162" s="176" t="s">
        <v>23</v>
      </c>
      <c r="I162" s="176" t="s">
        <v>554</v>
      </c>
      <c r="J162" s="176" t="s">
        <v>229</v>
      </c>
      <c r="K162" s="176" t="s">
        <v>3327</v>
      </c>
      <c r="L162" s="176" t="s">
        <v>5081</v>
      </c>
      <c r="M162" s="177">
        <v>35160</v>
      </c>
      <c r="N162" s="177">
        <v>35160</v>
      </c>
      <c r="O162" s="177">
        <v>82270</v>
      </c>
      <c r="P162" s="177">
        <v>0</v>
      </c>
      <c r="Q162" s="177">
        <v>3265</v>
      </c>
      <c r="R162" s="177">
        <v>686</v>
      </c>
      <c r="S162" s="177">
        <v>627</v>
      </c>
      <c r="T162" s="24">
        <f>IF(P162&gt;0, ROUND(IF(IF(OR(C162="51", C162="52", C162="66"), (L162*'UNIT VALUES'!$C$26)-CALCS!P162,0)&gt;0, IF(OR(C162="51", C162="52", C162="66"), (L162*'UNIT VALUES'!$C$26)-CALCS!P162,0), 0), 0), ROUND(IF(IF(OR(C162="51", C162="52", C162="66"), (L162*'UNIT VALUES'!$C$26)-CALCS!O162,0)&gt;0, IF(OR(C162="51", C162="52", C162="66"), (L162*'UNIT VALUES'!$C$26)-CALCS!O162,0), 0), 0))</f>
        <v>0</v>
      </c>
      <c r="U162" s="25">
        <f>IF(C162="22", (O162*'UNIT VALUES'!$D$38)+(Q162*'UNIT VALUES'!$D$39)+(S162*'UNIT VALUES'!$D$40), (O162*'UNIT VALUES'!$D$28)+(Q162*'UNIT VALUES'!$D$29)+(S162*'UNIT VALUES'!$D$30))</f>
        <v>364638.84758087317</v>
      </c>
      <c r="V162" s="25">
        <f>IF(C162="22",(O162*'UNIT VALUES'!$D$41)+(Q162*'UNIT VALUES'!$D$42)+(R162*'UNIT VALUES'!$D$43),IF(C162="66",(Q162*'UNIT VALUES'!$D$31)+(T162*'UNIT VALUES'!$D$33)+(R162*'UNIT VALUES'!$D$34),(Q162*'UNIT VALUES'!$D$31)+(T162*'UNIT VALUES'!$D$32)+(R162*'UNIT VALUES'!$D$34)))</f>
        <v>110865.6430367766</v>
      </c>
      <c r="W162" s="25">
        <f t="shared" si="5"/>
        <v>364639</v>
      </c>
      <c r="X162" s="30">
        <f>ROUND(IF(C162="22", W162*'UNIT VALUES'!$D$44, W162*'UNIT VALUES'!$D$36), 0)</f>
        <v>318768</v>
      </c>
      <c r="Y162" s="168">
        <f>ROUND(IF(C162="22", IF(U162&gt;V162,O162*'UNIT VALUES'!$D$38*'UNIT VALUES'!$D$44,O162*'UNIT VALUES'!$D$41*'UNIT VALUES'!$D$44),IF(U162&gt;V162, O162*'UNIT VALUES'!$D$28*'UNIT VALUES'!$D$36,0)), 0)</f>
        <v>149582</v>
      </c>
      <c r="Z162" s="168">
        <f>ROUND(IF(C162="22", IF(U162&gt;V162,Q162*'UNIT VALUES'!$D$39*'UNIT VALUES'!$D$44,Q162*'UNIT VALUES'!$D$42*'UNIT VALUES'!$D$44), IF(U162&gt;V162, Q162*'UNIT VALUES'!$D$29*'UNIT VALUES'!$D$36, Q162*'UNIT VALUES'!$D$31*'UNIT VALUES'!$D$36)),0)</f>
        <v>79705</v>
      </c>
      <c r="AA162" s="168">
        <f>ROUND(IF(C162="22", IF(U162&gt;V162,0,R162*'UNIT VALUES'!$D$43*'UNIT VALUES'!$D$44),IF(CALCS!U162&gt;CALCS!V162,0,CALCS!R162*'UNIT VALUES'!$D$34*'UNIT VALUES'!$D$36)), 0)</f>
        <v>0</v>
      </c>
      <c r="AB162" s="168">
        <f>ROUND(IF(C162="22",IF(U162&gt;V162,S162*'UNIT VALUES'!$D$40*'UNIT VALUES'!$D$44,0),IF(U162&gt;V162,S162*'UNIT VALUES'!$D$30*'UNIT VALUES'!$D$36)), 0)</f>
        <v>89481</v>
      </c>
      <c r="AC162" s="168">
        <f>ROUND(IF(U162&gt;V162,0,IF(T162&gt;1, IF(C162="66", T162*'UNIT VALUES'!$D$33*'UNIT VALUES'!$D$36,T162*'UNIT VALUES'!$D$32*'UNIT VALUES'!$D$36),0)),0)</f>
        <v>0</v>
      </c>
      <c r="AD162" t="str">
        <f t="shared" si="6"/>
        <v>062826</v>
      </c>
    </row>
    <row r="163" spans="1:30" x14ac:dyDescent="0.25">
      <c r="A163" s="176" t="s">
        <v>5082</v>
      </c>
      <c r="B163" s="176" t="s">
        <v>223</v>
      </c>
      <c r="C163" s="176" t="s">
        <v>47</v>
      </c>
      <c r="D163" s="176" t="s">
        <v>48</v>
      </c>
      <c r="E163" s="176" t="s">
        <v>224</v>
      </c>
      <c r="F163" s="176" t="s">
        <v>556</v>
      </c>
      <c r="G163" s="176" t="s">
        <v>232</v>
      </c>
      <c r="H163" s="176" t="s">
        <v>23</v>
      </c>
      <c r="I163" s="176" t="s">
        <v>557</v>
      </c>
      <c r="J163" s="176" t="s">
        <v>234</v>
      </c>
      <c r="K163" s="176" t="s">
        <v>3328</v>
      </c>
      <c r="L163" s="176" t="s">
        <v>5083</v>
      </c>
      <c r="M163" s="177">
        <v>92742</v>
      </c>
      <c r="N163" s="177">
        <v>92742</v>
      </c>
      <c r="O163" s="177">
        <v>152494</v>
      </c>
      <c r="P163" s="177">
        <v>0</v>
      </c>
      <c r="Q163" s="177">
        <v>32638</v>
      </c>
      <c r="R163" s="177">
        <v>5741</v>
      </c>
      <c r="S163" s="177">
        <v>7659</v>
      </c>
      <c r="T163" s="24">
        <f>IF(P163&gt;0, ROUND(IF(IF(OR(C163="51", C163="52", C163="66"), (L163*'UNIT VALUES'!$C$26)-CALCS!P163,0)&gt;0, IF(OR(C163="51", C163="52", C163="66"), (L163*'UNIT VALUES'!$C$26)-CALCS!P163,0), 0), 0), ROUND(IF(IF(OR(C163="51", C163="52", C163="66"), (L163*'UNIT VALUES'!$C$26)-CALCS!O163,0)&gt;0, IF(OR(C163="51", C163="52", C163="66"), (L163*'UNIT VALUES'!$C$26)-CALCS!O163,0), 0), 0))</f>
        <v>0</v>
      </c>
      <c r="U163" s="25">
        <f>IF(C163="22", (O163*'UNIT VALUES'!$D$38)+(Q163*'UNIT VALUES'!$D$39)+(S163*'UNIT VALUES'!$D$40), (O163*'UNIT VALUES'!$D$28)+(Q163*'UNIT VALUES'!$D$29)+(S163*'UNIT VALUES'!$D$30))</f>
        <v>2478900.9482476078</v>
      </c>
      <c r="V163" s="25">
        <f>IF(C163="22",(O163*'UNIT VALUES'!$D$41)+(Q163*'UNIT VALUES'!$D$42)+(R163*'UNIT VALUES'!$D$43),IF(C163="66",(Q163*'UNIT VALUES'!$D$31)+(T163*'UNIT VALUES'!$D$33)+(R163*'UNIT VALUES'!$D$34),(Q163*'UNIT VALUES'!$D$31)+(T163*'UNIT VALUES'!$D$32)+(R163*'UNIT VALUES'!$D$34)))</f>
        <v>1016845.9503498203</v>
      </c>
      <c r="W163" s="25">
        <f t="shared" si="5"/>
        <v>2478901</v>
      </c>
      <c r="X163" s="30">
        <f>ROUND(IF(C163="22", W163*'UNIT VALUES'!$D$44, W163*'UNIT VALUES'!$D$36), 0)</f>
        <v>2167057</v>
      </c>
      <c r="Y163" s="168">
        <f>ROUND(IF(C163="22", IF(U163&gt;V163,O163*'UNIT VALUES'!$D$38*'UNIT VALUES'!$D$44,O163*'UNIT VALUES'!$D$41*'UNIT VALUES'!$D$44),IF(U163&gt;V163, O163*'UNIT VALUES'!$D$28*'UNIT VALUES'!$D$36,0)), 0)</f>
        <v>277261</v>
      </c>
      <c r="Z163" s="168">
        <f>ROUND(IF(C163="22", IF(U163&gt;V163,Q163*'UNIT VALUES'!$D$39*'UNIT VALUES'!$D$44,Q163*'UNIT VALUES'!$D$42*'UNIT VALUES'!$D$44), IF(U163&gt;V163, Q163*'UNIT VALUES'!$D$29*'UNIT VALUES'!$D$36, Q163*'UNIT VALUES'!$D$31*'UNIT VALUES'!$D$36)),0)</f>
        <v>796755</v>
      </c>
      <c r="AA163" s="168">
        <f>ROUND(IF(C163="22", IF(U163&gt;V163,0,R163*'UNIT VALUES'!$D$43*'UNIT VALUES'!$D$44),IF(CALCS!U163&gt;CALCS!V163,0,CALCS!R163*'UNIT VALUES'!$D$34*'UNIT VALUES'!$D$36)), 0)</f>
        <v>0</v>
      </c>
      <c r="AB163" s="168">
        <f>ROUND(IF(C163="22",IF(U163&gt;V163,S163*'UNIT VALUES'!$D$40*'UNIT VALUES'!$D$44,0),IF(U163&gt;V163,S163*'UNIT VALUES'!$D$30*'UNIT VALUES'!$D$36)), 0)</f>
        <v>1093040</v>
      </c>
      <c r="AC163" s="168">
        <f>ROUND(IF(U163&gt;V163,0,IF(T163&gt;1, IF(C163="66", T163*'UNIT VALUES'!$D$33*'UNIT VALUES'!$D$36,T163*'UNIT VALUES'!$D$32*'UNIT VALUES'!$D$36),0)),0)</f>
        <v>0</v>
      </c>
      <c r="AD163" t="str">
        <f t="shared" si="6"/>
        <v>062850</v>
      </c>
    </row>
    <row r="164" spans="1:30" x14ac:dyDescent="0.25">
      <c r="A164" s="176" t="s">
        <v>5084</v>
      </c>
      <c r="B164" s="176" t="s">
        <v>223</v>
      </c>
      <c r="C164" s="176" t="s">
        <v>27</v>
      </c>
      <c r="D164" s="176" t="s">
        <v>28</v>
      </c>
      <c r="E164" s="176" t="s">
        <v>224</v>
      </c>
      <c r="F164" s="176" t="s">
        <v>559</v>
      </c>
      <c r="G164" s="176" t="s">
        <v>560</v>
      </c>
      <c r="H164" s="176" t="s">
        <v>23</v>
      </c>
      <c r="I164" s="176" t="s">
        <v>561</v>
      </c>
      <c r="J164" s="176" t="s">
        <v>562</v>
      </c>
      <c r="K164" s="176" t="s">
        <v>3327</v>
      </c>
      <c r="L164" s="176" t="s">
        <v>5085</v>
      </c>
      <c r="M164" s="177">
        <v>20878</v>
      </c>
      <c r="N164" s="177">
        <v>19707</v>
      </c>
      <c r="O164" s="177">
        <v>58978</v>
      </c>
      <c r="P164" s="177">
        <v>0</v>
      </c>
      <c r="Q164" s="177">
        <v>16700</v>
      </c>
      <c r="R164" s="177">
        <v>1087</v>
      </c>
      <c r="S164" s="177">
        <v>1692</v>
      </c>
      <c r="T164" s="24">
        <f>IF(P164&gt;0, ROUND(IF(IF(OR(C164="51", C164="52", C164="66"), (L164*'UNIT VALUES'!$C$26)-CALCS!P164,0)&gt;0, IF(OR(C164="51", C164="52", C164="66"), (L164*'UNIT VALUES'!$C$26)-CALCS!P164,0), 0), 0), ROUND(IF(IF(OR(C164="51", C164="52", C164="66"), (L164*'UNIT VALUES'!$C$26)-CALCS!O164,0)&gt;0, IF(OR(C164="51", C164="52", C164="66"), (L164*'UNIT VALUES'!$C$26)-CALCS!O164,0), 0), 0))</f>
        <v>0</v>
      </c>
      <c r="U164" s="25">
        <f>IF(C164="22", (O164*'UNIT VALUES'!$D$38)+(Q164*'UNIT VALUES'!$D$39)+(S164*'UNIT VALUES'!$D$40), (O164*'UNIT VALUES'!$D$28)+(Q164*'UNIT VALUES'!$D$29)+(S164*'UNIT VALUES'!$D$30))</f>
        <v>865226.84515651315</v>
      </c>
      <c r="V164" s="25">
        <f>IF(C164="22",(O164*'UNIT VALUES'!$D$41)+(Q164*'UNIT VALUES'!$D$42)+(R164*'UNIT VALUES'!$D$43),IF(C164="66",(Q164*'UNIT VALUES'!$D$31)+(T164*'UNIT VALUES'!$D$33)+(R164*'UNIT VALUES'!$D$34),(Q164*'UNIT VALUES'!$D$31)+(T164*'UNIT VALUES'!$D$32)+(R164*'UNIT VALUES'!$D$34)))</f>
        <v>368796.39954535576</v>
      </c>
      <c r="W164" s="25">
        <f t="shared" si="5"/>
        <v>865227</v>
      </c>
      <c r="X164" s="30">
        <f>ROUND(IF(C164="22", W164*'UNIT VALUES'!$D$44, W164*'UNIT VALUES'!$D$36), 0)</f>
        <v>756382</v>
      </c>
      <c r="Y164" s="168">
        <f>ROUND(IF(C164="22", IF(U164&gt;V164,O164*'UNIT VALUES'!$D$38*'UNIT VALUES'!$D$44,O164*'UNIT VALUES'!$D$41*'UNIT VALUES'!$D$44),IF(U164&gt;V164, O164*'UNIT VALUES'!$D$28*'UNIT VALUES'!$D$36,0)), 0)</f>
        <v>107233</v>
      </c>
      <c r="Z164" s="168">
        <f>ROUND(IF(C164="22", IF(U164&gt;V164,Q164*'UNIT VALUES'!$D$39*'UNIT VALUES'!$D$44,Q164*'UNIT VALUES'!$D$42*'UNIT VALUES'!$D$44), IF(U164&gt;V164, Q164*'UNIT VALUES'!$D$29*'UNIT VALUES'!$D$36, Q164*'UNIT VALUES'!$D$31*'UNIT VALUES'!$D$36)),0)</f>
        <v>407679</v>
      </c>
      <c r="AA164" s="168">
        <f>ROUND(IF(C164="22", IF(U164&gt;V164,0,R164*'UNIT VALUES'!$D$43*'UNIT VALUES'!$D$44),IF(CALCS!U164&gt;CALCS!V164,0,CALCS!R164*'UNIT VALUES'!$D$34*'UNIT VALUES'!$D$36)), 0)</f>
        <v>0</v>
      </c>
      <c r="AB164" s="168">
        <f>ROUND(IF(C164="22",IF(U164&gt;V164,S164*'UNIT VALUES'!$D$40*'UNIT VALUES'!$D$44,0),IF(U164&gt;V164,S164*'UNIT VALUES'!$D$30*'UNIT VALUES'!$D$36)), 0)</f>
        <v>241471</v>
      </c>
      <c r="AC164" s="168">
        <f>ROUND(IF(U164&gt;V164,0,IF(T164&gt;1, IF(C164="66", T164*'UNIT VALUES'!$D$33*'UNIT VALUES'!$D$36,T164*'UNIT VALUES'!$D$32*'UNIT VALUES'!$D$36),0)),0)</f>
        <v>0</v>
      </c>
      <c r="AD164" t="str">
        <f t="shared" si="6"/>
        <v>062862</v>
      </c>
    </row>
    <row r="165" spans="1:30" x14ac:dyDescent="0.25">
      <c r="A165" s="176" t="s">
        <v>5086</v>
      </c>
      <c r="B165" s="176" t="s">
        <v>223</v>
      </c>
      <c r="C165" s="176" t="s">
        <v>27</v>
      </c>
      <c r="D165" s="176" t="s">
        <v>28</v>
      </c>
      <c r="E165" s="176" t="s">
        <v>224</v>
      </c>
      <c r="F165" s="176" t="s">
        <v>564</v>
      </c>
      <c r="G165" s="176" t="s">
        <v>294</v>
      </c>
      <c r="H165" s="176" t="s">
        <v>23</v>
      </c>
      <c r="I165" s="176" t="s">
        <v>565</v>
      </c>
      <c r="J165" s="176" t="s">
        <v>296</v>
      </c>
      <c r="K165" s="176" t="s">
        <v>3327</v>
      </c>
      <c r="L165" s="176" t="s">
        <v>4878</v>
      </c>
      <c r="M165" s="177">
        <v>0</v>
      </c>
      <c r="N165" s="177">
        <v>0</v>
      </c>
      <c r="O165" s="177">
        <v>72326</v>
      </c>
      <c r="P165" s="177">
        <v>0</v>
      </c>
      <c r="Q165" s="177">
        <v>11651</v>
      </c>
      <c r="R165" s="177">
        <v>153</v>
      </c>
      <c r="S165" s="177">
        <v>1192</v>
      </c>
      <c r="T165" s="24">
        <f>IF(P165&gt;0, ROUND(IF(IF(OR(C165="51", C165="52", C165="66"), (L165*'UNIT VALUES'!$C$26)-CALCS!P165,0)&gt;0, IF(OR(C165="51", C165="52", C165="66"), (L165*'UNIT VALUES'!$C$26)-CALCS!P165,0), 0), 0), ROUND(IF(IF(OR(C165="51", C165="52", C165="66"), (L165*'UNIT VALUES'!$C$26)-CALCS!O165,0)&gt;0, IF(OR(C165="51", C165="52", C165="66"), (L165*'UNIT VALUES'!$C$26)-CALCS!O165,0), 0), 0))</f>
        <v>0</v>
      </c>
      <c r="U165" s="25">
        <f>IF(C165="22", (O165*'UNIT VALUES'!$D$38)+(Q165*'UNIT VALUES'!$D$39)+(S165*'UNIT VALUES'!$D$40), (O165*'UNIT VALUES'!$D$28)+(Q165*'UNIT VALUES'!$D$29)+(S165*'UNIT VALUES'!$D$30))</f>
        <v>670370.88523693394</v>
      </c>
      <c r="V165" s="25">
        <f>IF(C165="22",(O165*'UNIT VALUES'!$D$41)+(Q165*'UNIT VALUES'!$D$42)+(R165*'UNIT VALUES'!$D$43),IF(C165="66",(Q165*'UNIT VALUES'!$D$31)+(T165*'UNIT VALUES'!$D$33)+(R165*'UNIT VALUES'!$D$34),(Q165*'UNIT VALUES'!$D$31)+(T165*'UNIT VALUES'!$D$32)+(R165*'UNIT VALUES'!$D$34)))</f>
        <v>207736.95463237952</v>
      </c>
      <c r="W165" s="25">
        <f t="shared" si="5"/>
        <v>670371</v>
      </c>
      <c r="X165" s="30">
        <f>ROUND(IF(C165="22", W165*'UNIT VALUES'!$D$44, W165*'UNIT VALUES'!$D$36), 0)</f>
        <v>586039</v>
      </c>
      <c r="Y165" s="168">
        <f>ROUND(IF(C165="22", IF(U165&gt;V165,O165*'UNIT VALUES'!$D$38*'UNIT VALUES'!$D$44,O165*'UNIT VALUES'!$D$41*'UNIT VALUES'!$D$44),IF(U165&gt;V165, O165*'UNIT VALUES'!$D$28*'UNIT VALUES'!$D$36,0)), 0)</f>
        <v>131502</v>
      </c>
      <c r="Z165" s="168">
        <f>ROUND(IF(C165="22", IF(U165&gt;V165,Q165*'UNIT VALUES'!$D$39*'UNIT VALUES'!$D$44,Q165*'UNIT VALUES'!$D$42*'UNIT VALUES'!$D$44), IF(U165&gt;V165, Q165*'UNIT VALUES'!$D$29*'UNIT VALUES'!$D$36, Q165*'UNIT VALUES'!$D$31*'UNIT VALUES'!$D$36)),0)</f>
        <v>284423</v>
      </c>
      <c r="AA165" s="168">
        <f>ROUND(IF(C165="22", IF(U165&gt;V165,0,R165*'UNIT VALUES'!$D$43*'UNIT VALUES'!$D$44),IF(CALCS!U165&gt;CALCS!V165,0,CALCS!R165*'UNIT VALUES'!$D$34*'UNIT VALUES'!$D$36)), 0)</f>
        <v>0</v>
      </c>
      <c r="AB165" s="168">
        <f>ROUND(IF(C165="22",IF(U165&gt;V165,S165*'UNIT VALUES'!$D$40*'UNIT VALUES'!$D$44,0),IF(U165&gt;V165,S165*'UNIT VALUES'!$D$30*'UNIT VALUES'!$D$36)), 0)</f>
        <v>170114</v>
      </c>
      <c r="AC165" s="168">
        <f>ROUND(IF(U165&gt;V165,0,IF(T165&gt;1, IF(C165="66", T165*'UNIT VALUES'!$D$33*'UNIT VALUES'!$D$36,T165*'UNIT VALUES'!$D$32*'UNIT VALUES'!$D$36),0)),0)</f>
        <v>0</v>
      </c>
      <c r="AD165" t="str">
        <f t="shared" si="6"/>
        <v>062928</v>
      </c>
    </row>
    <row r="166" spans="1:30" x14ac:dyDescent="0.25">
      <c r="A166" s="176" t="s">
        <v>5087</v>
      </c>
      <c r="B166" s="176" t="s">
        <v>223</v>
      </c>
      <c r="C166" s="176" t="s">
        <v>47</v>
      </c>
      <c r="D166" s="176" t="s">
        <v>48</v>
      </c>
      <c r="E166" s="176" t="s">
        <v>224</v>
      </c>
      <c r="F166" s="176" t="s">
        <v>567</v>
      </c>
      <c r="G166" s="176" t="s">
        <v>243</v>
      </c>
      <c r="H166" s="176" t="s">
        <v>23</v>
      </c>
      <c r="I166" s="176" t="s">
        <v>568</v>
      </c>
      <c r="J166" s="176" t="s">
        <v>245</v>
      </c>
      <c r="K166" s="176" t="s">
        <v>3328</v>
      </c>
      <c r="L166" s="176" t="s">
        <v>4878</v>
      </c>
      <c r="M166" s="177">
        <v>55250</v>
      </c>
      <c r="N166" s="177">
        <v>55250</v>
      </c>
      <c r="O166" s="177">
        <v>176534</v>
      </c>
      <c r="P166" s="177">
        <v>0</v>
      </c>
      <c r="Q166" s="177">
        <v>14776</v>
      </c>
      <c r="R166" s="177">
        <v>462</v>
      </c>
      <c r="S166" s="177">
        <v>1955</v>
      </c>
      <c r="T166" s="24">
        <f>IF(P166&gt;0, ROUND(IF(IF(OR(C166="51", C166="52", C166="66"), (L166*'UNIT VALUES'!$C$26)-CALCS!P166,0)&gt;0, IF(OR(C166="51", C166="52", C166="66"), (L166*'UNIT VALUES'!$C$26)-CALCS!P166,0), 0), 0), ROUND(IF(IF(OR(C166="51", C166="52", C166="66"), (L166*'UNIT VALUES'!$C$26)-CALCS!O166,0)&gt;0, IF(OR(C166="51", C166="52", C166="66"), (L166*'UNIT VALUES'!$C$26)-CALCS!O166,0), 0), 0))</f>
        <v>0</v>
      </c>
      <c r="U166" s="25">
        <f>IF(C166="22", (O166*'UNIT VALUES'!$D$38)+(Q166*'UNIT VALUES'!$D$39)+(S166*'UNIT VALUES'!$D$40), (O166*'UNIT VALUES'!$D$28)+(Q166*'UNIT VALUES'!$D$29)+(S166*'UNIT VALUES'!$D$30))</f>
        <v>1098929.2880989949</v>
      </c>
      <c r="V166" s="25">
        <f>IF(C166="22",(O166*'UNIT VALUES'!$D$41)+(Q166*'UNIT VALUES'!$D$42)+(R166*'UNIT VALUES'!$D$43),IF(C166="66",(Q166*'UNIT VALUES'!$D$31)+(T166*'UNIT VALUES'!$D$33)+(R166*'UNIT VALUES'!$D$34),(Q166*'UNIT VALUES'!$D$31)+(T166*'UNIT VALUES'!$D$32)+(R166*'UNIT VALUES'!$D$34)))</f>
        <v>285392.9698619179</v>
      </c>
      <c r="W166" s="25">
        <f t="shared" si="5"/>
        <v>1098929</v>
      </c>
      <c r="X166" s="30">
        <f>ROUND(IF(C166="22", W166*'UNIT VALUES'!$D$44, W166*'UNIT VALUES'!$D$36), 0)</f>
        <v>960684</v>
      </c>
      <c r="Y166" s="168">
        <f>ROUND(IF(C166="22", IF(U166&gt;V166,O166*'UNIT VALUES'!$D$38*'UNIT VALUES'!$D$44,O166*'UNIT VALUES'!$D$41*'UNIT VALUES'!$D$44),IF(U166&gt;V166, O166*'UNIT VALUES'!$D$28*'UNIT VALUES'!$D$36,0)), 0)</f>
        <v>320970</v>
      </c>
      <c r="Z166" s="168">
        <f>ROUND(IF(C166="22", IF(U166&gt;V166,Q166*'UNIT VALUES'!$D$39*'UNIT VALUES'!$D$44,Q166*'UNIT VALUES'!$D$42*'UNIT VALUES'!$D$44), IF(U166&gt;V166, Q166*'UNIT VALUES'!$D$29*'UNIT VALUES'!$D$36, Q166*'UNIT VALUES'!$D$31*'UNIT VALUES'!$D$36)),0)</f>
        <v>360710</v>
      </c>
      <c r="AA166" s="168">
        <f>ROUND(IF(C166="22", IF(U166&gt;V166,0,R166*'UNIT VALUES'!$D$43*'UNIT VALUES'!$D$44),IF(CALCS!U166&gt;CALCS!V166,0,CALCS!R166*'UNIT VALUES'!$D$34*'UNIT VALUES'!$D$36)), 0)</f>
        <v>0</v>
      </c>
      <c r="AB166" s="168">
        <f>ROUND(IF(C166="22",IF(U166&gt;V166,S166*'UNIT VALUES'!$D$40*'UNIT VALUES'!$D$44,0),IF(U166&gt;V166,S166*'UNIT VALUES'!$D$30*'UNIT VALUES'!$D$36)), 0)</f>
        <v>279004</v>
      </c>
      <c r="AC166" s="168">
        <f>ROUND(IF(U166&gt;V166,0,IF(T166&gt;1, IF(C166="66", T166*'UNIT VALUES'!$D$33*'UNIT VALUES'!$D$36,T166*'UNIT VALUES'!$D$32*'UNIT VALUES'!$D$36),0)),0)</f>
        <v>0</v>
      </c>
      <c r="AD166" t="str">
        <f t="shared" si="6"/>
        <v>062930</v>
      </c>
    </row>
    <row r="167" spans="1:30" x14ac:dyDescent="0.25">
      <c r="A167" s="176" t="s">
        <v>5088</v>
      </c>
      <c r="B167" s="176" t="s">
        <v>223</v>
      </c>
      <c r="C167" s="176" t="s">
        <v>47</v>
      </c>
      <c r="D167" s="176" t="s">
        <v>48</v>
      </c>
      <c r="E167" s="176" t="s">
        <v>224</v>
      </c>
      <c r="F167" s="176" t="s">
        <v>570</v>
      </c>
      <c r="G167" s="176" t="s">
        <v>236</v>
      </c>
      <c r="H167" s="176" t="s">
        <v>23</v>
      </c>
      <c r="I167" s="176" t="s">
        <v>571</v>
      </c>
      <c r="J167" s="176" t="s">
        <v>4628</v>
      </c>
      <c r="K167" s="176" t="s">
        <v>3328</v>
      </c>
      <c r="L167" s="176" t="s">
        <v>4878</v>
      </c>
      <c r="M167" s="177">
        <v>0</v>
      </c>
      <c r="N167" s="177">
        <v>0</v>
      </c>
      <c r="O167" s="177">
        <v>48969</v>
      </c>
      <c r="P167" s="177">
        <v>0</v>
      </c>
      <c r="Q167" s="177">
        <v>1960</v>
      </c>
      <c r="R167" s="177">
        <v>99</v>
      </c>
      <c r="S167" s="177">
        <v>511</v>
      </c>
      <c r="T167" s="24">
        <f>IF(P167&gt;0, ROUND(IF(IF(OR(C167="51", C167="52", C167="66"), (L167*'UNIT VALUES'!$C$26)-CALCS!P167,0)&gt;0, IF(OR(C167="51", C167="52", C167="66"), (L167*'UNIT VALUES'!$C$26)-CALCS!P167,0), 0), 0), ROUND(IF(IF(OR(C167="51", C167="52", C167="66"), (L167*'UNIT VALUES'!$C$26)-CALCS!O167,0)&gt;0, IF(OR(C167="51", C167="52", C167="66"), (L167*'UNIT VALUES'!$C$26)-CALCS!O167,0), 0), 0))</f>
        <v>0</v>
      </c>
      <c r="U167" s="25">
        <f>IF(C167="22", (O167*'UNIT VALUES'!$D$38)+(Q167*'UNIT VALUES'!$D$39)+(S167*'UNIT VALUES'!$D$40), (O167*'UNIT VALUES'!$D$28)+(Q167*'UNIT VALUES'!$D$29)+(S167*'UNIT VALUES'!$D$30))</f>
        <v>239999.94815019646</v>
      </c>
      <c r="V167" s="25">
        <f>IF(C167="22",(O167*'UNIT VALUES'!$D$41)+(Q167*'UNIT VALUES'!$D$42)+(R167*'UNIT VALUES'!$D$43),IF(C167="66",(Q167*'UNIT VALUES'!$D$31)+(T167*'UNIT VALUES'!$D$33)+(R167*'UNIT VALUES'!$D$34),(Q167*'UNIT VALUES'!$D$31)+(T167*'UNIT VALUES'!$D$32)+(R167*'UNIT VALUES'!$D$34)))</f>
        <v>40944.447154522895</v>
      </c>
      <c r="W167" s="25">
        <f t="shared" si="5"/>
        <v>240000</v>
      </c>
      <c r="X167" s="30">
        <f>ROUND(IF(C167="22", W167*'UNIT VALUES'!$D$44, W167*'UNIT VALUES'!$D$36), 0)</f>
        <v>209808</v>
      </c>
      <c r="Y167" s="168">
        <f>ROUND(IF(C167="22", IF(U167&gt;V167,O167*'UNIT VALUES'!$D$38*'UNIT VALUES'!$D$44,O167*'UNIT VALUES'!$D$41*'UNIT VALUES'!$D$44),IF(U167&gt;V167, O167*'UNIT VALUES'!$D$28*'UNIT VALUES'!$D$36,0)), 0)</f>
        <v>89034</v>
      </c>
      <c r="Z167" s="168">
        <f>ROUND(IF(C167="22", IF(U167&gt;V167,Q167*'UNIT VALUES'!$D$39*'UNIT VALUES'!$D$44,Q167*'UNIT VALUES'!$D$42*'UNIT VALUES'!$D$44), IF(U167&gt;V167, Q167*'UNIT VALUES'!$D$29*'UNIT VALUES'!$D$36, Q167*'UNIT VALUES'!$D$31*'UNIT VALUES'!$D$36)),0)</f>
        <v>47847</v>
      </c>
      <c r="AA167" s="168">
        <f>ROUND(IF(C167="22", IF(U167&gt;V167,0,R167*'UNIT VALUES'!$D$43*'UNIT VALUES'!$D$44),IF(CALCS!U167&gt;CALCS!V167,0,CALCS!R167*'UNIT VALUES'!$D$34*'UNIT VALUES'!$D$36)), 0)</f>
        <v>0</v>
      </c>
      <c r="AB167" s="168">
        <f>ROUND(IF(C167="22",IF(U167&gt;V167,S167*'UNIT VALUES'!$D$40*'UNIT VALUES'!$D$44,0),IF(U167&gt;V167,S167*'UNIT VALUES'!$D$30*'UNIT VALUES'!$D$36)), 0)</f>
        <v>72926</v>
      </c>
      <c r="AC167" s="168">
        <f>ROUND(IF(U167&gt;V167,0,IF(T167&gt;1, IF(C167="66", T167*'UNIT VALUES'!$D$33*'UNIT VALUES'!$D$36,T167*'UNIT VALUES'!$D$32*'UNIT VALUES'!$D$36),0)),0)</f>
        <v>0</v>
      </c>
      <c r="AD167" t="str">
        <f t="shared" si="6"/>
        <v>062949</v>
      </c>
    </row>
    <row r="168" spans="1:30" x14ac:dyDescent="0.25">
      <c r="A168" s="176" t="s">
        <v>5089</v>
      </c>
      <c r="B168" s="176" t="s">
        <v>223</v>
      </c>
      <c r="C168" s="176" t="s">
        <v>27</v>
      </c>
      <c r="D168" s="176" t="s">
        <v>28</v>
      </c>
      <c r="E168" s="176" t="s">
        <v>224</v>
      </c>
      <c r="F168" s="176" t="s">
        <v>573</v>
      </c>
      <c r="G168" s="176" t="s">
        <v>574</v>
      </c>
      <c r="H168" s="176" t="s">
        <v>23</v>
      </c>
      <c r="I168" s="176" t="s">
        <v>575</v>
      </c>
      <c r="J168" s="176" t="s">
        <v>576</v>
      </c>
      <c r="K168" s="176" t="s">
        <v>3327</v>
      </c>
      <c r="L168" s="176" t="s">
        <v>5090</v>
      </c>
      <c r="M168" s="177">
        <v>45239</v>
      </c>
      <c r="N168" s="177">
        <v>41995</v>
      </c>
      <c r="O168" s="177">
        <v>91808</v>
      </c>
      <c r="P168" s="177">
        <v>0</v>
      </c>
      <c r="Q168" s="177">
        <v>16809</v>
      </c>
      <c r="R168" s="177">
        <v>1063</v>
      </c>
      <c r="S168" s="177">
        <v>945</v>
      </c>
      <c r="T168" s="24">
        <f>IF(P168&gt;0, ROUND(IF(IF(OR(C168="51", C168="52", C168="66"), (L168*'UNIT VALUES'!$C$26)-CALCS!P168,0)&gt;0, IF(OR(C168="51", C168="52", C168="66"), (L168*'UNIT VALUES'!$C$26)-CALCS!P168,0), 0), 0), ROUND(IF(IF(OR(C168="51", C168="52", C168="66"), (L168*'UNIT VALUES'!$C$26)-CALCS!O168,0)&gt;0, IF(OR(C168="51", C168="52", C168="66"), (L168*'UNIT VALUES'!$C$26)-CALCS!O168,0), 0), 0))</f>
        <v>0</v>
      </c>
      <c r="U168" s="25">
        <f>IF(C168="22", (O168*'UNIT VALUES'!$D$38)+(Q168*'UNIT VALUES'!$D$39)+(S168*'UNIT VALUES'!$D$40), (O168*'UNIT VALUES'!$D$28)+(Q168*'UNIT VALUES'!$D$29)+(S168*'UNIT VALUES'!$D$30))</f>
        <v>814603.41885447619</v>
      </c>
      <c r="V168" s="25">
        <f>IF(C168="22",(O168*'UNIT VALUES'!$D$41)+(Q168*'UNIT VALUES'!$D$42)+(R168*'UNIT VALUES'!$D$43),IF(C168="66",(Q168*'UNIT VALUES'!$D$31)+(T168*'UNIT VALUES'!$D$33)+(R168*'UNIT VALUES'!$D$34),(Q168*'UNIT VALUES'!$D$31)+(T168*'UNIT VALUES'!$D$32)+(R168*'UNIT VALUES'!$D$34)))</f>
        <v>368657.86966319376</v>
      </c>
      <c r="W168" s="25">
        <f t="shared" si="5"/>
        <v>814603</v>
      </c>
      <c r="X168" s="30">
        <f>ROUND(IF(C168="22", W168*'UNIT VALUES'!$D$44, W168*'UNIT VALUES'!$D$36), 0)</f>
        <v>712126</v>
      </c>
      <c r="Y168" s="168">
        <f>ROUND(IF(C168="22", IF(U168&gt;V168,O168*'UNIT VALUES'!$D$38*'UNIT VALUES'!$D$44,O168*'UNIT VALUES'!$D$41*'UNIT VALUES'!$D$44),IF(U168&gt;V168, O168*'UNIT VALUES'!$D$28*'UNIT VALUES'!$D$36,0)), 0)</f>
        <v>166923</v>
      </c>
      <c r="Z168" s="168">
        <f>ROUND(IF(C168="22", IF(U168&gt;V168,Q168*'UNIT VALUES'!$D$39*'UNIT VALUES'!$D$44,Q168*'UNIT VALUES'!$D$42*'UNIT VALUES'!$D$44), IF(U168&gt;V168, Q168*'UNIT VALUES'!$D$29*'UNIT VALUES'!$D$36, Q168*'UNIT VALUES'!$D$31*'UNIT VALUES'!$D$36)),0)</f>
        <v>410340</v>
      </c>
      <c r="AA168" s="168">
        <f>ROUND(IF(C168="22", IF(U168&gt;V168,0,R168*'UNIT VALUES'!$D$43*'UNIT VALUES'!$D$44),IF(CALCS!U168&gt;CALCS!V168,0,CALCS!R168*'UNIT VALUES'!$D$34*'UNIT VALUES'!$D$36)), 0)</f>
        <v>0</v>
      </c>
      <c r="AB168" s="168">
        <f>ROUND(IF(C168="22",IF(U168&gt;V168,S168*'UNIT VALUES'!$D$40*'UNIT VALUES'!$D$44,0),IF(U168&gt;V168,S168*'UNIT VALUES'!$D$30*'UNIT VALUES'!$D$36)), 0)</f>
        <v>134864</v>
      </c>
      <c r="AC168" s="168">
        <f>ROUND(IF(U168&gt;V168,0,IF(T168&gt;1, IF(C168="66", T168*'UNIT VALUES'!$D$33*'UNIT VALUES'!$D$36,T168*'UNIT VALUES'!$D$32*'UNIT VALUES'!$D$36),0)),0)</f>
        <v>0</v>
      </c>
      <c r="AD168" t="str">
        <f t="shared" si="6"/>
        <v>062958</v>
      </c>
    </row>
    <row r="169" spans="1:30" x14ac:dyDescent="0.25">
      <c r="A169" s="176" t="s">
        <v>5091</v>
      </c>
      <c r="B169" s="176" t="s">
        <v>223</v>
      </c>
      <c r="C169" s="176" t="s">
        <v>47</v>
      </c>
      <c r="D169" s="176" t="s">
        <v>48</v>
      </c>
      <c r="E169" s="176" t="s">
        <v>224</v>
      </c>
      <c r="F169" s="176" t="s">
        <v>579</v>
      </c>
      <c r="G169" s="176" t="s">
        <v>232</v>
      </c>
      <c r="H169" s="176" t="s">
        <v>23</v>
      </c>
      <c r="I169" s="176" t="s">
        <v>580</v>
      </c>
      <c r="J169" s="176" t="s">
        <v>234</v>
      </c>
      <c r="K169" s="176" t="s">
        <v>3328</v>
      </c>
      <c r="L169" s="176" t="s">
        <v>5092</v>
      </c>
      <c r="M169" s="177">
        <v>58670</v>
      </c>
      <c r="N169" s="177">
        <v>57102</v>
      </c>
      <c r="O169" s="177">
        <v>67867</v>
      </c>
      <c r="P169" s="177">
        <v>0</v>
      </c>
      <c r="Q169" s="177">
        <v>3194</v>
      </c>
      <c r="R169" s="177">
        <v>1489</v>
      </c>
      <c r="S169" s="177">
        <v>493</v>
      </c>
      <c r="T169" s="24">
        <f>IF(P169&gt;0, ROUND(IF(IF(OR(C169="51", C169="52", C169="66"), (L169*'UNIT VALUES'!$C$26)-CALCS!P169,0)&gt;0, IF(OR(C169="51", C169="52", C169="66"), (L169*'UNIT VALUES'!$C$26)-CALCS!P169,0), 0), 0), ROUND(IF(IF(OR(C169="51", C169="52", C169="66"), (L169*'UNIT VALUES'!$C$26)-CALCS!O169,0)&gt;0, IF(OR(C169="51", C169="52", C169="66"), (L169*'UNIT VALUES'!$C$26)-CALCS!O169,0), 0), 0))</f>
        <v>6361</v>
      </c>
      <c r="U169" s="25">
        <f>IF(C169="22", (O169*'UNIT VALUES'!$D$38)+(Q169*'UNIT VALUES'!$D$39)+(S169*'UNIT VALUES'!$D$40), (O169*'UNIT VALUES'!$D$28)+(Q169*'UNIT VALUES'!$D$29)+(S169*'UNIT VALUES'!$D$30))</f>
        <v>310825.08301934542</v>
      </c>
      <c r="V169" s="25">
        <f>IF(C169="22",(O169*'UNIT VALUES'!$D$41)+(Q169*'UNIT VALUES'!$D$42)+(R169*'UNIT VALUES'!$D$43),IF(C169="66",(Q169*'UNIT VALUES'!$D$31)+(T169*'UNIT VALUES'!$D$33)+(R169*'UNIT VALUES'!$D$34),(Q169*'UNIT VALUES'!$D$31)+(T169*'UNIT VALUES'!$D$32)+(R169*'UNIT VALUES'!$D$34)))</f>
        <v>255662.90362085507</v>
      </c>
      <c r="W169" s="25">
        <f t="shared" si="5"/>
        <v>310825</v>
      </c>
      <c r="X169" s="30">
        <f>ROUND(IF(C169="22", W169*'UNIT VALUES'!$D$44, W169*'UNIT VALUES'!$D$36), 0)</f>
        <v>271723</v>
      </c>
      <c r="Y169" s="168">
        <f>ROUND(IF(C169="22", IF(U169&gt;V169,O169*'UNIT VALUES'!$D$38*'UNIT VALUES'!$D$44,O169*'UNIT VALUES'!$D$41*'UNIT VALUES'!$D$44),IF(U169&gt;V169, O169*'UNIT VALUES'!$D$28*'UNIT VALUES'!$D$36,0)), 0)</f>
        <v>123394</v>
      </c>
      <c r="Z169" s="168">
        <f>ROUND(IF(C169="22", IF(U169&gt;V169,Q169*'UNIT VALUES'!$D$39*'UNIT VALUES'!$D$44,Q169*'UNIT VALUES'!$D$42*'UNIT VALUES'!$D$44), IF(U169&gt;V169, Q169*'UNIT VALUES'!$D$29*'UNIT VALUES'!$D$36, Q169*'UNIT VALUES'!$D$31*'UNIT VALUES'!$D$36)),0)</f>
        <v>77972</v>
      </c>
      <c r="AA169" s="168">
        <f>ROUND(IF(C169="22", IF(U169&gt;V169,0,R169*'UNIT VALUES'!$D$43*'UNIT VALUES'!$D$44),IF(CALCS!U169&gt;CALCS!V169,0,CALCS!R169*'UNIT VALUES'!$D$34*'UNIT VALUES'!$D$36)), 0)</f>
        <v>0</v>
      </c>
      <c r="AB169" s="168">
        <f>ROUND(IF(C169="22",IF(U169&gt;V169,S169*'UNIT VALUES'!$D$40*'UNIT VALUES'!$D$44,0),IF(U169&gt;V169,S169*'UNIT VALUES'!$D$30*'UNIT VALUES'!$D$36)), 0)</f>
        <v>70358</v>
      </c>
      <c r="AC169" s="168">
        <f>ROUND(IF(U169&gt;V169,0,IF(T169&gt;1, IF(C169="66", T169*'UNIT VALUES'!$D$33*'UNIT VALUES'!$D$36,T169*'UNIT VALUES'!$D$32*'UNIT VALUES'!$D$36),0)),0)</f>
        <v>0</v>
      </c>
      <c r="AD169" t="str">
        <f t="shared" si="6"/>
        <v>062970</v>
      </c>
    </row>
    <row r="170" spans="1:30" x14ac:dyDescent="0.25">
      <c r="A170" s="176" t="s">
        <v>5093</v>
      </c>
      <c r="B170" s="176" t="s">
        <v>223</v>
      </c>
      <c r="C170" s="176" t="s">
        <v>27</v>
      </c>
      <c r="D170" s="176" t="s">
        <v>28</v>
      </c>
      <c r="E170" s="176" t="s">
        <v>224</v>
      </c>
      <c r="F170" s="176" t="s">
        <v>582</v>
      </c>
      <c r="G170" s="176" t="s">
        <v>43</v>
      </c>
      <c r="H170" s="176" t="s">
        <v>23</v>
      </c>
      <c r="I170" s="176" t="s">
        <v>583</v>
      </c>
      <c r="J170" s="176" t="s">
        <v>319</v>
      </c>
      <c r="K170" s="176" t="s">
        <v>3327</v>
      </c>
      <c r="L170" s="176" t="s">
        <v>5094</v>
      </c>
      <c r="M170" s="177">
        <v>54951</v>
      </c>
      <c r="N170" s="177">
        <v>54951</v>
      </c>
      <c r="O170" s="177">
        <v>84950</v>
      </c>
      <c r="P170" s="177">
        <v>0</v>
      </c>
      <c r="Q170" s="177">
        <v>7532</v>
      </c>
      <c r="R170" s="177">
        <v>2752</v>
      </c>
      <c r="S170" s="177">
        <v>2643</v>
      </c>
      <c r="T170" s="24">
        <f>IF(P170&gt;0, ROUND(IF(IF(OR(C170="51", C170="52", C170="66"), (L170*'UNIT VALUES'!$C$26)-CALCS!P170,0)&gt;0, IF(OR(C170="51", C170="52", C170="66"), (L170*'UNIT VALUES'!$C$26)-CALCS!P170,0), 0), 0), ROUND(IF(IF(OR(C170="51", C170="52", C170="66"), (L170*'UNIT VALUES'!$C$26)-CALCS!O170,0)&gt;0, IF(OR(C170="51", C170="52", C170="66"), (L170*'UNIT VALUES'!$C$26)-CALCS!O170,0), 0), 0))</f>
        <v>0</v>
      </c>
      <c r="U170" s="25">
        <f>IF(C170="22", (O170*'UNIT VALUES'!$D$38)+(Q170*'UNIT VALUES'!$D$39)+(S170*'UNIT VALUES'!$D$40), (O170*'UNIT VALUES'!$D$28)+(Q170*'UNIT VALUES'!$D$29)+(S170*'UNIT VALUES'!$D$30))</f>
        <v>818479.73038522643</v>
      </c>
      <c r="V170" s="25">
        <f>IF(C170="22",(O170*'UNIT VALUES'!$D$41)+(Q170*'UNIT VALUES'!$D$42)+(R170*'UNIT VALUES'!$D$43),IF(C170="66",(Q170*'UNIT VALUES'!$D$31)+(T170*'UNIT VALUES'!$D$33)+(R170*'UNIT VALUES'!$D$34),(Q170*'UNIT VALUES'!$D$31)+(T170*'UNIT VALUES'!$D$32)+(R170*'UNIT VALUES'!$D$34)))</f>
        <v>351496.45603735134</v>
      </c>
      <c r="W170" s="25">
        <f t="shared" si="5"/>
        <v>818480</v>
      </c>
      <c r="X170" s="30">
        <f>ROUND(IF(C170="22", W170*'UNIT VALUES'!$D$44, W170*'UNIT VALUES'!$D$36), 0)</f>
        <v>715516</v>
      </c>
      <c r="Y170" s="168">
        <f>ROUND(IF(C170="22", IF(U170&gt;V170,O170*'UNIT VALUES'!$D$38*'UNIT VALUES'!$D$44,O170*'UNIT VALUES'!$D$41*'UNIT VALUES'!$D$44),IF(U170&gt;V170, O170*'UNIT VALUES'!$D$28*'UNIT VALUES'!$D$36,0)), 0)</f>
        <v>154454</v>
      </c>
      <c r="Z170" s="168">
        <f>ROUND(IF(C170="22", IF(U170&gt;V170,Q170*'UNIT VALUES'!$D$39*'UNIT VALUES'!$D$44,Q170*'UNIT VALUES'!$D$42*'UNIT VALUES'!$D$44), IF(U170&gt;V170, Q170*'UNIT VALUES'!$D$29*'UNIT VALUES'!$D$36, Q170*'UNIT VALUES'!$D$31*'UNIT VALUES'!$D$36)),0)</f>
        <v>183870</v>
      </c>
      <c r="AA170" s="168">
        <f>ROUND(IF(C170="22", IF(U170&gt;V170,0,R170*'UNIT VALUES'!$D$43*'UNIT VALUES'!$D$44),IF(CALCS!U170&gt;CALCS!V170,0,CALCS!R170*'UNIT VALUES'!$D$34*'UNIT VALUES'!$D$36)), 0)</f>
        <v>0</v>
      </c>
      <c r="AB170" s="168">
        <f>ROUND(IF(C170="22",IF(U170&gt;V170,S170*'UNIT VALUES'!$D$40*'UNIT VALUES'!$D$44,0),IF(U170&gt;V170,S170*'UNIT VALUES'!$D$30*'UNIT VALUES'!$D$36)), 0)</f>
        <v>377191</v>
      </c>
      <c r="AC170" s="168">
        <f>ROUND(IF(U170&gt;V170,0,IF(T170&gt;1, IF(C170="66", T170*'UNIT VALUES'!$D$33*'UNIT VALUES'!$D$36,T170*'UNIT VALUES'!$D$32*'UNIT VALUES'!$D$36),0)),0)</f>
        <v>0</v>
      </c>
      <c r="AD170" t="str">
        <f t="shared" si="6"/>
        <v>062976</v>
      </c>
    </row>
    <row r="171" spans="1:30" x14ac:dyDescent="0.25">
      <c r="A171" s="176" t="s">
        <v>5095</v>
      </c>
      <c r="B171" s="176" t="s">
        <v>223</v>
      </c>
      <c r="C171" s="176" t="s">
        <v>47</v>
      </c>
      <c r="D171" s="176" t="s">
        <v>48</v>
      </c>
      <c r="E171" s="176" t="s">
        <v>224</v>
      </c>
      <c r="F171" s="176" t="s">
        <v>585</v>
      </c>
      <c r="G171" s="176" t="s">
        <v>243</v>
      </c>
      <c r="H171" s="176" t="s">
        <v>23</v>
      </c>
      <c r="I171" s="176" t="s">
        <v>586</v>
      </c>
      <c r="J171" s="176" t="s">
        <v>245</v>
      </c>
      <c r="K171" s="176" t="s">
        <v>3328</v>
      </c>
      <c r="L171" s="176" t="s">
        <v>5096</v>
      </c>
      <c r="M171" s="177">
        <v>38872</v>
      </c>
      <c r="N171" s="177">
        <v>37474</v>
      </c>
      <c r="O171" s="177">
        <v>103314</v>
      </c>
      <c r="P171" s="177">
        <v>0</v>
      </c>
      <c r="Q171" s="177">
        <v>19931</v>
      </c>
      <c r="R171" s="177">
        <v>300</v>
      </c>
      <c r="S171" s="177">
        <v>3780</v>
      </c>
      <c r="T171" s="24">
        <f>IF(P171&gt;0, ROUND(IF(IF(OR(C171="51", C171="52", C171="66"), (L171*'UNIT VALUES'!$C$26)-CALCS!P171,0)&gt;0, IF(OR(C171="51", C171="52", C171="66"), (L171*'UNIT VALUES'!$C$26)-CALCS!P171,0), 0), 0), ROUND(IF(IF(OR(C171="51", C171="52", C171="66"), (L171*'UNIT VALUES'!$C$26)-CALCS!O171,0)&gt;0, IF(OR(C171="51", C171="52", C171="66"), (L171*'UNIT VALUES'!$C$26)-CALCS!O171,0), 0), 0))</f>
        <v>0</v>
      </c>
      <c r="U171" s="25">
        <f>IF(C171="22", (O171*'UNIT VALUES'!$D$38)+(Q171*'UNIT VALUES'!$D$39)+(S171*'UNIT VALUES'!$D$40), (O171*'UNIT VALUES'!$D$28)+(Q171*'UNIT VALUES'!$D$29)+(S171*'UNIT VALUES'!$D$30))</f>
        <v>1388528.5009855076</v>
      </c>
      <c r="V171" s="25">
        <f>IF(C171="22",(O171*'UNIT VALUES'!$D$41)+(Q171*'UNIT VALUES'!$D$42)+(R171*'UNIT VALUES'!$D$43),IF(C171="66",(Q171*'UNIT VALUES'!$D$31)+(T171*'UNIT VALUES'!$D$33)+(R171*'UNIT VALUES'!$D$34),(Q171*'UNIT VALUES'!$D$31)+(T171*'UNIT VALUES'!$D$32)+(R171*'UNIT VALUES'!$D$34)))</f>
        <v>358501.95834918169</v>
      </c>
      <c r="W171" s="25">
        <f t="shared" si="5"/>
        <v>1388529</v>
      </c>
      <c r="X171" s="30">
        <f>ROUND(IF(C171="22", W171*'UNIT VALUES'!$D$44, W171*'UNIT VALUES'!$D$36), 0)</f>
        <v>1213853</v>
      </c>
      <c r="Y171" s="168">
        <f>ROUND(IF(C171="22", IF(U171&gt;V171,O171*'UNIT VALUES'!$D$38*'UNIT VALUES'!$D$44,O171*'UNIT VALUES'!$D$41*'UNIT VALUES'!$D$44),IF(U171&gt;V171, O171*'UNIT VALUES'!$D$28*'UNIT VALUES'!$D$36,0)), 0)</f>
        <v>187843</v>
      </c>
      <c r="Z171" s="168">
        <f>ROUND(IF(C171="22", IF(U171&gt;V171,Q171*'UNIT VALUES'!$D$39*'UNIT VALUES'!$D$44,Q171*'UNIT VALUES'!$D$42*'UNIT VALUES'!$D$44), IF(U171&gt;V171, Q171*'UNIT VALUES'!$D$29*'UNIT VALUES'!$D$36, Q171*'UNIT VALUES'!$D$31*'UNIT VALUES'!$D$36)),0)</f>
        <v>486554</v>
      </c>
      <c r="AA171" s="168">
        <f>ROUND(IF(C171="22", IF(U171&gt;V171,0,R171*'UNIT VALUES'!$D$43*'UNIT VALUES'!$D$44),IF(CALCS!U171&gt;CALCS!V171,0,CALCS!R171*'UNIT VALUES'!$D$34*'UNIT VALUES'!$D$36)), 0)</f>
        <v>0</v>
      </c>
      <c r="AB171" s="168">
        <f>ROUND(IF(C171="22",IF(U171&gt;V171,S171*'UNIT VALUES'!$D$40*'UNIT VALUES'!$D$44,0),IF(U171&gt;V171,S171*'UNIT VALUES'!$D$30*'UNIT VALUES'!$D$36)), 0)</f>
        <v>539456</v>
      </c>
      <c r="AC171" s="168">
        <f>ROUND(IF(U171&gt;V171,0,IF(T171&gt;1, IF(C171="66", T171*'UNIT VALUES'!$D$33*'UNIT VALUES'!$D$36,T171*'UNIT VALUES'!$D$32*'UNIT VALUES'!$D$36),0)),0)</f>
        <v>0</v>
      </c>
      <c r="AD171" t="str">
        <f t="shared" si="6"/>
        <v>062988</v>
      </c>
    </row>
    <row r="172" spans="1:30" x14ac:dyDescent="0.25">
      <c r="A172" s="176" t="s">
        <v>5097</v>
      </c>
      <c r="B172" s="176" t="s">
        <v>223</v>
      </c>
      <c r="C172" s="176" t="s">
        <v>27</v>
      </c>
      <c r="D172" s="176" t="s">
        <v>28</v>
      </c>
      <c r="E172" s="176" t="s">
        <v>224</v>
      </c>
      <c r="F172" s="176" t="s">
        <v>590</v>
      </c>
      <c r="G172" s="176" t="s">
        <v>274</v>
      </c>
      <c r="H172" s="176" t="s">
        <v>23</v>
      </c>
      <c r="I172" s="176" t="s">
        <v>591</v>
      </c>
      <c r="J172" s="176" t="s">
        <v>245</v>
      </c>
      <c r="K172" s="176" t="s">
        <v>3328</v>
      </c>
      <c r="L172" s="176" t="s">
        <v>5098</v>
      </c>
      <c r="M172" s="177">
        <v>170591</v>
      </c>
      <c r="N172" s="177">
        <v>170876</v>
      </c>
      <c r="O172" s="177">
        <v>324722</v>
      </c>
      <c r="P172" s="177">
        <v>0</v>
      </c>
      <c r="Q172" s="177">
        <v>57357</v>
      </c>
      <c r="R172" s="177">
        <v>6554</v>
      </c>
      <c r="S172" s="177">
        <v>9045</v>
      </c>
      <c r="T172" s="24">
        <f>IF(P172&gt;0, ROUND(IF(IF(OR(C172="51", C172="52", C172="66"), (L172*'UNIT VALUES'!$C$26)-CALCS!P172,0)&gt;0, IF(OR(C172="51", C172="52", C172="66"), (L172*'UNIT VALUES'!$C$26)-CALCS!P172,0), 0), 0), ROUND(IF(IF(OR(C172="51", C172="52", C172="66"), (L172*'UNIT VALUES'!$C$26)-CALCS!O172,0)&gt;0, IF(OR(C172="51", C172="52", C172="66"), (L172*'UNIT VALUES'!$C$26)-CALCS!O172,0), 0), 0))</f>
        <v>0</v>
      </c>
      <c r="U172" s="25">
        <f>IF(C172="22", (O172*'UNIT VALUES'!$D$38)+(Q172*'UNIT VALUES'!$D$39)+(S172*'UNIT VALUES'!$D$40), (O172*'UNIT VALUES'!$D$28)+(Q172*'UNIT VALUES'!$D$29)+(S172*'UNIT VALUES'!$D$30))</f>
        <v>3753641.8786524003</v>
      </c>
      <c r="V172" s="25">
        <f>IF(C172="22",(O172*'UNIT VALUES'!$D$41)+(Q172*'UNIT VALUES'!$D$42)+(R172*'UNIT VALUES'!$D$43),IF(C172="66",(Q172*'UNIT VALUES'!$D$31)+(T172*'UNIT VALUES'!$D$33)+(R172*'UNIT VALUES'!$D$34),(Q172*'UNIT VALUES'!$D$31)+(T172*'UNIT VALUES'!$D$32)+(R172*'UNIT VALUES'!$D$34)))</f>
        <v>1497568.2258709837</v>
      </c>
      <c r="W172" s="25">
        <f t="shared" si="5"/>
        <v>3753642</v>
      </c>
      <c r="X172" s="30">
        <f>ROUND(IF(C172="22", W172*'UNIT VALUES'!$D$44, W172*'UNIT VALUES'!$D$36), 0)</f>
        <v>3281436</v>
      </c>
      <c r="Y172" s="168">
        <f>ROUND(IF(C172="22", IF(U172&gt;V172,O172*'UNIT VALUES'!$D$38*'UNIT VALUES'!$D$44,O172*'UNIT VALUES'!$D$41*'UNIT VALUES'!$D$44),IF(U172&gt;V172, O172*'UNIT VALUES'!$D$28*'UNIT VALUES'!$D$36,0)), 0)</f>
        <v>590402</v>
      </c>
      <c r="Z172" s="168">
        <f>ROUND(IF(C172="22", IF(U172&gt;V172,Q172*'UNIT VALUES'!$D$39*'UNIT VALUES'!$D$44,Q172*'UNIT VALUES'!$D$42*'UNIT VALUES'!$D$44), IF(U172&gt;V172, Q172*'UNIT VALUES'!$D$29*'UNIT VALUES'!$D$36, Q172*'UNIT VALUES'!$D$31*'UNIT VALUES'!$D$36)),0)</f>
        <v>1400193</v>
      </c>
      <c r="AA172" s="168">
        <f>ROUND(IF(C172="22", IF(U172&gt;V172,0,R172*'UNIT VALUES'!$D$43*'UNIT VALUES'!$D$44),IF(CALCS!U172&gt;CALCS!V172,0,CALCS!R172*'UNIT VALUES'!$D$34*'UNIT VALUES'!$D$36)), 0)</f>
        <v>0</v>
      </c>
      <c r="AB172" s="168">
        <f>ROUND(IF(C172="22",IF(U172&gt;V172,S172*'UNIT VALUES'!$D$40*'UNIT VALUES'!$D$44,0),IF(U172&gt;V172,S172*'UNIT VALUES'!$D$30*'UNIT VALUES'!$D$36)), 0)</f>
        <v>1290840</v>
      </c>
      <c r="AC172" s="168">
        <f>ROUND(IF(U172&gt;V172,0,IF(T172&gt;1, IF(C172="66", T172*'UNIT VALUES'!$D$33*'UNIT VALUES'!$D$36,T172*'UNIT VALUES'!$D$32*'UNIT VALUES'!$D$36),0)),0)</f>
        <v>0</v>
      </c>
      <c r="AD172" t="str">
        <f t="shared" si="6"/>
        <v>063048</v>
      </c>
    </row>
    <row r="173" spans="1:30" x14ac:dyDescent="0.25">
      <c r="A173" s="176" t="s">
        <v>5099</v>
      </c>
      <c r="B173" s="176" t="s">
        <v>223</v>
      </c>
      <c r="C173" s="176" t="s">
        <v>47</v>
      </c>
      <c r="D173" s="176" t="s">
        <v>48</v>
      </c>
      <c r="E173" s="176" t="s">
        <v>224</v>
      </c>
      <c r="F173" s="176" t="s">
        <v>593</v>
      </c>
      <c r="G173" s="176" t="s">
        <v>594</v>
      </c>
      <c r="H173" s="176" t="s">
        <v>23</v>
      </c>
      <c r="I173" s="176" t="s">
        <v>595</v>
      </c>
      <c r="J173" s="176" t="s">
        <v>296</v>
      </c>
      <c r="K173" s="176" t="s">
        <v>3327</v>
      </c>
      <c r="L173" s="176" t="s">
        <v>5100</v>
      </c>
      <c r="M173" s="177">
        <v>7344</v>
      </c>
      <c r="N173" s="177">
        <v>7344</v>
      </c>
      <c r="O173" s="177">
        <v>62787</v>
      </c>
      <c r="P173" s="177">
        <v>0</v>
      </c>
      <c r="Q173" s="177">
        <v>5048</v>
      </c>
      <c r="R173" s="177">
        <v>242</v>
      </c>
      <c r="S173" s="177">
        <v>370</v>
      </c>
      <c r="T173" s="24">
        <f>IF(P173&gt;0, ROUND(IF(IF(OR(C173="51", C173="52", C173="66"), (L173*'UNIT VALUES'!$C$26)-CALCS!P173,0)&gt;0, IF(OR(C173="51", C173="52", C173="66"), (L173*'UNIT VALUES'!$C$26)-CALCS!P173,0), 0), 0), ROUND(IF(IF(OR(C173="51", C173="52", C173="66"), (L173*'UNIT VALUES'!$C$26)-CALCS!O173,0)&gt;0, IF(OR(C173="51", C173="52", C173="66"), (L173*'UNIT VALUES'!$C$26)-CALCS!O173,0), 0), 0))</f>
        <v>0</v>
      </c>
      <c r="U173" s="25">
        <f>IF(C173="22", (O173*'UNIT VALUES'!$D$38)+(Q173*'UNIT VALUES'!$D$39)+(S173*'UNIT VALUES'!$D$40), (O173*'UNIT VALUES'!$D$28)+(Q173*'UNIT VALUES'!$D$29)+(S173*'UNIT VALUES'!$D$30))</f>
        <v>331952.49520108203</v>
      </c>
      <c r="V173" s="25">
        <f>IF(C173="22",(O173*'UNIT VALUES'!$D$41)+(Q173*'UNIT VALUES'!$D$42)+(R173*'UNIT VALUES'!$D$43),IF(C173="66",(Q173*'UNIT VALUES'!$D$31)+(T173*'UNIT VALUES'!$D$33)+(R173*'UNIT VALUES'!$D$34),(Q173*'UNIT VALUES'!$D$31)+(T173*'UNIT VALUES'!$D$32)+(R173*'UNIT VALUES'!$D$34)))</f>
        <v>104390.57247399524</v>
      </c>
      <c r="W173" s="25">
        <f t="shared" si="5"/>
        <v>331952</v>
      </c>
      <c r="X173" s="30">
        <f>ROUND(IF(C173="22", W173*'UNIT VALUES'!$D$44, W173*'UNIT VALUES'!$D$36), 0)</f>
        <v>290193</v>
      </c>
      <c r="Y173" s="168">
        <f>ROUND(IF(C173="22", IF(U173&gt;V173,O173*'UNIT VALUES'!$D$38*'UNIT VALUES'!$D$44,O173*'UNIT VALUES'!$D$41*'UNIT VALUES'!$D$44),IF(U173&gt;V173, O173*'UNIT VALUES'!$D$28*'UNIT VALUES'!$D$36,0)), 0)</f>
        <v>114158</v>
      </c>
      <c r="Z173" s="168">
        <f>ROUND(IF(C173="22", IF(U173&gt;V173,Q173*'UNIT VALUES'!$D$39*'UNIT VALUES'!$D$44,Q173*'UNIT VALUES'!$D$42*'UNIT VALUES'!$D$44), IF(U173&gt;V173, Q173*'UNIT VALUES'!$D$29*'UNIT VALUES'!$D$36, Q173*'UNIT VALUES'!$D$31*'UNIT VALUES'!$D$36)),0)</f>
        <v>123231</v>
      </c>
      <c r="AA173" s="168">
        <f>ROUND(IF(C173="22", IF(U173&gt;V173,0,R173*'UNIT VALUES'!$D$43*'UNIT VALUES'!$D$44),IF(CALCS!U173&gt;CALCS!V173,0,CALCS!R173*'UNIT VALUES'!$D$34*'UNIT VALUES'!$D$36)), 0)</f>
        <v>0</v>
      </c>
      <c r="AB173" s="168">
        <f>ROUND(IF(C173="22",IF(U173&gt;V173,S173*'UNIT VALUES'!$D$40*'UNIT VALUES'!$D$44,0),IF(U173&gt;V173,S173*'UNIT VALUES'!$D$30*'UNIT VALUES'!$D$36)), 0)</f>
        <v>52804</v>
      </c>
      <c r="AC173" s="168">
        <f>ROUND(IF(U173&gt;V173,0,IF(T173&gt;1, IF(C173="66", T173*'UNIT VALUES'!$D$33*'UNIT VALUES'!$D$36,T173*'UNIT VALUES'!$D$32*'UNIT VALUES'!$D$36),0)),0)</f>
        <v>0</v>
      </c>
      <c r="AD173" t="str">
        <f t="shared" si="6"/>
        <v>063054</v>
      </c>
    </row>
    <row r="174" spans="1:30" x14ac:dyDescent="0.25">
      <c r="A174" s="176" t="s">
        <v>5101</v>
      </c>
      <c r="B174" s="176" t="s">
        <v>223</v>
      </c>
      <c r="C174" s="176" t="s">
        <v>47</v>
      </c>
      <c r="D174" s="176" t="s">
        <v>48</v>
      </c>
      <c r="E174" s="176" t="s">
        <v>224</v>
      </c>
      <c r="F174" s="176" t="s">
        <v>597</v>
      </c>
      <c r="G174" s="176" t="s">
        <v>232</v>
      </c>
      <c r="H174" s="176" t="s">
        <v>23</v>
      </c>
      <c r="I174" s="176" t="s">
        <v>598</v>
      </c>
      <c r="J174" s="176" t="s">
        <v>234</v>
      </c>
      <c r="K174" s="176" t="s">
        <v>3328</v>
      </c>
      <c r="L174" s="176" t="s">
        <v>5102</v>
      </c>
      <c r="M174" s="177">
        <v>42604</v>
      </c>
      <c r="N174" s="177">
        <v>42604</v>
      </c>
      <c r="O174" s="177">
        <v>54500</v>
      </c>
      <c r="P174" s="177">
        <v>0</v>
      </c>
      <c r="Q174" s="177">
        <v>10443</v>
      </c>
      <c r="R174" s="177">
        <v>1866</v>
      </c>
      <c r="S174" s="177">
        <v>2485</v>
      </c>
      <c r="T174" s="24">
        <f>IF(P174&gt;0, ROUND(IF(IF(OR(C174="51", C174="52", C174="66"), (L174*'UNIT VALUES'!$C$26)-CALCS!P174,0)&gt;0, IF(OR(C174="51", C174="52", C174="66"), (L174*'UNIT VALUES'!$C$26)-CALCS!P174,0), 0), 0), ROUND(IF(IF(OR(C174="51", C174="52", C174="66"), (L174*'UNIT VALUES'!$C$26)-CALCS!O174,0)&gt;0, IF(OR(C174="51", C174="52", C174="66"), (L174*'UNIT VALUES'!$C$26)-CALCS!O174,0), 0), 0))</f>
        <v>0</v>
      </c>
      <c r="U174" s="25">
        <f>IF(C174="22", (O174*'UNIT VALUES'!$D$38)+(Q174*'UNIT VALUES'!$D$39)+(S174*'UNIT VALUES'!$D$40), (O174*'UNIT VALUES'!$D$28)+(Q174*'UNIT VALUES'!$D$29)+(S174*'UNIT VALUES'!$D$30))</f>
        <v>810644.952295786</v>
      </c>
      <c r="V174" s="25">
        <f>IF(C174="22",(O174*'UNIT VALUES'!$D$41)+(Q174*'UNIT VALUES'!$D$42)+(R174*'UNIT VALUES'!$D$43),IF(C174="66",(Q174*'UNIT VALUES'!$D$31)+(T174*'UNIT VALUES'!$D$33)+(R174*'UNIT VALUES'!$D$34),(Q174*'UNIT VALUES'!$D$31)+(T174*'UNIT VALUES'!$D$32)+(R174*'UNIT VALUES'!$D$34)))</f>
        <v>327735.59380299668</v>
      </c>
      <c r="W174" s="25">
        <f t="shared" si="5"/>
        <v>810645</v>
      </c>
      <c r="X174" s="30">
        <f>ROUND(IF(C174="22", W174*'UNIT VALUES'!$D$44, W174*'UNIT VALUES'!$D$36), 0)</f>
        <v>708666</v>
      </c>
      <c r="Y174" s="168">
        <f>ROUND(IF(C174="22", IF(U174&gt;V174,O174*'UNIT VALUES'!$D$38*'UNIT VALUES'!$D$44,O174*'UNIT VALUES'!$D$41*'UNIT VALUES'!$D$44),IF(U174&gt;V174, O174*'UNIT VALUES'!$D$28*'UNIT VALUES'!$D$36,0)), 0)</f>
        <v>99091</v>
      </c>
      <c r="Z174" s="168">
        <f>ROUND(IF(C174="22", IF(U174&gt;V174,Q174*'UNIT VALUES'!$D$39*'UNIT VALUES'!$D$44,Q174*'UNIT VALUES'!$D$42*'UNIT VALUES'!$D$44), IF(U174&gt;V174, Q174*'UNIT VALUES'!$D$29*'UNIT VALUES'!$D$36, Q174*'UNIT VALUES'!$D$31*'UNIT VALUES'!$D$36)),0)</f>
        <v>254933</v>
      </c>
      <c r="AA174" s="168">
        <f>ROUND(IF(C174="22", IF(U174&gt;V174,0,R174*'UNIT VALUES'!$D$43*'UNIT VALUES'!$D$44),IF(CALCS!U174&gt;CALCS!V174,0,CALCS!R174*'UNIT VALUES'!$D$34*'UNIT VALUES'!$D$36)), 0)</f>
        <v>0</v>
      </c>
      <c r="AB174" s="168">
        <f>ROUND(IF(C174="22",IF(U174&gt;V174,S174*'UNIT VALUES'!$D$40*'UNIT VALUES'!$D$44,0),IF(U174&gt;V174,S174*'UNIT VALUES'!$D$30*'UNIT VALUES'!$D$36)), 0)</f>
        <v>354642</v>
      </c>
      <c r="AC174" s="168">
        <f>ROUND(IF(U174&gt;V174,0,IF(T174&gt;1, IF(C174="66", T174*'UNIT VALUES'!$D$33*'UNIT VALUES'!$D$36,T174*'UNIT VALUES'!$D$32*'UNIT VALUES'!$D$36),0)),0)</f>
        <v>0</v>
      </c>
      <c r="AD174" t="str">
        <f t="shared" si="6"/>
        <v>063102</v>
      </c>
    </row>
    <row r="175" spans="1:30" x14ac:dyDescent="0.25">
      <c r="A175" s="176" t="s">
        <v>5103</v>
      </c>
      <c r="B175" s="176" t="s">
        <v>223</v>
      </c>
      <c r="C175" s="176" t="s">
        <v>27</v>
      </c>
      <c r="D175" s="176" t="s">
        <v>28</v>
      </c>
      <c r="E175" s="176" t="s">
        <v>224</v>
      </c>
      <c r="F175" s="176" t="s">
        <v>600</v>
      </c>
      <c r="G175" s="176" t="s">
        <v>594</v>
      </c>
      <c r="H175" s="176" t="s">
        <v>23</v>
      </c>
      <c r="I175" s="176" t="s">
        <v>601</v>
      </c>
      <c r="J175" s="176" t="s">
        <v>296</v>
      </c>
      <c r="K175" s="176" t="s">
        <v>3327</v>
      </c>
      <c r="L175" s="176" t="s">
        <v>5104</v>
      </c>
      <c r="M175" s="177">
        <v>24347</v>
      </c>
      <c r="N175" s="177">
        <v>24347</v>
      </c>
      <c r="O175" s="177">
        <v>132671</v>
      </c>
      <c r="P175" s="177">
        <v>0</v>
      </c>
      <c r="Q175" s="177">
        <v>11024</v>
      </c>
      <c r="R175" s="177">
        <v>1459</v>
      </c>
      <c r="S175" s="177">
        <v>1057</v>
      </c>
      <c r="T175" s="24">
        <f>IF(P175&gt;0, ROUND(IF(IF(OR(C175="51", C175="52", C175="66"), (L175*'UNIT VALUES'!$C$26)-CALCS!P175,0)&gt;0, IF(OR(C175="51", C175="52", C175="66"), (L175*'UNIT VALUES'!$C$26)-CALCS!P175,0), 0), 0), ROUND(IF(IF(OR(C175="51", C175="52", C175="66"), (L175*'UNIT VALUES'!$C$26)-CALCS!O175,0)&gt;0, IF(OR(C175="51", C175="52", C175="66"), (L175*'UNIT VALUES'!$C$26)-CALCS!O175,0), 0), 0))</f>
        <v>0</v>
      </c>
      <c r="U175" s="25">
        <f>IF(C175="22", (O175*'UNIT VALUES'!$D$38)+(Q175*'UNIT VALUES'!$D$39)+(S175*'UNIT VALUES'!$D$40), (O175*'UNIT VALUES'!$D$28)+(Q175*'UNIT VALUES'!$D$29)+(S175*'UNIT VALUES'!$D$30))</f>
        <v>756329.90543152532</v>
      </c>
      <c r="V175" s="25">
        <f>IF(C175="22",(O175*'UNIT VALUES'!$D$41)+(Q175*'UNIT VALUES'!$D$42)+(R175*'UNIT VALUES'!$D$43),IF(C175="66",(Q175*'UNIT VALUES'!$D$31)+(T175*'UNIT VALUES'!$D$33)+(R175*'UNIT VALUES'!$D$34),(Q175*'UNIT VALUES'!$D$31)+(T175*'UNIT VALUES'!$D$32)+(R175*'UNIT VALUES'!$D$34)))</f>
        <v>304150.22789398959</v>
      </c>
      <c r="W175" s="25">
        <f t="shared" si="5"/>
        <v>756330</v>
      </c>
      <c r="X175" s="30">
        <f>ROUND(IF(C175="22", W175*'UNIT VALUES'!$D$44, W175*'UNIT VALUES'!$D$36), 0)</f>
        <v>661184</v>
      </c>
      <c r="Y175" s="168">
        <f>ROUND(IF(C175="22", IF(U175&gt;V175,O175*'UNIT VALUES'!$D$38*'UNIT VALUES'!$D$44,O175*'UNIT VALUES'!$D$41*'UNIT VALUES'!$D$44),IF(U175&gt;V175, O175*'UNIT VALUES'!$D$28*'UNIT VALUES'!$D$36,0)), 0)</f>
        <v>241220</v>
      </c>
      <c r="Z175" s="168">
        <f>ROUND(IF(C175="22", IF(U175&gt;V175,Q175*'UNIT VALUES'!$D$39*'UNIT VALUES'!$D$44,Q175*'UNIT VALUES'!$D$42*'UNIT VALUES'!$D$44), IF(U175&gt;V175, Q175*'UNIT VALUES'!$D$29*'UNIT VALUES'!$D$36, Q175*'UNIT VALUES'!$D$31*'UNIT VALUES'!$D$36)),0)</f>
        <v>269117</v>
      </c>
      <c r="AA175" s="168">
        <f>ROUND(IF(C175="22", IF(U175&gt;V175,0,R175*'UNIT VALUES'!$D$43*'UNIT VALUES'!$D$44),IF(CALCS!U175&gt;CALCS!V175,0,CALCS!R175*'UNIT VALUES'!$D$34*'UNIT VALUES'!$D$36)), 0)</f>
        <v>0</v>
      </c>
      <c r="AB175" s="168">
        <f>ROUND(IF(C175="22",IF(U175&gt;V175,S175*'UNIT VALUES'!$D$40*'UNIT VALUES'!$D$44,0),IF(U175&gt;V175,S175*'UNIT VALUES'!$D$30*'UNIT VALUES'!$D$36)), 0)</f>
        <v>150848</v>
      </c>
      <c r="AC175" s="168">
        <f>ROUND(IF(U175&gt;V175,0,IF(T175&gt;1, IF(C175="66", T175*'UNIT VALUES'!$D$33*'UNIT VALUES'!$D$36,T175*'UNIT VALUES'!$D$32*'UNIT VALUES'!$D$36),0)),0)</f>
        <v>0</v>
      </c>
      <c r="AD175" t="str">
        <f t="shared" si="6"/>
        <v>063108</v>
      </c>
    </row>
    <row r="176" spans="1:30" x14ac:dyDescent="0.25">
      <c r="A176" s="176" t="s">
        <v>5105</v>
      </c>
      <c r="B176" s="176" t="s">
        <v>223</v>
      </c>
      <c r="C176" s="176" t="s">
        <v>27</v>
      </c>
      <c r="D176" s="176" t="s">
        <v>28</v>
      </c>
      <c r="E176" s="176" t="s">
        <v>224</v>
      </c>
      <c r="F176" s="176" t="s">
        <v>603</v>
      </c>
      <c r="G176" s="176" t="s">
        <v>294</v>
      </c>
      <c r="H176" s="176" t="s">
        <v>23</v>
      </c>
      <c r="I176" s="176" t="s">
        <v>604</v>
      </c>
      <c r="J176" s="176" t="s">
        <v>296</v>
      </c>
      <c r="K176" s="176" t="s">
        <v>3327</v>
      </c>
      <c r="L176" s="176" t="s">
        <v>5106</v>
      </c>
      <c r="M176" s="177">
        <v>275801</v>
      </c>
      <c r="N176" s="177">
        <v>275741</v>
      </c>
      <c r="O176" s="177">
        <v>495234</v>
      </c>
      <c r="P176" s="177">
        <v>0</v>
      </c>
      <c r="Q176" s="177">
        <v>104148</v>
      </c>
      <c r="R176" s="177">
        <v>21411</v>
      </c>
      <c r="S176" s="177">
        <v>9957</v>
      </c>
      <c r="T176" s="24">
        <f>IF(P176&gt;0, ROUND(IF(IF(OR(C176="51", C176="52", C176="66"), (L176*'UNIT VALUES'!$C$26)-CALCS!P176,0)&gt;0, IF(OR(C176="51", C176="52", C176="66"), (L176*'UNIT VALUES'!$C$26)-CALCS!P176,0), 0), 0), ROUND(IF(IF(OR(C176="51", C176="52", C176="66"), (L176*'UNIT VALUES'!$C$26)-CALCS!O176,0)&gt;0, IF(OR(C176="51", C176="52", C176="66"), (L176*'UNIT VALUES'!$C$26)-CALCS!O176,0), 0), 0))</f>
        <v>0</v>
      </c>
      <c r="U176" s="25">
        <f>IF(C176="22", (O176*'UNIT VALUES'!$D$38)+(Q176*'UNIT VALUES'!$D$39)+(S176*'UNIT VALUES'!$D$40), (O176*'UNIT VALUES'!$D$28)+(Q176*'UNIT VALUES'!$D$29)+(S176*'UNIT VALUES'!$D$30))</f>
        <v>5563790.0998718236</v>
      </c>
      <c r="V176" s="25">
        <f>IF(C176="22",(O176*'UNIT VALUES'!$D$41)+(Q176*'UNIT VALUES'!$D$42)+(R176*'UNIT VALUES'!$D$43),IF(C176="66",(Q176*'UNIT VALUES'!$D$31)+(T176*'UNIT VALUES'!$D$33)+(R176*'UNIT VALUES'!$D$34),(Q176*'UNIT VALUES'!$D$31)+(T176*'UNIT VALUES'!$D$32)+(R176*'UNIT VALUES'!$D$34)))</f>
        <v>3497847.7853374453</v>
      </c>
      <c r="W176" s="25">
        <f t="shared" si="5"/>
        <v>5563790</v>
      </c>
      <c r="X176" s="30">
        <f>ROUND(IF(C176="22", W176*'UNIT VALUES'!$D$44, W176*'UNIT VALUES'!$D$36), 0)</f>
        <v>4863868</v>
      </c>
      <c r="Y176" s="168">
        <f>ROUND(IF(C176="22", IF(U176&gt;V176,O176*'UNIT VALUES'!$D$38*'UNIT VALUES'!$D$44,O176*'UNIT VALUES'!$D$41*'UNIT VALUES'!$D$44),IF(U176&gt;V176, O176*'UNIT VALUES'!$D$28*'UNIT VALUES'!$D$36,0)), 0)</f>
        <v>900424</v>
      </c>
      <c r="Z176" s="168">
        <f>ROUND(IF(C176="22", IF(U176&gt;V176,Q176*'UNIT VALUES'!$D$39*'UNIT VALUES'!$D$44,Q176*'UNIT VALUES'!$D$42*'UNIT VALUES'!$D$44), IF(U176&gt;V176, Q176*'UNIT VALUES'!$D$29*'UNIT VALUES'!$D$36, Q176*'UNIT VALUES'!$D$31*'UNIT VALUES'!$D$36)),0)</f>
        <v>2542450</v>
      </c>
      <c r="AA176" s="168">
        <f>ROUND(IF(C176="22", IF(U176&gt;V176,0,R176*'UNIT VALUES'!$D$43*'UNIT VALUES'!$D$44),IF(CALCS!U176&gt;CALCS!V176,0,CALCS!R176*'UNIT VALUES'!$D$34*'UNIT VALUES'!$D$36)), 0)</f>
        <v>0</v>
      </c>
      <c r="AB176" s="168">
        <f>ROUND(IF(C176="22",IF(U176&gt;V176,S176*'UNIT VALUES'!$D$40*'UNIT VALUES'!$D$44,0),IF(U176&gt;V176,S176*'UNIT VALUES'!$D$30*'UNIT VALUES'!$D$36)), 0)</f>
        <v>1420995</v>
      </c>
      <c r="AC176" s="168">
        <f>ROUND(IF(U176&gt;V176,0,IF(T176&gt;1, IF(C176="66", T176*'UNIT VALUES'!$D$33*'UNIT VALUES'!$D$36,T176*'UNIT VALUES'!$D$32*'UNIT VALUES'!$D$36),0)),0)</f>
        <v>0</v>
      </c>
      <c r="AD176" t="str">
        <f t="shared" si="6"/>
        <v>063144</v>
      </c>
    </row>
    <row r="177" spans="1:30" x14ac:dyDescent="0.25">
      <c r="A177" s="176" t="s">
        <v>5107</v>
      </c>
      <c r="B177" s="176" t="s">
        <v>223</v>
      </c>
      <c r="C177" s="176" t="s">
        <v>27</v>
      </c>
      <c r="D177" s="176" t="s">
        <v>28</v>
      </c>
      <c r="E177" s="176" t="s">
        <v>224</v>
      </c>
      <c r="F177" s="176" t="s">
        <v>606</v>
      </c>
      <c r="G177" s="176" t="s">
        <v>480</v>
      </c>
      <c r="H177" s="176" t="s">
        <v>23</v>
      </c>
      <c r="I177" s="176" t="s">
        <v>607</v>
      </c>
      <c r="J177" s="176" t="s">
        <v>482</v>
      </c>
      <c r="K177" s="176" t="s">
        <v>3327</v>
      </c>
      <c r="L177" s="176" t="s">
        <v>5108</v>
      </c>
      <c r="M177" s="177">
        <v>80479</v>
      </c>
      <c r="N177" s="177">
        <v>80479</v>
      </c>
      <c r="O177" s="177">
        <v>157218</v>
      </c>
      <c r="P177" s="177">
        <v>0</v>
      </c>
      <c r="Q177" s="177">
        <v>30907</v>
      </c>
      <c r="R177" s="177">
        <v>2249</v>
      </c>
      <c r="S177" s="177">
        <v>7380</v>
      </c>
      <c r="T177" s="24">
        <f>IF(P177&gt;0, ROUND(IF(IF(OR(C177="51", C177="52", C177="66"), (L177*'UNIT VALUES'!$C$26)-CALCS!P177,0)&gt;0, IF(OR(C177="51", C177="52", C177="66"), (L177*'UNIT VALUES'!$C$26)-CALCS!P177,0), 0), 0), ROUND(IF(IF(OR(C177="51", C177="52", C177="66"), (L177*'UNIT VALUES'!$C$26)-CALCS!O177,0)&gt;0, IF(OR(C177="51", C177="52", C177="66"), (L177*'UNIT VALUES'!$C$26)-CALCS!O177,0), 0), 0))</f>
        <v>0</v>
      </c>
      <c r="U177" s="25">
        <f>IF(C177="22", (O177*'UNIT VALUES'!$D$38)+(Q177*'UNIT VALUES'!$D$39)+(S177*'UNIT VALUES'!$D$40), (O177*'UNIT VALUES'!$D$28)+(Q177*'UNIT VALUES'!$D$29)+(S177*'UNIT VALUES'!$D$30))</f>
        <v>2394841.4240565263</v>
      </c>
      <c r="V177" s="25">
        <f>IF(C177="22",(O177*'UNIT VALUES'!$D$41)+(Q177*'UNIT VALUES'!$D$42)+(R177*'UNIT VALUES'!$D$43),IF(C177="66",(Q177*'UNIT VALUES'!$D$31)+(T177*'UNIT VALUES'!$D$33)+(R177*'UNIT VALUES'!$D$34),(Q177*'UNIT VALUES'!$D$31)+(T177*'UNIT VALUES'!$D$32)+(R177*'UNIT VALUES'!$D$34)))</f>
        <v>701962.89005651511</v>
      </c>
      <c r="W177" s="25">
        <f t="shared" si="5"/>
        <v>2394841</v>
      </c>
      <c r="X177" s="30">
        <f>ROUND(IF(C177="22", W177*'UNIT VALUES'!$D$44, W177*'UNIT VALUES'!$D$36), 0)</f>
        <v>2093571</v>
      </c>
      <c r="Y177" s="168">
        <f>ROUND(IF(C177="22", IF(U177&gt;V177,O177*'UNIT VALUES'!$D$38*'UNIT VALUES'!$D$44,O177*'UNIT VALUES'!$D$41*'UNIT VALUES'!$D$44),IF(U177&gt;V177, O177*'UNIT VALUES'!$D$28*'UNIT VALUES'!$D$36,0)), 0)</f>
        <v>285850</v>
      </c>
      <c r="Z177" s="168">
        <f>ROUND(IF(C177="22", IF(U177&gt;V177,Q177*'UNIT VALUES'!$D$39*'UNIT VALUES'!$D$44,Q177*'UNIT VALUES'!$D$42*'UNIT VALUES'!$D$44), IF(U177&gt;V177, Q177*'UNIT VALUES'!$D$29*'UNIT VALUES'!$D$36, Q177*'UNIT VALUES'!$D$31*'UNIT VALUES'!$D$36)),0)</f>
        <v>754498</v>
      </c>
      <c r="AA177" s="168">
        <f>ROUND(IF(C177="22", IF(U177&gt;V177,0,R177*'UNIT VALUES'!$D$43*'UNIT VALUES'!$D$44),IF(CALCS!U177&gt;CALCS!V177,0,CALCS!R177*'UNIT VALUES'!$D$34*'UNIT VALUES'!$D$36)), 0)</f>
        <v>0</v>
      </c>
      <c r="AB177" s="168">
        <f>ROUND(IF(C177="22",IF(U177&gt;V177,S177*'UNIT VALUES'!$D$40*'UNIT VALUES'!$D$44,0),IF(U177&gt;V177,S177*'UNIT VALUES'!$D$30*'UNIT VALUES'!$D$36)), 0)</f>
        <v>1053223</v>
      </c>
      <c r="AC177" s="168">
        <f>ROUND(IF(U177&gt;V177,0,IF(T177&gt;1, IF(C177="66", T177*'UNIT VALUES'!$D$33*'UNIT VALUES'!$D$36,T177*'UNIT VALUES'!$D$32*'UNIT VALUES'!$D$36),0)),0)</f>
        <v>0</v>
      </c>
      <c r="AD177" t="str">
        <f t="shared" si="6"/>
        <v>063162</v>
      </c>
    </row>
    <row r="178" spans="1:30" x14ac:dyDescent="0.25">
      <c r="A178" s="176" t="s">
        <v>5109</v>
      </c>
      <c r="B178" s="176" t="s">
        <v>223</v>
      </c>
      <c r="C178" s="176" t="s">
        <v>27</v>
      </c>
      <c r="D178" s="176" t="s">
        <v>28</v>
      </c>
      <c r="E178" s="176" t="s">
        <v>224</v>
      </c>
      <c r="F178" s="176" t="s">
        <v>609</v>
      </c>
      <c r="G178" s="176" t="s">
        <v>243</v>
      </c>
      <c r="H178" s="176" t="s">
        <v>23</v>
      </c>
      <c r="I178" s="176" t="s">
        <v>201</v>
      </c>
      <c r="J178" s="176" t="s">
        <v>245</v>
      </c>
      <c r="K178" s="176" t="s">
        <v>3328</v>
      </c>
      <c r="L178" s="176" t="s">
        <v>5110</v>
      </c>
      <c r="M178" s="177">
        <v>120383</v>
      </c>
      <c r="N178" s="177">
        <v>117490</v>
      </c>
      <c r="O178" s="177">
        <v>216239</v>
      </c>
      <c r="P178" s="177">
        <v>0</v>
      </c>
      <c r="Q178" s="177">
        <v>68990</v>
      </c>
      <c r="R178" s="177">
        <v>5765</v>
      </c>
      <c r="S178" s="177">
        <v>9104</v>
      </c>
      <c r="T178" s="24">
        <f>IF(P178&gt;0, ROUND(IF(IF(OR(C178="51", C178="52", C178="66"), (L178*'UNIT VALUES'!$C$26)-CALCS!P178,0)&gt;0, IF(OR(C178="51", C178="52", C178="66"), (L178*'UNIT VALUES'!$C$26)-CALCS!P178,0), 0), 0), ROUND(IF(IF(OR(C178="51", C178="52", C178="66"), (L178*'UNIT VALUES'!$C$26)-CALCS!O178,0)&gt;0, IF(OR(C178="51", C178="52", C178="66"), (L178*'UNIT VALUES'!$C$26)-CALCS!O178,0), 0), 0))</f>
        <v>0</v>
      </c>
      <c r="U178" s="25">
        <f>IF(C178="22", (O178*'UNIT VALUES'!$D$38)+(Q178*'UNIT VALUES'!$D$39)+(S178*'UNIT VALUES'!$D$40), (O178*'UNIT VALUES'!$D$28)+(Q178*'UNIT VALUES'!$D$29)+(S178*'UNIT VALUES'!$D$30))</f>
        <v>3862498.1938002426</v>
      </c>
      <c r="V178" s="25">
        <f>IF(C178="22",(O178*'UNIT VALUES'!$D$41)+(Q178*'UNIT VALUES'!$D$42)+(R178*'UNIT VALUES'!$D$43),IF(C178="66",(Q178*'UNIT VALUES'!$D$31)+(T178*'UNIT VALUES'!$D$33)+(R178*'UNIT VALUES'!$D$34),(Q178*'UNIT VALUES'!$D$31)+(T178*'UNIT VALUES'!$D$32)+(R178*'UNIT VALUES'!$D$34)))</f>
        <v>1627884.6693953725</v>
      </c>
      <c r="W178" s="25">
        <f t="shared" si="5"/>
        <v>3862498</v>
      </c>
      <c r="X178" s="30">
        <f>ROUND(IF(C178="22", W178*'UNIT VALUES'!$D$44, W178*'UNIT VALUES'!$D$36), 0)</f>
        <v>3376598</v>
      </c>
      <c r="Y178" s="168">
        <f>ROUND(IF(C178="22", IF(U178&gt;V178,O178*'UNIT VALUES'!$D$38*'UNIT VALUES'!$D$44,O178*'UNIT VALUES'!$D$41*'UNIT VALUES'!$D$44),IF(U178&gt;V178, O178*'UNIT VALUES'!$D$28*'UNIT VALUES'!$D$36,0)), 0)</f>
        <v>393161</v>
      </c>
      <c r="Z178" s="168">
        <f>ROUND(IF(C178="22", IF(U178&gt;V178,Q178*'UNIT VALUES'!$D$39*'UNIT VALUES'!$D$44,Q178*'UNIT VALUES'!$D$42*'UNIT VALUES'!$D$44), IF(U178&gt;V178, Q178*'UNIT VALUES'!$D$29*'UNIT VALUES'!$D$36, Q178*'UNIT VALUES'!$D$31*'UNIT VALUES'!$D$36)),0)</f>
        <v>1684177</v>
      </c>
      <c r="AA178" s="168">
        <f>ROUND(IF(C178="22", IF(U178&gt;V178,0,R178*'UNIT VALUES'!$D$43*'UNIT VALUES'!$D$44),IF(CALCS!U178&gt;CALCS!V178,0,CALCS!R178*'UNIT VALUES'!$D$34*'UNIT VALUES'!$D$36)), 0)</f>
        <v>0</v>
      </c>
      <c r="AB178" s="168">
        <f>ROUND(IF(C178="22",IF(U178&gt;V178,S178*'UNIT VALUES'!$D$40*'UNIT VALUES'!$D$44,0),IF(U178&gt;V178,S178*'UNIT VALUES'!$D$30*'UNIT VALUES'!$D$36)), 0)</f>
        <v>1299260</v>
      </c>
      <c r="AC178" s="168">
        <f>ROUND(IF(U178&gt;V178,0,IF(T178&gt;1, IF(C178="66", T178*'UNIT VALUES'!$D$33*'UNIT VALUES'!$D$36,T178*'UNIT VALUES'!$D$32*'UNIT VALUES'!$D$36),0)),0)</f>
        <v>0</v>
      </c>
      <c r="AD178" t="str">
        <f t="shared" si="6"/>
        <v>063180</v>
      </c>
    </row>
    <row r="179" spans="1:30" x14ac:dyDescent="0.25">
      <c r="A179" s="176" t="s">
        <v>5111</v>
      </c>
      <c r="B179" s="176" t="s">
        <v>223</v>
      </c>
      <c r="C179" s="176" t="s">
        <v>47</v>
      </c>
      <c r="D179" s="176" t="s">
        <v>48</v>
      </c>
      <c r="E179" s="176" t="s">
        <v>224</v>
      </c>
      <c r="F179" s="176" t="s">
        <v>611</v>
      </c>
      <c r="G179" s="176" t="s">
        <v>236</v>
      </c>
      <c r="H179" s="176" t="s">
        <v>23</v>
      </c>
      <c r="I179" s="176" t="s">
        <v>612</v>
      </c>
      <c r="J179" s="176" t="s">
        <v>4628</v>
      </c>
      <c r="K179" s="176" t="s">
        <v>3328</v>
      </c>
      <c r="L179" s="176" t="s">
        <v>5112</v>
      </c>
      <c r="M179" s="177">
        <v>27213</v>
      </c>
      <c r="N179" s="177">
        <v>27325</v>
      </c>
      <c r="O179" s="177">
        <v>65309</v>
      </c>
      <c r="P179" s="177">
        <v>0</v>
      </c>
      <c r="Q179" s="177">
        <v>5171</v>
      </c>
      <c r="R179" s="177">
        <v>483</v>
      </c>
      <c r="S179" s="177">
        <v>737</v>
      </c>
      <c r="T179" s="24">
        <f>IF(P179&gt;0, ROUND(IF(IF(OR(C179="51", C179="52", C179="66"), (L179*'UNIT VALUES'!$C$26)-CALCS!P179,0)&gt;0, IF(OR(C179="51", C179="52", C179="66"), (L179*'UNIT VALUES'!$C$26)-CALCS!P179,0), 0), 0), ROUND(IF(IF(OR(C179="51", C179="52", C179="66"), (L179*'UNIT VALUES'!$C$26)-CALCS!O179,0)&gt;0, IF(OR(C179="51", C179="52", C179="66"), (L179*'UNIT VALUES'!$C$26)-CALCS!O179,0), 0), 0))</f>
        <v>0</v>
      </c>
      <c r="U179" s="25">
        <f>IF(C179="22", (O179*'UNIT VALUES'!$D$38)+(Q179*'UNIT VALUES'!$D$39)+(S179*'UNIT VALUES'!$D$40), (O179*'UNIT VALUES'!$D$28)+(Q179*'UNIT VALUES'!$D$29)+(S179*'UNIT VALUES'!$D$30))</f>
        <v>400545.25389019272</v>
      </c>
      <c r="V179" s="25">
        <f>IF(C179="22",(O179*'UNIT VALUES'!$D$41)+(Q179*'UNIT VALUES'!$D$42)+(R179*'UNIT VALUES'!$D$43),IF(C179="66",(Q179*'UNIT VALUES'!$D$31)+(T179*'UNIT VALUES'!$D$33)+(R179*'UNIT VALUES'!$D$34),(Q179*'UNIT VALUES'!$D$31)+(T179*'UNIT VALUES'!$D$32)+(R179*'UNIT VALUES'!$D$34)))</f>
        <v>126181.42490721057</v>
      </c>
      <c r="W179" s="25">
        <f t="shared" si="5"/>
        <v>400545</v>
      </c>
      <c r="X179" s="30">
        <f>ROUND(IF(C179="22", W179*'UNIT VALUES'!$D$44, W179*'UNIT VALUES'!$D$36), 0)</f>
        <v>350157</v>
      </c>
      <c r="Y179" s="168">
        <f>ROUND(IF(C179="22", IF(U179&gt;V179,O179*'UNIT VALUES'!$D$38*'UNIT VALUES'!$D$44,O179*'UNIT VALUES'!$D$41*'UNIT VALUES'!$D$44),IF(U179&gt;V179, O179*'UNIT VALUES'!$D$28*'UNIT VALUES'!$D$36,0)), 0)</f>
        <v>118743</v>
      </c>
      <c r="Z179" s="168">
        <f>ROUND(IF(C179="22", IF(U179&gt;V179,Q179*'UNIT VALUES'!$D$39*'UNIT VALUES'!$D$44,Q179*'UNIT VALUES'!$D$42*'UNIT VALUES'!$D$44), IF(U179&gt;V179, Q179*'UNIT VALUES'!$D$29*'UNIT VALUES'!$D$36, Q179*'UNIT VALUES'!$D$31*'UNIT VALUES'!$D$36)),0)</f>
        <v>126234</v>
      </c>
      <c r="AA179" s="168">
        <f>ROUND(IF(C179="22", IF(U179&gt;V179,0,R179*'UNIT VALUES'!$D$43*'UNIT VALUES'!$D$44),IF(CALCS!U179&gt;CALCS!V179,0,CALCS!R179*'UNIT VALUES'!$D$34*'UNIT VALUES'!$D$36)), 0)</f>
        <v>0</v>
      </c>
      <c r="AB179" s="168">
        <f>ROUND(IF(C179="22",IF(U179&gt;V179,S179*'UNIT VALUES'!$D$40*'UNIT VALUES'!$D$44,0),IF(U179&gt;V179,S179*'UNIT VALUES'!$D$30*'UNIT VALUES'!$D$36)), 0)</f>
        <v>105180</v>
      </c>
      <c r="AC179" s="168">
        <f>ROUND(IF(U179&gt;V179,0,IF(T179&gt;1, IF(C179="66", T179*'UNIT VALUES'!$D$33*'UNIT VALUES'!$D$36,T179*'UNIT VALUES'!$D$32*'UNIT VALUES'!$D$36),0)),0)</f>
        <v>0</v>
      </c>
      <c r="AD179" t="str">
        <f t="shared" si="6"/>
        <v>063198</v>
      </c>
    </row>
    <row r="180" spans="1:30" x14ac:dyDescent="0.25">
      <c r="A180" s="176" t="s">
        <v>5113</v>
      </c>
      <c r="B180" s="176" t="s">
        <v>223</v>
      </c>
      <c r="C180" s="176" t="s">
        <v>27</v>
      </c>
      <c r="D180" s="176" t="s">
        <v>28</v>
      </c>
      <c r="E180" s="176" t="s">
        <v>224</v>
      </c>
      <c r="F180" s="176" t="s">
        <v>614</v>
      </c>
      <c r="G180" s="176" t="s">
        <v>50</v>
      </c>
      <c r="H180" s="176" t="s">
        <v>23</v>
      </c>
      <c r="I180" s="176" t="s">
        <v>615</v>
      </c>
      <c r="J180" s="176" t="s">
        <v>271</v>
      </c>
      <c r="K180" s="176" t="s">
        <v>3328</v>
      </c>
      <c r="L180" s="176" t="s">
        <v>5114</v>
      </c>
      <c r="M180" s="177">
        <v>875658</v>
      </c>
      <c r="N180" s="177">
        <v>875538</v>
      </c>
      <c r="O180" s="177">
        <v>1406630</v>
      </c>
      <c r="P180" s="177">
        <v>0</v>
      </c>
      <c r="Q180" s="177">
        <v>204862</v>
      </c>
      <c r="R180" s="177">
        <v>36631</v>
      </c>
      <c r="S180" s="177">
        <v>30089</v>
      </c>
      <c r="T180" s="24">
        <f>IF(P180&gt;0, ROUND(IF(IF(OR(C180="51", C180="52", C180="66"), (L180*'UNIT VALUES'!$C$26)-CALCS!P180,0)&gt;0, IF(OR(C180="51", C180="52", C180="66"), (L180*'UNIT VALUES'!$C$26)-CALCS!P180,0), 0), 0), ROUND(IF(IF(OR(C180="51", C180="52", C180="66"), (L180*'UNIT VALUES'!$C$26)-CALCS!O180,0)&gt;0, IF(OR(C180="51", C180="52", C180="66"), (L180*'UNIT VALUES'!$C$26)-CALCS!O180,0), 0), 0))</f>
        <v>0</v>
      </c>
      <c r="U180" s="25">
        <f>IF(C180="22", (O180*'UNIT VALUES'!$D$38)+(Q180*'UNIT VALUES'!$D$39)+(S180*'UNIT VALUES'!$D$40), (O180*'UNIT VALUES'!$D$28)+(Q180*'UNIT VALUES'!$D$29)+(S180*'UNIT VALUES'!$D$30))</f>
        <v>13558295.06401947</v>
      </c>
      <c r="V180" s="25">
        <f>IF(C180="22",(O180*'UNIT VALUES'!$D$41)+(Q180*'UNIT VALUES'!$D$42)+(R180*'UNIT VALUES'!$D$43),IF(C180="66",(Q180*'UNIT VALUES'!$D$31)+(T180*'UNIT VALUES'!$D$33)+(R180*'UNIT VALUES'!$D$34),(Q180*'UNIT VALUES'!$D$31)+(T180*'UNIT VALUES'!$D$32)+(R180*'UNIT VALUES'!$D$34)))</f>
        <v>6431319.2940750131</v>
      </c>
      <c r="W180" s="25">
        <f t="shared" si="5"/>
        <v>13558295</v>
      </c>
      <c r="X180" s="30">
        <f>ROUND(IF(C180="22", W180*'UNIT VALUES'!$D$44, W180*'UNIT VALUES'!$D$36), 0)</f>
        <v>11852669</v>
      </c>
      <c r="Y180" s="168">
        <f>ROUND(IF(C180="22", IF(U180&gt;V180,O180*'UNIT VALUES'!$D$38*'UNIT VALUES'!$D$44,O180*'UNIT VALUES'!$D$41*'UNIT VALUES'!$D$44),IF(U180&gt;V180, O180*'UNIT VALUES'!$D$28*'UNIT VALUES'!$D$36,0)), 0)</f>
        <v>2557504</v>
      </c>
      <c r="Z180" s="168">
        <f>ROUND(IF(C180="22", IF(U180&gt;V180,Q180*'UNIT VALUES'!$D$39*'UNIT VALUES'!$D$44,Q180*'UNIT VALUES'!$D$42*'UNIT VALUES'!$D$44), IF(U180&gt;V180, Q180*'UNIT VALUES'!$D$29*'UNIT VALUES'!$D$36, Q180*'UNIT VALUES'!$D$31*'UNIT VALUES'!$D$36)),0)</f>
        <v>5001070</v>
      </c>
      <c r="AA180" s="168">
        <f>ROUND(IF(C180="22", IF(U180&gt;V180,0,R180*'UNIT VALUES'!$D$43*'UNIT VALUES'!$D$44),IF(CALCS!U180&gt;CALCS!V180,0,CALCS!R180*'UNIT VALUES'!$D$34*'UNIT VALUES'!$D$36)), 0)</f>
        <v>0</v>
      </c>
      <c r="AB180" s="168">
        <f>ROUND(IF(C180="22",IF(U180&gt;V180,S180*'UNIT VALUES'!$D$40*'UNIT VALUES'!$D$44,0),IF(U180&gt;V180,S180*'UNIT VALUES'!$D$30*'UNIT VALUES'!$D$36)), 0)</f>
        <v>4294096</v>
      </c>
      <c r="AC180" s="168">
        <f>ROUND(IF(U180&gt;V180,0,IF(T180&gt;1, IF(C180="66", T180*'UNIT VALUES'!$D$33*'UNIT VALUES'!$D$36,T180*'UNIT VALUES'!$D$32*'UNIT VALUES'!$D$36),0)),0)</f>
        <v>0</v>
      </c>
      <c r="AD180" t="str">
        <f t="shared" si="6"/>
        <v>063210</v>
      </c>
    </row>
    <row r="181" spans="1:30" x14ac:dyDescent="0.25">
      <c r="A181" s="176" t="s">
        <v>5115</v>
      </c>
      <c r="B181" s="176" t="s">
        <v>223</v>
      </c>
      <c r="C181" s="176" t="s">
        <v>27</v>
      </c>
      <c r="D181" s="176" t="s">
        <v>28</v>
      </c>
      <c r="E181" s="176" t="s">
        <v>224</v>
      </c>
      <c r="F181" s="176" t="s">
        <v>617</v>
      </c>
      <c r="G181" s="176" t="s">
        <v>618</v>
      </c>
      <c r="H181" s="176" t="s">
        <v>23</v>
      </c>
      <c r="I181" s="176" t="s">
        <v>619</v>
      </c>
      <c r="J181" s="176" t="s">
        <v>319</v>
      </c>
      <c r="K181" s="176" t="s">
        <v>3327</v>
      </c>
      <c r="L181" s="176" t="s">
        <v>5116</v>
      </c>
      <c r="M181" s="177">
        <v>679194</v>
      </c>
      <c r="N181" s="177">
        <v>678974</v>
      </c>
      <c r="O181" s="177">
        <v>870887</v>
      </c>
      <c r="P181" s="177">
        <v>0</v>
      </c>
      <c r="Q181" s="177">
        <v>109524</v>
      </c>
      <c r="R181" s="177">
        <v>184995</v>
      </c>
      <c r="S181" s="177">
        <v>22122</v>
      </c>
      <c r="T181" s="24">
        <f>IF(P181&gt;0, ROUND(IF(IF(OR(C181="51", C181="52", C181="66"), (L181*'UNIT VALUES'!$C$26)-CALCS!P181,0)&gt;0, IF(OR(C181="51", C181="52", C181="66"), (L181*'UNIT VALUES'!$C$26)-CALCS!P181,0), 0), 0), ROUND(IF(IF(OR(C181="51", C181="52", C181="66"), (L181*'UNIT VALUES'!$C$26)-CALCS!O181,0)&gt;0, IF(OR(C181="51", C181="52", C181="66"), (L181*'UNIT VALUES'!$C$26)-CALCS!O181,0), 0), 0))</f>
        <v>298662</v>
      </c>
      <c r="U181" s="25">
        <f>IF(C181="22", (O181*'UNIT VALUES'!$D$38)+(Q181*'UNIT VALUES'!$D$39)+(S181*'UNIT VALUES'!$D$40), (O181*'UNIT VALUES'!$D$28)+(Q181*'UNIT VALUES'!$D$29)+(S181*'UNIT VALUES'!$D$30))</f>
        <v>8481138.5624830313</v>
      </c>
      <c r="V181" s="25">
        <f>IF(C181="22",(O181*'UNIT VALUES'!$D$41)+(Q181*'UNIT VALUES'!$D$42)+(R181*'UNIT VALUES'!$D$43),IF(C181="66",(Q181*'UNIT VALUES'!$D$31)+(T181*'UNIT VALUES'!$D$33)+(R181*'UNIT VALUES'!$D$34),(Q181*'UNIT VALUES'!$D$31)+(T181*'UNIT VALUES'!$D$32)+(R181*'UNIT VALUES'!$D$34)))</f>
        <v>20747873.486672387</v>
      </c>
      <c r="W181" s="25">
        <f t="shared" si="5"/>
        <v>20747873</v>
      </c>
      <c r="X181" s="30">
        <f>ROUND(IF(C181="22", W181*'UNIT VALUES'!$D$44, W181*'UNIT VALUES'!$D$36), 0)</f>
        <v>18137803</v>
      </c>
      <c r="Y181" s="168">
        <f>ROUND(IF(C181="22", IF(U181&gt;V181,O181*'UNIT VALUES'!$D$38*'UNIT VALUES'!$D$44,O181*'UNIT VALUES'!$D$41*'UNIT VALUES'!$D$44),IF(U181&gt;V181, O181*'UNIT VALUES'!$D$28*'UNIT VALUES'!$D$36,0)), 0)</f>
        <v>0</v>
      </c>
      <c r="Z181" s="168">
        <f>ROUND(IF(C181="22", IF(U181&gt;V181,Q181*'UNIT VALUES'!$D$39*'UNIT VALUES'!$D$44,Q181*'UNIT VALUES'!$D$42*'UNIT VALUES'!$D$44), IF(U181&gt;V181, Q181*'UNIT VALUES'!$D$29*'UNIT VALUES'!$D$36, Q181*'UNIT VALUES'!$D$31*'UNIT VALUES'!$D$36)),0)</f>
        <v>1604213</v>
      </c>
      <c r="AA181" s="168">
        <f>ROUND(IF(C181="22", IF(U181&gt;V181,0,R181*'UNIT VALUES'!$D$43*'UNIT VALUES'!$D$44),IF(CALCS!U181&gt;CALCS!V181,0,CALCS!R181*'UNIT VALUES'!$D$34*'UNIT VALUES'!$D$36)), 0)</f>
        <v>13239791</v>
      </c>
      <c r="AB181" s="168">
        <f>ROUND(IF(C181="22",IF(U181&gt;V181,S181*'UNIT VALUES'!$D$40*'UNIT VALUES'!$D$44,0),IF(U181&gt;V181,S181*'UNIT VALUES'!$D$30*'UNIT VALUES'!$D$36)), 0)</f>
        <v>0</v>
      </c>
      <c r="AC181" s="168">
        <f>ROUND(IF(U181&gt;V181,0,IF(T181&gt;1, IF(C181="66", T181*'UNIT VALUES'!$D$33*'UNIT VALUES'!$D$36,T181*'UNIT VALUES'!$D$32*'UNIT VALUES'!$D$36),0)),0)</f>
        <v>3293799</v>
      </c>
      <c r="AD181" t="str">
        <f t="shared" si="6"/>
        <v>063228</v>
      </c>
    </row>
    <row r="182" spans="1:30" x14ac:dyDescent="0.25">
      <c r="A182" s="176" t="s">
        <v>5117</v>
      </c>
      <c r="B182" s="176" t="s">
        <v>223</v>
      </c>
      <c r="C182" s="176" t="s">
        <v>27</v>
      </c>
      <c r="D182" s="176" t="s">
        <v>28</v>
      </c>
      <c r="E182" s="176" t="s">
        <v>224</v>
      </c>
      <c r="F182" s="176" t="s">
        <v>621</v>
      </c>
      <c r="G182" s="176" t="s">
        <v>314</v>
      </c>
      <c r="H182" s="176" t="s">
        <v>23</v>
      </c>
      <c r="I182" s="176" t="s">
        <v>622</v>
      </c>
      <c r="J182" s="176" t="s">
        <v>316</v>
      </c>
      <c r="K182" s="176" t="s">
        <v>3327</v>
      </c>
      <c r="L182" s="176" t="s">
        <v>5118</v>
      </c>
      <c r="M182" s="177">
        <v>640305</v>
      </c>
      <c r="N182" s="177">
        <v>629442</v>
      </c>
      <c r="O182" s="177">
        <v>1025350</v>
      </c>
      <c r="P182" s="177">
        <v>0</v>
      </c>
      <c r="Q182" s="177">
        <v>112053</v>
      </c>
      <c r="R182" s="177">
        <v>16622</v>
      </c>
      <c r="S182" s="177">
        <v>30319</v>
      </c>
      <c r="T182" s="24">
        <f>IF(P182&gt;0, ROUND(IF(IF(OR(C182="51", C182="52", C182="66"), (L182*'UNIT VALUES'!$C$26)-CALCS!P182,0)&gt;0, IF(OR(C182="51", C182="52", C182="66"), (L182*'UNIT VALUES'!$C$26)-CALCS!P182,0), 0), 0), ROUND(IF(IF(OR(C182="51", C182="52", C182="66"), (L182*'UNIT VALUES'!$C$26)-CALCS!O182,0)&gt;0, IF(OR(C182="51", C182="52", C182="66"), (L182*'UNIT VALUES'!$C$26)-CALCS!O182,0), 0), 0))</f>
        <v>0</v>
      </c>
      <c r="U182" s="25">
        <f>IF(C182="22", (O182*'UNIT VALUES'!$D$38)+(Q182*'UNIT VALUES'!$D$39)+(S182*'UNIT VALUES'!$D$40), (O182*'UNIT VALUES'!$D$28)+(Q182*'UNIT VALUES'!$D$29)+(S182*'UNIT VALUES'!$D$30))</f>
        <v>10211174.601148237</v>
      </c>
      <c r="V182" s="25">
        <f>IF(C182="22",(O182*'UNIT VALUES'!$D$41)+(Q182*'UNIT VALUES'!$D$42)+(R182*'UNIT VALUES'!$D$43),IF(C182="66",(Q182*'UNIT VALUES'!$D$31)+(T182*'UNIT VALUES'!$D$33)+(R182*'UNIT VALUES'!$D$34),(Q182*'UNIT VALUES'!$D$31)+(T182*'UNIT VALUES'!$D$32)+(R182*'UNIT VALUES'!$D$34)))</f>
        <v>3238233.0965856784</v>
      </c>
      <c r="W182" s="25">
        <f t="shared" si="5"/>
        <v>10211175</v>
      </c>
      <c r="X182" s="30">
        <f>ROUND(IF(C182="22", W182*'UNIT VALUES'!$D$44, W182*'UNIT VALUES'!$D$36), 0)</f>
        <v>8926615</v>
      </c>
      <c r="Y182" s="168">
        <f>ROUND(IF(C182="22", IF(U182&gt;V182,O182*'UNIT VALUES'!$D$38*'UNIT VALUES'!$D$44,O182*'UNIT VALUES'!$D$41*'UNIT VALUES'!$D$44),IF(U182&gt;V182, O182*'UNIT VALUES'!$D$28*'UNIT VALUES'!$D$36,0)), 0)</f>
        <v>1864269</v>
      </c>
      <c r="Z182" s="168">
        <f>ROUND(IF(C182="22", IF(U182&gt;V182,Q182*'UNIT VALUES'!$D$39*'UNIT VALUES'!$D$44,Q182*'UNIT VALUES'!$D$42*'UNIT VALUES'!$D$44), IF(U182&gt;V182, Q182*'UNIT VALUES'!$D$29*'UNIT VALUES'!$D$36, Q182*'UNIT VALUES'!$D$31*'UNIT VALUES'!$D$36)),0)</f>
        <v>2735426</v>
      </c>
      <c r="AA182" s="168">
        <f>ROUND(IF(C182="22", IF(U182&gt;V182,0,R182*'UNIT VALUES'!$D$43*'UNIT VALUES'!$D$44),IF(CALCS!U182&gt;CALCS!V182,0,CALCS!R182*'UNIT VALUES'!$D$34*'UNIT VALUES'!$D$36)), 0)</f>
        <v>0</v>
      </c>
      <c r="AB182" s="168">
        <f>ROUND(IF(C182="22",IF(U182&gt;V182,S182*'UNIT VALUES'!$D$40*'UNIT VALUES'!$D$44,0),IF(U182&gt;V182,S182*'UNIT VALUES'!$D$30*'UNIT VALUES'!$D$36)), 0)</f>
        <v>4326920</v>
      </c>
      <c r="AC182" s="168">
        <f>ROUND(IF(U182&gt;V182,0,IF(T182&gt;1, IF(C182="66", T182*'UNIT VALUES'!$D$33*'UNIT VALUES'!$D$36,T182*'UNIT VALUES'!$D$32*'UNIT VALUES'!$D$36),0)),0)</f>
        <v>0</v>
      </c>
      <c r="AD182" t="str">
        <f t="shared" si="6"/>
        <v>063258</v>
      </c>
    </row>
    <row r="183" spans="1:30" x14ac:dyDescent="0.25">
      <c r="A183" s="176" t="s">
        <v>5119</v>
      </c>
      <c r="B183" s="176" t="s">
        <v>223</v>
      </c>
      <c r="C183" s="176" t="s">
        <v>27</v>
      </c>
      <c r="D183" s="176" t="s">
        <v>28</v>
      </c>
      <c r="E183" s="176" t="s">
        <v>224</v>
      </c>
      <c r="F183" s="176" t="s">
        <v>624</v>
      </c>
      <c r="G183" s="176" t="s">
        <v>227</v>
      </c>
      <c r="H183" s="176" t="s">
        <v>23</v>
      </c>
      <c r="I183" s="176" t="s">
        <v>625</v>
      </c>
      <c r="J183" s="176" t="s">
        <v>229</v>
      </c>
      <c r="K183" s="176" t="s">
        <v>3327</v>
      </c>
      <c r="L183" s="176" t="s">
        <v>5120</v>
      </c>
      <c r="M183" s="177">
        <v>63952</v>
      </c>
      <c r="N183" s="177">
        <v>63952</v>
      </c>
      <c r="O183" s="177">
        <v>90465</v>
      </c>
      <c r="P183" s="177">
        <v>0</v>
      </c>
      <c r="Q183" s="177">
        <v>9339</v>
      </c>
      <c r="R183" s="177">
        <v>3525</v>
      </c>
      <c r="S183" s="177">
        <v>2259</v>
      </c>
      <c r="T183" s="24">
        <f>IF(P183&gt;0, ROUND(IF(IF(OR(C183="51", C183="52", C183="66"), (L183*'UNIT VALUES'!$C$26)-CALCS!P183,0)&gt;0, IF(OR(C183="51", C183="52", C183="66"), (L183*'UNIT VALUES'!$C$26)-CALCS!P183,0), 0), 0), ROUND(IF(IF(OR(C183="51", C183="52", C183="66"), (L183*'UNIT VALUES'!$C$26)-CALCS!O183,0)&gt;0, IF(OR(C183="51", C183="52", C183="66"), (L183*'UNIT VALUES'!$C$26)-CALCS!O183,0), 0), 0))</f>
        <v>13742</v>
      </c>
      <c r="U183" s="25">
        <f>IF(C183="22", (O183*'UNIT VALUES'!$D$38)+(Q183*'UNIT VALUES'!$D$39)+(S183*'UNIT VALUES'!$D$40), (O183*'UNIT VALUES'!$D$28)+(Q183*'UNIT VALUES'!$D$29)+(S183*'UNIT VALUES'!$D$30))</f>
        <v>817722.13007710699</v>
      </c>
      <c r="V183" s="25">
        <f>IF(C183="22",(O183*'UNIT VALUES'!$D$41)+(Q183*'UNIT VALUES'!$D$42)+(R183*'UNIT VALUES'!$D$43),IF(C183="66",(Q183*'UNIT VALUES'!$D$31)+(T183*'UNIT VALUES'!$D$33)+(R183*'UNIT VALUES'!$D$34),(Q183*'UNIT VALUES'!$D$31)+(T183*'UNIT VALUES'!$D$32)+(R183*'UNIT VALUES'!$D$34)))</f>
        <v>618418.72516960057</v>
      </c>
      <c r="W183" s="25">
        <f t="shared" si="5"/>
        <v>817722</v>
      </c>
      <c r="X183" s="30">
        <f>ROUND(IF(C183="22", W183*'UNIT VALUES'!$D$44, W183*'UNIT VALUES'!$D$36), 0)</f>
        <v>714853</v>
      </c>
      <c r="Y183" s="168">
        <f>ROUND(IF(C183="22", IF(U183&gt;V183,O183*'UNIT VALUES'!$D$38*'UNIT VALUES'!$D$44,O183*'UNIT VALUES'!$D$41*'UNIT VALUES'!$D$44),IF(U183&gt;V183, O183*'UNIT VALUES'!$D$28*'UNIT VALUES'!$D$36,0)), 0)</f>
        <v>164481</v>
      </c>
      <c r="Z183" s="168">
        <f>ROUND(IF(C183="22", IF(U183&gt;V183,Q183*'UNIT VALUES'!$D$39*'UNIT VALUES'!$D$44,Q183*'UNIT VALUES'!$D$42*'UNIT VALUES'!$D$44), IF(U183&gt;V183, Q183*'UNIT VALUES'!$D$29*'UNIT VALUES'!$D$36, Q183*'UNIT VALUES'!$D$31*'UNIT VALUES'!$D$36)),0)</f>
        <v>227983</v>
      </c>
      <c r="AA183" s="168">
        <f>ROUND(IF(C183="22", IF(U183&gt;V183,0,R183*'UNIT VALUES'!$D$43*'UNIT VALUES'!$D$44),IF(CALCS!U183&gt;CALCS!V183,0,CALCS!R183*'UNIT VALUES'!$D$34*'UNIT VALUES'!$D$36)), 0)</f>
        <v>0</v>
      </c>
      <c r="AB183" s="168">
        <f>ROUND(IF(C183="22",IF(U183&gt;V183,S183*'UNIT VALUES'!$D$40*'UNIT VALUES'!$D$44,0),IF(U183&gt;V183,S183*'UNIT VALUES'!$D$30*'UNIT VALUES'!$D$36)), 0)</f>
        <v>322389</v>
      </c>
      <c r="AC183" s="168">
        <f>ROUND(IF(U183&gt;V183,0,IF(T183&gt;1, IF(C183="66", T183*'UNIT VALUES'!$D$33*'UNIT VALUES'!$D$36,T183*'UNIT VALUES'!$D$32*'UNIT VALUES'!$D$36),0)),0)</f>
        <v>0</v>
      </c>
      <c r="AD183" t="str">
        <f t="shared" si="6"/>
        <v>063276</v>
      </c>
    </row>
    <row r="184" spans="1:30" x14ac:dyDescent="0.25">
      <c r="A184" s="176" t="s">
        <v>5121</v>
      </c>
      <c r="B184" s="176" t="s">
        <v>223</v>
      </c>
      <c r="C184" s="176" t="s">
        <v>47</v>
      </c>
      <c r="D184" s="176" t="s">
        <v>48</v>
      </c>
      <c r="E184" s="176" t="s">
        <v>224</v>
      </c>
      <c r="F184" s="176" t="s">
        <v>627</v>
      </c>
      <c r="G184" s="176" t="s">
        <v>50</v>
      </c>
      <c r="H184" s="176" t="s">
        <v>23</v>
      </c>
      <c r="I184" s="176" t="s">
        <v>628</v>
      </c>
      <c r="J184" s="176" t="s">
        <v>271</v>
      </c>
      <c r="K184" s="176" t="s">
        <v>3328</v>
      </c>
      <c r="L184" s="176" t="s">
        <v>4878</v>
      </c>
      <c r="M184" s="177">
        <v>19012</v>
      </c>
      <c r="N184" s="177">
        <v>17479</v>
      </c>
      <c r="O184" s="177">
        <v>95261</v>
      </c>
      <c r="P184" s="177">
        <v>0</v>
      </c>
      <c r="Q184" s="177">
        <v>14139</v>
      </c>
      <c r="R184" s="177">
        <v>192</v>
      </c>
      <c r="S184" s="177">
        <v>1261</v>
      </c>
      <c r="T184" s="24">
        <f>IF(P184&gt;0, ROUND(IF(IF(OR(C184="51", C184="52", C184="66"), (L184*'UNIT VALUES'!$C$26)-CALCS!P184,0)&gt;0, IF(OR(C184="51", C184="52", C184="66"), (L184*'UNIT VALUES'!$C$26)-CALCS!P184,0), 0), 0), ROUND(IF(IF(OR(C184="51", C184="52", C184="66"), (L184*'UNIT VALUES'!$C$26)-CALCS!O184,0)&gt;0, IF(OR(C184="51", C184="52", C184="66"), (L184*'UNIT VALUES'!$C$26)-CALCS!O184,0), 0), 0))</f>
        <v>0</v>
      </c>
      <c r="U184" s="25">
        <f>IF(C184="22", (O184*'UNIT VALUES'!$D$38)+(Q184*'UNIT VALUES'!$D$39)+(S184*'UNIT VALUES'!$D$40), (O184*'UNIT VALUES'!$D$28)+(Q184*'UNIT VALUES'!$D$29)+(S184*'UNIT VALUES'!$D$30))</f>
        <v>798812.71299717599</v>
      </c>
      <c r="V184" s="25">
        <f>IF(C184="22",(O184*'UNIT VALUES'!$D$41)+(Q184*'UNIT VALUES'!$D$42)+(R184*'UNIT VALUES'!$D$43),IF(C184="66",(Q184*'UNIT VALUES'!$D$31)+(T184*'UNIT VALUES'!$D$33)+(R184*'UNIT VALUES'!$D$34),(Q184*'UNIT VALUES'!$D$31)+(T184*'UNIT VALUES'!$D$32)+(R184*'UNIT VALUES'!$D$34)))</f>
        <v>252615.95249169588</v>
      </c>
      <c r="W184" s="25">
        <f t="shared" si="5"/>
        <v>798813</v>
      </c>
      <c r="X184" s="30">
        <f>ROUND(IF(C184="22", W184*'UNIT VALUES'!$D$44, W184*'UNIT VALUES'!$D$36), 0)</f>
        <v>698323</v>
      </c>
      <c r="Y184" s="168">
        <f>ROUND(IF(C184="22", IF(U184&gt;V184,O184*'UNIT VALUES'!$D$38*'UNIT VALUES'!$D$44,O184*'UNIT VALUES'!$D$41*'UNIT VALUES'!$D$44),IF(U184&gt;V184, O184*'UNIT VALUES'!$D$28*'UNIT VALUES'!$D$36,0)), 0)</f>
        <v>173201</v>
      </c>
      <c r="Z184" s="168">
        <f>ROUND(IF(C184="22", IF(U184&gt;V184,Q184*'UNIT VALUES'!$D$39*'UNIT VALUES'!$D$44,Q184*'UNIT VALUES'!$D$42*'UNIT VALUES'!$D$44), IF(U184&gt;V184, Q184*'UNIT VALUES'!$D$29*'UNIT VALUES'!$D$36, Q184*'UNIT VALUES'!$D$31*'UNIT VALUES'!$D$36)),0)</f>
        <v>345160</v>
      </c>
      <c r="AA184" s="168">
        <f>ROUND(IF(C184="22", IF(U184&gt;V184,0,R184*'UNIT VALUES'!$D$43*'UNIT VALUES'!$D$44),IF(CALCS!U184&gt;CALCS!V184,0,CALCS!R184*'UNIT VALUES'!$D$34*'UNIT VALUES'!$D$36)), 0)</f>
        <v>0</v>
      </c>
      <c r="AB184" s="168">
        <f>ROUND(IF(C184="22",IF(U184&gt;V184,S184*'UNIT VALUES'!$D$40*'UNIT VALUES'!$D$44,0),IF(U184&gt;V184,S184*'UNIT VALUES'!$D$30*'UNIT VALUES'!$D$36)), 0)</f>
        <v>179961</v>
      </c>
      <c r="AC184" s="168">
        <f>ROUND(IF(U184&gt;V184,0,IF(T184&gt;1, IF(C184="66", T184*'UNIT VALUES'!$D$33*'UNIT VALUES'!$D$36,T184*'UNIT VALUES'!$D$32*'UNIT VALUES'!$D$36),0)),0)</f>
        <v>0</v>
      </c>
      <c r="AD184" t="str">
        <f t="shared" si="6"/>
        <v>063294</v>
      </c>
    </row>
    <row r="185" spans="1:30" x14ac:dyDescent="0.25">
      <c r="A185" s="176" t="s">
        <v>5122</v>
      </c>
      <c r="B185" s="176" t="s">
        <v>223</v>
      </c>
      <c r="C185" s="176" t="s">
        <v>47</v>
      </c>
      <c r="D185" s="176" t="s">
        <v>48</v>
      </c>
      <c r="E185" s="176" t="s">
        <v>224</v>
      </c>
      <c r="F185" s="176" t="s">
        <v>630</v>
      </c>
      <c r="G185" s="176" t="s">
        <v>43</v>
      </c>
      <c r="H185" s="176" t="s">
        <v>23</v>
      </c>
      <c r="I185" s="176" t="s">
        <v>631</v>
      </c>
      <c r="J185" s="176" t="s">
        <v>319</v>
      </c>
      <c r="K185" s="176" t="s">
        <v>3327</v>
      </c>
      <c r="L185" s="176" t="s">
        <v>5123</v>
      </c>
      <c r="M185" s="177">
        <v>77640</v>
      </c>
      <c r="N185" s="177">
        <v>77561</v>
      </c>
      <c r="O185" s="177">
        <v>103959</v>
      </c>
      <c r="P185" s="177">
        <v>0</v>
      </c>
      <c r="Q185" s="177">
        <v>7703</v>
      </c>
      <c r="R185" s="177">
        <v>4052</v>
      </c>
      <c r="S185" s="177">
        <v>2469</v>
      </c>
      <c r="T185" s="24">
        <f>IF(P185&gt;0, ROUND(IF(IF(OR(C185="51", C185="52", C185="66"), (L185*'UNIT VALUES'!$C$26)-CALCS!P185,0)&gt;0, IF(OR(C185="51", C185="52", C185="66"), (L185*'UNIT VALUES'!$C$26)-CALCS!P185,0), 0), 0), ROUND(IF(IF(OR(C185="51", C185="52", C185="66"), (L185*'UNIT VALUES'!$C$26)-CALCS!O185,0)&gt;0, IF(OR(C185="51", C185="52", C185="66"), (L185*'UNIT VALUES'!$C$26)-CALCS!O185,0), 0), 0))</f>
        <v>6421</v>
      </c>
      <c r="U185" s="25">
        <f>IF(C185="22", (O185*'UNIT VALUES'!$D$38)+(Q185*'UNIT VALUES'!$D$39)+(S185*'UNIT VALUES'!$D$40), (O185*'UNIT VALUES'!$D$28)+(Q185*'UNIT VALUES'!$D$29)+(S185*'UNIT VALUES'!$D$30))</f>
        <v>834384.65727534308</v>
      </c>
      <c r="V185" s="25">
        <f>IF(C185="22",(O185*'UNIT VALUES'!$D$41)+(Q185*'UNIT VALUES'!$D$42)+(R185*'UNIT VALUES'!$D$43),IF(C185="66",(Q185*'UNIT VALUES'!$D$31)+(T185*'UNIT VALUES'!$D$33)+(R185*'UNIT VALUES'!$D$34),(Q185*'UNIT VALUES'!$D$31)+(T185*'UNIT VALUES'!$D$32)+(R185*'UNIT VALUES'!$D$34)))</f>
        <v>541793.34291324811</v>
      </c>
      <c r="W185" s="25">
        <f t="shared" si="5"/>
        <v>834385</v>
      </c>
      <c r="X185" s="30">
        <f>ROUND(IF(C185="22", W185*'UNIT VALUES'!$D$44, W185*'UNIT VALUES'!$D$36), 0)</f>
        <v>729420</v>
      </c>
      <c r="Y185" s="168">
        <f>ROUND(IF(C185="22", IF(U185&gt;V185,O185*'UNIT VALUES'!$D$38*'UNIT VALUES'!$D$44,O185*'UNIT VALUES'!$D$41*'UNIT VALUES'!$D$44),IF(U185&gt;V185, O185*'UNIT VALUES'!$D$28*'UNIT VALUES'!$D$36,0)), 0)</f>
        <v>189016</v>
      </c>
      <c r="Z185" s="168">
        <f>ROUND(IF(C185="22", IF(U185&gt;V185,Q185*'UNIT VALUES'!$D$39*'UNIT VALUES'!$D$44,Q185*'UNIT VALUES'!$D$42*'UNIT VALUES'!$D$44), IF(U185&gt;V185, Q185*'UNIT VALUES'!$D$29*'UNIT VALUES'!$D$36, Q185*'UNIT VALUES'!$D$31*'UNIT VALUES'!$D$36)),0)</f>
        <v>188045</v>
      </c>
      <c r="AA185" s="168">
        <f>ROUND(IF(C185="22", IF(U185&gt;V185,0,R185*'UNIT VALUES'!$D$43*'UNIT VALUES'!$D$44),IF(CALCS!U185&gt;CALCS!V185,0,CALCS!R185*'UNIT VALUES'!$D$34*'UNIT VALUES'!$D$36)), 0)</f>
        <v>0</v>
      </c>
      <c r="AB185" s="168">
        <f>ROUND(IF(C185="22",IF(U185&gt;V185,S185*'UNIT VALUES'!$D$40*'UNIT VALUES'!$D$44,0),IF(U185&gt;V185,S185*'UNIT VALUES'!$D$30*'UNIT VALUES'!$D$36)), 0)</f>
        <v>352359</v>
      </c>
      <c r="AC185" s="168">
        <f>ROUND(IF(U185&gt;V185,0,IF(T185&gt;1, IF(C185="66", T185*'UNIT VALUES'!$D$33*'UNIT VALUES'!$D$36,T185*'UNIT VALUES'!$D$32*'UNIT VALUES'!$D$36),0)),0)</f>
        <v>0</v>
      </c>
      <c r="AD185" t="str">
        <f t="shared" si="6"/>
        <v>063312</v>
      </c>
    </row>
    <row r="186" spans="1:30" x14ac:dyDescent="0.25">
      <c r="A186" s="176" t="s">
        <v>5124</v>
      </c>
      <c r="B186" s="176" t="s">
        <v>223</v>
      </c>
      <c r="C186" s="176" t="s">
        <v>27</v>
      </c>
      <c r="D186" s="176" t="s">
        <v>28</v>
      </c>
      <c r="E186" s="176" t="s">
        <v>224</v>
      </c>
      <c r="F186" s="176" t="s">
        <v>633</v>
      </c>
      <c r="G186" s="176" t="s">
        <v>236</v>
      </c>
      <c r="H186" s="176" t="s">
        <v>23</v>
      </c>
      <c r="I186" s="176" t="s">
        <v>634</v>
      </c>
      <c r="J186" s="176" t="s">
        <v>4628</v>
      </c>
      <c r="K186" s="176" t="s">
        <v>3328</v>
      </c>
      <c r="L186" s="176" t="s">
        <v>5125</v>
      </c>
      <c r="M186" s="177">
        <v>204074</v>
      </c>
      <c r="N186" s="177">
        <v>203713</v>
      </c>
      <c r="O186" s="177">
        <v>334217</v>
      </c>
      <c r="P186" s="177">
        <v>0</v>
      </c>
      <c r="Q186" s="177">
        <v>72074</v>
      </c>
      <c r="R186" s="177">
        <v>5827</v>
      </c>
      <c r="S186" s="177">
        <v>24170</v>
      </c>
      <c r="T186" s="24">
        <f>IF(P186&gt;0, ROUND(IF(IF(OR(C186="51", C186="52", C186="66"), (L186*'UNIT VALUES'!$C$26)-CALCS!P186,0)&gt;0, IF(OR(C186="51", C186="52", C186="66"), (L186*'UNIT VALUES'!$C$26)-CALCS!P186,0), 0), 0), ROUND(IF(IF(OR(C186="51", C186="52", C186="66"), (L186*'UNIT VALUES'!$C$26)-CALCS!O186,0)&gt;0, IF(OR(C186="51", C186="52", C186="66"), (L186*'UNIT VALUES'!$C$26)-CALCS!O186,0), 0), 0))</f>
        <v>0</v>
      </c>
      <c r="U186" s="25">
        <f>IF(C186="22", (O186*'UNIT VALUES'!$D$38)+(Q186*'UNIT VALUES'!$D$39)+(S186*'UNIT VALUES'!$D$40), (O186*'UNIT VALUES'!$D$28)+(Q186*'UNIT VALUES'!$D$29)+(S186*'UNIT VALUES'!$D$30))</f>
        <v>6653513.7461392395</v>
      </c>
      <c r="V186" s="25">
        <f>IF(C186="22",(O186*'UNIT VALUES'!$D$41)+(Q186*'UNIT VALUES'!$D$42)+(R186*'UNIT VALUES'!$D$43),IF(C186="66",(Q186*'UNIT VALUES'!$D$31)+(T186*'UNIT VALUES'!$D$33)+(R186*'UNIT VALUES'!$D$34),(Q186*'UNIT VALUES'!$D$31)+(T186*'UNIT VALUES'!$D$32)+(R186*'UNIT VALUES'!$D$34)))</f>
        <v>1684632.5301661976</v>
      </c>
      <c r="W186" s="25">
        <f t="shared" si="5"/>
        <v>6653514</v>
      </c>
      <c r="X186" s="30">
        <f>ROUND(IF(C186="22", W186*'UNIT VALUES'!$D$44, W186*'UNIT VALUES'!$D$36), 0)</f>
        <v>5816506</v>
      </c>
      <c r="Y186" s="168">
        <f>ROUND(IF(C186="22", IF(U186&gt;V186,O186*'UNIT VALUES'!$D$38*'UNIT VALUES'!$D$44,O186*'UNIT VALUES'!$D$41*'UNIT VALUES'!$D$44),IF(U186&gt;V186, O186*'UNIT VALUES'!$D$28*'UNIT VALUES'!$D$36,0)), 0)</f>
        <v>607666</v>
      </c>
      <c r="Z186" s="168">
        <f>ROUND(IF(C186="22", IF(U186&gt;V186,Q186*'UNIT VALUES'!$D$39*'UNIT VALUES'!$D$44,Q186*'UNIT VALUES'!$D$42*'UNIT VALUES'!$D$44), IF(U186&gt;V186, Q186*'UNIT VALUES'!$D$29*'UNIT VALUES'!$D$36, Q186*'UNIT VALUES'!$D$31*'UNIT VALUES'!$D$36)),0)</f>
        <v>1759463</v>
      </c>
      <c r="AA186" s="168">
        <f>ROUND(IF(C186="22", IF(U186&gt;V186,0,R186*'UNIT VALUES'!$D$43*'UNIT VALUES'!$D$44),IF(CALCS!U186&gt;CALCS!V186,0,CALCS!R186*'UNIT VALUES'!$D$34*'UNIT VALUES'!$D$36)), 0)</f>
        <v>0</v>
      </c>
      <c r="AB186" s="168">
        <f>ROUND(IF(C186="22",IF(U186&gt;V186,S186*'UNIT VALUES'!$D$40*'UNIT VALUES'!$D$44,0),IF(U186&gt;V186,S186*'UNIT VALUES'!$D$30*'UNIT VALUES'!$D$36)), 0)</f>
        <v>3449376</v>
      </c>
      <c r="AC186" s="168">
        <f>ROUND(IF(U186&gt;V186,0,IF(T186&gt;1, IF(C186="66", T186*'UNIT VALUES'!$D$33*'UNIT VALUES'!$D$36,T186*'UNIT VALUES'!$D$32*'UNIT VALUES'!$D$36),0)),0)</f>
        <v>0</v>
      </c>
      <c r="AD186" t="str">
        <f t="shared" si="6"/>
        <v>063342</v>
      </c>
    </row>
    <row r="187" spans="1:30" x14ac:dyDescent="0.25">
      <c r="A187" s="176" t="s">
        <v>5126</v>
      </c>
      <c r="B187" s="176" t="s">
        <v>223</v>
      </c>
      <c r="C187" s="176" t="s">
        <v>27</v>
      </c>
      <c r="D187" s="176" t="s">
        <v>28</v>
      </c>
      <c r="E187" s="176" t="s">
        <v>224</v>
      </c>
      <c r="F187" s="176" t="s">
        <v>636</v>
      </c>
      <c r="G187" s="176" t="s">
        <v>384</v>
      </c>
      <c r="H187" s="176" t="s">
        <v>23</v>
      </c>
      <c r="I187" s="176" t="s">
        <v>637</v>
      </c>
      <c r="J187" s="176" t="s">
        <v>4627</v>
      </c>
      <c r="K187" s="176" t="s">
        <v>3328</v>
      </c>
      <c r="L187" s="176" t="s">
        <v>5127</v>
      </c>
      <c r="M187" s="177">
        <v>74414</v>
      </c>
      <c r="N187" s="177">
        <v>74414</v>
      </c>
      <c r="O187" s="177">
        <v>91930</v>
      </c>
      <c r="P187" s="177">
        <v>0</v>
      </c>
      <c r="Q187" s="177">
        <v>12466</v>
      </c>
      <c r="R187" s="177">
        <v>7493</v>
      </c>
      <c r="S187" s="177">
        <v>3048</v>
      </c>
      <c r="T187" s="24">
        <f>IF(P187&gt;0, ROUND(IF(IF(OR(C187="51", C187="52", C187="66"), (L187*'UNIT VALUES'!$C$26)-CALCS!P187,0)&gt;0, IF(OR(C187="51", C187="52", C187="66"), (L187*'UNIT VALUES'!$C$26)-CALCS!P187,0), 0), 0), ROUND(IF(IF(OR(C187="51", C187="52", C187="66"), (L187*'UNIT VALUES'!$C$26)-CALCS!O187,0)&gt;0, IF(OR(C187="51", C187="52", C187="66"), (L187*'UNIT VALUES'!$C$26)-CALCS!O187,0), 0), 0))</f>
        <v>912</v>
      </c>
      <c r="U187" s="25">
        <f>IF(C187="22", (O187*'UNIT VALUES'!$D$38)+(Q187*'UNIT VALUES'!$D$39)+(S187*'UNIT VALUES'!$D$40), (O187*'UNIT VALUES'!$D$28)+(Q187*'UNIT VALUES'!$D$29)+(S187*'UNIT VALUES'!$D$30))</f>
        <v>1036894.1378719872</v>
      </c>
      <c r="V187" s="25">
        <f>IF(C187="22",(O187*'UNIT VALUES'!$D$41)+(Q187*'UNIT VALUES'!$D$42)+(R187*'UNIT VALUES'!$D$43),IF(C187="66",(Q187*'UNIT VALUES'!$D$31)+(T187*'UNIT VALUES'!$D$33)+(R187*'UNIT VALUES'!$D$34),(Q187*'UNIT VALUES'!$D$31)+(T187*'UNIT VALUES'!$D$32)+(R187*'UNIT VALUES'!$D$34)))</f>
        <v>833802.97849231656</v>
      </c>
      <c r="W187" s="25">
        <f t="shared" si="5"/>
        <v>1036894</v>
      </c>
      <c r="X187" s="30">
        <f>ROUND(IF(C187="22", W187*'UNIT VALUES'!$D$44, W187*'UNIT VALUES'!$D$36), 0)</f>
        <v>906453</v>
      </c>
      <c r="Y187" s="168">
        <f>ROUND(IF(C187="22", IF(U187&gt;V187,O187*'UNIT VALUES'!$D$38*'UNIT VALUES'!$D$44,O187*'UNIT VALUES'!$D$41*'UNIT VALUES'!$D$44),IF(U187&gt;V187, O187*'UNIT VALUES'!$D$28*'UNIT VALUES'!$D$36,0)), 0)</f>
        <v>167145</v>
      </c>
      <c r="Z187" s="168">
        <f>ROUND(IF(C187="22", IF(U187&gt;V187,Q187*'UNIT VALUES'!$D$39*'UNIT VALUES'!$D$44,Q187*'UNIT VALUES'!$D$42*'UNIT VALUES'!$D$44), IF(U187&gt;V187, Q187*'UNIT VALUES'!$D$29*'UNIT VALUES'!$D$36, Q187*'UNIT VALUES'!$D$31*'UNIT VALUES'!$D$36)),0)</f>
        <v>304319</v>
      </c>
      <c r="AA187" s="168">
        <f>ROUND(IF(C187="22", IF(U187&gt;V187,0,R187*'UNIT VALUES'!$D$43*'UNIT VALUES'!$D$44),IF(CALCS!U187&gt;CALCS!V187,0,CALCS!R187*'UNIT VALUES'!$D$34*'UNIT VALUES'!$D$36)), 0)</f>
        <v>0</v>
      </c>
      <c r="AB187" s="168">
        <f>ROUND(IF(C187="22",IF(U187&gt;V187,S187*'UNIT VALUES'!$D$40*'UNIT VALUES'!$D$44,0),IF(U187&gt;V187,S187*'UNIT VALUES'!$D$30*'UNIT VALUES'!$D$36)), 0)</f>
        <v>434990</v>
      </c>
      <c r="AC187" s="168">
        <f>ROUND(IF(U187&gt;V187,0,IF(T187&gt;1, IF(C187="66", T187*'UNIT VALUES'!$D$33*'UNIT VALUES'!$D$36,T187*'UNIT VALUES'!$D$32*'UNIT VALUES'!$D$36),0)),0)</f>
        <v>0</v>
      </c>
      <c r="AD187" t="str">
        <f t="shared" si="6"/>
        <v>063348</v>
      </c>
    </row>
    <row r="188" spans="1:30" x14ac:dyDescent="0.25">
      <c r="A188" s="176" t="s">
        <v>5128</v>
      </c>
      <c r="B188" s="176" t="s">
        <v>223</v>
      </c>
      <c r="C188" s="176" t="s">
        <v>27</v>
      </c>
      <c r="D188" s="176" t="s">
        <v>28</v>
      </c>
      <c r="E188" s="176" t="s">
        <v>224</v>
      </c>
      <c r="F188" s="176" t="s">
        <v>639</v>
      </c>
      <c r="G188" s="176" t="s">
        <v>314</v>
      </c>
      <c r="H188" s="176" t="s">
        <v>23</v>
      </c>
      <c r="I188" s="176" t="s">
        <v>640</v>
      </c>
      <c r="J188" s="176" t="s">
        <v>316</v>
      </c>
      <c r="K188" s="176" t="s">
        <v>3327</v>
      </c>
      <c r="L188" s="176" t="s">
        <v>5129</v>
      </c>
      <c r="M188" s="177">
        <v>87754</v>
      </c>
      <c r="N188" s="177">
        <v>87746</v>
      </c>
      <c r="O188" s="177">
        <v>125948</v>
      </c>
      <c r="P188" s="177">
        <v>0</v>
      </c>
      <c r="Q188" s="177">
        <v>9893</v>
      </c>
      <c r="R188" s="177">
        <v>1639</v>
      </c>
      <c r="S188" s="177">
        <v>3492</v>
      </c>
      <c r="T188" s="24">
        <f>IF(P188&gt;0, ROUND(IF(IF(OR(C188="51", C188="52", C188="66"), (L188*'UNIT VALUES'!$C$26)-CALCS!P188,0)&gt;0, IF(OR(C188="51", C188="52", C188="66"), (L188*'UNIT VALUES'!$C$26)-CALCS!P188,0), 0), 0), ROUND(IF(IF(OR(C188="51", C188="52", C188="66"), (L188*'UNIT VALUES'!$C$26)-CALCS!O188,0)&gt;0, IF(OR(C188="51", C188="52", C188="66"), (L188*'UNIT VALUES'!$C$26)-CALCS!O188,0), 0), 0))</f>
        <v>0</v>
      </c>
      <c r="U188" s="25">
        <f>IF(C188="22", (O188*'UNIT VALUES'!$D$38)+(Q188*'UNIT VALUES'!$D$39)+(S188*'UNIT VALUES'!$D$40), (O188*'UNIT VALUES'!$D$28)+(Q188*'UNIT VALUES'!$D$29)+(S188*'UNIT VALUES'!$D$30))</f>
        <v>1108277.7613547412</v>
      </c>
      <c r="V188" s="25">
        <f>IF(C188="22",(O188*'UNIT VALUES'!$D$41)+(Q188*'UNIT VALUES'!$D$42)+(R188*'UNIT VALUES'!$D$43),IF(C188="66",(Q188*'UNIT VALUES'!$D$31)+(T188*'UNIT VALUES'!$D$33)+(R188*'UNIT VALUES'!$D$34),(Q188*'UNIT VALUES'!$D$31)+(T188*'UNIT VALUES'!$D$32)+(R188*'UNIT VALUES'!$D$34)))</f>
        <v>299936.54274955025</v>
      </c>
      <c r="W188" s="25">
        <f t="shared" si="5"/>
        <v>1108278</v>
      </c>
      <c r="X188" s="30">
        <f>ROUND(IF(C188="22", W188*'UNIT VALUES'!$D$44, W188*'UNIT VALUES'!$D$36), 0)</f>
        <v>968857</v>
      </c>
      <c r="Y188" s="168">
        <f>ROUND(IF(C188="22", IF(U188&gt;V188,O188*'UNIT VALUES'!$D$38*'UNIT VALUES'!$D$44,O188*'UNIT VALUES'!$D$41*'UNIT VALUES'!$D$44),IF(U188&gt;V188, O188*'UNIT VALUES'!$D$28*'UNIT VALUES'!$D$36,0)), 0)</f>
        <v>228996</v>
      </c>
      <c r="Z188" s="168">
        <f>ROUND(IF(C188="22", IF(U188&gt;V188,Q188*'UNIT VALUES'!$D$39*'UNIT VALUES'!$D$44,Q188*'UNIT VALUES'!$D$42*'UNIT VALUES'!$D$44), IF(U188&gt;V188, Q188*'UNIT VALUES'!$D$29*'UNIT VALUES'!$D$36, Q188*'UNIT VALUES'!$D$31*'UNIT VALUES'!$D$36)),0)</f>
        <v>241507</v>
      </c>
      <c r="AA188" s="168">
        <f>ROUND(IF(C188="22", IF(U188&gt;V188,0,R188*'UNIT VALUES'!$D$43*'UNIT VALUES'!$D$44),IF(CALCS!U188&gt;CALCS!V188,0,CALCS!R188*'UNIT VALUES'!$D$34*'UNIT VALUES'!$D$36)), 0)</f>
        <v>0</v>
      </c>
      <c r="AB188" s="168">
        <f>ROUND(IF(C188="22",IF(U188&gt;V188,S188*'UNIT VALUES'!$D$40*'UNIT VALUES'!$D$44,0),IF(U188&gt;V188,S188*'UNIT VALUES'!$D$30*'UNIT VALUES'!$D$36)), 0)</f>
        <v>498354</v>
      </c>
      <c r="AC188" s="168">
        <f>ROUND(IF(U188&gt;V188,0,IF(T188&gt;1, IF(C188="66", T188*'UNIT VALUES'!$D$33*'UNIT VALUES'!$D$36,T188*'UNIT VALUES'!$D$32*'UNIT VALUES'!$D$36),0)),0)</f>
        <v>0</v>
      </c>
      <c r="AD188" t="str">
        <f t="shared" si="6"/>
        <v>063354</v>
      </c>
    </row>
    <row r="189" spans="1:30" x14ac:dyDescent="0.25">
      <c r="A189" s="176" t="s">
        <v>5130</v>
      </c>
      <c r="B189" s="176" t="s">
        <v>223</v>
      </c>
      <c r="C189" s="176" t="s">
        <v>47</v>
      </c>
      <c r="D189" s="176" t="s">
        <v>48</v>
      </c>
      <c r="E189" s="176" t="s">
        <v>224</v>
      </c>
      <c r="F189" s="176" t="s">
        <v>642</v>
      </c>
      <c r="G189" s="176" t="s">
        <v>232</v>
      </c>
      <c r="H189" s="176" t="s">
        <v>23</v>
      </c>
      <c r="I189" s="176" t="s">
        <v>643</v>
      </c>
      <c r="J189" s="176" t="s">
        <v>234</v>
      </c>
      <c r="K189" s="176" t="s">
        <v>3328</v>
      </c>
      <c r="L189" s="176" t="s">
        <v>4878</v>
      </c>
      <c r="M189" s="177">
        <v>66730</v>
      </c>
      <c r="N189" s="177">
        <v>0</v>
      </c>
      <c r="O189" s="177">
        <v>181972</v>
      </c>
      <c r="P189" s="177">
        <v>0</v>
      </c>
      <c r="Q189" s="177">
        <v>16529</v>
      </c>
      <c r="R189" s="177">
        <v>504</v>
      </c>
      <c r="S189" s="177">
        <v>3348</v>
      </c>
      <c r="T189" s="24">
        <f>IF(P189&gt;0, ROUND(IF(IF(OR(C189="51", C189="52", C189="66"), (L189*'UNIT VALUES'!$C$26)-CALCS!P189,0)&gt;0, IF(OR(C189="51", C189="52", C189="66"), (L189*'UNIT VALUES'!$C$26)-CALCS!P189,0), 0), 0), ROUND(IF(IF(OR(C189="51", C189="52", C189="66"), (L189*'UNIT VALUES'!$C$26)-CALCS!O189,0)&gt;0, IF(OR(C189="51", C189="52", C189="66"), (L189*'UNIT VALUES'!$C$26)-CALCS!O189,0), 0), 0))</f>
        <v>0</v>
      </c>
      <c r="U189" s="25">
        <f>IF(C189="22", (O189*'UNIT VALUES'!$D$38)+(Q189*'UNIT VALUES'!$D$39)+(S189*'UNIT VALUES'!$D$40), (O189*'UNIT VALUES'!$D$28)+(Q189*'UNIT VALUES'!$D$29)+(S189*'UNIT VALUES'!$D$30))</f>
        <v>1386598.6306072134</v>
      </c>
      <c r="V189" s="25">
        <f>IF(C189="22",(O189*'UNIT VALUES'!$D$41)+(Q189*'UNIT VALUES'!$D$42)+(R189*'UNIT VALUES'!$D$43),IF(C189="66",(Q189*'UNIT VALUES'!$D$31)+(T189*'UNIT VALUES'!$D$33)+(R189*'UNIT VALUES'!$D$34),(Q189*'UNIT VALUES'!$D$31)+(T189*'UNIT VALUES'!$D$32)+(R189*'UNIT VALUES'!$D$34)))</f>
        <v>318202.72231645783</v>
      </c>
      <c r="W189" s="25">
        <f t="shared" si="5"/>
        <v>1386599</v>
      </c>
      <c r="X189" s="30">
        <f>ROUND(IF(C189="22", W189*'UNIT VALUES'!$D$44, W189*'UNIT VALUES'!$D$36), 0)</f>
        <v>1212166</v>
      </c>
      <c r="Y189" s="168">
        <f>ROUND(IF(C189="22", IF(U189&gt;V189,O189*'UNIT VALUES'!$D$38*'UNIT VALUES'!$D$44,O189*'UNIT VALUES'!$D$41*'UNIT VALUES'!$D$44),IF(U189&gt;V189, O189*'UNIT VALUES'!$D$28*'UNIT VALUES'!$D$36,0)), 0)</f>
        <v>330858</v>
      </c>
      <c r="Z189" s="168">
        <f>ROUND(IF(C189="22", IF(U189&gt;V189,Q189*'UNIT VALUES'!$D$39*'UNIT VALUES'!$D$44,Q189*'UNIT VALUES'!$D$42*'UNIT VALUES'!$D$44), IF(U189&gt;V189, Q189*'UNIT VALUES'!$D$29*'UNIT VALUES'!$D$36, Q189*'UNIT VALUES'!$D$31*'UNIT VALUES'!$D$36)),0)</f>
        <v>403504</v>
      </c>
      <c r="AA189" s="168">
        <f>ROUND(IF(C189="22", IF(U189&gt;V189,0,R189*'UNIT VALUES'!$D$43*'UNIT VALUES'!$D$44),IF(CALCS!U189&gt;CALCS!V189,0,CALCS!R189*'UNIT VALUES'!$D$34*'UNIT VALUES'!$D$36)), 0)</f>
        <v>0</v>
      </c>
      <c r="AB189" s="168">
        <f>ROUND(IF(C189="22",IF(U189&gt;V189,S189*'UNIT VALUES'!$D$40*'UNIT VALUES'!$D$44,0),IF(U189&gt;V189,S189*'UNIT VALUES'!$D$30*'UNIT VALUES'!$D$36)), 0)</f>
        <v>477804</v>
      </c>
      <c r="AC189" s="168">
        <f>ROUND(IF(U189&gt;V189,0,IF(T189&gt;1, IF(C189="66", T189*'UNIT VALUES'!$D$33*'UNIT VALUES'!$D$36,T189*'UNIT VALUES'!$D$32*'UNIT VALUES'!$D$36),0)),0)</f>
        <v>0</v>
      </c>
      <c r="AD189" t="str">
        <f t="shared" si="6"/>
        <v>063356</v>
      </c>
    </row>
    <row r="190" spans="1:30" x14ac:dyDescent="0.25">
      <c r="A190" s="176" t="s">
        <v>5131</v>
      </c>
      <c r="B190" s="176" t="s">
        <v>223</v>
      </c>
      <c r="C190" s="176" t="s">
        <v>27</v>
      </c>
      <c r="D190" s="176" t="s">
        <v>28</v>
      </c>
      <c r="E190" s="176" t="s">
        <v>224</v>
      </c>
      <c r="F190" s="176" t="s">
        <v>645</v>
      </c>
      <c r="G190" s="176" t="s">
        <v>646</v>
      </c>
      <c r="H190" s="176" t="s">
        <v>23</v>
      </c>
      <c r="I190" s="176" t="s">
        <v>647</v>
      </c>
      <c r="J190" s="176" t="s">
        <v>648</v>
      </c>
      <c r="K190" s="176" t="s">
        <v>3327</v>
      </c>
      <c r="L190" s="176" t="s">
        <v>5132</v>
      </c>
      <c r="M190" s="177">
        <v>41483</v>
      </c>
      <c r="N190" s="177">
        <v>41483</v>
      </c>
      <c r="O190" s="177">
        <v>64465</v>
      </c>
      <c r="P190" s="177">
        <v>0</v>
      </c>
      <c r="Q190" s="177">
        <v>12811</v>
      </c>
      <c r="R190" s="177">
        <v>4966</v>
      </c>
      <c r="S190" s="177">
        <v>758</v>
      </c>
      <c r="T190" s="24">
        <f>IF(P190&gt;0, ROUND(IF(IF(OR(C190="51", C190="52", C190="66"), (L190*'UNIT VALUES'!$C$26)-CALCS!P190,0)&gt;0, IF(OR(C190="51", C190="52", C190="66"), (L190*'UNIT VALUES'!$C$26)-CALCS!P190,0), 0), 0), ROUND(IF(IF(OR(C190="51", C190="52", C190="66"), (L190*'UNIT VALUES'!$C$26)-CALCS!O190,0)&gt;0, IF(OR(C190="51", C190="52", C190="66"), (L190*'UNIT VALUES'!$C$26)-CALCS!O190,0), 0), 0))</f>
        <v>0</v>
      </c>
      <c r="U190" s="25">
        <f>IF(C190="22", (O190*'UNIT VALUES'!$D$38)+(Q190*'UNIT VALUES'!$D$39)+(S190*'UNIT VALUES'!$D$40), (O190*'UNIT VALUES'!$D$28)+(Q190*'UNIT VALUES'!$D$29)+(S190*'UNIT VALUES'!$D$30))</f>
        <v>615563.78481143212</v>
      </c>
      <c r="V190" s="25">
        <f>IF(C190="22",(O190*'UNIT VALUES'!$D$41)+(Q190*'UNIT VALUES'!$D$42)+(R190*'UNIT VALUES'!$D$43),IF(C190="66",(Q190*'UNIT VALUES'!$D$31)+(T190*'UNIT VALUES'!$D$33)+(R190*'UNIT VALUES'!$D$34),(Q190*'UNIT VALUES'!$D$31)+(T190*'UNIT VALUES'!$D$32)+(R190*'UNIT VALUES'!$D$34)))</f>
        <v>621199.57057809178</v>
      </c>
      <c r="W190" s="25">
        <f t="shared" si="5"/>
        <v>621200</v>
      </c>
      <c r="X190" s="30">
        <f>ROUND(IF(C190="22", W190*'UNIT VALUES'!$D$44, W190*'UNIT VALUES'!$D$36), 0)</f>
        <v>543053</v>
      </c>
      <c r="Y190" s="168">
        <f>ROUND(IF(C190="22", IF(U190&gt;V190,O190*'UNIT VALUES'!$D$38*'UNIT VALUES'!$D$44,O190*'UNIT VALUES'!$D$41*'UNIT VALUES'!$D$44),IF(U190&gt;V190, O190*'UNIT VALUES'!$D$28*'UNIT VALUES'!$D$36,0)), 0)</f>
        <v>0</v>
      </c>
      <c r="Z190" s="168">
        <f>ROUND(IF(C190="22", IF(U190&gt;V190,Q190*'UNIT VALUES'!$D$39*'UNIT VALUES'!$D$44,Q190*'UNIT VALUES'!$D$42*'UNIT VALUES'!$D$44), IF(U190&gt;V190, Q190*'UNIT VALUES'!$D$29*'UNIT VALUES'!$D$36, Q190*'UNIT VALUES'!$D$31*'UNIT VALUES'!$D$36)),0)</f>
        <v>187644</v>
      </c>
      <c r="AA190" s="168">
        <f>ROUND(IF(C190="22", IF(U190&gt;V190,0,R190*'UNIT VALUES'!$D$43*'UNIT VALUES'!$D$44),IF(CALCS!U190&gt;CALCS!V190,0,CALCS!R190*'UNIT VALUES'!$D$34*'UNIT VALUES'!$D$36)), 0)</f>
        <v>355409</v>
      </c>
      <c r="AB190" s="168">
        <f>ROUND(IF(C190="22",IF(U190&gt;V190,S190*'UNIT VALUES'!$D$40*'UNIT VALUES'!$D$44,0),IF(U190&gt;V190,S190*'UNIT VALUES'!$D$30*'UNIT VALUES'!$D$36)), 0)</f>
        <v>0</v>
      </c>
      <c r="AC190" s="168">
        <f>ROUND(IF(U190&gt;V190,0,IF(T190&gt;1, IF(C190="66", T190*'UNIT VALUES'!$D$33*'UNIT VALUES'!$D$36,T190*'UNIT VALUES'!$D$32*'UNIT VALUES'!$D$36),0)),0)</f>
        <v>0</v>
      </c>
      <c r="AD190" t="str">
        <f t="shared" si="6"/>
        <v>063360</v>
      </c>
    </row>
    <row r="191" spans="1:30" x14ac:dyDescent="0.25">
      <c r="A191" s="176" t="s">
        <v>5133</v>
      </c>
      <c r="B191" s="176" t="s">
        <v>223</v>
      </c>
      <c r="C191" s="176" t="s">
        <v>27</v>
      </c>
      <c r="D191" s="176" t="s">
        <v>28</v>
      </c>
      <c r="E191" s="176" t="s">
        <v>224</v>
      </c>
      <c r="F191" s="176" t="s">
        <v>650</v>
      </c>
      <c r="G191" s="176" t="s">
        <v>384</v>
      </c>
      <c r="H191" s="176" t="s">
        <v>23</v>
      </c>
      <c r="I191" s="176" t="s">
        <v>651</v>
      </c>
      <c r="J191" s="176" t="s">
        <v>4627</v>
      </c>
      <c r="K191" s="176" t="s">
        <v>3328</v>
      </c>
      <c r="L191" s="176" t="s">
        <v>5134</v>
      </c>
      <c r="M191" s="177">
        <v>39685</v>
      </c>
      <c r="N191" s="177">
        <v>39685</v>
      </c>
      <c r="O191" s="177">
        <v>106290</v>
      </c>
      <c r="P191" s="177">
        <v>0</v>
      </c>
      <c r="Q191" s="177">
        <v>21518</v>
      </c>
      <c r="R191" s="177">
        <v>1005</v>
      </c>
      <c r="S191" s="177">
        <v>5929</v>
      </c>
      <c r="T191" s="24">
        <f>IF(P191&gt;0, ROUND(IF(IF(OR(C191="51", C191="52", C191="66"), (L191*'UNIT VALUES'!$C$26)-CALCS!P191,0)&gt;0, IF(OR(C191="51", C191="52", C191="66"), (L191*'UNIT VALUES'!$C$26)-CALCS!P191,0), 0), 0), ROUND(IF(IF(OR(C191="51", C191="52", C191="66"), (L191*'UNIT VALUES'!$C$26)-CALCS!O191,0)&gt;0, IF(OR(C191="51", C191="52", C191="66"), (L191*'UNIT VALUES'!$C$26)-CALCS!O191,0), 0), 0))</f>
        <v>0</v>
      </c>
      <c r="U191" s="25">
        <f>IF(C191="22", (O191*'UNIT VALUES'!$D$38)+(Q191*'UNIT VALUES'!$D$39)+(S191*'UNIT VALUES'!$D$40), (O191*'UNIT VALUES'!$D$28)+(Q191*'UNIT VALUES'!$D$29)+(S191*'UNIT VALUES'!$D$30))</f>
        <v>1789858.7169841742</v>
      </c>
      <c r="V191" s="25">
        <f>IF(C191="22",(O191*'UNIT VALUES'!$D$41)+(Q191*'UNIT VALUES'!$D$42)+(R191*'UNIT VALUES'!$D$43),IF(C191="66",(Q191*'UNIT VALUES'!$D$31)+(T191*'UNIT VALUES'!$D$33)+(R191*'UNIT VALUES'!$D$34),(Q191*'UNIT VALUES'!$D$31)+(T191*'UNIT VALUES'!$D$32)+(R191*'UNIT VALUES'!$D$34)))</f>
        <v>442808.36651445861</v>
      </c>
      <c r="W191" s="25">
        <f t="shared" si="5"/>
        <v>1789859</v>
      </c>
      <c r="X191" s="30">
        <f>ROUND(IF(C191="22", W191*'UNIT VALUES'!$D$44, W191*'UNIT VALUES'!$D$36), 0)</f>
        <v>1564696</v>
      </c>
      <c r="Y191" s="168">
        <f>ROUND(IF(C191="22", IF(U191&gt;V191,O191*'UNIT VALUES'!$D$38*'UNIT VALUES'!$D$44,O191*'UNIT VALUES'!$D$41*'UNIT VALUES'!$D$44),IF(U191&gt;V191, O191*'UNIT VALUES'!$D$28*'UNIT VALUES'!$D$36,0)), 0)</f>
        <v>193254</v>
      </c>
      <c r="Z191" s="168">
        <f>ROUND(IF(C191="22", IF(U191&gt;V191,Q191*'UNIT VALUES'!$D$39*'UNIT VALUES'!$D$44,Q191*'UNIT VALUES'!$D$42*'UNIT VALUES'!$D$44), IF(U191&gt;V191, Q191*'UNIT VALUES'!$D$29*'UNIT VALUES'!$D$36, Q191*'UNIT VALUES'!$D$31*'UNIT VALUES'!$D$36)),0)</f>
        <v>525295</v>
      </c>
      <c r="AA191" s="168">
        <f>ROUND(IF(C191="22", IF(U191&gt;V191,0,R191*'UNIT VALUES'!$D$43*'UNIT VALUES'!$D$44),IF(CALCS!U191&gt;CALCS!V191,0,CALCS!R191*'UNIT VALUES'!$D$34*'UNIT VALUES'!$D$36)), 0)</f>
        <v>0</v>
      </c>
      <c r="AB191" s="168">
        <f>ROUND(IF(C191="22",IF(U191&gt;V191,S191*'UNIT VALUES'!$D$40*'UNIT VALUES'!$D$44,0),IF(U191&gt;V191,S191*'UNIT VALUES'!$D$30*'UNIT VALUES'!$D$36)), 0)</f>
        <v>846146</v>
      </c>
      <c r="AC191" s="168">
        <f>ROUND(IF(U191&gt;V191,0,IF(T191&gt;1, IF(C191="66", T191*'UNIT VALUES'!$D$33*'UNIT VALUES'!$D$36,T191*'UNIT VALUES'!$D$32*'UNIT VALUES'!$D$36),0)),0)</f>
        <v>0</v>
      </c>
      <c r="AD191" t="str">
        <f t="shared" si="6"/>
        <v>063372</v>
      </c>
    </row>
    <row r="192" spans="1:30" x14ac:dyDescent="0.25">
      <c r="A192" s="176" t="s">
        <v>5135</v>
      </c>
      <c r="B192" s="176" t="s">
        <v>223</v>
      </c>
      <c r="C192" s="176" t="s">
        <v>27</v>
      </c>
      <c r="D192" s="176" t="s">
        <v>28</v>
      </c>
      <c r="E192" s="176" t="s">
        <v>224</v>
      </c>
      <c r="F192" s="176" t="s">
        <v>653</v>
      </c>
      <c r="G192" s="176" t="s">
        <v>232</v>
      </c>
      <c r="H192" s="176" t="s">
        <v>23</v>
      </c>
      <c r="I192" s="176" t="s">
        <v>654</v>
      </c>
      <c r="J192" s="176" t="s">
        <v>234</v>
      </c>
      <c r="K192" s="176" t="s">
        <v>3328</v>
      </c>
      <c r="L192" s="176" t="s">
        <v>5136</v>
      </c>
      <c r="M192" s="177">
        <v>88314</v>
      </c>
      <c r="N192" s="177">
        <v>88314</v>
      </c>
      <c r="O192" s="177">
        <v>92478</v>
      </c>
      <c r="P192" s="177">
        <v>0</v>
      </c>
      <c r="Q192" s="177">
        <v>10351</v>
      </c>
      <c r="R192" s="177">
        <v>7916</v>
      </c>
      <c r="S192" s="177">
        <v>1159</v>
      </c>
      <c r="T192" s="24">
        <f>IF(P192&gt;0, ROUND(IF(IF(OR(C192="51", C192="52", C192="66"), (L192*'UNIT VALUES'!$C$26)-CALCS!P192,0)&gt;0, IF(OR(C192="51", C192="52", C192="66"), (L192*'UNIT VALUES'!$C$26)-CALCS!P192,0), 0), 0), ROUND(IF(IF(OR(C192="51", C192="52", C192="66"), (L192*'UNIT VALUES'!$C$26)-CALCS!O192,0)&gt;0, IF(OR(C192="51", C192="52", C192="66"), (L192*'UNIT VALUES'!$C$26)-CALCS!O192,0), 0), 0))</f>
        <v>39039</v>
      </c>
      <c r="U192" s="25">
        <f>IF(C192="22", (O192*'UNIT VALUES'!$D$38)+(Q192*'UNIT VALUES'!$D$39)+(S192*'UNIT VALUES'!$D$40), (O192*'UNIT VALUES'!$D$28)+(Q192*'UNIT VALUES'!$D$29)+(S192*'UNIT VALUES'!$D$30))</f>
        <v>670593.86153581447</v>
      </c>
      <c r="V192" s="25">
        <f>IF(C192="22",(O192*'UNIT VALUES'!$D$41)+(Q192*'UNIT VALUES'!$D$42)+(R192*'UNIT VALUES'!$D$43),IF(C192="66",(Q192*'UNIT VALUES'!$D$31)+(T192*'UNIT VALUES'!$D$33)+(R192*'UNIT VALUES'!$D$34),(Q192*'UNIT VALUES'!$D$31)+(T192*'UNIT VALUES'!$D$32)+(R192*'UNIT VALUES'!$D$34)))</f>
        <v>1313989.0796499965</v>
      </c>
      <c r="W192" s="25">
        <f t="shared" si="5"/>
        <v>1313989</v>
      </c>
      <c r="X192" s="30">
        <f>ROUND(IF(C192="22", W192*'UNIT VALUES'!$D$44, W192*'UNIT VALUES'!$D$36), 0)</f>
        <v>1148690</v>
      </c>
      <c r="Y192" s="168">
        <f>ROUND(IF(C192="22", IF(U192&gt;V192,O192*'UNIT VALUES'!$D$38*'UNIT VALUES'!$D$44,O192*'UNIT VALUES'!$D$41*'UNIT VALUES'!$D$44),IF(U192&gt;V192, O192*'UNIT VALUES'!$D$28*'UNIT VALUES'!$D$36,0)), 0)</f>
        <v>0</v>
      </c>
      <c r="Z192" s="168">
        <f>ROUND(IF(C192="22", IF(U192&gt;V192,Q192*'UNIT VALUES'!$D$39*'UNIT VALUES'!$D$44,Q192*'UNIT VALUES'!$D$42*'UNIT VALUES'!$D$44), IF(U192&gt;V192, Q192*'UNIT VALUES'!$D$29*'UNIT VALUES'!$D$36, Q192*'UNIT VALUES'!$D$31*'UNIT VALUES'!$D$36)),0)</f>
        <v>151613</v>
      </c>
      <c r="AA192" s="168">
        <f>ROUND(IF(C192="22", IF(U192&gt;V192,0,R192*'UNIT VALUES'!$D$43*'UNIT VALUES'!$D$44),IF(CALCS!U192&gt;CALCS!V192,0,CALCS!R192*'UNIT VALUES'!$D$34*'UNIT VALUES'!$D$36)), 0)</f>
        <v>566535</v>
      </c>
      <c r="AB192" s="168">
        <f>ROUND(IF(C192="22",IF(U192&gt;V192,S192*'UNIT VALUES'!$D$40*'UNIT VALUES'!$D$44,0),IF(U192&gt;V192,S192*'UNIT VALUES'!$D$30*'UNIT VALUES'!$D$36)), 0)</f>
        <v>0</v>
      </c>
      <c r="AC192" s="168">
        <f>ROUND(IF(U192&gt;V192,0,IF(T192&gt;1, IF(C192="66", T192*'UNIT VALUES'!$D$33*'UNIT VALUES'!$D$36,T192*'UNIT VALUES'!$D$32*'UNIT VALUES'!$D$36),0)),0)</f>
        <v>430542</v>
      </c>
      <c r="AD192" t="str">
        <f t="shared" si="6"/>
        <v>063384</v>
      </c>
    </row>
    <row r="193" spans="1:30" x14ac:dyDescent="0.25">
      <c r="A193" s="176" t="s">
        <v>5137</v>
      </c>
      <c r="B193" s="176" t="s">
        <v>223</v>
      </c>
      <c r="C193" s="176" t="s">
        <v>27</v>
      </c>
      <c r="D193" s="176" t="s">
        <v>28</v>
      </c>
      <c r="E193" s="176" t="s">
        <v>224</v>
      </c>
      <c r="F193" s="176" t="s">
        <v>656</v>
      </c>
      <c r="G193" s="176" t="s">
        <v>82</v>
      </c>
      <c r="H193" s="176" t="s">
        <v>23</v>
      </c>
      <c r="I193" s="176" t="s">
        <v>657</v>
      </c>
      <c r="J193" s="176" t="s">
        <v>545</v>
      </c>
      <c r="K193" s="176" t="s">
        <v>3327</v>
      </c>
      <c r="L193" s="176" t="s">
        <v>5138</v>
      </c>
      <c r="M193" s="177">
        <v>84402</v>
      </c>
      <c r="N193" s="177">
        <v>83320</v>
      </c>
      <c r="O193" s="177">
        <v>175155</v>
      </c>
      <c r="P193" s="177">
        <v>0</v>
      </c>
      <c r="Q193" s="177">
        <v>21384</v>
      </c>
      <c r="R193" s="177">
        <v>3711</v>
      </c>
      <c r="S193" s="177">
        <v>4105</v>
      </c>
      <c r="T193" s="24">
        <f>IF(P193&gt;0, ROUND(IF(IF(OR(C193="51", C193="52", C193="66"), (L193*'UNIT VALUES'!$C$26)-CALCS!P193,0)&gt;0, IF(OR(C193="51", C193="52", C193="66"), (L193*'UNIT VALUES'!$C$26)-CALCS!P193,0), 0), 0), ROUND(IF(IF(OR(C193="51", C193="52", C193="66"), (L193*'UNIT VALUES'!$C$26)-CALCS!O193,0)&gt;0, IF(OR(C193="51", C193="52", C193="66"), (L193*'UNIT VALUES'!$C$26)-CALCS!O193,0), 0), 0))</f>
        <v>0</v>
      </c>
      <c r="U193" s="25">
        <f>IF(C193="22", (O193*'UNIT VALUES'!$D$38)+(Q193*'UNIT VALUES'!$D$39)+(S193*'UNIT VALUES'!$D$40), (O193*'UNIT VALUES'!$D$28)+(Q193*'UNIT VALUES'!$D$29)+(S193*'UNIT VALUES'!$D$30))</f>
        <v>1631575.6842872421</v>
      </c>
      <c r="V193" s="25">
        <f>IF(C193="22",(O193*'UNIT VALUES'!$D$41)+(Q193*'UNIT VALUES'!$D$42)+(R193*'UNIT VALUES'!$D$43),IF(C193="66",(Q193*'UNIT VALUES'!$D$31)+(T193*'UNIT VALUES'!$D$33)+(R193*'UNIT VALUES'!$D$34),(Q193*'UNIT VALUES'!$D$31)+(T193*'UNIT VALUES'!$D$32)+(R193*'UNIT VALUES'!$D$34)))</f>
        <v>662095.91314513353</v>
      </c>
      <c r="W193" s="25">
        <f t="shared" ref="W193:W256" si="7">ROUND(IF(U193&gt;V193,U193,V193), 0)</f>
        <v>1631576</v>
      </c>
      <c r="X193" s="30">
        <f>ROUND(IF(C193="22", W193*'UNIT VALUES'!$D$44, W193*'UNIT VALUES'!$D$36), 0)</f>
        <v>1426325</v>
      </c>
      <c r="Y193" s="168">
        <f>ROUND(IF(C193="22", IF(U193&gt;V193,O193*'UNIT VALUES'!$D$38*'UNIT VALUES'!$D$44,O193*'UNIT VALUES'!$D$41*'UNIT VALUES'!$D$44),IF(U193&gt;V193, O193*'UNIT VALUES'!$D$28*'UNIT VALUES'!$D$36,0)), 0)</f>
        <v>318463</v>
      </c>
      <c r="Z193" s="168">
        <f>ROUND(IF(C193="22", IF(U193&gt;V193,Q193*'UNIT VALUES'!$D$39*'UNIT VALUES'!$D$44,Q193*'UNIT VALUES'!$D$42*'UNIT VALUES'!$D$44), IF(U193&gt;V193, Q193*'UNIT VALUES'!$D$29*'UNIT VALUES'!$D$36, Q193*'UNIT VALUES'!$D$31*'UNIT VALUES'!$D$36)),0)</f>
        <v>522024</v>
      </c>
      <c r="AA193" s="168">
        <f>ROUND(IF(C193="22", IF(U193&gt;V193,0,R193*'UNIT VALUES'!$D$43*'UNIT VALUES'!$D$44),IF(CALCS!U193&gt;CALCS!V193,0,CALCS!R193*'UNIT VALUES'!$D$34*'UNIT VALUES'!$D$36)), 0)</f>
        <v>0</v>
      </c>
      <c r="AB193" s="168">
        <f>ROUND(IF(C193="22",IF(U193&gt;V193,S193*'UNIT VALUES'!$D$40*'UNIT VALUES'!$D$44,0),IF(U193&gt;V193,S193*'UNIT VALUES'!$D$30*'UNIT VALUES'!$D$36)), 0)</f>
        <v>585837</v>
      </c>
      <c r="AC193" s="168">
        <f>ROUND(IF(U193&gt;V193,0,IF(T193&gt;1, IF(C193="66", T193*'UNIT VALUES'!$D$33*'UNIT VALUES'!$D$36,T193*'UNIT VALUES'!$D$32*'UNIT VALUES'!$D$36),0)),0)</f>
        <v>0</v>
      </c>
      <c r="AD193" t="str">
        <f t="shared" si="6"/>
        <v>063396</v>
      </c>
    </row>
    <row r="194" spans="1:30" x14ac:dyDescent="0.25">
      <c r="A194" s="176" t="s">
        <v>5139</v>
      </c>
      <c r="B194" s="176" t="s">
        <v>223</v>
      </c>
      <c r="C194" s="176" t="s">
        <v>47</v>
      </c>
      <c r="D194" s="176" t="s">
        <v>48</v>
      </c>
      <c r="E194" s="176" t="s">
        <v>224</v>
      </c>
      <c r="F194" s="176" t="s">
        <v>659</v>
      </c>
      <c r="G194" s="176" t="s">
        <v>50</v>
      </c>
      <c r="H194" s="176" t="s">
        <v>23</v>
      </c>
      <c r="I194" s="176" t="s">
        <v>660</v>
      </c>
      <c r="J194" s="176" t="s">
        <v>271</v>
      </c>
      <c r="K194" s="176" t="s">
        <v>3328</v>
      </c>
      <c r="L194" s="176" t="s">
        <v>4878</v>
      </c>
      <c r="M194" s="177">
        <v>40298</v>
      </c>
      <c r="N194" s="177">
        <v>0</v>
      </c>
      <c r="O194" s="177">
        <v>57834</v>
      </c>
      <c r="P194" s="177">
        <v>0</v>
      </c>
      <c r="Q194" s="177">
        <v>4295</v>
      </c>
      <c r="R194" s="177">
        <v>86</v>
      </c>
      <c r="S194" s="177">
        <v>486</v>
      </c>
      <c r="T194" s="24">
        <f>IF(P194&gt;0, ROUND(IF(IF(OR(C194="51", C194="52", C194="66"), (L194*'UNIT VALUES'!$C$26)-CALCS!P194,0)&gt;0, IF(OR(C194="51", C194="52", C194="66"), (L194*'UNIT VALUES'!$C$26)-CALCS!P194,0), 0), 0), ROUND(IF(IF(OR(C194="51", C194="52", C194="66"), (L194*'UNIT VALUES'!$C$26)-CALCS!O194,0)&gt;0, IF(OR(C194="51", C194="52", C194="66"), (L194*'UNIT VALUES'!$C$26)-CALCS!O194,0), 0), 0))</f>
        <v>0</v>
      </c>
      <c r="U194" s="25">
        <f>IF(C194="22", (O194*'UNIT VALUES'!$D$38)+(Q194*'UNIT VALUES'!$D$39)+(S194*'UNIT VALUES'!$D$40), (O194*'UNIT VALUES'!$D$28)+(Q194*'UNIT VALUES'!$D$29)+(S194*'UNIT VALUES'!$D$30))</f>
        <v>319560.75026670366</v>
      </c>
      <c r="V194" s="25">
        <f>IF(C194="22",(O194*'UNIT VALUES'!$D$41)+(Q194*'UNIT VALUES'!$D$42)+(R194*'UNIT VALUES'!$D$43),IF(C194="66",(Q194*'UNIT VALUES'!$D$31)+(T194*'UNIT VALUES'!$D$33)+(R194*'UNIT VALUES'!$D$34),(Q194*'UNIT VALUES'!$D$31)+(T194*'UNIT VALUES'!$D$32)+(R194*'UNIT VALUES'!$D$34)))</f>
        <v>79002.850697848</v>
      </c>
      <c r="W194" s="25">
        <f t="shared" si="7"/>
        <v>319561</v>
      </c>
      <c r="X194" s="30">
        <f>ROUND(IF(C194="22", W194*'UNIT VALUES'!$D$44, W194*'UNIT VALUES'!$D$36), 0)</f>
        <v>279360</v>
      </c>
      <c r="Y194" s="168">
        <f>ROUND(IF(C194="22", IF(U194&gt;V194,O194*'UNIT VALUES'!$D$38*'UNIT VALUES'!$D$44,O194*'UNIT VALUES'!$D$41*'UNIT VALUES'!$D$44),IF(U194&gt;V194, O194*'UNIT VALUES'!$D$28*'UNIT VALUES'!$D$36,0)), 0)</f>
        <v>105153</v>
      </c>
      <c r="Z194" s="168">
        <f>ROUND(IF(C194="22", IF(U194&gt;V194,Q194*'UNIT VALUES'!$D$39*'UNIT VALUES'!$D$44,Q194*'UNIT VALUES'!$D$42*'UNIT VALUES'!$D$44), IF(U194&gt;V194, Q194*'UNIT VALUES'!$D$29*'UNIT VALUES'!$D$36, Q194*'UNIT VALUES'!$D$31*'UNIT VALUES'!$D$36)),0)</f>
        <v>104849</v>
      </c>
      <c r="AA194" s="168">
        <f>ROUND(IF(C194="22", IF(U194&gt;V194,0,R194*'UNIT VALUES'!$D$43*'UNIT VALUES'!$D$44),IF(CALCS!U194&gt;CALCS!V194,0,CALCS!R194*'UNIT VALUES'!$D$34*'UNIT VALUES'!$D$36)), 0)</f>
        <v>0</v>
      </c>
      <c r="AB194" s="168">
        <f>ROUND(IF(C194="22",IF(U194&gt;V194,S194*'UNIT VALUES'!$D$40*'UNIT VALUES'!$D$44,0),IF(U194&gt;V194,S194*'UNIT VALUES'!$D$30*'UNIT VALUES'!$D$36)), 0)</f>
        <v>69359</v>
      </c>
      <c r="AC194" s="168">
        <f>ROUND(IF(U194&gt;V194,0,IF(T194&gt;1, IF(C194="66", T194*'UNIT VALUES'!$D$33*'UNIT VALUES'!$D$36,T194*'UNIT VALUES'!$D$32*'UNIT VALUES'!$D$36),0)),0)</f>
        <v>0</v>
      </c>
      <c r="AD194" t="str">
        <f t="shared" si="6"/>
        <v>063408</v>
      </c>
    </row>
    <row r="195" spans="1:30" x14ac:dyDescent="0.25">
      <c r="A195" s="176" t="s">
        <v>5140</v>
      </c>
      <c r="B195" s="176" t="s">
        <v>223</v>
      </c>
      <c r="C195" s="176" t="s">
        <v>47</v>
      </c>
      <c r="D195" s="176" t="s">
        <v>48</v>
      </c>
      <c r="E195" s="176" t="s">
        <v>224</v>
      </c>
      <c r="F195" s="176" t="s">
        <v>662</v>
      </c>
      <c r="G195" s="176" t="s">
        <v>480</v>
      </c>
      <c r="H195" s="176" t="s">
        <v>23</v>
      </c>
      <c r="I195" s="176" t="s">
        <v>663</v>
      </c>
      <c r="J195" s="176" t="s">
        <v>482</v>
      </c>
      <c r="K195" s="176" t="s">
        <v>3327</v>
      </c>
      <c r="L195" s="176" t="s">
        <v>5141</v>
      </c>
      <c r="M195" s="177">
        <v>36567</v>
      </c>
      <c r="N195" s="177">
        <v>36567</v>
      </c>
      <c r="O195" s="177">
        <v>34312</v>
      </c>
      <c r="P195" s="177">
        <v>0</v>
      </c>
      <c r="Q195" s="177">
        <v>6136</v>
      </c>
      <c r="R195" s="177">
        <v>377</v>
      </c>
      <c r="S195" s="177">
        <v>1075</v>
      </c>
      <c r="T195" s="24">
        <f>IF(P195&gt;0, ROUND(IF(IF(OR(C195="51", C195="52", C195="66"), (L195*'UNIT VALUES'!$C$26)-CALCS!P195,0)&gt;0, IF(OR(C195="51", C195="52", C195="66"), (L195*'UNIT VALUES'!$C$26)-CALCS!P195,0), 0), 0), ROUND(IF(IF(OR(C195="51", C195="52", C195="66"), (L195*'UNIT VALUES'!$C$26)-CALCS!O195,0)&gt;0, IF(OR(C195="51", C195="52", C195="66"), (L195*'UNIT VALUES'!$C$26)-CALCS!O195,0), 0), 0))</f>
        <v>0</v>
      </c>
      <c r="U195" s="25">
        <f>IF(C195="22", (O195*'UNIT VALUES'!$D$38)+(Q195*'UNIT VALUES'!$D$39)+(S195*'UNIT VALUES'!$D$40), (O195*'UNIT VALUES'!$D$28)+(Q195*'UNIT VALUES'!$D$29)+(S195*'UNIT VALUES'!$D$30))</f>
        <v>418203.04761736118</v>
      </c>
      <c r="V195" s="25">
        <f>IF(C195="22",(O195*'UNIT VALUES'!$D$41)+(Q195*'UNIT VALUES'!$D$42)+(R195*'UNIT VALUES'!$D$43),IF(C195="66",(Q195*'UNIT VALUES'!$D$31)+(T195*'UNIT VALUES'!$D$33)+(R195*'UNIT VALUES'!$D$34),(Q195*'UNIT VALUES'!$D$31)+(T195*'UNIT VALUES'!$D$32)+(R195*'UNIT VALUES'!$D$34)))</f>
        <v>133671.97207162177</v>
      </c>
      <c r="W195" s="25">
        <f t="shared" si="7"/>
        <v>418203</v>
      </c>
      <c r="X195" s="30">
        <f>ROUND(IF(C195="22", W195*'UNIT VALUES'!$D$44, W195*'UNIT VALUES'!$D$36), 0)</f>
        <v>365593</v>
      </c>
      <c r="Y195" s="168">
        <f>ROUND(IF(C195="22", IF(U195&gt;V195,O195*'UNIT VALUES'!$D$38*'UNIT VALUES'!$D$44,O195*'UNIT VALUES'!$D$41*'UNIT VALUES'!$D$44),IF(U195&gt;V195, O195*'UNIT VALUES'!$D$28*'UNIT VALUES'!$D$36,0)), 0)</f>
        <v>62385</v>
      </c>
      <c r="Z195" s="168">
        <f>ROUND(IF(C195="22", IF(U195&gt;V195,Q195*'UNIT VALUES'!$D$39*'UNIT VALUES'!$D$44,Q195*'UNIT VALUES'!$D$42*'UNIT VALUES'!$D$44), IF(U195&gt;V195, Q195*'UNIT VALUES'!$D$29*'UNIT VALUES'!$D$36, Q195*'UNIT VALUES'!$D$31*'UNIT VALUES'!$D$36)),0)</f>
        <v>149791</v>
      </c>
      <c r="AA195" s="168">
        <f>ROUND(IF(C195="22", IF(U195&gt;V195,0,R195*'UNIT VALUES'!$D$43*'UNIT VALUES'!$D$44),IF(CALCS!U195&gt;CALCS!V195,0,CALCS!R195*'UNIT VALUES'!$D$34*'UNIT VALUES'!$D$36)), 0)</f>
        <v>0</v>
      </c>
      <c r="AB195" s="168">
        <f>ROUND(IF(C195="22",IF(U195&gt;V195,S195*'UNIT VALUES'!$D$40*'UNIT VALUES'!$D$44,0),IF(U195&gt;V195,S195*'UNIT VALUES'!$D$30*'UNIT VALUES'!$D$36)), 0)</f>
        <v>153417</v>
      </c>
      <c r="AC195" s="168">
        <f>ROUND(IF(U195&gt;V195,0,IF(T195&gt;1, IF(C195="66", T195*'UNIT VALUES'!$D$33*'UNIT VALUES'!$D$36,T195*'UNIT VALUES'!$D$32*'UNIT VALUES'!$D$36),0)),0)</f>
        <v>0</v>
      </c>
      <c r="AD195" t="str">
        <f t="shared" ref="AD195:AD258" si="8">E195&amp;F195</f>
        <v>063444</v>
      </c>
    </row>
    <row r="196" spans="1:30" x14ac:dyDescent="0.25">
      <c r="A196" s="176" t="s">
        <v>5142</v>
      </c>
      <c r="B196" s="176" t="s">
        <v>223</v>
      </c>
      <c r="C196" s="176" t="s">
        <v>47</v>
      </c>
      <c r="D196" s="176" t="s">
        <v>48</v>
      </c>
      <c r="E196" s="176" t="s">
        <v>224</v>
      </c>
      <c r="F196" s="176" t="s">
        <v>665</v>
      </c>
      <c r="G196" s="176" t="s">
        <v>265</v>
      </c>
      <c r="H196" s="176" t="s">
        <v>23</v>
      </c>
      <c r="I196" s="176" t="s">
        <v>666</v>
      </c>
      <c r="J196" s="176" t="s">
        <v>267</v>
      </c>
      <c r="K196" s="176" t="s">
        <v>3328</v>
      </c>
      <c r="L196" s="176" t="s">
        <v>4878</v>
      </c>
      <c r="M196" s="177">
        <v>77500</v>
      </c>
      <c r="N196" s="177">
        <v>77500</v>
      </c>
      <c r="O196" s="177">
        <v>126327</v>
      </c>
      <c r="P196" s="177">
        <v>0</v>
      </c>
      <c r="Q196" s="177">
        <v>7666</v>
      </c>
      <c r="R196" s="177">
        <v>263</v>
      </c>
      <c r="S196" s="177">
        <v>1356</v>
      </c>
      <c r="T196" s="24">
        <f>IF(P196&gt;0, ROUND(IF(IF(OR(C196="51", C196="52", C196="66"), (L196*'UNIT VALUES'!$C$26)-CALCS!P196,0)&gt;0, IF(OR(C196="51", C196="52", C196="66"), (L196*'UNIT VALUES'!$C$26)-CALCS!P196,0), 0), 0), ROUND(IF(IF(OR(C196="51", C196="52", C196="66"), (L196*'UNIT VALUES'!$C$26)-CALCS!O196,0)&gt;0, IF(OR(C196="51", C196="52", C196="66"), (L196*'UNIT VALUES'!$C$26)-CALCS!O196,0), 0), 0))</f>
        <v>0</v>
      </c>
      <c r="U196" s="25">
        <f>IF(C196="22", (O196*'UNIT VALUES'!$D$38)+(Q196*'UNIT VALUES'!$D$39)+(S196*'UNIT VALUES'!$D$40), (O196*'UNIT VALUES'!$D$28)+(Q196*'UNIT VALUES'!$D$29)+(S196*'UNIT VALUES'!$D$30))</f>
        <v>698175.69624945777</v>
      </c>
      <c r="V196" s="25">
        <f>IF(C196="22",(O196*'UNIT VALUES'!$D$41)+(Q196*'UNIT VALUES'!$D$42)+(R196*'UNIT VALUES'!$D$43),IF(C196="66",(Q196*'UNIT VALUES'!$D$31)+(T196*'UNIT VALUES'!$D$33)+(R196*'UNIT VALUES'!$D$34),(Q196*'UNIT VALUES'!$D$31)+(T196*'UNIT VALUES'!$D$32)+(R196*'UNIT VALUES'!$D$34)))</f>
        <v>149974.09655590562</v>
      </c>
      <c r="W196" s="25">
        <f t="shared" si="7"/>
        <v>698176</v>
      </c>
      <c r="X196" s="30">
        <f>ROUND(IF(C196="22", W196*'UNIT VALUES'!$D$44, W196*'UNIT VALUES'!$D$36), 0)</f>
        <v>610346</v>
      </c>
      <c r="Y196" s="168">
        <f>ROUND(IF(C196="22", IF(U196&gt;V196,O196*'UNIT VALUES'!$D$38*'UNIT VALUES'!$D$44,O196*'UNIT VALUES'!$D$41*'UNIT VALUES'!$D$44),IF(U196&gt;V196, O196*'UNIT VALUES'!$D$28*'UNIT VALUES'!$D$36,0)), 0)</f>
        <v>229685</v>
      </c>
      <c r="Z196" s="168">
        <f>ROUND(IF(C196="22", IF(U196&gt;V196,Q196*'UNIT VALUES'!$D$39*'UNIT VALUES'!$D$44,Q196*'UNIT VALUES'!$D$42*'UNIT VALUES'!$D$44), IF(U196&gt;V196, Q196*'UNIT VALUES'!$D$29*'UNIT VALUES'!$D$36, Q196*'UNIT VALUES'!$D$31*'UNIT VALUES'!$D$36)),0)</f>
        <v>187142</v>
      </c>
      <c r="AA196" s="168">
        <f>ROUND(IF(C196="22", IF(U196&gt;V196,0,R196*'UNIT VALUES'!$D$43*'UNIT VALUES'!$D$44),IF(CALCS!U196&gt;CALCS!V196,0,CALCS!R196*'UNIT VALUES'!$D$34*'UNIT VALUES'!$D$36)), 0)</f>
        <v>0</v>
      </c>
      <c r="AB196" s="168">
        <f>ROUND(IF(C196="22",IF(U196&gt;V196,S196*'UNIT VALUES'!$D$40*'UNIT VALUES'!$D$44,0),IF(U196&gt;V196,S196*'UNIT VALUES'!$D$30*'UNIT VALUES'!$D$36)), 0)</f>
        <v>193519</v>
      </c>
      <c r="AC196" s="168">
        <f>ROUND(IF(U196&gt;V196,0,IF(T196&gt;1, IF(C196="66", T196*'UNIT VALUES'!$D$33*'UNIT VALUES'!$D$36,T196*'UNIT VALUES'!$D$32*'UNIT VALUES'!$D$36),0)),0)</f>
        <v>0</v>
      </c>
      <c r="AD196" t="str">
        <f t="shared" si="8"/>
        <v>063480</v>
      </c>
    </row>
    <row r="197" spans="1:30" x14ac:dyDescent="0.25">
      <c r="A197" s="176" t="s">
        <v>5143</v>
      </c>
      <c r="B197" s="176" t="s">
        <v>223</v>
      </c>
      <c r="C197" s="176" t="s">
        <v>47</v>
      </c>
      <c r="D197" s="176" t="s">
        <v>48</v>
      </c>
      <c r="E197" s="176" t="s">
        <v>224</v>
      </c>
      <c r="F197" s="176" t="s">
        <v>668</v>
      </c>
      <c r="G197" s="176" t="s">
        <v>232</v>
      </c>
      <c r="H197" s="176" t="s">
        <v>23</v>
      </c>
      <c r="I197" s="176" t="s">
        <v>669</v>
      </c>
      <c r="J197" s="176" t="s">
        <v>234</v>
      </c>
      <c r="K197" s="176" t="s">
        <v>3328</v>
      </c>
      <c r="L197" s="176" t="s">
        <v>5144</v>
      </c>
      <c r="M197" s="177">
        <v>66884</v>
      </c>
      <c r="N197" s="177">
        <v>66784</v>
      </c>
      <c r="O197" s="177">
        <v>95538</v>
      </c>
      <c r="P197" s="177">
        <v>0</v>
      </c>
      <c r="Q197" s="177">
        <v>18984</v>
      </c>
      <c r="R197" s="177">
        <v>4260</v>
      </c>
      <c r="S197" s="177">
        <v>5738</v>
      </c>
      <c r="T197" s="24">
        <f>IF(P197&gt;0, ROUND(IF(IF(OR(C197="51", C197="52", C197="66"), (L197*'UNIT VALUES'!$C$26)-CALCS!P197,0)&gt;0, IF(OR(C197="51", C197="52", C197="66"), (L197*'UNIT VALUES'!$C$26)-CALCS!P197,0), 0), 0), ROUND(IF(IF(OR(C197="51", C197="52", C197="66"), (L197*'UNIT VALUES'!$C$26)-CALCS!O197,0)&gt;0, IF(OR(C197="51", C197="52", C197="66"), (L197*'UNIT VALUES'!$C$26)-CALCS!O197,0), 0), 0))</f>
        <v>0</v>
      </c>
      <c r="U197" s="25">
        <f>IF(C197="22", (O197*'UNIT VALUES'!$D$38)+(Q197*'UNIT VALUES'!$D$39)+(S197*'UNIT VALUES'!$D$40), (O197*'UNIT VALUES'!$D$28)+(Q197*'UNIT VALUES'!$D$29)+(S197*'UNIT VALUES'!$D$30))</f>
        <v>1665554.2852857136</v>
      </c>
      <c r="V197" s="25">
        <f>IF(C197="22",(O197*'UNIT VALUES'!$D$41)+(Q197*'UNIT VALUES'!$D$42)+(R197*'UNIT VALUES'!$D$43),IF(C197="66",(Q197*'UNIT VALUES'!$D$31)+(T197*'UNIT VALUES'!$D$33)+(R197*'UNIT VALUES'!$D$34),(Q197*'UNIT VALUES'!$D$31)+(T197*'UNIT VALUES'!$D$32)+(R197*'UNIT VALUES'!$D$34)))</f>
        <v>666829.27242435399</v>
      </c>
      <c r="W197" s="25">
        <f t="shared" si="7"/>
        <v>1665554</v>
      </c>
      <c r="X197" s="30">
        <f>ROUND(IF(C197="22", W197*'UNIT VALUES'!$D$44, W197*'UNIT VALUES'!$D$36), 0)</f>
        <v>1456028</v>
      </c>
      <c r="Y197" s="168">
        <f>ROUND(IF(C197="22", IF(U197&gt;V197,O197*'UNIT VALUES'!$D$38*'UNIT VALUES'!$D$44,O197*'UNIT VALUES'!$D$41*'UNIT VALUES'!$D$44),IF(U197&gt;V197, O197*'UNIT VALUES'!$D$28*'UNIT VALUES'!$D$36,0)), 0)</f>
        <v>173705</v>
      </c>
      <c r="Z197" s="168">
        <f>ROUND(IF(C197="22", IF(U197&gt;V197,Q197*'UNIT VALUES'!$D$39*'UNIT VALUES'!$D$44,Q197*'UNIT VALUES'!$D$42*'UNIT VALUES'!$D$44), IF(U197&gt;V197, Q197*'UNIT VALUES'!$D$29*'UNIT VALUES'!$D$36, Q197*'UNIT VALUES'!$D$31*'UNIT VALUES'!$D$36)),0)</f>
        <v>463435</v>
      </c>
      <c r="AA197" s="168">
        <f>ROUND(IF(C197="22", IF(U197&gt;V197,0,R197*'UNIT VALUES'!$D$43*'UNIT VALUES'!$D$44),IF(CALCS!U197&gt;CALCS!V197,0,CALCS!R197*'UNIT VALUES'!$D$34*'UNIT VALUES'!$D$36)), 0)</f>
        <v>0</v>
      </c>
      <c r="AB197" s="168">
        <f>ROUND(IF(C197="22",IF(U197&gt;V197,S197*'UNIT VALUES'!$D$40*'UNIT VALUES'!$D$44,0),IF(U197&gt;V197,S197*'UNIT VALUES'!$D$30*'UNIT VALUES'!$D$36)), 0)</f>
        <v>818888</v>
      </c>
      <c r="AC197" s="168">
        <f>ROUND(IF(U197&gt;V197,0,IF(T197&gt;1, IF(C197="66", T197*'UNIT VALUES'!$D$33*'UNIT VALUES'!$D$36,T197*'UNIT VALUES'!$D$32*'UNIT VALUES'!$D$36),0)),0)</f>
        <v>0</v>
      </c>
      <c r="AD197" t="str">
        <f t="shared" si="8"/>
        <v>063528</v>
      </c>
    </row>
    <row r="198" spans="1:30" x14ac:dyDescent="0.25">
      <c r="A198" s="176" t="s">
        <v>5145</v>
      </c>
      <c r="B198" s="176" t="s">
        <v>223</v>
      </c>
      <c r="C198" s="176" t="s">
        <v>27</v>
      </c>
      <c r="D198" s="176" t="s">
        <v>28</v>
      </c>
      <c r="E198" s="176" t="s">
        <v>224</v>
      </c>
      <c r="F198" s="176" t="s">
        <v>671</v>
      </c>
      <c r="G198" s="176" t="s">
        <v>43</v>
      </c>
      <c r="H198" s="176" t="s">
        <v>23</v>
      </c>
      <c r="I198" s="176" t="s">
        <v>672</v>
      </c>
      <c r="J198" s="176" t="s">
        <v>319</v>
      </c>
      <c r="K198" s="176" t="s">
        <v>3327</v>
      </c>
      <c r="L198" s="176" t="s">
        <v>5146</v>
      </c>
      <c r="M198" s="177">
        <v>49393</v>
      </c>
      <c r="N198" s="177">
        <v>49393</v>
      </c>
      <c r="O198" s="177">
        <v>66980</v>
      </c>
      <c r="P198" s="177">
        <v>0</v>
      </c>
      <c r="Q198" s="177">
        <v>5158</v>
      </c>
      <c r="R198" s="177">
        <v>878</v>
      </c>
      <c r="S198" s="177">
        <v>1568</v>
      </c>
      <c r="T198" s="24">
        <f>IF(P198&gt;0, ROUND(IF(IF(OR(C198="51", C198="52", C198="66"), (L198*'UNIT VALUES'!$C$26)-CALCS!P198,0)&gt;0, IF(OR(C198="51", C198="52", C198="66"), (L198*'UNIT VALUES'!$C$26)-CALCS!P198,0), 0), 0), ROUND(IF(IF(OR(C198="51", C198="52", C198="66"), (L198*'UNIT VALUES'!$C$26)-CALCS!O198,0)&gt;0, IF(OR(C198="51", C198="52", C198="66"), (L198*'UNIT VALUES'!$C$26)-CALCS!O198,0), 0), 0))</f>
        <v>0</v>
      </c>
      <c r="U198" s="25">
        <f>IF(C198="22", (O198*'UNIT VALUES'!$D$38)+(Q198*'UNIT VALUES'!$D$39)+(S198*'UNIT VALUES'!$D$40), (O198*'UNIT VALUES'!$D$28)+(Q198*'UNIT VALUES'!$D$29)+(S198*'UNIT VALUES'!$D$30))</f>
        <v>539318.25384988997</v>
      </c>
      <c r="V198" s="25">
        <f>IF(C198="22",(O198*'UNIT VALUES'!$D$41)+(Q198*'UNIT VALUES'!$D$42)+(R198*'UNIT VALUES'!$D$43),IF(C198="66",(Q198*'UNIT VALUES'!$D$31)+(T198*'UNIT VALUES'!$D$33)+(R198*'UNIT VALUES'!$D$34),(Q198*'UNIT VALUES'!$D$31)+(T198*'UNIT VALUES'!$D$32)+(R198*'UNIT VALUES'!$D$34)))</f>
        <v>158301.16393046704</v>
      </c>
      <c r="W198" s="25">
        <f t="shared" si="7"/>
        <v>539318</v>
      </c>
      <c r="X198" s="30">
        <f>ROUND(IF(C198="22", W198*'UNIT VALUES'!$D$44, W198*'UNIT VALUES'!$D$36), 0)</f>
        <v>471472</v>
      </c>
      <c r="Y198" s="168">
        <f>ROUND(IF(C198="22", IF(U198&gt;V198,O198*'UNIT VALUES'!$D$38*'UNIT VALUES'!$D$44,O198*'UNIT VALUES'!$D$41*'UNIT VALUES'!$D$44),IF(U198&gt;V198, O198*'UNIT VALUES'!$D$28*'UNIT VALUES'!$D$36,0)), 0)</f>
        <v>121782</v>
      </c>
      <c r="Z198" s="168">
        <f>ROUND(IF(C198="22", IF(U198&gt;V198,Q198*'UNIT VALUES'!$D$39*'UNIT VALUES'!$D$44,Q198*'UNIT VALUES'!$D$42*'UNIT VALUES'!$D$44), IF(U198&gt;V198, Q198*'UNIT VALUES'!$D$29*'UNIT VALUES'!$D$36, Q198*'UNIT VALUES'!$D$31*'UNIT VALUES'!$D$36)),0)</f>
        <v>125917</v>
      </c>
      <c r="AA198" s="168">
        <f>ROUND(IF(C198="22", IF(U198&gt;V198,0,R198*'UNIT VALUES'!$D$43*'UNIT VALUES'!$D$44),IF(CALCS!U198&gt;CALCS!V198,0,CALCS!R198*'UNIT VALUES'!$D$34*'UNIT VALUES'!$D$36)), 0)</f>
        <v>0</v>
      </c>
      <c r="AB198" s="168">
        <f>ROUND(IF(C198="22",IF(U198&gt;V198,S198*'UNIT VALUES'!$D$40*'UNIT VALUES'!$D$44,0),IF(U198&gt;V198,S198*'UNIT VALUES'!$D$30*'UNIT VALUES'!$D$36)), 0)</f>
        <v>223774</v>
      </c>
      <c r="AC198" s="168">
        <f>ROUND(IF(U198&gt;V198,0,IF(T198&gt;1, IF(C198="66", T198*'UNIT VALUES'!$D$33*'UNIT VALUES'!$D$36,T198*'UNIT VALUES'!$D$32*'UNIT VALUES'!$D$36),0)),0)</f>
        <v>0</v>
      </c>
      <c r="AD198" t="str">
        <f t="shared" si="8"/>
        <v>063564</v>
      </c>
    </row>
    <row r="199" spans="1:30" x14ac:dyDescent="0.25">
      <c r="A199" s="176" t="s">
        <v>5147</v>
      </c>
      <c r="B199" s="176" t="s">
        <v>223</v>
      </c>
      <c r="C199" s="176" t="s">
        <v>27</v>
      </c>
      <c r="D199" s="176" t="s">
        <v>28</v>
      </c>
      <c r="E199" s="176" t="s">
        <v>224</v>
      </c>
      <c r="F199" s="176" t="s">
        <v>674</v>
      </c>
      <c r="G199" s="176" t="s">
        <v>66</v>
      </c>
      <c r="H199" s="176" t="s">
        <v>23</v>
      </c>
      <c r="I199" s="176" t="s">
        <v>675</v>
      </c>
      <c r="J199" s="176" t="s">
        <v>442</v>
      </c>
      <c r="K199" s="176" t="s">
        <v>3327</v>
      </c>
      <c r="L199" s="176" t="s">
        <v>5148</v>
      </c>
      <c r="M199" s="177">
        <v>149555</v>
      </c>
      <c r="N199" s="177">
        <v>149779</v>
      </c>
      <c r="O199" s="177">
        <v>307072</v>
      </c>
      <c r="P199" s="177">
        <v>0</v>
      </c>
      <c r="Q199" s="177">
        <v>74395</v>
      </c>
      <c r="R199" s="177">
        <v>9040</v>
      </c>
      <c r="S199" s="177">
        <v>7547</v>
      </c>
      <c r="T199" s="24">
        <f>IF(P199&gt;0, ROUND(IF(IF(OR(C199="51", C199="52", C199="66"), (L199*'UNIT VALUES'!$C$26)-CALCS!P199,0)&gt;0, IF(OR(C199="51", C199="52", C199="66"), (L199*'UNIT VALUES'!$C$26)-CALCS!P199,0), 0), 0), ROUND(IF(IF(OR(C199="51", C199="52", C199="66"), (L199*'UNIT VALUES'!$C$26)-CALCS!O199,0)&gt;0, IF(OR(C199="51", C199="52", C199="66"), (L199*'UNIT VALUES'!$C$26)-CALCS!O199,0), 0), 0))</f>
        <v>0</v>
      </c>
      <c r="U199" s="25">
        <f>IF(C199="22", (O199*'UNIT VALUES'!$D$38)+(Q199*'UNIT VALUES'!$D$39)+(S199*'UNIT VALUES'!$D$40), (O199*'UNIT VALUES'!$D$28)+(Q199*'UNIT VALUES'!$D$29)+(S199*'UNIT VALUES'!$D$30))</f>
        <v>3948167.9161098795</v>
      </c>
      <c r="V199" s="25">
        <f>IF(C199="22",(O199*'UNIT VALUES'!$D$41)+(Q199*'UNIT VALUES'!$D$42)+(R199*'UNIT VALUES'!$D$43),IF(C199="66",(Q199*'UNIT VALUES'!$D$31)+(T199*'UNIT VALUES'!$D$33)+(R199*'UNIT VALUES'!$D$34),(Q199*'UNIT VALUES'!$D$31)+(T199*'UNIT VALUES'!$D$32)+(R199*'UNIT VALUES'!$D$34)))</f>
        <v>1986560.0229976447</v>
      </c>
      <c r="W199" s="25">
        <f t="shared" si="7"/>
        <v>3948168</v>
      </c>
      <c r="X199" s="30">
        <f>ROUND(IF(C199="22", W199*'UNIT VALUES'!$D$44, W199*'UNIT VALUES'!$D$36), 0)</f>
        <v>3451491</v>
      </c>
      <c r="Y199" s="168">
        <f>ROUND(IF(C199="22", IF(U199&gt;V199,O199*'UNIT VALUES'!$D$38*'UNIT VALUES'!$D$44,O199*'UNIT VALUES'!$D$41*'UNIT VALUES'!$D$44),IF(U199&gt;V199, O199*'UNIT VALUES'!$D$28*'UNIT VALUES'!$D$36,0)), 0)</f>
        <v>558312</v>
      </c>
      <c r="Z199" s="168">
        <f>ROUND(IF(C199="22", IF(U199&gt;V199,Q199*'UNIT VALUES'!$D$39*'UNIT VALUES'!$D$44,Q199*'UNIT VALUES'!$D$42*'UNIT VALUES'!$D$44), IF(U199&gt;V199, Q199*'UNIT VALUES'!$D$29*'UNIT VALUES'!$D$36, Q199*'UNIT VALUES'!$D$31*'UNIT VALUES'!$D$36)),0)</f>
        <v>1816123</v>
      </c>
      <c r="AA199" s="168">
        <f>ROUND(IF(C199="22", IF(U199&gt;V199,0,R199*'UNIT VALUES'!$D$43*'UNIT VALUES'!$D$44),IF(CALCS!U199&gt;CALCS!V199,0,CALCS!R199*'UNIT VALUES'!$D$34*'UNIT VALUES'!$D$36)), 0)</f>
        <v>0</v>
      </c>
      <c r="AB199" s="168">
        <f>ROUND(IF(C199="22",IF(U199&gt;V199,S199*'UNIT VALUES'!$D$40*'UNIT VALUES'!$D$44,0),IF(U199&gt;V199,S199*'UNIT VALUES'!$D$30*'UNIT VALUES'!$D$36)), 0)</f>
        <v>1077056</v>
      </c>
      <c r="AC199" s="168">
        <f>ROUND(IF(U199&gt;V199,0,IF(T199&gt;1, IF(C199="66", T199*'UNIT VALUES'!$D$33*'UNIT VALUES'!$D$36,T199*'UNIT VALUES'!$D$32*'UNIT VALUES'!$D$36),0)),0)</f>
        <v>0</v>
      </c>
      <c r="AD199" t="str">
        <f t="shared" si="8"/>
        <v>063624</v>
      </c>
    </row>
    <row r="200" spans="1:30" x14ac:dyDescent="0.25">
      <c r="A200" s="176" t="s">
        <v>5149</v>
      </c>
      <c r="B200" s="176" t="s">
        <v>223</v>
      </c>
      <c r="C200" s="176" t="s">
        <v>27</v>
      </c>
      <c r="D200" s="176" t="s">
        <v>28</v>
      </c>
      <c r="E200" s="176" t="s">
        <v>224</v>
      </c>
      <c r="F200" s="176" t="s">
        <v>677</v>
      </c>
      <c r="G200" s="176" t="s">
        <v>314</v>
      </c>
      <c r="H200" s="176" t="s">
        <v>23</v>
      </c>
      <c r="I200" s="176" t="s">
        <v>211</v>
      </c>
      <c r="J200" s="176" t="s">
        <v>316</v>
      </c>
      <c r="K200" s="176" t="s">
        <v>3327</v>
      </c>
      <c r="L200" s="176" t="s">
        <v>5150</v>
      </c>
      <c r="M200" s="177">
        <v>108671</v>
      </c>
      <c r="N200" s="177">
        <v>106618</v>
      </c>
      <c r="O200" s="177">
        <v>152771</v>
      </c>
      <c r="P200" s="177">
        <v>0</v>
      </c>
      <c r="Q200" s="177">
        <v>11049</v>
      </c>
      <c r="R200" s="177">
        <v>1156</v>
      </c>
      <c r="S200" s="177">
        <v>3926</v>
      </c>
      <c r="T200" s="24">
        <f>IF(P200&gt;0, ROUND(IF(IF(OR(C200="51", C200="52", C200="66"), (L200*'UNIT VALUES'!$C$26)-CALCS!P200,0)&gt;0, IF(OR(C200="51", C200="52", C200="66"), (L200*'UNIT VALUES'!$C$26)-CALCS!P200,0), 0), 0), ROUND(IF(IF(OR(C200="51", C200="52", C200="66"), (L200*'UNIT VALUES'!$C$26)-CALCS!O200,0)&gt;0, IF(OR(C200="51", C200="52", C200="66"), (L200*'UNIT VALUES'!$C$26)-CALCS!O200,0), 0), 0))</f>
        <v>0</v>
      </c>
      <c r="U200" s="25">
        <f>IF(C200="22", (O200*'UNIT VALUES'!$D$38)+(Q200*'UNIT VALUES'!$D$39)+(S200*'UNIT VALUES'!$D$40), (O200*'UNIT VALUES'!$D$28)+(Q200*'UNIT VALUES'!$D$29)+(S200*'UNIT VALUES'!$D$30))</f>
        <v>1267196.2615645293</v>
      </c>
      <c r="V200" s="25">
        <f>IF(C200="22",(O200*'UNIT VALUES'!$D$41)+(Q200*'UNIT VALUES'!$D$42)+(R200*'UNIT VALUES'!$D$43),IF(C200="66",(Q200*'UNIT VALUES'!$D$31)+(T200*'UNIT VALUES'!$D$33)+(R200*'UNIT VALUES'!$D$34),(Q200*'UNIT VALUES'!$D$31)+(T200*'UNIT VALUES'!$D$32)+(R200*'UNIT VALUES'!$D$34)))</f>
        <v>279763.33201191179</v>
      </c>
      <c r="W200" s="25">
        <f t="shared" si="7"/>
        <v>1267196</v>
      </c>
      <c r="X200" s="30">
        <f>ROUND(IF(C200="22", W200*'UNIT VALUES'!$D$44, W200*'UNIT VALUES'!$D$36), 0)</f>
        <v>1107783</v>
      </c>
      <c r="Y200" s="168">
        <f>ROUND(IF(C200="22", IF(U200&gt;V200,O200*'UNIT VALUES'!$D$38*'UNIT VALUES'!$D$44,O200*'UNIT VALUES'!$D$41*'UNIT VALUES'!$D$44),IF(U200&gt;V200, O200*'UNIT VALUES'!$D$28*'UNIT VALUES'!$D$36,0)), 0)</f>
        <v>277765</v>
      </c>
      <c r="Z200" s="168">
        <f>ROUND(IF(C200="22", IF(U200&gt;V200,Q200*'UNIT VALUES'!$D$39*'UNIT VALUES'!$D$44,Q200*'UNIT VALUES'!$D$42*'UNIT VALUES'!$D$44), IF(U200&gt;V200, Q200*'UNIT VALUES'!$D$29*'UNIT VALUES'!$D$36, Q200*'UNIT VALUES'!$D$31*'UNIT VALUES'!$D$36)),0)</f>
        <v>269727</v>
      </c>
      <c r="AA200" s="168">
        <f>ROUND(IF(C200="22", IF(U200&gt;V200,0,R200*'UNIT VALUES'!$D$43*'UNIT VALUES'!$D$44),IF(CALCS!U200&gt;CALCS!V200,0,CALCS!R200*'UNIT VALUES'!$D$34*'UNIT VALUES'!$D$36)), 0)</f>
        <v>0</v>
      </c>
      <c r="AB200" s="168">
        <f>ROUND(IF(C200="22",IF(U200&gt;V200,S200*'UNIT VALUES'!$D$40*'UNIT VALUES'!$D$44,0),IF(U200&gt;V200,S200*'UNIT VALUES'!$D$30*'UNIT VALUES'!$D$36)), 0)</f>
        <v>560292</v>
      </c>
      <c r="AC200" s="168">
        <f>ROUND(IF(U200&gt;V200,0,IF(T200&gt;1, IF(C200="66", T200*'UNIT VALUES'!$D$33*'UNIT VALUES'!$D$36,T200*'UNIT VALUES'!$D$32*'UNIT VALUES'!$D$36),0)),0)</f>
        <v>0</v>
      </c>
      <c r="AD200" t="str">
        <f t="shared" si="8"/>
        <v>063660</v>
      </c>
    </row>
    <row r="201" spans="1:30" x14ac:dyDescent="0.25">
      <c r="A201" s="176" t="s">
        <v>5151</v>
      </c>
      <c r="B201" s="176" t="s">
        <v>223</v>
      </c>
      <c r="C201" s="176" t="s">
        <v>27</v>
      </c>
      <c r="D201" s="176" t="s">
        <v>28</v>
      </c>
      <c r="E201" s="176" t="s">
        <v>224</v>
      </c>
      <c r="F201" s="176" t="s">
        <v>678</v>
      </c>
      <c r="G201" s="176" t="s">
        <v>274</v>
      </c>
      <c r="H201" s="176" t="s">
        <v>23</v>
      </c>
      <c r="I201" s="176" t="s">
        <v>679</v>
      </c>
      <c r="J201" s="176" t="s">
        <v>245</v>
      </c>
      <c r="K201" s="176" t="s">
        <v>3328</v>
      </c>
      <c r="L201" s="176" t="s">
        <v>4878</v>
      </c>
      <c r="M201" s="177">
        <v>0</v>
      </c>
      <c r="N201" s="177">
        <v>0</v>
      </c>
      <c r="O201" s="177">
        <v>113054</v>
      </c>
      <c r="P201" s="177">
        <v>0</v>
      </c>
      <c r="Q201" s="177">
        <v>7493</v>
      </c>
      <c r="R201" s="177">
        <v>183</v>
      </c>
      <c r="S201" s="177">
        <v>1110</v>
      </c>
      <c r="T201" s="24">
        <f>IF(P201&gt;0, ROUND(IF(IF(OR(C201="51", C201="52", C201="66"), (L201*'UNIT VALUES'!$C$26)-CALCS!P201,0)&gt;0, IF(OR(C201="51", C201="52", C201="66"), (L201*'UNIT VALUES'!$C$26)-CALCS!P201,0), 0), 0), ROUND(IF(IF(OR(C201="51", C201="52", C201="66"), (L201*'UNIT VALUES'!$C$26)-CALCS!O201,0)&gt;0, IF(OR(C201="51", C201="52", C201="66"), (L201*'UNIT VALUES'!$C$26)-CALCS!O201,0), 0), 0))</f>
        <v>0</v>
      </c>
      <c r="U201" s="25">
        <f>IF(C201="22", (O201*'UNIT VALUES'!$D$38)+(Q201*'UNIT VALUES'!$D$39)+(S201*'UNIT VALUES'!$D$40), (O201*'UNIT VALUES'!$D$28)+(Q201*'UNIT VALUES'!$D$29)+(S201*'UNIT VALUES'!$D$30))</f>
        <v>625579.80797294155</v>
      </c>
      <c r="V201" s="25">
        <f>IF(C201="22",(O201*'UNIT VALUES'!$D$41)+(Q201*'UNIT VALUES'!$D$42)+(R201*'UNIT VALUES'!$D$43),IF(C201="66",(Q201*'UNIT VALUES'!$D$31)+(T201*'UNIT VALUES'!$D$33)+(R201*'UNIT VALUES'!$D$34),(Q201*'UNIT VALUES'!$D$31)+(T201*'UNIT VALUES'!$D$32)+(R201*'UNIT VALUES'!$D$34)))</f>
        <v>140526.12214764304</v>
      </c>
      <c r="W201" s="25">
        <f t="shared" si="7"/>
        <v>625580</v>
      </c>
      <c r="X201" s="30">
        <f>ROUND(IF(C201="22", W201*'UNIT VALUES'!$D$44, W201*'UNIT VALUES'!$D$36), 0)</f>
        <v>546882</v>
      </c>
      <c r="Y201" s="168">
        <f>ROUND(IF(C201="22", IF(U201&gt;V201,O201*'UNIT VALUES'!$D$38*'UNIT VALUES'!$D$44,O201*'UNIT VALUES'!$D$41*'UNIT VALUES'!$D$44),IF(U201&gt;V201, O201*'UNIT VALUES'!$D$28*'UNIT VALUES'!$D$36,0)), 0)</f>
        <v>205552</v>
      </c>
      <c r="Z201" s="168">
        <f>ROUND(IF(C201="22", IF(U201&gt;V201,Q201*'UNIT VALUES'!$D$39*'UNIT VALUES'!$D$44,Q201*'UNIT VALUES'!$D$42*'UNIT VALUES'!$D$44), IF(U201&gt;V201, Q201*'UNIT VALUES'!$D$29*'UNIT VALUES'!$D$36, Q201*'UNIT VALUES'!$D$31*'UNIT VALUES'!$D$36)),0)</f>
        <v>182918</v>
      </c>
      <c r="AA201" s="168">
        <f>ROUND(IF(C201="22", IF(U201&gt;V201,0,R201*'UNIT VALUES'!$D$43*'UNIT VALUES'!$D$44),IF(CALCS!U201&gt;CALCS!V201,0,CALCS!R201*'UNIT VALUES'!$D$34*'UNIT VALUES'!$D$36)), 0)</f>
        <v>0</v>
      </c>
      <c r="AB201" s="168">
        <f>ROUND(IF(C201="22",IF(U201&gt;V201,S201*'UNIT VALUES'!$D$40*'UNIT VALUES'!$D$44,0),IF(U201&gt;V201,S201*'UNIT VALUES'!$D$30*'UNIT VALUES'!$D$36)), 0)</f>
        <v>158412</v>
      </c>
      <c r="AC201" s="168">
        <f>ROUND(IF(U201&gt;V201,0,IF(T201&gt;1, IF(C201="66", T201*'UNIT VALUES'!$D$33*'UNIT VALUES'!$D$36,T201*'UNIT VALUES'!$D$32*'UNIT VALUES'!$D$36),0)),0)</f>
        <v>0</v>
      </c>
      <c r="AD201" t="str">
        <f t="shared" si="8"/>
        <v>063712</v>
      </c>
    </row>
    <row r="202" spans="1:30" x14ac:dyDescent="0.25">
      <c r="A202" s="176" t="s">
        <v>5152</v>
      </c>
      <c r="B202" s="176" t="s">
        <v>223</v>
      </c>
      <c r="C202" s="176" t="s">
        <v>27</v>
      </c>
      <c r="D202" s="176" t="s">
        <v>28</v>
      </c>
      <c r="E202" s="176" t="s">
        <v>224</v>
      </c>
      <c r="F202" s="176" t="s">
        <v>681</v>
      </c>
      <c r="G202" s="176" t="s">
        <v>265</v>
      </c>
      <c r="H202" s="176" t="s">
        <v>23</v>
      </c>
      <c r="I202" s="176" t="s">
        <v>682</v>
      </c>
      <c r="J202" s="176" t="s">
        <v>267</v>
      </c>
      <c r="K202" s="176" t="s">
        <v>3328</v>
      </c>
      <c r="L202" s="176" t="s">
        <v>5153</v>
      </c>
      <c r="M202" s="177">
        <v>85184</v>
      </c>
      <c r="N202" s="177">
        <v>77072</v>
      </c>
      <c r="O202" s="177">
        <v>128888</v>
      </c>
      <c r="P202" s="177">
        <v>0</v>
      </c>
      <c r="Q202" s="177">
        <v>7842</v>
      </c>
      <c r="R202" s="177">
        <v>314</v>
      </c>
      <c r="S202" s="177">
        <v>1082</v>
      </c>
      <c r="T202" s="24">
        <f>IF(P202&gt;0, ROUND(IF(IF(OR(C202="51", C202="52", C202="66"), (L202*'UNIT VALUES'!$C$26)-CALCS!P202,0)&gt;0, IF(OR(C202="51", C202="52", C202="66"), (L202*'UNIT VALUES'!$C$26)-CALCS!P202,0), 0), 0), ROUND(IF(IF(OR(C202="51", C202="52", C202="66"), (L202*'UNIT VALUES'!$C$26)-CALCS!O202,0)&gt;0, IF(OR(C202="51", C202="52", C202="66"), (L202*'UNIT VALUES'!$C$26)-CALCS!O202,0), 0), 0))</f>
        <v>0</v>
      </c>
      <c r="U202" s="25">
        <f>IF(C202="22", (O202*'UNIT VALUES'!$D$38)+(Q202*'UNIT VALUES'!$D$39)+(S202*'UNIT VALUES'!$D$40), (O202*'UNIT VALUES'!$D$28)+(Q202*'UNIT VALUES'!$D$29)+(S202*'UNIT VALUES'!$D$30))</f>
        <v>663686.41310038453</v>
      </c>
      <c r="V202" s="25">
        <f>IF(C202="22",(O202*'UNIT VALUES'!$D$41)+(Q202*'UNIT VALUES'!$D$42)+(R202*'UNIT VALUES'!$D$43),IF(C202="66",(Q202*'UNIT VALUES'!$D$31)+(T202*'UNIT VALUES'!$D$33)+(R202*'UNIT VALUES'!$D$34),(Q202*'UNIT VALUES'!$D$31)+(T202*'UNIT VALUES'!$D$32)+(R202*'UNIT VALUES'!$D$34)))</f>
        <v>157098.18621139872</v>
      </c>
      <c r="W202" s="25">
        <f t="shared" si="7"/>
        <v>663686</v>
      </c>
      <c r="X202" s="30">
        <f>ROUND(IF(C202="22", W202*'UNIT VALUES'!$D$44, W202*'UNIT VALUES'!$D$36), 0)</f>
        <v>580195</v>
      </c>
      <c r="Y202" s="168">
        <f>ROUND(IF(C202="22", IF(U202&gt;V202,O202*'UNIT VALUES'!$D$38*'UNIT VALUES'!$D$44,O202*'UNIT VALUES'!$D$41*'UNIT VALUES'!$D$44),IF(U202&gt;V202, O202*'UNIT VALUES'!$D$28*'UNIT VALUES'!$D$36,0)), 0)</f>
        <v>234341</v>
      </c>
      <c r="Z202" s="168">
        <f>ROUND(IF(C202="22", IF(U202&gt;V202,Q202*'UNIT VALUES'!$D$39*'UNIT VALUES'!$D$44,Q202*'UNIT VALUES'!$D$42*'UNIT VALUES'!$D$44), IF(U202&gt;V202, Q202*'UNIT VALUES'!$D$29*'UNIT VALUES'!$D$36, Q202*'UNIT VALUES'!$D$31*'UNIT VALUES'!$D$36)),0)</f>
        <v>191438</v>
      </c>
      <c r="AA202" s="168">
        <f>ROUND(IF(C202="22", IF(U202&gt;V202,0,R202*'UNIT VALUES'!$D$43*'UNIT VALUES'!$D$44),IF(CALCS!U202&gt;CALCS!V202,0,CALCS!R202*'UNIT VALUES'!$D$34*'UNIT VALUES'!$D$36)), 0)</f>
        <v>0</v>
      </c>
      <c r="AB202" s="168">
        <f>ROUND(IF(C202="22",IF(U202&gt;V202,S202*'UNIT VALUES'!$D$40*'UNIT VALUES'!$D$44,0),IF(U202&gt;V202,S202*'UNIT VALUES'!$D$30*'UNIT VALUES'!$D$36)), 0)</f>
        <v>154416</v>
      </c>
      <c r="AC202" s="168">
        <f>ROUND(IF(U202&gt;V202,0,IF(T202&gt;1, IF(C202="66", T202*'UNIT VALUES'!$D$33*'UNIT VALUES'!$D$36,T202*'UNIT VALUES'!$D$32*'UNIT VALUES'!$D$36),0)),0)</f>
        <v>0</v>
      </c>
      <c r="AD202" t="str">
        <f t="shared" si="8"/>
        <v>063732</v>
      </c>
    </row>
    <row r="203" spans="1:30" x14ac:dyDescent="0.25">
      <c r="A203" s="176" t="s">
        <v>5154</v>
      </c>
      <c r="B203" s="176" t="s">
        <v>223</v>
      </c>
      <c r="C203" s="176" t="s">
        <v>27</v>
      </c>
      <c r="D203" s="176" t="s">
        <v>28</v>
      </c>
      <c r="E203" s="176" t="s">
        <v>224</v>
      </c>
      <c r="F203" s="176" t="s">
        <v>684</v>
      </c>
      <c r="G203" s="176" t="s">
        <v>232</v>
      </c>
      <c r="H203" s="176" t="s">
        <v>23</v>
      </c>
      <c r="I203" s="176" t="s">
        <v>685</v>
      </c>
      <c r="J203" s="176" t="s">
        <v>234</v>
      </c>
      <c r="K203" s="176" t="s">
        <v>3328</v>
      </c>
      <c r="L203" s="176" t="s">
        <v>5155</v>
      </c>
      <c r="M203" s="177">
        <v>129931</v>
      </c>
      <c r="N203" s="177">
        <v>129881</v>
      </c>
      <c r="O203" s="177">
        <v>147195</v>
      </c>
      <c r="P203" s="177">
        <v>0</v>
      </c>
      <c r="Q203" s="177">
        <v>10333</v>
      </c>
      <c r="R203" s="177">
        <v>1928</v>
      </c>
      <c r="S203" s="177">
        <v>3016</v>
      </c>
      <c r="T203" s="24">
        <f>IF(P203&gt;0, ROUND(IF(IF(OR(C203="51", C203="52", C203="66"), (L203*'UNIT VALUES'!$C$26)-CALCS!P203,0)&gt;0, IF(OR(C203="51", C203="52", C203="66"), (L203*'UNIT VALUES'!$C$26)-CALCS!P203,0), 0), 0), ROUND(IF(IF(OR(C203="51", C203="52", C203="66"), (L203*'UNIT VALUES'!$C$26)-CALCS!O203,0)&gt;0, IF(OR(C203="51", C203="52", C203="66"), (L203*'UNIT VALUES'!$C$26)-CALCS!O203,0), 0), 0))</f>
        <v>12350</v>
      </c>
      <c r="U203" s="25">
        <f>IF(C203="22", (O203*'UNIT VALUES'!$D$38)+(Q203*'UNIT VALUES'!$D$39)+(S203*'UNIT VALUES'!$D$40), (O203*'UNIT VALUES'!$D$28)+(Q203*'UNIT VALUES'!$D$29)+(S203*'UNIT VALUES'!$D$30))</f>
        <v>1087047.6359235956</v>
      </c>
      <c r="V203" s="25">
        <f>IF(C203="22",(O203*'UNIT VALUES'!$D$41)+(Q203*'UNIT VALUES'!$D$42)+(R203*'UNIT VALUES'!$D$43),IF(C203="66",(Q203*'UNIT VALUES'!$D$31)+(T203*'UNIT VALUES'!$D$33)+(R203*'UNIT VALUES'!$D$34),(Q203*'UNIT VALUES'!$D$31)+(T203*'UNIT VALUES'!$D$32)+(R203*'UNIT VALUES'!$D$34)))</f>
        <v>486770.29841399146</v>
      </c>
      <c r="W203" s="25">
        <f t="shared" si="7"/>
        <v>1087048</v>
      </c>
      <c r="X203" s="30">
        <f>ROUND(IF(C203="22", W203*'UNIT VALUES'!$D$44, W203*'UNIT VALUES'!$D$36), 0)</f>
        <v>950298</v>
      </c>
      <c r="Y203" s="168">
        <f>ROUND(IF(C203="22", IF(U203&gt;V203,O203*'UNIT VALUES'!$D$38*'UNIT VALUES'!$D$44,O203*'UNIT VALUES'!$D$41*'UNIT VALUES'!$D$44),IF(U203&gt;V203, O203*'UNIT VALUES'!$D$28*'UNIT VALUES'!$D$36,0)), 0)</f>
        <v>267627</v>
      </c>
      <c r="Z203" s="168">
        <f>ROUND(IF(C203="22", IF(U203&gt;V203,Q203*'UNIT VALUES'!$D$39*'UNIT VALUES'!$D$44,Q203*'UNIT VALUES'!$D$42*'UNIT VALUES'!$D$44), IF(U203&gt;V203, Q203*'UNIT VALUES'!$D$29*'UNIT VALUES'!$D$36, Q203*'UNIT VALUES'!$D$31*'UNIT VALUES'!$D$36)),0)</f>
        <v>252248</v>
      </c>
      <c r="AA203" s="168">
        <f>ROUND(IF(C203="22", IF(U203&gt;V203,0,R203*'UNIT VALUES'!$D$43*'UNIT VALUES'!$D$44),IF(CALCS!U203&gt;CALCS!V203,0,CALCS!R203*'UNIT VALUES'!$D$34*'UNIT VALUES'!$D$36)), 0)</f>
        <v>0</v>
      </c>
      <c r="AB203" s="168">
        <f>ROUND(IF(C203="22",IF(U203&gt;V203,S203*'UNIT VALUES'!$D$40*'UNIT VALUES'!$D$44,0),IF(U203&gt;V203,S203*'UNIT VALUES'!$D$30*'UNIT VALUES'!$D$36)), 0)</f>
        <v>430423</v>
      </c>
      <c r="AC203" s="168">
        <f>ROUND(IF(U203&gt;V203,0,IF(T203&gt;1, IF(C203="66", T203*'UNIT VALUES'!$D$33*'UNIT VALUES'!$D$36,T203*'UNIT VALUES'!$D$32*'UNIT VALUES'!$D$36),0)),0)</f>
        <v>0</v>
      </c>
      <c r="AD203" t="str">
        <f t="shared" si="8"/>
        <v>063744</v>
      </c>
    </row>
    <row r="204" spans="1:30" x14ac:dyDescent="0.25">
      <c r="A204" s="176" t="s">
        <v>5156</v>
      </c>
      <c r="B204" s="176" t="s">
        <v>223</v>
      </c>
      <c r="C204" s="176" t="s">
        <v>47</v>
      </c>
      <c r="D204" s="176" t="s">
        <v>48</v>
      </c>
      <c r="E204" s="176" t="s">
        <v>224</v>
      </c>
      <c r="F204" s="176" t="s">
        <v>687</v>
      </c>
      <c r="G204" s="176" t="s">
        <v>560</v>
      </c>
      <c r="H204" s="176" t="s">
        <v>23</v>
      </c>
      <c r="I204" s="176" t="s">
        <v>688</v>
      </c>
      <c r="J204" s="176" t="s">
        <v>562</v>
      </c>
      <c r="K204" s="176" t="s">
        <v>3327</v>
      </c>
      <c r="L204" s="176" t="s">
        <v>5157</v>
      </c>
      <c r="M204" s="177">
        <v>22530</v>
      </c>
      <c r="N204" s="177">
        <v>22526</v>
      </c>
      <c r="O204" s="177">
        <v>62779</v>
      </c>
      <c r="P204" s="177">
        <v>0</v>
      </c>
      <c r="Q204" s="177">
        <v>13078</v>
      </c>
      <c r="R204" s="177">
        <v>938</v>
      </c>
      <c r="S204" s="177">
        <v>1515</v>
      </c>
      <c r="T204" s="24">
        <f>IF(P204&gt;0, ROUND(IF(IF(OR(C204="51", C204="52", C204="66"), (L204*'UNIT VALUES'!$C$26)-CALCS!P204,0)&gt;0, IF(OR(C204="51", C204="52", C204="66"), (L204*'UNIT VALUES'!$C$26)-CALCS!P204,0), 0), 0), ROUND(IF(IF(OR(C204="51", C204="52", C204="66"), (L204*'UNIT VALUES'!$C$26)-CALCS!O204,0)&gt;0, IF(OR(C204="51", C204="52", C204="66"), (L204*'UNIT VALUES'!$C$26)-CALCS!O204,0), 0), 0))</f>
        <v>0</v>
      </c>
      <c r="U204" s="25">
        <f>IF(C204="22", (O204*'UNIT VALUES'!$D$38)+(Q204*'UNIT VALUES'!$D$39)+(S204*'UNIT VALUES'!$D$40), (O204*'UNIT VALUES'!$D$28)+(Q204*'UNIT VALUES'!$D$29)+(S204*'UNIT VALUES'!$D$30))</f>
        <v>743093.29543514492</v>
      </c>
      <c r="V204" s="25">
        <f>IF(C204="22",(O204*'UNIT VALUES'!$D$41)+(Q204*'UNIT VALUES'!$D$42)+(R204*'UNIT VALUES'!$D$43),IF(C204="66",(Q204*'UNIT VALUES'!$D$31)+(T204*'UNIT VALUES'!$D$33)+(R204*'UNIT VALUES'!$D$34),(Q204*'UNIT VALUES'!$D$31)+(T204*'UNIT VALUES'!$D$32)+(R204*'UNIT VALUES'!$D$34)))</f>
        <v>295911.9575127837</v>
      </c>
      <c r="W204" s="25">
        <f t="shared" si="7"/>
        <v>743093</v>
      </c>
      <c r="X204" s="30">
        <f>ROUND(IF(C204="22", W204*'UNIT VALUES'!$D$44, W204*'UNIT VALUES'!$D$36), 0)</f>
        <v>649612</v>
      </c>
      <c r="Y204" s="168">
        <f>ROUND(IF(C204="22", IF(U204&gt;V204,O204*'UNIT VALUES'!$D$38*'UNIT VALUES'!$D$44,O204*'UNIT VALUES'!$D$41*'UNIT VALUES'!$D$44),IF(U204&gt;V204, O204*'UNIT VALUES'!$D$28*'UNIT VALUES'!$D$36,0)), 0)</f>
        <v>114143</v>
      </c>
      <c r="Z204" s="168">
        <f>ROUND(IF(C204="22", IF(U204&gt;V204,Q204*'UNIT VALUES'!$D$39*'UNIT VALUES'!$D$44,Q204*'UNIT VALUES'!$D$42*'UNIT VALUES'!$D$44), IF(U204&gt;V204, Q204*'UNIT VALUES'!$D$29*'UNIT VALUES'!$D$36, Q204*'UNIT VALUES'!$D$31*'UNIT VALUES'!$D$36)),0)</f>
        <v>319259</v>
      </c>
      <c r="AA204" s="168">
        <f>ROUND(IF(C204="22", IF(U204&gt;V204,0,R204*'UNIT VALUES'!$D$43*'UNIT VALUES'!$D$44),IF(CALCS!U204&gt;CALCS!V204,0,CALCS!R204*'UNIT VALUES'!$D$34*'UNIT VALUES'!$D$36)), 0)</f>
        <v>0</v>
      </c>
      <c r="AB204" s="168">
        <f>ROUND(IF(C204="22",IF(U204&gt;V204,S204*'UNIT VALUES'!$D$40*'UNIT VALUES'!$D$44,0),IF(U204&gt;V204,S204*'UNIT VALUES'!$D$30*'UNIT VALUES'!$D$36)), 0)</f>
        <v>216210</v>
      </c>
      <c r="AC204" s="168">
        <f>ROUND(IF(U204&gt;V204,0,IF(T204&gt;1, IF(C204="66", T204*'UNIT VALUES'!$D$33*'UNIT VALUES'!$D$36,T204*'UNIT VALUES'!$D$32*'UNIT VALUES'!$D$36),0)),0)</f>
        <v>0</v>
      </c>
      <c r="AD204" t="str">
        <f t="shared" si="8"/>
        <v>063768</v>
      </c>
    </row>
    <row r="205" spans="1:30" x14ac:dyDescent="0.25">
      <c r="A205" s="176" t="s">
        <v>5158</v>
      </c>
      <c r="B205" s="176" t="s">
        <v>223</v>
      </c>
      <c r="C205" s="176" t="s">
        <v>47</v>
      </c>
      <c r="D205" s="176" t="s">
        <v>48</v>
      </c>
      <c r="E205" s="176" t="s">
        <v>224</v>
      </c>
      <c r="F205" s="176" t="s">
        <v>690</v>
      </c>
      <c r="G205" s="176" t="s">
        <v>472</v>
      </c>
      <c r="H205" s="176" t="s">
        <v>23</v>
      </c>
      <c r="I205" s="176" t="s">
        <v>691</v>
      </c>
      <c r="J205" s="176" t="s">
        <v>474</v>
      </c>
      <c r="K205" s="176" t="s">
        <v>3327</v>
      </c>
      <c r="L205" s="176" t="s">
        <v>5159</v>
      </c>
      <c r="M205" s="177">
        <v>26287</v>
      </c>
      <c r="N205" s="177">
        <v>26287</v>
      </c>
      <c r="O205" s="177">
        <v>72796</v>
      </c>
      <c r="P205" s="177">
        <v>0</v>
      </c>
      <c r="Q205" s="177">
        <v>12233</v>
      </c>
      <c r="R205" s="177">
        <v>1449</v>
      </c>
      <c r="S205" s="177">
        <v>1563</v>
      </c>
      <c r="T205" s="24">
        <f>IF(P205&gt;0, ROUND(IF(IF(OR(C205="51", C205="52", C205="66"), (L205*'UNIT VALUES'!$C$26)-CALCS!P205,0)&gt;0, IF(OR(C205="51", C205="52", C205="66"), (L205*'UNIT VALUES'!$C$26)-CALCS!P205,0), 0), 0), ROUND(IF(IF(OR(C205="51", C205="52", C205="66"), (L205*'UNIT VALUES'!$C$26)-CALCS!O205,0)&gt;0, IF(OR(C205="51", C205="52", C205="66"), (L205*'UNIT VALUES'!$C$26)-CALCS!O205,0), 0), 0))</f>
        <v>0</v>
      </c>
      <c r="U205" s="25">
        <f>IF(C205="22", (O205*'UNIT VALUES'!$D$38)+(Q205*'UNIT VALUES'!$D$39)+(S205*'UNIT VALUES'!$D$40), (O205*'UNIT VALUES'!$D$28)+(Q205*'UNIT VALUES'!$D$29)+(S205*'UNIT VALUES'!$D$30))</f>
        <v>748166.35076861782</v>
      </c>
      <c r="V205" s="25">
        <f>IF(C205="22",(O205*'UNIT VALUES'!$D$41)+(Q205*'UNIT VALUES'!$D$42)+(R205*'UNIT VALUES'!$D$43),IF(C205="66",(Q205*'UNIT VALUES'!$D$31)+(T205*'UNIT VALUES'!$D$33)+(R205*'UNIT VALUES'!$D$34),(Q205*'UNIT VALUES'!$D$31)+(T205*'UNIT VALUES'!$D$32)+(R205*'UNIT VALUES'!$D$34)))</f>
        <v>323588.22248894692</v>
      </c>
      <c r="W205" s="25">
        <f t="shared" si="7"/>
        <v>748166</v>
      </c>
      <c r="X205" s="30">
        <f>ROUND(IF(C205="22", W205*'UNIT VALUES'!$D$44, W205*'UNIT VALUES'!$D$36), 0)</f>
        <v>654047</v>
      </c>
      <c r="Y205" s="168">
        <f>ROUND(IF(C205="22", IF(U205&gt;V205,O205*'UNIT VALUES'!$D$38*'UNIT VALUES'!$D$44,O205*'UNIT VALUES'!$D$41*'UNIT VALUES'!$D$44),IF(U205&gt;V205, O205*'UNIT VALUES'!$D$28*'UNIT VALUES'!$D$36,0)), 0)</f>
        <v>132356</v>
      </c>
      <c r="Z205" s="168">
        <f>ROUND(IF(C205="22", IF(U205&gt;V205,Q205*'UNIT VALUES'!$D$39*'UNIT VALUES'!$D$44,Q205*'UNIT VALUES'!$D$42*'UNIT VALUES'!$D$44), IF(U205&gt;V205, Q205*'UNIT VALUES'!$D$29*'UNIT VALUES'!$D$36, Q205*'UNIT VALUES'!$D$31*'UNIT VALUES'!$D$36)),0)</f>
        <v>298631</v>
      </c>
      <c r="AA205" s="168">
        <f>ROUND(IF(C205="22", IF(U205&gt;V205,0,R205*'UNIT VALUES'!$D$43*'UNIT VALUES'!$D$44),IF(CALCS!U205&gt;CALCS!V205,0,CALCS!R205*'UNIT VALUES'!$D$34*'UNIT VALUES'!$D$36)), 0)</f>
        <v>0</v>
      </c>
      <c r="AB205" s="168">
        <f>ROUND(IF(C205="22",IF(U205&gt;V205,S205*'UNIT VALUES'!$D$40*'UNIT VALUES'!$D$44,0),IF(U205&gt;V205,S205*'UNIT VALUES'!$D$30*'UNIT VALUES'!$D$36)), 0)</f>
        <v>223061</v>
      </c>
      <c r="AC205" s="168">
        <f>ROUND(IF(U205&gt;V205,0,IF(T205&gt;1, IF(C205="66", T205*'UNIT VALUES'!$D$33*'UNIT VALUES'!$D$36,T205*'UNIT VALUES'!$D$32*'UNIT VALUES'!$D$36),0)),0)</f>
        <v>0</v>
      </c>
      <c r="AD205" t="str">
        <f t="shared" si="8"/>
        <v>063798</v>
      </c>
    </row>
    <row r="206" spans="1:30" x14ac:dyDescent="0.25">
      <c r="A206" s="176" t="s">
        <v>5160</v>
      </c>
      <c r="B206" s="176" t="s">
        <v>223</v>
      </c>
      <c r="C206" s="176" t="s">
        <v>27</v>
      </c>
      <c r="D206" s="176" t="s">
        <v>28</v>
      </c>
      <c r="E206" s="176" t="s">
        <v>224</v>
      </c>
      <c r="F206" s="176" t="s">
        <v>693</v>
      </c>
      <c r="G206" s="176" t="s">
        <v>236</v>
      </c>
      <c r="H206" s="176" t="s">
        <v>23</v>
      </c>
      <c r="I206" s="176" t="s">
        <v>694</v>
      </c>
      <c r="J206" s="176" t="s">
        <v>4628</v>
      </c>
      <c r="K206" s="176" t="s">
        <v>3328</v>
      </c>
      <c r="L206" s="176" t="s">
        <v>5161</v>
      </c>
      <c r="M206" s="177">
        <v>39093</v>
      </c>
      <c r="N206" s="177">
        <v>32317</v>
      </c>
      <c r="O206" s="177">
        <v>80395</v>
      </c>
      <c r="P206" s="177">
        <v>0</v>
      </c>
      <c r="Q206" s="177">
        <v>10688</v>
      </c>
      <c r="R206" s="177">
        <v>391</v>
      </c>
      <c r="S206" s="177">
        <v>2968</v>
      </c>
      <c r="T206" s="24">
        <f>IF(P206&gt;0, ROUND(IF(IF(OR(C206="51", C206="52", C206="66"), (L206*'UNIT VALUES'!$C$26)-CALCS!P206,0)&gt;0, IF(OR(C206="51", C206="52", C206="66"), (L206*'UNIT VALUES'!$C$26)-CALCS!P206,0), 0), 0), ROUND(IF(IF(OR(C206="51", C206="52", C206="66"), (L206*'UNIT VALUES'!$C$26)-CALCS!O206,0)&gt;0, IF(OR(C206="51", C206="52", C206="66"), (L206*'UNIT VALUES'!$C$26)-CALCS!O206,0), 0), 0))</f>
        <v>0</v>
      </c>
      <c r="U206" s="25">
        <f>IF(C206="22", (O206*'UNIT VALUES'!$D$38)+(Q206*'UNIT VALUES'!$D$39)+(S206*'UNIT VALUES'!$D$40), (O206*'UNIT VALUES'!$D$28)+(Q206*'UNIT VALUES'!$D$29)+(S206*'UNIT VALUES'!$D$30))</f>
        <v>950193.11129211704</v>
      </c>
      <c r="V206" s="25">
        <f>IF(C206="22",(O206*'UNIT VALUES'!$D$41)+(Q206*'UNIT VALUES'!$D$42)+(R206*'UNIT VALUES'!$D$43),IF(C206="66",(Q206*'UNIT VALUES'!$D$31)+(T206*'UNIT VALUES'!$D$33)+(R206*'UNIT VALUES'!$D$34),(Q206*'UNIT VALUES'!$D$31)+(T206*'UNIT VALUES'!$D$32)+(R206*'UNIT VALUES'!$D$34)))</f>
        <v>211086.39054484718</v>
      </c>
      <c r="W206" s="25">
        <f t="shared" si="7"/>
        <v>950193</v>
      </c>
      <c r="X206" s="30">
        <f>ROUND(IF(C206="22", W206*'UNIT VALUES'!$D$44, W206*'UNIT VALUES'!$D$36), 0)</f>
        <v>830659</v>
      </c>
      <c r="Y206" s="168">
        <f>ROUND(IF(C206="22", IF(U206&gt;V206,O206*'UNIT VALUES'!$D$38*'UNIT VALUES'!$D$44,O206*'UNIT VALUES'!$D$41*'UNIT VALUES'!$D$44),IF(U206&gt;V206, O206*'UNIT VALUES'!$D$28*'UNIT VALUES'!$D$36,0)), 0)</f>
        <v>146172</v>
      </c>
      <c r="Z206" s="168">
        <f>ROUND(IF(C206="22", IF(U206&gt;V206,Q206*'UNIT VALUES'!$D$39*'UNIT VALUES'!$D$44,Q206*'UNIT VALUES'!$D$42*'UNIT VALUES'!$D$44), IF(U206&gt;V206, Q206*'UNIT VALUES'!$D$29*'UNIT VALUES'!$D$36, Q206*'UNIT VALUES'!$D$31*'UNIT VALUES'!$D$36)),0)</f>
        <v>260914</v>
      </c>
      <c r="AA206" s="168">
        <f>ROUND(IF(C206="22", IF(U206&gt;V206,0,R206*'UNIT VALUES'!$D$43*'UNIT VALUES'!$D$44),IF(CALCS!U206&gt;CALCS!V206,0,CALCS!R206*'UNIT VALUES'!$D$34*'UNIT VALUES'!$D$36)), 0)</f>
        <v>0</v>
      </c>
      <c r="AB206" s="168">
        <f>ROUND(IF(C206="22",IF(U206&gt;V206,S206*'UNIT VALUES'!$D$40*'UNIT VALUES'!$D$44,0),IF(U206&gt;V206,S206*'UNIT VALUES'!$D$30*'UNIT VALUES'!$D$36)), 0)</f>
        <v>423573</v>
      </c>
      <c r="AC206" s="168">
        <f>ROUND(IF(U206&gt;V206,0,IF(T206&gt;1, IF(C206="66", T206*'UNIT VALUES'!$D$33*'UNIT VALUES'!$D$36,T206*'UNIT VALUES'!$D$32*'UNIT VALUES'!$D$36),0)),0)</f>
        <v>0</v>
      </c>
      <c r="AD206" t="str">
        <f t="shared" si="8"/>
        <v>063804</v>
      </c>
    </row>
    <row r="207" spans="1:30" x14ac:dyDescent="0.25">
      <c r="A207" s="176" t="s">
        <v>5162</v>
      </c>
      <c r="B207" s="176" t="s">
        <v>223</v>
      </c>
      <c r="C207" s="176" t="s">
        <v>47</v>
      </c>
      <c r="D207" s="176" t="s">
        <v>48</v>
      </c>
      <c r="E207" s="176" t="s">
        <v>224</v>
      </c>
      <c r="F207" s="176" t="s">
        <v>696</v>
      </c>
      <c r="G207" s="176" t="s">
        <v>227</v>
      </c>
      <c r="H207" s="176" t="s">
        <v>23</v>
      </c>
      <c r="I207" s="176" t="s">
        <v>697</v>
      </c>
      <c r="J207" s="176" t="s">
        <v>229</v>
      </c>
      <c r="K207" s="176" t="s">
        <v>3327</v>
      </c>
      <c r="L207" s="176" t="s">
        <v>5163</v>
      </c>
      <c r="M207" s="177">
        <v>39406</v>
      </c>
      <c r="N207" s="177">
        <v>39406</v>
      </c>
      <c r="O207" s="177">
        <v>75322</v>
      </c>
      <c r="P207" s="177">
        <v>0</v>
      </c>
      <c r="Q207" s="177">
        <v>5853</v>
      </c>
      <c r="R207" s="177">
        <v>486</v>
      </c>
      <c r="S207" s="177">
        <v>1649</v>
      </c>
      <c r="T207" s="24">
        <f>IF(P207&gt;0, ROUND(IF(IF(OR(C207="51", C207="52", C207="66"), (L207*'UNIT VALUES'!$C$26)-CALCS!P207,0)&gt;0, IF(OR(C207="51", C207="52", C207="66"), (L207*'UNIT VALUES'!$C$26)-CALCS!P207,0), 0), 0), ROUND(IF(IF(OR(C207="51", C207="52", C207="66"), (L207*'UNIT VALUES'!$C$26)-CALCS!O207,0)&gt;0, IF(OR(C207="51", C207="52", C207="66"), (L207*'UNIT VALUES'!$C$26)-CALCS!O207,0), 0), 0))</f>
        <v>0</v>
      </c>
      <c r="U207" s="25">
        <f>IF(C207="22", (O207*'UNIT VALUES'!$D$38)+(Q207*'UNIT VALUES'!$D$39)+(S207*'UNIT VALUES'!$D$40), (O207*'UNIT VALUES'!$D$28)+(Q207*'UNIT VALUES'!$D$29)+(S207*'UNIT VALUES'!$D$30))</f>
        <v>589299.08778752387</v>
      </c>
      <c r="V207" s="25">
        <f>IF(C207="22",(O207*'UNIT VALUES'!$D$41)+(Q207*'UNIT VALUES'!$D$42)+(R207*'UNIT VALUES'!$D$43),IF(C207="66",(Q207*'UNIT VALUES'!$D$31)+(T207*'UNIT VALUES'!$D$33)+(R207*'UNIT VALUES'!$D$34),(Q207*'UNIT VALUES'!$D$31)+(T207*'UNIT VALUES'!$D$32)+(R207*'UNIT VALUES'!$D$34)))</f>
        <v>137853.86426271294</v>
      </c>
      <c r="W207" s="25">
        <f t="shared" si="7"/>
        <v>589299</v>
      </c>
      <c r="X207" s="30">
        <f>ROUND(IF(C207="22", W207*'UNIT VALUES'!$D$44, W207*'UNIT VALUES'!$D$36), 0)</f>
        <v>515166</v>
      </c>
      <c r="Y207" s="168">
        <f>ROUND(IF(C207="22", IF(U207&gt;V207,O207*'UNIT VALUES'!$D$38*'UNIT VALUES'!$D$44,O207*'UNIT VALUES'!$D$41*'UNIT VALUES'!$D$44),IF(U207&gt;V207, O207*'UNIT VALUES'!$D$28*'UNIT VALUES'!$D$36,0)), 0)</f>
        <v>136949</v>
      </c>
      <c r="Z207" s="168">
        <f>ROUND(IF(C207="22", IF(U207&gt;V207,Q207*'UNIT VALUES'!$D$39*'UNIT VALUES'!$D$44,Q207*'UNIT VALUES'!$D$42*'UNIT VALUES'!$D$44), IF(U207&gt;V207, Q207*'UNIT VALUES'!$D$29*'UNIT VALUES'!$D$36, Q207*'UNIT VALUES'!$D$31*'UNIT VALUES'!$D$36)),0)</f>
        <v>142883</v>
      </c>
      <c r="AA207" s="168">
        <f>ROUND(IF(C207="22", IF(U207&gt;V207,0,R207*'UNIT VALUES'!$D$43*'UNIT VALUES'!$D$44),IF(CALCS!U207&gt;CALCS!V207,0,CALCS!R207*'UNIT VALUES'!$D$34*'UNIT VALUES'!$D$36)), 0)</f>
        <v>0</v>
      </c>
      <c r="AB207" s="168">
        <f>ROUND(IF(C207="22",IF(U207&gt;V207,S207*'UNIT VALUES'!$D$40*'UNIT VALUES'!$D$44,0),IF(U207&gt;V207,S207*'UNIT VALUES'!$D$30*'UNIT VALUES'!$D$36)), 0)</f>
        <v>235334</v>
      </c>
      <c r="AC207" s="168">
        <f>ROUND(IF(U207&gt;V207,0,IF(T207&gt;1, IF(C207="66", T207*'UNIT VALUES'!$D$33*'UNIT VALUES'!$D$36,T207*'UNIT VALUES'!$D$32*'UNIT VALUES'!$D$36),0)),0)</f>
        <v>0</v>
      </c>
      <c r="AD207" t="str">
        <f t="shared" si="8"/>
        <v>063846</v>
      </c>
    </row>
    <row r="208" spans="1:30" x14ac:dyDescent="0.25">
      <c r="A208" s="176" t="s">
        <v>5164</v>
      </c>
      <c r="B208" s="176" t="s">
        <v>223</v>
      </c>
      <c r="C208" s="176" t="s">
        <v>47</v>
      </c>
      <c r="D208" s="176" t="s">
        <v>48</v>
      </c>
      <c r="E208" s="176" t="s">
        <v>224</v>
      </c>
      <c r="F208" s="176" t="s">
        <v>699</v>
      </c>
      <c r="G208" s="176" t="s">
        <v>243</v>
      </c>
      <c r="H208" s="176" t="s">
        <v>23</v>
      </c>
      <c r="I208" s="176" t="s">
        <v>700</v>
      </c>
      <c r="J208" s="176" t="s">
        <v>245</v>
      </c>
      <c r="K208" s="176" t="s">
        <v>3328</v>
      </c>
      <c r="L208" s="176" t="s">
        <v>5165</v>
      </c>
      <c r="M208" s="177">
        <v>47647</v>
      </c>
      <c r="N208" s="177">
        <v>47647</v>
      </c>
      <c r="O208" s="177">
        <v>76684</v>
      </c>
      <c r="P208" s="177">
        <v>0</v>
      </c>
      <c r="Q208" s="177">
        <v>11659</v>
      </c>
      <c r="R208" s="177">
        <v>1079</v>
      </c>
      <c r="S208" s="177">
        <v>1322</v>
      </c>
      <c r="T208" s="24">
        <f>IF(P208&gt;0, ROUND(IF(IF(OR(C208="51", C208="52", C208="66"), (L208*'UNIT VALUES'!$C$26)-CALCS!P208,0)&gt;0, IF(OR(C208="51", C208="52", C208="66"), (L208*'UNIT VALUES'!$C$26)-CALCS!P208,0), 0), 0), ROUND(IF(IF(OR(C208="51", C208="52", C208="66"), (L208*'UNIT VALUES'!$C$26)-CALCS!O208,0)&gt;0, IF(OR(C208="51", C208="52", C208="66"), (L208*'UNIT VALUES'!$C$26)-CALCS!O208,0), 0), 0))</f>
        <v>0</v>
      </c>
      <c r="U208" s="25">
        <f>IF(C208="22", (O208*'UNIT VALUES'!$D$38)+(Q208*'UNIT VALUES'!$D$39)+(S208*'UNIT VALUES'!$D$40), (O208*'UNIT VALUES'!$D$28)+(Q208*'UNIT VALUES'!$D$29)+(S208*'UNIT VALUES'!$D$30))</f>
        <v>700880.61454871984</v>
      </c>
      <c r="V208" s="25">
        <f>IF(C208="22",(O208*'UNIT VALUES'!$D$41)+(Q208*'UNIT VALUES'!$D$42)+(R208*'UNIT VALUES'!$D$43),IF(C208="66",(Q208*'UNIT VALUES'!$D$31)+(T208*'UNIT VALUES'!$D$33)+(R208*'UNIT VALUES'!$D$34),(Q208*'UNIT VALUES'!$D$31)+(T208*'UNIT VALUES'!$D$32)+(R208*'UNIT VALUES'!$D$34)))</f>
        <v>283680.04125046293</v>
      </c>
      <c r="W208" s="25">
        <f t="shared" si="7"/>
        <v>700881</v>
      </c>
      <c r="X208" s="30">
        <f>ROUND(IF(C208="22", W208*'UNIT VALUES'!$D$44, W208*'UNIT VALUES'!$D$36), 0)</f>
        <v>612711</v>
      </c>
      <c r="Y208" s="168">
        <f>ROUND(IF(C208="22", IF(U208&gt;V208,O208*'UNIT VALUES'!$D$38*'UNIT VALUES'!$D$44,O208*'UNIT VALUES'!$D$41*'UNIT VALUES'!$D$44),IF(U208&gt;V208, O208*'UNIT VALUES'!$D$28*'UNIT VALUES'!$D$36,0)), 0)</f>
        <v>139425</v>
      </c>
      <c r="Z208" s="168">
        <f>ROUND(IF(C208="22", IF(U208&gt;V208,Q208*'UNIT VALUES'!$D$39*'UNIT VALUES'!$D$44,Q208*'UNIT VALUES'!$D$42*'UNIT VALUES'!$D$44), IF(U208&gt;V208, Q208*'UNIT VALUES'!$D$29*'UNIT VALUES'!$D$36, Q208*'UNIT VALUES'!$D$31*'UNIT VALUES'!$D$36)),0)</f>
        <v>284618</v>
      </c>
      <c r="AA208" s="168">
        <f>ROUND(IF(C208="22", IF(U208&gt;V208,0,R208*'UNIT VALUES'!$D$43*'UNIT VALUES'!$D$44),IF(CALCS!U208&gt;CALCS!V208,0,CALCS!R208*'UNIT VALUES'!$D$34*'UNIT VALUES'!$D$36)), 0)</f>
        <v>0</v>
      </c>
      <c r="AB208" s="168">
        <f>ROUND(IF(C208="22",IF(U208&gt;V208,S208*'UNIT VALUES'!$D$40*'UNIT VALUES'!$D$44,0),IF(U208&gt;V208,S208*'UNIT VALUES'!$D$30*'UNIT VALUES'!$D$36)), 0)</f>
        <v>188667</v>
      </c>
      <c r="AC208" s="168">
        <f>ROUND(IF(U208&gt;V208,0,IF(T208&gt;1, IF(C208="66", T208*'UNIT VALUES'!$D$33*'UNIT VALUES'!$D$36,T208*'UNIT VALUES'!$D$32*'UNIT VALUES'!$D$36),0)),0)</f>
        <v>0</v>
      </c>
      <c r="AD208" t="str">
        <f t="shared" si="8"/>
        <v>063852</v>
      </c>
    </row>
    <row r="209" spans="1:30" x14ac:dyDescent="0.25">
      <c r="A209" s="176" t="s">
        <v>5166</v>
      </c>
      <c r="B209" s="176" t="s">
        <v>223</v>
      </c>
      <c r="C209" s="176" t="s">
        <v>47</v>
      </c>
      <c r="D209" s="176" t="s">
        <v>48</v>
      </c>
      <c r="E209" s="176" t="s">
        <v>224</v>
      </c>
      <c r="F209" s="176" t="s">
        <v>702</v>
      </c>
      <c r="G209" s="176" t="s">
        <v>351</v>
      </c>
      <c r="H209" s="176" t="s">
        <v>23</v>
      </c>
      <c r="I209" s="176" t="s">
        <v>703</v>
      </c>
      <c r="J209" s="176" t="s">
        <v>353</v>
      </c>
      <c r="K209" s="176" t="s">
        <v>3327</v>
      </c>
      <c r="L209" s="176" t="s">
        <v>5167</v>
      </c>
      <c r="M209" s="177">
        <v>43367</v>
      </c>
      <c r="N209" s="177">
        <v>43367</v>
      </c>
      <c r="O209" s="177">
        <v>98303</v>
      </c>
      <c r="P209" s="177">
        <v>0</v>
      </c>
      <c r="Q209" s="177">
        <v>9368</v>
      </c>
      <c r="R209" s="177">
        <v>408</v>
      </c>
      <c r="S209" s="177">
        <v>730</v>
      </c>
      <c r="T209" s="24">
        <f>IF(P209&gt;0, ROUND(IF(IF(OR(C209="51", C209="52", C209="66"), (L209*'UNIT VALUES'!$C$26)-CALCS!P209,0)&gt;0, IF(OR(C209="51", C209="52", C209="66"), (L209*'UNIT VALUES'!$C$26)-CALCS!P209,0), 0), 0), ROUND(IF(IF(OR(C209="51", C209="52", C209="66"), (L209*'UNIT VALUES'!$C$26)-CALCS!O209,0)&gt;0, IF(OR(C209="51", C209="52", C209="66"), (L209*'UNIT VALUES'!$C$26)-CALCS!O209,0), 0), 0))</f>
        <v>0</v>
      </c>
      <c r="U209" s="25">
        <f>IF(C209="22", (O209*'UNIT VALUES'!$D$38)+(Q209*'UNIT VALUES'!$D$39)+(S209*'UNIT VALUES'!$D$40), (O209*'UNIT VALUES'!$D$28)+(Q209*'UNIT VALUES'!$D$29)+(S209*'UNIT VALUES'!$D$30))</f>
        <v>585224.50342353759</v>
      </c>
      <c r="V209" s="25">
        <f>IF(C209="22",(O209*'UNIT VALUES'!$D$41)+(Q209*'UNIT VALUES'!$D$42)+(R209*'UNIT VALUES'!$D$43),IF(C209="66",(Q209*'UNIT VALUES'!$D$31)+(T209*'UNIT VALUES'!$D$33)+(R209*'UNIT VALUES'!$D$34),(Q209*'UNIT VALUES'!$D$31)+(T209*'UNIT VALUES'!$D$32)+(R209*'UNIT VALUES'!$D$34)))</f>
        <v>190361.67327204568</v>
      </c>
      <c r="W209" s="25">
        <f t="shared" si="7"/>
        <v>585225</v>
      </c>
      <c r="X209" s="30">
        <f>ROUND(IF(C209="22", W209*'UNIT VALUES'!$D$44, W209*'UNIT VALUES'!$D$36), 0)</f>
        <v>511604</v>
      </c>
      <c r="Y209" s="168">
        <f>ROUND(IF(C209="22", IF(U209&gt;V209,O209*'UNIT VALUES'!$D$38*'UNIT VALUES'!$D$44,O209*'UNIT VALUES'!$D$41*'UNIT VALUES'!$D$44),IF(U209&gt;V209, O209*'UNIT VALUES'!$D$28*'UNIT VALUES'!$D$36,0)), 0)</f>
        <v>178732</v>
      </c>
      <c r="Z209" s="168">
        <f>ROUND(IF(C209="22", IF(U209&gt;V209,Q209*'UNIT VALUES'!$D$39*'UNIT VALUES'!$D$44,Q209*'UNIT VALUES'!$D$42*'UNIT VALUES'!$D$44), IF(U209&gt;V209, Q209*'UNIT VALUES'!$D$29*'UNIT VALUES'!$D$36, Q209*'UNIT VALUES'!$D$31*'UNIT VALUES'!$D$36)),0)</f>
        <v>228691</v>
      </c>
      <c r="AA209" s="168">
        <f>ROUND(IF(C209="22", IF(U209&gt;V209,0,R209*'UNIT VALUES'!$D$43*'UNIT VALUES'!$D$44),IF(CALCS!U209&gt;CALCS!V209,0,CALCS!R209*'UNIT VALUES'!$D$34*'UNIT VALUES'!$D$36)), 0)</f>
        <v>0</v>
      </c>
      <c r="AB209" s="168">
        <f>ROUND(IF(C209="22",IF(U209&gt;V209,S209*'UNIT VALUES'!$D$40*'UNIT VALUES'!$D$44,0),IF(U209&gt;V209,S209*'UNIT VALUES'!$D$30*'UNIT VALUES'!$D$36)), 0)</f>
        <v>104181</v>
      </c>
      <c r="AC209" s="168">
        <f>ROUND(IF(U209&gt;V209,0,IF(T209&gt;1, IF(C209="66", T209*'UNIT VALUES'!$D$33*'UNIT VALUES'!$D$36,T209*'UNIT VALUES'!$D$32*'UNIT VALUES'!$D$36),0)),0)</f>
        <v>0</v>
      </c>
      <c r="AD209" t="str">
        <f t="shared" si="8"/>
        <v>063858</v>
      </c>
    </row>
    <row r="210" spans="1:30" x14ac:dyDescent="0.25">
      <c r="A210" s="176" t="s">
        <v>5168</v>
      </c>
      <c r="B210" s="176" t="s">
        <v>223</v>
      </c>
      <c r="C210" s="176" t="s">
        <v>27</v>
      </c>
      <c r="D210" s="176" t="s">
        <v>28</v>
      </c>
      <c r="E210" s="176" t="s">
        <v>224</v>
      </c>
      <c r="F210" s="176" t="s">
        <v>705</v>
      </c>
      <c r="G210" s="176" t="s">
        <v>351</v>
      </c>
      <c r="H210" s="176" t="s">
        <v>23</v>
      </c>
      <c r="I210" s="176" t="s">
        <v>706</v>
      </c>
      <c r="J210" s="176" t="s">
        <v>353</v>
      </c>
      <c r="K210" s="176" t="s">
        <v>3327</v>
      </c>
      <c r="L210" s="176" t="s">
        <v>5169</v>
      </c>
      <c r="M210" s="177">
        <v>80303</v>
      </c>
      <c r="N210" s="177">
        <v>80303</v>
      </c>
      <c r="O210" s="177">
        <v>121299</v>
      </c>
      <c r="P210" s="177">
        <v>0</v>
      </c>
      <c r="Q210" s="177">
        <v>21539</v>
      </c>
      <c r="R210" s="177">
        <v>6802</v>
      </c>
      <c r="S210" s="177">
        <v>1930</v>
      </c>
      <c r="T210" s="24">
        <f>IF(P210&gt;0, ROUND(IF(IF(OR(C210="51", C210="52", C210="66"), (L210*'UNIT VALUES'!$C$26)-CALCS!P210,0)&gt;0, IF(OR(C210="51", C210="52", C210="66"), (L210*'UNIT VALUES'!$C$26)-CALCS!P210,0), 0), 0), ROUND(IF(IF(OR(C210="51", C210="52", C210="66"), (L210*'UNIT VALUES'!$C$26)-CALCS!O210,0)&gt;0, IF(OR(C210="51", C210="52", C210="66"), (L210*'UNIT VALUES'!$C$26)-CALCS!O210,0), 0), 0))</f>
        <v>0</v>
      </c>
      <c r="U210" s="25">
        <f>IF(C210="22", (O210*'UNIT VALUES'!$D$38)+(Q210*'UNIT VALUES'!$D$39)+(S210*'UNIT VALUES'!$D$40), (O210*'UNIT VALUES'!$D$28)+(Q210*'UNIT VALUES'!$D$29)+(S210*'UNIT VALUES'!$D$30))</f>
        <v>1168824.8734960645</v>
      </c>
      <c r="V210" s="25">
        <f>IF(C210="22",(O210*'UNIT VALUES'!$D$41)+(Q210*'UNIT VALUES'!$D$42)+(R210*'UNIT VALUES'!$D$43),IF(C210="66",(Q210*'UNIT VALUES'!$D$31)+(T210*'UNIT VALUES'!$D$33)+(R210*'UNIT VALUES'!$D$34),(Q210*'UNIT VALUES'!$D$31)+(T210*'UNIT VALUES'!$D$32)+(R210*'UNIT VALUES'!$D$34)))</f>
        <v>917744.5045601672</v>
      </c>
      <c r="W210" s="25">
        <f t="shared" si="7"/>
        <v>1168825</v>
      </c>
      <c r="X210" s="30">
        <f>ROUND(IF(C210="22", W210*'UNIT VALUES'!$D$44, W210*'UNIT VALUES'!$D$36), 0)</f>
        <v>1021787</v>
      </c>
      <c r="Y210" s="168">
        <f>ROUND(IF(C210="22", IF(U210&gt;V210,O210*'UNIT VALUES'!$D$38*'UNIT VALUES'!$D$44,O210*'UNIT VALUES'!$D$41*'UNIT VALUES'!$D$44),IF(U210&gt;V210, O210*'UNIT VALUES'!$D$28*'UNIT VALUES'!$D$36,0)), 0)</f>
        <v>220543</v>
      </c>
      <c r="Z210" s="168">
        <f>ROUND(IF(C210="22", IF(U210&gt;V210,Q210*'UNIT VALUES'!$D$39*'UNIT VALUES'!$D$44,Q210*'UNIT VALUES'!$D$42*'UNIT VALUES'!$D$44), IF(U210&gt;V210, Q210*'UNIT VALUES'!$D$29*'UNIT VALUES'!$D$36, Q210*'UNIT VALUES'!$D$31*'UNIT VALUES'!$D$36)),0)</f>
        <v>525808</v>
      </c>
      <c r="AA210" s="168">
        <f>ROUND(IF(C210="22", IF(U210&gt;V210,0,R210*'UNIT VALUES'!$D$43*'UNIT VALUES'!$D$44),IF(CALCS!U210&gt;CALCS!V210,0,CALCS!R210*'UNIT VALUES'!$D$34*'UNIT VALUES'!$D$36)), 0)</f>
        <v>0</v>
      </c>
      <c r="AB210" s="168">
        <f>ROUND(IF(C210="22",IF(U210&gt;V210,S210*'UNIT VALUES'!$D$40*'UNIT VALUES'!$D$44,0),IF(U210&gt;V210,S210*'UNIT VALUES'!$D$30*'UNIT VALUES'!$D$36)), 0)</f>
        <v>275436</v>
      </c>
      <c r="AC210" s="168">
        <f>ROUND(IF(U210&gt;V210,0,IF(T210&gt;1, IF(C210="66", T210*'UNIT VALUES'!$D$33*'UNIT VALUES'!$D$36,T210*'UNIT VALUES'!$D$32*'UNIT VALUES'!$D$36),0)),0)</f>
        <v>0</v>
      </c>
      <c r="AD210" t="str">
        <f t="shared" si="8"/>
        <v>063876</v>
      </c>
    </row>
    <row r="211" spans="1:30" x14ac:dyDescent="0.25">
      <c r="A211" s="176" t="s">
        <v>5170</v>
      </c>
      <c r="B211" s="176" t="s">
        <v>223</v>
      </c>
      <c r="C211" s="176" t="s">
        <v>27</v>
      </c>
      <c r="D211" s="176" t="s">
        <v>28</v>
      </c>
      <c r="E211" s="176" t="s">
        <v>224</v>
      </c>
      <c r="F211" s="176" t="s">
        <v>708</v>
      </c>
      <c r="G211" s="176" t="s">
        <v>265</v>
      </c>
      <c r="H211" s="176" t="s">
        <v>23</v>
      </c>
      <c r="I211" s="176" t="s">
        <v>709</v>
      </c>
      <c r="J211" s="176" t="s">
        <v>267</v>
      </c>
      <c r="K211" s="176" t="s">
        <v>3328</v>
      </c>
      <c r="L211" s="176" t="s">
        <v>5171</v>
      </c>
      <c r="M211" s="177">
        <v>78029</v>
      </c>
      <c r="N211" s="177">
        <v>74393</v>
      </c>
      <c r="O211" s="177">
        <v>109592</v>
      </c>
      <c r="P211" s="177">
        <v>0</v>
      </c>
      <c r="Q211" s="177">
        <v>12220</v>
      </c>
      <c r="R211" s="177">
        <v>3267</v>
      </c>
      <c r="S211" s="177">
        <v>1877</v>
      </c>
      <c r="T211" s="24">
        <f>IF(P211&gt;0, ROUND(IF(IF(OR(C211="51", C211="52", C211="66"), (L211*'UNIT VALUES'!$C$26)-CALCS!P211,0)&gt;0, IF(OR(C211="51", C211="52", C211="66"), (L211*'UNIT VALUES'!$C$26)-CALCS!P211,0), 0), 0), ROUND(IF(IF(OR(C211="51", C211="52", C211="66"), (L211*'UNIT VALUES'!$C$26)-CALCS!O211,0)&gt;0, IF(OR(C211="51", C211="52", C211="66"), (L211*'UNIT VALUES'!$C$26)-CALCS!O211,0), 0), 0))</f>
        <v>0</v>
      </c>
      <c r="U211" s="25">
        <f>IF(C211="22", (O211*'UNIT VALUES'!$D$38)+(Q211*'UNIT VALUES'!$D$39)+(S211*'UNIT VALUES'!$D$40), (O211*'UNIT VALUES'!$D$28)+(Q211*'UNIT VALUES'!$D$29)+(S211*'UNIT VALUES'!$D$30))</f>
        <v>875592.7724429653</v>
      </c>
      <c r="V211" s="25">
        <f>IF(C211="22",(O211*'UNIT VALUES'!$D$41)+(Q211*'UNIT VALUES'!$D$42)+(R211*'UNIT VALUES'!$D$43),IF(C211="66",(Q211*'UNIT VALUES'!$D$31)+(T211*'UNIT VALUES'!$D$33)+(R211*'UNIT VALUES'!$D$34),(Q211*'UNIT VALUES'!$D$31)+(T211*'UNIT VALUES'!$D$32)+(R211*'UNIT VALUES'!$D$34)))</f>
        <v>472205.01825576671</v>
      </c>
      <c r="W211" s="25">
        <f t="shared" si="7"/>
        <v>875593</v>
      </c>
      <c r="X211" s="30">
        <f>ROUND(IF(C211="22", W211*'UNIT VALUES'!$D$44, W211*'UNIT VALUES'!$D$36), 0)</f>
        <v>765444</v>
      </c>
      <c r="Y211" s="168">
        <f>ROUND(IF(C211="22", IF(U211&gt;V211,O211*'UNIT VALUES'!$D$38*'UNIT VALUES'!$D$44,O211*'UNIT VALUES'!$D$41*'UNIT VALUES'!$D$44),IF(U211&gt;V211, O211*'UNIT VALUES'!$D$28*'UNIT VALUES'!$D$36,0)), 0)</f>
        <v>199258</v>
      </c>
      <c r="Z211" s="168">
        <f>ROUND(IF(C211="22", IF(U211&gt;V211,Q211*'UNIT VALUES'!$D$39*'UNIT VALUES'!$D$44,Q211*'UNIT VALUES'!$D$42*'UNIT VALUES'!$D$44), IF(U211&gt;V211, Q211*'UNIT VALUES'!$D$29*'UNIT VALUES'!$D$36, Q211*'UNIT VALUES'!$D$31*'UNIT VALUES'!$D$36)),0)</f>
        <v>298313</v>
      </c>
      <c r="AA211" s="168">
        <f>ROUND(IF(C211="22", IF(U211&gt;V211,0,R211*'UNIT VALUES'!$D$43*'UNIT VALUES'!$D$44),IF(CALCS!U211&gt;CALCS!V211,0,CALCS!R211*'UNIT VALUES'!$D$34*'UNIT VALUES'!$D$36)), 0)</f>
        <v>0</v>
      </c>
      <c r="AB211" s="168">
        <f>ROUND(IF(C211="22",IF(U211&gt;V211,S211*'UNIT VALUES'!$D$40*'UNIT VALUES'!$D$44,0),IF(U211&gt;V211,S211*'UNIT VALUES'!$D$30*'UNIT VALUES'!$D$36)), 0)</f>
        <v>267873</v>
      </c>
      <c r="AC211" s="168">
        <f>ROUND(IF(U211&gt;V211,0,IF(T211&gt;1, IF(C211="66", T211*'UNIT VALUES'!$D$33*'UNIT VALUES'!$D$36,T211*'UNIT VALUES'!$D$32*'UNIT VALUES'!$D$36),0)),0)</f>
        <v>0</v>
      </c>
      <c r="AD211" t="str">
        <f t="shared" si="8"/>
        <v>063888</v>
      </c>
    </row>
    <row r="212" spans="1:30" x14ac:dyDescent="0.25">
      <c r="A212" s="176" t="s">
        <v>5172</v>
      </c>
      <c r="B212" s="176" t="s">
        <v>223</v>
      </c>
      <c r="C212" s="176" t="s">
        <v>27</v>
      </c>
      <c r="D212" s="176" t="s">
        <v>28</v>
      </c>
      <c r="E212" s="176" t="s">
        <v>224</v>
      </c>
      <c r="F212" s="176" t="s">
        <v>711</v>
      </c>
      <c r="G212" s="176" t="s">
        <v>243</v>
      </c>
      <c r="H212" s="176" t="s">
        <v>23</v>
      </c>
      <c r="I212" s="176" t="s">
        <v>712</v>
      </c>
      <c r="J212" s="176" t="s">
        <v>245</v>
      </c>
      <c r="K212" s="176" t="s">
        <v>3328</v>
      </c>
      <c r="L212" s="176" t="s">
        <v>4878</v>
      </c>
      <c r="M212" s="177">
        <v>0</v>
      </c>
      <c r="N212" s="177">
        <v>0</v>
      </c>
      <c r="O212" s="177">
        <v>122265</v>
      </c>
      <c r="P212" s="177">
        <v>0</v>
      </c>
      <c r="Q212" s="177">
        <v>29884</v>
      </c>
      <c r="R212" s="177">
        <v>306</v>
      </c>
      <c r="S212" s="177">
        <v>2599</v>
      </c>
      <c r="T212" s="24">
        <f>IF(P212&gt;0, ROUND(IF(IF(OR(C212="51", C212="52", C212="66"), (L212*'UNIT VALUES'!$C$26)-CALCS!P212,0)&gt;0, IF(OR(C212="51", C212="52", C212="66"), (L212*'UNIT VALUES'!$C$26)-CALCS!P212,0), 0), 0), ROUND(IF(IF(OR(C212="51", C212="52", C212="66"), (L212*'UNIT VALUES'!$C$26)-CALCS!O212,0)&gt;0, IF(OR(C212="51", C212="52", C212="66"), (L212*'UNIT VALUES'!$C$26)-CALCS!O212,0), 0), 0))</f>
        <v>0</v>
      </c>
      <c r="U212" s="25">
        <f>IF(C212="22", (O212*'UNIT VALUES'!$D$38)+(Q212*'UNIT VALUES'!$D$39)+(S212*'UNIT VALUES'!$D$40), (O212*'UNIT VALUES'!$D$28)+(Q212*'UNIT VALUES'!$D$29)+(S212*'UNIT VALUES'!$D$30))</f>
        <v>1513080.7949337596</v>
      </c>
      <c r="V212" s="25">
        <f>IF(C212="22",(O212*'UNIT VALUES'!$D$41)+(Q212*'UNIT VALUES'!$D$42)+(R212*'UNIT VALUES'!$D$43),IF(C212="66",(Q212*'UNIT VALUES'!$D$31)+(T212*'UNIT VALUES'!$D$33)+(R212*'UNIT VALUES'!$D$34),(Q212*'UNIT VALUES'!$D$31)+(T212*'UNIT VALUES'!$D$32)+(R212*'UNIT VALUES'!$D$34)))</f>
        <v>525754.621397543</v>
      </c>
      <c r="W212" s="25">
        <f t="shared" si="7"/>
        <v>1513081</v>
      </c>
      <c r="X212" s="30">
        <f>ROUND(IF(C212="22", W212*'UNIT VALUES'!$D$44, W212*'UNIT VALUES'!$D$36), 0)</f>
        <v>1322736</v>
      </c>
      <c r="Y212" s="168">
        <f>ROUND(IF(C212="22", IF(U212&gt;V212,O212*'UNIT VALUES'!$D$38*'UNIT VALUES'!$D$44,O212*'UNIT VALUES'!$D$41*'UNIT VALUES'!$D$44),IF(U212&gt;V212, O212*'UNIT VALUES'!$D$28*'UNIT VALUES'!$D$36,0)), 0)</f>
        <v>222300</v>
      </c>
      <c r="Z212" s="168">
        <f>ROUND(IF(C212="22", IF(U212&gt;V212,Q212*'UNIT VALUES'!$D$39*'UNIT VALUES'!$D$44,Q212*'UNIT VALUES'!$D$42*'UNIT VALUES'!$D$44), IF(U212&gt;V212, Q212*'UNIT VALUES'!$D$29*'UNIT VALUES'!$D$36, Q212*'UNIT VALUES'!$D$31*'UNIT VALUES'!$D$36)),0)</f>
        <v>729525</v>
      </c>
      <c r="AA212" s="168">
        <f>ROUND(IF(C212="22", IF(U212&gt;V212,0,R212*'UNIT VALUES'!$D$43*'UNIT VALUES'!$D$44),IF(CALCS!U212&gt;CALCS!V212,0,CALCS!R212*'UNIT VALUES'!$D$34*'UNIT VALUES'!$D$36)), 0)</f>
        <v>0</v>
      </c>
      <c r="AB212" s="168">
        <f>ROUND(IF(C212="22",IF(U212&gt;V212,S212*'UNIT VALUES'!$D$40*'UNIT VALUES'!$D$44,0),IF(U212&gt;V212,S212*'UNIT VALUES'!$D$30*'UNIT VALUES'!$D$36)), 0)</f>
        <v>370911</v>
      </c>
      <c r="AC212" s="168">
        <f>ROUND(IF(U212&gt;V212,0,IF(T212&gt;1, IF(C212="66", T212*'UNIT VALUES'!$D$33*'UNIT VALUES'!$D$36,T212*'UNIT VALUES'!$D$32*'UNIT VALUES'!$D$36),0)),0)</f>
        <v>0</v>
      </c>
      <c r="AD212" t="str">
        <f t="shared" si="8"/>
        <v>063900</v>
      </c>
    </row>
    <row r="213" spans="1:30" x14ac:dyDescent="0.25">
      <c r="A213" s="176" t="s">
        <v>5173</v>
      </c>
      <c r="B213" s="176" t="s">
        <v>223</v>
      </c>
      <c r="C213" s="176" t="s">
        <v>27</v>
      </c>
      <c r="D213" s="176" t="s">
        <v>28</v>
      </c>
      <c r="E213" s="176" t="s">
        <v>224</v>
      </c>
      <c r="F213" s="176" t="s">
        <v>714</v>
      </c>
      <c r="G213" s="176" t="s">
        <v>560</v>
      </c>
      <c r="H213" s="176" t="s">
        <v>23</v>
      </c>
      <c r="I213" s="176" t="s">
        <v>715</v>
      </c>
      <c r="J213" s="176" t="s">
        <v>562</v>
      </c>
      <c r="K213" s="176" t="s">
        <v>3327</v>
      </c>
      <c r="L213" s="176" t="s">
        <v>5174</v>
      </c>
      <c r="M213" s="177">
        <v>52249</v>
      </c>
      <c r="N213" s="177">
        <v>49729</v>
      </c>
      <c r="O213" s="177">
        <v>131074</v>
      </c>
      <c r="P213" s="177">
        <v>0</v>
      </c>
      <c r="Q213" s="177">
        <v>26910</v>
      </c>
      <c r="R213" s="177">
        <v>1172</v>
      </c>
      <c r="S213" s="177">
        <v>2901</v>
      </c>
      <c r="T213" s="24">
        <f>IF(P213&gt;0, ROUND(IF(IF(OR(C213="51", C213="52", C213="66"), (L213*'UNIT VALUES'!$C$26)-CALCS!P213,0)&gt;0, IF(OR(C213="51", C213="52", C213="66"), (L213*'UNIT VALUES'!$C$26)-CALCS!P213,0), 0), 0), ROUND(IF(IF(OR(C213="51", C213="52", C213="66"), (L213*'UNIT VALUES'!$C$26)-CALCS!O213,0)&gt;0, IF(OR(C213="51", C213="52", C213="66"), (L213*'UNIT VALUES'!$C$26)-CALCS!O213,0), 0), 0))</f>
        <v>0</v>
      </c>
      <c r="U213" s="25">
        <f>IF(C213="22", (O213*'UNIT VALUES'!$D$38)+(Q213*'UNIT VALUES'!$D$39)+(S213*'UNIT VALUES'!$D$40), (O213*'UNIT VALUES'!$D$28)+(Q213*'UNIT VALUES'!$D$29)+(S213*'UNIT VALUES'!$D$30))</f>
        <v>1497654.9497807124</v>
      </c>
      <c r="V213" s="25">
        <f>IF(C213="22",(O213*'UNIT VALUES'!$D$41)+(Q213*'UNIT VALUES'!$D$42)+(R213*'UNIT VALUES'!$D$43),IF(C213="66",(Q213*'UNIT VALUES'!$D$31)+(T213*'UNIT VALUES'!$D$33)+(R213*'UNIT VALUES'!$D$34),(Q213*'UNIT VALUES'!$D$31)+(T213*'UNIT VALUES'!$D$32)+(R213*'UNIT VALUES'!$D$34)))</f>
        <v>546822.58087385772</v>
      </c>
      <c r="W213" s="25">
        <f t="shared" si="7"/>
        <v>1497655</v>
      </c>
      <c r="X213" s="30">
        <f>ROUND(IF(C213="22", W213*'UNIT VALUES'!$D$44, W213*'UNIT VALUES'!$D$36), 0)</f>
        <v>1309251</v>
      </c>
      <c r="Y213" s="168">
        <f>ROUND(IF(C213="22", IF(U213&gt;V213,O213*'UNIT VALUES'!$D$38*'UNIT VALUES'!$D$44,O213*'UNIT VALUES'!$D$41*'UNIT VALUES'!$D$44),IF(U213&gt;V213, O213*'UNIT VALUES'!$D$28*'UNIT VALUES'!$D$36,0)), 0)</f>
        <v>238316</v>
      </c>
      <c r="Z213" s="168">
        <f>ROUND(IF(C213="22", IF(U213&gt;V213,Q213*'UNIT VALUES'!$D$39*'UNIT VALUES'!$D$44,Q213*'UNIT VALUES'!$D$42*'UNIT VALUES'!$D$44), IF(U213&gt;V213, Q213*'UNIT VALUES'!$D$29*'UNIT VALUES'!$D$36, Q213*'UNIT VALUES'!$D$31*'UNIT VALUES'!$D$36)),0)</f>
        <v>656924</v>
      </c>
      <c r="AA213" s="168">
        <f>ROUND(IF(C213="22", IF(U213&gt;V213,0,R213*'UNIT VALUES'!$D$43*'UNIT VALUES'!$D$44),IF(CALCS!U213&gt;CALCS!V213,0,CALCS!R213*'UNIT VALUES'!$D$34*'UNIT VALUES'!$D$36)), 0)</f>
        <v>0</v>
      </c>
      <c r="AB213" s="168">
        <f>ROUND(IF(C213="22",IF(U213&gt;V213,S213*'UNIT VALUES'!$D$40*'UNIT VALUES'!$D$44,0),IF(U213&gt;V213,S213*'UNIT VALUES'!$D$30*'UNIT VALUES'!$D$36)), 0)</f>
        <v>414011</v>
      </c>
      <c r="AC213" s="168">
        <f>ROUND(IF(U213&gt;V213,0,IF(T213&gt;1, IF(C213="66", T213*'UNIT VALUES'!$D$33*'UNIT VALUES'!$D$36,T213*'UNIT VALUES'!$D$32*'UNIT VALUES'!$D$36),0)),0)</f>
        <v>0</v>
      </c>
      <c r="AD213" t="str">
        <f t="shared" si="8"/>
        <v>063918</v>
      </c>
    </row>
    <row r="214" spans="1:30" x14ac:dyDescent="0.25">
      <c r="A214" s="176" t="s">
        <v>5175</v>
      </c>
      <c r="B214" s="176" t="s">
        <v>223</v>
      </c>
      <c r="C214" s="176" t="s">
        <v>47</v>
      </c>
      <c r="D214" s="176" t="s">
        <v>48</v>
      </c>
      <c r="E214" s="176" t="s">
        <v>224</v>
      </c>
      <c r="F214" s="176" t="s">
        <v>717</v>
      </c>
      <c r="G214" s="176" t="s">
        <v>50</v>
      </c>
      <c r="H214" s="176" t="s">
        <v>23</v>
      </c>
      <c r="I214" s="176" t="s">
        <v>718</v>
      </c>
      <c r="J214" s="176" t="s">
        <v>271</v>
      </c>
      <c r="K214" s="176" t="s">
        <v>3328</v>
      </c>
      <c r="L214" s="176" t="s">
        <v>4878</v>
      </c>
      <c r="M214" s="177">
        <v>35834</v>
      </c>
      <c r="N214" s="177">
        <v>35834</v>
      </c>
      <c r="O214" s="177">
        <v>101659</v>
      </c>
      <c r="P214" s="177">
        <v>0</v>
      </c>
      <c r="Q214" s="177">
        <v>17062</v>
      </c>
      <c r="R214" s="177">
        <v>405</v>
      </c>
      <c r="S214" s="177">
        <v>2466</v>
      </c>
      <c r="T214" s="24">
        <f>IF(P214&gt;0, ROUND(IF(IF(OR(C214="51", C214="52", C214="66"), (L214*'UNIT VALUES'!$C$26)-CALCS!P214,0)&gt;0, IF(OR(C214="51", C214="52", C214="66"), (L214*'UNIT VALUES'!$C$26)-CALCS!P214,0), 0), 0), ROUND(IF(IF(OR(C214="51", C214="52", C214="66"), (L214*'UNIT VALUES'!$C$26)-CALCS!O214,0)&gt;0, IF(OR(C214="51", C214="52", C214="66"), (L214*'UNIT VALUES'!$C$26)-CALCS!O214,0), 0), 0))</f>
        <v>0</v>
      </c>
      <c r="U214" s="25">
        <f>IF(C214="22", (O214*'UNIT VALUES'!$D$38)+(Q214*'UNIT VALUES'!$D$39)+(S214*'UNIT VALUES'!$D$40), (O214*'UNIT VALUES'!$D$28)+(Q214*'UNIT VALUES'!$D$29)+(S214*'UNIT VALUES'!$D$30))</f>
        <v>1090459.7473935408</v>
      </c>
      <c r="V214" s="25">
        <f>IF(C214="22",(O214*'UNIT VALUES'!$D$41)+(Q214*'UNIT VALUES'!$D$42)+(R214*'UNIT VALUES'!$D$43),IF(C214="66",(Q214*'UNIT VALUES'!$D$31)+(T214*'UNIT VALUES'!$D$33)+(R214*'UNIT VALUES'!$D$34),(Q214*'UNIT VALUES'!$D$31)+(T214*'UNIT VALUES'!$D$32)+(R214*'UNIT VALUES'!$D$34)))</f>
        <v>319028.22583757003</v>
      </c>
      <c r="W214" s="25">
        <f t="shared" si="7"/>
        <v>1090460</v>
      </c>
      <c r="X214" s="30">
        <f>ROUND(IF(C214="22", W214*'UNIT VALUES'!$D$44, W214*'UNIT VALUES'!$D$36), 0)</f>
        <v>953281</v>
      </c>
      <c r="Y214" s="168">
        <f>ROUND(IF(C214="22", IF(U214&gt;V214,O214*'UNIT VALUES'!$D$38*'UNIT VALUES'!$D$44,O214*'UNIT VALUES'!$D$41*'UNIT VALUES'!$D$44),IF(U214&gt;V214, O214*'UNIT VALUES'!$D$28*'UNIT VALUES'!$D$36,0)), 0)</f>
        <v>184834</v>
      </c>
      <c r="Z214" s="168">
        <f>ROUND(IF(C214="22", IF(U214&gt;V214,Q214*'UNIT VALUES'!$D$39*'UNIT VALUES'!$D$44,Q214*'UNIT VALUES'!$D$42*'UNIT VALUES'!$D$44), IF(U214&gt;V214, Q214*'UNIT VALUES'!$D$29*'UNIT VALUES'!$D$36, Q214*'UNIT VALUES'!$D$31*'UNIT VALUES'!$D$36)),0)</f>
        <v>416516</v>
      </c>
      <c r="AA214" s="168">
        <f>ROUND(IF(C214="22", IF(U214&gt;V214,0,R214*'UNIT VALUES'!$D$43*'UNIT VALUES'!$D$44),IF(CALCS!U214&gt;CALCS!V214,0,CALCS!R214*'UNIT VALUES'!$D$34*'UNIT VALUES'!$D$36)), 0)</f>
        <v>0</v>
      </c>
      <c r="AB214" s="168">
        <f>ROUND(IF(C214="22",IF(U214&gt;V214,S214*'UNIT VALUES'!$D$40*'UNIT VALUES'!$D$44,0),IF(U214&gt;V214,S214*'UNIT VALUES'!$D$30*'UNIT VALUES'!$D$36)), 0)</f>
        <v>351931</v>
      </c>
      <c r="AC214" s="168">
        <f>ROUND(IF(U214&gt;V214,0,IF(T214&gt;1, IF(C214="66", T214*'UNIT VALUES'!$D$33*'UNIT VALUES'!$D$36,T214*'UNIT VALUES'!$D$32*'UNIT VALUES'!$D$36),0)),0)</f>
        <v>0</v>
      </c>
      <c r="AD214" t="str">
        <f t="shared" si="8"/>
        <v>063924</v>
      </c>
    </row>
    <row r="215" spans="1:30" x14ac:dyDescent="0.25">
      <c r="A215" s="176" t="s">
        <v>5176</v>
      </c>
      <c r="B215" s="176" t="s">
        <v>223</v>
      </c>
      <c r="C215" s="176" t="s">
        <v>27</v>
      </c>
      <c r="D215" s="176" t="s">
        <v>28</v>
      </c>
      <c r="E215" s="176" t="s">
        <v>224</v>
      </c>
      <c r="F215" s="176" t="s">
        <v>720</v>
      </c>
      <c r="G215" s="176" t="s">
        <v>170</v>
      </c>
      <c r="H215" s="176" t="s">
        <v>23</v>
      </c>
      <c r="I215" s="176" t="s">
        <v>721</v>
      </c>
      <c r="J215" s="176" t="s">
        <v>229</v>
      </c>
      <c r="K215" s="176" t="s">
        <v>3327</v>
      </c>
      <c r="L215" s="176" t="s">
        <v>5177</v>
      </c>
      <c r="M215" s="177">
        <v>58003</v>
      </c>
      <c r="N215" s="177">
        <v>53643</v>
      </c>
      <c r="O215" s="177">
        <v>69122</v>
      </c>
      <c r="P215" s="177">
        <v>0</v>
      </c>
      <c r="Q215" s="177">
        <v>3891</v>
      </c>
      <c r="R215" s="177">
        <v>444</v>
      </c>
      <c r="S215" s="177">
        <v>466</v>
      </c>
      <c r="T215" s="24">
        <f>IF(P215&gt;0, ROUND(IF(IF(OR(C215="51", C215="52", C215="66"), (L215*'UNIT VALUES'!$C$26)-CALCS!P215,0)&gt;0, IF(OR(C215="51", C215="52", C215="66"), (L215*'UNIT VALUES'!$C$26)-CALCS!P215,0), 0), 0), ROUND(IF(IF(OR(C215="51", C215="52", C215="66"), (L215*'UNIT VALUES'!$C$26)-CALCS!O215,0)&gt;0, IF(OR(C215="51", C215="52", C215="66"), (L215*'UNIT VALUES'!$C$26)-CALCS!O215,0), 0), 0))</f>
        <v>0</v>
      </c>
      <c r="U215" s="25">
        <f>IF(C215="22", (O215*'UNIT VALUES'!$D$38)+(Q215*'UNIT VALUES'!$D$39)+(S215*'UNIT VALUES'!$D$40), (O215*'UNIT VALUES'!$D$28)+(Q215*'UNIT VALUES'!$D$29)+(S215*'UNIT VALUES'!$D$30))</f>
        <v>328491.10980437644</v>
      </c>
      <c r="V215" s="25">
        <f>IF(C215="22",(O215*'UNIT VALUES'!$D$41)+(Q215*'UNIT VALUES'!$D$42)+(R215*'UNIT VALUES'!$D$43),IF(C215="66",(Q215*'UNIT VALUES'!$D$31)+(T215*'UNIT VALUES'!$D$33)+(R215*'UNIT VALUES'!$D$34),(Q215*'UNIT VALUES'!$D$31)+(T215*'UNIT VALUES'!$D$32)+(R215*'UNIT VALUES'!$D$34)))</f>
        <v>101542.33896773669</v>
      </c>
      <c r="W215" s="25">
        <f t="shared" si="7"/>
        <v>328491</v>
      </c>
      <c r="X215" s="30">
        <f>ROUND(IF(C215="22", W215*'UNIT VALUES'!$D$44, W215*'UNIT VALUES'!$D$36), 0)</f>
        <v>287167</v>
      </c>
      <c r="Y215" s="168">
        <f>ROUND(IF(C215="22", IF(U215&gt;V215,O215*'UNIT VALUES'!$D$38*'UNIT VALUES'!$D$44,O215*'UNIT VALUES'!$D$41*'UNIT VALUES'!$D$44),IF(U215&gt;V215, O215*'UNIT VALUES'!$D$28*'UNIT VALUES'!$D$36,0)), 0)</f>
        <v>125676</v>
      </c>
      <c r="Z215" s="168">
        <f>ROUND(IF(C215="22", IF(U215&gt;V215,Q215*'UNIT VALUES'!$D$39*'UNIT VALUES'!$D$44,Q215*'UNIT VALUES'!$D$42*'UNIT VALUES'!$D$44), IF(U215&gt;V215, Q215*'UNIT VALUES'!$D$29*'UNIT VALUES'!$D$36, Q215*'UNIT VALUES'!$D$31*'UNIT VALUES'!$D$36)),0)</f>
        <v>94987</v>
      </c>
      <c r="AA215" s="168">
        <f>ROUND(IF(C215="22", IF(U215&gt;V215,0,R215*'UNIT VALUES'!$D$43*'UNIT VALUES'!$D$44),IF(CALCS!U215&gt;CALCS!V215,0,CALCS!R215*'UNIT VALUES'!$D$34*'UNIT VALUES'!$D$36)), 0)</f>
        <v>0</v>
      </c>
      <c r="AB215" s="168">
        <f>ROUND(IF(C215="22",IF(U215&gt;V215,S215*'UNIT VALUES'!$D$40*'UNIT VALUES'!$D$44,0),IF(U215&gt;V215,S215*'UNIT VALUES'!$D$30*'UNIT VALUES'!$D$36)), 0)</f>
        <v>66504</v>
      </c>
      <c r="AC215" s="168">
        <f>ROUND(IF(U215&gt;V215,0,IF(T215&gt;1, IF(C215="66", T215*'UNIT VALUES'!$D$33*'UNIT VALUES'!$D$36,T215*'UNIT VALUES'!$D$32*'UNIT VALUES'!$D$36),0)),0)</f>
        <v>0</v>
      </c>
      <c r="AD215" t="str">
        <f t="shared" si="8"/>
        <v>063942</v>
      </c>
    </row>
    <row r="216" spans="1:30" x14ac:dyDescent="0.25">
      <c r="A216" s="176" t="s">
        <v>5178</v>
      </c>
      <c r="B216" s="176" t="s">
        <v>223</v>
      </c>
      <c r="C216" s="176" t="s">
        <v>27</v>
      </c>
      <c r="D216" s="176" t="s">
        <v>28</v>
      </c>
      <c r="E216" s="176" t="s">
        <v>224</v>
      </c>
      <c r="F216" s="176" t="s">
        <v>723</v>
      </c>
      <c r="G216" s="176" t="s">
        <v>646</v>
      </c>
      <c r="H216" s="176" t="s">
        <v>23</v>
      </c>
      <c r="I216" s="176" t="s">
        <v>724</v>
      </c>
      <c r="J216" s="176" t="s">
        <v>648</v>
      </c>
      <c r="K216" s="176" t="s">
        <v>3327</v>
      </c>
      <c r="L216" s="176" t="s">
        <v>5179</v>
      </c>
      <c r="M216" s="177">
        <v>23660</v>
      </c>
      <c r="N216" s="177">
        <v>23543</v>
      </c>
      <c r="O216" s="177">
        <v>53796</v>
      </c>
      <c r="P216" s="177">
        <v>0</v>
      </c>
      <c r="Q216" s="177">
        <v>10280</v>
      </c>
      <c r="R216" s="177">
        <v>1750</v>
      </c>
      <c r="S216" s="177">
        <v>2941</v>
      </c>
      <c r="T216" s="24">
        <f>IF(P216&gt;0, ROUND(IF(IF(OR(C216="51", C216="52", C216="66"), (L216*'UNIT VALUES'!$C$26)-CALCS!P216,0)&gt;0, IF(OR(C216="51", C216="52", C216="66"), (L216*'UNIT VALUES'!$C$26)-CALCS!P216,0), 0), 0), ROUND(IF(IF(OR(C216="51", C216="52", C216="66"), (L216*'UNIT VALUES'!$C$26)-CALCS!O216,0)&gt;0, IF(OR(C216="51", C216="52", C216="66"), (L216*'UNIT VALUES'!$C$26)-CALCS!O216,0), 0), 0))</f>
        <v>0</v>
      </c>
      <c r="U216" s="25">
        <f>IF(C216="22", (O216*'UNIT VALUES'!$D$38)+(Q216*'UNIT VALUES'!$D$39)+(S216*'UNIT VALUES'!$D$40), (O216*'UNIT VALUES'!$D$28)+(Q216*'UNIT VALUES'!$D$29)+(S216*'UNIT VALUES'!$D$30))</f>
        <v>879070.95757834904</v>
      </c>
      <c r="V216" s="25">
        <f>IF(C216="22",(O216*'UNIT VALUES'!$D$41)+(Q216*'UNIT VALUES'!$D$42)+(R216*'UNIT VALUES'!$D$43),IF(C216="66",(Q216*'UNIT VALUES'!$D$31)+(T216*'UNIT VALUES'!$D$33)+(R216*'UNIT VALUES'!$D$34),(Q216*'UNIT VALUES'!$D$31)+(T216*'UNIT VALUES'!$D$32)+(R216*'UNIT VALUES'!$D$34)))</f>
        <v>315507.94834657735</v>
      </c>
      <c r="W216" s="25">
        <f t="shared" si="7"/>
        <v>879071</v>
      </c>
      <c r="X216" s="30">
        <f>ROUND(IF(C216="22", W216*'UNIT VALUES'!$D$44, W216*'UNIT VALUES'!$D$36), 0)</f>
        <v>768484</v>
      </c>
      <c r="Y216" s="168">
        <f>ROUND(IF(C216="22", IF(U216&gt;V216,O216*'UNIT VALUES'!$D$38*'UNIT VALUES'!$D$44,O216*'UNIT VALUES'!$D$41*'UNIT VALUES'!$D$44),IF(U216&gt;V216, O216*'UNIT VALUES'!$D$28*'UNIT VALUES'!$D$36,0)), 0)</f>
        <v>97811</v>
      </c>
      <c r="Z216" s="168">
        <f>ROUND(IF(C216="22", IF(U216&gt;V216,Q216*'UNIT VALUES'!$D$39*'UNIT VALUES'!$D$44,Q216*'UNIT VALUES'!$D$42*'UNIT VALUES'!$D$44), IF(U216&gt;V216, Q216*'UNIT VALUES'!$D$29*'UNIT VALUES'!$D$36, Q216*'UNIT VALUES'!$D$31*'UNIT VALUES'!$D$36)),0)</f>
        <v>250954</v>
      </c>
      <c r="AA216" s="168">
        <f>ROUND(IF(C216="22", IF(U216&gt;V216,0,R216*'UNIT VALUES'!$D$43*'UNIT VALUES'!$D$44),IF(CALCS!U216&gt;CALCS!V216,0,CALCS!R216*'UNIT VALUES'!$D$34*'UNIT VALUES'!$D$36)), 0)</f>
        <v>0</v>
      </c>
      <c r="AB216" s="168">
        <f>ROUND(IF(C216="22",IF(U216&gt;V216,S216*'UNIT VALUES'!$D$40*'UNIT VALUES'!$D$44,0),IF(U216&gt;V216,S216*'UNIT VALUES'!$D$30*'UNIT VALUES'!$D$36)), 0)</f>
        <v>419719</v>
      </c>
      <c r="AC216" s="168">
        <f>ROUND(IF(U216&gt;V216,0,IF(T216&gt;1, IF(C216="66", T216*'UNIT VALUES'!$D$33*'UNIT VALUES'!$D$36,T216*'UNIT VALUES'!$D$32*'UNIT VALUES'!$D$36),0)),0)</f>
        <v>0</v>
      </c>
      <c r="AD216" t="str">
        <f t="shared" si="8"/>
        <v>063966</v>
      </c>
    </row>
    <row r="217" spans="1:30" x14ac:dyDescent="0.25">
      <c r="A217" s="176" t="s">
        <v>5180</v>
      </c>
      <c r="B217" s="176" t="s">
        <v>223</v>
      </c>
      <c r="C217" s="176" t="s">
        <v>47</v>
      </c>
      <c r="D217" s="176" t="s">
        <v>48</v>
      </c>
      <c r="E217" s="176" t="s">
        <v>224</v>
      </c>
      <c r="F217" s="176" t="s">
        <v>726</v>
      </c>
      <c r="G217" s="176" t="s">
        <v>232</v>
      </c>
      <c r="H217" s="176" t="s">
        <v>23</v>
      </c>
      <c r="I217" s="176" t="s">
        <v>727</v>
      </c>
      <c r="J217" s="176" t="s">
        <v>234</v>
      </c>
      <c r="K217" s="176" t="s">
        <v>3328</v>
      </c>
      <c r="L217" s="176" t="s">
        <v>5181</v>
      </c>
      <c r="M217" s="177">
        <v>81760</v>
      </c>
      <c r="N217" s="177">
        <v>80291</v>
      </c>
      <c r="O217" s="177">
        <v>107847</v>
      </c>
      <c r="P217" s="177">
        <v>0</v>
      </c>
      <c r="Q217" s="177">
        <v>11058</v>
      </c>
      <c r="R217" s="177">
        <v>694</v>
      </c>
      <c r="S217" s="177">
        <v>2104</v>
      </c>
      <c r="T217" s="24">
        <f>IF(P217&gt;0, ROUND(IF(IF(OR(C217="51", C217="52", C217="66"), (L217*'UNIT VALUES'!$C$26)-CALCS!P217,0)&gt;0, IF(OR(C217="51", C217="52", C217="66"), (L217*'UNIT VALUES'!$C$26)-CALCS!P217,0), 0), 0), ROUND(IF(IF(OR(C217="51", C217="52", C217="66"), (L217*'UNIT VALUES'!$C$26)-CALCS!O217,0)&gt;0, IF(OR(C217="51", C217="52", C217="66"), (L217*'UNIT VALUES'!$C$26)-CALCS!O217,0), 0), 0))</f>
        <v>0</v>
      </c>
      <c r="U217" s="25">
        <f>IF(C217="22", (O217*'UNIT VALUES'!$D$38)+(Q217*'UNIT VALUES'!$D$39)+(S217*'UNIT VALUES'!$D$40), (O217*'UNIT VALUES'!$D$28)+(Q217*'UNIT VALUES'!$D$29)+(S217*'UNIT VALUES'!$D$30))</f>
        <v>876572.56716111279</v>
      </c>
      <c r="V217" s="25">
        <f>IF(C217="22",(O217*'UNIT VALUES'!$D$41)+(Q217*'UNIT VALUES'!$D$42)+(R217*'UNIT VALUES'!$D$43),IF(C217="66",(Q217*'UNIT VALUES'!$D$31)+(T217*'UNIT VALUES'!$D$33)+(R217*'UNIT VALUES'!$D$34),(Q217*'UNIT VALUES'!$D$31)+(T217*'UNIT VALUES'!$D$32)+(R217*'UNIT VALUES'!$D$34)))</f>
        <v>242091.46954640991</v>
      </c>
      <c r="W217" s="25">
        <f t="shared" si="7"/>
        <v>876573</v>
      </c>
      <c r="X217" s="30">
        <f>ROUND(IF(C217="22", W217*'UNIT VALUES'!$D$44, W217*'UNIT VALUES'!$D$36), 0)</f>
        <v>766301</v>
      </c>
      <c r="Y217" s="168">
        <f>ROUND(IF(C217="22", IF(U217&gt;V217,O217*'UNIT VALUES'!$D$38*'UNIT VALUES'!$D$44,O217*'UNIT VALUES'!$D$41*'UNIT VALUES'!$D$44),IF(U217&gt;V217, O217*'UNIT VALUES'!$D$28*'UNIT VALUES'!$D$36,0)), 0)</f>
        <v>196085</v>
      </c>
      <c r="Z217" s="168">
        <f>ROUND(IF(C217="22", IF(U217&gt;V217,Q217*'UNIT VALUES'!$D$39*'UNIT VALUES'!$D$44,Q217*'UNIT VALUES'!$D$42*'UNIT VALUES'!$D$44), IF(U217&gt;V217, Q217*'UNIT VALUES'!$D$29*'UNIT VALUES'!$D$36, Q217*'UNIT VALUES'!$D$31*'UNIT VALUES'!$D$36)),0)</f>
        <v>269947</v>
      </c>
      <c r="AA217" s="168">
        <f>ROUND(IF(C217="22", IF(U217&gt;V217,0,R217*'UNIT VALUES'!$D$43*'UNIT VALUES'!$D$44),IF(CALCS!U217&gt;CALCS!V217,0,CALCS!R217*'UNIT VALUES'!$D$34*'UNIT VALUES'!$D$36)), 0)</f>
        <v>0</v>
      </c>
      <c r="AB217" s="168">
        <f>ROUND(IF(C217="22",IF(U217&gt;V217,S217*'UNIT VALUES'!$D$40*'UNIT VALUES'!$D$44,0),IF(U217&gt;V217,S217*'UNIT VALUES'!$D$30*'UNIT VALUES'!$D$36)), 0)</f>
        <v>300268</v>
      </c>
      <c r="AC217" s="168">
        <f>ROUND(IF(U217&gt;V217,0,IF(T217&gt;1, IF(C217="66", T217*'UNIT VALUES'!$D$33*'UNIT VALUES'!$D$36,T217*'UNIT VALUES'!$D$32*'UNIT VALUES'!$D$36),0)),0)</f>
        <v>0</v>
      </c>
      <c r="AD217" t="str">
        <f t="shared" si="8"/>
        <v>064002</v>
      </c>
    </row>
    <row r="218" spans="1:30" x14ac:dyDescent="0.25">
      <c r="A218" s="176" t="s">
        <v>5182</v>
      </c>
      <c r="B218" s="176" t="s">
        <v>223</v>
      </c>
      <c r="C218" s="176" t="s">
        <v>47</v>
      </c>
      <c r="D218" s="176" t="s">
        <v>48</v>
      </c>
      <c r="E218" s="176" t="s">
        <v>224</v>
      </c>
      <c r="F218" s="176" t="s">
        <v>729</v>
      </c>
      <c r="G218" s="176" t="s">
        <v>236</v>
      </c>
      <c r="H218" s="176" t="s">
        <v>23</v>
      </c>
      <c r="I218" s="176" t="s">
        <v>730</v>
      </c>
      <c r="J218" s="176" t="s">
        <v>4628</v>
      </c>
      <c r="K218" s="176" t="s">
        <v>3328</v>
      </c>
      <c r="L218" s="176" t="s">
        <v>5183</v>
      </c>
      <c r="M218" s="177">
        <v>71133</v>
      </c>
      <c r="N218" s="177">
        <v>71133</v>
      </c>
      <c r="O218" s="177">
        <v>91565</v>
      </c>
      <c r="P218" s="177">
        <v>0</v>
      </c>
      <c r="Q218" s="177">
        <v>16210</v>
      </c>
      <c r="R218" s="177">
        <v>456</v>
      </c>
      <c r="S218" s="177">
        <v>3262</v>
      </c>
      <c r="T218" s="24">
        <f>IF(P218&gt;0, ROUND(IF(IF(OR(C218="51", C218="52", C218="66"), (L218*'UNIT VALUES'!$C$26)-CALCS!P218,0)&gt;0, IF(OR(C218="51", C218="52", C218="66"), (L218*'UNIT VALUES'!$C$26)-CALCS!P218,0), 0), 0), ROUND(IF(IF(OR(C218="51", C218="52", C218="66"), (L218*'UNIT VALUES'!$C$26)-CALCS!O218,0)&gt;0, IF(OR(C218="51", C218="52", C218="66"), (L218*'UNIT VALUES'!$C$26)-CALCS!O218,0), 0), 0))</f>
        <v>0</v>
      </c>
      <c r="U218" s="25">
        <f>IF(C218="22", (O218*'UNIT VALUES'!$D$38)+(Q218*'UNIT VALUES'!$D$39)+(S218*'UNIT VALUES'!$D$40), (O218*'UNIT VALUES'!$D$28)+(Q218*'UNIT VALUES'!$D$29)+(S218*'UNIT VALUES'!$D$30))</f>
        <v>1175621.0161102023</v>
      </c>
      <c r="V218" s="25">
        <f>IF(C218="22",(O218*'UNIT VALUES'!$D$41)+(Q218*'UNIT VALUES'!$D$42)+(R218*'UNIT VALUES'!$D$43),IF(C218="66",(Q218*'UNIT VALUES'!$D$31)+(T218*'UNIT VALUES'!$D$33)+(R218*'UNIT VALUES'!$D$34),(Q218*'UNIT VALUES'!$D$31)+(T218*'UNIT VALUES'!$D$32)+(R218*'UNIT VALUES'!$D$34)))</f>
        <v>308928.28448842902</v>
      </c>
      <c r="W218" s="25">
        <f t="shared" si="7"/>
        <v>1175621</v>
      </c>
      <c r="X218" s="30">
        <f>ROUND(IF(C218="22", W218*'UNIT VALUES'!$D$44, W218*'UNIT VALUES'!$D$36), 0)</f>
        <v>1027729</v>
      </c>
      <c r="Y218" s="168">
        <f>ROUND(IF(C218="22", IF(U218&gt;V218,O218*'UNIT VALUES'!$D$38*'UNIT VALUES'!$D$44,O218*'UNIT VALUES'!$D$41*'UNIT VALUES'!$D$44),IF(U218&gt;V218, O218*'UNIT VALUES'!$D$28*'UNIT VALUES'!$D$36,0)), 0)</f>
        <v>166481</v>
      </c>
      <c r="Z218" s="168">
        <f>ROUND(IF(C218="22", IF(U218&gt;V218,Q218*'UNIT VALUES'!$D$39*'UNIT VALUES'!$D$44,Q218*'UNIT VALUES'!$D$42*'UNIT VALUES'!$D$44), IF(U218&gt;V218, Q218*'UNIT VALUES'!$D$29*'UNIT VALUES'!$D$36, Q218*'UNIT VALUES'!$D$31*'UNIT VALUES'!$D$36)),0)</f>
        <v>395717</v>
      </c>
      <c r="AA218" s="168">
        <f>ROUND(IF(C218="22", IF(U218&gt;V218,0,R218*'UNIT VALUES'!$D$43*'UNIT VALUES'!$D$44),IF(CALCS!U218&gt;CALCS!V218,0,CALCS!R218*'UNIT VALUES'!$D$34*'UNIT VALUES'!$D$36)), 0)</f>
        <v>0</v>
      </c>
      <c r="AB218" s="168">
        <f>ROUND(IF(C218="22",IF(U218&gt;V218,S218*'UNIT VALUES'!$D$40*'UNIT VALUES'!$D$44,0),IF(U218&gt;V218,S218*'UNIT VALUES'!$D$30*'UNIT VALUES'!$D$36)), 0)</f>
        <v>465530</v>
      </c>
      <c r="AC218" s="168">
        <f>ROUND(IF(U218&gt;V218,0,IF(T218&gt;1, IF(C218="66", T218*'UNIT VALUES'!$D$33*'UNIT VALUES'!$D$36,T218*'UNIT VALUES'!$D$32*'UNIT VALUES'!$D$36),0)),0)</f>
        <v>0</v>
      </c>
      <c r="AD218" t="str">
        <f t="shared" si="8"/>
        <v>064014</v>
      </c>
    </row>
    <row r="219" spans="1:30" x14ac:dyDescent="0.25">
      <c r="A219" s="176" t="s">
        <v>4747</v>
      </c>
      <c r="B219" s="176" t="s">
        <v>223</v>
      </c>
      <c r="C219" s="176" t="s">
        <v>47</v>
      </c>
      <c r="D219" s="176" t="s">
        <v>48</v>
      </c>
      <c r="E219" s="176" t="s">
        <v>224</v>
      </c>
      <c r="F219" s="176" t="s">
        <v>4748</v>
      </c>
      <c r="G219" s="176" t="s">
        <v>22</v>
      </c>
      <c r="H219" s="176" t="s">
        <v>23</v>
      </c>
      <c r="I219" s="176" t="s">
        <v>4749</v>
      </c>
      <c r="J219" s="176" t="s">
        <v>296</v>
      </c>
      <c r="K219" s="176" t="s">
        <v>3327</v>
      </c>
      <c r="L219" s="176" t="s">
        <v>4878</v>
      </c>
      <c r="M219" s="177">
        <v>0</v>
      </c>
      <c r="N219" s="177">
        <v>0</v>
      </c>
      <c r="O219" s="177">
        <v>52981</v>
      </c>
      <c r="P219" s="177">
        <v>0</v>
      </c>
      <c r="Q219" s="177">
        <v>8941</v>
      </c>
      <c r="R219" s="177">
        <v>799</v>
      </c>
      <c r="S219" s="177">
        <v>924</v>
      </c>
      <c r="T219" s="24">
        <f>IF(P219&gt;0, ROUND(IF(IF(OR(C219="51", C219="52", C219="66"), (L219*'UNIT VALUES'!$C$26)-CALCS!P219,0)&gt;0, IF(OR(C219="51", C219="52", C219="66"), (L219*'UNIT VALUES'!$C$26)-CALCS!P219,0), 0), 0), ROUND(IF(IF(OR(C219="51", C219="52", C219="66"), (L219*'UNIT VALUES'!$C$26)-CALCS!O219,0)&gt;0, IF(OR(C219="51", C219="52", C219="66"), (L219*'UNIT VALUES'!$C$26)-CALCS!O219,0), 0), 0))</f>
        <v>0</v>
      </c>
      <c r="U219" s="25">
        <f>IF(C219="22", (O219*'UNIT VALUES'!$D$38)+(Q219*'UNIT VALUES'!$D$39)+(S219*'UNIT VALUES'!$D$40), (O219*'UNIT VALUES'!$D$28)+(Q219*'UNIT VALUES'!$D$29)+(S219*'UNIT VALUES'!$D$30))</f>
        <v>510709.56807119667</v>
      </c>
      <c r="V219" s="25">
        <f>IF(C219="22",(O219*'UNIT VALUES'!$D$41)+(Q219*'UNIT VALUES'!$D$42)+(R219*'UNIT VALUES'!$D$43),IF(C219="66",(Q219*'UNIT VALUES'!$D$31)+(T219*'UNIT VALUES'!$D$33)+(R219*'UNIT VALUES'!$D$34),(Q219*'UNIT VALUES'!$D$31)+(T219*'UNIT VALUES'!$D$32)+(R219*'UNIT VALUES'!$D$34)))</f>
        <v>215217.41730277965</v>
      </c>
      <c r="W219" s="25">
        <f t="shared" si="7"/>
        <v>510710</v>
      </c>
      <c r="X219" s="30">
        <f>ROUND(IF(C219="22", W219*'UNIT VALUES'!$D$44, W219*'UNIT VALUES'!$D$36), 0)</f>
        <v>446463</v>
      </c>
      <c r="Y219" s="168">
        <f>ROUND(IF(C219="22", IF(U219&gt;V219,O219*'UNIT VALUES'!$D$38*'UNIT VALUES'!$D$44,O219*'UNIT VALUES'!$D$41*'UNIT VALUES'!$D$44),IF(U219&gt;V219, O219*'UNIT VALUES'!$D$28*'UNIT VALUES'!$D$36,0)), 0)</f>
        <v>96329</v>
      </c>
      <c r="Z219" s="168">
        <f>ROUND(IF(C219="22", IF(U219&gt;V219,Q219*'UNIT VALUES'!$D$39*'UNIT VALUES'!$D$44,Q219*'UNIT VALUES'!$D$42*'UNIT VALUES'!$D$44), IF(U219&gt;V219, Q219*'UNIT VALUES'!$D$29*'UNIT VALUES'!$D$36, Q219*'UNIT VALUES'!$D$31*'UNIT VALUES'!$D$36)),0)</f>
        <v>218267</v>
      </c>
      <c r="AA219" s="168">
        <f>ROUND(IF(C219="22", IF(U219&gt;V219,0,R219*'UNIT VALUES'!$D$43*'UNIT VALUES'!$D$44),IF(CALCS!U219&gt;CALCS!V219,0,CALCS!R219*'UNIT VALUES'!$D$34*'UNIT VALUES'!$D$36)), 0)</f>
        <v>0</v>
      </c>
      <c r="AB219" s="168">
        <f>ROUND(IF(C219="22",IF(U219&gt;V219,S219*'UNIT VALUES'!$D$40*'UNIT VALUES'!$D$44,0),IF(U219&gt;V219,S219*'UNIT VALUES'!$D$30*'UNIT VALUES'!$D$36)), 0)</f>
        <v>131867</v>
      </c>
      <c r="AC219" s="168">
        <f>ROUND(IF(U219&gt;V219,0,IF(T219&gt;1, IF(C219="66", T219*'UNIT VALUES'!$D$33*'UNIT VALUES'!$D$36,T219*'UNIT VALUES'!$D$32*'UNIT VALUES'!$D$36),0)),0)</f>
        <v>0</v>
      </c>
      <c r="AD219" t="str">
        <f t="shared" si="8"/>
        <v>064050</v>
      </c>
    </row>
    <row r="220" spans="1:30" x14ac:dyDescent="0.25">
      <c r="A220" s="176" t="s">
        <v>5184</v>
      </c>
      <c r="B220" s="176" t="s">
        <v>223</v>
      </c>
      <c r="C220" s="176" t="s">
        <v>47</v>
      </c>
      <c r="D220" s="176" t="s">
        <v>48</v>
      </c>
      <c r="E220" s="176" t="s">
        <v>224</v>
      </c>
      <c r="F220" s="176" t="s">
        <v>732</v>
      </c>
      <c r="G220" s="176" t="s">
        <v>232</v>
      </c>
      <c r="H220" s="176" t="s">
        <v>23</v>
      </c>
      <c r="I220" s="176" t="s">
        <v>733</v>
      </c>
      <c r="J220" s="176" t="s">
        <v>234</v>
      </c>
      <c r="K220" s="176" t="s">
        <v>3328</v>
      </c>
      <c r="L220" s="176" t="s">
        <v>5185</v>
      </c>
      <c r="M220" s="177">
        <v>68547</v>
      </c>
      <c r="N220" s="177">
        <v>69717</v>
      </c>
      <c r="O220" s="177">
        <v>86883</v>
      </c>
      <c r="P220" s="177">
        <v>0</v>
      </c>
      <c r="Q220" s="177">
        <v>10647</v>
      </c>
      <c r="R220" s="177">
        <v>3553</v>
      </c>
      <c r="S220" s="177">
        <v>2559</v>
      </c>
      <c r="T220" s="24">
        <f>IF(P220&gt;0, ROUND(IF(IF(OR(C220="51", C220="52", C220="66"), (L220*'UNIT VALUES'!$C$26)-CALCS!P220,0)&gt;0, IF(OR(C220="51", C220="52", C220="66"), (L220*'UNIT VALUES'!$C$26)-CALCS!P220,0), 0), 0), ROUND(IF(IF(OR(C220="51", C220="52", C220="66"), (L220*'UNIT VALUES'!$C$26)-CALCS!O220,0)&gt;0, IF(OR(C220="51", C220="52", C220="66"), (L220*'UNIT VALUES'!$C$26)-CALCS!O220,0), 0), 0))</f>
        <v>0</v>
      </c>
      <c r="U220" s="25">
        <f>IF(C220="22", (O220*'UNIT VALUES'!$D$38)+(Q220*'UNIT VALUES'!$D$39)+(S220*'UNIT VALUES'!$D$40), (O220*'UNIT VALUES'!$D$28)+(Q220*'UNIT VALUES'!$D$29)+(S220*'UNIT VALUES'!$D$30))</f>
        <v>895772.85357222112</v>
      </c>
      <c r="V220" s="25">
        <f>IF(C220="22",(O220*'UNIT VALUES'!$D$41)+(Q220*'UNIT VALUES'!$D$42)+(R220*'UNIT VALUES'!$D$43),IF(C220="66",(Q220*'UNIT VALUES'!$D$31)+(T220*'UNIT VALUES'!$D$33)+(R220*'UNIT VALUES'!$D$34),(Q220*'UNIT VALUES'!$D$31)+(T220*'UNIT VALUES'!$D$32)+(R220*'UNIT VALUES'!$D$34)))</f>
        <v>469263.59549499367</v>
      </c>
      <c r="W220" s="25">
        <f t="shared" si="7"/>
        <v>895773</v>
      </c>
      <c r="X220" s="30">
        <f>ROUND(IF(C220="22", W220*'UNIT VALUES'!$D$44, W220*'UNIT VALUES'!$D$36), 0)</f>
        <v>783085</v>
      </c>
      <c r="Y220" s="168">
        <f>ROUND(IF(C220="22", IF(U220&gt;V220,O220*'UNIT VALUES'!$D$38*'UNIT VALUES'!$D$44,O220*'UNIT VALUES'!$D$41*'UNIT VALUES'!$D$44),IF(U220&gt;V220, O220*'UNIT VALUES'!$D$28*'UNIT VALUES'!$D$36,0)), 0)</f>
        <v>157969</v>
      </c>
      <c r="Z220" s="168">
        <f>ROUND(IF(C220="22", IF(U220&gt;V220,Q220*'UNIT VALUES'!$D$39*'UNIT VALUES'!$D$44,Q220*'UNIT VALUES'!$D$42*'UNIT VALUES'!$D$44), IF(U220&gt;V220, Q220*'UNIT VALUES'!$D$29*'UNIT VALUES'!$D$36, Q220*'UNIT VALUES'!$D$31*'UNIT VALUES'!$D$36)),0)</f>
        <v>259913</v>
      </c>
      <c r="AA220" s="168">
        <f>ROUND(IF(C220="22", IF(U220&gt;V220,0,R220*'UNIT VALUES'!$D$43*'UNIT VALUES'!$D$44),IF(CALCS!U220&gt;CALCS!V220,0,CALCS!R220*'UNIT VALUES'!$D$34*'UNIT VALUES'!$D$36)), 0)</f>
        <v>0</v>
      </c>
      <c r="AB220" s="168">
        <f>ROUND(IF(C220="22",IF(U220&gt;V220,S220*'UNIT VALUES'!$D$40*'UNIT VALUES'!$D$44,0),IF(U220&gt;V220,S220*'UNIT VALUES'!$D$30*'UNIT VALUES'!$D$36)), 0)</f>
        <v>365203</v>
      </c>
      <c r="AC220" s="168">
        <f>ROUND(IF(U220&gt;V220,0,IF(T220&gt;1, IF(C220="66", T220*'UNIT VALUES'!$D$33*'UNIT VALUES'!$D$36,T220*'UNIT VALUES'!$D$32*'UNIT VALUES'!$D$36),0)),0)</f>
        <v>0</v>
      </c>
      <c r="AD220" t="str">
        <f t="shared" si="8"/>
        <v>064074</v>
      </c>
    </row>
    <row r="221" spans="1:30" x14ac:dyDescent="0.25">
      <c r="A221" s="176" t="s">
        <v>5186</v>
      </c>
      <c r="B221" s="176" t="s">
        <v>223</v>
      </c>
      <c r="C221" s="176" t="s">
        <v>47</v>
      </c>
      <c r="D221" s="176" t="s">
        <v>48</v>
      </c>
      <c r="E221" s="176" t="s">
        <v>224</v>
      </c>
      <c r="F221" s="176" t="s">
        <v>735</v>
      </c>
      <c r="G221" s="176" t="s">
        <v>322</v>
      </c>
      <c r="H221" s="176" t="s">
        <v>23</v>
      </c>
      <c r="I221" s="176" t="s">
        <v>736</v>
      </c>
      <c r="J221" s="176" t="s">
        <v>296</v>
      </c>
      <c r="K221" s="176" t="s">
        <v>3327</v>
      </c>
      <c r="L221" s="176" t="s">
        <v>5187</v>
      </c>
      <c r="M221" s="177">
        <v>30235</v>
      </c>
      <c r="N221" s="177">
        <v>30235</v>
      </c>
      <c r="O221" s="177">
        <v>59068</v>
      </c>
      <c r="P221" s="177">
        <v>0</v>
      </c>
      <c r="Q221" s="177">
        <v>7834</v>
      </c>
      <c r="R221" s="177">
        <v>1493</v>
      </c>
      <c r="S221" s="177">
        <v>1441</v>
      </c>
      <c r="T221" s="24">
        <f>IF(P221&gt;0, ROUND(IF(IF(OR(C221="51", C221="52", C221="66"), (L221*'UNIT VALUES'!$C$26)-CALCS!P221,0)&gt;0, IF(OR(C221="51", C221="52", C221="66"), (L221*'UNIT VALUES'!$C$26)-CALCS!P221,0), 0), 0), ROUND(IF(IF(OR(C221="51", C221="52", C221="66"), (L221*'UNIT VALUES'!$C$26)-CALCS!O221,0)&gt;0, IF(OR(C221="51", C221="52", C221="66"), (L221*'UNIT VALUES'!$C$26)-CALCS!O221,0), 0), 0))</f>
        <v>0</v>
      </c>
      <c r="U221" s="25">
        <f>IF(C221="22", (O221*'UNIT VALUES'!$D$38)+(Q221*'UNIT VALUES'!$D$39)+(S221*'UNIT VALUES'!$D$40), (O221*'UNIT VALUES'!$D$28)+(Q221*'UNIT VALUES'!$D$29)+(S221*'UNIT VALUES'!$D$30))</f>
        <v>576856.82667646674</v>
      </c>
      <c r="V221" s="25">
        <f>IF(C221="22",(O221*'UNIT VALUES'!$D$41)+(Q221*'UNIT VALUES'!$D$42)+(R221*'UNIT VALUES'!$D$43),IF(C221="66",(Q221*'UNIT VALUES'!$D$31)+(T221*'UNIT VALUES'!$D$33)+(R221*'UNIT VALUES'!$D$34),(Q221*'UNIT VALUES'!$D$31)+(T221*'UNIT VALUES'!$D$32)+(R221*'UNIT VALUES'!$D$34)))</f>
        <v>253485.60166302783</v>
      </c>
      <c r="W221" s="25">
        <f t="shared" si="7"/>
        <v>576857</v>
      </c>
      <c r="X221" s="30">
        <f>ROUND(IF(C221="22", W221*'UNIT VALUES'!$D$44, W221*'UNIT VALUES'!$D$36), 0)</f>
        <v>504289</v>
      </c>
      <c r="Y221" s="168">
        <f>ROUND(IF(C221="22", IF(U221&gt;V221,O221*'UNIT VALUES'!$D$38*'UNIT VALUES'!$D$44,O221*'UNIT VALUES'!$D$41*'UNIT VALUES'!$D$44),IF(U221&gt;V221, O221*'UNIT VALUES'!$D$28*'UNIT VALUES'!$D$36,0)), 0)</f>
        <v>107396</v>
      </c>
      <c r="Z221" s="168">
        <f>ROUND(IF(C221="22", IF(U221&gt;V221,Q221*'UNIT VALUES'!$D$39*'UNIT VALUES'!$D$44,Q221*'UNIT VALUES'!$D$42*'UNIT VALUES'!$D$44), IF(U221&gt;V221, Q221*'UNIT VALUES'!$D$29*'UNIT VALUES'!$D$36, Q221*'UNIT VALUES'!$D$31*'UNIT VALUES'!$D$36)),0)</f>
        <v>191243</v>
      </c>
      <c r="AA221" s="168">
        <f>ROUND(IF(C221="22", IF(U221&gt;V221,0,R221*'UNIT VALUES'!$D$43*'UNIT VALUES'!$D$44),IF(CALCS!U221&gt;CALCS!V221,0,CALCS!R221*'UNIT VALUES'!$D$34*'UNIT VALUES'!$D$36)), 0)</f>
        <v>0</v>
      </c>
      <c r="AB221" s="168">
        <f>ROUND(IF(C221="22",IF(U221&gt;V221,S221*'UNIT VALUES'!$D$40*'UNIT VALUES'!$D$44,0),IF(U221&gt;V221,S221*'UNIT VALUES'!$D$30*'UNIT VALUES'!$D$36)), 0)</f>
        <v>205650</v>
      </c>
      <c r="AC221" s="168">
        <f>ROUND(IF(U221&gt;V221,0,IF(T221&gt;1, IF(C221="66", T221*'UNIT VALUES'!$D$33*'UNIT VALUES'!$D$36,T221*'UNIT VALUES'!$D$32*'UNIT VALUES'!$D$36),0)),0)</f>
        <v>0</v>
      </c>
      <c r="AD221" t="str">
        <f t="shared" si="8"/>
        <v>064134</v>
      </c>
    </row>
    <row r="222" spans="1:30" x14ac:dyDescent="0.25">
      <c r="A222" s="176" t="s">
        <v>5188</v>
      </c>
      <c r="B222" s="176" t="s">
        <v>223</v>
      </c>
      <c r="C222" s="176" t="s">
        <v>47</v>
      </c>
      <c r="D222" s="176" t="s">
        <v>48</v>
      </c>
      <c r="E222" s="176" t="s">
        <v>224</v>
      </c>
      <c r="F222" s="176" t="s">
        <v>738</v>
      </c>
      <c r="G222" s="176" t="s">
        <v>236</v>
      </c>
      <c r="H222" s="176" t="s">
        <v>23</v>
      </c>
      <c r="I222" s="176" t="s">
        <v>739</v>
      </c>
      <c r="J222" s="176" t="s">
        <v>4628</v>
      </c>
      <c r="K222" s="176" t="s">
        <v>3328</v>
      </c>
      <c r="L222" s="176" t="s">
        <v>4878</v>
      </c>
      <c r="M222" s="177">
        <v>28988</v>
      </c>
      <c r="N222" s="177">
        <v>28254</v>
      </c>
      <c r="O222" s="177">
        <v>68235</v>
      </c>
      <c r="P222" s="177">
        <v>0</v>
      </c>
      <c r="Q222" s="177">
        <v>2402</v>
      </c>
      <c r="R222" s="177">
        <v>287</v>
      </c>
      <c r="S222" s="177">
        <v>277</v>
      </c>
      <c r="T222" s="24">
        <f>IF(P222&gt;0, ROUND(IF(IF(OR(C222="51", C222="52", C222="66"), (L222*'UNIT VALUES'!$C$26)-CALCS!P222,0)&gt;0, IF(OR(C222="51", C222="52", C222="66"), (L222*'UNIT VALUES'!$C$26)-CALCS!P222,0), 0), 0), ROUND(IF(IF(OR(C222="51", C222="52", C222="66"), (L222*'UNIT VALUES'!$C$26)-CALCS!O222,0)&gt;0, IF(OR(C222="51", C222="52", C222="66"), (L222*'UNIT VALUES'!$C$26)-CALCS!O222,0), 0), 0))</f>
        <v>0</v>
      </c>
      <c r="U222" s="25">
        <f>IF(C222="22", (O222*'UNIT VALUES'!$D$38)+(Q222*'UNIT VALUES'!$D$39)+(S222*'UNIT VALUES'!$D$40), (O222*'UNIT VALUES'!$D$28)+(Q222*'UNIT VALUES'!$D$29)+(S222*'UNIT VALUES'!$D$30))</f>
        <v>254212.02283261879</v>
      </c>
      <c r="V222" s="25">
        <f>IF(C222="22",(O222*'UNIT VALUES'!$D$41)+(Q222*'UNIT VALUES'!$D$42)+(R222*'UNIT VALUES'!$D$43),IF(C222="66",(Q222*'UNIT VALUES'!$D$31)+(T222*'UNIT VALUES'!$D$33)+(R222*'UNIT VALUES'!$D$34),(Q222*'UNIT VALUES'!$D$31)+(T222*'UNIT VALUES'!$D$32)+(R222*'UNIT VALUES'!$D$34)))</f>
        <v>63741.148005296287</v>
      </c>
      <c r="W222" s="25">
        <f t="shared" si="7"/>
        <v>254212</v>
      </c>
      <c r="X222" s="30">
        <f>ROUND(IF(C222="22", W222*'UNIT VALUES'!$D$44, W222*'UNIT VALUES'!$D$36), 0)</f>
        <v>222232</v>
      </c>
      <c r="Y222" s="168">
        <f>ROUND(IF(C222="22", IF(U222&gt;V222,O222*'UNIT VALUES'!$D$38*'UNIT VALUES'!$D$44,O222*'UNIT VALUES'!$D$41*'UNIT VALUES'!$D$44),IF(U222&gt;V222, O222*'UNIT VALUES'!$D$28*'UNIT VALUES'!$D$36,0)), 0)</f>
        <v>124063</v>
      </c>
      <c r="Z222" s="168">
        <f>ROUND(IF(C222="22", IF(U222&gt;V222,Q222*'UNIT VALUES'!$D$39*'UNIT VALUES'!$D$44,Q222*'UNIT VALUES'!$D$42*'UNIT VALUES'!$D$44), IF(U222&gt;V222, Q222*'UNIT VALUES'!$D$29*'UNIT VALUES'!$D$36, Q222*'UNIT VALUES'!$D$31*'UNIT VALUES'!$D$36)),0)</f>
        <v>58637</v>
      </c>
      <c r="AA222" s="168">
        <f>ROUND(IF(C222="22", IF(U222&gt;V222,0,R222*'UNIT VALUES'!$D$43*'UNIT VALUES'!$D$44),IF(CALCS!U222&gt;CALCS!V222,0,CALCS!R222*'UNIT VALUES'!$D$34*'UNIT VALUES'!$D$36)), 0)</f>
        <v>0</v>
      </c>
      <c r="AB222" s="168">
        <f>ROUND(IF(C222="22",IF(U222&gt;V222,S222*'UNIT VALUES'!$D$40*'UNIT VALUES'!$D$44,0),IF(U222&gt;V222,S222*'UNIT VALUES'!$D$30*'UNIT VALUES'!$D$36)), 0)</f>
        <v>39532</v>
      </c>
      <c r="AC222" s="168">
        <f>ROUND(IF(U222&gt;V222,0,IF(T222&gt;1, IF(C222="66", T222*'UNIT VALUES'!$D$33*'UNIT VALUES'!$D$36,T222*'UNIT VALUES'!$D$32*'UNIT VALUES'!$D$36),0)),0)</f>
        <v>0</v>
      </c>
      <c r="AD222" t="str">
        <f t="shared" si="8"/>
        <v>064158</v>
      </c>
    </row>
    <row r="223" spans="1:30" x14ac:dyDescent="0.25">
      <c r="A223" s="176" t="s">
        <v>5189</v>
      </c>
      <c r="B223" s="176" t="s">
        <v>223</v>
      </c>
      <c r="C223" s="176" t="s">
        <v>27</v>
      </c>
      <c r="D223" s="176" t="s">
        <v>28</v>
      </c>
      <c r="E223" s="176" t="s">
        <v>224</v>
      </c>
      <c r="F223" s="176" t="s">
        <v>741</v>
      </c>
      <c r="G223" s="176" t="s">
        <v>87</v>
      </c>
      <c r="H223" s="176" t="s">
        <v>23</v>
      </c>
      <c r="I223" s="176" t="s">
        <v>742</v>
      </c>
      <c r="J223" s="176" t="s">
        <v>743</v>
      </c>
      <c r="K223" s="176" t="s">
        <v>3327</v>
      </c>
      <c r="L223" s="176" t="s">
        <v>5190</v>
      </c>
      <c r="M223" s="177">
        <v>18736</v>
      </c>
      <c r="N223" s="177">
        <v>18736</v>
      </c>
      <c r="O223" s="177">
        <v>66845</v>
      </c>
      <c r="P223" s="177">
        <v>0</v>
      </c>
      <c r="Q223" s="177">
        <v>12029</v>
      </c>
      <c r="R223" s="177">
        <v>1187</v>
      </c>
      <c r="S223" s="177">
        <v>1645</v>
      </c>
      <c r="T223" s="24">
        <f>IF(P223&gt;0, ROUND(IF(IF(OR(C223="51", C223="52", C223="66"), (L223*'UNIT VALUES'!$C$26)-CALCS!P223,0)&gt;0, IF(OR(C223="51", C223="52", C223="66"), (L223*'UNIT VALUES'!$C$26)-CALCS!P223,0), 0), 0), ROUND(IF(IF(OR(C223="51", C223="52", C223="66"), (L223*'UNIT VALUES'!$C$26)-CALCS!O223,0)&gt;0, IF(OR(C223="51", C223="52", C223="66"), (L223*'UNIT VALUES'!$C$26)-CALCS!O223,0), 0), 0))</f>
        <v>0</v>
      </c>
      <c r="U223" s="25">
        <f>IF(C223="22", (O223*'UNIT VALUES'!$D$38)+(Q223*'UNIT VALUES'!$D$39)+(S223*'UNIT VALUES'!$D$40), (O223*'UNIT VALUES'!$D$28)+(Q223*'UNIT VALUES'!$D$29)+(S223*'UNIT VALUES'!$D$30))</f>
        <v>743479.1796724759</v>
      </c>
      <c r="V223" s="25">
        <f>IF(C223="22",(O223*'UNIT VALUES'!$D$41)+(Q223*'UNIT VALUES'!$D$42)+(R223*'UNIT VALUES'!$D$43),IF(C223="66",(Q223*'UNIT VALUES'!$D$31)+(T223*'UNIT VALUES'!$D$33)+(R223*'UNIT VALUES'!$D$34),(Q223*'UNIT VALUES'!$D$31)+(T223*'UNIT VALUES'!$D$32)+(R223*'UNIT VALUES'!$D$34)))</f>
        <v>298721.01198428503</v>
      </c>
      <c r="W223" s="25">
        <f t="shared" si="7"/>
        <v>743479</v>
      </c>
      <c r="X223" s="30">
        <f>ROUND(IF(C223="22", W223*'UNIT VALUES'!$D$44, W223*'UNIT VALUES'!$D$36), 0)</f>
        <v>649950</v>
      </c>
      <c r="Y223" s="168">
        <f>ROUND(IF(C223="22", IF(U223&gt;V223,O223*'UNIT VALUES'!$D$38*'UNIT VALUES'!$D$44,O223*'UNIT VALUES'!$D$41*'UNIT VALUES'!$D$44),IF(U223&gt;V223, O223*'UNIT VALUES'!$D$28*'UNIT VALUES'!$D$36,0)), 0)</f>
        <v>121536</v>
      </c>
      <c r="Z223" s="168">
        <f>ROUND(IF(C223="22", IF(U223&gt;V223,Q223*'UNIT VALUES'!$D$39*'UNIT VALUES'!$D$44,Q223*'UNIT VALUES'!$D$42*'UNIT VALUES'!$D$44), IF(U223&gt;V223, Q223*'UNIT VALUES'!$D$29*'UNIT VALUES'!$D$36, Q223*'UNIT VALUES'!$D$31*'UNIT VALUES'!$D$36)),0)</f>
        <v>293651</v>
      </c>
      <c r="AA223" s="168">
        <f>ROUND(IF(C223="22", IF(U223&gt;V223,0,R223*'UNIT VALUES'!$D$43*'UNIT VALUES'!$D$44),IF(CALCS!U223&gt;CALCS!V223,0,CALCS!R223*'UNIT VALUES'!$D$34*'UNIT VALUES'!$D$36)), 0)</f>
        <v>0</v>
      </c>
      <c r="AB223" s="168">
        <f>ROUND(IF(C223="22",IF(U223&gt;V223,S223*'UNIT VALUES'!$D$40*'UNIT VALUES'!$D$44,0),IF(U223&gt;V223,S223*'UNIT VALUES'!$D$30*'UNIT VALUES'!$D$36)), 0)</f>
        <v>234763</v>
      </c>
      <c r="AC223" s="168">
        <f>ROUND(IF(U223&gt;V223,0,IF(T223&gt;1, IF(C223="66", T223*'UNIT VALUES'!$D$33*'UNIT VALUES'!$D$36,T223*'UNIT VALUES'!$D$32*'UNIT VALUES'!$D$36),0)),0)</f>
        <v>0</v>
      </c>
      <c r="AD223" t="str">
        <f t="shared" si="8"/>
        <v>064176</v>
      </c>
    </row>
    <row r="224" spans="1:30" x14ac:dyDescent="0.25">
      <c r="A224" s="176" t="s">
        <v>5191</v>
      </c>
      <c r="B224" s="176" t="s">
        <v>223</v>
      </c>
      <c r="C224" s="176" t="s">
        <v>99</v>
      </c>
      <c r="D224" s="176" t="s">
        <v>100</v>
      </c>
      <c r="E224" s="176" t="s">
        <v>224</v>
      </c>
      <c r="F224" s="176" t="s">
        <v>745</v>
      </c>
      <c r="G224" s="176" t="s">
        <v>227</v>
      </c>
      <c r="H224" s="176" t="s">
        <v>23</v>
      </c>
      <c r="I224" s="176" t="s">
        <v>23</v>
      </c>
      <c r="J224" s="176" t="s">
        <v>229</v>
      </c>
      <c r="K224" s="176" t="s">
        <v>3327</v>
      </c>
      <c r="L224" s="176" t="s">
        <v>5192</v>
      </c>
      <c r="M224" s="177">
        <v>186538</v>
      </c>
      <c r="N224" s="177">
        <v>185883</v>
      </c>
      <c r="O224" s="177">
        <v>298308</v>
      </c>
      <c r="P224" s="177">
        <v>0</v>
      </c>
      <c r="Q224" s="177">
        <v>26302</v>
      </c>
      <c r="R224" s="177">
        <v>9751</v>
      </c>
      <c r="S224" s="177">
        <v>5729</v>
      </c>
      <c r="T224" s="24">
        <f>IF(P224&gt;0, ROUND(IF(IF(OR(C224="51", C224="52", C224="66"), (L224*'UNIT VALUES'!$C$26)-CALCS!P224,0)&gt;0, IF(OR(C224="51", C224="52", C224="66"), (L224*'UNIT VALUES'!$C$26)-CALCS!P224,0), 0), 0), ROUND(IF(IF(OR(C224="51", C224="52", C224="66"), (L224*'UNIT VALUES'!$C$26)-CALCS!O224,0)&gt;0, IF(OR(C224="51", C224="52", C224="66"), (L224*'UNIT VALUES'!$C$26)-CALCS!O224,0), 0), 0))</f>
        <v>0</v>
      </c>
      <c r="U224" s="25">
        <f>IF(C224="22", (O224*'UNIT VALUES'!$D$38)+(Q224*'UNIT VALUES'!$D$39)+(S224*'UNIT VALUES'!$D$40), (O224*'UNIT VALUES'!$D$28)+(Q224*'UNIT VALUES'!$D$29)+(S224*'UNIT VALUES'!$D$30))</f>
        <v>2290163.590493639</v>
      </c>
      <c r="V224" s="25">
        <f>IF(C224="22",(O224*'UNIT VALUES'!$D$41)+(Q224*'UNIT VALUES'!$D$42)+(R224*'UNIT VALUES'!$D$43),IF(C224="66",(Q224*'UNIT VALUES'!$D$31)+(T224*'UNIT VALUES'!$D$33)+(R224*'UNIT VALUES'!$D$34),(Q224*'UNIT VALUES'!$D$31)+(T224*'UNIT VALUES'!$D$32)+(R224*'UNIT VALUES'!$D$34)))</f>
        <v>1238974.501896743</v>
      </c>
      <c r="W224" s="25">
        <f t="shared" si="7"/>
        <v>2290164</v>
      </c>
      <c r="X224" s="30">
        <f>ROUND(IF(C224="22", W224*'UNIT VALUES'!$D$44, W224*'UNIT VALUES'!$D$36), 0)</f>
        <v>2002063</v>
      </c>
      <c r="Y224" s="168">
        <f>ROUND(IF(C224="22", IF(U224&gt;V224,O224*'UNIT VALUES'!$D$38*'UNIT VALUES'!$D$44,O224*'UNIT VALUES'!$D$41*'UNIT VALUES'!$D$44),IF(U224&gt;V224, O224*'UNIT VALUES'!$D$28*'UNIT VALUES'!$D$36,0)), 0)</f>
        <v>542377</v>
      </c>
      <c r="Z224" s="168">
        <f>ROUND(IF(C224="22", IF(U224&gt;V224,Q224*'UNIT VALUES'!$D$39*'UNIT VALUES'!$D$44,Q224*'UNIT VALUES'!$D$42*'UNIT VALUES'!$D$44), IF(U224&gt;V224, Q224*'UNIT VALUES'!$D$29*'UNIT VALUES'!$D$36, Q224*'UNIT VALUES'!$D$31*'UNIT VALUES'!$D$36)),0)</f>
        <v>642082</v>
      </c>
      <c r="AA224" s="168">
        <f>ROUND(IF(C224="22", IF(U224&gt;V224,0,R224*'UNIT VALUES'!$D$43*'UNIT VALUES'!$D$44),IF(CALCS!U224&gt;CALCS!V224,0,CALCS!R224*'UNIT VALUES'!$D$34*'UNIT VALUES'!$D$36)), 0)</f>
        <v>0</v>
      </c>
      <c r="AB224" s="168">
        <f>ROUND(IF(C224="22",IF(U224&gt;V224,S224*'UNIT VALUES'!$D$40*'UNIT VALUES'!$D$44,0),IF(U224&gt;V224,S224*'UNIT VALUES'!$D$30*'UNIT VALUES'!$D$36)), 0)</f>
        <v>817604</v>
      </c>
      <c r="AC224" s="168">
        <f>ROUND(IF(U224&gt;V224,0,IF(T224&gt;1, IF(C224="66", T224*'UNIT VALUES'!$D$33*'UNIT VALUES'!$D$36,T224*'UNIT VALUES'!$D$32*'UNIT VALUES'!$D$36),0)),0)</f>
        <v>0</v>
      </c>
      <c r="AD224" t="str">
        <f t="shared" si="8"/>
        <v>069001</v>
      </c>
    </row>
    <row r="225" spans="1:30" s="2" customFormat="1" x14ac:dyDescent="0.25">
      <c r="A225" s="176" t="s">
        <v>5193</v>
      </c>
      <c r="B225" s="176" t="s">
        <v>223</v>
      </c>
      <c r="C225" s="176" t="s">
        <v>99</v>
      </c>
      <c r="D225" s="176" t="s">
        <v>100</v>
      </c>
      <c r="E225" s="176" t="s">
        <v>224</v>
      </c>
      <c r="F225" s="176" t="s">
        <v>219</v>
      </c>
      <c r="G225" s="176" t="s">
        <v>170</v>
      </c>
      <c r="H225" s="176" t="s">
        <v>23</v>
      </c>
      <c r="I225" s="176" t="s">
        <v>23</v>
      </c>
      <c r="J225" s="176" t="s">
        <v>229</v>
      </c>
      <c r="K225" s="176" t="s">
        <v>3327</v>
      </c>
      <c r="L225" s="176" t="s">
        <v>5194</v>
      </c>
      <c r="M225" s="177">
        <v>418417</v>
      </c>
      <c r="N225" s="177">
        <v>423765</v>
      </c>
      <c r="O225" s="177">
        <v>755702</v>
      </c>
      <c r="P225" s="177">
        <v>0</v>
      </c>
      <c r="Q225" s="177">
        <v>68942</v>
      </c>
      <c r="R225" s="177">
        <v>14960</v>
      </c>
      <c r="S225" s="177">
        <v>11168</v>
      </c>
      <c r="T225" s="128">
        <f>IF(P225&gt;0, ROUND(IF(IF(OR(C225="51", C225="52", C225="66"), (L225*'UNIT VALUES'!$C$26)-CALCS!P225,0)&gt;0, IF(OR(C225="51", C225="52", C225="66"), (L225*'UNIT VALUES'!$C$26)-CALCS!P225,0), 0), 0), ROUND(IF(IF(OR(C225="51", C225="52", C225="66"), (L225*'UNIT VALUES'!$C$26)-CALCS!O225,0)&gt;0, IF(OR(C225="51", C225="52", C225="66"), (L225*'UNIT VALUES'!$C$26)-CALCS!O225,0), 0), 0))</f>
        <v>0</v>
      </c>
      <c r="U225" s="129">
        <f>IF(C225="22", (O225*'UNIT VALUES'!$D$38)+(Q225*'UNIT VALUES'!$D$39)+(S225*'UNIT VALUES'!$D$40), (O225*'UNIT VALUES'!$D$28)+(Q225*'UNIT VALUES'!$D$29)+(S225*'UNIT VALUES'!$D$30))</f>
        <v>5320090.4073536992</v>
      </c>
      <c r="V225" s="129">
        <f>IF(C225="22",(O225*'UNIT VALUES'!$D$41)+(Q225*'UNIT VALUES'!$D$42)+(R225*'UNIT VALUES'!$D$43),IF(C225="66",(Q225*'UNIT VALUES'!$D$31)+(T225*'UNIT VALUES'!$D$33)+(R225*'UNIT VALUES'!$D$34),(Q225*'UNIT VALUES'!$D$31)+(T225*'UNIT VALUES'!$D$32)+(R225*'UNIT VALUES'!$D$34)))</f>
        <v>2379849.5397250336</v>
      </c>
      <c r="W225" s="129">
        <f t="shared" si="7"/>
        <v>5320090</v>
      </c>
      <c r="X225" s="130">
        <f>ROUND(IF(C225="22", W225*'UNIT VALUES'!$D$44, W225*'UNIT VALUES'!$D$36), 0)</f>
        <v>4650826</v>
      </c>
      <c r="Y225" s="168">
        <f>ROUND(IF(C225="22", IF(U225&gt;V225,O225*'UNIT VALUES'!$D$38*'UNIT VALUES'!$D$44,O225*'UNIT VALUES'!$D$41*'UNIT VALUES'!$D$44),IF(U225&gt;V225, O225*'UNIT VALUES'!$D$28*'UNIT VALUES'!$D$36,0)), 0)</f>
        <v>1374001</v>
      </c>
      <c r="Z225" s="168">
        <f>ROUND(IF(C225="22", IF(U225&gt;V225,Q225*'UNIT VALUES'!$D$39*'UNIT VALUES'!$D$44,Q225*'UNIT VALUES'!$D$42*'UNIT VALUES'!$D$44), IF(U225&gt;V225, Q225*'UNIT VALUES'!$D$29*'UNIT VALUES'!$D$36, Q225*'UNIT VALUES'!$D$31*'UNIT VALUES'!$D$36)),0)</f>
        <v>1683005</v>
      </c>
      <c r="AA225" s="168">
        <f>ROUND(IF(C225="22", IF(U225&gt;V225,0,R225*'UNIT VALUES'!$D$43*'UNIT VALUES'!$D$44),IF(CALCS!U225&gt;CALCS!V225,0,CALCS!R225*'UNIT VALUES'!$D$34*'UNIT VALUES'!$D$36)), 0)</f>
        <v>0</v>
      </c>
      <c r="AB225" s="168">
        <f>ROUND(IF(C225="22",IF(U225&gt;V225,S225*'UNIT VALUES'!$D$40*'UNIT VALUES'!$D$44,0),IF(U225&gt;V225,S225*'UNIT VALUES'!$D$30*'UNIT VALUES'!$D$36)), 0)</f>
        <v>1593820</v>
      </c>
      <c r="AC225" s="168">
        <f>ROUND(IF(U225&gt;V225,0,IF(T225&gt;1, IF(C225="66", T225*'UNIT VALUES'!$D$33*'UNIT VALUES'!$D$36,T225*'UNIT VALUES'!$D$32*'UNIT VALUES'!$D$36),0)),0)</f>
        <v>0</v>
      </c>
      <c r="AD225" t="str">
        <f t="shared" si="8"/>
        <v>069013</v>
      </c>
    </row>
    <row r="226" spans="1:30" x14ac:dyDescent="0.25">
      <c r="A226" s="176" t="s">
        <v>5195</v>
      </c>
      <c r="B226" s="176" t="s">
        <v>223</v>
      </c>
      <c r="C226" s="176" t="s">
        <v>99</v>
      </c>
      <c r="D226" s="176" t="s">
        <v>100</v>
      </c>
      <c r="E226" s="176" t="s">
        <v>224</v>
      </c>
      <c r="F226" s="176" t="s">
        <v>221</v>
      </c>
      <c r="G226" s="176" t="s">
        <v>210</v>
      </c>
      <c r="H226" s="176" t="s">
        <v>23</v>
      </c>
      <c r="I226" s="176" t="s">
        <v>23</v>
      </c>
      <c r="J226" s="176" t="s">
        <v>300</v>
      </c>
      <c r="K226" s="176" t="s">
        <v>3327</v>
      </c>
      <c r="L226" s="176" t="s">
        <v>5196</v>
      </c>
      <c r="M226" s="177">
        <v>187425</v>
      </c>
      <c r="N226" s="177">
        <v>223859</v>
      </c>
      <c r="O226" s="177">
        <v>253937</v>
      </c>
      <c r="P226" s="177">
        <v>0</v>
      </c>
      <c r="Q226" s="177">
        <v>56416</v>
      </c>
      <c r="R226" s="177">
        <v>5975</v>
      </c>
      <c r="S226" s="177">
        <v>6888</v>
      </c>
      <c r="T226" s="24">
        <f>IF(P226&gt;0, ROUND(IF(IF(OR(C226="51", C226="52", C226="66"), (L226*'UNIT VALUES'!$C$26)-CALCS!P226,0)&gt;0, IF(OR(C226="51", C226="52", C226="66"), (L226*'UNIT VALUES'!$C$26)-CALCS!P226,0), 0), 0), ROUND(IF(IF(OR(C226="51", C226="52", C226="66"), (L226*'UNIT VALUES'!$C$26)-CALCS!O226,0)&gt;0, IF(OR(C226="51", C226="52", C226="66"), (L226*'UNIT VALUES'!$C$26)-CALCS!O226,0), 0), 0))</f>
        <v>64969</v>
      </c>
      <c r="U226" s="25">
        <f>IF(C226="22", (O226*'UNIT VALUES'!$D$38)+(Q226*'UNIT VALUES'!$D$39)+(S226*'UNIT VALUES'!$D$40), (O226*'UNIT VALUES'!$D$28)+(Q226*'UNIT VALUES'!$D$29)+(S226*'UNIT VALUES'!$D$30))</f>
        <v>3228014.7202615575</v>
      </c>
      <c r="V226" s="25">
        <f>IF(C226="22",(O226*'UNIT VALUES'!$D$41)+(Q226*'UNIT VALUES'!$D$42)+(R226*'UNIT VALUES'!$D$43),IF(C226="66",(Q226*'UNIT VALUES'!$D$31)+(T226*'UNIT VALUES'!$D$33)+(R226*'UNIT VALUES'!$D$34),(Q226*'UNIT VALUES'!$D$31)+(T226*'UNIT VALUES'!$D$32)+(R226*'UNIT VALUES'!$D$34)))</f>
        <v>2177196.1265597716</v>
      </c>
      <c r="W226" s="25">
        <f t="shared" si="7"/>
        <v>3228015</v>
      </c>
      <c r="X226" s="30">
        <f>ROUND(IF(C226="22", W226*'UNIT VALUES'!$D$44, W226*'UNIT VALUES'!$D$36), 0)</f>
        <v>2821933</v>
      </c>
      <c r="Y226" s="168">
        <f>ROUND(IF(C226="22", IF(U226&gt;V226,O226*'UNIT VALUES'!$D$38*'UNIT VALUES'!$D$44,O226*'UNIT VALUES'!$D$41*'UNIT VALUES'!$D$44),IF(U226&gt;V226, O226*'UNIT VALUES'!$D$28*'UNIT VALUES'!$D$36,0)), 0)</f>
        <v>461703</v>
      </c>
      <c r="Z226" s="168">
        <f>ROUND(IF(C226="22", IF(U226&gt;V226,Q226*'UNIT VALUES'!$D$39*'UNIT VALUES'!$D$44,Q226*'UNIT VALUES'!$D$42*'UNIT VALUES'!$D$44), IF(U226&gt;V226, Q226*'UNIT VALUES'!$D$29*'UNIT VALUES'!$D$36, Q226*'UNIT VALUES'!$D$31*'UNIT VALUES'!$D$36)),0)</f>
        <v>1377222</v>
      </c>
      <c r="AA226" s="168">
        <f>ROUND(IF(C226="22", IF(U226&gt;V226,0,R226*'UNIT VALUES'!$D$43*'UNIT VALUES'!$D$44),IF(CALCS!U226&gt;CALCS!V226,0,CALCS!R226*'UNIT VALUES'!$D$34*'UNIT VALUES'!$D$36)), 0)</f>
        <v>0</v>
      </c>
      <c r="AB226" s="168">
        <f>ROUND(IF(C226="22",IF(U226&gt;V226,S226*'UNIT VALUES'!$D$40*'UNIT VALUES'!$D$44,0),IF(U226&gt;V226,S226*'UNIT VALUES'!$D$30*'UNIT VALUES'!$D$36)), 0)</f>
        <v>983008</v>
      </c>
      <c r="AC226" s="168">
        <f>ROUND(IF(U226&gt;V226,0,IF(T226&gt;1, IF(C226="66", T226*'UNIT VALUES'!$D$33*'UNIT VALUES'!$D$36,T226*'UNIT VALUES'!$D$32*'UNIT VALUES'!$D$36),0)),0)</f>
        <v>0</v>
      </c>
      <c r="AD226" t="str">
        <f t="shared" si="8"/>
        <v>069019</v>
      </c>
    </row>
    <row r="227" spans="1:30" x14ac:dyDescent="0.25">
      <c r="A227" s="176" t="s">
        <v>5197</v>
      </c>
      <c r="B227" s="176" t="s">
        <v>223</v>
      </c>
      <c r="C227" s="176" t="s">
        <v>99</v>
      </c>
      <c r="D227" s="176" t="s">
        <v>100</v>
      </c>
      <c r="E227" s="176" t="s">
        <v>224</v>
      </c>
      <c r="F227" s="176" t="s">
        <v>749</v>
      </c>
      <c r="G227" s="176" t="s">
        <v>247</v>
      </c>
      <c r="H227" s="176" t="s">
        <v>23</v>
      </c>
      <c r="I227" s="176" t="s">
        <v>23</v>
      </c>
      <c r="J227" s="176" t="s">
        <v>249</v>
      </c>
      <c r="K227" s="176" t="s">
        <v>3328</v>
      </c>
      <c r="L227" s="176" t="s">
        <v>5198</v>
      </c>
      <c r="M227" s="177">
        <v>253283</v>
      </c>
      <c r="N227" s="177">
        <v>262711</v>
      </c>
      <c r="O227" s="177">
        <v>409515</v>
      </c>
      <c r="P227" s="177">
        <v>0</v>
      </c>
      <c r="Q227" s="177">
        <v>98527</v>
      </c>
      <c r="R227" s="177">
        <v>7968</v>
      </c>
      <c r="S227" s="177">
        <v>11730</v>
      </c>
      <c r="T227" s="24">
        <f>IF(P227&gt;0, ROUND(IF(IF(OR(C227="51", C227="52", C227="66"), (L227*'UNIT VALUES'!$C$26)-CALCS!P227,0)&gt;0, IF(OR(C227="51", C227="52", C227="66"), (L227*'UNIT VALUES'!$C$26)-CALCS!P227,0), 0), 0), ROUND(IF(IF(OR(C227="51", C227="52", C227="66"), (L227*'UNIT VALUES'!$C$26)-CALCS!O227,0)&gt;0, IF(OR(C227="51", C227="52", C227="66"), (L227*'UNIT VALUES'!$C$26)-CALCS!O227,0), 0), 0))</f>
        <v>0</v>
      </c>
      <c r="U227" s="25">
        <f>IF(C227="22", (O227*'UNIT VALUES'!$D$38)+(Q227*'UNIT VALUES'!$D$39)+(S227*'UNIT VALUES'!$D$40), (O227*'UNIT VALUES'!$D$28)+(Q227*'UNIT VALUES'!$D$29)+(S227*'UNIT VALUES'!$D$30))</f>
        <v>5517986.7781875199</v>
      </c>
      <c r="V227" s="25">
        <f>IF(C227="22",(O227*'UNIT VALUES'!$D$41)+(Q227*'UNIT VALUES'!$D$42)+(R227*'UNIT VALUES'!$D$43),IF(C227="66",(Q227*'UNIT VALUES'!$D$31)+(T227*'UNIT VALUES'!$D$33)+(R227*'UNIT VALUES'!$D$34),(Q227*'UNIT VALUES'!$D$31)+(T227*'UNIT VALUES'!$D$32)+(R227*'UNIT VALUES'!$D$34)))</f>
        <v>2303127.4625016088</v>
      </c>
      <c r="W227" s="25">
        <f t="shared" si="7"/>
        <v>5517987</v>
      </c>
      <c r="X227" s="30">
        <f>ROUND(IF(C227="22", W227*'UNIT VALUES'!$D$44, W227*'UNIT VALUES'!$D$36), 0)</f>
        <v>4823827</v>
      </c>
      <c r="Y227" s="168">
        <f>ROUND(IF(C227="22", IF(U227&gt;V227,O227*'UNIT VALUES'!$D$38*'UNIT VALUES'!$D$44,O227*'UNIT VALUES'!$D$41*'UNIT VALUES'!$D$44),IF(U227&gt;V227, O227*'UNIT VALUES'!$D$28*'UNIT VALUES'!$D$36,0)), 0)</f>
        <v>744571</v>
      </c>
      <c r="Z227" s="168">
        <f>ROUND(IF(C227="22", IF(U227&gt;V227,Q227*'UNIT VALUES'!$D$39*'UNIT VALUES'!$D$44,Q227*'UNIT VALUES'!$D$42*'UNIT VALUES'!$D$44), IF(U227&gt;V227, Q227*'UNIT VALUES'!$D$29*'UNIT VALUES'!$D$36, Q227*'UNIT VALUES'!$D$31*'UNIT VALUES'!$D$36)),0)</f>
        <v>2405231</v>
      </c>
      <c r="AA227" s="168">
        <f>ROUND(IF(C227="22", IF(U227&gt;V227,0,R227*'UNIT VALUES'!$D$43*'UNIT VALUES'!$D$44),IF(CALCS!U227&gt;CALCS!V227,0,CALCS!R227*'UNIT VALUES'!$D$34*'UNIT VALUES'!$D$36)), 0)</f>
        <v>0</v>
      </c>
      <c r="AB227" s="168">
        <f>ROUND(IF(C227="22",IF(U227&gt;V227,S227*'UNIT VALUES'!$D$40*'UNIT VALUES'!$D$44,0),IF(U227&gt;V227,S227*'UNIT VALUES'!$D$30*'UNIT VALUES'!$D$36)), 0)</f>
        <v>1674025</v>
      </c>
      <c r="AC227" s="168">
        <f>ROUND(IF(U227&gt;V227,0,IF(T227&gt;1, IF(C227="66", T227*'UNIT VALUES'!$D$33*'UNIT VALUES'!$D$36,T227*'UNIT VALUES'!$D$32*'UNIT VALUES'!$D$36),0)),0)</f>
        <v>0</v>
      </c>
      <c r="AD227" t="str">
        <f t="shared" si="8"/>
        <v>069029</v>
      </c>
    </row>
    <row r="228" spans="1:30" x14ac:dyDescent="0.25">
      <c r="A228" s="176" t="s">
        <v>5199</v>
      </c>
      <c r="B228" s="176" t="s">
        <v>223</v>
      </c>
      <c r="C228" s="176" t="s">
        <v>99</v>
      </c>
      <c r="D228" s="176" t="s">
        <v>100</v>
      </c>
      <c r="E228" s="176" t="s">
        <v>224</v>
      </c>
      <c r="F228" s="176" t="s">
        <v>751</v>
      </c>
      <c r="G228" s="176" t="s">
        <v>232</v>
      </c>
      <c r="H228" s="176" t="s">
        <v>23</v>
      </c>
      <c r="I228" s="176" t="s">
        <v>23</v>
      </c>
      <c r="J228" s="176" t="s">
        <v>234</v>
      </c>
      <c r="K228" s="176" t="s">
        <v>3328</v>
      </c>
      <c r="L228" s="176" t="s">
        <v>5200</v>
      </c>
      <c r="M228" s="177">
        <v>1772593</v>
      </c>
      <c r="N228" s="177">
        <v>1852671</v>
      </c>
      <c r="O228" s="177">
        <v>2323597</v>
      </c>
      <c r="P228" s="177">
        <v>0</v>
      </c>
      <c r="Q228" s="177">
        <v>328877</v>
      </c>
      <c r="R228" s="177">
        <v>83027</v>
      </c>
      <c r="S228" s="177">
        <v>69967</v>
      </c>
      <c r="T228" s="24">
        <f>IF(P228&gt;0, ROUND(IF(IF(OR(C228="51", C228="52", C228="66"), (L228*'UNIT VALUES'!$C$26)-CALCS!P228,0)&gt;0, IF(OR(C228="51", C228="52", C228="66"), (L228*'UNIT VALUES'!$C$26)-CALCS!P228,0), 0), 0), ROUND(IF(IF(OR(C228="51", C228="52", C228="66"), (L228*'UNIT VALUES'!$C$26)-CALCS!O228,0)&gt;0, IF(OR(C228="51", C228="52", C228="66"), (L228*'UNIT VALUES'!$C$26)-CALCS!O228,0), 0), 0))</f>
        <v>90609</v>
      </c>
      <c r="U228" s="25">
        <f>IF(C228="22", (O228*'UNIT VALUES'!$D$38)+(Q228*'UNIT VALUES'!$D$39)+(S228*'UNIT VALUES'!$D$40), (O228*'UNIT VALUES'!$D$28)+(Q228*'UNIT VALUES'!$D$29)+(S228*'UNIT VALUES'!$D$30))</f>
        <v>25438595.048885174</v>
      </c>
      <c r="V228" s="25">
        <f>IF(C228="22",(O228*'UNIT VALUES'!$D$41)+(Q228*'UNIT VALUES'!$D$42)+(R228*'UNIT VALUES'!$D$43),IF(C228="66",(Q228*'UNIT VALUES'!$D$31)+(T228*'UNIT VALUES'!$D$33)+(R228*'UNIT VALUES'!$D$34),(Q228*'UNIT VALUES'!$D$31)+(T228*'UNIT VALUES'!$D$32)+(R228*'UNIT VALUES'!$D$34)))</f>
        <v>13343428.488661777</v>
      </c>
      <c r="W228" s="25">
        <f t="shared" si="7"/>
        <v>25438595</v>
      </c>
      <c r="X228" s="30">
        <f>ROUND(IF(C228="22", W228*'UNIT VALUES'!$D$44, W228*'UNIT VALUES'!$D$36), 0)</f>
        <v>22238434</v>
      </c>
      <c r="Y228" s="168">
        <f>ROUND(IF(C228="22", IF(U228&gt;V228,O228*'UNIT VALUES'!$D$38*'UNIT VALUES'!$D$44,O228*'UNIT VALUES'!$D$41*'UNIT VALUES'!$D$44),IF(U228&gt;V228, O228*'UNIT VALUES'!$D$28*'UNIT VALUES'!$D$36,0)), 0)</f>
        <v>4224713</v>
      </c>
      <c r="Z228" s="168">
        <f>ROUND(IF(C228="22", IF(U228&gt;V228,Q228*'UNIT VALUES'!$D$39*'UNIT VALUES'!$D$44,Q228*'UNIT VALUES'!$D$42*'UNIT VALUES'!$D$44), IF(U228&gt;V228, Q228*'UNIT VALUES'!$D$29*'UNIT VALUES'!$D$36, Q228*'UNIT VALUES'!$D$31*'UNIT VALUES'!$D$36)),0)</f>
        <v>8028511</v>
      </c>
      <c r="AA228" s="168">
        <f>ROUND(IF(C228="22", IF(U228&gt;V228,0,R228*'UNIT VALUES'!$D$43*'UNIT VALUES'!$D$44),IF(CALCS!U228&gt;CALCS!V228,0,CALCS!R228*'UNIT VALUES'!$D$34*'UNIT VALUES'!$D$36)), 0)</f>
        <v>0</v>
      </c>
      <c r="AB228" s="168">
        <f>ROUND(IF(C228="22",IF(U228&gt;V228,S228*'UNIT VALUES'!$D$40*'UNIT VALUES'!$D$44,0),IF(U228&gt;V228,S228*'UNIT VALUES'!$D$30*'UNIT VALUES'!$D$36)), 0)</f>
        <v>9985210</v>
      </c>
      <c r="AC228" s="168">
        <f>ROUND(IF(U228&gt;V228,0,IF(T228&gt;1, IF(C228="66", T228*'UNIT VALUES'!$D$33*'UNIT VALUES'!$D$36,T228*'UNIT VALUES'!$D$32*'UNIT VALUES'!$D$36),0)),0)</f>
        <v>0</v>
      </c>
      <c r="AD228" t="str">
        <f t="shared" si="8"/>
        <v>069037</v>
      </c>
    </row>
    <row r="229" spans="1:30" x14ac:dyDescent="0.25">
      <c r="A229" s="176" t="s">
        <v>5201</v>
      </c>
      <c r="B229" s="176" t="s">
        <v>223</v>
      </c>
      <c r="C229" s="176" t="s">
        <v>99</v>
      </c>
      <c r="D229" s="176" t="s">
        <v>100</v>
      </c>
      <c r="E229" s="176" t="s">
        <v>224</v>
      </c>
      <c r="F229" s="176" t="s">
        <v>753</v>
      </c>
      <c r="G229" s="176" t="s">
        <v>754</v>
      </c>
      <c r="H229" s="176" t="s">
        <v>23</v>
      </c>
      <c r="I229" s="176" t="s">
        <v>23</v>
      </c>
      <c r="J229" s="176" t="s">
        <v>4635</v>
      </c>
      <c r="K229" s="176" t="s">
        <v>3327</v>
      </c>
      <c r="L229" s="176" t="s">
        <v>5202</v>
      </c>
      <c r="M229" s="177">
        <v>222592</v>
      </c>
      <c r="N229" s="177">
        <v>222568</v>
      </c>
      <c r="O229" s="177">
        <v>260651</v>
      </c>
      <c r="P229" s="177">
        <v>0</v>
      </c>
      <c r="Q229" s="177">
        <v>20964</v>
      </c>
      <c r="R229" s="177">
        <v>13906</v>
      </c>
      <c r="S229" s="177">
        <v>3556</v>
      </c>
      <c r="T229" s="24">
        <f>IF(P229&gt;0, ROUND(IF(IF(OR(C229="51", C229="52", C229="66"), (L229*'UNIT VALUES'!$C$26)-CALCS!P229,0)&gt;0, IF(OR(C229="51", C229="52", C229="66"), (L229*'UNIT VALUES'!$C$26)-CALCS!P229,0), 0), 0), ROUND(IF(IF(OR(C229="51", C229="52", C229="66"), (L229*'UNIT VALUES'!$C$26)-CALCS!O229,0)&gt;0, IF(OR(C229="51", C229="52", C229="66"), (L229*'UNIT VALUES'!$C$26)-CALCS!O229,0), 0), 0))</f>
        <v>0</v>
      </c>
      <c r="U229" s="25">
        <f>IF(C229="22", (O229*'UNIT VALUES'!$D$38)+(Q229*'UNIT VALUES'!$D$39)+(S229*'UNIT VALUES'!$D$40), (O229*'UNIT VALUES'!$D$28)+(Q229*'UNIT VALUES'!$D$29)+(S229*'UNIT VALUES'!$D$30))</f>
        <v>1708039.1970216781</v>
      </c>
      <c r="V229" s="25">
        <f>IF(C229="22",(O229*'UNIT VALUES'!$D$41)+(Q229*'UNIT VALUES'!$D$42)+(R229*'UNIT VALUES'!$D$43),IF(C229="66",(Q229*'UNIT VALUES'!$D$31)+(T229*'UNIT VALUES'!$D$33)+(R229*'UNIT VALUES'!$D$34),(Q229*'UNIT VALUES'!$D$31)+(T229*'UNIT VALUES'!$D$32)+(R229*'UNIT VALUES'!$D$34)))</f>
        <v>1489695.1848025464</v>
      </c>
      <c r="W229" s="25">
        <f t="shared" si="7"/>
        <v>1708039</v>
      </c>
      <c r="X229" s="30">
        <f>ROUND(IF(C229="22", W229*'UNIT VALUES'!$D$44, W229*'UNIT VALUES'!$D$36), 0)</f>
        <v>1493169</v>
      </c>
      <c r="Y229" s="168">
        <f>ROUND(IF(C229="22", IF(U229&gt;V229,O229*'UNIT VALUES'!$D$38*'UNIT VALUES'!$D$44,O229*'UNIT VALUES'!$D$41*'UNIT VALUES'!$D$44),IF(U229&gt;V229, O229*'UNIT VALUES'!$D$28*'UNIT VALUES'!$D$36,0)), 0)</f>
        <v>473910</v>
      </c>
      <c r="Z229" s="168">
        <f>ROUND(IF(C229="22", IF(U229&gt;V229,Q229*'UNIT VALUES'!$D$39*'UNIT VALUES'!$D$44,Q229*'UNIT VALUES'!$D$42*'UNIT VALUES'!$D$44), IF(U229&gt;V229, Q229*'UNIT VALUES'!$D$29*'UNIT VALUES'!$D$36, Q229*'UNIT VALUES'!$D$31*'UNIT VALUES'!$D$36)),0)</f>
        <v>511771</v>
      </c>
      <c r="AA229" s="168">
        <f>ROUND(IF(C229="22", IF(U229&gt;V229,0,R229*'UNIT VALUES'!$D$43*'UNIT VALUES'!$D$44),IF(CALCS!U229&gt;CALCS!V229,0,CALCS!R229*'UNIT VALUES'!$D$34*'UNIT VALUES'!$D$36)), 0)</f>
        <v>0</v>
      </c>
      <c r="AB229" s="168">
        <f>ROUND(IF(C229="22",IF(U229&gt;V229,S229*'UNIT VALUES'!$D$40*'UNIT VALUES'!$D$44,0),IF(U229&gt;V229,S229*'UNIT VALUES'!$D$30*'UNIT VALUES'!$D$36)), 0)</f>
        <v>507488</v>
      </c>
      <c r="AC229" s="168">
        <f>ROUND(IF(U229&gt;V229,0,IF(T229&gt;1, IF(C229="66", T229*'UNIT VALUES'!$D$33*'UNIT VALUES'!$D$36,T229*'UNIT VALUES'!$D$32*'UNIT VALUES'!$D$36),0)),0)</f>
        <v>0</v>
      </c>
      <c r="AD229" t="str">
        <f t="shared" si="8"/>
        <v>069041</v>
      </c>
    </row>
    <row r="230" spans="1:30" x14ac:dyDescent="0.25">
      <c r="A230" s="176" t="s">
        <v>5203</v>
      </c>
      <c r="B230" s="176" t="s">
        <v>223</v>
      </c>
      <c r="C230" s="176" t="s">
        <v>99</v>
      </c>
      <c r="D230" s="176" t="s">
        <v>100</v>
      </c>
      <c r="E230" s="176" t="s">
        <v>224</v>
      </c>
      <c r="F230" s="176" t="s">
        <v>1928</v>
      </c>
      <c r="G230" s="176" t="s">
        <v>480</v>
      </c>
      <c r="H230" s="176" t="s">
        <v>23</v>
      </c>
      <c r="I230" s="176" t="s">
        <v>23</v>
      </c>
      <c r="J230" s="176" t="s">
        <v>482</v>
      </c>
      <c r="K230" s="176" t="s">
        <v>3327</v>
      </c>
      <c r="L230" s="176" t="s">
        <v>5204</v>
      </c>
      <c r="M230" s="177">
        <v>0</v>
      </c>
      <c r="N230" s="177">
        <v>0</v>
      </c>
      <c r="O230" s="177">
        <v>132870</v>
      </c>
      <c r="P230" s="177">
        <v>0</v>
      </c>
      <c r="Q230" s="177">
        <v>19237</v>
      </c>
      <c r="R230" s="177">
        <v>2506</v>
      </c>
      <c r="S230" s="177">
        <v>4786</v>
      </c>
      <c r="T230" s="24">
        <f>IF(P230&gt;0, ROUND(IF(IF(OR(C230="51", C230="52", C230="66"), (L230*'UNIT VALUES'!$C$26)-CALCS!P230,0)&gt;0, IF(OR(C230="51", C230="52", C230="66"), (L230*'UNIT VALUES'!$C$26)-CALCS!P230,0), 0), 0), ROUND(IF(IF(OR(C230="51", C230="52", C230="66"), (L230*'UNIT VALUES'!$C$26)-CALCS!O230,0)&gt;0, IF(OR(C230="51", C230="52", C230="66"), (L230*'UNIT VALUES'!$C$26)-CALCS!O230,0), 0), 0))</f>
        <v>30032</v>
      </c>
      <c r="U230" s="25">
        <f>IF(C230="22", (O230*'UNIT VALUES'!$D$38)+(Q230*'UNIT VALUES'!$D$39)+(S230*'UNIT VALUES'!$D$40), (O230*'UNIT VALUES'!$D$28)+(Q230*'UNIT VALUES'!$D$29)+(S230*'UNIT VALUES'!$D$30))</f>
        <v>1594849.1496695676</v>
      </c>
      <c r="V230" s="25">
        <f>IF(C230="22",(O230*'UNIT VALUES'!$D$41)+(Q230*'UNIT VALUES'!$D$42)+(R230*'UNIT VALUES'!$D$43),IF(C230="66",(Q230*'UNIT VALUES'!$D$31)+(T230*'UNIT VALUES'!$D$33)+(R230*'UNIT VALUES'!$D$34),(Q230*'UNIT VALUES'!$D$31)+(T230*'UNIT VALUES'!$D$32)+(R230*'UNIT VALUES'!$D$34)))</f>
        <v>870831.22839784517</v>
      </c>
      <c r="W230" s="25">
        <f t="shared" si="7"/>
        <v>1594849</v>
      </c>
      <c r="X230" s="30">
        <f>ROUND(IF(C230="22", W230*'UNIT VALUES'!$D$44, W230*'UNIT VALUES'!$D$36), 0)</f>
        <v>1394218</v>
      </c>
      <c r="Y230" s="168">
        <f>ROUND(IF(C230="22", IF(U230&gt;V230,O230*'UNIT VALUES'!$D$38*'UNIT VALUES'!$D$44,O230*'UNIT VALUES'!$D$41*'UNIT VALUES'!$D$44),IF(U230&gt;V230, O230*'UNIT VALUES'!$D$28*'UNIT VALUES'!$D$36,0)), 0)</f>
        <v>241581</v>
      </c>
      <c r="Z230" s="168">
        <f>ROUND(IF(C230="22", IF(U230&gt;V230,Q230*'UNIT VALUES'!$D$39*'UNIT VALUES'!$D$44,Q230*'UNIT VALUES'!$D$42*'UNIT VALUES'!$D$44), IF(U230&gt;V230, Q230*'UNIT VALUES'!$D$29*'UNIT VALUES'!$D$36, Q230*'UNIT VALUES'!$D$31*'UNIT VALUES'!$D$36)),0)</f>
        <v>469612</v>
      </c>
      <c r="AA230" s="168">
        <f>ROUND(IF(C230="22", IF(U230&gt;V230,0,R230*'UNIT VALUES'!$D$43*'UNIT VALUES'!$D$44),IF(CALCS!U230&gt;CALCS!V230,0,CALCS!R230*'UNIT VALUES'!$D$34*'UNIT VALUES'!$D$36)), 0)</f>
        <v>0</v>
      </c>
      <c r="AB230" s="168">
        <f>ROUND(IF(C230="22",IF(U230&gt;V230,S230*'UNIT VALUES'!$D$40*'UNIT VALUES'!$D$44,0),IF(U230&gt;V230,S230*'UNIT VALUES'!$D$30*'UNIT VALUES'!$D$36)), 0)</f>
        <v>683025</v>
      </c>
      <c r="AC230" s="168">
        <f>ROUND(IF(U230&gt;V230,0,IF(T230&gt;1, IF(C230="66", T230*'UNIT VALUES'!$D$33*'UNIT VALUES'!$D$36,T230*'UNIT VALUES'!$D$32*'UNIT VALUES'!$D$36),0)),0)</f>
        <v>0</v>
      </c>
      <c r="AD230" t="str">
        <f t="shared" si="8"/>
        <v>069053</v>
      </c>
    </row>
    <row r="231" spans="1:30" x14ac:dyDescent="0.25">
      <c r="A231" s="176" t="s">
        <v>5205</v>
      </c>
      <c r="B231" s="176" t="s">
        <v>223</v>
      </c>
      <c r="C231" s="176" t="s">
        <v>99</v>
      </c>
      <c r="D231" s="176" t="s">
        <v>100</v>
      </c>
      <c r="E231" s="176" t="s">
        <v>224</v>
      </c>
      <c r="F231" s="176" t="s">
        <v>756</v>
      </c>
      <c r="G231" s="176" t="s">
        <v>236</v>
      </c>
      <c r="H231" s="176" t="s">
        <v>23</v>
      </c>
      <c r="I231" s="176" t="s">
        <v>23</v>
      </c>
      <c r="J231" s="176" t="s">
        <v>4628</v>
      </c>
      <c r="K231" s="176" t="s">
        <v>3328</v>
      </c>
      <c r="L231" s="176" t="s">
        <v>5206</v>
      </c>
      <c r="M231" s="177">
        <v>365328</v>
      </c>
      <c r="N231" s="177">
        <v>437293</v>
      </c>
      <c r="O231" s="177">
        <v>424191</v>
      </c>
      <c r="P231" s="177">
        <v>0</v>
      </c>
      <c r="Q231" s="177">
        <v>37566</v>
      </c>
      <c r="R231" s="177">
        <v>4872</v>
      </c>
      <c r="S231" s="177">
        <v>6404</v>
      </c>
      <c r="T231" s="24">
        <f>IF(P231&gt;0, ROUND(IF(IF(OR(C231="51", C231="52", C231="66"), (L231*'UNIT VALUES'!$C$26)-CALCS!P231,0)&gt;0, IF(OR(C231="51", C231="52", C231="66"), (L231*'UNIT VALUES'!$C$26)-CALCS!P231,0), 0), 0), ROUND(IF(IF(OR(C231="51", C231="52", C231="66"), (L231*'UNIT VALUES'!$C$26)-CALCS!O231,0)&gt;0, IF(OR(C231="51", C231="52", C231="66"), (L231*'UNIT VALUES'!$C$26)-CALCS!O231,0), 0), 0))</f>
        <v>0</v>
      </c>
      <c r="U231" s="25">
        <f>IF(C231="22", (O231*'UNIT VALUES'!$D$38)+(Q231*'UNIT VALUES'!$D$39)+(S231*'UNIT VALUES'!$D$40), (O231*'UNIT VALUES'!$D$28)+(Q231*'UNIT VALUES'!$D$29)+(S231*'UNIT VALUES'!$D$30))</f>
        <v>2976716.1963357721</v>
      </c>
      <c r="V231" s="25">
        <f>IF(C231="22",(O231*'UNIT VALUES'!$D$41)+(Q231*'UNIT VALUES'!$D$42)+(R231*'UNIT VALUES'!$D$43),IF(C231="66",(Q231*'UNIT VALUES'!$D$31)+(T231*'UNIT VALUES'!$D$33)+(R231*'UNIT VALUES'!$D$34),(Q231*'UNIT VALUES'!$D$31)+(T231*'UNIT VALUES'!$D$32)+(R231*'UNIT VALUES'!$D$34)))</f>
        <v>1028271.4520318316</v>
      </c>
      <c r="W231" s="25">
        <f t="shared" si="7"/>
        <v>2976716</v>
      </c>
      <c r="X231" s="30">
        <f>ROUND(IF(C231="22", W231*'UNIT VALUES'!$D$44, W231*'UNIT VALUES'!$D$36), 0)</f>
        <v>2602247</v>
      </c>
      <c r="Y231" s="168">
        <f>ROUND(IF(C231="22", IF(U231&gt;V231,O231*'UNIT VALUES'!$D$38*'UNIT VALUES'!$D$44,O231*'UNIT VALUES'!$D$41*'UNIT VALUES'!$D$44),IF(U231&gt;V231, O231*'UNIT VALUES'!$D$28*'UNIT VALUES'!$D$36,0)), 0)</f>
        <v>771255</v>
      </c>
      <c r="Z231" s="168">
        <f>ROUND(IF(C231="22", IF(U231&gt;V231,Q231*'UNIT VALUES'!$D$39*'UNIT VALUES'!$D$44,Q231*'UNIT VALUES'!$D$42*'UNIT VALUES'!$D$44), IF(U231&gt;V231, Q231*'UNIT VALUES'!$D$29*'UNIT VALUES'!$D$36, Q231*'UNIT VALUES'!$D$31*'UNIT VALUES'!$D$36)),0)</f>
        <v>917057</v>
      </c>
      <c r="AA231" s="168">
        <f>ROUND(IF(C231="22", IF(U231&gt;V231,0,R231*'UNIT VALUES'!$D$43*'UNIT VALUES'!$D$44),IF(CALCS!U231&gt;CALCS!V231,0,CALCS!R231*'UNIT VALUES'!$D$34*'UNIT VALUES'!$D$36)), 0)</f>
        <v>0</v>
      </c>
      <c r="AB231" s="168">
        <f>ROUND(IF(C231="22",IF(U231&gt;V231,S231*'UNIT VALUES'!$D$40*'UNIT VALUES'!$D$44,0),IF(U231&gt;V231,S231*'UNIT VALUES'!$D$30*'UNIT VALUES'!$D$36)), 0)</f>
        <v>913935</v>
      </c>
      <c r="AC231" s="168">
        <f>ROUND(IF(U231&gt;V231,0,IF(T231&gt;1, IF(C231="66", T231*'UNIT VALUES'!$D$33*'UNIT VALUES'!$D$36,T231*'UNIT VALUES'!$D$32*'UNIT VALUES'!$D$36),0)),0)</f>
        <v>0</v>
      </c>
      <c r="AD231" t="str">
        <f t="shared" si="8"/>
        <v>069059</v>
      </c>
    </row>
    <row r="232" spans="1:30" x14ac:dyDescent="0.25">
      <c r="A232" s="176" t="s">
        <v>5207</v>
      </c>
      <c r="B232" s="176" t="s">
        <v>223</v>
      </c>
      <c r="C232" s="176" t="s">
        <v>99</v>
      </c>
      <c r="D232" s="176" t="s">
        <v>100</v>
      </c>
      <c r="E232" s="176" t="s">
        <v>224</v>
      </c>
      <c r="F232" s="176" t="s">
        <v>758</v>
      </c>
      <c r="G232" s="176" t="s">
        <v>274</v>
      </c>
      <c r="H232" s="176" t="s">
        <v>23</v>
      </c>
      <c r="I232" s="176" t="s">
        <v>23</v>
      </c>
      <c r="J232" s="176" t="s">
        <v>245</v>
      </c>
      <c r="K232" s="176" t="s">
        <v>3328</v>
      </c>
      <c r="L232" s="176" t="s">
        <v>5208</v>
      </c>
      <c r="M232" s="177">
        <v>303617</v>
      </c>
      <c r="N232" s="177">
        <v>347272</v>
      </c>
      <c r="O232" s="177">
        <v>889693</v>
      </c>
      <c r="P232" s="177">
        <v>0</v>
      </c>
      <c r="Q232" s="177">
        <v>137627</v>
      </c>
      <c r="R232" s="177">
        <v>4953</v>
      </c>
      <c r="S232" s="177">
        <v>15769</v>
      </c>
      <c r="T232" s="24">
        <f>IF(P232&gt;0, ROUND(IF(IF(OR(C232="51", C232="52", C232="66"), (L232*'UNIT VALUES'!$C$26)-CALCS!P232,0)&gt;0, IF(OR(C232="51", C232="52", C232="66"), (L232*'UNIT VALUES'!$C$26)-CALCS!P232,0), 0), 0), ROUND(IF(IF(OR(C232="51", C232="52", C232="66"), (L232*'UNIT VALUES'!$C$26)-CALCS!O232,0)&gt;0, IF(OR(C232="51", C232="52", C232="66"), (L232*'UNIT VALUES'!$C$26)-CALCS!O232,0), 0), 0))</f>
        <v>0</v>
      </c>
      <c r="U232" s="25">
        <f>IF(C232="22", (O232*'UNIT VALUES'!$D$38)+(Q232*'UNIT VALUES'!$D$39)+(S232*'UNIT VALUES'!$D$40), (O232*'UNIT VALUES'!$D$28)+(Q232*'UNIT VALUES'!$D$29)+(S232*'UNIT VALUES'!$D$30))</f>
        <v>8267896.4679825576</v>
      </c>
      <c r="V232" s="25">
        <f>IF(C232="22",(O232*'UNIT VALUES'!$D$41)+(Q232*'UNIT VALUES'!$D$42)+(R232*'UNIT VALUES'!$D$43),IF(C232="66",(Q232*'UNIT VALUES'!$D$31)+(T232*'UNIT VALUES'!$D$33)+(R232*'UNIT VALUES'!$D$34),(Q232*'UNIT VALUES'!$D$31)+(T232*'UNIT VALUES'!$D$32)+(R232*'UNIT VALUES'!$D$34)))</f>
        <v>2711414.1428749124</v>
      </c>
      <c r="W232" s="25">
        <f t="shared" si="7"/>
        <v>8267896</v>
      </c>
      <c r="X232" s="30">
        <f>ROUND(IF(C232="22", W232*'UNIT VALUES'!$D$44, W232*'UNIT VALUES'!$D$36), 0)</f>
        <v>7227799</v>
      </c>
      <c r="Y232" s="168">
        <f>ROUND(IF(C232="22", IF(U232&gt;V232,O232*'UNIT VALUES'!$D$38*'UNIT VALUES'!$D$44,O232*'UNIT VALUES'!$D$41*'UNIT VALUES'!$D$44),IF(U232&gt;V232, O232*'UNIT VALUES'!$D$28*'UNIT VALUES'!$D$36,0)), 0)</f>
        <v>1617620</v>
      </c>
      <c r="Z232" s="168">
        <f>ROUND(IF(C232="22", IF(U232&gt;V232,Q232*'UNIT VALUES'!$D$39*'UNIT VALUES'!$D$44,Q232*'UNIT VALUES'!$D$42*'UNIT VALUES'!$D$44), IF(U232&gt;V232, Q232*'UNIT VALUES'!$D$29*'UNIT VALUES'!$D$36, Q232*'UNIT VALUES'!$D$31*'UNIT VALUES'!$D$36)),0)</f>
        <v>3359736</v>
      </c>
      <c r="AA232" s="168">
        <f>ROUND(IF(C232="22", IF(U232&gt;V232,0,R232*'UNIT VALUES'!$D$43*'UNIT VALUES'!$D$44),IF(CALCS!U232&gt;CALCS!V232,0,CALCS!R232*'UNIT VALUES'!$D$34*'UNIT VALUES'!$D$36)), 0)</f>
        <v>0</v>
      </c>
      <c r="AB232" s="168">
        <f>ROUND(IF(C232="22",IF(U232&gt;V232,S232*'UNIT VALUES'!$D$40*'UNIT VALUES'!$D$44,0),IF(U232&gt;V232,S232*'UNIT VALUES'!$D$30*'UNIT VALUES'!$D$36)), 0)</f>
        <v>2250443</v>
      </c>
      <c r="AC232" s="168">
        <f>ROUND(IF(U232&gt;V232,0,IF(T232&gt;1, IF(C232="66", T232*'UNIT VALUES'!$D$33*'UNIT VALUES'!$D$36,T232*'UNIT VALUES'!$D$32*'UNIT VALUES'!$D$36),0)),0)</f>
        <v>0</v>
      </c>
      <c r="AD232" t="str">
        <f t="shared" si="8"/>
        <v>069065</v>
      </c>
    </row>
    <row r="233" spans="1:30" x14ac:dyDescent="0.25">
      <c r="A233" s="176" t="s">
        <v>5209</v>
      </c>
      <c r="B233" s="176" t="s">
        <v>223</v>
      </c>
      <c r="C233" s="176" t="s">
        <v>99</v>
      </c>
      <c r="D233" s="176" t="s">
        <v>100</v>
      </c>
      <c r="E233" s="176" t="s">
        <v>224</v>
      </c>
      <c r="F233" s="176" t="s">
        <v>760</v>
      </c>
      <c r="G233" s="176" t="s">
        <v>294</v>
      </c>
      <c r="H233" s="176" t="s">
        <v>23</v>
      </c>
      <c r="I233" s="176" t="s">
        <v>23</v>
      </c>
      <c r="J233" s="176" t="s">
        <v>296</v>
      </c>
      <c r="K233" s="176" t="s">
        <v>3327</v>
      </c>
      <c r="L233" s="176" t="s">
        <v>5210</v>
      </c>
      <c r="M233" s="177">
        <v>507650</v>
      </c>
      <c r="N233" s="177">
        <v>507640</v>
      </c>
      <c r="O233" s="177">
        <v>689725</v>
      </c>
      <c r="P233" s="177">
        <v>0</v>
      </c>
      <c r="Q233" s="177">
        <v>116652</v>
      </c>
      <c r="R233" s="177">
        <v>4668</v>
      </c>
      <c r="S233" s="177">
        <v>11294</v>
      </c>
      <c r="T233" s="24">
        <f>IF(P233&gt;0, ROUND(IF(IF(OR(C233="51", C233="52", C233="66"), (L233*'UNIT VALUES'!$C$26)-CALCS!P233,0)&gt;0, IF(OR(C233="51", C233="52", C233="66"), (L233*'UNIT VALUES'!$C$26)-CALCS!P233,0), 0), 0), ROUND(IF(IF(OR(C233="51", C233="52", C233="66"), (L233*'UNIT VALUES'!$C$26)-CALCS!O233,0)&gt;0, IF(OR(C233="51", C233="52", C233="66"), (L233*'UNIT VALUES'!$C$26)-CALCS!O233,0), 0), 0))</f>
        <v>0</v>
      </c>
      <c r="U233" s="25">
        <f>IF(C233="22", (O233*'UNIT VALUES'!$D$38)+(Q233*'UNIT VALUES'!$D$39)+(S233*'UNIT VALUES'!$D$40), (O233*'UNIT VALUES'!$D$28)+(Q233*'UNIT VALUES'!$D$29)+(S233*'UNIT VALUES'!$D$30))</f>
        <v>6535733.0581765473</v>
      </c>
      <c r="V233" s="25">
        <f>IF(C233="22",(O233*'UNIT VALUES'!$D$41)+(Q233*'UNIT VALUES'!$D$42)+(R233*'UNIT VALUES'!$D$43),IF(C233="66",(Q233*'UNIT VALUES'!$D$31)+(T233*'UNIT VALUES'!$D$33)+(R233*'UNIT VALUES'!$D$34),(Q233*'UNIT VALUES'!$D$31)+(T233*'UNIT VALUES'!$D$32)+(R233*'UNIT VALUES'!$D$34)))</f>
        <v>2336648.0835458101</v>
      </c>
      <c r="W233" s="25">
        <f t="shared" si="7"/>
        <v>6535733</v>
      </c>
      <c r="X233" s="30">
        <f>ROUND(IF(C233="22", W233*'UNIT VALUES'!$D$44, W233*'UNIT VALUES'!$D$36), 0)</f>
        <v>5713542</v>
      </c>
      <c r="Y233" s="168">
        <f>ROUND(IF(C233="22", IF(U233&gt;V233,O233*'UNIT VALUES'!$D$38*'UNIT VALUES'!$D$44,O233*'UNIT VALUES'!$D$41*'UNIT VALUES'!$D$44),IF(U233&gt;V233, O233*'UNIT VALUES'!$D$28*'UNIT VALUES'!$D$36,0)), 0)</f>
        <v>1254043</v>
      </c>
      <c r="Z233" s="168">
        <f>ROUND(IF(C233="22", IF(U233&gt;V233,Q233*'UNIT VALUES'!$D$39*'UNIT VALUES'!$D$44,Q233*'UNIT VALUES'!$D$42*'UNIT VALUES'!$D$44), IF(U233&gt;V233, Q233*'UNIT VALUES'!$D$29*'UNIT VALUES'!$D$36, Q233*'UNIT VALUES'!$D$31*'UNIT VALUES'!$D$36)),0)</f>
        <v>2847697</v>
      </c>
      <c r="AA233" s="168">
        <f>ROUND(IF(C233="22", IF(U233&gt;V233,0,R233*'UNIT VALUES'!$D$43*'UNIT VALUES'!$D$44),IF(CALCS!U233&gt;CALCS!V233,0,CALCS!R233*'UNIT VALUES'!$D$34*'UNIT VALUES'!$D$36)), 0)</f>
        <v>0</v>
      </c>
      <c r="AB233" s="168">
        <f>ROUND(IF(C233="22",IF(U233&gt;V233,S233*'UNIT VALUES'!$D$40*'UNIT VALUES'!$D$44,0),IF(U233&gt;V233,S233*'UNIT VALUES'!$D$30*'UNIT VALUES'!$D$36)), 0)</f>
        <v>1611802</v>
      </c>
      <c r="AC233" s="168">
        <f>ROUND(IF(U233&gt;V233,0,IF(T233&gt;1, IF(C233="66", T233*'UNIT VALUES'!$D$33*'UNIT VALUES'!$D$36,T233*'UNIT VALUES'!$D$32*'UNIT VALUES'!$D$36),0)),0)</f>
        <v>0</v>
      </c>
      <c r="AD233" t="str">
        <f t="shared" si="8"/>
        <v>069067</v>
      </c>
    </row>
    <row r="234" spans="1:30" x14ac:dyDescent="0.25">
      <c r="A234" s="176" t="s">
        <v>5211</v>
      </c>
      <c r="B234" s="176" t="s">
        <v>223</v>
      </c>
      <c r="C234" s="176" t="s">
        <v>99</v>
      </c>
      <c r="D234" s="176" t="s">
        <v>100</v>
      </c>
      <c r="E234" s="176" t="s">
        <v>224</v>
      </c>
      <c r="F234" s="176" t="s">
        <v>762</v>
      </c>
      <c r="G234" s="176" t="s">
        <v>243</v>
      </c>
      <c r="H234" s="176" t="s">
        <v>23</v>
      </c>
      <c r="I234" s="176" t="s">
        <v>23</v>
      </c>
      <c r="J234" s="176" t="s">
        <v>245</v>
      </c>
      <c r="K234" s="176" t="s">
        <v>3328</v>
      </c>
      <c r="L234" s="176" t="s">
        <v>5212</v>
      </c>
      <c r="M234" s="177">
        <v>411332</v>
      </c>
      <c r="N234" s="177">
        <v>456839</v>
      </c>
      <c r="O234" s="177">
        <v>728745</v>
      </c>
      <c r="P234" s="177">
        <v>0</v>
      </c>
      <c r="Q234" s="177">
        <v>139285</v>
      </c>
      <c r="R234" s="177">
        <v>14153</v>
      </c>
      <c r="S234" s="177">
        <v>17333</v>
      </c>
      <c r="T234" s="24">
        <f>IF(P234&gt;0, ROUND(IF(IF(OR(C234="51", C234="52", C234="66"), (L234*'UNIT VALUES'!$C$26)-CALCS!P234,0)&gt;0, IF(OR(C234="51", C234="52", C234="66"), (L234*'UNIT VALUES'!$C$26)-CALCS!P234,0), 0), 0), ROUND(IF(IF(OR(C234="51", C234="52", C234="66"), (L234*'UNIT VALUES'!$C$26)-CALCS!O234,0)&gt;0, IF(OR(C234="51", C234="52", C234="66"), (L234*'UNIT VALUES'!$C$26)-CALCS!O234,0), 0), 0))</f>
        <v>0</v>
      </c>
      <c r="U234" s="25">
        <f>IF(C234="22", (O234*'UNIT VALUES'!$D$38)+(Q234*'UNIT VALUES'!$D$39)+(S234*'UNIT VALUES'!$D$40), (O234*'UNIT VALUES'!$D$28)+(Q234*'UNIT VALUES'!$D$29)+(S234*'UNIT VALUES'!$D$30))</f>
        <v>8234776.0821387973</v>
      </c>
      <c r="V234" s="25">
        <f>IF(C234="22",(O234*'UNIT VALUES'!$D$41)+(Q234*'UNIT VALUES'!$D$42)+(R234*'UNIT VALUES'!$D$43),IF(C234="66",(Q234*'UNIT VALUES'!$D$31)+(T234*'UNIT VALUES'!$D$33)+(R234*'UNIT VALUES'!$D$34),(Q234*'UNIT VALUES'!$D$31)+(T234*'UNIT VALUES'!$D$32)+(R234*'UNIT VALUES'!$D$34)))</f>
        <v>3492372.198432588</v>
      </c>
      <c r="W234" s="25">
        <f t="shared" si="7"/>
        <v>8234776</v>
      </c>
      <c r="X234" s="30">
        <f>ROUND(IF(C234="22", W234*'UNIT VALUES'!$D$44, W234*'UNIT VALUES'!$D$36), 0)</f>
        <v>7198846</v>
      </c>
      <c r="Y234" s="168">
        <f>ROUND(IF(C234="22", IF(U234&gt;V234,O234*'UNIT VALUES'!$D$38*'UNIT VALUES'!$D$44,O234*'UNIT VALUES'!$D$41*'UNIT VALUES'!$D$44),IF(U234&gt;V234, O234*'UNIT VALUES'!$D$28*'UNIT VALUES'!$D$36,0)), 0)</f>
        <v>1324988</v>
      </c>
      <c r="Z234" s="168">
        <f>ROUND(IF(C234="22", IF(U234&gt;V234,Q234*'UNIT VALUES'!$D$39*'UNIT VALUES'!$D$44,Q234*'UNIT VALUES'!$D$42*'UNIT VALUES'!$D$44), IF(U234&gt;V234, Q234*'UNIT VALUES'!$D$29*'UNIT VALUES'!$D$36, Q234*'UNIT VALUES'!$D$31*'UNIT VALUES'!$D$36)),0)</f>
        <v>3400211</v>
      </c>
      <c r="AA234" s="168">
        <f>ROUND(IF(C234="22", IF(U234&gt;V234,0,R234*'UNIT VALUES'!$D$43*'UNIT VALUES'!$D$44),IF(CALCS!U234&gt;CALCS!V234,0,CALCS!R234*'UNIT VALUES'!$D$34*'UNIT VALUES'!$D$36)), 0)</f>
        <v>0</v>
      </c>
      <c r="AB234" s="168">
        <f>ROUND(IF(C234="22",IF(U234&gt;V234,S234*'UNIT VALUES'!$D$40*'UNIT VALUES'!$D$44,0),IF(U234&gt;V234,S234*'UNIT VALUES'!$D$30*'UNIT VALUES'!$D$36)), 0)</f>
        <v>2473647</v>
      </c>
      <c r="AC234" s="168">
        <f>ROUND(IF(U234&gt;V234,0,IF(T234&gt;1, IF(C234="66", T234*'UNIT VALUES'!$D$33*'UNIT VALUES'!$D$36,T234*'UNIT VALUES'!$D$32*'UNIT VALUES'!$D$36),0)),0)</f>
        <v>0</v>
      </c>
      <c r="AD234" t="str">
        <f t="shared" si="8"/>
        <v>069071</v>
      </c>
    </row>
    <row r="235" spans="1:30" x14ac:dyDescent="0.25">
      <c r="A235" s="176" t="s">
        <v>5213</v>
      </c>
      <c r="B235" s="176" t="s">
        <v>223</v>
      </c>
      <c r="C235" s="176" t="s">
        <v>99</v>
      </c>
      <c r="D235" s="176" t="s">
        <v>100</v>
      </c>
      <c r="E235" s="176" t="s">
        <v>224</v>
      </c>
      <c r="F235" s="176" t="s">
        <v>101</v>
      </c>
      <c r="G235" s="176" t="s">
        <v>50</v>
      </c>
      <c r="H235" s="176" t="s">
        <v>23</v>
      </c>
      <c r="I235" s="176" t="s">
        <v>23</v>
      </c>
      <c r="J235" s="176" t="s">
        <v>271</v>
      </c>
      <c r="K235" s="176" t="s">
        <v>3328</v>
      </c>
      <c r="L235" s="176" t="s">
        <v>5214</v>
      </c>
      <c r="M235" s="177">
        <v>397266</v>
      </c>
      <c r="N235" s="177">
        <v>499553</v>
      </c>
      <c r="O235" s="177">
        <v>655911</v>
      </c>
      <c r="P235" s="177">
        <v>0</v>
      </c>
      <c r="Q235" s="177">
        <v>69636</v>
      </c>
      <c r="R235" s="177">
        <v>7314</v>
      </c>
      <c r="S235" s="177">
        <v>8769</v>
      </c>
      <c r="T235" s="24">
        <f>IF(P235&gt;0, ROUND(IF(IF(OR(C235="51", C235="52", C235="66"), (L235*'UNIT VALUES'!$C$26)-CALCS!P235,0)&gt;0, IF(OR(C235="51", C235="52", C235="66"), (L235*'UNIT VALUES'!$C$26)-CALCS!P235,0), 0), 0), ROUND(IF(IF(OR(C235="51", C235="52", C235="66"), (L235*'UNIT VALUES'!$C$26)-CALCS!O235,0)&gt;0, IF(OR(C235="51", C235="52", C235="66"), (L235*'UNIT VALUES'!$C$26)-CALCS!O235,0), 0), 0))</f>
        <v>0</v>
      </c>
      <c r="U235" s="25">
        <f>IF(C235="22", (O235*'UNIT VALUES'!$D$38)+(Q235*'UNIT VALUES'!$D$39)+(S235*'UNIT VALUES'!$D$40), (O235*'UNIT VALUES'!$D$28)+(Q235*'UNIT VALUES'!$D$29)+(S235*'UNIT VALUES'!$D$30))</f>
        <v>4740286.6639931826</v>
      </c>
      <c r="V235" s="25">
        <f>IF(C235="22",(O235*'UNIT VALUES'!$D$41)+(Q235*'UNIT VALUES'!$D$42)+(R235*'UNIT VALUES'!$D$43),IF(C235="66",(Q235*'UNIT VALUES'!$D$31)+(T235*'UNIT VALUES'!$D$33)+(R235*'UNIT VALUES'!$D$34),(Q235*'UNIT VALUES'!$D$31)+(T235*'UNIT VALUES'!$D$32)+(R235*'UNIT VALUES'!$D$34)))</f>
        <v>1765520.6576033561</v>
      </c>
      <c r="W235" s="25">
        <f t="shared" si="7"/>
        <v>4740287</v>
      </c>
      <c r="X235" s="30">
        <f>ROUND(IF(C235="22", W235*'UNIT VALUES'!$D$44, W235*'UNIT VALUES'!$D$36), 0)</f>
        <v>4143962</v>
      </c>
      <c r="Y235" s="168">
        <f>ROUND(IF(C235="22", IF(U235&gt;V235,O235*'UNIT VALUES'!$D$38*'UNIT VALUES'!$D$44,O235*'UNIT VALUES'!$D$41*'UNIT VALUES'!$D$44),IF(U235&gt;V235, O235*'UNIT VALUES'!$D$28*'UNIT VALUES'!$D$36,0)), 0)</f>
        <v>1192563</v>
      </c>
      <c r="Z235" s="168">
        <f>ROUND(IF(C235="22", IF(U235&gt;V235,Q235*'UNIT VALUES'!$D$39*'UNIT VALUES'!$D$44,Q235*'UNIT VALUES'!$D$42*'UNIT VALUES'!$D$44), IF(U235&gt;V235, Q235*'UNIT VALUES'!$D$29*'UNIT VALUES'!$D$36, Q235*'UNIT VALUES'!$D$31*'UNIT VALUES'!$D$36)),0)</f>
        <v>1699947</v>
      </c>
      <c r="AA235" s="168">
        <f>ROUND(IF(C235="22", IF(U235&gt;V235,0,R235*'UNIT VALUES'!$D$43*'UNIT VALUES'!$D$44),IF(CALCS!U235&gt;CALCS!V235,0,CALCS!R235*'UNIT VALUES'!$D$34*'UNIT VALUES'!$D$36)), 0)</f>
        <v>0</v>
      </c>
      <c r="AB235" s="168">
        <f>ROUND(IF(C235="22",IF(U235&gt;V235,S235*'UNIT VALUES'!$D$40*'UNIT VALUES'!$D$44,0),IF(U235&gt;V235,S235*'UNIT VALUES'!$D$30*'UNIT VALUES'!$D$36)), 0)</f>
        <v>1251451</v>
      </c>
      <c r="AC235" s="168">
        <f>ROUND(IF(U235&gt;V235,0,IF(T235&gt;1, IF(C235="66", T235*'UNIT VALUES'!$D$33*'UNIT VALUES'!$D$36,T235*'UNIT VALUES'!$D$32*'UNIT VALUES'!$D$36),0)),0)</f>
        <v>0</v>
      </c>
      <c r="AD235" t="str">
        <f t="shared" si="8"/>
        <v>069073</v>
      </c>
    </row>
    <row r="236" spans="1:30" x14ac:dyDescent="0.25">
      <c r="A236" s="176" t="s">
        <v>5215</v>
      </c>
      <c r="B236" s="176" t="s">
        <v>223</v>
      </c>
      <c r="C236" s="176" t="s">
        <v>99</v>
      </c>
      <c r="D236" s="176" t="s">
        <v>100</v>
      </c>
      <c r="E236" s="176" t="s">
        <v>224</v>
      </c>
      <c r="F236" s="176" t="s">
        <v>765</v>
      </c>
      <c r="G236" s="176" t="s">
        <v>66</v>
      </c>
      <c r="H236" s="176" t="s">
        <v>23</v>
      </c>
      <c r="I236" s="176" t="s">
        <v>23</v>
      </c>
      <c r="J236" s="176" t="s">
        <v>442</v>
      </c>
      <c r="K236" s="176" t="s">
        <v>3327</v>
      </c>
      <c r="L236" s="176" t="s">
        <v>5216</v>
      </c>
      <c r="M236" s="177">
        <v>162566</v>
      </c>
      <c r="N236" s="177">
        <v>162342</v>
      </c>
      <c r="O236" s="177">
        <v>361996</v>
      </c>
      <c r="P236" s="177">
        <v>0</v>
      </c>
      <c r="Q236" s="177">
        <v>44009</v>
      </c>
      <c r="R236" s="177">
        <v>5509</v>
      </c>
      <c r="S236" s="177">
        <v>6671</v>
      </c>
      <c r="T236" s="24">
        <f>IF(P236&gt;0, ROUND(IF(IF(OR(C236="51", C236="52", C236="66"), (L236*'UNIT VALUES'!$C$26)-CALCS!P236,0)&gt;0, IF(OR(C236="51", C236="52", C236="66"), (L236*'UNIT VALUES'!$C$26)-CALCS!P236,0), 0), 0), ROUND(IF(IF(OR(C236="51", C236="52", C236="66"), (L236*'UNIT VALUES'!$C$26)-CALCS!O236,0)&gt;0, IF(OR(C236="51", C236="52", C236="66"), (L236*'UNIT VALUES'!$C$26)-CALCS!O236,0), 0), 0))</f>
        <v>0</v>
      </c>
      <c r="U236" s="25">
        <f>IF(C236="22", (O236*'UNIT VALUES'!$D$38)+(Q236*'UNIT VALUES'!$D$39)+(S236*'UNIT VALUES'!$D$40), (O236*'UNIT VALUES'!$D$28)+(Q236*'UNIT VALUES'!$D$29)+(S236*'UNIT VALUES'!$D$30))</f>
        <v>3070869.2686799373</v>
      </c>
      <c r="V236" s="25">
        <f>IF(C236="22",(O236*'UNIT VALUES'!$D$41)+(Q236*'UNIT VALUES'!$D$42)+(R236*'UNIT VALUES'!$D$43),IF(C236="66",(Q236*'UNIT VALUES'!$D$31)+(T236*'UNIT VALUES'!$D$33)+(R236*'UNIT VALUES'!$D$34),(Q236*'UNIT VALUES'!$D$31)+(T236*'UNIT VALUES'!$D$32)+(R236*'UNIT VALUES'!$D$34)))</f>
        <v>1188372.6542436017</v>
      </c>
      <c r="W236" s="25">
        <f t="shared" si="7"/>
        <v>3070869</v>
      </c>
      <c r="X236" s="30">
        <f>ROUND(IF(C236="22", W236*'UNIT VALUES'!$D$44, W236*'UNIT VALUES'!$D$36), 0)</f>
        <v>2684555</v>
      </c>
      <c r="Y236" s="168">
        <f>ROUND(IF(C236="22", IF(U236&gt;V236,O236*'UNIT VALUES'!$D$38*'UNIT VALUES'!$D$44,O236*'UNIT VALUES'!$D$41*'UNIT VALUES'!$D$44),IF(U236&gt;V236, O236*'UNIT VALUES'!$D$28*'UNIT VALUES'!$D$36,0)), 0)</f>
        <v>658173</v>
      </c>
      <c r="Z236" s="168">
        <f>ROUND(IF(C236="22", IF(U236&gt;V236,Q236*'UNIT VALUES'!$D$39*'UNIT VALUES'!$D$44,Q236*'UNIT VALUES'!$D$42*'UNIT VALUES'!$D$44), IF(U236&gt;V236, Q236*'UNIT VALUES'!$D$29*'UNIT VALUES'!$D$36, Q236*'UNIT VALUES'!$D$31*'UNIT VALUES'!$D$36)),0)</f>
        <v>1074343</v>
      </c>
      <c r="AA236" s="168">
        <f>ROUND(IF(C236="22", IF(U236&gt;V236,0,R236*'UNIT VALUES'!$D$43*'UNIT VALUES'!$D$44),IF(CALCS!U236&gt;CALCS!V236,0,CALCS!R236*'UNIT VALUES'!$D$34*'UNIT VALUES'!$D$36)), 0)</f>
        <v>0</v>
      </c>
      <c r="AB236" s="168">
        <f>ROUND(IF(C236="22",IF(U236&gt;V236,S236*'UNIT VALUES'!$D$40*'UNIT VALUES'!$D$44,0),IF(U236&gt;V236,S236*'UNIT VALUES'!$D$30*'UNIT VALUES'!$D$36)), 0)</f>
        <v>952039</v>
      </c>
      <c r="AC236" s="168">
        <f>ROUND(IF(U236&gt;V236,0,IF(T236&gt;1, IF(C236="66", T236*'UNIT VALUES'!$D$33*'UNIT VALUES'!$D$36,T236*'UNIT VALUES'!$D$32*'UNIT VALUES'!$D$36),0)),0)</f>
        <v>0</v>
      </c>
      <c r="AD236" t="str">
        <f t="shared" si="8"/>
        <v>069077</v>
      </c>
    </row>
    <row r="237" spans="1:30" x14ac:dyDescent="0.25">
      <c r="A237" s="176" t="s">
        <v>5217</v>
      </c>
      <c r="B237" s="176" t="s">
        <v>223</v>
      </c>
      <c r="C237" s="176" t="s">
        <v>99</v>
      </c>
      <c r="D237" s="176" t="s">
        <v>100</v>
      </c>
      <c r="E237" s="176" t="s">
        <v>224</v>
      </c>
      <c r="F237" s="176" t="s">
        <v>767</v>
      </c>
      <c r="G237" s="176" t="s">
        <v>768</v>
      </c>
      <c r="H237" s="176" t="s">
        <v>23</v>
      </c>
      <c r="I237" s="176" t="s">
        <v>23</v>
      </c>
      <c r="J237" s="176" t="s">
        <v>769</v>
      </c>
      <c r="K237" s="176" t="s">
        <v>3328</v>
      </c>
      <c r="L237" s="176" t="s">
        <v>5218</v>
      </c>
      <c r="M237" s="177">
        <v>146608</v>
      </c>
      <c r="N237" s="177">
        <v>146608</v>
      </c>
      <c r="O237" s="177">
        <v>269246</v>
      </c>
      <c r="P237" s="177">
        <v>0</v>
      </c>
      <c r="Q237" s="177">
        <v>36784</v>
      </c>
      <c r="R237" s="177">
        <v>5729</v>
      </c>
      <c r="S237" s="177">
        <v>3681</v>
      </c>
      <c r="T237" s="24">
        <f>IF(P237&gt;0, ROUND(IF(IF(OR(C237="51", C237="52", C237="66"), (L237*'UNIT VALUES'!$C$26)-CALCS!P237,0)&gt;0, IF(OR(C237="51", C237="52", C237="66"), (L237*'UNIT VALUES'!$C$26)-CALCS!P237,0), 0), 0), ROUND(IF(IF(OR(C237="51", C237="52", C237="66"), (L237*'UNIT VALUES'!$C$26)-CALCS!O237,0)&gt;0, IF(OR(C237="51", C237="52", C237="66"), (L237*'UNIT VALUES'!$C$26)-CALCS!O237,0), 0), 0))</f>
        <v>0</v>
      </c>
      <c r="U237" s="25">
        <f>IF(C237="22", (O237*'UNIT VALUES'!$D$38)+(Q237*'UNIT VALUES'!$D$39)+(S237*'UNIT VALUES'!$D$40), (O237*'UNIT VALUES'!$D$28)+(Q237*'UNIT VALUES'!$D$29)+(S237*'UNIT VALUES'!$D$30))</f>
        <v>2188092.1716949744</v>
      </c>
      <c r="V237" s="25">
        <f>IF(C237="22",(O237*'UNIT VALUES'!$D$41)+(Q237*'UNIT VALUES'!$D$42)+(R237*'UNIT VALUES'!$D$43),IF(C237="66",(Q237*'UNIT VALUES'!$D$31)+(T237*'UNIT VALUES'!$D$33)+(R237*'UNIT VALUES'!$D$34),(Q237*'UNIT VALUES'!$D$31)+(T237*'UNIT VALUES'!$D$32)+(R237*'UNIT VALUES'!$D$34)))</f>
        <v>1085329.3341008215</v>
      </c>
      <c r="W237" s="25">
        <f t="shared" si="7"/>
        <v>2188092</v>
      </c>
      <c r="X237" s="30">
        <f>ROUND(IF(C237="22", W237*'UNIT VALUES'!$D$44, W237*'UNIT VALUES'!$D$36), 0)</f>
        <v>1912831</v>
      </c>
      <c r="Y237" s="168">
        <f>ROUND(IF(C237="22", IF(U237&gt;V237,O237*'UNIT VALUES'!$D$38*'UNIT VALUES'!$D$44,O237*'UNIT VALUES'!$D$41*'UNIT VALUES'!$D$44),IF(U237&gt;V237, O237*'UNIT VALUES'!$D$28*'UNIT VALUES'!$D$36,0)), 0)</f>
        <v>489537</v>
      </c>
      <c r="Z237" s="168">
        <f>ROUND(IF(C237="22", IF(U237&gt;V237,Q237*'UNIT VALUES'!$D$39*'UNIT VALUES'!$D$44,Q237*'UNIT VALUES'!$D$42*'UNIT VALUES'!$D$44), IF(U237&gt;V237, Q237*'UNIT VALUES'!$D$29*'UNIT VALUES'!$D$36, Q237*'UNIT VALUES'!$D$31*'UNIT VALUES'!$D$36)),0)</f>
        <v>897967</v>
      </c>
      <c r="AA237" s="168">
        <f>ROUND(IF(C237="22", IF(U237&gt;V237,0,R237*'UNIT VALUES'!$D$43*'UNIT VALUES'!$D$44),IF(CALCS!U237&gt;CALCS!V237,0,CALCS!R237*'UNIT VALUES'!$D$34*'UNIT VALUES'!$D$36)), 0)</f>
        <v>0</v>
      </c>
      <c r="AB237" s="168">
        <f>ROUND(IF(C237="22",IF(U237&gt;V237,S237*'UNIT VALUES'!$D$40*'UNIT VALUES'!$D$44,0),IF(U237&gt;V237,S237*'UNIT VALUES'!$D$30*'UNIT VALUES'!$D$36)), 0)</f>
        <v>525327</v>
      </c>
      <c r="AC237" s="168">
        <f>ROUND(IF(U237&gt;V237,0,IF(T237&gt;1, IF(C237="66", T237*'UNIT VALUES'!$D$33*'UNIT VALUES'!$D$36,T237*'UNIT VALUES'!$D$32*'UNIT VALUES'!$D$36),0)),0)</f>
        <v>0</v>
      </c>
      <c r="AD237" t="str">
        <f t="shared" si="8"/>
        <v>069079</v>
      </c>
    </row>
    <row r="238" spans="1:30" x14ac:dyDescent="0.25">
      <c r="A238" s="176" t="s">
        <v>5219</v>
      </c>
      <c r="B238" s="176" t="s">
        <v>223</v>
      </c>
      <c r="C238" s="176" t="s">
        <v>99</v>
      </c>
      <c r="D238" s="176" t="s">
        <v>100</v>
      </c>
      <c r="E238" s="176" t="s">
        <v>224</v>
      </c>
      <c r="F238" s="176" t="s">
        <v>771</v>
      </c>
      <c r="G238" s="176" t="s">
        <v>43</v>
      </c>
      <c r="H238" s="176" t="s">
        <v>23</v>
      </c>
      <c r="I238" s="176" t="s">
        <v>23</v>
      </c>
      <c r="J238" s="176" t="s">
        <v>319</v>
      </c>
      <c r="K238" s="176" t="s">
        <v>3327</v>
      </c>
      <c r="L238" s="176" t="s">
        <v>5220</v>
      </c>
      <c r="M238" s="177">
        <v>326896</v>
      </c>
      <c r="N238" s="177">
        <v>326905</v>
      </c>
      <c r="O238" s="177">
        <v>402436</v>
      </c>
      <c r="P238" s="177">
        <v>0</v>
      </c>
      <c r="Q238" s="177">
        <v>28769</v>
      </c>
      <c r="R238" s="177">
        <v>13194</v>
      </c>
      <c r="S238" s="177">
        <v>8215</v>
      </c>
      <c r="T238" s="24">
        <f>IF(P238&gt;0, ROUND(IF(IF(OR(C238="51", C238="52", C238="66"), (L238*'UNIT VALUES'!$C$26)-CALCS!P238,0)&gt;0, IF(OR(C238="51", C238="52", C238="66"), (L238*'UNIT VALUES'!$C$26)-CALCS!P238,0), 0), 0), ROUND(IF(IF(OR(C238="51", C238="52", C238="66"), (L238*'UNIT VALUES'!$C$26)-CALCS!O238,0)&gt;0, IF(OR(C238="51", C238="52", C238="66"), (L238*'UNIT VALUES'!$C$26)-CALCS!O238,0), 0), 0))</f>
        <v>0</v>
      </c>
      <c r="U238" s="25">
        <f>IF(C238="22", (O238*'UNIT VALUES'!$D$38)+(Q238*'UNIT VALUES'!$D$39)+(S238*'UNIT VALUES'!$D$40), (O238*'UNIT VALUES'!$D$28)+(Q238*'UNIT VALUES'!$D$29)+(S238*'UNIT VALUES'!$D$30))</f>
        <v>2981460.6101593794</v>
      </c>
      <c r="V238" s="25">
        <f>IF(C238="22",(O238*'UNIT VALUES'!$D$41)+(Q238*'UNIT VALUES'!$D$42)+(R238*'UNIT VALUES'!$D$43),IF(C238="66",(Q238*'UNIT VALUES'!$D$31)+(T238*'UNIT VALUES'!$D$33)+(R238*'UNIT VALUES'!$D$34),(Q238*'UNIT VALUES'!$D$31)+(T238*'UNIT VALUES'!$D$32)+(R238*'UNIT VALUES'!$D$34)))</f>
        <v>1562177.6702820489</v>
      </c>
      <c r="W238" s="25">
        <f t="shared" si="7"/>
        <v>2981461</v>
      </c>
      <c r="X238" s="30">
        <f>ROUND(IF(C238="22", W238*'UNIT VALUES'!$D$44, W238*'UNIT VALUES'!$D$36), 0)</f>
        <v>2606395</v>
      </c>
      <c r="Y238" s="168">
        <f>ROUND(IF(C238="22", IF(U238&gt;V238,O238*'UNIT VALUES'!$D$38*'UNIT VALUES'!$D$44,O238*'UNIT VALUES'!$D$41*'UNIT VALUES'!$D$44),IF(U238&gt;V238, O238*'UNIT VALUES'!$D$28*'UNIT VALUES'!$D$36,0)), 0)</f>
        <v>731700</v>
      </c>
      <c r="Z238" s="168">
        <f>ROUND(IF(C238="22", IF(U238&gt;V238,Q238*'UNIT VALUES'!$D$39*'UNIT VALUES'!$D$44,Q238*'UNIT VALUES'!$D$42*'UNIT VALUES'!$D$44), IF(U238&gt;V238, Q238*'UNIT VALUES'!$D$29*'UNIT VALUES'!$D$36, Q238*'UNIT VALUES'!$D$31*'UNIT VALUES'!$D$36)),0)</f>
        <v>702306</v>
      </c>
      <c r="AA238" s="168">
        <f>ROUND(IF(C238="22", IF(U238&gt;V238,0,R238*'UNIT VALUES'!$D$43*'UNIT VALUES'!$D$44),IF(CALCS!U238&gt;CALCS!V238,0,CALCS!R238*'UNIT VALUES'!$D$34*'UNIT VALUES'!$D$36)), 0)</f>
        <v>0</v>
      </c>
      <c r="AB238" s="168">
        <f>ROUND(IF(C238="22",IF(U238&gt;V238,S238*'UNIT VALUES'!$D$40*'UNIT VALUES'!$D$44,0),IF(U238&gt;V238,S238*'UNIT VALUES'!$D$30*'UNIT VALUES'!$D$36)), 0)</f>
        <v>1172388</v>
      </c>
      <c r="AC238" s="168">
        <f>ROUND(IF(U238&gt;V238,0,IF(T238&gt;1, IF(C238="66", T238*'UNIT VALUES'!$D$33*'UNIT VALUES'!$D$36,T238*'UNIT VALUES'!$D$32*'UNIT VALUES'!$D$36),0)),0)</f>
        <v>0</v>
      </c>
      <c r="AD238" t="str">
        <f t="shared" si="8"/>
        <v>069081</v>
      </c>
    </row>
    <row r="239" spans="1:30" x14ac:dyDescent="0.25">
      <c r="A239" s="176" t="s">
        <v>5221</v>
      </c>
      <c r="B239" s="176" t="s">
        <v>223</v>
      </c>
      <c r="C239" s="176" t="s">
        <v>99</v>
      </c>
      <c r="D239" s="176" t="s">
        <v>100</v>
      </c>
      <c r="E239" s="176" t="s">
        <v>224</v>
      </c>
      <c r="F239" s="176" t="s">
        <v>773</v>
      </c>
      <c r="G239" s="176" t="s">
        <v>384</v>
      </c>
      <c r="H239" s="176" t="s">
        <v>23</v>
      </c>
      <c r="I239" s="176" t="s">
        <v>23</v>
      </c>
      <c r="J239" s="176" t="s">
        <v>4627</v>
      </c>
      <c r="K239" s="176" t="s">
        <v>3328</v>
      </c>
      <c r="L239" s="176" t="s">
        <v>5222</v>
      </c>
      <c r="M239" s="177">
        <v>-140366</v>
      </c>
      <c r="N239" s="177">
        <v>-140366</v>
      </c>
      <c r="O239" s="177">
        <v>165853</v>
      </c>
      <c r="P239" s="177">
        <v>0</v>
      </c>
      <c r="Q239" s="177">
        <v>21506</v>
      </c>
      <c r="R239" s="177">
        <v>2970</v>
      </c>
      <c r="S239" s="177">
        <v>2548</v>
      </c>
      <c r="T239" s="24">
        <f>IF(P239&gt;0, ROUND(IF(IF(OR(C239="51", C239="52", C239="66"), (L239*'UNIT VALUES'!$C$26)-CALCS!P239,0)&gt;0, IF(OR(C239="51", C239="52", C239="66"), (L239*'UNIT VALUES'!$C$26)-CALCS!P239,0), 0), 0), ROUND(IF(IF(OR(C239="51", C239="52", C239="66"), (L239*'UNIT VALUES'!$C$26)-CALCS!O239,0)&gt;0, IF(OR(C239="51", C239="52", C239="66"), (L239*'UNIT VALUES'!$C$26)-CALCS!O239,0), 0), 0))</f>
        <v>0</v>
      </c>
      <c r="U239" s="25">
        <f>IF(C239="22", (O239*'UNIT VALUES'!$D$38)+(Q239*'UNIT VALUES'!$D$39)+(S239*'UNIT VALUES'!$D$40), (O239*'UNIT VALUES'!$D$28)+(Q239*'UNIT VALUES'!$D$29)+(S239*'UNIT VALUES'!$D$30))</f>
        <v>1361455.9890392658</v>
      </c>
      <c r="V239" s="25">
        <f>IF(C239="22",(O239*'UNIT VALUES'!$D$41)+(Q239*'UNIT VALUES'!$D$42)+(R239*'UNIT VALUES'!$D$43),IF(C239="66",(Q239*'UNIT VALUES'!$D$31)+(T239*'UNIT VALUES'!$D$33)+(R239*'UNIT VALUES'!$D$34),(Q239*'UNIT VALUES'!$D$31)+(T239*'UNIT VALUES'!$D$32)+(R239*'UNIT VALUES'!$D$34)))</f>
        <v>603476.39879247162</v>
      </c>
      <c r="W239" s="25">
        <f t="shared" si="7"/>
        <v>1361456</v>
      </c>
      <c r="X239" s="30">
        <f>ROUND(IF(C239="22", W239*'UNIT VALUES'!$D$44, W239*'UNIT VALUES'!$D$36), 0)</f>
        <v>1190186</v>
      </c>
      <c r="Y239" s="168">
        <f>ROUND(IF(C239="22", IF(U239&gt;V239,O239*'UNIT VALUES'!$D$38*'UNIT VALUES'!$D$44,O239*'UNIT VALUES'!$D$41*'UNIT VALUES'!$D$44),IF(U239&gt;V239, O239*'UNIT VALUES'!$D$28*'UNIT VALUES'!$D$36,0)), 0)</f>
        <v>301550</v>
      </c>
      <c r="Z239" s="168">
        <f>ROUND(IF(C239="22", IF(U239&gt;V239,Q239*'UNIT VALUES'!$D$39*'UNIT VALUES'!$D$44,Q239*'UNIT VALUES'!$D$42*'UNIT VALUES'!$D$44), IF(U239&gt;V239, Q239*'UNIT VALUES'!$D$29*'UNIT VALUES'!$D$36, Q239*'UNIT VALUES'!$D$31*'UNIT VALUES'!$D$36)),0)</f>
        <v>525002</v>
      </c>
      <c r="AA239" s="168">
        <f>ROUND(IF(C239="22", IF(U239&gt;V239,0,R239*'UNIT VALUES'!$D$43*'UNIT VALUES'!$D$44),IF(CALCS!U239&gt;CALCS!V239,0,CALCS!R239*'UNIT VALUES'!$D$34*'UNIT VALUES'!$D$36)), 0)</f>
        <v>0</v>
      </c>
      <c r="AB239" s="168">
        <f>ROUND(IF(C239="22",IF(U239&gt;V239,S239*'UNIT VALUES'!$D$40*'UNIT VALUES'!$D$44,0),IF(U239&gt;V239,S239*'UNIT VALUES'!$D$30*'UNIT VALUES'!$D$36)), 0)</f>
        <v>363633</v>
      </c>
      <c r="AC239" s="168">
        <f>ROUND(IF(U239&gt;V239,0,IF(T239&gt;1, IF(C239="66", T239*'UNIT VALUES'!$D$33*'UNIT VALUES'!$D$36,T239*'UNIT VALUES'!$D$32*'UNIT VALUES'!$D$36),0)),0)</f>
        <v>0</v>
      </c>
      <c r="AD239" t="str">
        <f t="shared" si="8"/>
        <v>069083</v>
      </c>
    </row>
    <row r="240" spans="1:30" x14ac:dyDescent="0.25">
      <c r="A240" s="176" t="s">
        <v>5223</v>
      </c>
      <c r="B240" s="176" t="s">
        <v>223</v>
      </c>
      <c r="C240" s="176" t="s">
        <v>99</v>
      </c>
      <c r="D240" s="176" t="s">
        <v>100</v>
      </c>
      <c r="E240" s="176" t="s">
        <v>224</v>
      </c>
      <c r="F240" s="176" t="s">
        <v>775</v>
      </c>
      <c r="G240" s="176" t="s">
        <v>314</v>
      </c>
      <c r="H240" s="176" t="s">
        <v>23</v>
      </c>
      <c r="I240" s="176" t="s">
        <v>23</v>
      </c>
      <c r="J240" s="176" t="s">
        <v>316</v>
      </c>
      <c r="K240" s="176" t="s">
        <v>3327</v>
      </c>
      <c r="L240" s="176" t="s">
        <v>5224</v>
      </c>
      <c r="M240" s="177">
        <v>248041</v>
      </c>
      <c r="N240" s="177">
        <v>263909</v>
      </c>
      <c r="O240" s="177">
        <v>274622</v>
      </c>
      <c r="P240" s="177">
        <v>0</v>
      </c>
      <c r="Q240" s="177">
        <v>17362</v>
      </c>
      <c r="R240" s="177">
        <v>6342</v>
      </c>
      <c r="S240" s="177">
        <v>2931</v>
      </c>
      <c r="T240" s="24">
        <f>IF(P240&gt;0, ROUND(IF(IF(OR(C240="51", C240="52", C240="66"), (L240*'UNIT VALUES'!$C$26)-CALCS!P240,0)&gt;0, IF(OR(C240="51", C240="52", C240="66"), (L240*'UNIT VALUES'!$C$26)-CALCS!P240,0), 0), 0), ROUND(IF(IF(OR(C240="51", C240="52", C240="66"), (L240*'UNIT VALUES'!$C$26)-CALCS!O240,0)&gt;0, IF(OR(C240="51", C240="52", C240="66"), (L240*'UNIT VALUES'!$C$26)-CALCS!O240,0), 0), 0))</f>
        <v>81750</v>
      </c>
      <c r="U240" s="25">
        <f>IF(C240="22", (O240*'UNIT VALUES'!$D$38)+(Q240*'UNIT VALUES'!$D$39)+(S240*'UNIT VALUES'!$D$40), (O240*'UNIT VALUES'!$D$28)+(Q240*'UNIT VALUES'!$D$29)+(S240*'UNIT VALUES'!$D$30))</f>
        <v>1534479.948547079</v>
      </c>
      <c r="V240" s="25">
        <f>IF(C240="22",(O240*'UNIT VALUES'!$D$41)+(Q240*'UNIT VALUES'!$D$42)+(R240*'UNIT VALUES'!$D$43),IF(C240="66",(Q240*'UNIT VALUES'!$D$31)+(T240*'UNIT VALUES'!$D$33)+(R240*'UNIT VALUES'!$D$34),(Q240*'UNIT VALUES'!$D$31)+(T240*'UNIT VALUES'!$D$32)+(R240*'UNIT VALUES'!$D$34)))</f>
        <v>1744754.1806597556</v>
      </c>
      <c r="W240" s="25">
        <f t="shared" si="7"/>
        <v>1744754</v>
      </c>
      <c r="X240" s="30">
        <f>ROUND(IF(C240="22", W240*'UNIT VALUES'!$D$44, W240*'UNIT VALUES'!$D$36), 0)</f>
        <v>1525265</v>
      </c>
      <c r="Y240" s="168">
        <f>ROUND(IF(C240="22", IF(U240&gt;V240,O240*'UNIT VALUES'!$D$38*'UNIT VALUES'!$D$44,O240*'UNIT VALUES'!$D$41*'UNIT VALUES'!$D$44),IF(U240&gt;V240, O240*'UNIT VALUES'!$D$28*'UNIT VALUES'!$D$36,0)), 0)</f>
        <v>0</v>
      </c>
      <c r="Z240" s="168">
        <f>ROUND(IF(C240="22", IF(U240&gt;V240,Q240*'UNIT VALUES'!$D$39*'UNIT VALUES'!$D$44,Q240*'UNIT VALUES'!$D$42*'UNIT VALUES'!$D$44), IF(U240&gt;V240, Q240*'UNIT VALUES'!$D$29*'UNIT VALUES'!$D$36, Q240*'UNIT VALUES'!$D$31*'UNIT VALUES'!$D$36)),0)</f>
        <v>254304</v>
      </c>
      <c r="AA240" s="168">
        <f>ROUND(IF(C240="22", IF(U240&gt;V240,0,R240*'UNIT VALUES'!$D$43*'UNIT VALUES'!$D$44),IF(CALCS!U240&gt;CALCS!V240,0,CALCS!R240*'UNIT VALUES'!$D$34*'UNIT VALUES'!$D$36)), 0)</f>
        <v>453887</v>
      </c>
      <c r="AB240" s="168">
        <f>ROUND(IF(C240="22",IF(U240&gt;V240,S240*'UNIT VALUES'!$D$40*'UNIT VALUES'!$D$44,0),IF(U240&gt;V240,S240*'UNIT VALUES'!$D$30*'UNIT VALUES'!$D$36)), 0)</f>
        <v>0</v>
      </c>
      <c r="AC240" s="168">
        <f>ROUND(IF(U240&gt;V240,0,IF(T240&gt;1, IF(C240="66", T240*'UNIT VALUES'!$D$33*'UNIT VALUES'!$D$36,T240*'UNIT VALUES'!$D$32*'UNIT VALUES'!$D$36),0)),0)</f>
        <v>817075</v>
      </c>
      <c r="AD240" t="str">
        <f t="shared" si="8"/>
        <v>069085</v>
      </c>
    </row>
    <row r="241" spans="1:30" x14ac:dyDescent="0.25">
      <c r="A241" s="176" t="s">
        <v>5225</v>
      </c>
      <c r="B241" s="176" t="s">
        <v>223</v>
      </c>
      <c r="C241" s="176" t="s">
        <v>99</v>
      </c>
      <c r="D241" s="176" t="s">
        <v>100</v>
      </c>
      <c r="E241" s="176" t="s">
        <v>224</v>
      </c>
      <c r="F241" s="176" t="s">
        <v>103</v>
      </c>
      <c r="G241" s="176" t="s">
        <v>82</v>
      </c>
      <c r="H241" s="176" t="s">
        <v>23</v>
      </c>
      <c r="I241" s="176" t="s">
        <v>23</v>
      </c>
      <c r="J241" s="176" t="s">
        <v>545</v>
      </c>
      <c r="K241" s="176" t="s">
        <v>3327</v>
      </c>
      <c r="L241" s="176" t="s">
        <v>5226</v>
      </c>
      <c r="M241" s="177">
        <v>181445</v>
      </c>
      <c r="N241" s="177">
        <v>182527</v>
      </c>
      <c r="O241" s="177">
        <v>267310</v>
      </c>
      <c r="P241" s="177">
        <v>0</v>
      </c>
      <c r="Q241" s="177">
        <v>30324</v>
      </c>
      <c r="R241" s="177">
        <v>12873</v>
      </c>
      <c r="S241" s="177">
        <v>4434</v>
      </c>
      <c r="T241" s="24">
        <f>IF(P241&gt;0, ROUND(IF(IF(OR(C241="51", C241="52", C241="66"), (L241*'UNIT VALUES'!$C$26)-CALCS!P241,0)&gt;0, IF(OR(C241="51", C241="52", C241="66"), (L241*'UNIT VALUES'!$C$26)-CALCS!P241,0), 0), 0), ROUND(IF(IF(OR(C241="51", C241="52", C241="66"), (L241*'UNIT VALUES'!$C$26)-CALCS!O241,0)&gt;0, IF(OR(C241="51", C241="52", C241="66"), (L241*'UNIT VALUES'!$C$26)-CALCS!O241,0), 0), 0))</f>
        <v>0</v>
      </c>
      <c r="U241" s="25">
        <f>IF(C241="22", (O241*'UNIT VALUES'!$D$38)+(Q241*'UNIT VALUES'!$D$39)+(S241*'UNIT VALUES'!$D$40), (O241*'UNIT VALUES'!$D$28)+(Q241*'UNIT VALUES'!$D$29)+(S241*'UNIT VALUES'!$D$30))</f>
        <v>2126598.4420489674</v>
      </c>
      <c r="V241" s="25">
        <f>IF(C241="22",(O241*'UNIT VALUES'!$D$41)+(Q241*'UNIT VALUES'!$D$42)+(R241*'UNIT VALUES'!$D$43),IF(C241="66",(Q241*'UNIT VALUES'!$D$31)+(T241*'UNIT VALUES'!$D$33)+(R241*'UNIT VALUES'!$D$34),(Q241*'UNIT VALUES'!$D$31)+(T241*'UNIT VALUES'!$D$32)+(R241*'UNIT VALUES'!$D$34)))</f>
        <v>1561952.1521852962</v>
      </c>
      <c r="W241" s="25">
        <f t="shared" si="7"/>
        <v>2126598</v>
      </c>
      <c r="X241" s="30">
        <f>ROUND(IF(C241="22", W241*'UNIT VALUES'!$D$44, W241*'UNIT VALUES'!$D$36), 0)</f>
        <v>1859073</v>
      </c>
      <c r="Y241" s="168">
        <f>ROUND(IF(C241="22", IF(U241&gt;V241,O241*'UNIT VALUES'!$D$38*'UNIT VALUES'!$D$44,O241*'UNIT VALUES'!$D$41*'UNIT VALUES'!$D$44),IF(U241&gt;V241, O241*'UNIT VALUES'!$D$28*'UNIT VALUES'!$D$36,0)), 0)</f>
        <v>486017</v>
      </c>
      <c r="Z241" s="168">
        <f>ROUND(IF(C241="22", IF(U241&gt;V241,Q241*'UNIT VALUES'!$D$39*'UNIT VALUES'!$D$44,Q241*'UNIT VALUES'!$D$42*'UNIT VALUES'!$D$44), IF(U241&gt;V241, Q241*'UNIT VALUES'!$D$29*'UNIT VALUES'!$D$36, Q241*'UNIT VALUES'!$D$31*'UNIT VALUES'!$D$36)),0)</f>
        <v>740266</v>
      </c>
      <c r="AA241" s="168">
        <f>ROUND(IF(C241="22", IF(U241&gt;V241,0,R241*'UNIT VALUES'!$D$43*'UNIT VALUES'!$D$44),IF(CALCS!U241&gt;CALCS!V241,0,CALCS!R241*'UNIT VALUES'!$D$34*'UNIT VALUES'!$D$36)), 0)</f>
        <v>0</v>
      </c>
      <c r="AB241" s="168">
        <f>ROUND(IF(C241="22",IF(U241&gt;V241,S241*'UNIT VALUES'!$D$40*'UNIT VALUES'!$D$44,0),IF(U241&gt;V241,S241*'UNIT VALUES'!$D$30*'UNIT VALUES'!$D$36)), 0)</f>
        <v>632790</v>
      </c>
      <c r="AC241" s="168">
        <f>ROUND(IF(U241&gt;V241,0,IF(T241&gt;1, IF(C241="66", T241*'UNIT VALUES'!$D$33*'UNIT VALUES'!$D$36,T241*'UNIT VALUES'!$D$32*'UNIT VALUES'!$D$36),0)),0)</f>
        <v>0</v>
      </c>
      <c r="AD241" t="str">
        <f t="shared" si="8"/>
        <v>069097</v>
      </c>
    </row>
    <row r="242" spans="1:30" x14ac:dyDescent="0.25">
      <c r="A242" s="176" t="s">
        <v>5227</v>
      </c>
      <c r="B242" s="176" t="s">
        <v>223</v>
      </c>
      <c r="C242" s="176" t="s">
        <v>99</v>
      </c>
      <c r="D242" s="176" t="s">
        <v>100</v>
      </c>
      <c r="E242" s="176" t="s">
        <v>224</v>
      </c>
      <c r="F242" s="176" t="s">
        <v>778</v>
      </c>
      <c r="G242" s="176" t="s">
        <v>472</v>
      </c>
      <c r="H242" s="176" t="s">
        <v>23</v>
      </c>
      <c r="I242" s="176" t="s">
        <v>23</v>
      </c>
      <c r="J242" s="176" t="s">
        <v>474</v>
      </c>
      <c r="K242" s="176" t="s">
        <v>3327</v>
      </c>
      <c r="L242" s="176" t="s">
        <v>5228</v>
      </c>
      <c r="M242" s="177">
        <v>0</v>
      </c>
      <c r="N242" s="177">
        <v>0</v>
      </c>
      <c r="O242" s="177">
        <v>232200</v>
      </c>
      <c r="P242" s="177">
        <v>0</v>
      </c>
      <c r="Q242" s="177">
        <v>48850</v>
      </c>
      <c r="R242" s="177">
        <v>4863</v>
      </c>
      <c r="S242" s="177">
        <v>5435</v>
      </c>
      <c r="T242" s="24">
        <f>IF(P242&gt;0, ROUND(IF(IF(OR(C242="51", C242="52", C242="66"), (L242*'UNIT VALUES'!$C$26)-CALCS!P242,0)&gt;0, IF(OR(C242="51", C242="52", C242="66"), (L242*'UNIT VALUES'!$C$26)-CALCS!P242,0), 0), 0), ROUND(IF(IF(OR(C242="51", C242="52", C242="66"), (L242*'UNIT VALUES'!$C$26)-CALCS!O242,0)&gt;0, IF(OR(C242="51", C242="52", C242="66"), (L242*'UNIT VALUES'!$C$26)-CALCS!O242,0), 0), 0))</f>
        <v>0</v>
      </c>
      <c r="U242" s="25">
        <f>IF(C242="22", (O242*'UNIT VALUES'!$D$38)+(Q242*'UNIT VALUES'!$D$39)+(S242*'UNIT VALUES'!$D$40), (O242*'UNIT VALUES'!$D$28)+(Q242*'UNIT VALUES'!$D$29)+(S242*'UNIT VALUES'!$D$30))</f>
        <v>2734324.4337331625</v>
      </c>
      <c r="V242" s="25">
        <f>IF(C242="22",(O242*'UNIT VALUES'!$D$41)+(Q242*'UNIT VALUES'!$D$42)+(R242*'UNIT VALUES'!$D$43),IF(C242="66",(Q242*'UNIT VALUES'!$D$31)+(T242*'UNIT VALUES'!$D$33)+(R242*'UNIT VALUES'!$D$34),(Q242*'UNIT VALUES'!$D$31)+(T242*'UNIT VALUES'!$D$32)+(R242*'UNIT VALUES'!$D$34)))</f>
        <v>1216596.8706304734</v>
      </c>
      <c r="W242" s="25">
        <f t="shared" si="7"/>
        <v>2734324</v>
      </c>
      <c r="X242" s="30">
        <f>ROUND(IF(C242="22", W242*'UNIT VALUES'!$D$44, W242*'UNIT VALUES'!$D$36), 0)</f>
        <v>2390348</v>
      </c>
      <c r="Y242" s="168">
        <f>ROUND(IF(C242="22", IF(U242&gt;V242,O242*'UNIT VALUES'!$D$38*'UNIT VALUES'!$D$44,O242*'UNIT VALUES'!$D$41*'UNIT VALUES'!$D$44),IF(U242&gt;V242, O242*'UNIT VALUES'!$D$28*'UNIT VALUES'!$D$36,0)), 0)</f>
        <v>422181</v>
      </c>
      <c r="Z242" s="168">
        <f>ROUND(IF(C242="22", IF(U242&gt;V242,Q242*'UNIT VALUES'!$D$39*'UNIT VALUES'!$D$44,Q242*'UNIT VALUES'!$D$42*'UNIT VALUES'!$D$44), IF(U242&gt;V242, Q242*'UNIT VALUES'!$D$29*'UNIT VALUES'!$D$36, Q242*'UNIT VALUES'!$D$31*'UNIT VALUES'!$D$36)),0)</f>
        <v>1192521</v>
      </c>
      <c r="AA242" s="168">
        <f>ROUND(IF(C242="22", IF(U242&gt;V242,0,R242*'UNIT VALUES'!$D$43*'UNIT VALUES'!$D$44),IF(CALCS!U242&gt;CALCS!V242,0,CALCS!R242*'UNIT VALUES'!$D$34*'UNIT VALUES'!$D$36)), 0)</f>
        <v>0</v>
      </c>
      <c r="AB242" s="168">
        <f>ROUND(IF(C242="22",IF(U242&gt;V242,S242*'UNIT VALUES'!$D$40*'UNIT VALUES'!$D$44,0),IF(U242&gt;V242,S242*'UNIT VALUES'!$D$30*'UNIT VALUES'!$D$36)), 0)</f>
        <v>775646</v>
      </c>
      <c r="AC242" s="168">
        <f>ROUND(IF(U242&gt;V242,0,IF(T242&gt;1, IF(C242="66", T242*'UNIT VALUES'!$D$33*'UNIT VALUES'!$D$36,T242*'UNIT VALUES'!$D$32*'UNIT VALUES'!$D$36),0)),0)</f>
        <v>0</v>
      </c>
      <c r="AD242" t="str">
        <f t="shared" si="8"/>
        <v>069099</v>
      </c>
    </row>
    <row r="243" spans="1:30" x14ac:dyDescent="0.25">
      <c r="A243" s="176" t="s">
        <v>5229</v>
      </c>
      <c r="B243" s="176" t="s">
        <v>223</v>
      </c>
      <c r="C243" s="176" t="s">
        <v>99</v>
      </c>
      <c r="D243" s="176" t="s">
        <v>100</v>
      </c>
      <c r="E243" s="176" t="s">
        <v>224</v>
      </c>
      <c r="F243" s="176" t="s">
        <v>780</v>
      </c>
      <c r="G243" s="176" t="s">
        <v>265</v>
      </c>
      <c r="H243" s="176" t="s">
        <v>23</v>
      </c>
      <c r="I243" s="176" t="s">
        <v>23</v>
      </c>
      <c r="J243" s="176" t="s">
        <v>267</v>
      </c>
      <c r="K243" s="176" t="s">
        <v>3328</v>
      </c>
      <c r="L243" s="176" t="s">
        <v>5230</v>
      </c>
      <c r="M243" s="177">
        <v>139954</v>
      </c>
      <c r="N243" s="177">
        <v>154217</v>
      </c>
      <c r="O243" s="177">
        <v>209662</v>
      </c>
      <c r="P243" s="177">
        <v>0</v>
      </c>
      <c r="Q243" s="177">
        <v>26480</v>
      </c>
      <c r="R243" s="177">
        <v>4492</v>
      </c>
      <c r="S243" s="177">
        <v>4984</v>
      </c>
      <c r="T243" s="24">
        <f>IF(P243&gt;0, ROUND(IF(IF(OR(C243="51", C243="52", C243="66"), (L243*'UNIT VALUES'!$C$26)-CALCS!P243,0)&gt;0, IF(OR(C243="51", C243="52", C243="66"), (L243*'UNIT VALUES'!$C$26)-CALCS!P243,0), 0), 0), ROUND(IF(IF(OR(C243="51", C243="52", C243="66"), (L243*'UNIT VALUES'!$C$26)-CALCS!O243,0)&gt;0, IF(OR(C243="51", C243="52", C243="66"), (L243*'UNIT VALUES'!$C$26)-CALCS!O243,0), 0), 0))</f>
        <v>0</v>
      </c>
      <c r="U243" s="25">
        <f>IF(C243="22", (O243*'UNIT VALUES'!$D$38)+(Q243*'UNIT VALUES'!$D$39)+(S243*'UNIT VALUES'!$D$40), (O243*'UNIT VALUES'!$D$28)+(Q243*'UNIT VALUES'!$D$29)+(S243*'UNIT VALUES'!$D$30))</f>
        <v>1989145.5045426111</v>
      </c>
      <c r="V243" s="25">
        <f>IF(C243="22",(O243*'UNIT VALUES'!$D$41)+(Q243*'UNIT VALUES'!$D$42)+(R243*'UNIT VALUES'!$D$43),IF(C243="66",(Q243*'UNIT VALUES'!$D$31)+(T243*'UNIT VALUES'!$D$33)+(R243*'UNIT VALUES'!$D$34),(Q243*'UNIT VALUES'!$D$31)+(T243*'UNIT VALUES'!$D$32)+(R243*'UNIT VALUES'!$D$34)))</f>
        <v>811417.15312632383</v>
      </c>
      <c r="W243" s="25">
        <f t="shared" si="7"/>
        <v>1989146</v>
      </c>
      <c r="X243" s="30">
        <f>ROUND(IF(C243="22", W243*'UNIT VALUES'!$D$44, W243*'UNIT VALUES'!$D$36), 0)</f>
        <v>1738913</v>
      </c>
      <c r="Y243" s="168">
        <f>ROUND(IF(C243="22", IF(U243&gt;V243,O243*'UNIT VALUES'!$D$38*'UNIT VALUES'!$D$44,O243*'UNIT VALUES'!$D$41*'UNIT VALUES'!$D$44),IF(U243&gt;V243, O243*'UNIT VALUES'!$D$28*'UNIT VALUES'!$D$36,0)), 0)</f>
        <v>381203</v>
      </c>
      <c r="Z243" s="168">
        <f>ROUND(IF(C243="22", IF(U243&gt;V243,Q243*'UNIT VALUES'!$D$39*'UNIT VALUES'!$D$44,Q243*'UNIT VALUES'!$D$42*'UNIT VALUES'!$D$44), IF(U243&gt;V243, Q243*'UNIT VALUES'!$D$29*'UNIT VALUES'!$D$36, Q243*'UNIT VALUES'!$D$31*'UNIT VALUES'!$D$36)),0)</f>
        <v>646427</v>
      </c>
      <c r="AA243" s="168">
        <f>ROUND(IF(C243="22", IF(U243&gt;V243,0,R243*'UNIT VALUES'!$D$43*'UNIT VALUES'!$D$44),IF(CALCS!U243&gt;CALCS!V243,0,CALCS!R243*'UNIT VALUES'!$D$34*'UNIT VALUES'!$D$36)), 0)</f>
        <v>0</v>
      </c>
      <c r="AB243" s="168">
        <f>ROUND(IF(C243="22",IF(U243&gt;V243,S243*'UNIT VALUES'!$D$40*'UNIT VALUES'!$D$44,0),IF(U243&gt;V243,S243*'UNIT VALUES'!$D$30*'UNIT VALUES'!$D$36)), 0)</f>
        <v>711282</v>
      </c>
      <c r="AC243" s="168">
        <f>ROUND(IF(U243&gt;V243,0,IF(T243&gt;1, IF(C243="66", T243*'UNIT VALUES'!$D$33*'UNIT VALUES'!$D$36,T243*'UNIT VALUES'!$D$32*'UNIT VALUES'!$D$36),0)),0)</f>
        <v>0</v>
      </c>
      <c r="AD243" t="str">
        <f t="shared" si="8"/>
        <v>069111</v>
      </c>
    </row>
    <row r="244" spans="1:30" x14ac:dyDescent="0.25">
      <c r="A244" s="176" t="s">
        <v>5231</v>
      </c>
      <c r="B244" s="176" t="s">
        <v>6</v>
      </c>
      <c r="C244" s="176" t="s">
        <v>19</v>
      </c>
      <c r="D244" s="176" t="s">
        <v>20</v>
      </c>
      <c r="E244" s="176" t="s">
        <v>782</v>
      </c>
      <c r="F244" s="176" t="s">
        <v>4738</v>
      </c>
      <c r="G244" s="176" t="s">
        <v>22</v>
      </c>
      <c r="H244" s="176" t="s">
        <v>23</v>
      </c>
      <c r="I244" s="176" t="s">
        <v>23</v>
      </c>
      <c r="J244" s="176" t="s">
        <v>24</v>
      </c>
      <c r="K244" s="176" t="s">
        <v>3329</v>
      </c>
      <c r="L244" s="176" t="s">
        <v>4789</v>
      </c>
      <c r="M244" s="177">
        <v>2889835</v>
      </c>
      <c r="N244" s="177">
        <v>2889964</v>
      </c>
      <c r="O244" s="177">
        <v>1672741</v>
      </c>
      <c r="P244" s="177">
        <v>0</v>
      </c>
      <c r="Q244" s="177">
        <v>162709</v>
      </c>
      <c r="R244" s="177">
        <v>70375</v>
      </c>
      <c r="S244" s="177">
        <v>12098</v>
      </c>
      <c r="T244" s="24">
        <f>IF(P244&gt;0, ROUND(IF(IF(OR(C244="51", C244="52", C244="66"), (L244*'UNIT VALUES'!$C$26)-CALCS!P244,0)&gt;0, IF(OR(C244="51", C244="52", C244="66"), (L244*'UNIT VALUES'!$C$26)-CALCS!P244,0), 0), 0), ROUND(IF(IF(OR(C244="51", C244="52", C244="66"), (L244*'UNIT VALUES'!$C$26)-CALCS!O244,0)&gt;0, IF(OR(C244="51", C244="52", C244="66"), (L244*'UNIT VALUES'!$C$26)-CALCS!O244,0), 0), 0))</f>
        <v>0</v>
      </c>
      <c r="U244" s="25">
        <f>IF(C244="22", (O244*'UNIT VALUES'!$D$38)+(Q244*'UNIT VALUES'!$D$39)+(S244*'UNIT VALUES'!$D$40), (O244*'UNIT VALUES'!$D$28)+(Q244*'UNIT VALUES'!$D$29)+(S244*'UNIT VALUES'!$D$30))</f>
        <v>12069370.251754073</v>
      </c>
      <c r="V244" s="25">
        <f>IF(C244="22",(O244*'UNIT VALUES'!$D$41)+(Q244*'UNIT VALUES'!$D$42)+(R244*'UNIT VALUES'!$D$43),IF(C244="66",(Q244*'UNIT VALUES'!$D$31)+(T244*'UNIT VALUES'!$D$33)+(R244*'UNIT VALUES'!$D$34),(Q244*'UNIT VALUES'!$D$31)+(T244*'UNIT VALUES'!$D$32)+(R244*'UNIT VALUES'!$D$34)))</f>
        <v>11429554.735218596</v>
      </c>
      <c r="W244" s="25">
        <f t="shared" si="7"/>
        <v>12069370</v>
      </c>
      <c r="X244" s="30">
        <f>ROUND(IF(C244="22", W244*'UNIT VALUES'!$D$44, W244*'UNIT VALUES'!$D$36), 0)</f>
        <v>10040804</v>
      </c>
      <c r="Y244" s="168">
        <f>ROUND(IF(C244="22", IF(U244&gt;V244,O244*'UNIT VALUES'!$D$38*'UNIT VALUES'!$D$44,O244*'UNIT VALUES'!$D$41*'UNIT VALUES'!$D$44),IF(U244&gt;V244, O244*'UNIT VALUES'!$D$28*'UNIT VALUES'!$D$36,0)), 0)</f>
        <v>3065138</v>
      </c>
      <c r="Z244" s="168">
        <f>ROUND(IF(C244="22", IF(U244&gt;V244,Q244*'UNIT VALUES'!$D$39*'UNIT VALUES'!$D$44,Q244*'UNIT VALUES'!$D$42*'UNIT VALUES'!$D$44), IF(U244&gt;V244, Q244*'UNIT VALUES'!$D$29*'UNIT VALUES'!$D$36, Q244*'UNIT VALUES'!$D$31*'UNIT VALUES'!$D$36)),0)</f>
        <v>4182683</v>
      </c>
      <c r="AA244" s="168">
        <f>ROUND(IF(C244="22", IF(U244&gt;V244,0,R244*'UNIT VALUES'!$D$43*'UNIT VALUES'!$D$44),IF(CALCS!U244&gt;CALCS!V244,0,CALCS!R244*'UNIT VALUES'!$D$34*'UNIT VALUES'!$D$36)), 0)</f>
        <v>0</v>
      </c>
      <c r="AB244" s="168">
        <f>ROUND(IF(C244="22",IF(U244&gt;V244,S244*'UNIT VALUES'!$D$40*'UNIT VALUES'!$D$44,0),IF(U244&gt;V244,S244*'UNIT VALUES'!$D$30*'UNIT VALUES'!$D$36)), 0)</f>
        <v>2792983</v>
      </c>
      <c r="AC244" s="168">
        <f>ROUND(IF(U244&gt;V244,0,IF(T244&gt;1, IF(C244="66", T244*'UNIT VALUES'!$D$33*'UNIT VALUES'!$D$36,T244*'UNIT VALUES'!$D$32*'UNIT VALUES'!$D$36),0)),0)</f>
        <v>0</v>
      </c>
      <c r="AD244" t="str">
        <f t="shared" si="8"/>
        <v>089999</v>
      </c>
    </row>
    <row r="245" spans="1:30" x14ac:dyDescent="0.25">
      <c r="A245" s="176" t="s">
        <v>5232</v>
      </c>
      <c r="B245" s="176" t="s">
        <v>6</v>
      </c>
      <c r="C245" s="176" t="s">
        <v>47</v>
      </c>
      <c r="D245" s="176" t="s">
        <v>48</v>
      </c>
      <c r="E245" s="176" t="s">
        <v>782</v>
      </c>
      <c r="F245" s="176" t="s">
        <v>784</v>
      </c>
      <c r="G245" s="176" t="s">
        <v>22</v>
      </c>
      <c r="H245" s="176" t="s">
        <v>23</v>
      </c>
      <c r="I245" s="176" t="s">
        <v>785</v>
      </c>
      <c r="J245" s="176" t="s">
        <v>786</v>
      </c>
      <c r="K245" s="176" t="s">
        <v>3329</v>
      </c>
      <c r="L245" s="176" t="s">
        <v>5233</v>
      </c>
      <c r="M245" s="177">
        <v>84576</v>
      </c>
      <c r="N245" s="177">
        <v>84576</v>
      </c>
      <c r="O245" s="177">
        <v>117453</v>
      </c>
      <c r="P245" s="177">
        <v>0</v>
      </c>
      <c r="Q245" s="177">
        <v>9329</v>
      </c>
      <c r="R245" s="177">
        <v>599</v>
      </c>
      <c r="S245" s="177">
        <v>397</v>
      </c>
      <c r="T245" s="24">
        <f>IF(P245&gt;0, ROUND(IF(IF(OR(C245="51", C245="52", C245="66"), (L245*'UNIT VALUES'!$C$26)-CALCS!P245,0)&gt;0, IF(OR(C245="51", C245="52", C245="66"), (L245*'UNIT VALUES'!$C$26)-CALCS!P245,0), 0), 0), ROUND(IF(IF(OR(C245="51", C245="52", C245="66"), (L245*'UNIT VALUES'!$C$26)-CALCS!O245,0)&gt;0, IF(OR(C245="51", C245="52", C245="66"), (L245*'UNIT VALUES'!$C$26)-CALCS!O245,0), 0), 0))</f>
        <v>0</v>
      </c>
      <c r="U245" s="25">
        <f>IF(C245="22", (O245*'UNIT VALUES'!$D$38)+(Q245*'UNIT VALUES'!$D$39)+(S245*'UNIT VALUES'!$D$40), (O245*'UNIT VALUES'!$D$28)+(Q245*'UNIT VALUES'!$D$29)+(S245*'UNIT VALUES'!$D$30))</f>
        <v>569601.74151297822</v>
      </c>
      <c r="V245" s="25">
        <f>IF(C245="22",(O245*'UNIT VALUES'!$D$41)+(Q245*'UNIT VALUES'!$D$42)+(R245*'UNIT VALUES'!$D$43),IF(C245="66",(Q245*'UNIT VALUES'!$D$31)+(T245*'UNIT VALUES'!$D$33)+(R245*'UNIT VALUES'!$D$34),(Q245*'UNIT VALUES'!$D$31)+(T245*'UNIT VALUES'!$D$32)+(R245*'UNIT VALUES'!$D$34)))</f>
        <v>205344.87178728107</v>
      </c>
      <c r="W245" s="25">
        <f t="shared" si="7"/>
        <v>569602</v>
      </c>
      <c r="X245" s="30">
        <f>ROUND(IF(C245="22", W245*'UNIT VALUES'!$D$44, W245*'UNIT VALUES'!$D$36), 0)</f>
        <v>497946</v>
      </c>
      <c r="Y245" s="168">
        <f>ROUND(IF(C245="22", IF(U245&gt;V245,O245*'UNIT VALUES'!$D$38*'UNIT VALUES'!$D$44,O245*'UNIT VALUES'!$D$41*'UNIT VALUES'!$D$44),IF(U245&gt;V245, O245*'UNIT VALUES'!$D$28*'UNIT VALUES'!$D$36,0)), 0)</f>
        <v>213550</v>
      </c>
      <c r="Z245" s="168">
        <f>ROUND(IF(C245="22", IF(U245&gt;V245,Q245*'UNIT VALUES'!$D$39*'UNIT VALUES'!$D$44,Q245*'UNIT VALUES'!$D$42*'UNIT VALUES'!$D$44), IF(U245&gt;V245, Q245*'UNIT VALUES'!$D$29*'UNIT VALUES'!$D$36, Q245*'UNIT VALUES'!$D$31*'UNIT VALUES'!$D$36)),0)</f>
        <v>227739</v>
      </c>
      <c r="AA245" s="168">
        <f>ROUND(IF(C245="22", IF(U245&gt;V245,0,R245*'UNIT VALUES'!$D$43*'UNIT VALUES'!$D$44),IF(CALCS!U245&gt;CALCS!V245,0,CALCS!R245*'UNIT VALUES'!$D$34*'UNIT VALUES'!$D$36)), 0)</f>
        <v>0</v>
      </c>
      <c r="AB245" s="168">
        <f>ROUND(IF(C245="22",IF(U245&gt;V245,S245*'UNIT VALUES'!$D$40*'UNIT VALUES'!$D$44,0),IF(U245&gt;V245,S245*'UNIT VALUES'!$D$30*'UNIT VALUES'!$D$36)), 0)</f>
        <v>56657</v>
      </c>
      <c r="AC245" s="168">
        <f>ROUND(IF(U245&gt;V245,0,IF(T245&gt;1, IF(C245="66", T245*'UNIT VALUES'!$D$33*'UNIT VALUES'!$D$36,T245*'UNIT VALUES'!$D$32*'UNIT VALUES'!$D$36),0)),0)</f>
        <v>0</v>
      </c>
      <c r="AD245" t="str">
        <f t="shared" si="8"/>
        <v>080054</v>
      </c>
    </row>
    <row r="246" spans="1:30" x14ac:dyDescent="0.25">
      <c r="A246" s="176" t="s">
        <v>5234</v>
      </c>
      <c r="B246" s="176" t="s">
        <v>6</v>
      </c>
      <c r="C246" s="176" t="s">
        <v>27</v>
      </c>
      <c r="D246" s="176" t="s">
        <v>28</v>
      </c>
      <c r="E246" s="176" t="s">
        <v>782</v>
      </c>
      <c r="F246" s="176" t="s">
        <v>37</v>
      </c>
      <c r="G246" s="176" t="s">
        <v>22</v>
      </c>
      <c r="H246" s="176" t="s">
        <v>23</v>
      </c>
      <c r="I246" s="176" t="s">
        <v>788</v>
      </c>
      <c r="J246" s="176" t="s">
        <v>786</v>
      </c>
      <c r="K246" s="176" t="s">
        <v>3329</v>
      </c>
      <c r="L246" s="176" t="s">
        <v>5235</v>
      </c>
      <c r="M246" s="177">
        <v>158588</v>
      </c>
      <c r="N246" s="177">
        <v>158588</v>
      </c>
      <c r="O246" s="177">
        <v>361710</v>
      </c>
      <c r="P246" s="177">
        <v>0</v>
      </c>
      <c r="Q246" s="177">
        <v>52453</v>
      </c>
      <c r="R246" s="177">
        <v>1148</v>
      </c>
      <c r="S246" s="177">
        <v>6768</v>
      </c>
      <c r="T246" s="24">
        <f>IF(P246&gt;0, ROUND(IF(IF(OR(C246="51", C246="52", C246="66"), (L246*'UNIT VALUES'!$C$26)-CALCS!P246,0)&gt;0, IF(OR(C246="51", C246="52", C246="66"), (L246*'UNIT VALUES'!$C$26)-CALCS!P246,0), 0), 0), ROUND(IF(IF(OR(C246="51", C246="52", C246="66"), (L246*'UNIT VALUES'!$C$26)-CALCS!O246,0)&gt;0, IF(OR(C246="51", C246="52", C246="66"), (L246*'UNIT VALUES'!$C$26)-CALCS!O246,0), 0), 0))</f>
        <v>0</v>
      </c>
      <c r="U246" s="25">
        <f>IF(C246="22", (O246*'UNIT VALUES'!$D$38)+(Q246*'UNIT VALUES'!$D$39)+(S246*'UNIT VALUES'!$D$40), (O246*'UNIT VALUES'!$D$28)+(Q246*'UNIT VALUES'!$D$29)+(S246*'UNIT VALUES'!$D$30))</f>
        <v>3321906.8865326163</v>
      </c>
      <c r="V246" s="25">
        <f>IF(C246="22",(O246*'UNIT VALUES'!$D$41)+(Q246*'UNIT VALUES'!$D$42)+(R246*'UNIT VALUES'!$D$43),IF(C246="66",(Q246*'UNIT VALUES'!$D$31)+(T246*'UNIT VALUES'!$D$33)+(R246*'UNIT VALUES'!$D$34),(Q246*'UNIT VALUES'!$D$31)+(T246*'UNIT VALUES'!$D$32)+(R246*'UNIT VALUES'!$D$34)))</f>
        <v>972828.02431063005</v>
      </c>
      <c r="W246" s="25">
        <f t="shared" si="7"/>
        <v>3321907</v>
      </c>
      <c r="X246" s="30">
        <f>ROUND(IF(C246="22", W246*'UNIT VALUES'!$D$44, W246*'UNIT VALUES'!$D$36), 0)</f>
        <v>2904013</v>
      </c>
      <c r="Y246" s="168">
        <f>ROUND(IF(C246="22", IF(U246&gt;V246,O246*'UNIT VALUES'!$D$38*'UNIT VALUES'!$D$44,O246*'UNIT VALUES'!$D$41*'UNIT VALUES'!$D$44),IF(U246&gt;V246, O246*'UNIT VALUES'!$D$28*'UNIT VALUES'!$D$36,0)), 0)</f>
        <v>657653</v>
      </c>
      <c r="Z246" s="168">
        <f>ROUND(IF(C246="22", IF(U246&gt;V246,Q246*'UNIT VALUES'!$D$39*'UNIT VALUES'!$D$44,Q246*'UNIT VALUES'!$D$42*'UNIT VALUES'!$D$44), IF(U246&gt;V246, Q246*'UNIT VALUES'!$D$29*'UNIT VALUES'!$D$36, Q246*'UNIT VALUES'!$D$31*'UNIT VALUES'!$D$36)),0)</f>
        <v>1280477</v>
      </c>
      <c r="AA246" s="168">
        <f>ROUND(IF(C246="22", IF(U246&gt;V246,0,R246*'UNIT VALUES'!$D$43*'UNIT VALUES'!$D$44),IF(CALCS!U246&gt;CALCS!V246,0,CALCS!R246*'UNIT VALUES'!$D$34*'UNIT VALUES'!$D$36)), 0)</f>
        <v>0</v>
      </c>
      <c r="AB246" s="168">
        <f>ROUND(IF(C246="22",IF(U246&gt;V246,S246*'UNIT VALUES'!$D$40*'UNIT VALUES'!$D$44,0),IF(U246&gt;V246,S246*'UNIT VALUES'!$D$30*'UNIT VALUES'!$D$36)), 0)</f>
        <v>965883</v>
      </c>
      <c r="AC246" s="168">
        <f>ROUND(IF(U246&gt;V246,0,IF(T246&gt;1, IF(C246="66", T246*'UNIT VALUES'!$D$33*'UNIT VALUES'!$D$36,T246*'UNIT VALUES'!$D$32*'UNIT VALUES'!$D$36),0)),0)</f>
        <v>0</v>
      </c>
      <c r="AD246" t="str">
        <f t="shared" si="8"/>
        <v>080072</v>
      </c>
    </row>
    <row r="247" spans="1:30" x14ac:dyDescent="0.25">
      <c r="A247" s="176" t="s">
        <v>5236</v>
      </c>
      <c r="B247" s="176" t="s">
        <v>6</v>
      </c>
      <c r="C247" s="176" t="s">
        <v>27</v>
      </c>
      <c r="D247" s="176" t="s">
        <v>28</v>
      </c>
      <c r="E247" s="176" t="s">
        <v>782</v>
      </c>
      <c r="F247" s="176" t="s">
        <v>42</v>
      </c>
      <c r="G247" s="176" t="s">
        <v>170</v>
      </c>
      <c r="H247" s="176" t="s">
        <v>23</v>
      </c>
      <c r="I247" s="176" t="s">
        <v>790</v>
      </c>
      <c r="J247" s="176" t="s">
        <v>791</v>
      </c>
      <c r="K247" s="176" t="s">
        <v>3329</v>
      </c>
      <c r="L247" s="176" t="s">
        <v>5237</v>
      </c>
      <c r="M247" s="177">
        <v>76685</v>
      </c>
      <c r="N247" s="177">
        <v>76685</v>
      </c>
      <c r="O247" s="177">
        <v>108090</v>
      </c>
      <c r="P247" s="177">
        <v>0</v>
      </c>
      <c r="Q247" s="177">
        <v>21913</v>
      </c>
      <c r="R247" s="177">
        <v>3719</v>
      </c>
      <c r="S247" s="177">
        <v>574</v>
      </c>
      <c r="T247" s="24">
        <f>IF(P247&gt;0, ROUND(IF(IF(OR(C247="51", C247="52", C247="66"), (L247*'UNIT VALUES'!$C$26)-CALCS!P247,0)&gt;0, IF(OR(C247="51", C247="52", C247="66"), (L247*'UNIT VALUES'!$C$26)-CALCS!P247,0), 0), 0), ROUND(IF(IF(OR(C247="51", C247="52", C247="66"), (L247*'UNIT VALUES'!$C$26)-CALCS!O247,0)&gt;0, IF(OR(C247="51", C247="52", C247="66"), (L247*'UNIT VALUES'!$C$26)-CALCS!O247,0), 0), 0))</f>
        <v>0</v>
      </c>
      <c r="U247" s="25">
        <f>IF(C247="22", (O247*'UNIT VALUES'!$D$38)+(Q247*'UNIT VALUES'!$D$39)+(S247*'UNIT VALUES'!$D$40), (O247*'UNIT VALUES'!$D$28)+(Q247*'UNIT VALUES'!$D$29)+(S247*'UNIT VALUES'!$D$30))</f>
        <v>930429.6097956209</v>
      </c>
      <c r="V247" s="25">
        <f>IF(C247="22",(O247*'UNIT VALUES'!$D$41)+(Q247*'UNIT VALUES'!$D$42)+(R247*'UNIT VALUES'!$D$43),IF(C247="66",(Q247*'UNIT VALUES'!$D$31)+(T247*'UNIT VALUES'!$D$33)+(R247*'UNIT VALUES'!$D$34),(Q247*'UNIT VALUES'!$D$31)+(T247*'UNIT VALUES'!$D$32)+(R247*'UNIT VALUES'!$D$34)))</f>
        <v>671614.18983213813</v>
      </c>
      <c r="W247" s="25">
        <f t="shared" si="7"/>
        <v>930430</v>
      </c>
      <c r="X247" s="30">
        <f>ROUND(IF(C247="22", W247*'UNIT VALUES'!$D$44, W247*'UNIT VALUES'!$D$36), 0)</f>
        <v>813382</v>
      </c>
      <c r="Y247" s="168">
        <f>ROUND(IF(C247="22", IF(U247&gt;V247,O247*'UNIT VALUES'!$D$38*'UNIT VALUES'!$D$44,O247*'UNIT VALUES'!$D$41*'UNIT VALUES'!$D$44),IF(U247&gt;V247, O247*'UNIT VALUES'!$D$28*'UNIT VALUES'!$D$36,0)), 0)</f>
        <v>196527</v>
      </c>
      <c r="Z247" s="168">
        <f>ROUND(IF(C247="22", IF(U247&gt;V247,Q247*'UNIT VALUES'!$D$39*'UNIT VALUES'!$D$44,Q247*'UNIT VALUES'!$D$42*'UNIT VALUES'!$D$44), IF(U247&gt;V247, Q247*'UNIT VALUES'!$D$29*'UNIT VALUES'!$D$36, Q247*'UNIT VALUES'!$D$31*'UNIT VALUES'!$D$36)),0)</f>
        <v>534938</v>
      </c>
      <c r="AA247" s="168">
        <f>ROUND(IF(C247="22", IF(U247&gt;V247,0,R247*'UNIT VALUES'!$D$43*'UNIT VALUES'!$D$44),IF(CALCS!U247&gt;CALCS!V247,0,CALCS!R247*'UNIT VALUES'!$D$34*'UNIT VALUES'!$D$36)), 0)</f>
        <v>0</v>
      </c>
      <c r="AB247" s="168">
        <f>ROUND(IF(C247="22",IF(U247&gt;V247,S247*'UNIT VALUES'!$D$40*'UNIT VALUES'!$D$44,0),IF(U247&gt;V247,S247*'UNIT VALUES'!$D$30*'UNIT VALUES'!$D$36)), 0)</f>
        <v>81917</v>
      </c>
      <c r="AC247" s="168">
        <f>ROUND(IF(U247&gt;V247,0,IF(T247&gt;1, IF(C247="66", T247*'UNIT VALUES'!$D$33*'UNIT VALUES'!$D$36,T247*'UNIT VALUES'!$D$32*'UNIT VALUES'!$D$36),0)),0)</f>
        <v>0</v>
      </c>
      <c r="AD247" t="str">
        <f t="shared" si="8"/>
        <v>080144</v>
      </c>
    </row>
    <row r="248" spans="1:30" x14ac:dyDescent="0.25">
      <c r="A248" s="176" t="s">
        <v>5238</v>
      </c>
      <c r="B248" s="176" t="s">
        <v>6</v>
      </c>
      <c r="C248" s="176" t="s">
        <v>27</v>
      </c>
      <c r="D248" s="176" t="s">
        <v>28</v>
      </c>
      <c r="E248" s="176" t="s">
        <v>782</v>
      </c>
      <c r="F248" s="176" t="s">
        <v>180</v>
      </c>
      <c r="G248" s="176" t="s">
        <v>793</v>
      </c>
      <c r="H248" s="176" t="s">
        <v>23</v>
      </c>
      <c r="I248" s="176" t="s">
        <v>794</v>
      </c>
      <c r="J248" s="176" t="s">
        <v>786</v>
      </c>
      <c r="K248" s="176" t="s">
        <v>3329</v>
      </c>
      <c r="L248" s="176" t="s">
        <v>4789</v>
      </c>
      <c r="M248" s="177">
        <v>0</v>
      </c>
      <c r="N248" s="177">
        <v>0</v>
      </c>
      <c r="O248" s="177">
        <v>66529</v>
      </c>
      <c r="P248" s="177">
        <v>0</v>
      </c>
      <c r="Q248" s="177">
        <v>3930</v>
      </c>
      <c r="R248" s="177">
        <v>215</v>
      </c>
      <c r="S248" s="177">
        <v>436</v>
      </c>
      <c r="T248" s="24">
        <f>IF(P248&gt;0, ROUND(IF(IF(OR(C248="51", C248="52", C248="66"), (L248*'UNIT VALUES'!$C$26)-CALCS!P248,0)&gt;0, IF(OR(C248="51", C248="52", C248="66"), (L248*'UNIT VALUES'!$C$26)-CALCS!P248,0), 0), 0), ROUND(IF(IF(OR(C248="51", C248="52", C248="66"), (L248*'UNIT VALUES'!$C$26)-CALCS!O248,0)&gt;0, IF(OR(C248="51", C248="52", C248="66"), (L248*'UNIT VALUES'!$C$26)-CALCS!O248,0), 0), 0))</f>
        <v>0</v>
      </c>
      <c r="U248" s="25">
        <f>IF(C248="22", (O248*'UNIT VALUES'!$D$38)+(Q248*'UNIT VALUES'!$D$39)+(S248*'UNIT VALUES'!$D$40), (O248*'UNIT VALUES'!$D$28)+(Q248*'UNIT VALUES'!$D$29)+(S248*'UNIT VALUES'!$D$30))</f>
        <v>319289.71354733652</v>
      </c>
      <c r="V248" s="25">
        <f>IF(C248="22",(O248*'UNIT VALUES'!$D$41)+(Q248*'UNIT VALUES'!$D$42)+(R248*'UNIT VALUES'!$D$43),IF(C248="66",(Q248*'UNIT VALUES'!$D$31)+(T248*'UNIT VALUES'!$D$33)+(R248*'UNIT VALUES'!$D$34),(Q248*'UNIT VALUES'!$D$31)+(T248*'UNIT VALUES'!$D$32)+(R248*'UNIT VALUES'!$D$34)))</f>
        <v>83448.186020839028</v>
      </c>
      <c r="W248" s="25">
        <f t="shared" si="7"/>
        <v>319290</v>
      </c>
      <c r="X248" s="30">
        <f>ROUND(IF(C248="22", W248*'UNIT VALUES'!$D$44, W248*'UNIT VALUES'!$D$36), 0)</f>
        <v>279124</v>
      </c>
      <c r="Y248" s="168">
        <f>ROUND(IF(C248="22", IF(U248&gt;V248,O248*'UNIT VALUES'!$D$38*'UNIT VALUES'!$D$44,O248*'UNIT VALUES'!$D$41*'UNIT VALUES'!$D$44),IF(U248&gt;V248, O248*'UNIT VALUES'!$D$28*'UNIT VALUES'!$D$36,0)), 0)</f>
        <v>120962</v>
      </c>
      <c r="Z248" s="168">
        <f>ROUND(IF(C248="22", IF(U248&gt;V248,Q248*'UNIT VALUES'!$D$39*'UNIT VALUES'!$D$44,Q248*'UNIT VALUES'!$D$42*'UNIT VALUES'!$D$44), IF(U248&gt;V248, Q248*'UNIT VALUES'!$D$29*'UNIT VALUES'!$D$36, Q248*'UNIT VALUES'!$D$31*'UNIT VALUES'!$D$36)),0)</f>
        <v>95939</v>
      </c>
      <c r="AA248" s="168">
        <f>ROUND(IF(C248="22", IF(U248&gt;V248,0,R248*'UNIT VALUES'!$D$43*'UNIT VALUES'!$D$44),IF(CALCS!U248&gt;CALCS!V248,0,CALCS!R248*'UNIT VALUES'!$D$34*'UNIT VALUES'!$D$36)), 0)</f>
        <v>0</v>
      </c>
      <c r="AB248" s="168">
        <f>ROUND(IF(C248="22",IF(U248&gt;V248,S248*'UNIT VALUES'!$D$40*'UNIT VALUES'!$D$44,0),IF(U248&gt;V248,S248*'UNIT VALUES'!$D$30*'UNIT VALUES'!$D$36)), 0)</f>
        <v>62223</v>
      </c>
      <c r="AC248" s="168">
        <f>ROUND(IF(U248&gt;V248,0,IF(T248&gt;1, IF(C248="66", T248*'UNIT VALUES'!$D$33*'UNIT VALUES'!$D$36,T248*'UNIT VALUES'!$D$32*'UNIT VALUES'!$D$36),0)),0)</f>
        <v>0</v>
      </c>
      <c r="AD248" t="str">
        <f t="shared" si="8"/>
        <v>080180</v>
      </c>
    </row>
    <row r="249" spans="1:30" x14ac:dyDescent="0.25">
      <c r="A249" s="176" t="s">
        <v>5239</v>
      </c>
      <c r="B249" s="176" t="s">
        <v>6</v>
      </c>
      <c r="C249" s="176" t="s">
        <v>47</v>
      </c>
      <c r="D249" s="176" t="s">
        <v>48</v>
      </c>
      <c r="E249" s="176" t="s">
        <v>782</v>
      </c>
      <c r="F249" s="176" t="s">
        <v>796</v>
      </c>
      <c r="G249" s="176" t="s">
        <v>176</v>
      </c>
      <c r="H249" s="176" t="s">
        <v>23</v>
      </c>
      <c r="I249" s="176" t="s">
        <v>797</v>
      </c>
      <c r="J249" s="176" t="s">
        <v>786</v>
      </c>
      <c r="K249" s="176" t="s">
        <v>3329</v>
      </c>
      <c r="L249" s="176" t="s">
        <v>4878</v>
      </c>
      <c r="M249" s="177">
        <v>0</v>
      </c>
      <c r="N249" s="177">
        <v>0</v>
      </c>
      <c r="O249" s="177">
        <v>109932</v>
      </c>
      <c r="P249" s="177">
        <v>0</v>
      </c>
      <c r="Q249" s="177">
        <v>5230</v>
      </c>
      <c r="R249" s="177">
        <v>216</v>
      </c>
      <c r="S249" s="177">
        <v>312</v>
      </c>
      <c r="T249" s="24">
        <f>IF(P249&gt;0, ROUND(IF(IF(OR(C249="51", C249="52", C249="66"), (L249*'UNIT VALUES'!$C$26)-CALCS!P249,0)&gt;0, IF(OR(C249="51", C249="52", C249="66"), (L249*'UNIT VALUES'!$C$26)-CALCS!P249,0), 0), 0), ROUND(IF(IF(OR(C249="51", C249="52", C249="66"), (L249*'UNIT VALUES'!$C$26)-CALCS!O249,0)&gt;0, IF(OR(C249="51", C249="52", C249="66"), (L249*'UNIT VALUES'!$C$26)-CALCS!O249,0), 0), 0))</f>
        <v>0</v>
      </c>
      <c r="U249" s="25">
        <f>IF(C249="22", (O249*'UNIT VALUES'!$D$38)+(Q249*'UNIT VALUES'!$D$39)+(S249*'UNIT VALUES'!$D$40), (O249*'UNIT VALUES'!$D$28)+(Q249*'UNIT VALUES'!$D$29)+(S249*'UNIT VALUES'!$D$30))</f>
        <v>425619.34018025966</v>
      </c>
      <c r="V249" s="25">
        <f>IF(C249="22",(O249*'UNIT VALUES'!$D$41)+(Q249*'UNIT VALUES'!$D$42)+(R249*'UNIT VALUES'!$D$43),IF(C249="66",(Q249*'UNIT VALUES'!$D$31)+(T249*'UNIT VALUES'!$D$33)+(R249*'UNIT VALUES'!$D$34),(Q249*'UNIT VALUES'!$D$31)+(T249*'UNIT VALUES'!$D$32)+(R249*'UNIT VALUES'!$D$34)))</f>
        <v>105311.41540811824</v>
      </c>
      <c r="W249" s="25">
        <f t="shared" si="7"/>
        <v>425619</v>
      </c>
      <c r="X249" s="30">
        <f>ROUND(IF(C249="22", W249*'UNIT VALUES'!$D$44, W249*'UNIT VALUES'!$D$36), 0)</f>
        <v>372076</v>
      </c>
      <c r="Y249" s="168">
        <f>ROUND(IF(C249="22", IF(U249&gt;V249,O249*'UNIT VALUES'!$D$38*'UNIT VALUES'!$D$44,O249*'UNIT VALUES'!$D$41*'UNIT VALUES'!$D$44),IF(U249&gt;V249, O249*'UNIT VALUES'!$D$28*'UNIT VALUES'!$D$36,0)), 0)</f>
        <v>199876</v>
      </c>
      <c r="Z249" s="168">
        <f>ROUND(IF(C249="22", IF(U249&gt;V249,Q249*'UNIT VALUES'!$D$39*'UNIT VALUES'!$D$44,Q249*'UNIT VALUES'!$D$42*'UNIT VALUES'!$D$44), IF(U249&gt;V249, Q249*'UNIT VALUES'!$D$29*'UNIT VALUES'!$D$36, Q249*'UNIT VALUES'!$D$31*'UNIT VALUES'!$D$36)),0)</f>
        <v>127674</v>
      </c>
      <c r="AA249" s="168">
        <f>ROUND(IF(C249="22", IF(U249&gt;V249,0,R249*'UNIT VALUES'!$D$43*'UNIT VALUES'!$D$44),IF(CALCS!U249&gt;CALCS!V249,0,CALCS!R249*'UNIT VALUES'!$D$34*'UNIT VALUES'!$D$36)), 0)</f>
        <v>0</v>
      </c>
      <c r="AB249" s="168">
        <f>ROUND(IF(C249="22",IF(U249&gt;V249,S249*'UNIT VALUES'!$D$40*'UNIT VALUES'!$D$44,0),IF(U249&gt;V249,S249*'UNIT VALUES'!$D$30*'UNIT VALUES'!$D$36)), 0)</f>
        <v>44526</v>
      </c>
      <c r="AC249" s="168">
        <f>ROUND(IF(U249&gt;V249,0,IF(T249&gt;1, IF(C249="66", T249*'UNIT VALUES'!$D$33*'UNIT VALUES'!$D$36,T249*'UNIT VALUES'!$D$32*'UNIT VALUES'!$D$36),0)),0)</f>
        <v>0</v>
      </c>
      <c r="AD249" t="str">
        <f t="shared" si="8"/>
        <v>080238</v>
      </c>
    </row>
    <row r="250" spans="1:30" x14ac:dyDescent="0.25">
      <c r="A250" s="176" t="s">
        <v>5240</v>
      </c>
      <c r="B250" s="176" t="s">
        <v>6</v>
      </c>
      <c r="C250" s="176" t="s">
        <v>27</v>
      </c>
      <c r="D250" s="176" t="s">
        <v>28</v>
      </c>
      <c r="E250" s="176" t="s">
        <v>782</v>
      </c>
      <c r="F250" s="176" t="s">
        <v>254</v>
      </c>
      <c r="G250" s="176" t="s">
        <v>754</v>
      </c>
      <c r="H250" s="176" t="s">
        <v>23</v>
      </c>
      <c r="I250" s="176" t="s">
        <v>305</v>
      </c>
      <c r="J250" s="176" t="s">
        <v>799</v>
      </c>
      <c r="K250" s="176" t="s">
        <v>3329</v>
      </c>
      <c r="L250" s="176" t="s">
        <v>5241</v>
      </c>
      <c r="M250" s="177">
        <v>215105</v>
      </c>
      <c r="N250" s="177">
        <v>215150</v>
      </c>
      <c r="O250" s="177">
        <v>465101</v>
      </c>
      <c r="P250" s="177">
        <v>0</v>
      </c>
      <c r="Q250" s="177">
        <v>58237</v>
      </c>
      <c r="R250" s="177">
        <v>11368</v>
      </c>
      <c r="S250" s="177">
        <v>5114</v>
      </c>
      <c r="T250" s="24">
        <f>IF(P250&gt;0, ROUND(IF(IF(OR(C250="51", C250="52", C250="66"), (L250*'UNIT VALUES'!$C$26)-CALCS!P250,0)&gt;0, IF(OR(C250="51", C250="52", C250="66"), (L250*'UNIT VALUES'!$C$26)-CALCS!P250,0), 0), 0), ROUND(IF(IF(OR(C250="51", C250="52", C250="66"), (L250*'UNIT VALUES'!$C$26)-CALCS!O250,0)&gt;0, IF(OR(C250="51", C250="52", C250="66"), (L250*'UNIT VALUES'!$C$26)-CALCS!O250,0), 0), 0))</f>
        <v>0</v>
      </c>
      <c r="U250" s="25">
        <f>IF(C250="22", (O250*'UNIT VALUES'!$D$38)+(Q250*'UNIT VALUES'!$D$39)+(S250*'UNIT VALUES'!$D$40), (O250*'UNIT VALUES'!$D$28)+(Q250*'UNIT VALUES'!$D$29)+(S250*'UNIT VALUES'!$D$30))</f>
        <v>3428443.2334489282</v>
      </c>
      <c r="V250" s="25">
        <f>IF(C250="22",(O250*'UNIT VALUES'!$D$41)+(Q250*'UNIT VALUES'!$D$42)+(R250*'UNIT VALUES'!$D$43),IF(C250="66",(Q250*'UNIT VALUES'!$D$31)+(T250*'UNIT VALUES'!$D$33)+(R250*'UNIT VALUES'!$D$34),(Q250*'UNIT VALUES'!$D$31)+(T250*'UNIT VALUES'!$D$32)+(R250*'UNIT VALUES'!$D$34)))</f>
        <v>1906421.3387260356</v>
      </c>
      <c r="W250" s="25">
        <f t="shared" si="7"/>
        <v>3428443</v>
      </c>
      <c r="X250" s="30">
        <f>ROUND(IF(C250="22", W250*'UNIT VALUES'!$D$44, W250*'UNIT VALUES'!$D$36), 0)</f>
        <v>2997147</v>
      </c>
      <c r="Y250" s="168">
        <f>ROUND(IF(C250="22", IF(U250&gt;V250,O250*'UNIT VALUES'!$D$38*'UNIT VALUES'!$D$44,O250*'UNIT VALUES'!$D$41*'UNIT VALUES'!$D$44),IF(U250&gt;V250, O250*'UNIT VALUES'!$D$28*'UNIT VALUES'!$D$36,0)), 0)</f>
        <v>845636</v>
      </c>
      <c r="Z250" s="168">
        <f>ROUND(IF(C250="22", IF(U250&gt;V250,Q250*'UNIT VALUES'!$D$39*'UNIT VALUES'!$D$44,Q250*'UNIT VALUES'!$D$42*'UNIT VALUES'!$D$44), IF(U250&gt;V250, Q250*'UNIT VALUES'!$D$29*'UNIT VALUES'!$D$36, Q250*'UNIT VALUES'!$D$31*'UNIT VALUES'!$D$36)),0)</f>
        <v>1421676</v>
      </c>
      <c r="AA250" s="168">
        <f>ROUND(IF(C250="22", IF(U250&gt;V250,0,R250*'UNIT VALUES'!$D$43*'UNIT VALUES'!$D$44),IF(CALCS!U250&gt;CALCS!V250,0,CALCS!R250*'UNIT VALUES'!$D$34*'UNIT VALUES'!$D$36)), 0)</f>
        <v>0</v>
      </c>
      <c r="AB250" s="168">
        <f>ROUND(IF(C250="22",IF(U250&gt;V250,S250*'UNIT VALUES'!$D$40*'UNIT VALUES'!$D$44,0),IF(U250&gt;V250,S250*'UNIT VALUES'!$D$30*'UNIT VALUES'!$D$36)), 0)</f>
        <v>729835</v>
      </c>
      <c r="AC250" s="168">
        <f>ROUND(IF(U250&gt;V250,0,IF(T250&gt;1, IF(C250="66", T250*'UNIT VALUES'!$D$33*'UNIT VALUES'!$D$36,T250*'UNIT VALUES'!$D$32*'UNIT VALUES'!$D$36),0)),0)</f>
        <v>0</v>
      </c>
      <c r="AD250" t="str">
        <f t="shared" si="8"/>
        <v>080288</v>
      </c>
    </row>
    <row r="251" spans="1:30" x14ac:dyDescent="0.25">
      <c r="A251" s="176" t="s">
        <v>4750</v>
      </c>
      <c r="B251" s="176" t="s">
        <v>6</v>
      </c>
      <c r="C251" s="176" t="s">
        <v>47</v>
      </c>
      <c r="D251" s="176" t="s">
        <v>48</v>
      </c>
      <c r="E251" s="176" t="s">
        <v>782</v>
      </c>
      <c r="F251" s="176" t="s">
        <v>2267</v>
      </c>
      <c r="G251" s="176" t="s">
        <v>22</v>
      </c>
      <c r="H251" s="176" t="s">
        <v>23</v>
      </c>
      <c r="I251" s="176" t="s">
        <v>4751</v>
      </c>
      <c r="J251" s="176" t="s">
        <v>786</v>
      </c>
      <c r="K251" s="176" t="s">
        <v>3329</v>
      </c>
      <c r="L251" s="176" t="s">
        <v>5242</v>
      </c>
      <c r="M251" s="177">
        <v>0</v>
      </c>
      <c r="N251" s="177">
        <v>0</v>
      </c>
      <c r="O251" s="177">
        <v>54869</v>
      </c>
      <c r="P251" s="177">
        <v>0</v>
      </c>
      <c r="Q251" s="177">
        <v>7805</v>
      </c>
      <c r="R251" s="177">
        <v>512</v>
      </c>
      <c r="S251" s="177">
        <v>1206</v>
      </c>
      <c r="T251" s="24">
        <f>IF(P251&gt;0, ROUND(IF(IF(OR(C251="51", C251="52", C251="66"), (L251*'UNIT VALUES'!$C$26)-CALCS!P251,0)&gt;0, IF(OR(C251="51", C251="52", C251="66"), (L251*'UNIT VALUES'!$C$26)-CALCS!P251,0), 0), 0), ROUND(IF(IF(OR(C251="51", C251="52", C251="66"), (L251*'UNIT VALUES'!$C$26)-CALCS!O251,0)&gt;0, IF(OR(C251="51", C251="52", C251="66"), (L251*'UNIT VALUES'!$C$26)-CALCS!O251,0), 0), 0))</f>
        <v>0</v>
      </c>
      <c r="U251" s="25">
        <f>IF(C251="22", (O251*'UNIT VALUES'!$D$38)+(Q251*'UNIT VALUES'!$D$39)+(S251*'UNIT VALUES'!$D$40), (O251*'UNIT VALUES'!$D$28)+(Q251*'UNIT VALUES'!$D$29)+(S251*'UNIT VALUES'!$D$30))</f>
        <v>528950.13018184598</v>
      </c>
      <c r="V251" s="25">
        <f>IF(C251="22",(O251*'UNIT VALUES'!$D$41)+(Q251*'UNIT VALUES'!$D$42)+(R251*'UNIT VALUES'!$D$43),IF(C251="66",(Q251*'UNIT VALUES'!$D$31)+(T251*'UNIT VALUES'!$D$33)+(R251*'UNIT VALUES'!$D$34),(Q251*'UNIT VALUES'!$D$31)+(T251*'UNIT VALUES'!$D$32)+(R251*'UNIT VALUES'!$D$34)))</f>
        <v>172687.96506778183</v>
      </c>
      <c r="W251" s="25">
        <f t="shared" si="7"/>
        <v>528950</v>
      </c>
      <c r="X251" s="30">
        <f>ROUND(IF(C251="22", W251*'UNIT VALUES'!$D$44, W251*'UNIT VALUES'!$D$36), 0)</f>
        <v>462408</v>
      </c>
      <c r="Y251" s="168">
        <f>ROUND(IF(C251="22", IF(U251&gt;V251,O251*'UNIT VALUES'!$D$38*'UNIT VALUES'!$D$44,O251*'UNIT VALUES'!$D$41*'UNIT VALUES'!$D$44),IF(U251&gt;V251, O251*'UNIT VALUES'!$D$28*'UNIT VALUES'!$D$36,0)), 0)</f>
        <v>99762</v>
      </c>
      <c r="Z251" s="168">
        <f>ROUND(IF(C251="22", IF(U251&gt;V251,Q251*'UNIT VALUES'!$D$39*'UNIT VALUES'!$D$44,Q251*'UNIT VALUES'!$D$42*'UNIT VALUES'!$D$44), IF(U251&gt;V251, Q251*'UNIT VALUES'!$D$29*'UNIT VALUES'!$D$36, Q251*'UNIT VALUES'!$D$31*'UNIT VALUES'!$D$36)),0)</f>
        <v>190535</v>
      </c>
      <c r="AA251" s="168">
        <f>ROUND(IF(C251="22", IF(U251&gt;V251,0,R251*'UNIT VALUES'!$D$43*'UNIT VALUES'!$D$44),IF(CALCS!U251&gt;CALCS!V251,0,CALCS!R251*'UNIT VALUES'!$D$34*'UNIT VALUES'!$D$36)), 0)</f>
        <v>0</v>
      </c>
      <c r="AB251" s="168">
        <f>ROUND(IF(C251="22",IF(U251&gt;V251,S251*'UNIT VALUES'!$D$40*'UNIT VALUES'!$D$44,0),IF(U251&gt;V251,S251*'UNIT VALUES'!$D$30*'UNIT VALUES'!$D$36)), 0)</f>
        <v>172112</v>
      </c>
      <c r="AC251" s="168">
        <f>ROUND(IF(U251&gt;V251,0,IF(T251&gt;1, IF(C251="66", T251*'UNIT VALUES'!$D$33*'UNIT VALUES'!$D$36,T251*'UNIT VALUES'!$D$32*'UNIT VALUES'!$D$36),0)),0)</f>
        <v>0</v>
      </c>
      <c r="AD251" t="str">
        <f t="shared" si="8"/>
        <v>080300</v>
      </c>
    </row>
    <row r="252" spans="1:30" x14ac:dyDescent="0.25">
      <c r="A252" s="176" t="s">
        <v>5243</v>
      </c>
      <c r="B252" s="176" t="s">
        <v>6</v>
      </c>
      <c r="C252" s="176" t="s">
        <v>27</v>
      </c>
      <c r="D252" s="176" t="s">
        <v>28</v>
      </c>
      <c r="E252" s="176" t="s">
        <v>782</v>
      </c>
      <c r="F252" s="176" t="s">
        <v>801</v>
      </c>
      <c r="G252" s="176" t="s">
        <v>135</v>
      </c>
      <c r="H252" s="176" t="s">
        <v>23</v>
      </c>
      <c r="I252" s="176" t="s">
        <v>802</v>
      </c>
      <c r="J252" s="176" t="s">
        <v>786</v>
      </c>
      <c r="K252" s="176" t="s">
        <v>3329</v>
      </c>
      <c r="L252" s="176" t="s">
        <v>5244</v>
      </c>
      <c r="M252" s="177">
        <v>492694</v>
      </c>
      <c r="N252" s="177">
        <v>492365</v>
      </c>
      <c r="O252" s="177">
        <v>693060</v>
      </c>
      <c r="P252" s="177">
        <v>0</v>
      </c>
      <c r="Q252" s="177">
        <v>110299</v>
      </c>
      <c r="R252" s="177">
        <v>59828</v>
      </c>
      <c r="S252" s="177">
        <v>9227</v>
      </c>
      <c r="T252" s="24">
        <f>IF(P252&gt;0, ROUND(IF(IF(OR(C252="51", C252="52", C252="66"), (L252*'UNIT VALUES'!$C$26)-CALCS!P252,0)&gt;0, IF(OR(C252="51", C252="52", C252="66"), (L252*'UNIT VALUES'!$C$26)-CALCS!P252,0), 0), 0), ROUND(IF(IF(OR(C252="51", C252="52", C252="66"), (L252*'UNIT VALUES'!$C$26)-CALCS!O252,0)&gt;0, IF(OR(C252="51", C252="52", C252="66"), (L252*'UNIT VALUES'!$C$26)-CALCS!O252,0), 0), 0))</f>
        <v>87181</v>
      </c>
      <c r="U252" s="25">
        <f>IF(C252="22", (O252*'UNIT VALUES'!$D$38)+(Q252*'UNIT VALUES'!$D$39)+(S252*'UNIT VALUES'!$D$40), (O252*'UNIT VALUES'!$D$28)+(Q252*'UNIT VALUES'!$D$29)+(S252*'UNIT VALUES'!$D$30))</f>
        <v>6027825.3556382162</v>
      </c>
      <c r="V252" s="25">
        <f>IF(C252="22",(O252*'UNIT VALUES'!$D$41)+(Q252*'UNIT VALUES'!$D$42)+(R252*'UNIT VALUES'!$D$43),IF(C252="66",(Q252*'UNIT VALUES'!$D$31)+(T252*'UNIT VALUES'!$D$33)+(R252*'UNIT VALUES'!$D$34),(Q252*'UNIT VALUES'!$D$31)+(T252*'UNIT VALUES'!$D$32)+(R252*'UNIT VALUES'!$D$34)))</f>
        <v>7845835.9907603469</v>
      </c>
      <c r="W252" s="25">
        <f t="shared" si="7"/>
        <v>7845836</v>
      </c>
      <c r="X252" s="30">
        <f>ROUND(IF(C252="22", W252*'UNIT VALUES'!$D$44, W252*'UNIT VALUES'!$D$36), 0)</f>
        <v>6858834</v>
      </c>
      <c r="Y252" s="168">
        <f>ROUND(IF(C252="22", IF(U252&gt;V252,O252*'UNIT VALUES'!$D$38*'UNIT VALUES'!$D$44,O252*'UNIT VALUES'!$D$41*'UNIT VALUES'!$D$44),IF(U252&gt;V252, O252*'UNIT VALUES'!$D$28*'UNIT VALUES'!$D$36,0)), 0)</f>
        <v>0</v>
      </c>
      <c r="Z252" s="168">
        <f>ROUND(IF(C252="22", IF(U252&gt;V252,Q252*'UNIT VALUES'!$D$39*'UNIT VALUES'!$D$44,Q252*'UNIT VALUES'!$D$42*'UNIT VALUES'!$D$44), IF(U252&gt;V252, Q252*'UNIT VALUES'!$D$29*'UNIT VALUES'!$D$36, Q252*'UNIT VALUES'!$D$31*'UNIT VALUES'!$D$36)),0)</f>
        <v>1615565</v>
      </c>
      <c r="AA252" s="168">
        <f>ROUND(IF(C252="22", IF(U252&gt;V252,0,R252*'UNIT VALUES'!$D$43*'UNIT VALUES'!$D$44),IF(CALCS!U252&gt;CALCS!V252,0,CALCS!R252*'UNIT VALUES'!$D$34*'UNIT VALUES'!$D$36)), 0)</f>
        <v>4281793</v>
      </c>
      <c r="AB252" s="168">
        <f>ROUND(IF(C252="22",IF(U252&gt;V252,S252*'UNIT VALUES'!$D$40*'UNIT VALUES'!$D$44,0),IF(U252&gt;V252,S252*'UNIT VALUES'!$D$30*'UNIT VALUES'!$D$36)), 0)</f>
        <v>0</v>
      </c>
      <c r="AC252" s="168">
        <f>ROUND(IF(U252&gt;V252,0,IF(T252&gt;1, IF(C252="66", T252*'UNIT VALUES'!$D$33*'UNIT VALUES'!$D$36,T252*'UNIT VALUES'!$D$32*'UNIT VALUES'!$D$36),0)),0)</f>
        <v>961477</v>
      </c>
      <c r="AD252" t="str">
        <f t="shared" si="8"/>
        <v>080390</v>
      </c>
    </row>
    <row r="253" spans="1:30" x14ac:dyDescent="0.25">
      <c r="A253" s="176" t="s">
        <v>5245</v>
      </c>
      <c r="B253" s="176" t="s">
        <v>6</v>
      </c>
      <c r="C253" s="176" t="s">
        <v>27</v>
      </c>
      <c r="D253" s="176" t="s">
        <v>28</v>
      </c>
      <c r="E253" s="176" t="s">
        <v>782</v>
      </c>
      <c r="F253" s="176" t="s">
        <v>804</v>
      </c>
      <c r="G253" s="176" t="s">
        <v>145</v>
      </c>
      <c r="H253" s="176" t="s">
        <v>23</v>
      </c>
      <c r="I253" s="176" t="s">
        <v>805</v>
      </c>
      <c r="J253" s="176" t="s">
        <v>806</v>
      </c>
      <c r="K253" s="176" t="s">
        <v>3329</v>
      </c>
      <c r="L253" s="176" t="s">
        <v>5246</v>
      </c>
      <c r="M253" s="177">
        <v>65092</v>
      </c>
      <c r="N253" s="177">
        <v>65092</v>
      </c>
      <c r="O253" s="177">
        <v>164207</v>
      </c>
      <c r="P253" s="177">
        <v>0</v>
      </c>
      <c r="Q253" s="177">
        <v>27070</v>
      </c>
      <c r="R253" s="177">
        <v>3283</v>
      </c>
      <c r="S253" s="177">
        <v>797</v>
      </c>
      <c r="T253" s="24">
        <f>IF(P253&gt;0, ROUND(IF(IF(OR(C253="51", C253="52", C253="66"), (L253*'UNIT VALUES'!$C$26)-CALCS!P253,0)&gt;0, IF(OR(C253="51", C253="52", C253="66"), (L253*'UNIT VALUES'!$C$26)-CALCS!P253,0), 0), 0), ROUND(IF(IF(OR(C253="51", C253="52", C253="66"), (L253*'UNIT VALUES'!$C$26)-CALCS!O253,0)&gt;0, IF(OR(C253="51", C253="52", C253="66"), (L253*'UNIT VALUES'!$C$26)-CALCS!O253,0), 0), 0))</f>
        <v>0</v>
      </c>
      <c r="U253" s="25">
        <f>IF(C253="22", (O253*'UNIT VALUES'!$D$38)+(Q253*'UNIT VALUES'!$D$39)+(S253*'UNIT VALUES'!$D$40), (O253*'UNIT VALUES'!$D$28)+(Q253*'UNIT VALUES'!$D$29)+(S253*'UNIT VALUES'!$D$30))</f>
        <v>1227555.7928894942</v>
      </c>
      <c r="V253" s="25">
        <f>IF(C253="22",(O253*'UNIT VALUES'!$D$41)+(Q253*'UNIT VALUES'!$D$42)+(R253*'UNIT VALUES'!$D$43),IF(C253="66",(Q253*'UNIT VALUES'!$D$31)+(T253*'UNIT VALUES'!$D$33)+(R253*'UNIT VALUES'!$D$34),(Q253*'UNIT VALUES'!$D$31)+(T253*'UNIT VALUES'!$D$32)+(R253*'UNIT VALUES'!$D$34)))</f>
        <v>722325.06931062602</v>
      </c>
      <c r="W253" s="25">
        <f t="shared" si="7"/>
        <v>1227556</v>
      </c>
      <c r="X253" s="30">
        <f>ROUND(IF(C253="22", W253*'UNIT VALUES'!$D$44, W253*'UNIT VALUES'!$D$36), 0)</f>
        <v>1073130</v>
      </c>
      <c r="Y253" s="168">
        <f>ROUND(IF(C253="22", IF(U253&gt;V253,O253*'UNIT VALUES'!$D$38*'UNIT VALUES'!$D$44,O253*'UNIT VALUES'!$D$41*'UNIT VALUES'!$D$44),IF(U253&gt;V253, O253*'UNIT VALUES'!$D$28*'UNIT VALUES'!$D$36,0)), 0)</f>
        <v>298558</v>
      </c>
      <c r="Z253" s="168">
        <f>ROUND(IF(C253="22", IF(U253&gt;V253,Q253*'UNIT VALUES'!$D$39*'UNIT VALUES'!$D$44,Q253*'UNIT VALUES'!$D$42*'UNIT VALUES'!$D$44), IF(U253&gt;V253, Q253*'UNIT VALUES'!$D$29*'UNIT VALUES'!$D$36, Q253*'UNIT VALUES'!$D$31*'UNIT VALUES'!$D$36)),0)</f>
        <v>660830</v>
      </c>
      <c r="AA253" s="168">
        <f>ROUND(IF(C253="22", IF(U253&gt;V253,0,R253*'UNIT VALUES'!$D$43*'UNIT VALUES'!$D$44),IF(CALCS!U253&gt;CALCS!V253,0,CALCS!R253*'UNIT VALUES'!$D$34*'UNIT VALUES'!$D$36)), 0)</f>
        <v>0</v>
      </c>
      <c r="AB253" s="168">
        <f>ROUND(IF(C253="22",IF(U253&gt;V253,S253*'UNIT VALUES'!$D$40*'UNIT VALUES'!$D$44,0),IF(U253&gt;V253,S253*'UNIT VALUES'!$D$30*'UNIT VALUES'!$D$36)), 0)</f>
        <v>113742</v>
      </c>
      <c r="AC253" s="168">
        <f>ROUND(IF(U253&gt;V253,0,IF(T253&gt;1, IF(C253="66", T253*'UNIT VALUES'!$D$33*'UNIT VALUES'!$D$36,T253*'UNIT VALUES'!$D$32*'UNIT VALUES'!$D$36),0)),0)</f>
        <v>0</v>
      </c>
      <c r="AD253" t="str">
        <f t="shared" si="8"/>
        <v>080552</v>
      </c>
    </row>
    <row r="254" spans="1:30" x14ac:dyDescent="0.25">
      <c r="A254" s="176" t="s">
        <v>5247</v>
      </c>
      <c r="B254" s="176" t="s">
        <v>6</v>
      </c>
      <c r="C254" s="176" t="s">
        <v>27</v>
      </c>
      <c r="D254" s="176" t="s">
        <v>28</v>
      </c>
      <c r="E254" s="176" t="s">
        <v>782</v>
      </c>
      <c r="F254" s="176" t="s">
        <v>808</v>
      </c>
      <c r="G254" s="176" t="s">
        <v>66</v>
      </c>
      <c r="H254" s="176" t="s">
        <v>23</v>
      </c>
      <c r="I254" s="176" t="s">
        <v>809</v>
      </c>
      <c r="J254" s="176" t="s">
        <v>810</v>
      </c>
      <c r="K254" s="176" t="s">
        <v>3329</v>
      </c>
      <c r="L254" s="176" t="s">
        <v>5248</v>
      </c>
      <c r="M254" s="177">
        <v>0</v>
      </c>
      <c r="N254" s="177">
        <v>0</v>
      </c>
      <c r="O254" s="177">
        <v>61881</v>
      </c>
      <c r="P254" s="177">
        <v>0</v>
      </c>
      <c r="Q254" s="177">
        <v>10768</v>
      </c>
      <c r="R254" s="177">
        <v>2355</v>
      </c>
      <c r="S254" s="177">
        <v>573</v>
      </c>
      <c r="T254" s="24">
        <f>IF(P254&gt;0, ROUND(IF(IF(OR(C254="51", C254="52", C254="66"), (L254*'UNIT VALUES'!$C$26)-CALCS!P254,0)&gt;0, IF(OR(C254="51", C254="52", C254="66"), (L254*'UNIT VALUES'!$C$26)-CALCS!P254,0), 0), 0), ROUND(IF(IF(OR(C254="51", C254="52", C254="66"), (L254*'UNIT VALUES'!$C$26)-CALCS!O254,0)&gt;0, IF(OR(C254="51", C254="52", C254="66"), (L254*'UNIT VALUES'!$C$26)-CALCS!O254,0), 0), 0))</f>
        <v>0</v>
      </c>
      <c r="U254" s="25">
        <f>IF(C254="22", (O254*'UNIT VALUES'!$D$38)+(Q254*'UNIT VALUES'!$D$39)+(S254*'UNIT VALUES'!$D$40), (O254*'UNIT VALUES'!$D$28)+(Q254*'UNIT VALUES'!$D$29)+(S254*'UNIT VALUES'!$D$30))</f>
        <v>522937.8940829786</v>
      </c>
      <c r="V254" s="25">
        <f>IF(C254="22",(O254*'UNIT VALUES'!$D$41)+(Q254*'UNIT VALUES'!$D$42)+(R254*'UNIT VALUES'!$D$43),IF(C254="66",(Q254*'UNIT VALUES'!$D$31)+(T254*'UNIT VALUES'!$D$33)+(R254*'UNIT VALUES'!$D$34),(Q254*'UNIT VALUES'!$D$31)+(T254*'UNIT VALUES'!$D$32)+(R254*'UNIT VALUES'!$D$34)))</f>
        <v>373214.00584652531</v>
      </c>
      <c r="W254" s="25">
        <f t="shared" si="7"/>
        <v>522938</v>
      </c>
      <c r="X254" s="30">
        <f>ROUND(IF(C254="22", W254*'UNIT VALUES'!$D$44, W254*'UNIT VALUES'!$D$36), 0)</f>
        <v>457153</v>
      </c>
      <c r="Y254" s="168">
        <f>ROUND(IF(C254="22", IF(U254&gt;V254,O254*'UNIT VALUES'!$D$38*'UNIT VALUES'!$D$44,O254*'UNIT VALUES'!$D$41*'UNIT VALUES'!$D$44),IF(U254&gt;V254, O254*'UNIT VALUES'!$D$28*'UNIT VALUES'!$D$36,0)), 0)</f>
        <v>112511</v>
      </c>
      <c r="Z254" s="168">
        <f>ROUND(IF(C254="22", IF(U254&gt;V254,Q254*'UNIT VALUES'!$D$39*'UNIT VALUES'!$D$44,Q254*'UNIT VALUES'!$D$42*'UNIT VALUES'!$D$44), IF(U254&gt;V254, Q254*'UNIT VALUES'!$D$29*'UNIT VALUES'!$D$36, Q254*'UNIT VALUES'!$D$31*'UNIT VALUES'!$D$36)),0)</f>
        <v>262867</v>
      </c>
      <c r="AA254" s="168">
        <f>ROUND(IF(C254="22", IF(U254&gt;V254,0,R254*'UNIT VALUES'!$D$43*'UNIT VALUES'!$D$44),IF(CALCS!U254&gt;CALCS!V254,0,CALCS!R254*'UNIT VALUES'!$D$34*'UNIT VALUES'!$D$36)), 0)</f>
        <v>0</v>
      </c>
      <c r="AB254" s="168">
        <f>ROUND(IF(C254="22",IF(U254&gt;V254,S254*'UNIT VALUES'!$D$40*'UNIT VALUES'!$D$44,0),IF(U254&gt;V254,S254*'UNIT VALUES'!$D$30*'UNIT VALUES'!$D$36)), 0)</f>
        <v>81775</v>
      </c>
      <c r="AC254" s="168">
        <f>ROUND(IF(U254&gt;V254,0,IF(T254&gt;1, IF(C254="66", T254*'UNIT VALUES'!$D$33*'UNIT VALUES'!$D$36,T254*'UNIT VALUES'!$D$32*'UNIT VALUES'!$D$36),0)),0)</f>
        <v>0</v>
      </c>
      <c r="AD254" t="str">
        <f t="shared" si="8"/>
        <v>080672</v>
      </c>
    </row>
    <row r="255" spans="1:30" x14ac:dyDescent="0.25">
      <c r="A255" s="176" t="s">
        <v>5249</v>
      </c>
      <c r="B255" s="176" t="s">
        <v>6</v>
      </c>
      <c r="C255" s="176" t="s">
        <v>27</v>
      </c>
      <c r="D255" s="176" t="s">
        <v>28</v>
      </c>
      <c r="E255" s="176" t="s">
        <v>782</v>
      </c>
      <c r="F255" s="176" t="s">
        <v>812</v>
      </c>
      <c r="G255" s="176" t="s">
        <v>813</v>
      </c>
      <c r="H255" s="176" t="s">
        <v>23</v>
      </c>
      <c r="I255" s="176" t="s">
        <v>814</v>
      </c>
      <c r="J255" s="176" t="s">
        <v>815</v>
      </c>
      <c r="K255" s="176" t="s">
        <v>3329</v>
      </c>
      <c r="L255" s="176" t="s">
        <v>5250</v>
      </c>
      <c r="M255" s="177">
        <v>54612</v>
      </c>
      <c r="N255" s="177">
        <v>53006</v>
      </c>
      <c r="O255" s="177">
        <v>103990</v>
      </c>
      <c r="P255" s="177">
        <v>0</v>
      </c>
      <c r="Q255" s="177">
        <v>18373</v>
      </c>
      <c r="R255" s="177">
        <v>3166</v>
      </c>
      <c r="S255" s="177">
        <v>1564</v>
      </c>
      <c r="T255" s="24">
        <f>IF(P255&gt;0, ROUND(IF(IF(OR(C255="51", C255="52", C255="66"), (L255*'UNIT VALUES'!$C$26)-CALCS!P255,0)&gt;0, IF(OR(C255="51", C255="52", C255="66"), (L255*'UNIT VALUES'!$C$26)-CALCS!P255,0), 0), 0), ROUND(IF(IF(OR(C255="51", C255="52", C255="66"), (L255*'UNIT VALUES'!$C$26)-CALCS!O255,0)&gt;0, IF(OR(C255="51", C255="52", C255="66"), (L255*'UNIT VALUES'!$C$26)-CALCS!O255,0), 0), 0))</f>
        <v>0</v>
      </c>
      <c r="U255" s="25">
        <f>IF(C255="22", (O255*'UNIT VALUES'!$D$38)+(Q255*'UNIT VALUES'!$D$39)+(S255*'UNIT VALUES'!$D$40), (O255*'UNIT VALUES'!$D$28)+(Q255*'UNIT VALUES'!$D$29)+(S255*'UNIT VALUES'!$D$30))</f>
        <v>984665.85854622128</v>
      </c>
      <c r="V255" s="25">
        <f>IF(C255="22",(O255*'UNIT VALUES'!$D$41)+(Q255*'UNIT VALUES'!$D$42)+(R255*'UNIT VALUES'!$D$43),IF(C255="66",(Q255*'UNIT VALUES'!$D$31)+(T255*'UNIT VALUES'!$D$33)+(R255*'UNIT VALUES'!$D$34),(Q255*'UNIT VALUES'!$D$31)+(T255*'UNIT VALUES'!$D$32)+(R255*'UNIT VALUES'!$D$34)))</f>
        <v>567029.29146350012</v>
      </c>
      <c r="W255" s="25">
        <f t="shared" si="7"/>
        <v>984666</v>
      </c>
      <c r="X255" s="30">
        <f>ROUND(IF(C255="22", W255*'UNIT VALUES'!$D$44, W255*'UNIT VALUES'!$D$36), 0)</f>
        <v>860796</v>
      </c>
      <c r="Y255" s="168">
        <f>ROUND(IF(C255="22", IF(U255&gt;V255,O255*'UNIT VALUES'!$D$38*'UNIT VALUES'!$D$44,O255*'UNIT VALUES'!$D$41*'UNIT VALUES'!$D$44),IF(U255&gt;V255, O255*'UNIT VALUES'!$D$28*'UNIT VALUES'!$D$36,0)), 0)</f>
        <v>189072</v>
      </c>
      <c r="Z255" s="168">
        <f>ROUND(IF(C255="22", IF(U255&gt;V255,Q255*'UNIT VALUES'!$D$39*'UNIT VALUES'!$D$44,Q255*'UNIT VALUES'!$D$42*'UNIT VALUES'!$D$44), IF(U255&gt;V255, Q255*'UNIT VALUES'!$D$29*'UNIT VALUES'!$D$36, Q255*'UNIT VALUES'!$D$31*'UNIT VALUES'!$D$36)),0)</f>
        <v>448520</v>
      </c>
      <c r="AA255" s="168">
        <f>ROUND(IF(C255="22", IF(U255&gt;V255,0,R255*'UNIT VALUES'!$D$43*'UNIT VALUES'!$D$44),IF(CALCS!U255&gt;CALCS!V255,0,CALCS!R255*'UNIT VALUES'!$D$34*'UNIT VALUES'!$D$36)), 0)</f>
        <v>0</v>
      </c>
      <c r="AB255" s="168">
        <f>ROUND(IF(C255="22",IF(U255&gt;V255,S255*'UNIT VALUES'!$D$40*'UNIT VALUES'!$D$44,0),IF(U255&gt;V255,S255*'UNIT VALUES'!$D$30*'UNIT VALUES'!$D$36)), 0)</f>
        <v>223203</v>
      </c>
      <c r="AC255" s="168">
        <f>ROUND(IF(U255&gt;V255,0,IF(T255&gt;1, IF(C255="66", T255*'UNIT VALUES'!$D$33*'UNIT VALUES'!$D$36,T255*'UNIT VALUES'!$D$32*'UNIT VALUES'!$D$36),0)),0)</f>
        <v>0</v>
      </c>
      <c r="AD255" t="str">
        <f t="shared" si="8"/>
        <v>080690</v>
      </c>
    </row>
    <row r="256" spans="1:30" x14ac:dyDescent="0.25">
      <c r="A256" s="176" t="s">
        <v>5004</v>
      </c>
      <c r="B256" s="176" t="s">
        <v>6</v>
      </c>
      <c r="C256" s="176" t="s">
        <v>27</v>
      </c>
      <c r="D256" s="176" t="s">
        <v>28</v>
      </c>
      <c r="E256" s="176" t="s">
        <v>782</v>
      </c>
      <c r="F256" s="176" t="s">
        <v>313</v>
      </c>
      <c r="G256" s="176" t="s">
        <v>236</v>
      </c>
      <c r="H256" s="176" t="s">
        <v>23</v>
      </c>
      <c r="I256" s="176" t="s">
        <v>445</v>
      </c>
      <c r="J256" s="176" t="s">
        <v>786</v>
      </c>
      <c r="K256" s="176" t="s">
        <v>3329</v>
      </c>
      <c r="L256" s="176" t="s">
        <v>5251</v>
      </c>
      <c r="M256" s="177">
        <v>113808</v>
      </c>
      <c r="N256" s="177">
        <v>112860</v>
      </c>
      <c r="O256" s="177">
        <v>154393</v>
      </c>
      <c r="P256" s="177">
        <v>0</v>
      </c>
      <c r="Q256" s="177">
        <v>17288</v>
      </c>
      <c r="R256" s="177">
        <v>1669</v>
      </c>
      <c r="S256" s="177">
        <v>1351</v>
      </c>
      <c r="T256" s="24">
        <f>IF(P256&gt;0, ROUND(IF(IF(OR(C256="51", C256="52", C256="66"), (L256*'UNIT VALUES'!$C$26)-CALCS!P256,0)&gt;0, IF(OR(C256="51", C256="52", C256="66"), (L256*'UNIT VALUES'!$C$26)-CALCS!P256,0), 0), 0), ROUND(IF(IF(OR(C256="51", C256="52", C256="66"), (L256*'UNIT VALUES'!$C$26)-CALCS!O256,0)&gt;0, IF(OR(C256="51", C256="52", C256="66"), (L256*'UNIT VALUES'!$C$26)-CALCS!O256,0), 0), 0))</f>
        <v>0</v>
      </c>
      <c r="U256" s="25">
        <f>IF(C256="22", (O256*'UNIT VALUES'!$D$38)+(Q256*'UNIT VALUES'!$D$39)+(S256*'UNIT VALUES'!$D$40), (O256*'UNIT VALUES'!$D$28)+(Q256*'UNIT VALUES'!$D$29)+(S256*'UNIT VALUES'!$D$30))</f>
        <v>1024424.2687389455</v>
      </c>
      <c r="V256" s="25">
        <f>IF(C256="22",(O256*'UNIT VALUES'!$D$41)+(Q256*'UNIT VALUES'!$D$42)+(R256*'UNIT VALUES'!$D$43),IF(C256="66",(Q256*'UNIT VALUES'!$D$31)+(T256*'UNIT VALUES'!$D$33)+(R256*'UNIT VALUES'!$D$34),(Q256*'UNIT VALUES'!$D$31)+(T256*'UNIT VALUES'!$D$32)+(R256*'UNIT VALUES'!$D$34)))</f>
        <v>426295.00033926719</v>
      </c>
      <c r="W256" s="25">
        <f t="shared" si="7"/>
        <v>1024424</v>
      </c>
      <c r="X256" s="30">
        <f>ROUND(IF(C256="22", W256*'UNIT VALUES'!$D$44, W256*'UNIT VALUES'!$D$36), 0)</f>
        <v>895552</v>
      </c>
      <c r="Y256" s="168">
        <f>ROUND(IF(C256="22", IF(U256&gt;V256,O256*'UNIT VALUES'!$D$38*'UNIT VALUES'!$D$44,O256*'UNIT VALUES'!$D$41*'UNIT VALUES'!$D$44),IF(U256&gt;V256, O256*'UNIT VALUES'!$D$28*'UNIT VALUES'!$D$36,0)), 0)</f>
        <v>280714</v>
      </c>
      <c r="Z256" s="168">
        <f>ROUND(IF(C256="22", IF(U256&gt;V256,Q256*'UNIT VALUES'!$D$39*'UNIT VALUES'!$D$44,Q256*'UNIT VALUES'!$D$42*'UNIT VALUES'!$D$44), IF(U256&gt;V256, Q256*'UNIT VALUES'!$D$29*'UNIT VALUES'!$D$36, Q256*'UNIT VALUES'!$D$31*'UNIT VALUES'!$D$36)),0)</f>
        <v>422033</v>
      </c>
      <c r="AA256" s="168">
        <f>ROUND(IF(C256="22", IF(U256&gt;V256,0,R256*'UNIT VALUES'!$D$43*'UNIT VALUES'!$D$44),IF(CALCS!U256&gt;CALCS!V256,0,CALCS!R256*'UNIT VALUES'!$D$34*'UNIT VALUES'!$D$36)), 0)</f>
        <v>0</v>
      </c>
      <c r="AB256" s="168">
        <f>ROUND(IF(C256="22",IF(U256&gt;V256,S256*'UNIT VALUES'!$D$40*'UNIT VALUES'!$D$44,0),IF(U256&gt;V256,S256*'UNIT VALUES'!$D$30*'UNIT VALUES'!$D$36)), 0)</f>
        <v>192805</v>
      </c>
      <c r="AC256" s="168">
        <f>ROUND(IF(U256&gt;V256,0,IF(T256&gt;1, IF(C256="66", T256*'UNIT VALUES'!$D$33*'UNIT VALUES'!$D$36,T256*'UNIT VALUES'!$D$32*'UNIT VALUES'!$D$36),0)),0)</f>
        <v>0</v>
      </c>
      <c r="AD256" t="str">
        <f t="shared" si="8"/>
        <v>080906</v>
      </c>
    </row>
    <row r="257" spans="1:30" x14ac:dyDescent="0.25">
      <c r="A257" s="176" t="s">
        <v>5252</v>
      </c>
      <c r="B257" s="176" t="s">
        <v>6</v>
      </c>
      <c r="C257" s="176" t="s">
        <v>47</v>
      </c>
      <c r="D257" s="176" t="s">
        <v>48</v>
      </c>
      <c r="E257" s="176" t="s">
        <v>782</v>
      </c>
      <c r="F257" s="176" t="s">
        <v>817</v>
      </c>
      <c r="G257" s="176" t="s">
        <v>22</v>
      </c>
      <c r="H257" s="176" t="s">
        <v>23</v>
      </c>
      <c r="I257" s="176" t="s">
        <v>818</v>
      </c>
      <c r="J257" s="176" t="s">
        <v>815</v>
      </c>
      <c r="K257" s="176" t="s">
        <v>3329</v>
      </c>
      <c r="L257" s="176" t="s">
        <v>5253</v>
      </c>
      <c r="M257" s="177">
        <v>42942</v>
      </c>
      <c r="N257" s="177">
        <v>42942</v>
      </c>
      <c r="O257" s="177">
        <v>92858</v>
      </c>
      <c r="P257" s="177">
        <v>0</v>
      </c>
      <c r="Q257" s="177">
        <v>12555</v>
      </c>
      <c r="R257" s="177">
        <v>2190</v>
      </c>
      <c r="S257" s="177">
        <v>1233</v>
      </c>
      <c r="T257" s="24">
        <f>IF(P257&gt;0, ROUND(IF(IF(OR(C257="51", C257="52", C257="66"), (L257*'UNIT VALUES'!$C$26)-CALCS!P257,0)&gt;0, IF(OR(C257="51", C257="52", C257="66"), (L257*'UNIT VALUES'!$C$26)-CALCS!P257,0), 0), 0), ROUND(IF(IF(OR(C257="51", C257="52", C257="66"), (L257*'UNIT VALUES'!$C$26)-CALCS!O257,0)&gt;0, IF(OR(C257="51", C257="52", C257="66"), (L257*'UNIT VALUES'!$C$26)-CALCS!O257,0), 0), 0))</f>
        <v>0</v>
      </c>
      <c r="U257" s="25">
        <f>IF(C257="22", (O257*'UNIT VALUES'!$D$38)+(Q257*'UNIT VALUES'!$D$39)+(S257*'UNIT VALUES'!$D$40), (O257*'UNIT VALUES'!$D$28)+(Q257*'UNIT VALUES'!$D$29)+(S257*'UNIT VALUES'!$D$30))</f>
        <v>745010.99371501687</v>
      </c>
      <c r="V257" s="25">
        <f>IF(C257="22",(O257*'UNIT VALUES'!$D$41)+(Q257*'UNIT VALUES'!$D$42)+(R257*'UNIT VALUES'!$D$43),IF(C257="66",(Q257*'UNIT VALUES'!$D$31)+(T257*'UNIT VALUES'!$D$33)+(R257*'UNIT VALUES'!$D$34),(Q257*'UNIT VALUES'!$D$31)+(T257*'UNIT VALUES'!$D$32)+(R257*'UNIT VALUES'!$D$34)))</f>
        <v>389646.9097657894</v>
      </c>
      <c r="W257" s="25">
        <f t="shared" ref="W257:W319" si="9">ROUND(IF(U257&gt;V257,U257,V257), 0)</f>
        <v>745011</v>
      </c>
      <c r="X257" s="30">
        <f>ROUND(IF(C257="22", W257*'UNIT VALUES'!$D$44, W257*'UNIT VALUES'!$D$36), 0)</f>
        <v>651289</v>
      </c>
      <c r="Y257" s="168">
        <f>ROUND(IF(C257="22", IF(U257&gt;V257,O257*'UNIT VALUES'!$D$38*'UNIT VALUES'!$D$44,O257*'UNIT VALUES'!$D$41*'UNIT VALUES'!$D$44),IF(U257&gt;V257, O257*'UNIT VALUES'!$D$28*'UNIT VALUES'!$D$36,0)), 0)</f>
        <v>168832</v>
      </c>
      <c r="Z257" s="168">
        <f>ROUND(IF(C257="22", IF(U257&gt;V257,Q257*'UNIT VALUES'!$D$39*'UNIT VALUES'!$D$44,Q257*'UNIT VALUES'!$D$42*'UNIT VALUES'!$D$44), IF(U257&gt;V257, Q257*'UNIT VALUES'!$D$29*'UNIT VALUES'!$D$36, Q257*'UNIT VALUES'!$D$31*'UNIT VALUES'!$D$36)),0)</f>
        <v>306491</v>
      </c>
      <c r="AA257" s="168">
        <f>ROUND(IF(C257="22", IF(U257&gt;V257,0,R257*'UNIT VALUES'!$D$43*'UNIT VALUES'!$D$44),IF(CALCS!U257&gt;CALCS!V257,0,CALCS!R257*'UNIT VALUES'!$D$34*'UNIT VALUES'!$D$36)), 0)</f>
        <v>0</v>
      </c>
      <c r="AB257" s="168">
        <f>ROUND(IF(C257="22",IF(U257&gt;V257,S257*'UNIT VALUES'!$D$40*'UNIT VALUES'!$D$44,0),IF(U257&gt;V257,S257*'UNIT VALUES'!$D$30*'UNIT VALUES'!$D$36)), 0)</f>
        <v>175965</v>
      </c>
      <c r="AC257" s="168">
        <f>ROUND(IF(U257&gt;V257,0,IF(T257&gt;1, IF(C257="66", T257*'UNIT VALUES'!$D$33*'UNIT VALUES'!$D$36,T257*'UNIT VALUES'!$D$32*'UNIT VALUES'!$D$36),0)),0)</f>
        <v>0</v>
      </c>
      <c r="AD257" t="str">
        <f t="shared" si="8"/>
        <v>080978</v>
      </c>
    </row>
    <row r="258" spans="1:30" x14ac:dyDescent="0.25">
      <c r="A258" s="176" t="s">
        <v>5254</v>
      </c>
      <c r="B258" s="176" t="s">
        <v>6</v>
      </c>
      <c r="C258" s="176" t="s">
        <v>47</v>
      </c>
      <c r="D258" s="176" t="s">
        <v>48</v>
      </c>
      <c r="E258" s="176" t="s">
        <v>782</v>
      </c>
      <c r="F258" s="176" t="s">
        <v>820</v>
      </c>
      <c r="G258" s="176" t="s">
        <v>145</v>
      </c>
      <c r="H258" s="176" t="s">
        <v>23</v>
      </c>
      <c r="I258" s="176" t="s">
        <v>821</v>
      </c>
      <c r="J258" s="176" t="s">
        <v>806</v>
      </c>
      <c r="K258" s="176" t="s">
        <v>3329</v>
      </c>
      <c r="L258" s="176" t="s">
        <v>5255</v>
      </c>
      <c r="M258" s="177">
        <v>30215</v>
      </c>
      <c r="N258" s="177">
        <v>30244</v>
      </c>
      <c r="O258" s="177">
        <v>76897</v>
      </c>
      <c r="P258" s="177">
        <v>0</v>
      </c>
      <c r="Q258" s="177">
        <v>6475</v>
      </c>
      <c r="R258" s="177">
        <v>2214</v>
      </c>
      <c r="S258" s="177">
        <v>503</v>
      </c>
      <c r="T258" s="24">
        <f>IF(P258&gt;0, ROUND(IF(IF(OR(C258="51", C258="52", C258="66"), (L258*'UNIT VALUES'!$C$26)-CALCS!P258,0)&gt;0, IF(OR(C258="51", C258="52", C258="66"), (L258*'UNIT VALUES'!$C$26)-CALCS!P258,0), 0), 0), ROUND(IF(IF(OR(C258="51", C258="52", C258="66"), (L258*'UNIT VALUES'!$C$26)-CALCS!O258,0)&gt;0, IF(OR(C258="51", C258="52", C258="66"), (L258*'UNIT VALUES'!$C$26)-CALCS!O258,0), 0), 0))</f>
        <v>0</v>
      </c>
      <c r="U258" s="25">
        <f>IF(C258="22", (O258*'UNIT VALUES'!$D$38)+(Q258*'UNIT VALUES'!$D$39)+(S258*'UNIT VALUES'!$D$40), (O258*'UNIT VALUES'!$D$28)+(Q258*'UNIT VALUES'!$D$29)+(S258*'UNIT VALUES'!$D$30))</f>
        <v>422859.68359064299</v>
      </c>
      <c r="V258" s="25">
        <f>IF(C258="22",(O258*'UNIT VALUES'!$D$41)+(Q258*'UNIT VALUES'!$D$42)+(R258*'UNIT VALUES'!$D$43),IF(C258="66",(Q258*'UNIT VALUES'!$D$31)+(T258*'UNIT VALUES'!$D$33)+(R258*'UNIT VALUES'!$D$34),(Q258*'UNIT VALUES'!$D$31)+(T258*'UNIT VALUES'!$D$32)+(R258*'UNIT VALUES'!$D$34)))</f>
        <v>289741.96773290238</v>
      </c>
      <c r="W258" s="25">
        <f t="shared" si="9"/>
        <v>422860</v>
      </c>
      <c r="X258" s="30">
        <f>ROUND(IF(C258="22", W258*'UNIT VALUES'!$D$44, W258*'UNIT VALUES'!$D$36), 0)</f>
        <v>369664</v>
      </c>
      <c r="Y258" s="168">
        <f>ROUND(IF(C258="22", IF(U258&gt;V258,O258*'UNIT VALUES'!$D$38*'UNIT VALUES'!$D$44,O258*'UNIT VALUES'!$D$41*'UNIT VALUES'!$D$44),IF(U258&gt;V258, O258*'UNIT VALUES'!$D$28*'UNIT VALUES'!$D$36,0)), 0)</f>
        <v>139812</v>
      </c>
      <c r="Z258" s="168">
        <f>ROUND(IF(C258="22", IF(U258&gt;V258,Q258*'UNIT VALUES'!$D$39*'UNIT VALUES'!$D$44,Q258*'UNIT VALUES'!$D$42*'UNIT VALUES'!$D$44), IF(U258&gt;V258, Q258*'UNIT VALUES'!$D$29*'UNIT VALUES'!$D$36, Q258*'UNIT VALUES'!$D$31*'UNIT VALUES'!$D$36)),0)</f>
        <v>158067</v>
      </c>
      <c r="AA258" s="168">
        <f>ROUND(IF(C258="22", IF(U258&gt;V258,0,R258*'UNIT VALUES'!$D$43*'UNIT VALUES'!$D$44),IF(CALCS!U258&gt;CALCS!V258,0,CALCS!R258*'UNIT VALUES'!$D$34*'UNIT VALUES'!$D$36)), 0)</f>
        <v>0</v>
      </c>
      <c r="AB258" s="168">
        <f>ROUND(IF(C258="22",IF(U258&gt;V258,S258*'UNIT VALUES'!$D$40*'UNIT VALUES'!$D$44,0),IF(U258&gt;V258,S258*'UNIT VALUES'!$D$30*'UNIT VALUES'!$D$36)), 0)</f>
        <v>71785</v>
      </c>
      <c r="AC258" s="168">
        <f>ROUND(IF(U258&gt;V258,0,IF(T258&gt;1, IF(C258="66", T258*'UNIT VALUES'!$D$33*'UNIT VALUES'!$D$36,T258*'UNIT VALUES'!$D$32*'UNIT VALUES'!$D$36),0)),0)</f>
        <v>0</v>
      </c>
      <c r="AD258" t="str">
        <f t="shared" si="8"/>
        <v>080990</v>
      </c>
    </row>
    <row r="259" spans="1:30" x14ac:dyDescent="0.25">
      <c r="A259" s="176" t="s">
        <v>5256</v>
      </c>
      <c r="B259" s="176" t="s">
        <v>6</v>
      </c>
      <c r="C259" s="176" t="s">
        <v>27</v>
      </c>
      <c r="D259" s="176" t="s">
        <v>28</v>
      </c>
      <c r="E259" s="176" t="s">
        <v>782</v>
      </c>
      <c r="F259" s="176" t="s">
        <v>823</v>
      </c>
      <c r="G259" s="176" t="s">
        <v>87</v>
      </c>
      <c r="H259" s="176" t="s">
        <v>23</v>
      </c>
      <c r="I259" s="176" t="s">
        <v>591</v>
      </c>
      <c r="J259" s="176" t="s">
        <v>824</v>
      </c>
      <c r="K259" s="176" t="s">
        <v>3329</v>
      </c>
      <c r="L259" s="176" t="s">
        <v>5257</v>
      </c>
      <c r="M259" s="177">
        <v>101686</v>
      </c>
      <c r="N259" s="177">
        <v>101686</v>
      </c>
      <c r="O259" s="177">
        <v>110291</v>
      </c>
      <c r="P259" s="177">
        <v>0</v>
      </c>
      <c r="Q259" s="177">
        <v>25988</v>
      </c>
      <c r="R259" s="177">
        <v>9893</v>
      </c>
      <c r="S259" s="177">
        <v>998</v>
      </c>
      <c r="T259" s="24">
        <f>IF(P259&gt;0, ROUND(IF(IF(OR(C259="51", C259="52", C259="66"), (L259*'UNIT VALUES'!$C$26)-CALCS!P259,0)&gt;0, IF(OR(C259="51", C259="52", C259="66"), (L259*'UNIT VALUES'!$C$26)-CALCS!P259,0), 0), 0), ROUND(IF(IF(OR(C259="51", C259="52", C259="66"), (L259*'UNIT VALUES'!$C$26)-CALCS!O259,0)&gt;0, IF(OR(C259="51", C259="52", C259="66"), (L259*'UNIT VALUES'!$C$26)-CALCS!O259,0), 0), 0))</f>
        <v>33756</v>
      </c>
      <c r="U259" s="25">
        <f>IF(C259="22", (O259*'UNIT VALUES'!$D$38)+(Q259*'UNIT VALUES'!$D$39)+(S259*'UNIT VALUES'!$D$40), (O259*'UNIT VALUES'!$D$28)+(Q259*'UNIT VALUES'!$D$29)+(S259*'UNIT VALUES'!$D$30))</f>
        <v>1118018.8914619475</v>
      </c>
      <c r="V259" s="25">
        <f>IF(C259="22",(O259*'UNIT VALUES'!$D$41)+(Q259*'UNIT VALUES'!$D$42)+(R259*'UNIT VALUES'!$D$43),IF(C259="66",(Q259*'UNIT VALUES'!$D$31)+(T259*'UNIT VALUES'!$D$33)+(R259*'UNIT VALUES'!$D$34),(Q259*'UNIT VALUES'!$D$31)+(T259*'UNIT VALUES'!$D$32)+(R259*'UNIT VALUES'!$D$34)))</f>
        <v>1671188.9325229856</v>
      </c>
      <c r="W259" s="25">
        <f t="shared" si="9"/>
        <v>1671189</v>
      </c>
      <c r="X259" s="30">
        <f>ROUND(IF(C259="22", W259*'UNIT VALUES'!$D$44, W259*'UNIT VALUES'!$D$36), 0)</f>
        <v>1460954</v>
      </c>
      <c r="Y259" s="168">
        <f>ROUND(IF(C259="22", IF(U259&gt;V259,O259*'UNIT VALUES'!$D$38*'UNIT VALUES'!$D$44,O259*'UNIT VALUES'!$D$41*'UNIT VALUES'!$D$44),IF(U259&gt;V259, O259*'UNIT VALUES'!$D$28*'UNIT VALUES'!$D$36,0)), 0)</f>
        <v>0</v>
      </c>
      <c r="Z259" s="168">
        <f>ROUND(IF(C259="22", IF(U259&gt;V259,Q259*'UNIT VALUES'!$D$39*'UNIT VALUES'!$D$44,Q259*'UNIT VALUES'!$D$42*'UNIT VALUES'!$D$44), IF(U259&gt;V259, Q259*'UNIT VALUES'!$D$29*'UNIT VALUES'!$D$36, Q259*'UNIT VALUES'!$D$31*'UNIT VALUES'!$D$36)),0)</f>
        <v>380650</v>
      </c>
      <c r="AA259" s="168">
        <f>ROUND(IF(C259="22", IF(U259&gt;V259,0,R259*'UNIT VALUES'!$D$43*'UNIT VALUES'!$D$44),IF(CALCS!U259&gt;CALCS!V259,0,CALCS!R259*'UNIT VALUES'!$D$34*'UNIT VALUES'!$D$36)), 0)</f>
        <v>708026</v>
      </c>
      <c r="AB259" s="168">
        <f>ROUND(IF(C259="22",IF(U259&gt;V259,S259*'UNIT VALUES'!$D$40*'UNIT VALUES'!$D$44,0),IF(U259&gt;V259,S259*'UNIT VALUES'!$D$30*'UNIT VALUES'!$D$36)), 0)</f>
        <v>0</v>
      </c>
      <c r="AC259" s="168">
        <f>ROUND(IF(U259&gt;V259,0,IF(T259&gt;1, IF(C259="66", T259*'UNIT VALUES'!$D$33*'UNIT VALUES'!$D$36,T259*'UNIT VALUES'!$D$32*'UNIT VALUES'!$D$36),0)),0)</f>
        <v>372279</v>
      </c>
      <c r="AD259" t="str">
        <f t="shared" ref="AD259:AD322" si="10">E259&amp;F259</f>
        <v>081278</v>
      </c>
    </row>
    <row r="260" spans="1:30" x14ac:dyDescent="0.25">
      <c r="A260" s="176" t="s">
        <v>5258</v>
      </c>
      <c r="B260" s="176" t="s">
        <v>6</v>
      </c>
      <c r="C260" s="176" t="s">
        <v>47</v>
      </c>
      <c r="D260" s="176" t="s">
        <v>48</v>
      </c>
      <c r="E260" s="176" t="s">
        <v>782</v>
      </c>
      <c r="F260" s="176" t="s">
        <v>826</v>
      </c>
      <c r="G260" s="176" t="s">
        <v>22</v>
      </c>
      <c r="H260" s="176" t="s">
        <v>23</v>
      </c>
      <c r="I260" s="176" t="s">
        <v>827</v>
      </c>
      <c r="J260" s="176" t="s">
        <v>786</v>
      </c>
      <c r="K260" s="176" t="s">
        <v>3329</v>
      </c>
      <c r="L260" s="176" t="s">
        <v>5259</v>
      </c>
      <c r="M260" s="177">
        <v>42068</v>
      </c>
      <c r="N260" s="177">
        <v>40343</v>
      </c>
      <c r="O260" s="177">
        <v>136703</v>
      </c>
      <c r="P260" s="177">
        <v>0</v>
      </c>
      <c r="Q260" s="177">
        <v>11238</v>
      </c>
      <c r="R260" s="177">
        <v>223</v>
      </c>
      <c r="S260" s="177">
        <v>1462</v>
      </c>
      <c r="T260" s="24">
        <f>IF(P260&gt;0, ROUND(IF(IF(OR(C260="51", C260="52", C260="66"), (L260*'UNIT VALUES'!$C$26)-CALCS!P260,0)&gt;0, IF(OR(C260="51", C260="52", C260="66"), (L260*'UNIT VALUES'!$C$26)-CALCS!P260,0), 0), 0), ROUND(IF(IF(OR(C260="51", C260="52", C260="66"), (L260*'UNIT VALUES'!$C$26)-CALCS!O260,0)&gt;0, IF(OR(C260="51", C260="52", C260="66"), (L260*'UNIT VALUES'!$C$26)-CALCS!O260,0), 0), 0))</f>
        <v>0</v>
      </c>
      <c r="U260" s="25">
        <f>IF(C260="22", (O260*'UNIT VALUES'!$D$38)+(Q260*'UNIT VALUES'!$D$39)+(S260*'UNIT VALUES'!$D$40), (O260*'UNIT VALUES'!$D$28)+(Q260*'UNIT VALUES'!$D$29)+(S260*'UNIT VALUES'!$D$30))</f>
        <v>836807.84350999468</v>
      </c>
      <c r="V260" s="25">
        <f>IF(C260="22",(O260*'UNIT VALUES'!$D$41)+(Q260*'UNIT VALUES'!$D$42)+(R260*'UNIT VALUES'!$D$43),IF(C260="66",(Q260*'UNIT VALUES'!$D$31)+(T260*'UNIT VALUES'!$D$33)+(R260*'UNIT VALUES'!$D$34),(Q260*'UNIT VALUES'!$D$31)+(T260*'UNIT VALUES'!$D$32)+(R260*'UNIT VALUES'!$D$34)))</f>
        <v>206547.88895338326</v>
      </c>
      <c r="W260" s="25">
        <f t="shared" si="9"/>
        <v>836808</v>
      </c>
      <c r="X260" s="30">
        <f>ROUND(IF(C260="22", W260*'UNIT VALUES'!$D$44, W260*'UNIT VALUES'!$D$36), 0)</f>
        <v>731538</v>
      </c>
      <c r="Y260" s="168">
        <f>ROUND(IF(C260="22", IF(U260&gt;V260,O260*'UNIT VALUES'!$D$38*'UNIT VALUES'!$D$44,O260*'UNIT VALUES'!$D$41*'UNIT VALUES'!$D$44),IF(U260&gt;V260, O260*'UNIT VALUES'!$D$28*'UNIT VALUES'!$D$36,0)), 0)</f>
        <v>248550</v>
      </c>
      <c r="Z260" s="168">
        <f>ROUND(IF(C260="22", IF(U260&gt;V260,Q260*'UNIT VALUES'!$D$39*'UNIT VALUES'!$D$44,Q260*'UNIT VALUES'!$D$42*'UNIT VALUES'!$D$44), IF(U260&gt;V260, Q260*'UNIT VALUES'!$D$29*'UNIT VALUES'!$D$36, Q260*'UNIT VALUES'!$D$31*'UNIT VALUES'!$D$36)),0)</f>
        <v>274341</v>
      </c>
      <c r="AA260" s="168">
        <f>ROUND(IF(C260="22", IF(U260&gt;V260,0,R260*'UNIT VALUES'!$D$43*'UNIT VALUES'!$D$44),IF(CALCS!U260&gt;CALCS!V260,0,CALCS!R260*'UNIT VALUES'!$D$34*'UNIT VALUES'!$D$36)), 0)</f>
        <v>0</v>
      </c>
      <c r="AB260" s="168">
        <f>ROUND(IF(C260="22",IF(U260&gt;V260,S260*'UNIT VALUES'!$D$40*'UNIT VALUES'!$D$44,0),IF(U260&gt;V260,S260*'UNIT VALUES'!$D$30*'UNIT VALUES'!$D$36)), 0)</f>
        <v>208647</v>
      </c>
      <c r="AC260" s="168">
        <f>ROUND(IF(U260&gt;V260,0,IF(T260&gt;1, IF(C260="66", T260*'UNIT VALUES'!$D$33*'UNIT VALUES'!$D$36,T260*'UNIT VALUES'!$D$32*'UNIT VALUES'!$D$36),0)),0)</f>
        <v>0</v>
      </c>
      <c r="AD260" t="str">
        <f t="shared" si="10"/>
        <v>081524</v>
      </c>
    </row>
    <row r="261" spans="1:30" x14ac:dyDescent="0.25">
      <c r="A261" s="176" t="s">
        <v>5182</v>
      </c>
      <c r="B261" s="176" t="s">
        <v>6</v>
      </c>
      <c r="C261" s="176" t="s">
        <v>47</v>
      </c>
      <c r="D261" s="176" t="s">
        <v>48</v>
      </c>
      <c r="E261" s="176" t="s">
        <v>782</v>
      </c>
      <c r="F261" s="176" t="s">
        <v>397</v>
      </c>
      <c r="G261" s="176" t="s">
        <v>22</v>
      </c>
      <c r="H261" s="176" t="s">
        <v>23</v>
      </c>
      <c r="I261" s="176" t="s">
        <v>828</v>
      </c>
      <c r="J261" s="176" t="s">
        <v>786</v>
      </c>
      <c r="K261" s="176" t="s">
        <v>3329</v>
      </c>
      <c r="L261" s="176" t="s">
        <v>2981</v>
      </c>
      <c r="M261" s="177">
        <v>50211</v>
      </c>
      <c r="N261" s="177">
        <v>50211</v>
      </c>
      <c r="O261" s="177">
        <v>113875</v>
      </c>
      <c r="P261" s="177">
        <v>0</v>
      </c>
      <c r="Q261" s="177">
        <v>9942</v>
      </c>
      <c r="R261" s="177">
        <v>336</v>
      </c>
      <c r="S261" s="177">
        <v>909</v>
      </c>
      <c r="T261" s="24">
        <f>IF(P261&gt;0, ROUND(IF(IF(OR(C261="51", C261="52", C261="66"), (L261*'UNIT VALUES'!$C$26)-CALCS!P261,0)&gt;0, IF(OR(C261="51", C261="52", C261="66"), (L261*'UNIT VALUES'!$C$26)-CALCS!P261,0), 0), 0), ROUND(IF(IF(OR(C261="51", C261="52", C261="66"), (L261*'UNIT VALUES'!$C$26)-CALCS!O261,0)&gt;0, IF(OR(C261="51", C261="52", C261="66"), (L261*'UNIT VALUES'!$C$26)-CALCS!O261,0), 0), 0))</f>
        <v>0</v>
      </c>
      <c r="U261" s="25">
        <f>IF(C261="22", (O261*'UNIT VALUES'!$D$38)+(Q261*'UNIT VALUES'!$D$39)+(S261*'UNIT VALUES'!$D$40), (O261*'UNIT VALUES'!$D$28)+(Q261*'UNIT VALUES'!$D$29)+(S261*'UNIT VALUES'!$D$30))</f>
        <v>662862.0057595789</v>
      </c>
      <c r="V261" s="25">
        <f>IF(C261="22",(O261*'UNIT VALUES'!$D$41)+(Q261*'UNIT VALUES'!$D$42)+(R261*'UNIT VALUES'!$D$43),IF(C261="66",(Q261*'UNIT VALUES'!$D$31)+(T261*'UNIT VALUES'!$D$33)+(R261*'UNIT VALUES'!$D$34),(Q261*'UNIT VALUES'!$D$31)+(T261*'UNIT VALUES'!$D$32)+(R261*'UNIT VALUES'!$D$34)))</f>
        <v>194084.54243698437</v>
      </c>
      <c r="W261" s="25">
        <f t="shared" si="9"/>
        <v>662862</v>
      </c>
      <c r="X261" s="30">
        <f>ROUND(IF(C261="22", W261*'UNIT VALUES'!$D$44, W261*'UNIT VALUES'!$D$36), 0)</f>
        <v>579474</v>
      </c>
      <c r="Y261" s="168">
        <f>ROUND(IF(C261="22", IF(U261&gt;V261,O261*'UNIT VALUES'!$D$38*'UNIT VALUES'!$D$44,O261*'UNIT VALUES'!$D$41*'UNIT VALUES'!$D$44),IF(U261&gt;V261, O261*'UNIT VALUES'!$D$28*'UNIT VALUES'!$D$36,0)), 0)</f>
        <v>207045</v>
      </c>
      <c r="Z261" s="168">
        <f>ROUND(IF(C261="22", IF(U261&gt;V261,Q261*'UNIT VALUES'!$D$39*'UNIT VALUES'!$D$44,Q261*'UNIT VALUES'!$D$42*'UNIT VALUES'!$D$44), IF(U261&gt;V261, Q261*'UNIT VALUES'!$D$29*'UNIT VALUES'!$D$36, Q261*'UNIT VALUES'!$D$31*'UNIT VALUES'!$D$36)),0)</f>
        <v>242703</v>
      </c>
      <c r="AA261" s="168">
        <f>ROUND(IF(C261="22", IF(U261&gt;V261,0,R261*'UNIT VALUES'!$D$43*'UNIT VALUES'!$D$44),IF(CALCS!U261&gt;CALCS!V261,0,CALCS!R261*'UNIT VALUES'!$D$34*'UNIT VALUES'!$D$36)), 0)</f>
        <v>0</v>
      </c>
      <c r="AB261" s="168">
        <f>ROUND(IF(C261="22",IF(U261&gt;V261,S261*'UNIT VALUES'!$D$40*'UNIT VALUES'!$D$44,0),IF(U261&gt;V261,S261*'UNIT VALUES'!$D$30*'UNIT VALUES'!$D$36)), 0)</f>
        <v>129726</v>
      </c>
      <c r="AC261" s="168">
        <f>ROUND(IF(U261&gt;V261,0,IF(T261&gt;1, IF(C261="66", T261*'UNIT VALUES'!$D$33*'UNIT VALUES'!$D$36,T261*'UNIT VALUES'!$D$32*'UNIT VALUES'!$D$36),0)),0)</f>
        <v>0</v>
      </c>
      <c r="AD261" t="str">
        <f t="shared" si="10"/>
        <v>081614</v>
      </c>
    </row>
    <row r="262" spans="1:30" x14ac:dyDescent="0.25">
      <c r="A262" s="176" t="s">
        <v>5260</v>
      </c>
      <c r="B262" s="176" t="s">
        <v>6</v>
      </c>
      <c r="C262" s="176" t="s">
        <v>99</v>
      </c>
      <c r="D262" s="176" t="s">
        <v>100</v>
      </c>
      <c r="E262" s="176" t="s">
        <v>782</v>
      </c>
      <c r="F262" s="176" t="s">
        <v>745</v>
      </c>
      <c r="G262" s="176" t="s">
        <v>227</v>
      </c>
      <c r="H262" s="176" t="s">
        <v>23</v>
      </c>
      <c r="I262" s="176" t="s">
        <v>23</v>
      </c>
      <c r="J262" s="176" t="s">
        <v>786</v>
      </c>
      <c r="K262" s="176" t="s">
        <v>3329</v>
      </c>
      <c r="L262" s="176" t="s">
        <v>5261</v>
      </c>
      <c r="M262" s="177">
        <v>81612</v>
      </c>
      <c r="N262" s="177">
        <v>83337</v>
      </c>
      <c r="O262" s="177">
        <v>190314</v>
      </c>
      <c r="P262" s="177">
        <v>0</v>
      </c>
      <c r="Q262" s="177">
        <v>25026</v>
      </c>
      <c r="R262" s="177">
        <v>1824</v>
      </c>
      <c r="S262" s="177">
        <v>2469</v>
      </c>
      <c r="T262" s="24">
        <f>IF(P262&gt;0, ROUND(IF(IF(OR(C262="51", C262="52", C262="66"), (L262*'UNIT VALUES'!$C$26)-CALCS!P262,0)&gt;0, IF(OR(C262="51", C262="52", C262="66"), (L262*'UNIT VALUES'!$C$26)-CALCS!P262,0), 0), 0), ROUND(IF(IF(OR(C262="51", C262="52", C262="66"), (L262*'UNIT VALUES'!$C$26)-CALCS!O262,0)&gt;0, IF(OR(C262="51", C262="52", C262="66"), (L262*'UNIT VALUES'!$C$26)-CALCS!O262,0), 0), 0))</f>
        <v>0</v>
      </c>
      <c r="U262" s="25">
        <f>IF(C262="22", (O262*'UNIT VALUES'!$D$38)+(Q262*'UNIT VALUES'!$D$39)+(S262*'UNIT VALUES'!$D$40), (O262*'UNIT VALUES'!$D$28)+(Q262*'UNIT VALUES'!$D$29)+(S262*'UNIT VALUES'!$D$30))</f>
        <v>1497729.0550968749</v>
      </c>
      <c r="V262" s="25">
        <f>IF(C262="22",(O262*'UNIT VALUES'!$D$41)+(Q262*'UNIT VALUES'!$D$42)+(R262*'UNIT VALUES'!$D$43),IF(C262="66",(Q262*'UNIT VALUES'!$D$31)+(T262*'UNIT VALUES'!$D$33)+(R262*'UNIT VALUES'!$D$34),(Q262*'UNIT VALUES'!$D$31)+(T262*'UNIT VALUES'!$D$32)+(R262*'UNIT VALUES'!$D$34)))</f>
        <v>568633.78929758444</v>
      </c>
      <c r="W262" s="25">
        <f t="shared" si="9"/>
        <v>1497729</v>
      </c>
      <c r="X262" s="30">
        <f>ROUND(IF(C262="22", W262*'UNIT VALUES'!$D$44, W262*'UNIT VALUES'!$D$36), 0)</f>
        <v>1309316</v>
      </c>
      <c r="Y262" s="168">
        <f>ROUND(IF(C262="22", IF(U262&gt;V262,O262*'UNIT VALUES'!$D$38*'UNIT VALUES'!$D$44,O262*'UNIT VALUES'!$D$41*'UNIT VALUES'!$D$44),IF(U262&gt;V262, O262*'UNIT VALUES'!$D$28*'UNIT VALUES'!$D$36,0)), 0)</f>
        <v>346025</v>
      </c>
      <c r="Z262" s="168">
        <f>ROUND(IF(C262="22", IF(U262&gt;V262,Q262*'UNIT VALUES'!$D$39*'UNIT VALUES'!$D$44,Q262*'UNIT VALUES'!$D$42*'UNIT VALUES'!$D$44), IF(U262&gt;V262, Q262*'UNIT VALUES'!$D$29*'UNIT VALUES'!$D$36, Q262*'UNIT VALUES'!$D$31*'UNIT VALUES'!$D$36)),0)</f>
        <v>610932</v>
      </c>
      <c r="AA262" s="168">
        <f>ROUND(IF(C262="22", IF(U262&gt;V262,0,R262*'UNIT VALUES'!$D$43*'UNIT VALUES'!$D$44),IF(CALCS!U262&gt;CALCS!V262,0,CALCS!R262*'UNIT VALUES'!$D$34*'UNIT VALUES'!$D$36)), 0)</f>
        <v>0</v>
      </c>
      <c r="AB262" s="168">
        <f>ROUND(IF(C262="22",IF(U262&gt;V262,S262*'UNIT VALUES'!$D$40*'UNIT VALUES'!$D$44,0),IF(U262&gt;V262,S262*'UNIT VALUES'!$D$30*'UNIT VALUES'!$D$36)), 0)</f>
        <v>352359</v>
      </c>
      <c r="AC262" s="168">
        <f>ROUND(IF(U262&gt;V262,0,IF(T262&gt;1, IF(C262="66", T262*'UNIT VALUES'!$D$33*'UNIT VALUES'!$D$36,T262*'UNIT VALUES'!$D$32*'UNIT VALUES'!$D$36),0)),0)</f>
        <v>0</v>
      </c>
      <c r="AD262" t="str">
        <f t="shared" si="10"/>
        <v>089001</v>
      </c>
    </row>
    <row r="263" spans="1:30" x14ac:dyDescent="0.25">
      <c r="A263" s="176" t="s">
        <v>5262</v>
      </c>
      <c r="B263" s="176" t="s">
        <v>6</v>
      </c>
      <c r="C263" s="176" t="s">
        <v>99</v>
      </c>
      <c r="D263" s="176" t="s">
        <v>100</v>
      </c>
      <c r="E263" s="176" t="s">
        <v>782</v>
      </c>
      <c r="F263" s="176" t="s">
        <v>831</v>
      </c>
      <c r="G263" s="176" t="s">
        <v>176</v>
      </c>
      <c r="H263" s="176" t="s">
        <v>23</v>
      </c>
      <c r="I263" s="176" t="s">
        <v>23</v>
      </c>
      <c r="J263" s="176" t="s">
        <v>786</v>
      </c>
      <c r="K263" s="176" t="s">
        <v>3329</v>
      </c>
      <c r="L263" s="176" t="s">
        <v>5263</v>
      </c>
      <c r="M263" s="177">
        <v>157335</v>
      </c>
      <c r="N263" s="177">
        <v>157614</v>
      </c>
      <c r="O263" s="177">
        <v>203593</v>
      </c>
      <c r="P263" s="177">
        <v>0</v>
      </c>
      <c r="Q263" s="177">
        <v>22186</v>
      </c>
      <c r="R263" s="177">
        <v>2939</v>
      </c>
      <c r="S263" s="177">
        <v>1728</v>
      </c>
      <c r="T263" s="24">
        <f>IF(P263&gt;0, ROUND(IF(IF(OR(C263="51", C263="52", C263="66"), (L263*'UNIT VALUES'!$C$26)-CALCS!P263,0)&gt;0, IF(OR(C263="51", C263="52", C263="66"), (L263*'UNIT VALUES'!$C$26)-CALCS!P263,0), 0), 0), ROUND(IF(IF(OR(C263="51", C263="52", C263="66"), (L263*'UNIT VALUES'!$C$26)-CALCS!O263,0)&gt;0, IF(OR(C263="51", C263="52", C263="66"), (L263*'UNIT VALUES'!$C$26)-CALCS!O263,0), 0), 0))</f>
        <v>0</v>
      </c>
      <c r="U263" s="25">
        <f>IF(C263="22", (O263*'UNIT VALUES'!$D$38)+(Q263*'UNIT VALUES'!$D$39)+(S263*'UNIT VALUES'!$D$40), (O263*'UNIT VALUES'!$D$28)+(Q263*'UNIT VALUES'!$D$29)+(S263*'UNIT VALUES'!$D$30))</f>
        <v>1325072.3023172442</v>
      </c>
      <c r="V263" s="25">
        <f>IF(C263="22",(O263*'UNIT VALUES'!$D$41)+(Q263*'UNIT VALUES'!$D$42)+(R263*'UNIT VALUES'!$D$43),IF(C263="66",(Q263*'UNIT VALUES'!$D$31)+(T263*'UNIT VALUES'!$D$33)+(R263*'UNIT VALUES'!$D$34),(Q263*'UNIT VALUES'!$D$31)+(T263*'UNIT VALUES'!$D$32)+(R263*'UNIT VALUES'!$D$34)))</f>
        <v>612331.84281590837</v>
      </c>
      <c r="W263" s="25">
        <f t="shared" si="9"/>
        <v>1325072</v>
      </c>
      <c r="X263" s="30">
        <f>ROUND(IF(C263="22", W263*'UNIT VALUES'!$D$44, W263*'UNIT VALUES'!$D$36), 0)</f>
        <v>1158379</v>
      </c>
      <c r="Y263" s="168">
        <f>ROUND(IF(C263="22", IF(U263&gt;V263,O263*'UNIT VALUES'!$D$38*'UNIT VALUES'!$D$44,O263*'UNIT VALUES'!$D$41*'UNIT VALUES'!$D$44),IF(U263&gt;V263, O263*'UNIT VALUES'!$D$28*'UNIT VALUES'!$D$36,0)), 0)</f>
        <v>370168</v>
      </c>
      <c r="Z263" s="168">
        <f>ROUND(IF(C263="22", IF(U263&gt;V263,Q263*'UNIT VALUES'!$D$39*'UNIT VALUES'!$D$44,Q263*'UNIT VALUES'!$D$42*'UNIT VALUES'!$D$44), IF(U263&gt;V263, Q263*'UNIT VALUES'!$D$29*'UNIT VALUES'!$D$36, Q263*'UNIT VALUES'!$D$31*'UNIT VALUES'!$D$36)),0)</f>
        <v>541602</v>
      </c>
      <c r="AA263" s="168">
        <f>ROUND(IF(C263="22", IF(U263&gt;V263,0,R263*'UNIT VALUES'!$D$43*'UNIT VALUES'!$D$44),IF(CALCS!U263&gt;CALCS!V263,0,CALCS!R263*'UNIT VALUES'!$D$34*'UNIT VALUES'!$D$36)), 0)</f>
        <v>0</v>
      </c>
      <c r="AB263" s="168">
        <f>ROUND(IF(C263="22",IF(U263&gt;V263,S263*'UNIT VALUES'!$D$40*'UNIT VALUES'!$D$44,0),IF(U263&gt;V263,S263*'UNIT VALUES'!$D$30*'UNIT VALUES'!$D$36)), 0)</f>
        <v>246608</v>
      </c>
      <c r="AC263" s="168">
        <f>ROUND(IF(U263&gt;V263,0,IF(T263&gt;1, IF(C263="66", T263*'UNIT VALUES'!$D$33*'UNIT VALUES'!$D$36,T263*'UNIT VALUES'!$D$32*'UNIT VALUES'!$D$36),0)),0)</f>
        <v>0</v>
      </c>
      <c r="AD263" t="str">
        <f t="shared" si="10"/>
        <v>089005</v>
      </c>
    </row>
    <row r="264" spans="1:30" x14ac:dyDescent="0.25">
      <c r="A264" s="176" t="s">
        <v>5264</v>
      </c>
      <c r="B264" s="176" t="s">
        <v>6</v>
      </c>
      <c r="C264" s="176" t="s">
        <v>99</v>
      </c>
      <c r="D264" s="176" t="s">
        <v>100</v>
      </c>
      <c r="E264" s="176" t="s">
        <v>782</v>
      </c>
      <c r="F264" s="176" t="s">
        <v>753</v>
      </c>
      <c r="G264" s="176" t="s">
        <v>754</v>
      </c>
      <c r="H264" s="176" t="s">
        <v>23</v>
      </c>
      <c r="I264" s="176" t="s">
        <v>23</v>
      </c>
      <c r="J264" s="176" t="s">
        <v>799</v>
      </c>
      <c r="K264" s="176" t="s">
        <v>3329</v>
      </c>
      <c r="L264" s="176" t="s">
        <v>5265</v>
      </c>
      <c r="M264" s="177">
        <v>0</v>
      </c>
      <c r="N264" s="177">
        <v>0</v>
      </c>
      <c r="O264" s="177">
        <v>223211</v>
      </c>
      <c r="P264" s="177">
        <v>0</v>
      </c>
      <c r="Q264" s="177">
        <v>16796</v>
      </c>
      <c r="R264" s="177">
        <v>3284</v>
      </c>
      <c r="S264" s="177">
        <v>1061</v>
      </c>
      <c r="T264" s="24">
        <f>IF(P264&gt;0, ROUND(IF(IF(OR(C264="51", C264="52", C264="66"), (L264*'UNIT VALUES'!$C$26)-CALCS!P264,0)&gt;0, IF(OR(C264="51", C264="52", C264="66"), (L264*'UNIT VALUES'!$C$26)-CALCS!P264,0), 0), 0), ROUND(IF(IF(OR(C264="51", C264="52", C264="66"), (L264*'UNIT VALUES'!$C$26)-CALCS!O264,0)&gt;0, IF(OR(C264="51", C264="52", C264="66"), (L264*'UNIT VALUES'!$C$26)-CALCS!O264,0), 0), 0))</f>
        <v>0</v>
      </c>
      <c r="U264" s="25">
        <f>IF(C264="22", (O264*'UNIT VALUES'!$D$38)+(Q264*'UNIT VALUES'!$D$39)+(S264*'UNIT VALUES'!$D$40), (O264*'UNIT VALUES'!$D$28)+(Q264*'UNIT VALUES'!$D$29)+(S264*'UNIT VALUES'!$D$30))</f>
        <v>1106471.7073042532</v>
      </c>
      <c r="V264" s="25">
        <f>IF(C264="22",(O264*'UNIT VALUES'!$D$41)+(Q264*'UNIT VALUES'!$D$42)+(R264*'UNIT VALUES'!$D$43),IF(C264="66",(Q264*'UNIT VALUES'!$D$31)+(T264*'UNIT VALUES'!$D$33)+(R264*'UNIT VALUES'!$D$34),(Q264*'UNIT VALUES'!$D$31)+(T264*'UNIT VALUES'!$D$32)+(R264*'UNIT VALUES'!$D$34)))</f>
        <v>550267.15585001081</v>
      </c>
      <c r="W264" s="25">
        <f t="shared" si="9"/>
        <v>1106472</v>
      </c>
      <c r="X264" s="30">
        <f>ROUND(IF(C264="22", W264*'UNIT VALUES'!$D$44, W264*'UNIT VALUES'!$D$36), 0)</f>
        <v>967278</v>
      </c>
      <c r="Y264" s="168">
        <f>ROUND(IF(C264="22", IF(U264&gt;V264,O264*'UNIT VALUES'!$D$38*'UNIT VALUES'!$D$44,O264*'UNIT VALUES'!$D$41*'UNIT VALUES'!$D$44),IF(U264&gt;V264, O264*'UNIT VALUES'!$D$28*'UNIT VALUES'!$D$36,0)), 0)</f>
        <v>405837</v>
      </c>
      <c r="Z264" s="168">
        <f>ROUND(IF(C264="22", IF(U264&gt;V264,Q264*'UNIT VALUES'!$D$39*'UNIT VALUES'!$D$44,Q264*'UNIT VALUES'!$D$42*'UNIT VALUES'!$D$44), IF(U264&gt;V264, Q264*'UNIT VALUES'!$D$29*'UNIT VALUES'!$D$36, Q264*'UNIT VALUES'!$D$31*'UNIT VALUES'!$D$36)),0)</f>
        <v>410022</v>
      </c>
      <c r="AA264" s="168">
        <f>ROUND(IF(C264="22", IF(U264&gt;V264,0,R264*'UNIT VALUES'!$D$43*'UNIT VALUES'!$D$44),IF(CALCS!U264&gt;CALCS!V264,0,CALCS!R264*'UNIT VALUES'!$D$34*'UNIT VALUES'!$D$36)), 0)</f>
        <v>0</v>
      </c>
      <c r="AB264" s="168">
        <f>ROUND(IF(C264="22",IF(U264&gt;V264,S264*'UNIT VALUES'!$D$40*'UNIT VALUES'!$D$44,0),IF(U264&gt;V264,S264*'UNIT VALUES'!$D$30*'UNIT VALUES'!$D$36)), 0)</f>
        <v>151419</v>
      </c>
      <c r="AC264" s="168">
        <f>ROUND(IF(U264&gt;V264,0,IF(T264&gt;1, IF(C264="66", T264*'UNIT VALUES'!$D$33*'UNIT VALUES'!$D$36,T264*'UNIT VALUES'!$D$32*'UNIT VALUES'!$D$36),0)),0)</f>
        <v>0</v>
      </c>
      <c r="AD264" t="str">
        <f t="shared" si="10"/>
        <v>089041</v>
      </c>
    </row>
    <row r="265" spans="1:30" x14ac:dyDescent="0.25">
      <c r="A265" s="176" t="s">
        <v>4820</v>
      </c>
      <c r="B265" s="176" t="s">
        <v>6</v>
      </c>
      <c r="C265" s="176" t="s">
        <v>99</v>
      </c>
      <c r="D265" s="176" t="s">
        <v>100</v>
      </c>
      <c r="E265" s="176" t="s">
        <v>782</v>
      </c>
      <c r="F265" s="176" t="s">
        <v>756</v>
      </c>
      <c r="G265" s="176" t="s">
        <v>236</v>
      </c>
      <c r="H265" s="176" t="s">
        <v>23</v>
      </c>
      <c r="I265" s="176" t="s">
        <v>23</v>
      </c>
      <c r="J265" s="176" t="s">
        <v>786</v>
      </c>
      <c r="K265" s="176" t="s">
        <v>3329</v>
      </c>
      <c r="L265" s="176" t="s">
        <v>5266</v>
      </c>
      <c r="M265" s="177">
        <v>155715</v>
      </c>
      <c r="N265" s="177">
        <v>155715</v>
      </c>
      <c r="O265" s="177">
        <v>255636</v>
      </c>
      <c r="P265" s="177">
        <v>0</v>
      </c>
      <c r="Q265" s="177">
        <v>17639</v>
      </c>
      <c r="R265" s="177">
        <v>4677</v>
      </c>
      <c r="S265" s="177">
        <v>1098</v>
      </c>
      <c r="T265" s="24">
        <f>IF(P265&gt;0, ROUND(IF(IF(OR(C265="51", C265="52", C265="66"), (L265*'UNIT VALUES'!$C$26)-CALCS!P265,0)&gt;0, IF(OR(C265="51", C265="52", C265="66"), (L265*'UNIT VALUES'!$C$26)-CALCS!P265,0), 0), 0), ROUND(IF(IF(OR(C265="51", C265="52", C265="66"), (L265*'UNIT VALUES'!$C$26)-CALCS!O265,0)&gt;0, IF(OR(C265="51", C265="52", C265="66"), (L265*'UNIT VALUES'!$C$26)-CALCS!O265,0), 0), 0))</f>
        <v>0</v>
      </c>
      <c r="U265" s="25">
        <f>IF(C265="22", (O265*'UNIT VALUES'!$D$38)+(Q265*'UNIT VALUES'!$D$39)+(S265*'UNIT VALUES'!$D$40), (O265*'UNIT VALUES'!$D$28)+(Q265*'UNIT VALUES'!$D$29)+(S265*'UNIT VALUES'!$D$30))</f>
        <v>1203490.6776147797</v>
      </c>
      <c r="V265" s="25">
        <f>IF(C265="22",(O265*'UNIT VALUES'!$D$41)+(Q265*'UNIT VALUES'!$D$42)+(R265*'UNIT VALUES'!$D$43),IF(C265="66",(Q265*'UNIT VALUES'!$D$31)+(T265*'UNIT VALUES'!$D$33)+(R265*'UNIT VALUES'!$D$34),(Q265*'UNIT VALUES'!$D$31)+(T265*'UNIT VALUES'!$D$32)+(R265*'UNIT VALUES'!$D$34)))</f>
        <v>678432.57155655767</v>
      </c>
      <c r="W265" s="25">
        <f t="shared" si="9"/>
        <v>1203491</v>
      </c>
      <c r="X265" s="30">
        <f>ROUND(IF(C265="22", W265*'UNIT VALUES'!$D$44, W265*'UNIT VALUES'!$D$36), 0)</f>
        <v>1052093</v>
      </c>
      <c r="Y265" s="168">
        <f>ROUND(IF(C265="22", IF(U265&gt;V265,O265*'UNIT VALUES'!$D$38*'UNIT VALUES'!$D$44,O265*'UNIT VALUES'!$D$41*'UNIT VALUES'!$D$44),IF(U265&gt;V265, O265*'UNIT VALUES'!$D$28*'UNIT VALUES'!$D$36,0)), 0)</f>
        <v>464792</v>
      </c>
      <c r="Z265" s="168">
        <f>ROUND(IF(C265="22", IF(U265&gt;V265,Q265*'UNIT VALUES'!$D$39*'UNIT VALUES'!$D$44,Q265*'UNIT VALUES'!$D$42*'UNIT VALUES'!$D$44), IF(U265&gt;V265, Q265*'UNIT VALUES'!$D$29*'UNIT VALUES'!$D$36, Q265*'UNIT VALUES'!$D$31*'UNIT VALUES'!$D$36)),0)</f>
        <v>430601</v>
      </c>
      <c r="AA265" s="168">
        <f>ROUND(IF(C265="22", IF(U265&gt;V265,0,R265*'UNIT VALUES'!$D$43*'UNIT VALUES'!$D$44),IF(CALCS!U265&gt;CALCS!V265,0,CALCS!R265*'UNIT VALUES'!$D$34*'UNIT VALUES'!$D$36)), 0)</f>
        <v>0</v>
      </c>
      <c r="AB265" s="168">
        <f>ROUND(IF(C265="22",IF(U265&gt;V265,S265*'UNIT VALUES'!$D$40*'UNIT VALUES'!$D$44,0),IF(U265&gt;V265,S265*'UNIT VALUES'!$D$30*'UNIT VALUES'!$D$36)), 0)</f>
        <v>156699</v>
      </c>
      <c r="AC265" s="168">
        <f>ROUND(IF(U265&gt;V265,0,IF(T265&gt;1, IF(C265="66", T265*'UNIT VALUES'!$D$33*'UNIT VALUES'!$D$36,T265*'UNIT VALUES'!$D$32*'UNIT VALUES'!$D$36),0)),0)</f>
        <v>0</v>
      </c>
      <c r="AD265" t="str">
        <f t="shared" si="10"/>
        <v>089059</v>
      </c>
    </row>
    <row r="266" spans="1:30" x14ac:dyDescent="0.25">
      <c r="A266" s="176" t="s">
        <v>5267</v>
      </c>
      <c r="B266" s="176" t="s">
        <v>836</v>
      </c>
      <c r="C266" s="176" t="s">
        <v>19</v>
      </c>
      <c r="D266" s="176" t="s">
        <v>20</v>
      </c>
      <c r="E266" s="176" t="s">
        <v>837</v>
      </c>
      <c r="F266" s="176" t="s">
        <v>4738</v>
      </c>
      <c r="G266" s="176" t="s">
        <v>22</v>
      </c>
      <c r="H266" s="176" t="s">
        <v>23</v>
      </c>
      <c r="I266" s="176" t="s">
        <v>23</v>
      </c>
      <c r="J266" s="176" t="s">
        <v>24</v>
      </c>
      <c r="K266" s="176" t="s">
        <v>1295</v>
      </c>
      <c r="L266" s="176" t="s">
        <v>4789</v>
      </c>
      <c r="M266" s="177">
        <v>3107894</v>
      </c>
      <c r="N266" s="177">
        <v>3107576</v>
      </c>
      <c r="O266" s="177">
        <v>1944485</v>
      </c>
      <c r="P266" s="177">
        <v>0</v>
      </c>
      <c r="Q266" s="177">
        <v>111805</v>
      </c>
      <c r="R266" s="177">
        <v>133936</v>
      </c>
      <c r="S266" s="177">
        <v>7184</v>
      </c>
      <c r="T266" s="24">
        <f>IF(P266&gt;0, ROUND(IF(IF(OR(C266="51", C266="52", C266="66"), (L266*'UNIT VALUES'!$C$26)-CALCS!P266,0)&gt;0, IF(OR(C266="51", C266="52", C266="66"), (L266*'UNIT VALUES'!$C$26)-CALCS!P266,0), 0), 0), ROUND(IF(IF(OR(C266="51", C266="52", C266="66"), (L266*'UNIT VALUES'!$C$26)-CALCS!O266,0)&gt;0, IF(OR(C266="51", C266="52", C266="66"), (L266*'UNIT VALUES'!$C$26)-CALCS!O266,0), 0), 0))</f>
        <v>0</v>
      </c>
      <c r="U266" s="25">
        <f>IF(C266="22", (O266*'UNIT VALUES'!$D$38)+(Q266*'UNIT VALUES'!$D$39)+(S266*'UNIT VALUES'!$D$40), (O266*'UNIT VALUES'!$D$28)+(Q266*'UNIT VALUES'!$D$29)+(S266*'UNIT VALUES'!$D$30))</f>
        <v>9731319.1192821246</v>
      </c>
      <c r="V266" s="25">
        <f>IF(C266="22",(O266*'UNIT VALUES'!$D$41)+(Q266*'UNIT VALUES'!$D$42)+(R266*'UNIT VALUES'!$D$43),IF(C266="66",(Q266*'UNIT VALUES'!$D$31)+(T266*'UNIT VALUES'!$D$33)+(R266*'UNIT VALUES'!$D$34),(Q266*'UNIT VALUES'!$D$31)+(T266*'UNIT VALUES'!$D$32)+(R266*'UNIT VALUES'!$D$34)))</f>
        <v>15900852.400837984</v>
      </c>
      <c r="W266" s="25">
        <f t="shared" si="9"/>
        <v>15900852</v>
      </c>
      <c r="X266" s="30">
        <f>ROUND(IF(C266="22", W266*'UNIT VALUES'!$D$44, W266*'UNIT VALUES'!$D$36), 0)</f>
        <v>13228307</v>
      </c>
      <c r="Y266" s="168">
        <f>ROUND(IF(C266="22", IF(U266&gt;V266,O266*'UNIT VALUES'!$D$38*'UNIT VALUES'!$D$44,O266*'UNIT VALUES'!$D$41*'UNIT VALUES'!$D$44),IF(U266&gt;V266, O266*'UNIT VALUES'!$D$28*'UNIT VALUES'!$D$36,0)), 0)</f>
        <v>2850466</v>
      </c>
      <c r="Z266" s="168">
        <f>ROUND(IF(C266="22", IF(U266&gt;V266,Q266*'UNIT VALUES'!$D$39*'UNIT VALUES'!$D$44,Q266*'UNIT VALUES'!$D$42*'UNIT VALUES'!$D$44), IF(U266&gt;V266, Q266*'UNIT VALUES'!$D$29*'UNIT VALUES'!$D$36, Q266*'UNIT VALUES'!$D$31*'UNIT VALUES'!$D$36)),0)</f>
        <v>1724471</v>
      </c>
      <c r="AA266" s="168">
        <f>ROUND(IF(C266="22", IF(U266&gt;V266,0,R266*'UNIT VALUES'!$D$43*'UNIT VALUES'!$D$44),IF(CALCS!U266&gt;CALCS!V266,0,CALCS!R266*'UNIT VALUES'!$D$34*'UNIT VALUES'!$D$36)), 0)</f>
        <v>8653370</v>
      </c>
      <c r="AB266" s="168">
        <f>ROUND(IF(C266="22",IF(U266&gt;V266,S266*'UNIT VALUES'!$D$40*'UNIT VALUES'!$D$44,0),IF(U266&gt;V266,S266*'UNIT VALUES'!$D$30*'UNIT VALUES'!$D$36)), 0)</f>
        <v>0</v>
      </c>
      <c r="AC266" s="168">
        <f>ROUND(IF(U266&gt;V266,0,IF(T266&gt;1, IF(C266="66", T266*'UNIT VALUES'!$D$33*'UNIT VALUES'!$D$36,T266*'UNIT VALUES'!$D$32*'UNIT VALUES'!$D$36),0)),0)</f>
        <v>0</v>
      </c>
      <c r="AD266" t="str">
        <f t="shared" si="10"/>
        <v>099999</v>
      </c>
    </row>
    <row r="267" spans="1:30" x14ac:dyDescent="0.25">
      <c r="A267" s="176" t="s">
        <v>5268</v>
      </c>
      <c r="B267" s="176" t="s">
        <v>836</v>
      </c>
      <c r="C267" s="176" t="s">
        <v>27</v>
      </c>
      <c r="D267" s="176" t="s">
        <v>28</v>
      </c>
      <c r="E267" s="176" t="s">
        <v>837</v>
      </c>
      <c r="F267" s="176" t="s">
        <v>239</v>
      </c>
      <c r="G267" s="176" t="s">
        <v>227</v>
      </c>
      <c r="H267" s="176" t="s">
        <v>839</v>
      </c>
      <c r="I267" s="176" t="s">
        <v>840</v>
      </c>
      <c r="J267" s="176" t="s">
        <v>841</v>
      </c>
      <c r="K267" s="176" t="s">
        <v>1295</v>
      </c>
      <c r="L267" s="176" t="s">
        <v>5269</v>
      </c>
      <c r="M267" s="177">
        <v>142666</v>
      </c>
      <c r="N267" s="177">
        <v>142546</v>
      </c>
      <c r="O267" s="177">
        <v>145936</v>
      </c>
      <c r="P267" s="177">
        <v>0</v>
      </c>
      <c r="Q267" s="177">
        <v>32706</v>
      </c>
      <c r="R267" s="177">
        <v>22469</v>
      </c>
      <c r="S267" s="177">
        <v>2753</v>
      </c>
      <c r="T267" s="24">
        <f>IF(P267&gt;0, ROUND(IF(IF(OR(C267="51", C267="52", C267="66"), (L267*'UNIT VALUES'!$C$26)-CALCS!P267,0)&gt;0, IF(OR(C267="51", C267="52", C267="66"), (L267*'UNIT VALUES'!$C$26)-CALCS!P267,0), 0), 0), ROUND(IF(IF(OR(C267="51", C267="52", C267="66"), (L267*'UNIT VALUES'!$C$26)-CALCS!O267,0)&gt;0, IF(OR(C267="51", C267="52", C267="66"), (L267*'UNIT VALUES'!$C$26)-CALCS!O267,0), 0), 0))</f>
        <v>101694</v>
      </c>
      <c r="U267" s="25">
        <f>IF(C267="22", (O267*'UNIT VALUES'!$D$38)+(Q267*'UNIT VALUES'!$D$39)+(S267*'UNIT VALUES'!$D$40), (O267*'UNIT VALUES'!$D$28)+(Q267*'UNIT VALUES'!$D$29)+(S267*'UNIT VALUES'!$D$30))</f>
        <v>1666256.4991668744</v>
      </c>
      <c r="V267" s="25">
        <f>IF(C267="22",(O267*'UNIT VALUES'!$D$41)+(Q267*'UNIT VALUES'!$D$42)+(R267*'UNIT VALUES'!$D$43),IF(C267="66",(Q267*'UNIT VALUES'!$D$31)+(T267*'UNIT VALUES'!$D$33)+(R267*'UNIT VALUES'!$D$34),(Q267*'UNIT VALUES'!$D$31)+(T267*'UNIT VALUES'!$D$32)+(R267*'UNIT VALUES'!$D$34)))</f>
        <v>3670385.3583030282</v>
      </c>
      <c r="W267" s="25">
        <f t="shared" si="9"/>
        <v>3670385</v>
      </c>
      <c r="X267" s="30">
        <f>ROUND(IF(C267="22", W267*'UNIT VALUES'!$D$44, W267*'UNIT VALUES'!$D$36), 0)</f>
        <v>3208653</v>
      </c>
      <c r="Y267" s="168">
        <f>ROUND(IF(C267="22", IF(U267&gt;V267,O267*'UNIT VALUES'!$D$38*'UNIT VALUES'!$D$44,O267*'UNIT VALUES'!$D$41*'UNIT VALUES'!$D$44),IF(U267&gt;V267, O267*'UNIT VALUES'!$D$28*'UNIT VALUES'!$D$36,0)), 0)</f>
        <v>0</v>
      </c>
      <c r="Z267" s="168">
        <f>ROUND(IF(C267="22", IF(U267&gt;V267,Q267*'UNIT VALUES'!$D$39*'UNIT VALUES'!$D$44,Q267*'UNIT VALUES'!$D$42*'UNIT VALUES'!$D$44), IF(U267&gt;V267, Q267*'UNIT VALUES'!$D$29*'UNIT VALUES'!$D$36, Q267*'UNIT VALUES'!$D$31*'UNIT VALUES'!$D$36)),0)</f>
        <v>479049</v>
      </c>
      <c r="AA267" s="168">
        <f>ROUND(IF(C267="22", IF(U267&gt;V267,0,R267*'UNIT VALUES'!$D$43*'UNIT VALUES'!$D$44),IF(CALCS!U267&gt;CALCS!V267,0,CALCS!R267*'UNIT VALUES'!$D$34*'UNIT VALUES'!$D$36)), 0)</f>
        <v>1608070</v>
      </c>
      <c r="AB267" s="168">
        <f>ROUND(IF(C267="22",IF(U267&gt;V267,S267*'UNIT VALUES'!$D$40*'UNIT VALUES'!$D$44,0),IF(U267&gt;V267,S267*'UNIT VALUES'!$D$30*'UNIT VALUES'!$D$36)), 0)</f>
        <v>0</v>
      </c>
      <c r="AC267" s="168">
        <f>ROUND(IF(U267&gt;V267,0,IF(T267&gt;1, IF(C267="66", T267*'UNIT VALUES'!$D$33*'UNIT VALUES'!$D$36,T267*'UNIT VALUES'!$D$32*'UNIT VALUES'!$D$36),0)),0)</f>
        <v>1121534</v>
      </c>
      <c r="AD267" t="str">
        <f t="shared" si="10"/>
        <v>090102</v>
      </c>
    </row>
    <row r="268" spans="1:30" x14ac:dyDescent="0.25">
      <c r="A268" s="176" t="s">
        <v>5270</v>
      </c>
      <c r="B268" s="176" t="s">
        <v>836</v>
      </c>
      <c r="C268" s="176" t="s">
        <v>47</v>
      </c>
      <c r="D268" s="176" t="s">
        <v>48</v>
      </c>
      <c r="E268" s="176" t="s">
        <v>837</v>
      </c>
      <c r="F268" s="176" t="s">
        <v>843</v>
      </c>
      <c r="G268" s="176" t="s">
        <v>844</v>
      </c>
      <c r="H268" s="176" t="s">
        <v>845</v>
      </c>
      <c r="I268" s="176" t="s">
        <v>846</v>
      </c>
      <c r="J268" s="176" t="s">
        <v>847</v>
      </c>
      <c r="K268" s="176" t="s">
        <v>1295</v>
      </c>
      <c r="L268" s="176" t="s">
        <v>5271</v>
      </c>
      <c r="M268" s="177">
        <v>57370</v>
      </c>
      <c r="N268" s="177">
        <v>57370</v>
      </c>
      <c r="O268" s="177">
        <v>60147</v>
      </c>
      <c r="P268" s="177">
        <v>0</v>
      </c>
      <c r="Q268" s="177">
        <v>6241</v>
      </c>
      <c r="R268" s="177">
        <v>5683</v>
      </c>
      <c r="S268" s="177">
        <v>182</v>
      </c>
      <c r="T268" s="24">
        <f>IF(P268&gt;0, ROUND(IF(IF(OR(C268="51", C268="52", C268="66"), (L268*'UNIT VALUES'!$C$26)-CALCS!P268,0)&gt;0, IF(OR(C268="51", C268="52", C268="66"), (L268*'UNIT VALUES'!$C$26)-CALCS!P268,0), 0), 0), ROUND(IF(IF(OR(C268="51", C268="52", C268="66"), (L268*'UNIT VALUES'!$C$26)-CALCS!O268,0)&gt;0, IF(OR(C268="51", C268="52", C268="66"), (L268*'UNIT VALUES'!$C$26)-CALCS!O268,0), 0), 0))</f>
        <v>11732</v>
      </c>
      <c r="U268" s="25">
        <f>IF(C268="22", (O268*'UNIT VALUES'!$D$38)+(Q268*'UNIT VALUES'!$D$39)+(S268*'UNIT VALUES'!$D$40), (O268*'UNIT VALUES'!$D$28)+(Q268*'UNIT VALUES'!$D$29)+(S268*'UNIT VALUES'!$D$30))</f>
        <v>329085.11319999595</v>
      </c>
      <c r="V268" s="25">
        <f>IF(C268="22",(O268*'UNIT VALUES'!$D$41)+(Q268*'UNIT VALUES'!$D$42)+(R268*'UNIT VALUES'!$D$43),IF(C268="66",(Q268*'UNIT VALUES'!$D$31)+(T268*'UNIT VALUES'!$D$33)+(R268*'UNIT VALUES'!$D$34),(Q268*'UNIT VALUES'!$D$31)+(T268*'UNIT VALUES'!$D$32)+(R268*'UNIT VALUES'!$D$34)))</f>
        <v>717824.28392445412</v>
      </c>
      <c r="W268" s="25">
        <f t="shared" si="9"/>
        <v>717824</v>
      </c>
      <c r="X268" s="30">
        <f>ROUND(IF(C268="22", W268*'UNIT VALUES'!$D$44, W268*'UNIT VALUES'!$D$36), 0)</f>
        <v>627522</v>
      </c>
      <c r="Y268" s="168">
        <f>ROUND(IF(C268="22", IF(U268&gt;V268,O268*'UNIT VALUES'!$D$38*'UNIT VALUES'!$D$44,O268*'UNIT VALUES'!$D$41*'UNIT VALUES'!$D$44),IF(U268&gt;V268, O268*'UNIT VALUES'!$D$28*'UNIT VALUES'!$D$36,0)), 0)</f>
        <v>0</v>
      </c>
      <c r="Z268" s="168">
        <f>ROUND(IF(C268="22", IF(U268&gt;V268,Q268*'UNIT VALUES'!$D$39*'UNIT VALUES'!$D$44,Q268*'UNIT VALUES'!$D$42*'UNIT VALUES'!$D$44), IF(U268&gt;V268, Q268*'UNIT VALUES'!$D$29*'UNIT VALUES'!$D$36, Q268*'UNIT VALUES'!$D$31*'UNIT VALUES'!$D$36)),0)</f>
        <v>91413</v>
      </c>
      <c r="AA268" s="168">
        <f>ROUND(IF(C268="22", IF(U268&gt;V268,0,R268*'UNIT VALUES'!$D$43*'UNIT VALUES'!$D$44),IF(CALCS!U268&gt;CALCS!V268,0,CALCS!R268*'UNIT VALUES'!$D$34*'UNIT VALUES'!$D$36)), 0)</f>
        <v>406723</v>
      </c>
      <c r="AB268" s="168">
        <f>ROUND(IF(C268="22",IF(U268&gt;V268,S268*'UNIT VALUES'!$D$40*'UNIT VALUES'!$D$44,0),IF(U268&gt;V268,S268*'UNIT VALUES'!$D$30*'UNIT VALUES'!$D$36)), 0)</f>
        <v>0</v>
      </c>
      <c r="AC268" s="168">
        <f>ROUND(IF(U268&gt;V268,0,IF(T268&gt;1, IF(C268="66", T268*'UNIT VALUES'!$D$33*'UNIT VALUES'!$D$36,T268*'UNIT VALUES'!$D$32*'UNIT VALUES'!$D$36),0)),0)</f>
        <v>129387</v>
      </c>
      <c r="AD268" t="str">
        <f t="shared" si="10"/>
        <v>090114</v>
      </c>
    </row>
    <row r="269" spans="1:30" x14ac:dyDescent="0.25">
      <c r="A269" s="176" t="s">
        <v>5272</v>
      </c>
      <c r="B269" s="176" t="s">
        <v>836</v>
      </c>
      <c r="C269" s="176" t="s">
        <v>27</v>
      </c>
      <c r="D269" s="176" t="s">
        <v>28</v>
      </c>
      <c r="E269" s="176" t="s">
        <v>837</v>
      </c>
      <c r="F269" s="176" t="s">
        <v>849</v>
      </c>
      <c r="G269" s="176" t="s">
        <v>227</v>
      </c>
      <c r="H269" s="176" t="s">
        <v>850</v>
      </c>
      <c r="I269" s="176" t="s">
        <v>851</v>
      </c>
      <c r="J269" s="176" t="s">
        <v>841</v>
      </c>
      <c r="K269" s="176" t="s">
        <v>1295</v>
      </c>
      <c r="L269" s="176" t="s">
        <v>5273</v>
      </c>
      <c r="M269" s="177">
        <v>60470</v>
      </c>
      <c r="N269" s="177">
        <v>60470</v>
      </c>
      <c r="O269" s="177">
        <v>84992</v>
      </c>
      <c r="P269" s="177">
        <v>0</v>
      </c>
      <c r="Q269" s="177">
        <v>9630</v>
      </c>
      <c r="R269" s="177">
        <v>6940</v>
      </c>
      <c r="S269" s="177">
        <v>1482</v>
      </c>
      <c r="T269" s="24">
        <f>IF(P269&gt;0, ROUND(IF(IF(OR(C269="51", C269="52", C269="66"), (L269*'UNIT VALUES'!$C$26)-CALCS!P269,0)&gt;0, IF(OR(C269="51", C269="52", C269="66"), (L269*'UNIT VALUES'!$C$26)-CALCS!P269,0), 0), 0), ROUND(IF(IF(OR(C269="51", C269="52", C269="66"), (L269*'UNIT VALUES'!$C$26)-CALCS!O269,0)&gt;0, IF(OR(C269="51", C269="52", C269="66"), (L269*'UNIT VALUES'!$C$26)-CALCS!O269,0), 0), 0))</f>
        <v>0</v>
      </c>
      <c r="U269" s="25">
        <f>IF(C269="22", (O269*'UNIT VALUES'!$D$38)+(Q269*'UNIT VALUES'!$D$39)+(S269*'UNIT VALUES'!$D$40), (O269*'UNIT VALUES'!$D$28)+(Q269*'UNIT VALUES'!$D$29)+(S269*'UNIT VALUES'!$D$30))</f>
        <v>687620.25622156984</v>
      </c>
      <c r="V269" s="25">
        <f>IF(C269="22",(O269*'UNIT VALUES'!$D$41)+(Q269*'UNIT VALUES'!$D$42)+(R269*'UNIT VALUES'!$D$43),IF(C269="66",(Q269*'UNIT VALUES'!$D$31)+(T269*'UNIT VALUES'!$D$33)+(R269*'UNIT VALUES'!$D$34),(Q269*'UNIT VALUES'!$D$31)+(T269*'UNIT VALUES'!$D$32)+(R269*'UNIT VALUES'!$D$34)))</f>
        <v>729508.14885143784</v>
      </c>
      <c r="W269" s="25">
        <f t="shared" si="9"/>
        <v>729508</v>
      </c>
      <c r="X269" s="30">
        <f>ROUND(IF(C269="22", W269*'UNIT VALUES'!$D$44, W269*'UNIT VALUES'!$D$36), 0)</f>
        <v>637736</v>
      </c>
      <c r="Y269" s="168">
        <f>ROUND(IF(C269="22", IF(U269&gt;V269,O269*'UNIT VALUES'!$D$38*'UNIT VALUES'!$D$44,O269*'UNIT VALUES'!$D$41*'UNIT VALUES'!$D$44),IF(U269&gt;V269, O269*'UNIT VALUES'!$D$28*'UNIT VALUES'!$D$36,0)), 0)</f>
        <v>0</v>
      </c>
      <c r="Z269" s="168">
        <f>ROUND(IF(C269="22", IF(U269&gt;V269,Q269*'UNIT VALUES'!$D$39*'UNIT VALUES'!$D$44,Q269*'UNIT VALUES'!$D$42*'UNIT VALUES'!$D$44), IF(U269&gt;V269, Q269*'UNIT VALUES'!$D$29*'UNIT VALUES'!$D$36, Q269*'UNIT VALUES'!$D$31*'UNIT VALUES'!$D$36)),0)</f>
        <v>141052</v>
      </c>
      <c r="AA269" s="168">
        <f>ROUND(IF(C269="22", IF(U269&gt;V269,0,R269*'UNIT VALUES'!$D$43*'UNIT VALUES'!$D$44),IF(CALCS!U269&gt;CALCS!V269,0,CALCS!R269*'UNIT VALUES'!$D$34*'UNIT VALUES'!$D$36)), 0)</f>
        <v>496685</v>
      </c>
      <c r="AB269" s="168">
        <f>ROUND(IF(C269="22",IF(U269&gt;V269,S269*'UNIT VALUES'!$D$40*'UNIT VALUES'!$D$44,0),IF(U269&gt;V269,S269*'UNIT VALUES'!$D$30*'UNIT VALUES'!$D$36)), 0)</f>
        <v>0</v>
      </c>
      <c r="AC269" s="168">
        <f>ROUND(IF(U269&gt;V269,0,IF(T269&gt;1, IF(C269="66", T269*'UNIT VALUES'!$D$33*'UNIT VALUES'!$D$36,T269*'UNIT VALUES'!$D$32*'UNIT VALUES'!$D$36),0)),0)</f>
        <v>0</v>
      </c>
      <c r="AD269" t="str">
        <f t="shared" si="10"/>
        <v>090258</v>
      </c>
    </row>
    <row r="270" spans="1:30" x14ac:dyDescent="0.25">
      <c r="A270" s="176" t="s">
        <v>5274</v>
      </c>
      <c r="B270" s="176" t="s">
        <v>836</v>
      </c>
      <c r="C270" s="176" t="s">
        <v>27</v>
      </c>
      <c r="D270" s="176" t="s">
        <v>28</v>
      </c>
      <c r="E270" s="176" t="s">
        <v>837</v>
      </c>
      <c r="F270" s="176" t="s">
        <v>853</v>
      </c>
      <c r="G270" s="176" t="s">
        <v>844</v>
      </c>
      <c r="H270" s="176" t="s">
        <v>854</v>
      </c>
      <c r="I270" s="176" t="s">
        <v>23</v>
      </c>
      <c r="J270" s="176" t="s">
        <v>847</v>
      </c>
      <c r="K270" s="176" t="s">
        <v>1295</v>
      </c>
      <c r="L270" s="176" t="s">
        <v>5275</v>
      </c>
      <c r="M270" s="177">
        <v>52563</v>
      </c>
      <c r="N270" s="177">
        <v>52563</v>
      </c>
      <c r="O270" s="177">
        <v>50237</v>
      </c>
      <c r="P270" s="177">
        <v>0</v>
      </c>
      <c r="Q270" s="177">
        <v>7794</v>
      </c>
      <c r="R270" s="177">
        <v>3206</v>
      </c>
      <c r="S270" s="177">
        <v>471</v>
      </c>
      <c r="T270" s="24">
        <f>IF(P270&gt;0, ROUND(IF(IF(OR(C270="51", C270="52", C270="66"), (L270*'UNIT VALUES'!$C$26)-CALCS!P270,0)&gt;0, IF(OR(C270="51", C270="52", C270="66"), (L270*'UNIT VALUES'!$C$26)-CALCS!P270,0), 0), 0), ROUND(IF(IF(OR(C270="51", C270="52", C270="66"), (L270*'UNIT VALUES'!$C$26)-CALCS!O270,0)&gt;0, IF(OR(C270="51", C270="52", C270="66"), (L270*'UNIT VALUES'!$C$26)-CALCS!O270,0), 0), 0))</f>
        <v>19238</v>
      </c>
      <c r="U270" s="25">
        <f>IF(C270="22", (O270*'UNIT VALUES'!$D$38)+(Q270*'UNIT VALUES'!$D$39)+(S270*'UNIT VALUES'!$D$40), (O270*'UNIT VALUES'!$D$28)+(Q270*'UNIT VALUES'!$D$29)+(S270*'UNIT VALUES'!$D$30))</f>
        <v>399020.58141959918</v>
      </c>
      <c r="V270" s="25">
        <f>IF(C270="22",(O270*'UNIT VALUES'!$D$41)+(Q270*'UNIT VALUES'!$D$42)+(R270*'UNIT VALUES'!$D$43),IF(C270="66",(Q270*'UNIT VALUES'!$D$31)+(T270*'UNIT VALUES'!$D$33)+(R270*'UNIT VALUES'!$D$34),(Q270*'UNIT VALUES'!$D$31)+(T270*'UNIT VALUES'!$D$32)+(R270*'UNIT VALUES'!$D$34)))</f>
        <v>635751.80304533988</v>
      </c>
      <c r="W270" s="25">
        <f t="shared" si="9"/>
        <v>635752</v>
      </c>
      <c r="X270" s="30">
        <f>ROUND(IF(C270="22", W270*'UNIT VALUES'!$D$44, W270*'UNIT VALUES'!$D$36), 0)</f>
        <v>555775</v>
      </c>
      <c r="Y270" s="168">
        <f>ROUND(IF(C270="22", IF(U270&gt;V270,O270*'UNIT VALUES'!$D$38*'UNIT VALUES'!$D$44,O270*'UNIT VALUES'!$D$41*'UNIT VALUES'!$D$44),IF(U270&gt;V270, O270*'UNIT VALUES'!$D$28*'UNIT VALUES'!$D$36,0)), 0)</f>
        <v>0</v>
      </c>
      <c r="Z270" s="168">
        <f>ROUND(IF(C270="22", IF(U270&gt;V270,Q270*'UNIT VALUES'!$D$39*'UNIT VALUES'!$D$44,Q270*'UNIT VALUES'!$D$42*'UNIT VALUES'!$D$44), IF(U270&gt;V270, Q270*'UNIT VALUES'!$D$29*'UNIT VALUES'!$D$36, Q270*'UNIT VALUES'!$D$31*'UNIT VALUES'!$D$36)),0)</f>
        <v>114160</v>
      </c>
      <c r="AA270" s="168">
        <f>ROUND(IF(C270="22", IF(U270&gt;V270,0,R270*'UNIT VALUES'!$D$43*'UNIT VALUES'!$D$44),IF(CALCS!U270&gt;CALCS!V270,0,CALCS!R270*'UNIT VALUES'!$D$34*'UNIT VALUES'!$D$36)), 0)</f>
        <v>229448</v>
      </c>
      <c r="AB270" s="168">
        <f>ROUND(IF(C270="22",IF(U270&gt;V270,S270*'UNIT VALUES'!$D$40*'UNIT VALUES'!$D$44,0),IF(U270&gt;V270,S270*'UNIT VALUES'!$D$30*'UNIT VALUES'!$D$36)), 0)</f>
        <v>0</v>
      </c>
      <c r="AC270" s="168">
        <f>ROUND(IF(U270&gt;V270,0,IF(T270&gt;1, IF(C270="66", T270*'UNIT VALUES'!$D$33*'UNIT VALUES'!$D$36,T270*'UNIT VALUES'!$D$32*'UNIT VALUES'!$D$36),0)),0)</f>
        <v>212167</v>
      </c>
      <c r="AD270" t="str">
        <f t="shared" si="10"/>
        <v>090336</v>
      </c>
    </row>
    <row r="271" spans="1:30" x14ac:dyDescent="0.25">
      <c r="A271" s="176" t="s">
        <v>4956</v>
      </c>
      <c r="B271" s="176" t="s">
        <v>836</v>
      </c>
      <c r="C271" s="176" t="s">
        <v>47</v>
      </c>
      <c r="D271" s="176" t="s">
        <v>48</v>
      </c>
      <c r="E271" s="176" t="s">
        <v>837</v>
      </c>
      <c r="F271" s="176" t="s">
        <v>801</v>
      </c>
      <c r="G271" s="176" t="s">
        <v>227</v>
      </c>
      <c r="H271" s="176" t="s">
        <v>79</v>
      </c>
      <c r="I271" s="176" t="s">
        <v>23</v>
      </c>
      <c r="J271" s="176" t="s">
        <v>841</v>
      </c>
      <c r="K271" s="176" t="s">
        <v>1295</v>
      </c>
      <c r="L271" s="176" t="s">
        <v>5276</v>
      </c>
      <c r="M271" s="177">
        <v>54849</v>
      </c>
      <c r="N271" s="177">
        <v>54849</v>
      </c>
      <c r="O271" s="177">
        <v>61160</v>
      </c>
      <c r="P271" s="177">
        <v>0</v>
      </c>
      <c r="Q271" s="177">
        <v>2444</v>
      </c>
      <c r="R271" s="177">
        <v>4781</v>
      </c>
      <c r="S271" s="177">
        <v>139</v>
      </c>
      <c r="T271" s="24">
        <f>IF(P271&gt;0, ROUND(IF(IF(OR(C271="51", C271="52", C271="66"), (L271*'UNIT VALUES'!$C$26)-CALCS!P271,0)&gt;0, IF(OR(C271="51", C271="52", C271="66"), (L271*'UNIT VALUES'!$C$26)-CALCS!P271,0), 0), 0), ROUND(IF(IF(OR(C271="51", C271="52", C271="66"), (L271*'UNIT VALUES'!$C$26)-CALCS!O271,0)&gt;0, IF(OR(C271="51", C271="52", C271="66"), (L271*'UNIT VALUES'!$C$26)-CALCS!O271,0), 0), 0))</f>
        <v>11800</v>
      </c>
      <c r="U271" s="25">
        <f>IF(C271="22", (O271*'UNIT VALUES'!$D$38)+(Q271*'UNIT VALUES'!$D$39)+(S271*'UNIT VALUES'!$D$40), (O271*'UNIT VALUES'!$D$28)+(Q271*'UNIT VALUES'!$D$29)+(S271*'UNIT VALUES'!$D$30))</f>
        <v>218141.6701542674</v>
      </c>
      <c r="V271" s="25">
        <f>IF(C271="22",(O271*'UNIT VALUES'!$D$41)+(Q271*'UNIT VALUES'!$D$42)+(R271*'UNIT VALUES'!$D$43),IF(C271="66",(Q271*'UNIT VALUES'!$D$31)+(T271*'UNIT VALUES'!$D$33)+(R271*'UNIT VALUES'!$D$34),(Q271*'UNIT VALUES'!$D$31)+(T271*'UNIT VALUES'!$D$32)+(R271*'UNIT VALUES'!$D$34)))</f>
        <v>581219.5743958886</v>
      </c>
      <c r="W271" s="25">
        <f t="shared" si="9"/>
        <v>581220</v>
      </c>
      <c r="X271" s="30">
        <f>ROUND(IF(C271="22", W271*'UNIT VALUES'!$D$44, W271*'UNIT VALUES'!$D$36), 0)</f>
        <v>508103</v>
      </c>
      <c r="Y271" s="168">
        <f>ROUND(IF(C271="22", IF(U271&gt;V271,O271*'UNIT VALUES'!$D$38*'UNIT VALUES'!$D$44,O271*'UNIT VALUES'!$D$41*'UNIT VALUES'!$D$44),IF(U271&gt;V271, O271*'UNIT VALUES'!$D$28*'UNIT VALUES'!$D$36,0)), 0)</f>
        <v>0</v>
      </c>
      <c r="Z271" s="168">
        <f>ROUND(IF(C271="22", IF(U271&gt;V271,Q271*'UNIT VALUES'!$D$39*'UNIT VALUES'!$D$44,Q271*'UNIT VALUES'!$D$42*'UNIT VALUES'!$D$44), IF(U271&gt;V271, Q271*'UNIT VALUES'!$D$29*'UNIT VALUES'!$D$36, Q271*'UNIT VALUES'!$D$31*'UNIT VALUES'!$D$36)),0)</f>
        <v>35798</v>
      </c>
      <c r="AA271" s="168">
        <f>ROUND(IF(C271="22", IF(U271&gt;V271,0,R271*'UNIT VALUES'!$D$43*'UNIT VALUES'!$D$44),IF(CALCS!U271&gt;CALCS!V271,0,CALCS!R271*'UNIT VALUES'!$D$34*'UNIT VALUES'!$D$36)), 0)</f>
        <v>342168</v>
      </c>
      <c r="AB271" s="168">
        <f>ROUND(IF(C271="22",IF(U271&gt;V271,S271*'UNIT VALUES'!$D$40*'UNIT VALUES'!$D$44,0),IF(U271&gt;V271,S271*'UNIT VALUES'!$D$30*'UNIT VALUES'!$D$36)), 0)</f>
        <v>0</v>
      </c>
      <c r="AC271" s="168">
        <f>ROUND(IF(U271&gt;V271,0,IF(T271&gt;1, IF(C271="66", T271*'UNIT VALUES'!$D$33*'UNIT VALUES'!$D$36,T271*'UNIT VALUES'!$D$32*'UNIT VALUES'!$D$36),0)),0)</f>
        <v>130136</v>
      </c>
      <c r="AD271" t="str">
        <f t="shared" si="10"/>
        <v>090390</v>
      </c>
    </row>
    <row r="272" spans="1:30" x14ac:dyDescent="0.25">
      <c r="A272" s="176" t="s">
        <v>5277</v>
      </c>
      <c r="B272" s="176" t="s">
        <v>836</v>
      </c>
      <c r="C272" s="176" t="s">
        <v>47</v>
      </c>
      <c r="D272" s="176" t="s">
        <v>48</v>
      </c>
      <c r="E272" s="176" t="s">
        <v>837</v>
      </c>
      <c r="F272" s="176" t="s">
        <v>856</v>
      </c>
      <c r="G272" s="176" t="s">
        <v>227</v>
      </c>
      <c r="H272" s="176" t="s">
        <v>857</v>
      </c>
      <c r="I272" s="176" t="s">
        <v>23</v>
      </c>
      <c r="J272" s="176" t="s">
        <v>841</v>
      </c>
      <c r="K272" s="176" t="s">
        <v>1295</v>
      </c>
      <c r="L272" s="176" t="s">
        <v>5278</v>
      </c>
      <c r="M272" s="177">
        <v>59565</v>
      </c>
      <c r="N272" s="177">
        <v>59578</v>
      </c>
      <c r="O272" s="177">
        <v>62359</v>
      </c>
      <c r="P272" s="177">
        <v>0</v>
      </c>
      <c r="Q272" s="177">
        <v>3441</v>
      </c>
      <c r="R272" s="177">
        <v>7032</v>
      </c>
      <c r="S272" s="177">
        <v>280</v>
      </c>
      <c r="T272" s="24">
        <f>IF(P272&gt;0, ROUND(IF(IF(OR(C272="51", C272="52", C272="66"), (L272*'UNIT VALUES'!$C$26)-CALCS!P272,0)&gt;0, IF(OR(C272="51", C272="52", C272="66"), (L272*'UNIT VALUES'!$C$26)-CALCS!P272,0), 0), 0), ROUND(IF(IF(OR(C272="51", C272="52", C272="66"), (L272*'UNIT VALUES'!$C$26)-CALCS!O272,0)&gt;0, IF(OR(C272="51", C272="52", C272="66"), (L272*'UNIT VALUES'!$C$26)-CALCS!O272,0), 0), 0))</f>
        <v>22623</v>
      </c>
      <c r="U272" s="25">
        <f>IF(C272="22", (O272*'UNIT VALUES'!$D$38)+(Q272*'UNIT VALUES'!$D$39)+(S272*'UNIT VALUES'!$D$40), (O272*'UNIT VALUES'!$D$28)+(Q272*'UNIT VALUES'!$D$29)+(S272*'UNIT VALUES'!$D$30))</f>
        <v>271494.65324858582</v>
      </c>
      <c r="V272" s="25">
        <f>IF(C272="22",(O272*'UNIT VALUES'!$D$41)+(Q272*'UNIT VALUES'!$D$42)+(R272*'UNIT VALUES'!$D$43),IF(C272="66",(Q272*'UNIT VALUES'!$D$31)+(T272*'UNIT VALUES'!$D$33)+(R272*'UNIT VALUES'!$D$34),(Q272*'UNIT VALUES'!$D$31)+(T272*'UNIT VALUES'!$D$32)+(R272*'UNIT VALUES'!$D$34)))</f>
        <v>918745.35881585605</v>
      </c>
      <c r="W272" s="25">
        <f t="shared" si="9"/>
        <v>918745</v>
      </c>
      <c r="X272" s="30">
        <f>ROUND(IF(C272="22", W272*'UNIT VALUES'!$D$44, W272*'UNIT VALUES'!$D$36), 0)</f>
        <v>803167</v>
      </c>
      <c r="Y272" s="168">
        <f>ROUND(IF(C272="22", IF(U272&gt;V272,O272*'UNIT VALUES'!$D$38*'UNIT VALUES'!$D$44,O272*'UNIT VALUES'!$D$41*'UNIT VALUES'!$D$44),IF(U272&gt;V272, O272*'UNIT VALUES'!$D$28*'UNIT VALUES'!$D$36,0)), 0)</f>
        <v>0</v>
      </c>
      <c r="Z272" s="168">
        <f>ROUND(IF(C272="22", IF(U272&gt;V272,Q272*'UNIT VALUES'!$D$39*'UNIT VALUES'!$D$44,Q272*'UNIT VALUES'!$D$42*'UNIT VALUES'!$D$44), IF(U272&gt;V272, Q272*'UNIT VALUES'!$D$29*'UNIT VALUES'!$D$36, Q272*'UNIT VALUES'!$D$31*'UNIT VALUES'!$D$36)),0)</f>
        <v>50401</v>
      </c>
      <c r="AA272" s="168">
        <f>ROUND(IF(C272="22", IF(U272&gt;V272,0,R272*'UNIT VALUES'!$D$43*'UNIT VALUES'!$D$44),IF(CALCS!U272&gt;CALCS!V272,0,CALCS!R272*'UNIT VALUES'!$D$34*'UNIT VALUES'!$D$36)), 0)</f>
        <v>503269</v>
      </c>
      <c r="AB272" s="168">
        <f>ROUND(IF(C272="22",IF(U272&gt;V272,S272*'UNIT VALUES'!$D$40*'UNIT VALUES'!$D$44,0),IF(U272&gt;V272,S272*'UNIT VALUES'!$D$30*'UNIT VALUES'!$D$36)), 0)</f>
        <v>0</v>
      </c>
      <c r="AC272" s="168">
        <f>ROUND(IF(U272&gt;V272,0,IF(T272&gt;1, IF(C272="66", T272*'UNIT VALUES'!$D$33*'UNIT VALUES'!$D$36,T272*'UNIT VALUES'!$D$32*'UNIT VALUES'!$D$36),0)),0)</f>
        <v>249498</v>
      </c>
      <c r="AD272" t="str">
        <f t="shared" si="10"/>
        <v>090438</v>
      </c>
    </row>
    <row r="273" spans="1:30" x14ac:dyDescent="0.25">
      <c r="A273" s="176" t="s">
        <v>5279</v>
      </c>
      <c r="B273" s="176" t="s">
        <v>836</v>
      </c>
      <c r="C273" s="176" t="s">
        <v>47</v>
      </c>
      <c r="D273" s="176" t="s">
        <v>48</v>
      </c>
      <c r="E273" s="176" t="s">
        <v>837</v>
      </c>
      <c r="F273" s="176" t="s">
        <v>859</v>
      </c>
      <c r="G273" s="176" t="s">
        <v>860</v>
      </c>
      <c r="H273" s="176" t="s">
        <v>861</v>
      </c>
      <c r="I273" s="176" t="s">
        <v>23</v>
      </c>
      <c r="J273" s="176" t="s">
        <v>862</v>
      </c>
      <c r="K273" s="176" t="s">
        <v>1295</v>
      </c>
      <c r="L273" s="176" t="s">
        <v>5280</v>
      </c>
      <c r="M273" s="177">
        <v>51071</v>
      </c>
      <c r="N273" s="177">
        <v>51071</v>
      </c>
      <c r="O273" s="177">
        <v>61125</v>
      </c>
      <c r="P273" s="177">
        <v>0</v>
      </c>
      <c r="Q273" s="177">
        <v>4698</v>
      </c>
      <c r="R273" s="177">
        <v>5032</v>
      </c>
      <c r="S273" s="177">
        <v>388</v>
      </c>
      <c r="T273" s="24">
        <f>IF(P273&gt;0, ROUND(IF(IF(OR(C273="51", C273="52", C273="66"), (L273*'UNIT VALUES'!$C$26)-CALCS!P273,0)&gt;0, IF(OR(C273="51", C273="52", C273="66"), (L273*'UNIT VALUES'!$C$26)-CALCS!P273,0), 0), 0), ROUND(IF(IF(OR(C273="51", C273="52", C273="66"), (L273*'UNIT VALUES'!$C$26)-CALCS!O273,0)&gt;0, IF(OR(C273="51", C273="52", C273="66"), (L273*'UNIT VALUES'!$C$26)-CALCS!O273,0), 0), 0))</f>
        <v>3735</v>
      </c>
      <c r="U273" s="25">
        <f>IF(C273="22", (O273*'UNIT VALUES'!$D$38)+(Q273*'UNIT VALUES'!$D$39)+(S273*'UNIT VALUES'!$D$40), (O273*'UNIT VALUES'!$D$28)+(Q273*'UNIT VALUES'!$D$29)+(S273*'UNIT VALUES'!$D$30))</f>
        <v>321660.6472864924</v>
      </c>
      <c r="V273" s="25">
        <f>IF(C273="22",(O273*'UNIT VALUES'!$D$41)+(Q273*'UNIT VALUES'!$D$42)+(R273*'UNIT VALUES'!$D$43),IF(C273="66",(Q273*'UNIT VALUES'!$D$31)+(T273*'UNIT VALUES'!$D$33)+(R273*'UNIT VALUES'!$D$34),(Q273*'UNIT VALUES'!$D$31)+(T273*'UNIT VALUES'!$D$32)+(R273*'UNIT VALUES'!$D$34)))</f>
        <v>537789.41131036973</v>
      </c>
      <c r="W273" s="25">
        <f t="shared" si="9"/>
        <v>537789</v>
      </c>
      <c r="X273" s="30">
        <f>ROUND(IF(C273="22", W273*'UNIT VALUES'!$D$44, W273*'UNIT VALUES'!$D$36), 0)</f>
        <v>470135</v>
      </c>
      <c r="Y273" s="168">
        <f>ROUND(IF(C273="22", IF(U273&gt;V273,O273*'UNIT VALUES'!$D$38*'UNIT VALUES'!$D$44,O273*'UNIT VALUES'!$D$41*'UNIT VALUES'!$D$44),IF(U273&gt;V273, O273*'UNIT VALUES'!$D$28*'UNIT VALUES'!$D$36,0)), 0)</f>
        <v>0</v>
      </c>
      <c r="Z273" s="168">
        <f>ROUND(IF(C273="22", IF(U273&gt;V273,Q273*'UNIT VALUES'!$D$39*'UNIT VALUES'!$D$44,Q273*'UNIT VALUES'!$D$42*'UNIT VALUES'!$D$44), IF(U273&gt;V273, Q273*'UNIT VALUES'!$D$29*'UNIT VALUES'!$D$36, Q273*'UNIT VALUES'!$D$31*'UNIT VALUES'!$D$36)),0)</f>
        <v>68812</v>
      </c>
      <c r="AA273" s="168">
        <f>ROUND(IF(C273="22", IF(U273&gt;V273,0,R273*'UNIT VALUES'!$D$43*'UNIT VALUES'!$D$44),IF(CALCS!U273&gt;CALCS!V273,0,CALCS!R273*'UNIT VALUES'!$D$34*'UNIT VALUES'!$D$36)), 0)</f>
        <v>360132</v>
      </c>
      <c r="AB273" s="168">
        <f>ROUND(IF(C273="22",IF(U273&gt;V273,S273*'UNIT VALUES'!$D$40*'UNIT VALUES'!$D$44,0),IF(U273&gt;V273,S273*'UNIT VALUES'!$D$30*'UNIT VALUES'!$D$36)), 0)</f>
        <v>0</v>
      </c>
      <c r="AC273" s="168">
        <f>ROUND(IF(U273&gt;V273,0,IF(T273&gt;1, IF(C273="66", T273*'UNIT VALUES'!$D$33*'UNIT VALUES'!$D$36,T273*'UNIT VALUES'!$D$32*'UNIT VALUES'!$D$36),0)),0)</f>
        <v>41192</v>
      </c>
      <c r="AD273" t="str">
        <f t="shared" si="10"/>
        <v>090480</v>
      </c>
    </row>
    <row r="274" spans="1:30" x14ac:dyDescent="0.25">
      <c r="A274" s="176" t="s">
        <v>5281</v>
      </c>
      <c r="B274" s="176" t="s">
        <v>836</v>
      </c>
      <c r="C274" s="176" t="s">
        <v>27</v>
      </c>
      <c r="D274" s="176" t="s">
        <v>28</v>
      </c>
      <c r="E274" s="176" t="s">
        <v>837</v>
      </c>
      <c r="F274" s="176" t="s">
        <v>209</v>
      </c>
      <c r="G274" s="176" t="s">
        <v>844</v>
      </c>
      <c r="H274" s="176" t="s">
        <v>864</v>
      </c>
      <c r="I274" s="176" t="s">
        <v>78</v>
      </c>
      <c r="J274" s="176" t="s">
        <v>847</v>
      </c>
      <c r="K274" s="176" t="s">
        <v>1295</v>
      </c>
      <c r="L274" s="176" t="s">
        <v>5282</v>
      </c>
      <c r="M274" s="177">
        <v>136472</v>
      </c>
      <c r="N274" s="177">
        <v>136392</v>
      </c>
      <c r="O274" s="177">
        <v>123243</v>
      </c>
      <c r="P274" s="177">
        <v>0</v>
      </c>
      <c r="Q274" s="177">
        <v>39367</v>
      </c>
      <c r="R274" s="177">
        <v>18280</v>
      </c>
      <c r="S274" s="177">
        <v>2655</v>
      </c>
      <c r="T274" s="24">
        <f>IF(P274&gt;0, ROUND(IF(IF(OR(C274="51", C274="52", C274="66"), (L274*'UNIT VALUES'!$C$26)-CALCS!P274,0)&gt;0, IF(OR(C274="51", C274="52", C274="66"), (L274*'UNIT VALUES'!$C$26)-CALCS!P274,0), 0), 0), ROUND(IF(IF(OR(C274="51", C274="52", C274="66"), (L274*'UNIT VALUES'!$C$26)-CALCS!O274,0)&gt;0, IF(OR(C274="51", C274="52", C274="66"), (L274*'UNIT VALUES'!$C$26)-CALCS!O274,0), 0), 0))</f>
        <v>132965</v>
      </c>
      <c r="U274" s="25">
        <f>IF(C274="22", (O274*'UNIT VALUES'!$D$38)+(Q274*'UNIT VALUES'!$D$39)+(S274*'UNIT VALUES'!$D$40), (O274*'UNIT VALUES'!$D$28)+(Q274*'UNIT VALUES'!$D$29)+(S274*'UNIT VALUES'!$D$30))</f>
        <v>1789067.9492374428</v>
      </c>
      <c r="V274" s="25">
        <f>IF(C274="22",(O274*'UNIT VALUES'!$D$41)+(Q274*'UNIT VALUES'!$D$42)+(R274*'UNIT VALUES'!$D$43),IF(C274="66",(Q274*'UNIT VALUES'!$D$31)+(T274*'UNIT VALUES'!$D$33)+(R274*'UNIT VALUES'!$D$34),(Q274*'UNIT VALUES'!$D$31)+(T274*'UNIT VALUES'!$D$32)+(R274*'UNIT VALUES'!$D$34)))</f>
        <v>3833548.6081995033</v>
      </c>
      <c r="W274" s="25">
        <f t="shared" si="9"/>
        <v>3833549</v>
      </c>
      <c r="X274" s="30">
        <f>ROUND(IF(C274="22", W274*'UNIT VALUES'!$D$44, W274*'UNIT VALUES'!$D$36), 0)</f>
        <v>3351291</v>
      </c>
      <c r="Y274" s="168">
        <f>ROUND(IF(C274="22", IF(U274&gt;V274,O274*'UNIT VALUES'!$D$38*'UNIT VALUES'!$D$44,O274*'UNIT VALUES'!$D$41*'UNIT VALUES'!$D$44),IF(U274&gt;V274, O274*'UNIT VALUES'!$D$28*'UNIT VALUES'!$D$36,0)), 0)</f>
        <v>0</v>
      </c>
      <c r="Z274" s="168">
        <f>ROUND(IF(C274="22", IF(U274&gt;V274,Q274*'UNIT VALUES'!$D$39*'UNIT VALUES'!$D$44,Q274*'UNIT VALUES'!$D$42*'UNIT VALUES'!$D$44), IF(U274&gt;V274, Q274*'UNIT VALUES'!$D$29*'UNIT VALUES'!$D$36, Q274*'UNIT VALUES'!$D$31*'UNIT VALUES'!$D$36)),0)</f>
        <v>576614</v>
      </c>
      <c r="AA274" s="168">
        <f>ROUND(IF(C274="22", IF(U274&gt;V274,0,R274*'UNIT VALUES'!$D$43*'UNIT VALUES'!$D$44),IF(CALCS!U274&gt;CALCS!V274,0,CALCS!R274*'UNIT VALUES'!$D$34*'UNIT VALUES'!$D$36)), 0)</f>
        <v>1308270</v>
      </c>
      <c r="AB274" s="168">
        <f>ROUND(IF(C274="22",IF(U274&gt;V274,S274*'UNIT VALUES'!$D$40*'UNIT VALUES'!$D$44,0),IF(U274&gt;V274,S274*'UNIT VALUES'!$D$30*'UNIT VALUES'!$D$36)), 0)</f>
        <v>0</v>
      </c>
      <c r="AC274" s="168">
        <f>ROUND(IF(U274&gt;V274,0,IF(T274&gt;1, IF(C274="66", T274*'UNIT VALUES'!$D$33*'UNIT VALUES'!$D$36,T274*'UNIT VALUES'!$D$32*'UNIT VALUES'!$D$36),0)),0)</f>
        <v>1466407</v>
      </c>
      <c r="AD274" t="str">
        <f t="shared" si="10"/>
        <v>090492</v>
      </c>
    </row>
    <row r="275" spans="1:30" x14ac:dyDescent="0.25">
      <c r="A275" s="176" t="s">
        <v>5283</v>
      </c>
      <c r="B275" s="176" t="s">
        <v>836</v>
      </c>
      <c r="C275" s="176" t="s">
        <v>47</v>
      </c>
      <c r="D275" s="176" t="s">
        <v>48</v>
      </c>
      <c r="E275" s="176" t="s">
        <v>837</v>
      </c>
      <c r="F275" s="176" t="s">
        <v>57</v>
      </c>
      <c r="G275" s="176" t="s">
        <v>844</v>
      </c>
      <c r="H275" s="176" t="s">
        <v>442</v>
      </c>
      <c r="I275" s="176" t="s">
        <v>23</v>
      </c>
      <c r="J275" s="176" t="s">
        <v>847</v>
      </c>
      <c r="K275" s="176" t="s">
        <v>1295</v>
      </c>
      <c r="L275" s="176" t="s">
        <v>5284</v>
      </c>
      <c r="M275" s="177">
        <v>49761</v>
      </c>
      <c r="N275" s="177">
        <v>49761</v>
      </c>
      <c r="O275" s="177">
        <v>57873</v>
      </c>
      <c r="P275" s="177">
        <v>0</v>
      </c>
      <c r="Q275" s="177">
        <v>6808</v>
      </c>
      <c r="R275" s="177">
        <v>5173</v>
      </c>
      <c r="S275" s="177">
        <v>549</v>
      </c>
      <c r="T275" s="24">
        <f>IF(P275&gt;0, ROUND(IF(IF(OR(C275="51", C275="52", C275="66"), (L275*'UNIT VALUES'!$C$26)-CALCS!P275,0)&gt;0, IF(OR(C275="51", C275="52", C275="66"), (L275*'UNIT VALUES'!$C$26)-CALCS!P275,0), 0), 0), ROUND(IF(IF(OR(C275="51", C275="52", C275="66"), (L275*'UNIT VALUES'!$C$26)-CALCS!O275,0)&gt;0, IF(OR(C275="51", C275="52", C275="66"), (L275*'UNIT VALUES'!$C$26)-CALCS!O275,0), 0), 0))</f>
        <v>8640</v>
      </c>
      <c r="U275" s="25">
        <f>IF(C275="22", (O275*'UNIT VALUES'!$D$38)+(Q275*'UNIT VALUES'!$D$39)+(S275*'UNIT VALUES'!$D$40), (O275*'UNIT VALUES'!$D$28)+(Q275*'UNIT VALUES'!$D$29)+(S275*'UNIT VALUES'!$D$30))</f>
        <v>400101.68626826355</v>
      </c>
      <c r="V275" s="25">
        <f>IF(C275="22",(O275*'UNIT VALUES'!$D$41)+(Q275*'UNIT VALUES'!$D$42)+(R275*'UNIT VALUES'!$D$43),IF(C275="66",(Q275*'UNIT VALUES'!$D$31)+(T275*'UNIT VALUES'!$D$33)+(R275*'UNIT VALUES'!$D$34),(Q275*'UNIT VALUES'!$D$31)+(T275*'UNIT VALUES'!$D$32)+(R275*'UNIT VALUES'!$D$34)))</f>
        <v>646564.76189731667</v>
      </c>
      <c r="W275" s="25">
        <f t="shared" si="9"/>
        <v>646565</v>
      </c>
      <c r="X275" s="30">
        <f>ROUND(IF(C275="22", W275*'UNIT VALUES'!$D$44, W275*'UNIT VALUES'!$D$36), 0)</f>
        <v>565227</v>
      </c>
      <c r="Y275" s="168">
        <f>ROUND(IF(C275="22", IF(U275&gt;V275,O275*'UNIT VALUES'!$D$38*'UNIT VALUES'!$D$44,O275*'UNIT VALUES'!$D$41*'UNIT VALUES'!$D$44),IF(U275&gt;V275, O275*'UNIT VALUES'!$D$28*'UNIT VALUES'!$D$36,0)), 0)</f>
        <v>0</v>
      </c>
      <c r="Z275" s="168">
        <f>ROUND(IF(C275="22", IF(U275&gt;V275,Q275*'UNIT VALUES'!$D$39*'UNIT VALUES'!$D$44,Q275*'UNIT VALUES'!$D$42*'UNIT VALUES'!$D$44), IF(U275&gt;V275, Q275*'UNIT VALUES'!$D$29*'UNIT VALUES'!$D$36, Q275*'UNIT VALUES'!$D$31*'UNIT VALUES'!$D$36)),0)</f>
        <v>99718</v>
      </c>
      <c r="AA275" s="168">
        <f>ROUND(IF(C275="22", IF(U275&gt;V275,0,R275*'UNIT VALUES'!$D$43*'UNIT VALUES'!$D$44),IF(CALCS!U275&gt;CALCS!V275,0,CALCS!R275*'UNIT VALUES'!$D$34*'UNIT VALUES'!$D$36)), 0)</f>
        <v>370223</v>
      </c>
      <c r="AB275" s="168">
        <f>ROUND(IF(C275="22",IF(U275&gt;V275,S275*'UNIT VALUES'!$D$40*'UNIT VALUES'!$D$44,0),IF(U275&gt;V275,S275*'UNIT VALUES'!$D$30*'UNIT VALUES'!$D$36)), 0)</f>
        <v>0</v>
      </c>
      <c r="AC275" s="168">
        <f>ROUND(IF(U275&gt;V275,0,IF(T275&gt;1, IF(C275="66", T275*'UNIT VALUES'!$D$33*'UNIT VALUES'!$D$36,T275*'UNIT VALUES'!$D$32*'UNIT VALUES'!$D$36),0)),0)</f>
        <v>95286</v>
      </c>
      <c r="AD275" t="str">
        <f t="shared" si="10"/>
        <v>090594</v>
      </c>
    </row>
    <row r="276" spans="1:30" x14ac:dyDescent="0.25">
      <c r="A276" s="176" t="s">
        <v>5285</v>
      </c>
      <c r="B276" s="176" t="s">
        <v>836</v>
      </c>
      <c r="C276" s="176" t="s">
        <v>47</v>
      </c>
      <c r="D276" s="176" t="s">
        <v>48</v>
      </c>
      <c r="E276" s="176" t="s">
        <v>837</v>
      </c>
      <c r="F276" s="176" t="s">
        <v>867</v>
      </c>
      <c r="G276" s="176" t="s">
        <v>860</v>
      </c>
      <c r="H276" s="176" t="s">
        <v>868</v>
      </c>
      <c r="I276" s="176" t="s">
        <v>869</v>
      </c>
      <c r="J276" s="176" t="s">
        <v>862</v>
      </c>
      <c r="K276" s="176" t="s">
        <v>1295</v>
      </c>
      <c r="L276" s="176" t="s">
        <v>5286</v>
      </c>
      <c r="M276" s="177">
        <v>57118</v>
      </c>
      <c r="N276" s="177">
        <v>57118</v>
      </c>
      <c r="O276" s="177">
        <v>59622</v>
      </c>
      <c r="P276" s="177">
        <v>0</v>
      </c>
      <c r="Q276" s="177">
        <v>8667</v>
      </c>
      <c r="R276" s="177">
        <v>9505</v>
      </c>
      <c r="S276" s="177">
        <v>544</v>
      </c>
      <c r="T276" s="24">
        <f>IF(P276&gt;0, ROUND(IF(IF(OR(C276="51", C276="52", C276="66"), (L276*'UNIT VALUES'!$C$26)-CALCS!P276,0)&gt;0, IF(OR(C276="51", C276="52", C276="66"), (L276*'UNIT VALUES'!$C$26)-CALCS!P276,0), 0), 0), ROUND(IF(IF(OR(C276="51", C276="52", C276="66"), (L276*'UNIT VALUES'!$C$26)-CALCS!O276,0)&gt;0, IF(OR(C276="51", C276="52", C276="66"), (L276*'UNIT VALUES'!$C$26)-CALCS!O276,0), 0), 0))</f>
        <v>22290</v>
      </c>
      <c r="U276" s="25">
        <f>IF(C276="22", (O276*'UNIT VALUES'!$D$38)+(Q276*'UNIT VALUES'!$D$39)+(S276*'UNIT VALUES'!$D$40), (O276*'UNIT VALUES'!$D$28)+(Q276*'UNIT VALUES'!$D$29)+(S276*'UNIT VALUES'!$D$30))</f>
        <v>454835.28507763956</v>
      </c>
      <c r="V276" s="25">
        <f>IF(C276="22",(O276*'UNIT VALUES'!$D$41)+(Q276*'UNIT VALUES'!$D$42)+(R276*'UNIT VALUES'!$D$43),IF(C276="66",(Q276*'UNIT VALUES'!$D$31)+(T276*'UNIT VALUES'!$D$33)+(R276*'UNIT VALUES'!$D$34),(Q276*'UNIT VALUES'!$D$31)+(T276*'UNIT VALUES'!$D$32)+(R276*'UNIT VALUES'!$D$34)))</f>
        <v>1204563.0981093289</v>
      </c>
      <c r="W276" s="25">
        <f t="shared" si="9"/>
        <v>1204563</v>
      </c>
      <c r="X276" s="30">
        <f>ROUND(IF(C276="22", W276*'UNIT VALUES'!$D$44, W276*'UNIT VALUES'!$D$36), 0)</f>
        <v>1053030</v>
      </c>
      <c r="Y276" s="168">
        <f>ROUND(IF(C276="22", IF(U276&gt;V276,O276*'UNIT VALUES'!$D$38*'UNIT VALUES'!$D$44,O276*'UNIT VALUES'!$D$41*'UNIT VALUES'!$D$44),IF(U276&gt;V276, O276*'UNIT VALUES'!$D$28*'UNIT VALUES'!$D$36,0)), 0)</f>
        <v>0</v>
      </c>
      <c r="Z276" s="168">
        <f>ROUND(IF(C276="22", IF(U276&gt;V276,Q276*'UNIT VALUES'!$D$39*'UNIT VALUES'!$D$44,Q276*'UNIT VALUES'!$D$42*'UNIT VALUES'!$D$44), IF(U276&gt;V276, Q276*'UNIT VALUES'!$D$29*'UNIT VALUES'!$D$36, Q276*'UNIT VALUES'!$D$31*'UNIT VALUES'!$D$36)),0)</f>
        <v>126947</v>
      </c>
      <c r="AA276" s="168">
        <f>ROUND(IF(C276="22", IF(U276&gt;V276,0,R276*'UNIT VALUES'!$D$43*'UNIT VALUES'!$D$44),IF(CALCS!U276&gt;CALCS!V276,0,CALCS!R276*'UNIT VALUES'!$D$34*'UNIT VALUES'!$D$36)), 0)</f>
        <v>680257</v>
      </c>
      <c r="AB276" s="168">
        <f>ROUND(IF(C276="22",IF(U276&gt;V276,S276*'UNIT VALUES'!$D$40*'UNIT VALUES'!$D$44,0),IF(U276&gt;V276,S276*'UNIT VALUES'!$D$30*'UNIT VALUES'!$D$36)), 0)</f>
        <v>0</v>
      </c>
      <c r="AC276" s="168">
        <f>ROUND(IF(U276&gt;V276,0,IF(T276&gt;1, IF(C276="66", T276*'UNIT VALUES'!$D$33*'UNIT VALUES'!$D$36,T276*'UNIT VALUES'!$D$32*'UNIT VALUES'!$D$36),0)),0)</f>
        <v>245826</v>
      </c>
      <c r="AD276" t="str">
        <f t="shared" si="10"/>
        <v>090612</v>
      </c>
    </row>
    <row r="277" spans="1:30" x14ac:dyDescent="0.25">
      <c r="A277" s="176" t="s">
        <v>5287</v>
      </c>
      <c r="B277" s="176" t="s">
        <v>836</v>
      </c>
      <c r="C277" s="176" t="s">
        <v>27</v>
      </c>
      <c r="D277" s="176" t="s">
        <v>28</v>
      </c>
      <c r="E277" s="176" t="s">
        <v>837</v>
      </c>
      <c r="F277" s="176" t="s">
        <v>871</v>
      </c>
      <c r="G277" s="176" t="s">
        <v>108</v>
      </c>
      <c r="H277" s="176" t="s">
        <v>872</v>
      </c>
      <c r="I277" s="176" t="s">
        <v>873</v>
      </c>
      <c r="J277" s="176" t="s">
        <v>847</v>
      </c>
      <c r="K277" s="176" t="s">
        <v>1295</v>
      </c>
      <c r="L277" s="176" t="s">
        <v>5288</v>
      </c>
      <c r="M277" s="177">
        <v>39040</v>
      </c>
      <c r="N277" s="177">
        <v>39040</v>
      </c>
      <c r="O277" s="177">
        <v>46544</v>
      </c>
      <c r="P277" s="177">
        <v>0</v>
      </c>
      <c r="Q277" s="177">
        <v>4709</v>
      </c>
      <c r="R277" s="177">
        <v>4477</v>
      </c>
      <c r="S277" s="177">
        <v>279</v>
      </c>
      <c r="T277" s="24">
        <f>IF(P277&gt;0, ROUND(IF(IF(OR(C277="51", C277="52", C277="66"), (L277*'UNIT VALUES'!$C$26)-CALCS!P277,0)&gt;0, IF(OR(C277="51", C277="52", C277="66"), (L277*'UNIT VALUES'!$C$26)-CALCS!P277,0), 0), 0), ROUND(IF(IF(OR(C277="51", C277="52", C277="66"), (L277*'UNIT VALUES'!$C$26)-CALCS!O277,0)&gt;0, IF(OR(C277="51", C277="52", C277="66"), (L277*'UNIT VALUES'!$C$26)-CALCS!O277,0), 0), 0))</f>
        <v>5984</v>
      </c>
      <c r="U277" s="25">
        <f>IF(C277="22", (O277*'UNIT VALUES'!$D$38)+(Q277*'UNIT VALUES'!$D$39)+(S277*'UNIT VALUES'!$D$40), (O277*'UNIT VALUES'!$D$28)+(Q277*'UNIT VALUES'!$D$29)+(S277*'UNIT VALUES'!$D$30))</f>
        <v>273847.75752392155</v>
      </c>
      <c r="V277" s="25">
        <f>IF(C277="22",(O277*'UNIT VALUES'!$D$41)+(Q277*'UNIT VALUES'!$D$42)+(R277*'UNIT VALUES'!$D$43),IF(C277="66",(Q277*'UNIT VALUES'!$D$31)+(T277*'UNIT VALUES'!$D$33)+(R277*'UNIT VALUES'!$D$34),(Q277*'UNIT VALUES'!$D$31)+(T277*'UNIT VALUES'!$D$32)+(R277*'UNIT VALUES'!$D$34)))</f>
        <v>520909.76669013372</v>
      </c>
      <c r="W277" s="25">
        <f t="shared" si="9"/>
        <v>520910</v>
      </c>
      <c r="X277" s="30">
        <f>ROUND(IF(C277="22", W277*'UNIT VALUES'!$D$44, W277*'UNIT VALUES'!$D$36), 0)</f>
        <v>455380</v>
      </c>
      <c r="Y277" s="168">
        <f>ROUND(IF(C277="22", IF(U277&gt;V277,O277*'UNIT VALUES'!$D$38*'UNIT VALUES'!$D$44,O277*'UNIT VALUES'!$D$41*'UNIT VALUES'!$D$44),IF(U277&gt;V277, O277*'UNIT VALUES'!$D$28*'UNIT VALUES'!$D$36,0)), 0)</f>
        <v>0</v>
      </c>
      <c r="Z277" s="168">
        <f>ROUND(IF(C277="22", IF(U277&gt;V277,Q277*'UNIT VALUES'!$D$39*'UNIT VALUES'!$D$44,Q277*'UNIT VALUES'!$D$42*'UNIT VALUES'!$D$44), IF(U277&gt;V277, Q277*'UNIT VALUES'!$D$29*'UNIT VALUES'!$D$36, Q277*'UNIT VALUES'!$D$31*'UNIT VALUES'!$D$36)),0)</f>
        <v>68973</v>
      </c>
      <c r="AA277" s="168">
        <f>ROUND(IF(C277="22", IF(U277&gt;V277,0,R277*'UNIT VALUES'!$D$43*'UNIT VALUES'!$D$44),IF(CALCS!U277&gt;CALCS!V277,0,CALCS!R277*'UNIT VALUES'!$D$34*'UNIT VALUES'!$D$36)), 0)</f>
        <v>320412</v>
      </c>
      <c r="AB277" s="168">
        <f>ROUND(IF(C277="22",IF(U277&gt;V277,S277*'UNIT VALUES'!$D$40*'UNIT VALUES'!$D$44,0),IF(U277&gt;V277,S277*'UNIT VALUES'!$D$30*'UNIT VALUES'!$D$36)), 0)</f>
        <v>0</v>
      </c>
      <c r="AC277" s="168">
        <f>ROUND(IF(U277&gt;V277,0,IF(T277&gt;1, IF(C277="66", T277*'UNIT VALUES'!$D$33*'UNIT VALUES'!$D$36,T277*'UNIT VALUES'!$D$32*'UNIT VALUES'!$D$36),0)),0)</f>
        <v>65995</v>
      </c>
      <c r="AD277" t="str">
        <f t="shared" si="10"/>
        <v>090630</v>
      </c>
    </row>
    <row r="278" spans="1:30" x14ac:dyDescent="0.25">
      <c r="A278" s="176" t="s">
        <v>5289</v>
      </c>
      <c r="B278" s="176" t="s">
        <v>836</v>
      </c>
      <c r="C278" s="176" t="s">
        <v>27</v>
      </c>
      <c r="D278" s="176" t="s">
        <v>28</v>
      </c>
      <c r="E278" s="176" t="s">
        <v>837</v>
      </c>
      <c r="F278" s="176" t="s">
        <v>875</v>
      </c>
      <c r="G278" s="176" t="s">
        <v>860</v>
      </c>
      <c r="H278" s="176" t="s">
        <v>876</v>
      </c>
      <c r="I278" s="176" t="s">
        <v>23</v>
      </c>
      <c r="J278" s="176" t="s">
        <v>862</v>
      </c>
      <c r="K278" s="176" t="s">
        <v>1295</v>
      </c>
      <c r="L278" s="176" t="s">
        <v>5290</v>
      </c>
      <c r="M278" s="177">
        <v>50898</v>
      </c>
      <c r="N278" s="177">
        <v>50898</v>
      </c>
      <c r="O278" s="177">
        <v>54054</v>
      </c>
      <c r="P278" s="177">
        <v>0</v>
      </c>
      <c r="Q278" s="177">
        <v>3497</v>
      </c>
      <c r="R278" s="177">
        <v>4726</v>
      </c>
      <c r="S278" s="177">
        <v>65</v>
      </c>
      <c r="T278" s="24">
        <f>IF(P278&gt;0, ROUND(IF(IF(OR(C278="51", C278="52", C278="66"), (L278*'UNIT VALUES'!$C$26)-CALCS!P278,0)&gt;0, IF(OR(C278="51", C278="52", C278="66"), (L278*'UNIT VALUES'!$C$26)-CALCS!P278,0), 0), 0), ROUND(IF(IF(OR(C278="51", C278="52", C278="66"), (L278*'UNIT VALUES'!$C$26)-CALCS!O278,0)&gt;0, IF(OR(C278="51", C278="52", C278="66"), (L278*'UNIT VALUES'!$C$26)-CALCS!O278,0), 0), 0))</f>
        <v>11764</v>
      </c>
      <c r="U278" s="25">
        <f>IF(C278="22", (O278*'UNIT VALUES'!$D$38)+(Q278*'UNIT VALUES'!$D$39)+(S278*'UNIT VALUES'!$D$40), (O278*'UNIT VALUES'!$D$28)+(Q278*'UNIT VALUES'!$D$29)+(S278*'UNIT VALUES'!$D$30))</f>
        <v>220686.83151274512</v>
      </c>
      <c r="V278" s="25">
        <f>IF(C278="22",(O278*'UNIT VALUES'!$D$41)+(Q278*'UNIT VALUES'!$D$42)+(R278*'UNIT VALUES'!$D$43),IF(C278="66",(Q278*'UNIT VALUES'!$D$31)+(T278*'UNIT VALUES'!$D$33)+(R278*'UNIT VALUES'!$D$34),(Q278*'UNIT VALUES'!$D$31)+(T278*'UNIT VALUES'!$D$32)+(R278*'UNIT VALUES'!$D$34)))</f>
        <v>593905.62094233953</v>
      </c>
      <c r="W278" s="25">
        <f t="shared" si="9"/>
        <v>593906</v>
      </c>
      <c r="X278" s="30">
        <f>ROUND(IF(C278="22", W278*'UNIT VALUES'!$D$44, W278*'UNIT VALUES'!$D$36), 0)</f>
        <v>519193</v>
      </c>
      <c r="Y278" s="168">
        <f>ROUND(IF(C278="22", IF(U278&gt;V278,O278*'UNIT VALUES'!$D$38*'UNIT VALUES'!$D$44,O278*'UNIT VALUES'!$D$41*'UNIT VALUES'!$D$44),IF(U278&gt;V278, O278*'UNIT VALUES'!$D$28*'UNIT VALUES'!$D$36,0)), 0)</f>
        <v>0</v>
      </c>
      <c r="Z278" s="168">
        <f>ROUND(IF(C278="22", IF(U278&gt;V278,Q278*'UNIT VALUES'!$D$39*'UNIT VALUES'!$D$44,Q278*'UNIT VALUES'!$D$42*'UNIT VALUES'!$D$44), IF(U278&gt;V278, Q278*'UNIT VALUES'!$D$29*'UNIT VALUES'!$D$36, Q278*'UNIT VALUES'!$D$31*'UNIT VALUES'!$D$36)),0)</f>
        <v>51221</v>
      </c>
      <c r="AA278" s="168">
        <f>ROUND(IF(C278="22", IF(U278&gt;V278,0,R278*'UNIT VALUES'!$D$43*'UNIT VALUES'!$D$44),IF(CALCS!U278&gt;CALCS!V278,0,CALCS!R278*'UNIT VALUES'!$D$34*'UNIT VALUES'!$D$36)), 0)</f>
        <v>338232</v>
      </c>
      <c r="AB278" s="168">
        <f>ROUND(IF(C278="22",IF(U278&gt;V278,S278*'UNIT VALUES'!$D$40*'UNIT VALUES'!$D$44,0),IF(U278&gt;V278,S278*'UNIT VALUES'!$D$30*'UNIT VALUES'!$D$36)), 0)</f>
        <v>0</v>
      </c>
      <c r="AC278" s="168">
        <f>ROUND(IF(U278&gt;V278,0,IF(T278&gt;1, IF(C278="66", T278*'UNIT VALUES'!$D$33*'UNIT VALUES'!$D$36,T278*'UNIT VALUES'!$D$32*'UNIT VALUES'!$D$36),0)),0)</f>
        <v>129739</v>
      </c>
      <c r="AD278" t="str">
        <f t="shared" si="10"/>
        <v>090636</v>
      </c>
    </row>
    <row r="279" spans="1:30" x14ac:dyDescent="0.25">
      <c r="A279" s="176" t="s">
        <v>5291</v>
      </c>
      <c r="B279" s="176" t="s">
        <v>836</v>
      </c>
      <c r="C279" s="176" t="s">
        <v>47</v>
      </c>
      <c r="D279" s="176" t="s">
        <v>48</v>
      </c>
      <c r="E279" s="176" t="s">
        <v>837</v>
      </c>
      <c r="F279" s="176" t="s">
        <v>878</v>
      </c>
      <c r="G279" s="176" t="s">
        <v>844</v>
      </c>
      <c r="H279" s="176" t="s">
        <v>879</v>
      </c>
      <c r="I279" s="176" t="s">
        <v>880</v>
      </c>
      <c r="J279" s="176" t="s">
        <v>847</v>
      </c>
      <c r="K279" s="176" t="s">
        <v>1295</v>
      </c>
      <c r="L279" s="176" t="s">
        <v>5292</v>
      </c>
      <c r="M279" s="177">
        <v>73840</v>
      </c>
      <c r="N279" s="177">
        <v>73840</v>
      </c>
      <c r="O279" s="177">
        <v>72558</v>
      </c>
      <c r="P279" s="177">
        <v>0</v>
      </c>
      <c r="Q279" s="177">
        <v>16380</v>
      </c>
      <c r="R279" s="177">
        <v>9802</v>
      </c>
      <c r="S279" s="177">
        <v>958</v>
      </c>
      <c r="T279" s="24">
        <f>IF(P279&gt;0, ROUND(IF(IF(OR(C279="51", C279="52", C279="66"), (L279*'UNIT VALUES'!$C$26)-CALCS!P279,0)&gt;0, IF(OR(C279="51", C279="52", C279="66"), (L279*'UNIT VALUES'!$C$26)-CALCS!P279,0), 0), 0), ROUND(IF(IF(OR(C279="51", C279="52", C279="66"), (L279*'UNIT VALUES'!$C$26)-CALCS!O279,0)&gt;0, IF(OR(C279="51", C279="52", C279="66"), (L279*'UNIT VALUES'!$C$26)-CALCS!O279,0), 0), 0))</f>
        <v>57303</v>
      </c>
      <c r="U279" s="25">
        <f>IF(C279="22", (O279*'UNIT VALUES'!$D$38)+(Q279*'UNIT VALUES'!$D$39)+(S279*'UNIT VALUES'!$D$40), (O279*'UNIT VALUES'!$D$28)+(Q279*'UNIT VALUES'!$D$29)+(S279*'UNIT VALUES'!$D$30))</f>
        <v>764709.42141561396</v>
      </c>
      <c r="V279" s="25">
        <f>IF(C279="22",(O279*'UNIT VALUES'!$D$41)+(Q279*'UNIT VALUES'!$D$42)+(R279*'UNIT VALUES'!$D$43),IF(C279="66",(Q279*'UNIT VALUES'!$D$31)+(T279*'UNIT VALUES'!$D$33)+(R279*'UNIT VALUES'!$D$34),(Q279*'UNIT VALUES'!$D$31)+(T279*'UNIT VALUES'!$D$32)+(R279*'UNIT VALUES'!$D$34)))</f>
        <v>1799816.2215514076</v>
      </c>
      <c r="W279" s="25">
        <f t="shared" si="9"/>
        <v>1799816</v>
      </c>
      <c r="X279" s="30">
        <f>ROUND(IF(C279="22", W279*'UNIT VALUES'!$D$44, W279*'UNIT VALUES'!$D$36), 0)</f>
        <v>1573400</v>
      </c>
      <c r="Y279" s="168">
        <f>ROUND(IF(C279="22", IF(U279&gt;V279,O279*'UNIT VALUES'!$D$38*'UNIT VALUES'!$D$44,O279*'UNIT VALUES'!$D$41*'UNIT VALUES'!$D$44),IF(U279&gt;V279, O279*'UNIT VALUES'!$D$28*'UNIT VALUES'!$D$36,0)), 0)</f>
        <v>0</v>
      </c>
      <c r="Z279" s="168">
        <f>ROUND(IF(C279="22", IF(U279&gt;V279,Q279*'UNIT VALUES'!$D$39*'UNIT VALUES'!$D$44,Q279*'UNIT VALUES'!$D$42*'UNIT VALUES'!$D$44), IF(U279&gt;V279, Q279*'UNIT VALUES'!$D$29*'UNIT VALUES'!$D$36, Q279*'UNIT VALUES'!$D$31*'UNIT VALUES'!$D$36)),0)</f>
        <v>239920</v>
      </c>
      <c r="AA279" s="168">
        <f>ROUND(IF(C279="22", IF(U279&gt;V279,0,R279*'UNIT VALUES'!$D$43*'UNIT VALUES'!$D$44),IF(CALCS!U279&gt;CALCS!V279,0,CALCS!R279*'UNIT VALUES'!$D$34*'UNIT VALUES'!$D$36)), 0)</f>
        <v>701513</v>
      </c>
      <c r="AB279" s="168">
        <f>ROUND(IF(C279="22",IF(U279&gt;V279,S279*'UNIT VALUES'!$D$40*'UNIT VALUES'!$D$44,0),IF(U279&gt;V279,S279*'UNIT VALUES'!$D$30*'UNIT VALUES'!$D$36)), 0)</f>
        <v>0</v>
      </c>
      <c r="AC279" s="168">
        <f>ROUND(IF(U279&gt;V279,0,IF(T279&gt;1, IF(C279="66", T279*'UNIT VALUES'!$D$33*'UNIT VALUES'!$D$36,T279*'UNIT VALUES'!$D$32*'UNIT VALUES'!$D$36),0)),0)</f>
        <v>631967</v>
      </c>
      <c r="AD279" t="str">
        <f t="shared" si="10"/>
        <v>090696</v>
      </c>
    </row>
    <row r="280" spans="1:30" x14ac:dyDescent="0.25">
      <c r="A280" s="176" t="s">
        <v>5293</v>
      </c>
      <c r="B280" s="176" t="s">
        <v>836</v>
      </c>
      <c r="C280" s="176" t="s">
        <v>27</v>
      </c>
      <c r="D280" s="176" t="s">
        <v>28</v>
      </c>
      <c r="E280" s="176" t="s">
        <v>837</v>
      </c>
      <c r="F280" s="176" t="s">
        <v>293</v>
      </c>
      <c r="G280" s="176" t="s">
        <v>860</v>
      </c>
      <c r="H280" s="176" t="s">
        <v>882</v>
      </c>
      <c r="I280" s="176" t="s">
        <v>883</v>
      </c>
      <c r="J280" s="176" t="s">
        <v>862</v>
      </c>
      <c r="K280" s="176" t="s">
        <v>1295</v>
      </c>
      <c r="L280" s="176" t="s">
        <v>5294</v>
      </c>
      <c r="M280" s="177">
        <v>126089</v>
      </c>
      <c r="N280" s="177">
        <v>126109</v>
      </c>
      <c r="O280" s="177">
        <v>129934</v>
      </c>
      <c r="P280" s="177">
        <v>0</v>
      </c>
      <c r="Q280" s="177">
        <v>32480</v>
      </c>
      <c r="R280" s="177">
        <v>28917</v>
      </c>
      <c r="S280" s="177">
        <v>1390</v>
      </c>
      <c r="T280" s="24">
        <f>IF(P280&gt;0, ROUND(IF(IF(OR(C280="51", C280="52", C280="66"), (L280*'UNIT VALUES'!$C$26)-CALCS!P280,0)&gt;0, IF(OR(C280="51", C280="52", C280="66"), (L280*'UNIT VALUES'!$C$26)-CALCS!P280,0), 0), 0), ROUND(IF(IF(OR(C280="51", C280="52", C280="66"), (L280*'UNIT VALUES'!$C$26)-CALCS!O280,0)&gt;0, IF(OR(C280="51", C280="52", C280="66"), (L280*'UNIT VALUES'!$C$26)-CALCS!O280,0), 0), 0))</f>
        <v>110271</v>
      </c>
      <c r="U280" s="25">
        <f>IF(C280="22", (O280*'UNIT VALUES'!$D$38)+(Q280*'UNIT VALUES'!$D$39)+(S280*'UNIT VALUES'!$D$40), (O280*'UNIT VALUES'!$D$28)+(Q280*'UNIT VALUES'!$D$29)+(S280*'UNIT VALUES'!$D$30))</f>
        <v>1404154.6606692921</v>
      </c>
      <c r="V280" s="25">
        <f>IF(C280="22",(O280*'UNIT VALUES'!$D$41)+(Q280*'UNIT VALUES'!$D$42)+(R280*'UNIT VALUES'!$D$43),IF(C280="66",(Q280*'UNIT VALUES'!$D$31)+(T280*'UNIT VALUES'!$D$33)+(R280*'UNIT VALUES'!$D$34),(Q280*'UNIT VALUES'!$D$31)+(T280*'UNIT VALUES'!$D$32)+(R280*'UNIT VALUES'!$D$34)))</f>
        <v>4302682.1245894078</v>
      </c>
      <c r="W280" s="25">
        <f t="shared" si="9"/>
        <v>4302682</v>
      </c>
      <c r="X280" s="30">
        <f>ROUND(IF(C280="22", W280*'UNIT VALUES'!$D$44, W280*'UNIT VALUES'!$D$36), 0)</f>
        <v>3761407</v>
      </c>
      <c r="Y280" s="168">
        <f>ROUND(IF(C280="22", IF(U280&gt;V280,O280*'UNIT VALUES'!$D$38*'UNIT VALUES'!$D$44,O280*'UNIT VALUES'!$D$41*'UNIT VALUES'!$D$44),IF(U280&gt;V280, O280*'UNIT VALUES'!$D$28*'UNIT VALUES'!$D$36,0)), 0)</f>
        <v>0</v>
      </c>
      <c r="Z280" s="168">
        <f>ROUND(IF(C280="22", IF(U280&gt;V280,Q280*'UNIT VALUES'!$D$39*'UNIT VALUES'!$D$44,Q280*'UNIT VALUES'!$D$42*'UNIT VALUES'!$D$44), IF(U280&gt;V280, Q280*'UNIT VALUES'!$D$29*'UNIT VALUES'!$D$36, Q280*'UNIT VALUES'!$D$31*'UNIT VALUES'!$D$36)),0)</f>
        <v>475739</v>
      </c>
      <c r="AA280" s="168">
        <f>ROUND(IF(C280="22", IF(U280&gt;V280,0,R280*'UNIT VALUES'!$D$43*'UNIT VALUES'!$D$44),IF(CALCS!U280&gt;CALCS!V280,0,CALCS!R280*'UNIT VALUES'!$D$34*'UNIT VALUES'!$D$36)), 0)</f>
        <v>2069543</v>
      </c>
      <c r="AB280" s="168">
        <f>ROUND(IF(C280="22",IF(U280&gt;V280,S280*'UNIT VALUES'!$D$40*'UNIT VALUES'!$D$44,0),IF(U280&gt;V280,S280*'UNIT VALUES'!$D$30*'UNIT VALUES'!$D$36)), 0)</f>
        <v>0</v>
      </c>
      <c r="AC280" s="168">
        <f>ROUND(IF(U280&gt;V280,0,IF(T280&gt;1, IF(C280="66", T280*'UNIT VALUES'!$D$33*'UNIT VALUES'!$D$36,T280*'UNIT VALUES'!$D$32*'UNIT VALUES'!$D$36),0)),0)</f>
        <v>1216126</v>
      </c>
      <c r="AD280" t="str">
        <f t="shared" si="10"/>
        <v>090726</v>
      </c>
    </row>
    <row r="281" spans="1:30" x14ac:dyDescent="0.25">
      <c r="A281" s="176" t="s">
        <v>5295</v>
      </c>
      <c r="B281" s="176" t="s">
        <v>836</v>
      </c>
      <c r="C281" s="176" t="s">
        <v>27</v>
      </c>
      <c r="D281" s="176" t="s">
        <v>28</v>
      </c>
      <c r="E281" s="176" t="s">
        <v>837</v>
      </c>
      <c r="F281" s="176" t="s">
        <v>885</v>
      </c>
      <c r="G281" s="176" t="s">
        <v>886</v>
      </c>
      <c r="H281" s="176" t="s">
        <v>887</v>
      </c>
      <c r="I281" s="176" t="s">
        <v>888</v>
      </c>
      <c r="J281" s="176" t="s">
        <v>889</v>
      </c>
      <c r="K281" s="176" t="s">
        <v>1295</v>
      </c>
      <c r="L281" s="176" t="s">
        <v>5296</v>
      </c>
      <c r="M281" s="177">
        <v>28842</v>
      </c>
      <c r="N281" s="177">
        <v>28842</v>
      </c>
      <c r="O281" s="177">
        <v>26984</v>
      </c>
      <c r="P281" s="177">
        <v>0</v>
      </c>
      <c r="Q281" s="177">
        <v>6733</v>
      </c>
      <c r="R281" s="177">
        <v>6343</v>
      </c>
      <c r="S281" s="177">
        <v>312</v>
      </c>
      <c r="T281" s="24">
        <f>IF(P281&gt;0, ROUND(IF(IF(OR(C281="51", C281="52", C281="66"), (L281*'UNIT VALUES'!$C$26)-CALCS!P281,0)&gt;0, IF(OR(C281="51", C281="52", C281="66"), (L281*'UNIT VALUES'!$C$26)-CALCS!P281,0), 0), 0), ROUND(IF(IF(OR(C281="51", C281="52", C281="66"), (L281*'UNIT VALUES'!$C$26)-CALCS!O281,0)&gt;0, IF(OR(C281="51", C281="52", C281="66"), (L281*'UNIT VALUES'!$C$26)-CALCS!O281,0), 0), 0))</f>
        <v>27017</v>
      </c>
      <c r="U281" s="25">
        <f>IF(C281="22", (O281*'UNIT VALUES'!$D$38)+(Q281*'UNIT VALUES'!$D$39)+(S281*'UNIT VALUES'!$D$40), (O281*'UNIT VALUES'!$D$28)+(Q281*'UNIT VALUES'!$D$29)+(S281*'UNIT VALUES'!$D$30))</f>
        <v>295073.60554634349</v>
      </c>
      <c r="V281" s="25">
        <f>IF(C281="22",(O281*'UNIT VALUES'!$D$41)+(Q281*'UNIT VALUES'!$D$42)+(R281*'UNIT VALUES'!$D$43),IF(C281="66",(Q281*'UNIT VALUES'!$D$31)+(T281*'UNIT VALUES'!$D$33)+(R281*'UNIT VALUES'!$D$34),(Q281*'UNIT VALUES'!$D$31)+(T281*'UNIT VALUES'!$D$32)+(R281*'UNIT VALUES'!$D$34)))</f>
        <v>972928.65664908884</v>
      </c>
      <c r="W281" s="25">
        <f t="shared" si="9"/>
        <v>972929</v>
      </c>
      <c r="X281" s="30">
        <f>ROUND(IF(C281="22", W281*'UNIT VALUES'!$D$44, W281*'UNIT VALUES'!$D$36), 0)</f>
        <v>850535</v>
      </c>
      <c r="Y281" s="168">
        <f>ROUND(IF(C281="22", IF(U281&gt;V281,O281*'UNIT VALUES'!$D$38*'UNIT VALUES'!$D$44,O281*'UNIT VALUES'!$D$41*'UNIT VALUES'!$D$44),IF(U281&gt;V281, O281*'UNIT VALUES'!$D$28*'UNIT VALUES'!$D$36,0)), 0)</f>
        <v>0</v>
      </c>
      <c r="Z281" s="168">
        <f>ROUND(IF(C281="22", IF(U281&gt;V281,Q281*'UNIT VALUES'!$D$39*'UNIT VALUES'!$D$44,Q281*'UNIT VALUES'!$D$42*'UNIT VALUES'!$D$44), IF(U281&gt;V281, Q281*'UNIT VALUES'!$D$29*'UNIT VALUES'!$D$36, Q281*'UNIT VALUES'!$D$31*'UNIT VALUES'!$D$36)),0)</f>
        <v>98619</v>
      </c>
      <c r="AA281" s="168">
        <f>ROUND(IF(C281="22", IF(U281&gt;V281,0,R281*'UNIT VALUES'!$D$43*'UNIT VALUES'!$D$44),IF(CALCS!U281&gt;CALCS!V281,0,CALCS!R281*'UNIT VALUES'!$D$34*'UNIT VALUES'!$D$36)), 0)</f>
        <v>453958</v>
      </c>
      <c r="AB281" s="168">
        <f>ROUND(IF(C281="22",IF(U281&gt;V281,S281*'UNIT VALUES'!$D$40*'UNIT VALUES'!$D$44,0),IF(U281&gt;V281,S281*'UNIT VALUES'!$D$30*'UNIT VALUES'!$D$36)), 0)</f>
        <v>0</v>
      </c>
      <c r="AC281" s="168">
        <f>ROUND(IF(U281&gt;V281,0,IF(T281&gt;1, IF(C281="66", T281*'UNIT VALUES'!$D$33*'UNIT VALUES'!$D$36,T281*'UNIT VALUES'!$D$32*'UNIT VALUES'!$D$36),0)),0)</f>
        <v>297957</v>
      </c>
      <c r="AD281" t="str">
        <f t="shared" si="10"/>
        <v>090738</v>
      </c>
    </row>
    <row r="282" spans="1:30" x14ac:dyDescent="0.25">
      <c r="A282" s="176" t="s">
        <v>5047</v>
      </c>
      <c r="B282" s="176" t="s">
        <v>836</v>
      </c>
      <c r="C282" s="176" t="s">
        <v>27</v>
      </c>
      <c r="D282" s="176" t="s">
        <v>28</v>
      </c>
      <c r="E282" s="176" t="s">
        <v>837</v>
      </c>
      <c r="F282" s="176" t="s">
        <v>65</v>
      </c>
      <c r="G282" s="176" t="s">
        <v>227</v>
      </c>
      <c r="H282" s="176" t="s">
        <v>890</v>
      </c>
      <c r="I282" s="176" t="s">
        <v>891</v>
      </c>
      <c r="J282" s="176" t="s">
        <v>841</v>
      </c>
      <c r="K282" s="176" t="s">
        <v>1295</v>
      </c>
      <c r="L282" s="176" t="s">
        <v>5297</v>
      </c>
      <c r="M282" s="177">
        <v>77767</v>
      </c>
      <c r="N282" s="177">
        <v>77767</v>
      </c>
      <c r="O282" s="177">
        <v>88438</v>
      </c>
      <c r="P282" s="177">
        <v>0</v>
      </c>
      <c r="Q282" s="177">
        <v>7277</v>
      </c>
      <c r="R282" s="177">
        <v>7719</v>
      </c>
      <c r="S282" s="177">
        <v>946</v>
      </c>
      <c r="T282" s="24">
        <f>IF(P282&gt;0, ROUND(IF(IF(OR(C282="51", C282="52", C282="66"), (L282*'UNIT VALUES'!$C$26)-CALCS!P282,0)&gt;0, IF(OR(C282="51", C282="52", C282="66"), (L282*'UNIT VALUES'!$C$26)-CALCS!P282,0), 0), 0), ROUND(IF(IF(OR(C282="51", C282="52", C282="66"), (L282*'UNIT VALUES'!$C$26)-CALCS!O282,0)&gt;0, IF(OR(C282="51", C282="52", C282="66"), (L282*'UNIT VALUES'!$C$26)-CALCS!O282,0), 0), 0))</f>
        <v>18633</v>
      </c>
      <c r="U282" s="25">
        <f>IF(C282="22", (O282*'UNIT VALUES'!$D$38)+(Q282*'UNIT VALUES'!$D$39)+(S282*'UNIT VALUES'!$D$40), (O282*'UNIT VALUES'!$D$28)+(Q282*'UNIT VALUES'!$D$29)+(S282*'UNIT VALUES'!$D$30))</f>
        <v>541578.26645654428</v>
      </c>
      <c r="V282" s="25">
        <f>IF(C282="22",(O282*'UNIT VALUES'!$D$41)+(Q282*'UNIT VALUES'!$D$42)+(R282*'UNIT VALUES'!$D$43),IF(C282="66",(Q282*'UNIT VALUES'!$D$31)+(T282*'UNIT VALUES'!$D$33)+(R282*'UNIT VALUES'!$D$34),(Q282*'UNIT VALUES'!$D$31)+(T282*'UNIT VALUES'!$D$32)+(R282*'UNIT VALUES'!$D$34)))</f>
        <v>988923.89077925636</v>
      </c>
      <c r="W282" s="25">
        <f t="shared" si="9"/>
        <v>988924</v>
      </c>
      <c r="X282" s="30">
        <f>ROUND(IF(C282="22", W282*'UNIT VALUES'!$D$44, W282*'UNIT VALUES'!$D$36), 0)</f>
        <v>864518</v>
      </c>
      <c r="Y282" s="168">
        <f>ROUND(IF(C282="22", IF(U282&gt;V282,O282*'UNIT VALUES'!$D$38*'UNIT VALUES'!$D$44,O282*'UNIT VALUES'!$D$41*'UNIT VALUES'!$D$44),IF(U282&gt;V282, O282*'UNIT VALUES'!$D$28*'UNIT VALUES'!$D$36,0)), 0)</f>
        <v>0</v>
      </c>
      <c r="Z282" s="168">
        <f>ROUND(IF(C282="22", IF(U282&gt;V282,Q282*'UNIT VALUES'!$D$39*'UNIT VALUES'!$D$44,Q282*'UNIT VALUES'!$D$42*'UNIT VALUES'!$D$44), IF(U282&gt;V282, Q282*'UNIT VALUES'!$D$29*'UNIT VALUES'!$D$36, Q282*'UNIT VALUES'!$D$31*'UNIT VALUES'!$D$36)),0)</f>
        <v>106587</v>
      </c>
      <c r="AA282" s="168">
        <f>ROUND(IF(C282="22", IF(U282&gt;V282,0,R282*'UNIT VALUES'!$D$43*'UNIT VALUES'!$D$44),IF(CALCS!U282&gt;CALCS!V282,0,CALCS!R282*'UNIT VALUES'!$D$34*'UNIT VALUES'!$D$36)), 0)</f>
        <v>552436</v>
      </c>
      <c r="AB282" s="168">
        <f>ROUND(IF(C282="22",IF(U282&gt;V282,S282*'UNIT VALUES'!$D$40*'UNIT VALUES'!$D$44,0),IF(U282&gt;V282,S282*'UNIT VALUES'!$D$30*'UNIT VALUES'!$D$36)), 0)</f>
        <v>0</v>
      </c>
      <c r="AC282" s="168">
        <f>ROUND(IF(U282&gt;V282,0,IF(T282&gt;1, IF(C282="66", T282*'UNIT VALUES'!$D$33*'UNIT VALUES'!$D$36,T282*'UNIT VALUES'!$D$32*'UNIT VALUES'!$D$36),0)),0)</f>
        <v>205494</v>
      </c>
      <c r="AD282" t="str">
        <f t="shared" si="10"/>
        <v>090810</v>
      </c>
    </row>
    <row r="283" spans="1:30" x14ac:dyDescent="0.25">
      <c r="A283" s="176" t="s">
        <v>5298</v>
      </c>
      <c r="B283" s="176" t="s">
        <v>836</v>
      </c>
      <c r="C283" s="176" t="s">
        <v>27</v>
      </c>
      <c r="D283" s="176" t="s">
        <v>28</v>
      </c>
      <c r="E283" s="176" t="s">
        <v>837</v>
      </c>
      <c r="F283" s="176" t="s">
        <v>893</v>
      </c>
      <c r="G283" s="176" t="s">
        <v>886</v>
      </c>
      <c r="H283" s="176" t="s">
        <v>894</v>
      </c>
      <c r="I283" s="176" t="s">
        <v>895</v>
      </c>
      <c r="J283" s="176" t="s">
        <v>889</v>
      </c>
      <c r="K283" s="176" t="s">
        <v>1295</v>
      </c>
      <c r="L283" s="176" t="s">
        <v>5299</v>
      </c>
      <c r="M283" s="177">
        <v>38074</v>
      </c>
      <c r="N283" s="177">
        <v>38074</v>
      </c>
      <c r="O283" s="177">
        <v>39556</v>
      </c>
      <c r="P283" s="177">
        <v>0</v>
      </c>
      <c r="Q283" s="177">
        <v>6267</v>
      </c>
      <c r="R283" s="177">
        <v>7120</v>
      </c>
      <c r="S283" s="177">
        <v>395</v>
      </c>
      <c r="T283" s="24">
        <f>IF(P283&gt;0, ROUND(IF(IF(OR(C283="51", C283="52", C283="66"), (L283*'UNIT VALUES'!$C$26)-CALCS!P283,0)&gt;0, IF(OR(C283="51", C283="52", C283="66"), (L283*'UNIT VALUES'!$C$26)-CALCS!P283,0), 0), 0), ROUND(IF(IF(OR(C283="51", C283="52", C283="66"), (L283*'UNIT VALUES'!$C$26)-CALCS!O283,0)&gt;0, IF(OR(C283="51", C283="52", C283="66"), (L283*'UNIT VALUES'!$C$26)-CALCS!O283,0), 0), 0))</f>
        <v>21276</v>
      </c>
      <c r="U283" s="25">
        <f>IF(C283="22", (O283*'UNIT VALUES'!$D$38)+(Q283*'UNIT VALUES'!$D$39)+(S283*'UNIT VALUES'!$D$40), (O283*'UNIT VALUES'!$D$28)+(Q283*'UNIT VALUES'!$D$29)+(S283*'UNIT VALUES'!$D$30))</f>
        <v>321757.84956627979</v>
      </c>
      <c r="V283" s="25">
        <f>IF(C283="22",(O283*'UNIT VALUES'!$D$41)+(Q283*'UNIT VALUES'!$D$42)+(R283*'UNIT VALUES'!$D$43),IF(C283="66",(Q283*'UNIT VALUES'!$D$31)+(T283*'UNIT VALUES'!$D$33)+(R283*'UNIT VALUES'!$D$34),(Q283*'UNIT VALUES'!$D$31)+(T283*'UNIT VALUES'!$D$32)+(R283*'UNIT VALUES'!$D$34)))</f>
        <v>956305.86620187922</v>
      </c>
      <c r="W283" s="25">
        <f t="shared" si="9"/>
        <v>956306</v>
      </c>
      <c r="X283" s="30">
        <f>ROUND(IF(C283="22", W283*'UNIT VALUES'!$D$44, W283*'UNIT VALUES'!$D$36), 0)</f>
        <v>836003</v>
      </c>
      <c r="Y283" s="168">
        <f>ROUND(IF(C283="22", IF(U283&gt;V283,O283*'UNIT VALUES'!$D$38*'UNIT VALUES'!$D$44,O283*'UNIT VALUES'!$D$41*'UNIT VALUES'!$D$44),IF(U283&gt;V283, O283*'UNIT VALUES'!$D$28*'UNIT VALUES'!$D$36,0)), 0)</f>
        <v>0</v>
      </c>
      <c r="Z283" s="168">
        <f>ROUND(IF(C283="22", IF(U283&gt;V283,Q283*'UNIT VALUES'!$D$39*'UNIT VALUES'!$D$44,Q283*'UNIT VALUES'!$D$42*'UNIT VALUES'!$D$44), IF(U283&gt;V283, Q283*'UNIT VALUES'!$D$29*'UNIT VALUES'!$D$36, Q283*'UNIT VALUES'!$D$31*'UNIT VALUES'!$D$36)),0)</f>
        <v>91794</v>
      </c>
      <c r="AA283" s="168">
        <f>ROUND(IF(C283="22", IF(U283&gt;V283,0,R283*'UNIT VALUES'!$D$43*'UNIT VALUES'!$D$44),IF(CALCS!U283&gt;CALCS!V283,0,CALCS!R283*'UNIT VALUES'!$D$34*'UNIT VALUES'!$D$36)), 0)</f>
        <v>509567</v>
      </c>
      <c r="AB283" s="168">
        <f>ROUND(IF(C283="22",IF(U283&gt;V283,S283*'UNIT VALUES'!$D$40*'UNIT VALUES'!$D$44,0),IF(U283&gt;V283,S283*'UNIT VALUES'!$D$30*'UNIT VALUES'!$D$36)), 0)</f>
        <v>0</v>
      </c>
      <c r="AC283" s="168">
        <f>ROUND(IF(U283&gt;V283,0,IF(T283&gt;1, IF(C283="66", T283*'UNIT VALUES'!$D$33*'UNIT VALUES'!$D$36,T283*'UNIT VALUES'!$D$32*'UNIT VALUES'!$D$36),0)),0)</f>
        <v>234643</v>
      </c>
      <c r="AD283" t="str">
        <f t="shared" si="10"/>
        <v>090816</v>
      </c>
    </row>
    <row r="284" spans="1:30" x14ac:dyDescent="0.25">
      <c r="A284" s="176" t="s">
        <v>5300</v>
      </c>
      <c r="B284" s="176" t="s">
        <v>836</v>
      </c>
      <c r="C284" s="176" t="s">
        <v>27</v>
      </c>
      <c r="D284" s="176" t="s">
        <v>28</v>
      </c>
      <c r="E284" s="176" t="s">
        <v>837</v>
      </c>
      <c r="F284" s="176" t="s">
        <v>897</v>
      </c>
      <c r="G284" s="176" t="s">
        <v>227</v>
      </c>
      <c r="H284" s="176" t="s">
        <v>898</v>
      </c>
      <c r="I284" s="176" t="s">
        <v>207</v>
      </c>
      <c r="J284" s="176" t="s">
        <v>841</v>
      </c>
      <c r="K284" s="176" t="s">
        <v>1295</v>
      </c>
      <c r="L284" s="176" t="s">
        <v>5301</v>
      </c>
      <c r="M284" s="177">
        <v>102466</v>
      </c>
      <c r="N284" s="177">
        <v>102453</v>
      </c>
      <c r="O284" s="177">
        <v>129113</v>
      </c>
      <c r="P284" s="177">
        <v>0</v>
      </c>
      <c r="Q284" s="177">
        <v>11819</v>
      </c>
      <c r="R284" s="177">
        <v>7597</v>
      </c>
      <c r="S284" s="177">
        <v>2116</v>
      </c>
      <c r="T284" s="24">
        <f>IF(P284&gt;0, ROUND(IF(IF(OR(C284="51", C284="52", C284="66"), (L284*'UNIT VALUES'!$C$26)-CALCS!P284,0)&gt;0, IF(OR(C284="51", C284="52", C284="66"), (L284*'UNIT VALUES'!$C$26)-CALCS!P284,0), 0), 0), ROUND(IF(IF(OR(C284="51", C284="52", C284="66"), (L284*'UNIT VALUES'!$C$26)-CALCS!O284,0)&gt;0, IF(OR(C284="51", C284="52", C284="66"), (L284*'UNIT VALUES'!$C$26)-CALCS!O284,0), 0), 0))</f>
        <v>17355</v>
      </c>
      <c r="U284" s="25">
        <f>IF(C284="22", (O284*'UNIT VALUES'!$D$38)+(Q284*'UNIT VALUES'!$D$39)+(S284*'UNIT VALUES'!$D$40), (O284*'UNIT VALUES'!$D$28)+(Q284*'UNIT VALUES'!$D$29)+(S284*'UNIT VALUES'!$D$30))</f>
        <v>944011.7659283356</v>
      </c>
      <c r="V284" s="25">
        <f>IF(C284="22",(O284*'UNIT VALUES'!$D$41)+(Q284*'UNIT VALUES'!$D$42)+(R284*'UNIT VALUES'!$D$43),IF(C284="66",(Q284*'UNIT VALUES'!$D$31)+(T284*'UNIT VALUES'!$D$33)+(R284*'UNIT VALUES'!$D$34),(Q284*'UNIT VALUES'!$D$31)+(T284*'UNIT VALUES'!$D$32)+(R284*'UNIT VALUES'!$D$34)))</f>
        <v>1038914.1522015128</v>
      </c>
      <c r="W284" s="25">
        <f t="shared" si="9"/>
        <v>1038914</v>
      </c>
      <c r="X284" s="30">
        <f>ROUND(IF(C284="22", W284*'UNIT VALUES'!$D$44, W284*'UNIT VALUES'!$D$36), 0)</f>
        <v>908219</v>
      </c>
      <c r="Y284" s="168">
        <f>ROUND(IF(C284="22", IF(U284&gt;V284,O284*'UNIT VALUES'!$D$38*'UNIT VALUES'!$D$44,O284*'UNIT VALUES'!$D$41*'UNIT VALUES'!$D$44),IF(U284&gt;V284, O284*'UNIT VALUES'!$D$28*'UNIT VALUES'!$D$36,0)), 0)</f>
        <v>0</v>
      </c>
      <c r="Z284" s="168">
        <f>ROUND(IF(C284="22", IF(U284&gt;V284,Q284*'UNIT VALUES'!$D$39*'UNIT VALUES'!$D$44,Q284*'UNIT VALUES'!$D$42*'UNIT VALUES'!$D$44), IF(U284&gt;V284, Q284*'UNIT VALUES'!$D$29*'UNIT VALUES'!$D$36, Q284*'UNIT VALUES'!$D$31*'UNIT VALUES'!$D$36)),0)</f>
        <v>173115</v>
      </c>
      <c r="AA284" s="168">
        <f>ROUND(IF(C284="22", IF(U284&gt;V284,0,R284*'UNIT VALUES'!$D$43*'UNIT VALUES'!$D$44),IF(CALCS!U284&gt;CALCS!V284,0,CALCS!R284*'UNIT VALUES'!$D$34*'UNIT VALUES'!$D$36)), 0)</f>
        <v>543705</v>
      </c>
      <c r="AB284" s="168">
        <f>ROUND(IF(C284="22",IF(U284&gt;V284,S284*'UNIT VALUES'!$D$40*'UNIT VALUES'!$D$44,0),IF(U284&gt;V284,S284*'UNIT VALUES'!$D$30*'UNIT VALUES'!$D$36)), 0)</f>
        <v>0</v>
      </c>
      <c r="AC284" s="168">
        <f>ROUND(IF(U284&gt;V284,0,IF(T284&gt;1, IF(C284="66", T284*'UNIT VALUES'!$D$33*'UNIT VALUES'!$D$36,T284*'UNIT VALUES'!$D$32*'UNIT VALUES'!$D$36),0)),0)</f>
        <v>191400</v>
      </c>
      <c r="AD284" t="str">
        <f t="shared" si="10"/>
        <v>091074</v>
      </c>
    </row>
    <row r="285" spans="1:30" x14ac:dyDescent="0.25">
      <c r="A285" s="176" t="s">
        <v>5302</v>
      </c>
      <c r="B285" s="176" t="s">
        <v>836</v>
      </c>
      <c r="C285" s="176" t="s">
        <v>27</v>
      </c>
      <c r="D285" s="176" t="s">
        <v>28</v>
      </c>
      <c r="E285" s="176" t="s">
        <v>837</v>
      </c>
      <c r="F285" s="176" t="s">
        <v>900</v>
      </c>
      <c r="G285" s="176" t="s">
        <v>227</v>
      </c>
      <c r="H285" s="176" t="s">
        <v>901</v>
      </c>
      <c r="I285" s="176" t="s">
        <v>23</v>
      </c>
      <c r="J285" s="176" t="s">
        <v>841</v>
      </c>
      <c r="K285" s="176" t="s">
        <v>1295</v>
      </c>
      <c r="L285" s="176" t="s">
        <v>5303</v>
      </c>
      <c r="M285" s="177">
        <v>50541</v>
      </c>
      <c r="N285" s="177">
        <v>50541</v>
      </c>
      <c r="O285" s="177">
        <v>52148</v>
      </c>
      <c r="P285" s="177">
        <v>0</v>
      </c>
      <c r="Q285" s="177">
        <v>4115</v>
      </c>
      <c r="R285" s="177">
        <v>4518</v>
      </c>
      <c r="S285" s="177">
        <v>278</v>
      </c>
      <c r="T285" s="24">
        <f>IF(P285&gt;0, ROUND(IF(IF(OR(C285="51", C285="52", C285="66"), (L285*'UNIT VALUES'!$C$26)-CALCS!P285,0)&gt;0, IF(OR(C285="51", C285="52", C285="66"), (L285*'UNIT VALUES'!$C$26)-CALCS!P285,0), 0), 0), ROUND(IF(IF(OR(C285="51", C285="52", C285="66"), (L285*'UNIT VALUES'!$C$26)-CALCS!O285,0)&gt;0, IF(OR(C285="51", C285="52", C285="66"), (L285*'UNIT VALUES'!$C$26)-CALCS!O285,0), 0), 0))</f>
        <v>18962</v>
      </c>
      <c r="U285" s="25">
        <f>IF(C285="22", (O285*'UNIT VALUES'!$D$38)+(Q285*'UNIT VALUES'!$D$39)+(S285*'UNIT VALUES'!$D$40), (O285*'UNIT VALUES'!$D$28)+(Q285*'UNIT VALUES'!$D$29)+(S285*'UNIT VALUES'!$D$30))</f>
        <v>268752.46272522392</v>
      </c>
      <c r="V285" s="25">
        <f>IF(C285="22",(O285*'UNIT VALUES'!$D$41)+(Q285*'UNIT VALUES'!$D$42)+(R285*'UNIT VALUES'!$D$43),IF(C285="66",(Q285*'UNIT VALUES'!$D$31)+(T285*'UNIT VALUES'!$D$33)+(R285*'UNIT VALUES'!$D$34),(Q285*'UNIT VALUES'!$D$31)+(T285*'UNIT VALUES'!$D$32)+(R285*'UNIT VALUES'!$D$34)))</f>
        <v>678038.45293574105</v>
      </c>
      <c r="W285" s="25">
        <f t="shared" si="9"/>
        <v>678038</v>
      </c>
      <c r="X285" s="30">
        <f>ROUND(IF(C285="22", W285*'UNIT VALUES'!$D$44, W285*'UNIT VALUES'!$D$36), 0)</f>
        <v>592741</v>
      </c>
      <c r="Y285" s="168">
        <f>ROUND(IF(C285="22", IF(U285&gt;V285,O285*'UNIT VALUES'!$D$38*'UNIT VALUES'!$D$44,O285*'UNIT VALUES'!$D$41*'UNIT VALUES'!$D$44),IF(U285&gt;V285, O285*'UNIT VALUES'!$D$28*'UNIT VALUES'!$D$36,0)), 0)</f>
        <v>0</v>
      </c>
      <c r="Z285" s="168">
        <f>ROUND(IF(C285="22", IF(U285&gt;V285,Q285*'UNIT VALUES'!$D$39*'UNIT VALUES'!$D$44,Q285*'UNIT VALUES'!$D$42*'UNIT VALUES'!$D$44), IF(U285&gt;V285, Q285*'UNIT VALUES'!$D$29*'UNIT VALUES'!$D$36, Q285*'UNIT VALUES'!$D$31*'UNIT VALUES'!$D$36)),0)</f>
        <v>60273</v>
      </c>
      <c r="AA285" s="168">
        <f>ROUND(IF(C285="22", IF(U285&gt;V285,0,R285*'UNIT VALUES'!$D$43*'UNIT VALUES'!$D$44),IF(CALCS!U285&gt;CALCS!V285,0,CALCS!R285*'UNIT VALUES'!$D$34*'UNIT VALUES'!$D$36)), 0)</f>
        <v>323346</v>
      </c>
      <c r="AB285" s="168">
        <f>ROUND(IF(C285="22",IF(U285&gt;V285,S285*'UNIT VALUES'!$D$40*'UNIT VALUES'!$D$44,0),IF(U285&gt;V285,S285*'UNIT VALUES'!$D$30*'UNIT VALUES'!$D$36)), 0)</f>
        <v>0</v>
      </c>
      <c r="AC285" s="168">
        <f>ROUND(IF(U285&gt;V285,0,IF(T285&gt;1, IF(C285="66", T285*'UNIT VALUES'!$D$33*'UNIT VALUES'!$D$36,T285*'UNIT VALUES'!$D$32*'UNIT VALUES'!$D$36),0)),0)</f>
        <v>209123</v>
      </c>
      <c r="AD285" t="str">
        <f t="shared" si="10"/>
        <v>091104</v>
      </c>
    </row>
    <row r="286" spans="1:30" x14ac:dyDescent="0.25">
      <c r="A286" s="176" t="s">
        <v>5304</v>
      </c>
      <c r="B286" s="176" t="s">
        <v>836</v>
      </c>
      <c r="C286" s="176" t="s">
        <v>47</v>
      </c>
      <c r="D286" s="176" t="s">
        <v>48</v>
      </c>
      <c r="E286" s="176" t="s">
        <v>837</v>
      </c>
      <c r="F286" s="176" t="s">
        <v>903</v>
      </c>
      <c r="G286" s="176" t="s">
        <v>860</v>
      </c>
      <c r="H286" s="176" t="s">
        <v>904</v>
      </c>
      <c r="I286" s="176" t="s">
        <v>685</v>
      </c>
      <c r="J286" s="176" t="s">
        <v>862</v>
      </c>
      <c r="K286" s="176" t="s">
        <v>1295</v>
      </c>
      <c r="L286" s="176" t="s">
        <v>5305</v>
      </c>
      <c r="M286" s="177">
        <v>103266</v>
      </c>
      <c r="N286" s="177">
        <v>103266</v>
      </c>
      <c r="O286" s="177">
        <v>108272</v>
      </c>
      <c r="P286" s="177">
        <v>0</v>
      </c>
      <c r="Q286" s="177">
        <v>27081</v>
      </c>
      <c r="R286" s="177">
        <v>15048</v>
      </c>
      <c r="S286" s="177">
        <v>1133</v>
      </c>
      <c r="T286" s="24">
        <f>IF(P286&gt;0, ROUND(IF(IF(OR(C286="51", C286="52", C286="66"), (L286*'UNIT VALUES'!$C$26)-CALCS!P286,0)&gt;0, IF(OR(C286="51", C286="52", C286="66"), (L286*'UNIT VALUES'!$C$26)-CALCS!P286,0), 0), 0), ROUND(IF(IF(OR(C286="51", C286="52", C286="66"), (L286*'UNIT VALUES'!$C$26)-CALCS!O286,0)&gt;0, IF(OR(C286="51", C286="52", C286="66"), (L286*'UNIT VALUES'!$C$26)-CALCS!O286,0), 0), 0))</f>
        <v>60972</v>
      </c>
      <c r="U286" s="25">
        <f>IF(C286="22", (O286*'UNIT VALUES'!$D$38)+(Q286*'UNIT VALUES'!$D$39)+(S286*'UNIT VALUES'!$D$40), (O286*'UNIT VALUES'!$D$28)+(Q286*'UNIT VALUES'!$D$29)+(S286*'UNIT VALUES'!$D$30))</f>
        <v>1166380.3039910898</v>
      </c>
      <c r="V286" s="25">
        <f>IF(C286="22",(O286*'UNIT VALUES'!$D$41)+(Q286*'UNIT VALUES'!$D$42)+(R286*'UNIT VALUES'!$D$43),IF(C286="66",(Q286*'UNIT VALUES'!$D$31)+(T286*'UNIT VALUES'!$D$33)+(R286*'UNIT VALUES'!$D$34),(Q286*'UNIT VALUES'!$D$31)+(T286*'UNIT VALUES'!$D$32)+(R286*'UNIT VALUES'!$D$34)))</f>
        <v>2454872.2209272534</v>
      </c>
      <c r="W286" s="25">
        <f t="shared" si="9"/>
        <v>2454872</v>
      </c>
      <c r="X286" s="30">
        <f>ROUND(IF(C286="22", W286*'UNIT VALUES'!$D$44, W286*'UNIT VALUES'!$D$36), 0)</f>
        <v>2146051</v>
      </c>
      <c r="Y286" s="168">
        <f>ROUND(IF(C286="22", IF(U286&gt;V286,O286*'UNIT VALUES'!$D$38*'UNIT VALUES'!$D$44,O286*'UNIT VALUES'!$D$41*'UNIT VALUES'!$D$44),IF(U286&gt;V286, O286*'UNIT VALUES'!$D$28*'UNIT VALUES'!$D$36,0)), 0)</f>
        <v>0</v>
      </c>
      <c r="Z286" s="168">
        <f>ROUND(IF(C286="22", IF(U286&gt;V286,Q286*'UNIT VALUES'!$D$39*'UNIT VALUES'!$D$44,Q286*'UNIT VALUES'!$D$42*'UNIT VALUES'!$D$44), IF(U286&gt;V286, Q286*'UNIT VALUES'!$D$29*'UNIT VALUES'!$D$36, Q286*'UNIT VALUES'!$D$31*'UNIT VALUES'!$D$36)),0)</f>
        <v>396659</v>
      </c>
      <c r="AA286" s="168">
        <f>ROUND(IF(C286="22", IF(U286&gt;V286,0,R286*'UNIT VALUES'!$D$43*'UNIT VALUES'!$D$44),IF(CALCS!U286&gt;CALCS!V286,0,CALCS!R286*'UNIT VALUES'!$D$34*'UNIT VALUES'!$D$36)), 0)</f>
        <v>1076961</v>
      </c>
      <c r="AB286" s="168">
        <f>ROUND(IF(C286="22",IF(U286&gt;V286,S286*'UNIT VALUES'!$D$40*'UNIT VALUES'!$D$44,0),IF(U286&gt;V286,S286*'UNIT VALUES'!$D$30*'UNIT VALUES'!$D$36)), 0)</f>
        <v>0</v>
      </c>
      <c r="AC286" s="168">
        <f>ROUND(IF(U286&gt;V286,0,IF(T286&gt;1, IF(C286="66", T286*'UNIT VALUES'!$D$33*'UNIT VALUES'!$D$36,T286*'UNIT VALUES'!$D$32*'UNIT VALUES'!$D$36),0)),0)</f>
        <v>672431</v>
      </c>
      <c r="AD286" t="str">
        <f t="shared" si="10"/>
        <v>091194</v>
      </c>
    </row>
    <row r="287" spans="1:30" x14ac:dyDescent="0.25">
      <c r="A287" s="176" t="s">
        <v>5306</v>
      </c>
      <c r="B287" s="176" t="s">
        <v>836</v>
      </c>
      <c r="C287" s="176" t="s">
        <v>47</v>
      </c>
      <c r="D287" s="176" t="s">
        <v>48</v>
      </c>
      <c r="E287" s="176" t="s">
        <v>837</v>
      </c>
      <c r="F287" s="176" t="s">
        <v>347</v>
      </c>
      <c r="G287" s="176" t="s">
        <v>844</v>
      </c>
      <c r="H287" s="176" t="s">
        <v>712</v>
      </c>
      <c r="I287" s="176" t="s">
        <v>23</v>
      </c>
      <c r="J287" s="176" t="s">
        <v>847</v>
      </c>
      <c r="K287" s="176" t="s">
        <v>1295</v>
      </c>
      <c r="L287" s="176" t="s">
        <v>5307</v>
      </c>
      <c r="M287" s="177">
        <v>61301</v>
      </c>
      <c r="N287" s="177">
        <v>61301</v>
      </c>
      <c r="O287" s="177">
        <v>62903</v>
      </c>
      <c r="P287" s="177">
        <v>0</v>
      </c>
      <c r="Q287" s="177">
        <v>4911</v>
      </c>
      <c r="R287" s="177">
        <v>7013</v>
      </c>
      <c r="S287" s="177">
        <v>362</v>
      </c>
      <c r="T287" s="24">
        <f>IF(P287&gt;0, ROUND(IF(IF(OR(C287="51", C287="52", C287="66"), (L287*'UNIT VALUES'!$C$26)-CALCS!P287,0)&gt;0, IF(OR(C287="51", C287="52", C287="66"), (L287*'UNIT VALUES'!$C$26)-CALCS!P287,0), 0), 0), ROUND(IF(IF(OR(C287="51", C287="52", C287="66"), (L287*'UNIT VALUES'!$C$26)-CALCS!O287,0)&gt;0, IF(OR(C287="51", C287="52", C287="66"), (L287*'UNIT VALUES'!$C$26)-CALCS!O287,0), 0), 0))</f>
        <v>35648</v>
      </c>
      <c r="U287" s="25">
        <f>IF(C287="22", (O287*'UNIT VALUES'!$D$38)+(Q287*'UNIT VALUES'!$D$39)+(S287*'UNIT VALUES'!$D$40), (O287*'UNIT VALUES'!$D$28)+(Q287*'UNIT VALUES'!$D$29)+(S287*'UNIT VALUES'!$D$30))</f>
        <v>327062.054293058</v>
      </c>
      <c r="V287" s="25">
        <f>IF(C287="22",(O287*'UNIT VALUES'!$D$41)+(Q287*'UNIT VALUES'!$D$42)+(R287*'UNIT VALUES'!$D$43),IF(C287="66",(Q287*'UNIT VALUES'!$D$31)+(T287*'UNIT VALUES'!$D$33)+(R287*'UNIT VALUES'!$D$34),(Q287*'UNIT VALUES'!$D$31)+(T287*'UNIT VALUES'!$D$32)+(R287*'UNIT VALUES'!$D$34)))</f>
        <v>1106137.0435032127</v>
      </c>
      <c r="W287" s="25">
        <f t="shared" si="9"/>
        <v>1106137</v>
      </c>
      <c r="X287" s="30">
        <f>ROUND(IF(C287="22", W287*'UNIT VALUES'!$D$44, W287*'UNIT VALUES'!$D$36), 0)</f>
        <v>966986</v>
      </c>
      <c r="Y287" s="168">
        <f>ROUND(IF(C287="22", IF(U287&gt;V287,O287*'UNIT VALUES'!$D$38*'UNIT VALUES'!$D$44,O287*'UNIT VALUES'!$D$41*'UNIT VALUES'!$D$44),IF(U287&gt;V287, O287*'UNIT VALUES'!$D$28*'UNIT VALUES'!$D$36,0)), 0)</f>
        <v>0</v>
      </c>
      <c r="Z287" s="168">
        <f>ROUND(IF(C287="22", IF(U287&gt;V287,Q287*'UNIT VALUES'!$D$39*'UNIT VALUES'!$D$44,Q287*'UNIT VALUES'!$D$42*'UNIT VALUES'!$D$44), IF(U287&gt;V287, Q287*'UNIT VALUES'!$D$29*'UNIT VALUES'!$D$36, Q287*'UNIT VALUES'!$D$31*'UNIT VALUES'!$D$36)),0)</f>
        <v>71932</v>
      </c>
      <c r="AA287" s="168">
        <f>ROUND(IF(C287="22", IF(U287&gt;V287,0,R287*'UNIT VALUES'!$D$43*'UNIT VALUES'!$D$44),IF(CALCS!U287&gt;CALCS!V287,0,CALCS!R287*'UNIT VALUES'!$D$34*'UNIT VALUES'!$D$36)), 0)</f>
        <v>501909</v>
      </c>
      <c r="AB287" s="168">
        <f>ROUND(IF(C287="22",IF(U287&gt;V287,S287*'UNIT VALUES'!$D$40*'UNIT VALUES'!$D$44,0),IF(U287&gt;V287,S287*'UNIT VALUES'!$D$30*'UNIT VALUES'!$D$36)), 0)</f>
        <v>0</v>
      </c>
      <c r="AC287" s="168">
        <f>ROUND(IF(U287&gt;V287,0,IF(T287&gt;1, IF(C287="66", T287*'UNIT VALUES'!$D$33*'UNIT VALUES'!$D$36,T287*'UNIT VALUES'!$D$32*'UNIT VALUES'!$D$36),0)),0)</f>
        <v>393145</v>
      </c>
      <c r="AD287" t="str">
        <f t="shared" si="10"/>
        <v>091230</v>
      </c>
    </row>
    <row r="288" spans="1:30" x14ac:dyDescent="0.25">
      <c r="A288" s="176" t="s">
        <v>5308</v>
      </c>
      <c r="B288" s="176" t="s">
        <v>836</v>
      </c>
      <c r="C288" s="176" t="s">
        <v>47</v>
      </c>
      <c r="D288" s="176" t="s">
        <v>48</v>
      </c>
      <c r="E288" s="176" t="s">
        <v>837</v>
      </c>
      <c r="F288" s="176" t="s">
        <v>907</v>
      </c>
      <c r="G288" s="176" t="s">
        <v>860</v>
      </c>
      <c r="H288" s="176" t="s">
        <v>908</v>
      </c>
      <c r="I288" s="176" t="s">
        <v>909</v>
      </c>
      <c r="J288" s="176" t="s">
        <v>862</v>
      </c>
      <c r="K288" s="176" t="s">
        <v>1295</v>
      </c>
      <c r="L288" s="176" t="s">
        <v>5309</v>
      </c>
      <c r="M288" s="177">
        <v>53184</v>
      </c>
      <c r="N288" s="177">
        <v>53184</v>
      </c>
      <c r="O288" s="177">
        <v>54516</v>
      </c>
      <c r="P288" s="177">
        <v>0</v>
      </c>
      <c r="Q288" s="177">
        <v>7481</v>
      </c>
      <c r="R288" s="177">
        <v>6512</v>
      </c>
      <c r="S288" s="177">
        <v>595</v>
      </c>
      <c r="T288" s="24">
        <f>IF(P288&gt;0, ROUND(IF(IF(OR(C288="51", C288="52", C288="66"), (L288*'UNIT VALUES'!$C$26)-CALCS!P288,0)&gt;0, IF(OR(C288="51", C288="52", C288="66"), (L288*'UNIT VALUES'!$C$26)-CALCS!P288,0), 0), 0), ROUND(IF(IF(OR(C288="51", C288="52", C288="66"), (L288*'UNIT VALUES'!$C$26)-CALCS!O288,0)&gt;0, IF(OR(C288="51", C288="52", C288="66"), (L288*'UNIT VALUES'!$C$26)-CALCS!O288,0), 0), 0))</f>
        <v>13418</v>
      </c>
      <c r="U288" s="25">
        <f>IF(C288="22", (O288*'UNIT VALUES'!$D$38)+(Q288*'UNIT VALUES'!$D$39)+(S288*'UNIT VALUES'!$D$40), (O288*'UNIT VALUES'!$D$28)+(Q288*'UNIT VALUES'!$D$29)+(S288*'UNIT VALUES'!$D$30))</f>
        <v>419422.63757840305</v>
      </c>
      <c r="V288" s="25">
        <f>IF(C288="22",(O288*'UNIT VALUES'!$D$41)+(Q288*'UNIT VALUES'!$D$42)+(R288*'UNIT VALUES'!$D$43),IF(C288="66",(Q288*'UNIT VALUES'!$D$31)+(T288*'UNIT VALUES'!$D$33)+(R288*'UNIT VALUES'!$D$34),(Q288*'UNIT VALUES'!$D$31)+(T288*'UNIT VALUES'!$D$32)+(R288*'UNIT VALUES'!$D$34)))</f>
        <v>827738.08750592847</v>
      </c>
      <c r="W288" s="25">
        <f t="shared" si="9"/>
        <v>827738</v>
      </c>
      <c r="X288" s="30">
        <f>ROUND(IF(C288="22", W288*'UNIT VALUES'!$D$44, W288*'UNIT VALUES'!$D$36), 0)</f>
        <v>723609</v>
      </c>
      <c r="Y288" s="168">
        <f>ROUND(IF(C288="22", IF(U288&gt;V288,O288*'UNIT VALUES'!$D$38*'UNIT VALUES'!$D$44,O288*'UNIT VALUES'!$D$41*'UNIT VALUES'!$D$44),IF(U288&gt;V288, O288*'UNIT VALUES'!$D$28*'UNIT VALUES'!$D$36,0)), 0)</f>
        <v>0</v>
      </c>
      <c r="Z288" s="168">
        <f>ROUND(IF(C288="22", IF(U288&gt;V288,Q288*'UNIT VALUES'!$D$39*'UNIT VALUES'!$D$44,Q288*'UNIT VALUES'!$D$42*'UNIT VALUES'!$D$44), IF(U288&gt;V288, Q288*'UNIT VALUES'!$D$29*'UNIT VALUES'!$D$36, Q288*'UNIT VALUES'!$D$31*'UNIT VALUES'!$D$36)),0)</f>
        <v>109575</v>
      </c>
      <c r="AA288" s="168">
        <f>ROUND(IF(C288="22", IF(U288&gt;V288,0,R288*'UNIT VALUES'!$D$43*'UNIT VALUES'!$D$44),IF(CALCS!U288&gt;CALCS!V288,0,CALCS!R288*'UNIT VALUES'!$D$34*'UNIT VALUES'!$D$36)), 0)</f>
        <v>466053</v>
      </c>
      <c r="AB288" s="168">
        <f>ROUND(IF(C288="22",IF(U288&gt;V288,S288*'UNIT VALUES'!$D$40*'UNIT VALUES'!$D$44,0),IF(U288&gt;V288,S288*'UNIT VALUES'!$D$30*'UNIT VALUES'!$D$36)), 0)</f>
        <v>0</v>
      </c>
      <c r="AC288" s="168">
        <f>ROUND(IF(U288&gt;V288,0,IF(T288&gt;1, IF(C288="66", T288*'UNIT VALUES'!$D$33*'UNIT VALUES'!$D$36,T288*'UNIT VALUES'!$D$32*'UNIT VALUES'!$D$36),0)),0)</f>
        <v>147981</v>
      </c>
      <c r="AD288" t="str">
        <f t="shared" si="10"/>
        <v>091236</v>
      </c>
    </row>
    <row r="289" spans="1:30" x14ac:dyDescent="0.25">
      <c r="A289" s="176" t="s">
        <v>5310</v>
      </c>
      <c r="B289" s="176" t="s">
        <v>911</v>
      </c>
      <c r="C289" s="176" t="s">
        <v>19</v>
      </c>
      <c r="D289" s="176" t="s">
        <v>20</v>
      </c>
      <c r="E289" s="176" t="s">
        <v>912</v>
      </c>
      <c r="F289" s="176" t="s">
        <v>4738</v>
      </c>
      <c r="G289" s="176" t="s">
        <v>22</v>
      </c>
      <c r="H289" s="176" t="s">
        <v>23</v>
      </c>
      <c r="I289" s="176" t="s">
        <v>23</v>
      </c>
      <c r="J289" s="176" t="s">
        <v>24</v>
      </c>
      <c r="K289" s="176" t="s">
        <v>3330</v>
      </c>
      <c r="L289" s="176" t="s">
        <v>4789</v>
      </c>
      <c r="M289" s="177">
        <v>638762</v>
      </c>
      <c r="N289" s="177">
        <v>638333</v>
      </c>
      <c r="O289" s="177">
        <v>0</v>
      </c>
      <c r="P289" s="177">
        <v>0</v>
      </c>
      <c r="Q289" s="177">
        <v>0</v>
      </c>
      <c r="R289" s="177">
        <v>0</v>
      </c>
      <c r="S289" s="177">
        <v>0</v>
      </c>
      <c r="T289" s="24">
        <f>IF(P289&gt;0, ROUND(IF(IF(OR(C289="51", C289="52", C289="66"), (L289*'UNIT VALUES'!$C$26)-CALCS!P289,0)&gt;0, IF(OR(C289="51", C289="52", C289="66"), (L289*'UNIT VALUES'!$C$26)-CALCS!P289,0), 0), 0), ROUND(IF(IF(OR(C289="51", C289="52", C289="66"), (L289*'UNIT VALUES'!$C$26)-CALCS!O289,0)&gt;0, IF(OR(C289="51", C289="52", C289="66"), (L289*'UNIT VALUES'!$C$26)-CALCS!O289,0), 0), 0))</f>
        <v>0</v>
      </c>
      <c r="U289" s="25">
        <f>IF(C289="22", (O289*'UNIT VALUES'!$D$38)+(Q289*'UNIT VALUES'!$D$39)+(S289*'UNIT VALUES'!$D$40), (O289*'UNIT VALUES'!$D$28)+(Q289*'UNIT VALUES'!$D$29)+(S289*'UNIT VALUES'!$D$30))</f>
        <v>0</v>
      </c>
      <c r="V289" s="25">
        <f>IF(C289="22",(O289*'UNIT VALUES'!$D$41)+(Q289*'UNIT VALUES'!$D$42)+(R289*'UNIT VALUES'!$D$43),IF(C289="66",(Q289*'UNIT VALUES'!$D$31)+(T289*'UNIT VALUES'!$D$33)+(R289*'UNIT VALUES'!$D$34),(Q289*'UNIT VALUES'!$D$31)+(T289*'UNIT VALUES'!$D$32)+(R289*'UNIT VALUES'!$D$34)))</f>
        <v>0</v>
      </c>
      <c r="W289" s="25">
        <f t="shared" si="9"/>
        <v>0</v>
      </c>
      <c r="X289" s="30">
        <f>ROUND(IF(C289="22", W289*'UNIT VALUES'!$D$44, W289*'UNIT VALUES'!$D$36), 0)</f>
        <v>0</v>
      </c>
      <c r="Y289" s="168">
        <f>ROUND(IF(C289="22", IF(U289&gt;V289,O289*'UNIT VALUES'!$D$38*'UNIT VALUES'!$D$44,O289*'UNIT VALUES'!$D$41*'UNIT VALUES'!$D$44),IF(U289&gt;V289, O289*'UNIT VALUES'!$D$28*'UNIT VALUES'!$D$36,0)), 0)</f>
        <v>0</v>
      </c>
      <c r="Z289" s="168">
        <f>ROUND(IF(C289="22", IF(U289&gt;V289,Q289*'UNIT VALUES'!$D$39*'UNIT VALUES'!$D$44,Q289*'UNIT VALUES'!$D$42*'UNIT VALUES'!$D$44), IF(U289&gt;V289, Q289*'UNIT VALUES'!$D$29*'UNIT VALUES'!$D$36, Q289*'UNIT VALUES'!$D$31*'UNIT VALUES'!$D$36)),0)</f>
        <v>0</v>
      </c>
      <c r="AA289" s="168">
        <f>ROUND(IF(C289="22", IF(U289&gt;V289,0,R289*'UNIT VALUES'!$D$43*'UNIT VALUES'!$D$44),IF(CALCS!U289&gt;CALCS!V289,0,CALCS!R289*'UNIT VALUES'!$D$34*'UNIT VALUES'!$D$36)), 0)</f>
        <v>0</v>
      </c>
      <c r="AB289" s="168">
        <f>ROUND(IF(C289="22",IF(U289&gt;V289,S289*'UNIT VALUES'!$D$40*'UNIT VALUES'!$D$44,0),IF(U289&gt;V289,S289*'UNIT VALUES'!$D$30*'UNIT VALUES'!$D$36)), 0)</f>
        <v>0</v>
      </c>
      <c r="AC289" s="168">
        <f>ROUND(IF(U289&gt;V289,0,IF(T289&gt;1, IF(C289="66", T289*'UNIT VALUES'!$D$33*'UNIT VALUES'!$D$36,T289*'UNIT VALUES'!$D$32*'UNIT VALUES'!$D$36),0)),0)</f>
        <v>0</v>
      </c>
      <c r="AD289" t="str">
        <f t="shared" si="10"/>
        <v>119999</v>
      </c>
    </row>
    <row r="290" spans="1:30" x14ac:dyDescent="0.25">
      <c r="A290" s="176" t="s">
        <v>5310</v>
      </c>
      <c r="B290" s="176" t="s">
        <v>911</v>
      </c>
      <c r="C290" s="176" t="s">
        <v>27</v>
      </c>
      <c r="D290" s="176" t="s">
        <v>28</v>
      </c>
      <c r="E290" s="176" t="s">
        <v>912</v>
      </c>
      <c r="F290" s="176" t="s">
        <v>913</v>
      </c>
      <c r="G290" s="176" t="s">
        <v>22</v>
      </c>
      <c r="H290" s="176" t="s">
        <v>23</v>
      </c>
      <c r="I290" s="176" t="s">
        <v>23</v>
      </c>
      <c r="J290" s="176" t="s">
        <v>914</v>
      </c>
      <c r="K290" s="176" t="s">
        <v>3330</v>
      </c>
      <c r="L290" s="176" t="s">
        <v>5311</v>
      </c>
      <c r="M290" s="177">
        <v>638762</v>
      </c>
      <c r="N290" s="177">
        <v>638333</v>
      </c>
      <c r="O290" s="177">
        <v>681170</v>
      </c>
      <c r="P290" s="177">
        <v>0</v>
      </c>
      <c r="Q290" s="177">
        <v>110365</v>
      </c>
      <c r="R290" s="177">
        <v>109089</v>
      </c>
      <c r="S290" s="177">
        <v>9380</v>
      </c>
      <c r="T290" s="24">
        <f>IF(P290&gt;0, ROUND(IF(IF(OR(C290="51", C290="52", C290="66"), (L290*'UNIT VALUES'!$C$26)-CALCS!P290,0)&gt;0, IF(OR(C290="51", C290="52", C290="66"), (L290*'UNIT VALUES'!$C$26)-CALCS!P290,0), 0), 0), ROUND(IF(IF(OR(C290="51", C290="52", C290="66"), (L290*'UNIT VALUES'!$C$26)-CALCS!O290,0)&gt;0, IF(OR(C290="51", C290="52", C290="66"), (L290*'UNIT VALUES'!$C$26)-CALCS!O290,0), 0), 0))</f>
        <v>525725</v>
      </c>
      <c r="U290" s="25">
        <f>IF(C290="22", (O290*'UNIT VALUES'!$D$38)+(Q290*'UNIT VALUES'!$D$39)+(S290*'UNIT VALUES'!$D$40), (O290*'UNIT VALUES'!$D$28)+(Q290*'UNIT VALUES'!$D$29)+(S290*'UNIT VALUES'!$D$30))</f>
        <v>6029916.5888674092</v>
      </c>
      <c r="V290" s="25">
        <f>IF(C290="22",(O290*'UNIT VALUES'!$D$41)+(Q290*'UNIT VALUES'!$D$42)+(R290*'UNIT VALUES'!$D$43),IF(C290="66",(Q290*'UNIT VALUES'!$D$31)+(T290*'UNIT VALUES'!$D$33)+(R290*'UNIT VALUES'!$D$34),(Q290*'UNIT VALUES'!$D$31)+(T290*'UNIT VALUES'!$D$32)+(R290*'UNIT VALUES'!$D$34)))</f>
        <v>17412274.400168452</v>
      </c>
      <c r="W290" s="25">
        <f t="shared" si="9"/>
        <v>17412274</v>
      </c>
      <c r="X290" s="30">
        <f>ROUND(IF(C290="22", W290*'UNIT VALUES'!$D$44, W290*'UNIT VALUES'!$D$36), 0)</f>
        <v>15221820</v>
      </c>
      <c r="Y290" s="168">
        <f>ROUND(IF(C290="22", IF(U290&gt;V290,O290*'UNIT VALUES'!$D$38*'UNIT VALUES'!$D$44,O290*'UNIT VALUES'!$D$41*'UNIT VALUES'!$D$44),IF(U290&gt;V290, O290*'UNIT VALUES'!$D$28*'UNIT VALUES'!$D$36,0)), 0)</f>
        <v>0</v>
      </c>
      <c r="Z290" s="168">
        <f>ROUND(IF(C290="22", IF(U290&gt;V290,Q290*'UNIT VALUES'!$D$39*'UNIT VALUES'!$D$44,Q290*'UNIT VALUES'!$D$42*'UNIT VALUES'!$D$44), IF(U290&gt;V290, Q290*'UNIT VALUES'!$D$29*'UNIT VALUES'!$D$36, Q290*'UNIT VALUES'!$D$31*'UNIT VALUES'!$D$36)),0)</f>
        <v>1616531</v>
      </c>
      <c r="AA290" s="168">
        <f>ROUND(IF(C290="22", IF(U290&gt;V290,0,R290*'UNIT VALUES'!$D$43*'UNIT VALUES'!$D$44),IF(CALCS!U290&gt;CALCS!V290,0,CALCS!R290*'UNIT VALUES'!$D$34*'UNIT VALUES'!$D$36)), 0)</f>
        <v>7807322</v>
      </c>
      <c r="AB290" s="168">
        <f>ROUND(IF(C290="22",IF(U290&gt;V290,S290*'UNIT VALUES'!$D$40*'UNIT VALUES'!$D$44,0),IF(U290&gt;V290,S290*'UNIT VALUES'!$D$30*'UNIT VALUES'!$D$36)), 0)</f>
        <v>0</v>
      </c>
      <c r="AC290" s="168">
        <f>ROUND(IF(U290&gt;V290,0,IF(T290&gt;1, IF(C290="66", T290*'UNIT VALUES'!$D$33*'UNIT VALUES'!$D$36,T290*'UNIT VALUES'!$D$32*'UNIT VALUES'!$D$36),0)),0)</f>
        <v>5797967</v>
      </c>
      <c r="AD290" t="str">
        <f t="shared" si="10"/>
        <v>110006</v>
      </c>
    </row>
    <row r="291" spans="1:30" x14ac:dyDescent="0.25">
      <c r="A291" s="176" t="s">
        <v>5312</v>
      </c>
      <c r="B291" s="176" t="s">
        <v>916</v>
      </c>
      <c r="C291" s="176" t="s">
        <v>19</v>
      </c>
      <c r="D291" s="176" t="s">
        <v>20</v>
      </c>
      <c r="E291" s="176" t="s">
        <v>917</v>
      </c>
      <c r="F291" s="176" t="s">
        <v>4738</v>
      </c>
      <c r="G291" s="176" t="s">
        <v>22</v>
      </c>
      <c r="H291" s="176" t="s">
        <v>23</v>
      </c>
      <c r="I291" s="176" t="s">
        <v>23</v>
      </c>
      <c r="J291" s="176" t="s">
        <v>24</v>
      </c>
      <c r="K291" s="176" t="s">
        <v>3331</v>
      </c>
      <c r="L291" s="176" t="s">
        <v>4789</v>
      </c>
      <c r="M291" s="177">
        <v>594338</v>
      </c>
      <c r="N291" s="177">
        <v>594338</v>
      </c>
      <c r="O291" s="177">
        <v>357326</v>
      </c>
      <c r="P291" s="177">
        <v>0</v>
      </c>
      <c r="Q291" s="177">
        <v>41259</v>
      </c>
      <c r="R291" s="177">
        <v>10144</v>
      </c>
      <c r="S291" s="177">
        <v>2323</v>
      </c>
      <c r="T291" s="24">
        <f>IF(P291&gt;0, ROUND(IF(IF(OR(C291="51", C291="52", C291="66"), (L291*'UNIT VALUES'!$C$26)-CALCS!P291,0)&gt;0, IF(OR(C291="51", C291="52", C291="66"), (L291*'UNIT VALUES'!$C$26)-CALCS!P291,0), 0), 0), ROUND(IF(IF(OR(C291="51", C291="52", C291="66"), (L291*'UNIT VALUES'!$C$26)-CALCS!O291,0)&gt;0, IF(OR(C291="51", C291="52", C291="66"), (L291*'UNIT VALUES'!$C$26)-CALCS!O291,0), 0), 0))</f>
        <v>0</v>
      </c>
      <c r="U291" s="25">
        <f>IF(C291="22", (O291*'UNIT VALUES'!$D$38)+(Q291*'UNIT VALUES'!$D$39)+(S291*'UNIT VALUES'!$D$40), (O291*'UNIT VALUES'!$D$28)+(Q291*'UNIT VALUES'!$D$29)+(S291*'UNIT VALUES'!$D$30))</f>
        <v>2706599.7935642209</v>
      </c>
      <c r="V291" s="25">
        <f>IF(C291="22",(O291*'UNIT VALUES'!$D$41)+(Q291*'UNIT VALUES'!$D$42)+(R291*'UNIT VALUES'!$D$43),IF(C291="66",(Q291*'UNIT VALUES'!$D$31)+(T291*'UNIT VALUES'!$D$33)+(R291*'UNIT VALUES'!$D$34),(Q291*'UNIT VALUES'!$D$31)+(T291*'UNIT VALUES'!$D$32)+(R291*'UNIT VALUES'!$D$34)))</f>
        <v>2182378.5265398938</v>
      </c>
      <c r="W291" s="25">
        <f t="shared" si="9"/>
        <v>2706600</v>
      </c>
      <c r="X291" s="30">
        <f>ROUND(IF(C291="22", W291*'UNIT VALUES'!$D$44, W291*'UNIT VALUES'!$D$36), 0)</f>
        <v>2251687</v>
      </c>
      <c r="Y291" s="168">
        <f>ROUND(IF(C291="22", IF(U291&gt;V291,O291*'UNIT VALUES'!$D$38*'UNIT VALUES'!$D$44,O291*'UNIT VALUES'!$D$41*'UNIT VALUES'!$D$44),IF(U291&gt;V291, O291*'UNIT VALUES'!$D$28*'UNIT VALUES'!$D$36,0)), 0)</f>
        <v>654766</v>
      </c>
      <c r="Z291" s="168">
        <f>ROUND(IF(C291="22", IF(U291&gt;V291,Q291*'UNIT VALUES'!$D$39*'UNIT VALUES'!$D$44,Q291*'UNIT VALUES'!$D$42*'UNIT VALUES'!$D$44), IF(U291&gt;V291, Q291*'UNIT VALUES'!$D$29*'UNIT VALUES'!$D$36, Q291*'UNIT VALUES'!$D$31*'UNIT VALUES'!$D$36)),0)</f>
        <v>1060626</v>
      </c>
      <c r="AA291" s="168">
        <f>ROUND(IF(C291="22", IF(U291&gt;V291,0,R291*'UNIT VALUES'!$D$43*'UNIT VALUES'!$D$44),IF(CALCS!U291&gt;CALCS!V291,0,CALCS!R291*'UNIT VALUES'!$D$34*'UNIT VALUES'!$D$36)), 0)</f>
        <v>0</v>
      </c>
      <c r="AB291" s="168">
        <f>ROUND(IF(C291="22",IF(U291&gt;V291,S291*'UNIT VALUES'!$D$40*'UNIT VALUES'!$D$44,0),IF(U291&gt;V291,S291*'UNIT VALUES'!$D$30*'UNIT VALUES'!$D$36)), 0)</f>
        <v>536295</v>
      </c>
      <c r="AC291" s="168">
        <f>ROUND(IF(U291&gt;V291,0,IF(T291&gt;1, IF(C291="66", T291*'UNIT VALUES'!$D$33*'UNIT VALUES'!$D$36,T291*'UNIT VALUES'!$D$32*'UNIT VALUES'!$D$36),0)),0)</f>
        <v>0</v>
      </c>
      <c r="AD291" t="str">
        <f t="shared" si="10"/>
        <v>109999</v>
      </c>
    </row>
    <row r="292" spans="1:30" x14ac:dyDescent="0.25">
      <c r="A292" s="176" t="s">
        <v>5313</v>
      </c>
      <c r="B292" s="176" t="s">
        <v>916</v>
      </c>
      <c r="C292" s="176" t="s">
        <v>27</v>
      </c>
      <c r="D292" s="176" t="s">
        <v>28</v>
      </c>
      <c r="E292" s="176" t="s">
        <v>917</v>
      </c>
      <c r="F292" s="176" t="s">
        <v>919</v>
      </c>
      <c r="G292" s="176" t="s">
        <v>227</v>
      </c>
      <c r="H292" s="176" t="s">
        <v>23</v>
      </c>
      <c r="I292" s="176" t="s">
        <v>920</v>
      </c>
      <c r="J292" s="176" t="s">
        <v>921</v>
      </c>
      <c r="K292" s="176" t="s">
        <v>3331</v>
      </c>
      <c r="L292" s="176" t="s">
        <v>5314</v>
      </c>
      <c r="M292" s="177">
        <v>23507</v>
      </c>
      <c r="N292" s="177">
        <v>23512</v>
      </c>
      <c r="O292" s="177">
        <v>37786</v>
      </c>
      <c r="P292" s="177">
        <v>0</v>
      </c>
      <c r="Q292" s="177">
        <v>6569</v>
      </c>
      <c r="R292" s="177">
        <v>1110</v>
      </c>
      <c r="S292" s="177">
        <v>293</v>
      </c>
      <c r="T292" s="24">
        <f>IF(P292&gt;0, ROUND(IF(IF(OR(C292="51", C292="52", C292="66"), (L292*'UNIT VALUES'!$C$26)-CALCS!P292,0)&gt;0, IF(OR(C292="51", C292="52", C292="66"), (L292*'UNIT VALUES'!$C$26)-CALCS!P292,0), 0), 0), ROUND(IF(IF(OR(C292="51", C292="52", C292="66"), (L292*'UNIT VALUES'!$C$26)-CALCS!O292,0)&gt;0, IF(OR(C292="51", C292="52", C292="66"), (L292*'UNIT VALUES'!$C$26)-CALCS!O292,0), 0), 0))</f>
        <v>0</v>
      </c>
      <c r="U292" s="25">
        <f>IF(C292="22", (O292*'UNIT VALUES'!$D$38)+(Q292*'UNIT VALUES'!$D$39)+(S292*'UNIT VALUES'!$D$40), (O292*'UNIT VALUES'!$D$28)+(Q292*'UNIT VALUES'!$D$29)+(S292*'UNIT VALUES'!$D$30))</f>
        <v>309858.38099778915</v>
      </c>
      <c r="V292" s="25">
        <f>IF(C292="22",(O292*'UNIT VALUES'!$D$41)+(Q292*'UNIT VALUES'!$D$42)+(R292*'UNIT VALUES'!$D$43),IF(C292="66",(Q292*'UNIT VALUES'!$D$31)+(T292*'UNIT VALUES'!$D$33)+(R292*'UNIT VALUES'!$D$34),(Q292*'UNIT VALUES'!$D$31)+(T292*'UNIT VALUES'!$D$32)+(R292*'UNIT VALUES'!$D$34)))</f>
        <v>200935.51480442254</v>
      </c>
      <c r="W292" s="25">
        <f t="shared" si="9"/>
        <v>309858</v>
      </c>
      <c r="X292" s="30">
        <f>ROUND(IF(C292="22", W292*'UNIT VALUES'!$D$44, W292*'UNIT VALUES'!$D$36), 0)</f>
        <v>270878</v>
      </c>
      <c r="Y292" s="168">
        <f>ROUND(IF(C292="22", IF(U292&gt;V292,O292*'UNIT VALUES'!$D$38*'UNIT VALUES'!$D$44,O292*'UNIT VALUES'!$D$41*'UNIT VALUES'!$D$44),IF(U292&gt;V292, O292*'UNIT VALUES'!$D$28*'UNIT VALUES'!$D$36,0)), 0)</f>
        <v>68702</v>
      </c>
      <c r="Z292" s="168">
        <f>ROUND(IF(C292="22", IF(U292&gt;V292,Q292*'UNIT VALUES'!$D$39*'UNIT VALUES'!$D$44,Q292*'UNIT VALUES'!$D$42*'UNIT VALUES'!$D$44), IF(U292&gt;V292, Q292*'UNIT VALUES'!$D$29*'UNIT VALUES'!$D$36, Q292*'UNIT VALUES'!$D$31*'UNIT VALUES'!$D$36)),0)</f>
        <v>160362</v>
      </c>
      <c r="AA292" s="168">
        <f>ROUND(IF(C292="22", IF(U292&gt;V292,0,R292*'UNIT VALUES'!$D$43*'UNIT VALUES'!$D$44),IF(CALCS!U292&gt;CALCS!V292,0,CALCS!R292*'UNIT VALUES'!$D$34*'UNIT VALUES'!$D$36)), 0)</f>
        <v>0</v>
      </c>
      <c r="AB292" s="168">
        <f>ROUND(IF(C292="22",IF(U292&gt;V292,S292*'UNIT VALUES'!$D$40*'UNIT VALUES'!$D$44,0),IF(U292&gt;V292,S292*'UNIT VALUES'!$D$30*'UNIT VALUES'!$D$36)), 0)</f>
        <v>41815</v>
      </c>
      <c r="AC292" s="168">
        <f>ROUND(IF(U292&gt;V292,0,IF(T292&gt;1, IF(C292="66", T292*'UNIT VALUES'!$D$33*'UNIT VALUES'!$D$36,T292*'UNIT VALUES'!$D$32*'UNIT VALUES'!$D$36),0)),0)</f>
        <v>0</v>
      </c>
      <c r="AD292" t="str">
        <f t="shared" si="10"/>
        <v>100090</v>
      </c>
    </row>
    <row r="293" spans="1:30" x14ac:dyDescent="0.25">
      <c r="A293" s="176" t="s">
        <v>5315</v>
      </c>
      <c r="B293" s="176" t="s">
        <v>916</v>
      </c>
      <c r="C293" s="176" t="s">
        <v>27</v>
      </c>
      <c r="D293" s="176" t="s">
        <v>28</v>
      </c>
      <c r="E293" s="176" t="s">
        <v>917</v>
      </c>
      <c r="F293" s="176" t="s">
        <v>853</v>
      </c>
      <c r="G293" s="176" t="s">
        <v>844</v>
      </c>
      <c r="H293" s="176" t="s">
        <v>23</v>
      </c>
      <c r="I293" s="176" t="s">
        <v>923</v>
      </c>
      <c r="J293" s="176" t="s">
        <v>924</v>
      </c>
      <c r="K293" s="176" t="s">
        <v>3331</v>
      </c>
      <c r="L293" s="176" t="s">
        <v>5316</v>
      </c>
      <c r="M293" s="177">
        <v>70195</v>
      </c>
      <c r="N293" s="177">
        <v>70195</v>
      </c>
      <c r="O293" s="177">
        <v>71442</v>
      </c>
      <c r="P293" s="177">
        <v>0</v>
      </c>
      <c r="Q293" s="177">
        <v>16988</v>
      </c>
      <c r="R293" s="177">
        <v>14704</v>
      </c>
      <c r="S293" s="177">
        <v>508</v>
      </c>
      <c r="T293" s="24">
        <f>IF(P293&gt;0, ROUND(IF(IF(OR(C293="51", C293="52", C293="66"), (L293*'UNIT VALUES'!$C$26)-CALCS!P293,0)&gt;0, IF(OR(C293="51", C293="52", C293="66"), (L293*'UNIT VALUES'!$C$26)-CALCS!P293,0), 0), 0), ROUND(IF(IF(OR(C293="51", C293="52", C293="66"), (L293*'UNIT VALUES'!$C$26)-CALCS!O293,0)&gt;0, IF(OR(C293="51", C293="52", C293="66"), (L293*'UNIT VALUES'!$C$26)-CALCS!O293,0), 0), 0))</f>
        <v>79945</v>
      </c>
      <c r="U293" s="25">
        <f>IF(C293="22", (O293*'UNIT VALUES'!$D$38)+(Q293*'UNIT VALUES'!$D$39)+(S293*'UNIT VALUES'!$D$40), (O293*'UNIT VALUES'!$D$28)+(Q293*'UNIT VALUES'!$D$29)+(S293*'UNIT VALUES'!$D$30))</f>
        <v>705904.19297874114</v>
      </c>
      <c r="V293" s="25">
        <f>IF(C293="22",(O293*'UNIT VALUES'!$D$41)+(Q293*'UNIT VALUES'!$D$42)+(R293*'UNIT VALUES'!$D$43),IF(C293="66",(Q293*'UNIT VALUES'!$D$31)+(T293*'UNIT VALUES'!$D$33)+(R293*'UNIT VALUES'!$D$34),(Q293*'UNIT VALUES'!$D$31)+(T293*'UNIT VALUES'!$D$32)+(R293*'UNIT VALUES'!$D$34)))</f>
        <v>2496957.4784702687</v>
      </c>
      <c r="W293" s="25">
        <f t="shared" si="9"/>
        <v>2496957</v>
      </c>
      <c r="X293" s="30">
        <f>ROUND(IF(C293="22", W293*'UNIT VALUES'!$D$44, W293*'UNIT VALUES'!$D$36), 0)</f>
        <v>2182841</v>
      </c>
      <c r="Y293" s="168">
        <f>ROUND(IF(C293="22", IF(U293&gt;V293,O293*'UNIT VALUES'!$D$38*'UNIT VALUES'!$D$44,O293*'UNIT VALUES'!$D$41*'UNIT VALUES'!$D$44),IF(U293&gt;V293, O293*'UNIT VALUES'!$D$28*'UNIT VALUES'!$D$36,0)), 0)</f>
        <v>0</v>
      </c>
      <c r="Z293" s="168">
        <f>ROUND(IF(C293="22", IF(U293&gt;V293,Q293*'UNIT VALUES'!$D$39*'UNIT VALUES'!$D$44,Q293*'UNIT VALUES'!$D$42*'UNIT VALUES'!$D$44), IF(U293&gt;V293, Q293*'UNIT VALUES'!$D$29*'UNIT VALUES'!$D$36, Q293*'UNIT VALUES'!$D$31*'UNIT VALUES'!$D$36)),0)</f>
        <v>248826</v>
      </c>
      <c r="AA293" s="168">
        <f>ROUND(IF(C293="22", IF(U293&gt;V293,0,R293*'UNIT VALUES'!$D$43*'UNIT VALUES'!$D$44),IF(CALCS!U293&gt;CALCS!V293,0,CALCS!R293*'UNIT VALUES'!$D$34*'UNIT VALUES'!$D$36)), 0)</f>
        <v>1052341</v>
      </c>
      <c r="AB293" s="168">
        <f>ROUND(IF(C293="22",IF(U293&gt;V293,S293*'UNIT VALUES'!$D$40*'UNIT VALUES'!$D$44,0),IF(U293&gt;V293,S293*'UNIT VALUES'!$D$30*'UNIT VALUES'!$D$36)), 0)</f>
        <v>0</v>
      </c>
      <c r="AC293" s="168">
        <f>ROUND(IF(U293&gt;V293,0,IF(T293&gt;1, IF(C293="66", T293*'UNIT VALUES'!$D$33*'UNIT VALUES'!$D$36,T293*'UNIT VALUES'!$D$32*'UNIT VALUES'!$D$36),0)),0)</f>
        <v>881675</v>
      </c>
      <c r="AD293" t="str">
        <f t="shared" si="10"/>
        <v>100336</v>
      </c>
    </row>
    <row r="294" spans="1:30" x14ac:dyDescent="0.25">
      <c r="A294" s="176" t="s">
        <v>5317</v>
      </c>
      <c r="B294" s="176" t="s">
        <v>916</v>
      </c>
      <c r="C294" s="176" t="s">
        <v>99</v>
      </c>
      <c r="D294" s="176" t="s">
        <v>100</v>
      </c>
      <c r="E294" s="176" t="s">
        <v>917</v>
      </c>
      <c r="F294" s="176" t="s">
        <v>926</v>
      </c>
      <c r="G294" s="176" t="s">
        <v>844</v>
      </c>
      <c r="H294" s="176" t="s">
        <v>23</v>
      </c>
      <c r="I294" s="176" t="s">
        <v>23</v>
      </c>
      <c r="J294" s="176" t="s">
        <v>924</v>
      </c>
      <c r="K294" s="176" t="s">
        <v>3331</v>
      </c>
      <c r="L294" s="176" t="s">
        <v>5318</v>
      </c>
      <c r="M294" s="177">
        <v>327920</v>
      </c>
      <c r="N294" s="177">
        <v>327920</v>
      </c>
      <c r="O294" s="177">
        <v>485511</v>
      </c>
      <c r="P294" s="177">
        <v>0</v>
      </c>
      <c r="Q294" s="177">
        <v>43499</v>
      </c>
      <c r="R294" s="177">
        <v>11371</v>
      </c>
      <c r="S294" s="177">
        <v>2616</v>
      </c>
      <c r="T294" s="24">
        <f>IF(P294&gt;0, ROUND(IF(IF(OR(C294="51", C294="52", C294="66"), (L294*'UNIT VALUES'!$C$26)-CALCS!P294,0)&gt;0, IF(OR(C294="51", C294="52", C294="66"), (L294*'UNIT VALUES'!$C$26)-CALCS!P294,0), 0), 0), ROUND(IF(IF(OR(C294="51", C294="52", C294="66"), (L294*'UNIT VALUES'!$C$26)-CALCS!O294,0)&gt;0, IF(OR(C294="51", C294="52", C294="66"), (L294*'UNIT VALUES'!$C$26)-CALCS!O294,0), 0), 0))</f>
        <v>0</v>
      </c>
      <c r="U294" s="25">
        <f>IF(C294="22", (O294*'UNIT VALUES'!$D$38)+(Q294*'UNIT VALUES'!$D$39)+(S294*'UNIT VALUES'!$D$40), (O294*'UNIT VALUES'!$D$28)+(Q294*'UNIT VALUES'!$D$29)+(S294*'UNIT VALUES'!$D$30))</f>
        <v>2651538.0836395817</v>
      </c>
      <c r="V294" s="25">
        <f>IF(C294="22",(O294*'UNIT VALUES'!$D$41)+(Q294*'UNIT VALUES'!$D$42)+(R294*'UNIT VALUES'!$D$43),IF(C294="66",(Q294*'UNIT VALUES'!$D$31)+(T294*'UNIT VALUES'!$D$33)+(R294*'UNIT VALUES'!$D$34),(Q294*'UNIT VALUES'!$D$31)+(T294*'UNIT VALUES'!$D$32)+(R294*'UNIT VALUES'!$D$34)))</f>
        <v>1659733.313012026</v>
      </c>
      <c r="W294" s="25">
        <f t="shared" si="9"/>
        <v>2651538</v>
      </c>
      <c r="X294" s="30">
        <f>ROUND(IF(C294="22", W294*'UNIT VALUES'!$D$44, W294*'UNIT VALUES'!$D$36), 0)</f>
        <v>2317976</v>
      </c>
      <c r="Y294" s="168">
        <f>ROUND(IF(C294="22", IF(U294&gt;V294,O294*'UNIT VALUES'!$D$38*'UNIT VALUES'!$D$44,O294*'UNIT VALUES'!$D$41*'UNIT VALUES'!$D$44),IF(U294&gt;V294, O294*'UNIT VALUES'!$D$28*'UNIT VALUES'!$D$36,0)), 0)</f>
        <v>882745</v>
      </c>
      <c r="Z294" s="168">
        <f>ROUND(IF(C294="22", IF(U294&gt;V294,Q294*'UNIT VALUES'!$D$39*'UNIT VALUES'!$D$44,Q294*'UNIT VALUES'!$D$42*'UNIT VALUES'!$D$44), IF(U294&gt;V294, Q294*'UNIT VALUES'!$D$29*'UNIT VALUES'!$D$36, Q294*'UNIT VALUES'!$D$31*'UNIT VALUES'!$D$36)),0)</f>
        <v>1061893</v>
      </c>
      <c r="AA294" s="168">
        <f>ROUND(IF(C294="22", IF(U294&gt;V294,0,R294*'UNIT VALUES'!$D$43*'UNIT VALUES'!$D$44),IF(CALCS!U294&gt;CALCS!V294,0,CALCS!R294*'UNIT VALUES'!$D$34*'UNIT VALUES'!$D$36)), 0)</f>
        <v>0</v>
      </c>
      <c r="AB294" s="168">
        <f>ROUND(IF(C294="22",IF(U294&gt;V294,S294*'UNIT VALUES'!$D$40*'UNIT VALUES'!$D$44,0),IF(U294&gt;V294,S294*'UNIT VALUES'!$D$30*'UNIT VALUES'!$D$36)), 0)</f>
        <v>373338</v>
      </c>
      <c r="AC294" s="168">
        <f>ROUND(IF(U294&gt;V294,0,IF(T294&gt;1, IF(C294="66", T294*'UNIT VALUES'!$D$33*'UNIT VALUES'!$D$36,T294*'UNIT VALUES'!$D$32*'UNIT VALUES'!$D$36),0)),0)</f>
        <v>0</v>
      </c>
      <c r="AD294" t="str">
        <f t="shared" si="10"/>
        <v>109003</v>
      </c>
    </row>
    <row r="295" spans="1:30" x14ac:dyDescent="0.25">
      <c r="A295" s="176" t="s">
        <v>5319</v>
      </c>
      <c r="B295" s="176" t="s">
        <v>928</v>
      </c>
      <c r="C295" s="176" t="s">
        <v>19</v>
      </c>
      <c r="D295" s="176" t="s">
        <v>20</v>
      </c>
      <c r="E295" s="176" t="s">
        <v>929</v>
      </c>
      <c r="F295" s="176" t="s">
        <v>4738</v>
      </c>
      <c r="G295" s="176" t="s">
        <v>22</v>
      </c>
      <c r="H295" s="176" t="s">
        <v>23</v>
      </c>
      <c r="I295" s="176" t="s">
        <v>23</v>
      </c>
      <c r="J295" s="176" t="s">
        <v>24</v>
      </c>
      <c r="K295" s="176" t="s">
        <v>2123</v>
      </c>
      <c r="L295" s="176" t="s">
        <v>4789</v>
      </c>
      <c r="M295" s="177">
        <v>9845289</v>
      </c>
      <c r="N295" s="177">
        <v>9746324</v>
      </c>
      <c r="O295" s="177">
        <v>3562213</v>
      </c>
      <c r="P295" s="177">
        <v>0</v>
      </c>
      <c r="Q295" s="177">
        <v>524928</v>
      </c>
      <c r="R295" s="177">
        <v>38516</v>
      </c>
      <c r="S295" s="177">
        <v>30423</v>
      </c>
      <c r="T295" s="24">
        <f>IF(P295&gt;0, ROUND(IF(IF(OR(C295="51", C295="52", C295="66"), (L295*'UNIT VALUES'!$C$26)-CALCS!P295,0)&gt;0, IF(OR(C295="51", C295="52", C295="66"), (L295*'UNIT VALUES'!$C$26)-CALCS!P295,0), 0), 0), ROUND(IF(IF(OR(C295="51", C295="52", C295="66"), (L295*'UNIT VALUES'!$C$26)-CALCS!O295,0)&gt;0, IF(OR(C295="51", C295="52", C295="66"), (L295*'UNIT VALUES'!$C$26)-CALCS!O295,0), 0), 0))</f>
        <v>0</v>
      </c>
      <c r="U295" s="25">
        <f>IF(C295="22", (O295*'UNIT VALUES'!$D$38)+(Q295*'UNIT VALUES'!$D$39)+(S295*'UNIT VALUES'!$D$40), (O295*'UNIT VALUES'!$D$28)+(Q295*'UNIT VALUES'!$D$29)+(S295*'UNIT VALUES'!$D$30))</f>
        <v>32509011.743333384</v>
      </c>
      <c r="V295" s="25">
        <f>IF(C295="22",(O295*'UNIT VALUES'!$D$41)+(Q295*'UNIT VALUES'!$D$42)+(R295*'UNIT VALUES'!$D$43),IF(C295="66",(Q295*'UNIT VALUES'!$D$31)+(T295*'UNIT VALUES'!$D$33)+(R295*'UNIT VALUES'!$D$34),(Q295*'UNIT VALUES'!$D$31)+(T295*'UNIT VALUES'!$D$32)+(R295*'UNIT VALUES'!$D$34)))</f>
        <v>19000317.784348331</v>
      </c>
      <c r="W295" s="25">
        <f t="shared" si="9"/>
        <v>32509012</v>
      </c>
      <c r="X295" s="30">
        <f>ROUND(IF(C295="22", W295*'UNIT VALUES'!$D$44, W295*'UNIT VALUES'!$D$36), 0)</f>
        <v>27045041</v>
      </c>
      <c r="Y295" s="168">
        <f>ROUND(IF(C295="22", IF(U295&gt;V295,O295*'UNIT VALUES'!$D$38*'UNIT VALUES'!$D$44,O295*'UNIT VALUES'!$D$41*'UNIT VALUES'!$D$44),IF(U295&gt;V295, O295*'UNIT VALUES'!$D$28*'UNIT VALUES'!$D$36,0)), 0)</f>
        <v>6527414</v>
      </c>
      <c r="Z295" s="168">
        <f>ROUND(IF(C295="22", IF(U295&gt;V295,Q295*'UNIT VALUES'!$D$39*'UNIT VALUES'!$D$44,Q295*'UNIT VALUES'!$D$42*'UNIT VALUES'!$D$44), IF(U295&gt;V295, Q295*'UNIT VALUES'!$D$29*'UNIT VALUES'!$D$36, Q295*'UNIT VALUES'!$D$31*'UNIT VALUES'!$D$36)),0)</f>
        <v>13494076</v>
      </c>
      <c r="AA295" s="168">
        <f>ROUND(IF(C295="22", IF(U295&gt;V295,0,R295*'UNIT VALUES'!$D$43*'UNIT VALUES'!$D$44),IF(CALCS!U295&gt;CALCS!V295,0,CALCS!R295*'UNIT VALUES'!$D$34*'UNIT VALUES'!$D$36)), 0)</f>
        <v>0</v>
      </c>
      <c r="AB295" s="168">
        <f>ROUND(IF(C295="22",IF(U295&gt;V295,S295*'UNIT VALUES'!$D$40*'UNIT VALUES'!$D$44,0),IF(U295&gt;V295,S295*'UNIT VALUES'!$D$30*'UNIT VALUES'!$D$36)), 0)</f>
        <v>7023550</v>
      </c>
      <c r="AC295" s="168">
        <f>ROUND(IF(U295&gt;V295,0,IF(T295&gt;1, IF(C295="66", T295*'UNIT VALUES'!$D$33*'UNIT VALUES'!$D$36,T295*'UNIT VALUES'!$D$32*'UNIT VALUES'!$D$36),0)),0)</f>
        <v>0</v>
      </c>
      <c r="AD295" t="str">
        <f t="shared" si="10"/>
        <v>129999</v>
      </c>
    </row>
    <row r="296" spans="1:30" x14ac:dyDescent="0.25">
      <c r="A296" s="176" t="s">
        <v>5320</v>
      </c>
      <c r="B296" s="176" t="s">
        <v>928</v>
      </c>
      <c r="C296" s="176" t="s">
        <v>27</v>
      </c>
      <c r="D296" s="176" t="s">
        <v>28</v>
      </c>
      <c r="E296" s="176" t="s">
        <v>929</v>
      </c>
      <c r="F296" s="176" t="s">
        <v>251</v>
      </c>
      <c r="G296" s="176" t="s">
        <v>472</v>
      </c>
      <c r="H296" s="176" t="s">
        <v>23</v>
      </c>
      <c r="I296" s="176" t="s">
        <v>931</v>
      </c>
      <c r="J296" s="176" t="s">
        <v>932</v>
      </c>
      <c r="K296" s="176" t="s">
        <v>2123</v>
      </c>
      <c r="L296" s="176" t="s">
        <v>5321</v>
      </c>
      <c r="M296" s="177">
        <v>49516</v>
      </c>
      <c r="N296" s="177">
        <v>49505</v>
      </c>
      <c r="O296" s="177">
        <v>96114</v>
      </c>
      <c r="P296" s="177">
        <v>0</v>
      </c>
      <c r="Q296" s="177">
        <v>8671</v>
      </c>
      <c r="R296" s="177">
        <v>158</v>
      </c>
      <c r="S296" s="177">
        <v>457</v>
      </c>
      <c r="T296" s="24">
        <f>IF(P296&gt;0, ROUND(IF(IF(OR(C296="51", C296="52", C296="66"), (L296*'UNIT VALUES'!$C$26)-CALCS!P296,0)&gt;0, IF(OR(C296="51", C296="52", C296="66"), (L296*'UNIT VALUES'!$C$26)-CALCS!P296,0), 0), 0), ROUND(IF(IF(OR(C296="51", C296="52", C296="66"), (L296*'UNIT VALUES'!$C$26)-CALCS!O296,0)&gt;0, IF(OR(C296="51", C296="52", C296="66"), (L296*'UNIT VALUES'!$C$26)-CALCS!O296,0), 0), 0))</f>
        <v>0</v>
      </c>
      <c r="U296" s="25">
        <f>IF(C296="22", (O296*'UNIT VALUES'!$D$38)+(Q296*'UNIT VALUES'!$D$39)+(S296*'UNIT VALUES'!$D$40), (O296*'UNIT VALUES'!$D$28)+(Q296*'UNIT VALUES'!$D$29)+(S296*'UNIT VALUES'!$D$30))</f>
        <v>516640.96388615074</v>
      </c>
      <c r="V296" s="25">
        <f>IF(C296="22",(O296*'UNIT VALUES'!$D$41)+(Q296*'UNIT VALUES'!$D$42)+(R296*'UNIT VALUES'!$D$43),IF(C296="66",(Q296*'UNIT VALUES'!$D$31)+(T296*'UNIT VALUES'!$D$33)+(R296*'UNIT VALUES'!$D$34),(Q296*'UNIT VALUES'!$D$31)+(T296*'UNIT VALUES'!$D$32)+(R296*'UNIT VALUES'!$D$34)))</f>
        <v>158216.70670113785</v>
      </c>
      <c r="W296" s="25">
        <f t="shared" si="9"/>
        <v>516641</v>
      </c>
      <c r="X296" s="30">
        <f>ROUND(IF(C296="22", W296*'UNIT VALUES'!$D$44, W296*'UNIT VALUES'!$D$36), 0)</f>
        <v>451648</v>
      </c>
      <c r="Y296" s="168">
        <f>ROUND(IF(C296="22", IF(U296&gt;V296,O296*'UNIT VALUES'!$D$38*'UNIT VALUES'!$D$44,O296*'UNIT VALUES'!$D$41*'UNIT VALUES'!$D$44),IF(U296&gt;V296, O296*'UNIT VALUES'!$D$28*'UNIT VALUES'!$D$36,0)), 0)</f>
        <v>174752</v>
      </c>
      <c r="Z296" s="168">
        <f>ROUND(IF(C296="22", IF(U296&gt;V296,Q296*'UNIT VALUES'!$D$39*'UNIT VALUES'!$D$44,Q296*'UNIT VALUES'!$D$42*'UNIT VALUES'!$D$44), IF(U296&gt;V296, Q296*'UNIT VALUES'!$D$29*'UNIT VALUES'!$D$36, Q296*'UNIT VALUES'!$D$31*'UNIT VALUES'!$D$36)),0)</f>
        <v>211676</v>
      </c>
      <c r="AA296" s="168">
        <f>ROUND(IF(C296="22", IF(U296&gt;V296,0,R296*'UNIT VALUES'!$D$43*'UNIT VALUES'!$D$44),IF(CALCS!U296&gt;CALCS!V296,0,CALCS!R296*'UNIT VALUES'!$D$34*'UNIT VALUES'!$D$36)), 0)</f>
        <v>0</v>
      </c>
      <c r="AB296" s="168">
        <f>ROUND(IF(C296="22",IF(U296&gt;V296,S296*'UNIT VALUES'!$D$40*'UNIT VALUES'!$D$44,0),IF(U296&gt;V296,S296*'UNIT VALUES'!$D$30*'UNIT VALUES'!$D$36)), 0)</f>
        <v>65220</v>
      </c>
      <c r="AC296" s="168">
        <f>ROUND(IF(U296&gt;V296,0,IF(T296&gt;1, IF(C296="66", T296*'UNIT VALUES'!$D$33*'UNIT VALUES'!$D$36,T296*'UNIT VALUES'!$D$32*'UNIT VALUES'!$D$36),0)),0)</f>
        <v>0</v>
      </c>
      <c r="AD296" t="str">
        <f t="shared" si="10"/>
        <v>120234</v>
      </c>
    </row>
    <row r="297" spans="1:30" x14ac:dyDescent="0.25">
      <c r="A297" s="176" t="s">
        <v>5322</v>
      </c>
      <c r="B297" s="176" t="s">
        <v>928</v>
      </c>
      <c r="C297" s="176" t="s">
        <v>47</v>
      </c>
      <c r="D297" s="176" t="s">
        <v>48</v>
      </c>
      <c r="E297" s="176" t="s">
        <v>929</v>
      </c>
      <c r="F297" s="176" t="s">
        <v>934</v>
      </c>
      <c r="G297" s="176" t="s">
        <v>472</v>
      </c>
      <c r="H297" s="176" t="s">
        <v>23</v>
      </c>
      <c r="I297" s="176" t="s">
        <v>935</v>
      </c>
      <c r="J297" s="176" t="s">
        <v>932</v>
      </c>
      <c r="K297" s="176" t="s">
        <v>2123</v>
      </c>
      <c r="L297" s="176" t="s">
        <v>5323</v>
      </c>
      <c r="M297" s="177">
        <v>0</v>
      </c>
      <c r="N297" s="177">
        <v>0</v>
      </c>
      <c r="O297" s="177">
        <v>75569</v>
      </c>
      <c r="P297" s="177">
        <v>0</v>
      </c>
      <c r="Q297" s="177">
        <v>11906</v>
      </c>
      <c r="R297" s="177">
        <v>270</v>
      </c>
      <c r="S297" s="177">
        <v>815</v>
      </c>
      <c r="T297" s="24">
        <f>IF(P297&gt;0, ROUND(IF(IF(OR(C297="51", C297="52", C297="66"), (L297*'UNIT VALUES'!$C$26)-CALCS!P297,0)&gt;0, IF(OR(C297="51", C297="52", C297="66"), (L297*'UNIT VALUES'!$C$26)-CALCS!P297,0), 0), 0), ROUND(IF(IF(OR(C297="51", C297="52", C297="66"), (L297*'UNIT VALUES'!$C$26)-CALCS!O297,0)&gt;0, IF(OR(C297="51", C297="52", C297="66"), (L297*'UNIT VALUES'!$C$26)-CALCS!O297,0), 0), 0))</f>
        <v>0</v>
      </c>
      <c r="U297" s="25">
        <f>IF(C297="22", (O297*'UNIT VALUES'!$D$38)+(Q297*'UNIT VALUES'!$D$39)+(S297*'UNIT VALUES'!$D$40), (O297*'UNIT VALUES'!$D$28)+(Q297*'UNIT VALUES'!$D$29)+(S297*'UNIT VALUES'!$D$30))</f>
        <v>622691.36180309602</v>
      </c>
      <c r="V297" s="25">
        <f>IF(C297="22",(O297*'UNIT VALUES'!$D$41)+(Q297*'UNIT VALUES'!$D$42)+(R297*'UNIT VALUES'!$D$43),IF(C297="66",(Q297*'UNIT VALUES'!$D$31)+(T297*'UNIT VALUES'!$D$33)+(R297*'UNIT VALUES'!$D$34),(Q297*'UNIT VALUES'!$D$31)+(T297*'UNIT VALUES'!$D$32)+(R297*'UNIT VALUES'!$D$34)))</f>
        <v>221587.91755623568</v>
      </c>
      <c r="W297" s="25">
        <f t="shared" si="9"/>
        <v>622691</v>
      </c>
      <c r="X297" s="30">
        <f>ROUND(IF(C297="22", W297*'UNIT VALUES'!$D$44, W297*'UNIT VALUES'!$D$36), 0)</f>
        <v>544357</v>
      </c>
      <c r="Y297" s="168">
        <f>ROUND(IF(C297="22", IF(U297&gt;V297,O297*'UNIT VALUES'!$D$38*'UNIT VALUES'!$D$44,O297*'UNIT VALUES'!$D$41*'UNIT VALUES'!$D$44),IF(U297&gt;V297, O297*'UNIT VALUES'!$D$28*'UNIT VALUES'!$D$36,0)), 0)</f>
        <v>137398</v>
      </c>
      <c r="Z297" s="168">
        <f>ROUND(IF(C297="22", IF(U297&gt;V297,Q297*'UNIT VALUES'!$D$39*'UNIT VALUES'!$D$44,Q297*'UNIT VALUES'!$D$42*'UNIT VALUES'!$D$44), IF(U297&gt;V297, Q297*'UNIT VALUES'!$D$29*'UNIT VALUES'!$D$36, Q297*'UNIT VALUES'!$D$31*'UNIT VALUES'!$D$36)),0)</f>
        <v>290648</v>
      </c>
      <c r="AA297" s="168">
        <f>ROUND(IF(C297="22", IF(U297&gt;V297,0,R297*'UNIT VALUES'!$D$43*'UNIT VALUES'!$D$44),IF(CALCS!U297&gt;CALCS!V297,0,CALCS!R297*'UNIT VALUES'!$D$34*'UNIT VALUES'!$D$36)), 0)</f>
        <v>0</v>
      </c>
      <c r="AB297" s="168">
        <f>ROUND(IF(C297="22",IF(U297&gt;V297,S297*'UNIT VALUES'!$D$40*'UNIT VALUES'!$D$44,0),IF(U297&gt;V297,S297*'UNIT VALUES'!$D$30*'UNIT VALUES'!$D$36)), 0)</f>
        <v>116311</v>
      </c>
      <c r="AC297" s="168">
        <f>ROUND(IF(U297&gt;V297,0,IF(T297&gt;1, IF(C297="66", T297*'UNIT VALUES'!$D$33*'UNIT VALUES'!$D$36,T297*'UNIT VALUES'!$D$32*'UNIT VALUES'!$D$36),0)),0)</f>
        <v>0</v>
      </c>
      <c r="AD297" t="str">
        <f t="shared" si="10"/>
        <v>120264</v>
      </c>
    </row>
    <row r="298" spans="1:30" x14ac:dyDescent="0.25">
      <c r="A298" s="176" t="s">
        <v>5324</v>
      </c>
      <c r="B298" s="176" t="s">
        <v>928</v>
      </c>
      <c r="C298" s="176" t="s">
        <v>27</v>
      </c>
      <c r="D298" s="176" t="s">
        <v>28</v>
      </c>
      <c r="E298" s="176" t="s">
        <v>929</v>
      </c>
      <c r="F298" s="176" t="s">
        <v>186</v>
      </c>
      <c r="G298" s="176" t="s">
        <v>43</v>
      </c>
      <c r="H298" s="176" t="s">
        <v>23</v>
      </c>
      <c r="I298" s="176" t="s">
        <v>937</v>
      </c>
      <c r="J298" s="176" t="s">
        <v>938</v>
      </c>
      <c r="K298" s="176" t="s">
        <v>3332</v>
      </c>
      <c r="L298" s="176" t="s">
        <v>2404</v>
      </c>
      <c r="M298" s="177">
        <v>30227</v>
      </c>
      <c r="N298" s="177">
        <v>30170</v>
      </c>
      <c r="O298" s="177">
        <v>55687</v>
      </c>
      <c r="P298" s="177">
        <v>0</v>
      </c>
      <c r="Q298" s="177">
        <v>9133</v>
      </c>
      <c r="R298" s="177">
        <v>1708</v>
      </c>
      <c r="S298" s="177">
        <v>682</v>
      </c>
      <c r="T298" s="24">
        <f>IF(P298&gt;0, ROUND(IF(IF(OR(C298="51", C298="52", C298="66"), (L298*'UNIT VALUES'!$C$26)-CALCS!P298,0)&gt;0, IF(OR(C298="51", C298="52", C298="66"), (L298*'UNIT VALUES'!$C$26)-CALCS!P298,0), 0), 0), ROUND(IF(IF(OR(C298="51", C298="52", C298="66"), (L298*'UNIT VALUES'!$C$26)-CALCS!O298,0)&gt;0, IF(OR(C298="51", C298="52", C298="66"), (L298*'UNIT VALUES'!$C$26)-CALCS!O298,0), 0), 0))</f>
        <v>0</v>
      </c>
      <c r="U298" s="25">
        <f>IF(C298="22", (O298*'UNIT VALUES'!$D$38)+(Q298*'UNIT VALUES'!$D$39)+(S298*'UNIT VALUES'!$D$40), (O298*'UNIT VALUES'!$D$28)+(Q298*'UNIT VALUES'!$D$29)+(S298*'UNIT VALUES'!$D$30))</f>
        <v>482192.65173069842</v>
      </c>
      <c r="V298" s="25">
        <f>IF(C298="22",(O298*'UNIT VALUES'!$D$41)+(Q298*'UNIT VALUES'!$D$42)+(R298*'UNIT VALUES'!$D$43),IF(C298="66",(Q298*'UNIT VALUES'!$D$31)+(T298*'UNIT VALUES'!$D$33)+(R298*'UNIT VALUES'!$D$34),(Q298*'UNIT VALUES'!$D$31)+(T298*'UNIT VALUES'!$D$32)+(R298*'UNIT VALUES'!$D$34)))</f>
        <v>292851.66163990542</v>
      </c>
      <c r="W298" s="25">
        <f t="shared" si="9"/>
        <v>482193</v>
      </c>
      <c r="X298" s="30">
        <f>ROUND(IF(C298="22", W298*'UNIT VALUES'!$D$44, W298*'UNIT VALUES'!$D$36), 0)</f>
        <v>421533</v>
      </c>
      <c r="Y298" s="168">
        <f>ROUND(IF(C298="22", IF(U298&gt;V298,O298*'UNIT VALUES'!$D$38*'UNIT VALUES'!$D$44,O298*'UNIT VALUES'!$D$41*'UNIT VALUES'!$D$44),IF(U298&gt;V298, O298*'UNIT VALUES'!$D$28*'UNIT VALUES'!$D$36,0)), 0)</f>
        <v>101249</v>
      </c>
      <c r="Z298" s="168">
        <f>ROUND(IF(C298="22", IF(U298&gt;V298,Q298*'UNIT VALUES'!$D$39*'UNIT VALUES'!$D$44,Q298*'UNIT VALUES'!$D$42*'UNIT VALUES'!$D$44), IF(U298&gt;V298, Q298*'UNIT VALUES'!$D$29*'UNIT VALUES'!$D$36, Q298*'UNIT VALUES'!$D$31*'UNIT VALUES'!$D$36)),0)</f>
        <v>222954</v>
      </c>
      <c r="AA298" s="168">
        <f>ROUND(IF(C298="22", IF(U298&gt;V298,0,R298*'UNIT VALUES'!$D$43*'UNIT VALUES'!$D$44),IF(CALCS!U298&gt;CALCS!V298,0,CALCS!R298*'UNIT VALUES'!$D$34*'UNIT VALUES'!$D$36)), 0)</f>
        <v>0</v>
      </c>
      <c r="AB298" s="168">
        <f>ROUND(IF(C298="22",IF(U298&gt;V298,S298*'UNIT VALUES'!$D$40*'UNIT VALUES'!$D$44,0),IF(U298&gt;V298,S298*'UNIT VALUES'!$D$30*'UNIT VALUES'!$D$36)), 0)</f>
        <v>97330</v>
      </c>
      <c r="AC298" s="168">
        <f>ROUND(IF(U298&gt;V298,0,IF(T298&gt;1, IF(C298="66", T298*'UNIT VALUES'!$D$33*'UNIT VALUES'!$D$36,T298*'UNIT VALUES'!$D$32*'UNIT VALUES'!$D$36),0)),0)</f>
        <v>0</v>
      </c>
      <c r="AD298" t="str">
        <f t="shared" si="10"/>
        <v>120270</v>
      </c>
    </row>
    <row r="299" spans="1:30" x14ac:dyDescent="0.25">
      <c r="A299" s="176" t="s">
        <v>5325</v>
      </c>
      <c r="B299" s="176" t="s">
        <v>928</v>
      </c>
      <c r="C299" s="176" t="s">
        <v>27</v>
      </c>
      <c r="D299" s="176" t="s">
        <v>28</v>
      </c>
      <c r="E299" s="176" t="s">
        <v>929</v>
      </c>
      <c r="F299" s="176" t="s">
        <v>940</v>
      </c>
      <c r="G299" s="176" t="s">
        <v>243</v>
      </c>
      <c r="H299" s="176" t="s">
        <v>23</v>
      </c>
      <c r="I299" s="176" t="s">
        <v>941</v>
      </c>
      <c r="J299" s="176" t="s">
        <v>942</v>
      </c>
      <c r="K299" s="176" t="s">
        <v>2123</v>
      </c>
      <c r="L299" s="176" t="s">
        <v>4878</v>
      </c>
      <c r="M299" s="177">
        <v>32103</v>
      </c>
      <c r="N299" s="177">
        <v>32103</v>
      </c>
      <c r="O299" s="177">
        <v>179804</v>
      </c>
      <c r="P299" s="177">
        <v>0</v>
      </c>
      <c r="Q299" s="177">
        <v>23483</v>
      </c>
      <c r="R299" s="177">
        <v>141</v>
      </c>
      <c r="S299" s="177">
        <v>1147</v>
      </c>
      <c r="T299" s="24">
        <f>IF(P299&gt;0, ROUND(IF(IF(OR(C299="51", C299="52", C299="66"), (L299*'UNIT VALUES'!$C$26)-CALCS!P299,0)&gt;0, IF(OR(C299="51", C299="52", C299="66"), (L299*'UNIT VALUES'!$C$26)-CALCS!P299,0), 0), 0), ROUND(IF(IF(OR(C299="51", C299="52", C299="66"), (L299*'UNIT VALUES'!$C$26)-CALCS!O299,0)&gt;0, IF(OR(C299="51", C299="52", C299="66"), (L299*'UNIT VALUES'!$C$26)-CALCS!O299,0), 0), 0))</f>
        <v>0</v>
      </c>
      <c r="U299" s="25">
        <f>IF(C299="22", (O299*'UNIT VALUES'!$D$38)+(Q299*'UNIT VALUES'!$D$39)+(S299*'UNIT VALUES'!$D$40), (O299*'UNIT VALUES'!$D$28)+(Q299*'UNIT VALUES'!$D$29)+(S299*'UNIT VALUES'!$D$30))</f>
        <v>1216965.829728645</v>
      </c>
      <c r="V299" s="25">
        <f>IF(C299="22",(O299*'UNIT VALUES'!$D$41)+(Q299*'UNIT VALUES'!$D$42)+(R299*'UNIT VALUES'!$D$43),IF(C299="66",(Q299*'UNIT VALUES'!$D$31)+(T299*'UNIT VALUES'!$D$33)+(R299*'UNIT VALUES'!$D$34),(Q299*'UNIT VALUES'!$D$31)+(T299*'UNIT VALUES'!$D$32)+(R299*'UNIT VALUES'!$D$34)))</f>
        <v>404998.45346277568</v>
      </c>
      <c r="W299" s="25">
        <f t="shared" si="9"/>
        <v>1216966</v>
      </c>
      <c r="X299" s="30">
        <f>ROUND(IF(C299="22", W299*'UNIT VALUES'!$D$44, W299*'UNIT VALUES'!$D$36), 0)</f>
        <v>1063872</v>
      </c>
      <c r="Y299" s="168">
        <f>ROUND(IF(C299="22", IF(U299&gt;V299,O299*'UNIT VALUES'!$D$38*'UNIT VALUES'!$D$44,O299*'UNIT VALUES'!$D$41*'UNIT VALUES'!$D$44),IF(U299&gt;V299, O299*'UNIT VALUES'!$D$28*'UNIT VALUES'!$D$36,0)), 0)</f>
        <v>326916</v>
      </c>
      <c r="Z299" s="168">
        <f>ROUND(IF(C299="22", IF(U299&gt;V299,Q299*'UNIT VALUES'!$D$39*'UNIT VALUES'!$D$44,Q299*'UNIT VALUES'!$D$42*'UNIT VALUES'!$D$44), IF(U299&gt;V299, Q299*'UNIT VALUES'!$D$29*'UNIT VALUES'!$D$36, Q299*'UNIT VALUES'!$D$31*'UNIT VALUES'!$D$36)),0)</f>
        <v>573265</v>
      </c>
      <c r="AA299" s="168">
        <f>ROUND(IF(C299="22", IF(U299&gt;V299,0,R299*'UNIT VALUES'!$D$43*'UNIT VALUES'!$D$44),IF(CALCS!U299&gt;CALCS!V299,0,CALCS!R299*'UNIT VALUES'!$D$34*'UNIT VALUES'!$D$36)), 0)</f>
        <v>0</v>
      </c>
      <c r="AB299" s="168">
        <f>ROUND(IF(C299="22",IF(U299&gt;V299,S299*'UNIT VALUES'!$D$40*'UNIT VALUES'!$D$44,0),IF(U299&gt;V299,S299*'UNIT VALUES'!$D$30*'UNIT VALUES'!$D$36)), 0)</f>
        <v>163692</v>
      </c>
      <c r="AC299" s="168">
        <f>ROUND(IF(U299&gt;V299,0,IF(T299&gt;1, IF(C299="66", T299*'UNIT VALUES'!$D$33*'UNIT VALUES'!$D$36,T299*'UNIT VALUES'!$D$32*'UNIT VALUES'!$D$36),0)),0)</f>
        <v>0</v>
      </c>
      <c r="AD299" t="str">
        <f t="shared" si="10"/>
        <v>120402</v>
      </c>
    </row>
    <row r="300" spans="1:30" x14ac:dyDescent="0.25">
      <c r="A300" s="176" t="s">
        <v>5326</v>
      </c>
      <c r="B300" s="176" t="s">
        <v>928</v>
      </c>
      <c r="C300" s="176" t="s">
        <v>27</v>
      </c>
      <c r="D300" s="176" t="s">
        <v>28</v>
      </c>
      <c r="E300" s="176" t="s">
        <v>929</v>
      </c>
      <c r="F300" s="176" t="s">
        <v>209</v>
      </c>
      <c r="G300" s="176" t="s">
        <v>944</v>
      </c>
      <c r="H300" s="176" t="s">
        <v>23</v>
      </c>
      <c r="I300" s="176" t="s">
        <v>945</v>
      </c>
      <c r="J300" s="176" t="s">
        <v>946</v>
      </c>
      <c r="K300" s="176" t="s">
        <v>3332</v>
      </c>
      <c r="L300" s="176" t="s">
        <v>5327</v>
      </c>
      <c r="M300" s="177">
        <v>86212</v>
      </c>
      <c r="N300" s="177">
        <v>85528</v>
      </c>
      <c r="O300" s="177">
        <v>114361</v>
      </c>
      <c r="P300" s="177">
        <v>0</v>
      </c>
      <c r="Q300" s="177">
        <v>17383</v>
      </c>
      <c r="R300" s="177">
        <v>1531</v>
      </c>
      <c r="S300" s="177">
        <v>761</v>
      </c>
      <c r="T300" s="24">
        <f>IF(P300&gt;0, ROUND(IF(IF(OR(C300="51", C300="52", C300="66"), (L300*'UNIT VALUES'!$C$26)-CALCS!P300,0)&gt;0, IF(OR(C300="51", C300="52", C300="66"), (L300*'UNIT VALUES'!$C$26)-CALCS!P300,0), 0), 0), ROUND(IF(IF(OR(C300="51", C300="52", C300="66"), (L300*'UNIT VALUES'!$C$26)-CALCS!O300,0)&gt;0, IF(OR(C300="51", C300="52", C300="66"), (L300*'UNIT VALUES'!$C$26)-CALCS!O300,0), 0), 0))</f>
        <v>0</v>
      </c>
      <c r="U300" s="25">
        <f>IF(C300="22", (O300*'UNIT VALUES'!$D$38)+(Q300*'UNIT VALUES'!$D$39)+(S300*'UNIT VALUES'!$D$40), (O300*'UNIT VALUES'!$D$28)+(Q300*'UNIT VALUES'!$D$29)+(S300*'UNIT VALUES'!$D$30))</f>
        <v>847500.42578874121</v>
      </c>
      <c r="V300" s="25">
        <f>IF(C300="22",(O300*'UNIT VALUES'!$D$41)+(Q300*'UNIT VALUES'!$D$42)+(R300*'UNIT VALUES'!$D$43),IF(C300="66",(Q300*'UNIT VALUES'!$D$31)+(T300*'UNIT VALUES'!$D$33)+(R300*'UNIT VALUES'!$D$34),(Q300*'UNIT VALUES'!$D$31)+(T300*'UNIT VALUES'!$D$32)+(R300*'UNIT VALUES'!$D$34)))</f>
        <v>416589.03864649101</v>
      </c>
      <c r="W300" s="25">
        <f t="shared" si="9"/>
        <v>847500</v>
      </c>
      <c r="X300" s="30">
        <f>ROUND(IF(C300="22", W300*'UNIT VALUES'!$D$44, W300*'UNIT VALUES'!$D$36), 0)</f>
        <v>740885</v>
      </c>
      <c r="Y300" s="168">
        <f>ROUND(IF(C300="22", IF(U300&gt;V300,O300*'UNIT VALUES'!$D$38*'UNIT VALUES'!$D$44,O300*'UNIT VALUES'!$D$41*'UNIT VALUES'!$D$44),IF(U300&gt;V300, O300*'UNIT VALUES'!$D$28*'UNIT VALUES'!$D$36,0)), 0)</f>
        <v>207929</v>
      </c>
      <c r="Z300" s="168">
        <f>ROUND(IF(C300="22", IF(U300&gt;V300,Q300*'UNIT VALUES'!$D$39*'UNIT VALUES'!$D$44,Q300*'UNIT VALUES'!$D$42*'UNIT VALUES'!$D$44), IF(U300&gt;V300, Q300*'UNIT VALUES'!$D$29*'UNIT VALUES'!$D$36, Q300*'UNIT VALUES'!$D$31*'UNIT VALUES'!$D$36)),0)</f>
        <v>424352</v>
      </c>
      <c r="AA300" s="168">
        <f>ROUND(IF(C300="22", IF(U300&gt;V300,0,R300*'UNIT VALUES'!$D$43*'UNIT VALUES'!$D$44),IF(CALCS!U300&gt;CALCS!V300,0,CALCS!R300*'UNIT VALUES'!$D$34*'UNIT VALUES'!$D$36)), 0)</f>
        <v>0</v>
      </c>
      <c r="AB300" s="168">
        <f>ROUND(IF(C300="22",IF(U300&gt;V300,S300*'UNIT VALUES'!$D$40*'UNIT VALUES'!$D$44,0),IF(U300&gt;V300,S300*'UNIT VALUES'!$D$30*'UNIT VALUES'!$D$36)), 0)</f>
        <v>108605</v>
      </c>
      <c r="AC300" s="168">
        <f>ROUND(IF(U300&gt;V300,0,IF(T300&gt;1, IF(C300="66", T300*'UNIT VALUES'!$D$33*'UNIT VALUES'!$D$36,T300*'UNIT VALUES'!$D$32*'UNIT VALUES'!$D$36),0)),0)</f>
        <v>0</v>
      </c>
      <c r="AD300" t="str">
        <f t="shared" si="10"/>
        <v>120492</v>
      </c>
    </row>
    <row r="301" spans="1:30" x14ac:dyDescent="0.25">
      <c r="A301" s="176" t="s">
        <v>5328</v>
      </c>
      <c r="B301" s="176" t="s">
        <v>928</v>
      </c>
      <c r="C301" s="176" t="s">
        <v>47</v>
      </c>
      <c r="D301" s="176" t="s">
        <v>48</v>
      </c>
      <c r="E301" s="176" t="s">
        <v>929</v>
      </c>
      <c r="F301" s="176" t="s">
        <v>264</v>
      </c>
      <c r="G301" s="176" t="s">
        <v>860</v>
      </c>
      <c r="H301" s="176" t="s">
        <v>23</v>
      </c>
      <c r="I301" s="176" t="s">
        <v>948</v>
      </c>
      <c r="J301" s="176" t="s">
        <v>949</v>
      </c>
      <c r="K301" s="176" t="s">
        <v>3332</v>
      </c>
      <c r="L301" s="176" t="s">
        <v>5329</v>
      </c>
      <c r="M301" s="177">
        <v>16096</v>
      </c>
      <c r="N301" s="177">
        <v>16096</v>
      </c>
      <c r="O301" s="177">
        <v>18102</v>
      </c>
      <c r="P301" s="177">
        <v>0</v>
      </c>
      <c r="Q301" s="177">
        <v>5073</v>
      </c>
      <c r="R301" s="177">
        <v>275</v>
      </c>
      <c r="S301" s="177">
        <v>155</v>
      </c>
      <c r="T301" s="24">
        <f>IF(P301&gt;0, ROUND(IF(IF(OR(C301="51", C301="52", C301="66"), (L301*'UNIT VALUES'!$C$26)-CALCS!P301,0)&gt;0, IF(OR(C301="51", C301="52", C301="66"), (L301*'UNIT VALUES'!$C$26)-CALCS!P301,0), 0), 0), ROUND(IF(IF(OR(C301="51", C301="52", C301="66"), (L301*'UNIT VALUES'!$C$26)-CALCS!O301,0)&gt;0, IF(OR(C301="51", C301="52", C301="66"), (L301*'UNIT VALUES'!$C$26)-CALCS!O301,0), 0), 0))</f>
        <v>1320</v>
      </c>
      <c r="U301" s="25">
        <f>IF(C301="22", (O301*'UNIT VALUES'!$D$38)+(Q301*'UNIT VALUES'!$D$39)+(S301*'UNIT VALUES'!$D$40), (O301*'UNIT VALUES'!$D$28)+(Q301*'UNIT VALUES'!$D$29)+(S301*'UNIT VALUES'!$D$30))</f>
        <v>204615.22485187079</v>
      </c>
      <c r="V301" s="25">
        <f>IF(C301="22",(O301*'UNIT VALUES'!$D$41)+(Q301*'UNIT VALUES'!$D$42)+(R301*'UNIT VALUES'!$D$43),IF(C301="66",(Q301*'UNIT VALUES'!$D$31)+(T301*'UNIT VALUES'!$D$33)+(R301*'UNIT VALUES'!$D$34),(Q301*'UNIT VALUES'!$D$31)+(T301*'UNIT VALUES'!$D$32)+(R301*'UNIT VALUES'!$D$34)))</f>
        <v>124163.58195141781</v>
      </c>
      <c r="W301" s="25">
        <f t="shared" si="9"/>
        <v>204615</v>
      </c>
      <c r="X301" s="30">
        <f>ROUND(IF(C301="22", W301*'UNIT VALUES'!$D$44, W301*'UNIT VALUES'!$D$36), 0)</f>
        <v>178875</v>
      </c>
      <c r="Y301" s="168">
        <f>ROUND(IF(C301="22", IF(U301&gt;V301,O301*'UNIT VALUES'!$D$38*'UNIT VALUES'!$D$44,O301*'UNIT VALUES'!$D$41*'UNIT VALUES'!$D$44),IF(U301&gt;V301, O301*'UNIT VALUES'!$D$28*'UNIT VALUES'!$D$36,0)), 0)</f>
        <v>32913</v>
      </c>
      <c r="Z301" s="168">
        <f>ROUND(IF(C301="22", IF(U301&gt;V301,Q301*'UNIT VALUES'!$D$39*'UNIT VALUES'!$D$44,Q301*'UNIT VALUES'!$D$42*'UNIT VALUES'!$D$44), IF(U301&gt;V301, Q301*'UNIT VALUES'!$D$29*'UNIT VALUES'!$D$36, Q301*'UNIT VALUES'!$D$31*'UNIT VALUES'!$D$36)),0)</f>
        <v>123842</v>
      </c>
      <c r="AA301" s="168">
        <f>ROUND(IF(C301="22", IF(U301&gt;V301,0,R301*'UNIT VALUES'!$D$43*'UNIT VALUES'!$D$44),IF(CALCS!U301&gt;CALCS!V301,0,CALCS!R301*'UNIT VALUES'!$D$34*'UNIT VALUES'!$D$36)), 0)</f>
        <v>0</v>
      </c>
      <c r="AB301" s="168">
        <f>ROUND(IF(C301="22",IF(U301&gt;V301,S301*'UNIT VALUES'!$D$40*'UNIT VALUES'!$D$44,0),IF(U301&gt;V301,S301*'UNIT VALUES'!$D$30*'UNIT VALUES'!$D$36)), 0)</f>
        <v>22121</v>
      </c>
      <c r="AC301" s="168">
        <f>ROUND(IF(U301&gt;V301,0,IF(T301&gt;1, IF(C301="66", T301*'UNIT VALUES'!$D$33*'UNIT VALUES'!$D$36,T301*'UNIT VALUES'!$D$32*'UNIT VALUES'!$D$36),0)),0)</f>
        <v>0</v>
      </c>
      <c r="AD301" t="str">
        <f t="shared" si="10"/>
        <v>120516</v>
      </c>
    </row>
    <row r="302" spans="1:30" x14ac:dyDescent="0.25">
      <c r="A302" s="176" t="s">
        <v>5330</v>
      </c>
      <c r="B302" s="176" t="s">
        <v>928</v>
      </c>
      <c r="C302" s="176" t="s">
        <v>47</v>
      </c>
      <c r="D302" s="176" t="s">
        <v>48</v>
      </c>
      <c r="E302" s="176" t="s">
        <v>929</v>
      </c>
      <c r="F302" s="176" t="s">
        <v>951</v>
      </c>
      <c r="G302" s="176" t="s">
        <v>886</v>
      </c>
      <c r="H302" s="176" t="s">
        <v>23</v>
      </c>
      <c r="I302" s="176" t="s">
        <v>952</v>
      </c>
      <c r="J302" s="176" t="s">
        <v>953</v>
      </c>
      <c r="K302" s="176" t="s">
        <v>2123</v>
      </c>
      <c r="L302" s="176" t="s">
        <v>4878</v>
      </c>
      <c r="M302" s="177">
        <v>8174</v>
      </c>
      <c r="N302" s="177">
        <v>6288</v>
      </c>
      <c r="O302" s="177">
        <v>59405</v>
      </c>
      <c r="P302" s="177">
        <v>0</v>
      </c>
      <c r="Q302" s="177">
        <v>4980</v>
      </c>
      <c r="R302" s="177">
        <v>50</v>
      </c>
      <c r="S302" s="177">
        <v>527</v>
      </c>
      <c r="T302" s="24">
        <f>IF(P302&gt;0, ROUND(IF(IF(OR(C302="51", C302="52", C302="66"), (L302*'UNIT VALUES'!$C$26)-CALCS!P302,0)&gt;0, IF(OR(C302="51", C302="52", C302="66"), (L302*'UNIT VALUES'!$C$26)-CALCS!P302,0), 0), 0), ROUND(IF(IF(OR(C302="51", C302="52", C302="66"), (L302*'UNIT VALUES'!$C$26)-CALCS!O302,0)&gt;0, IF(OR(C302="51", C302="52", C302="66"), (L302*'UNIT VALUES'!$C$26)-CALCS!O302,0), 0), 0))</f>
        <v>0</v>
      </c>
      <c r="U302" s="25">
        <f>IF(C302="22", (O302*'UNIT VALUES'!$D$38)+(Q302*'UNIT VALUES'!$D$39)+(S302*'UNIT VALUES'!$D$40), (O302*'UNIT VALUES'!$D$28)+(Q302*'UNIT VALUES'!$D$29)+(S302*'UNIT VALUES'!$D$30))</f>
        <v>348649.8932154685</v>
      </c>
      <c r="V302" s="25">
        <f>IF(C302="22",(O302*'UNIT VALUES'!$D$41)+(Q302*'UNIT VALUES'!$D$42)+(R302*'UNIT VALUES'!$D$43),IF(C302="66",(Q302*'UNIT VALUES'!$D$31)+(T302*'UNIT VALUES'!$D$33)+(R302*'UNIT VALUES'!$D$34),(Q302*'UNIT VALUES'!$D$31)+(T302*'UNIT VALUES'!$D$32)+(R302*'UNIT VALUES'!$D$34)))</f>
        <v>87532.733081722399</v>
      </c>
      <c r="W302" s="25">
        <f t="shared" si="9"/>
        <v>348650</v>
      </c>
      <c r="X302" s="30">
        <f>ROUND(IF(C302="22", W302*'UNIT VALUES'!$D$44, W302*'UNIT VALUES'!$D$36), 0)</f>
        <v>304790</v>
      </c>
      <c r="Y302" s="168">
        <f>ROUND(IF(C302="22", IF(U302&gt;V302,O302*'UNIT VALUES'!$D$38*'UNIT VALUES'!$D$44,O302*'UNIT VALUES'!$D$41*'UNIT VALUES'!$D$44),IF(U302&gt;V302, O302*'UNIT VALUES'!$D$28*'UNIT VALUES'!$D$36,0)), 0)</f>
        <v>108009</v>
      </c>
      <c r="Z302" s="168">
        <f>ROUND(IF(C302="22", IF(U302&gt;V302,Q302*'UNIT VALUES'!$D$39*'UNIT VALUES'!$D$44,Q302*'UNIT VALUES'!$D$42*'UNIT VALUES'!$D$44), IF(U302&gt;V302, Q302*'UNIT VALUES'!$D$29*'UNIT VALUES'!$D$36, Q302*'UNIT VALUES'!$D$31*'UNIT VALUES'!$D$36)),0)</f>
        <v>121571</v>
      </c>
      <c r="AA302" s="168">
        <f>ROUND(IF(C302="22", IF(U302&gt;V302,0,R302*'UNIT VALUES'!$D$43*'UNIT VALUES'!$D$44),IF(CALCS!U302&gt;CALCS!V302,0,CALCS!R302*'UNIT VALUES'!$D$34*'UNIT VALUES'!$D$36)), 0)</f>
        <v>0</v>
      </c>
      <c r="AB302" s="168">
        <f>ROUND(IF(C302="22",IF(U302&gt;V302,S302*'UNIT VALUES'!$D$40*'UNIT VALUES'!$D$44,0),IF(U302&gt;V302,S302*'UNIT VALUES'!$D$30*'UNIT VALUES'!$D$36)), 0)</f>
        <v>75210</v>
      </c>
      <c r="AC302" s="168">
        <f>ROUND(IF(U302&gt;V302,0,IF(T302&gt;1, IF(C302="66", T302*'UNIT VALUES'!$D$33*'UNIT VALUES'!$D$36,T302*'UNIT VALUES'!$D$32*'UNIT VALUES'!$D$36),0)),0)</f>
        <v>0</v>
      </c>
      <c r="AD302" t="str">
        <f t="shared" si="10"/>
        <v>120534</v>
      </c>
    </row>
    <row r="303" spans="1:30" x14ac:dyDescent="0.25">
      <c r="A303" s="176" t="s">
        <v>5331</v>
      </c>
      <c r="B303" s="176" t="s">
        <v>928</v>
      </c>
      <c r="C303" s="176" t="s">
        <v>47</v>
      </c>
      <c r="D303" s="176" t="s">
        <v>48</v>
      </c>
      <c r="E303" s="176" t="s">
        <v>929</v>
      </c>
      <c r="F303" s="176" t="s">
        <v>955</v>
      </c>
      <c r="G303" s="176" t="s">
        <v>886</v>
      </c>
      <c r="H303" s="176" t="s">
        <v>23</v>
      </c>
      <c r="I303" s="176" t="s">
        <v>956</v>
      </c>
      <c r="J303" s="176" t="s">
        <v>953</v>
      </c>
      <c r="K303" s="176" t="s">
        <v>2123</v>
      </c>
      <c r="L303" s="176" t="s">
        <v>4878</v>
      </c>
      <c r="M303" s="177">
        <v>37349</v>
      </c>
      <c r="N303" s="177">
        <v>37349</v>
      </c>
      <c r="O303" s="177">
        <v>130059</v>
      </c>
      <c r="P303" s="177">
        <v>0</v>
      </c>
      <c r="Q303" s="177">
        <v>13039</v>
      </c>
      <c r="R303" s="177">
        <v>127</v>
      </c>
      <c r="S303" s="177">
        <v>1509</v>
      </c>
      <c r="T303" s="24">
        <f>IF(P303&gt;0, ROUND(IF(IF(OR(C303="51", C303="52", C303="66"), (L303*'UNIT VALUES'!$C$26)-CALCS!P303,0)&gt;0, IF(OR(C303="51", C303="52", C303="66"), (L303*'UNIT VALUES'!$C$26)-CALCS!P303,0), 0), 0), ROUND(IF(IF(OR(C303="51", C303="52", C303="66"), (L303*'UNIT VALUES'!$C$26)-CALCS!O303,0)&gt;0, IF(OR(C303="51", C303="52", C303="66"), (L303*'UNIT VALUES'!$C$26)-CALCS!O303,0), 0), 0))</f>
        <v>0</v>
      </c>
      <c r="U303" s="25">
        <f>IF(C303="22", (O303*'UNIT VALUES'!$D$38)+(Q303*'UNIT VALUES'!$D$39)+(S303*'UNIT VALUES'!$D$40), (O303*'UNIT VALUES'!$D$28)+(Q303*'UNIT VALUES'!$D$29)+(S303*'UNIT VALUES'!$D$30))</f>
        <v>880954.88357715169</v>
      </c>
      <c r="V303" s="25">
        <f>IF(C303="22",(O303*'UNIT VALUES'!$D$41)+(Q303*'UNIT VALUES'!$D$42)+(R303*'UNIT VALUES'!$D$43),IF(C303="66",(Q303*'UNIT VALUES'!$D$31)+(T303*'UNIT VALUES'!$D$33)+(R303*'UNIT VALUES'!$D$34),(Q303*'UNIT VALUES'!$D$31)+(T303*'UNIT VALUES'!$D$32)+(R303*'UNIT VALUES'!$D$34)))</f>
        <v>228864.19969839821</v>
      </c>
      <c r="W303" s="25">
        <f t="shared" si="9"/>
        <v>880955</v>
      </c>
      <c r="X303" s="30">
        <f>ROUND(IF(C303="22", W303*'UNIT VALUES'!$D$44, W303*'UNIT VALUES'!$D$36), 0)</f>
        <v>770131</v>
      </c>
      <c r="Y303" s="168">
        <f>ROUND(IF(C303="22", IF(U303&gt;V303,O303*'UNIT VALUES'!$D$38*'UNIT VALUES'!$D$44,O303*'UNIT VALUES'!$D$41*'UNIT VALUES'!$D$44),IF(U303&gt;V303, O303*'UNIT VALUES'!$D$28*'UNIT VALUES'!$D$36,0)), 0)</f>
        <v>236470</v>
      </c>
      <c r="Z303" s="168">
        <f>ROUND(IF(C303="22", IF(U303&gt;V303,Q303*'UNIT VALUES'!$D$39*'UNIT VALUES'!$D$44,Q303*'UNIT VALUES'!$D$42*'UNIT VALUES'!$D$44), IF(U303&gt;V303, Q303*'UNIT VALUES'!$D$29*'UNIT VALUES'!$D$36, Q303*'UNIT VALUES'!$D$31*'UNIT VALUES'!$D$36)),0)</f>
        <v>318307</v>
      </c>
      <c r="AA303" s="168">
        <f>ROUND(IF(C303="22", IF(U303&gt;V303,0,R303*'UNIT VALUES'!$D$43*'UNIT VALUES'!$D$44),IF(CALCS!U303&gt;CALCS!V303,0,CALCS!R303*'UNIT VALUES'!$D$34*'UNIT VALUES'!$D$36)), 0)</f>
        <v>0</v>
      </c>
      <c r="AB303" s="168">
        <f>ROUND(IF(C303="22",IF(U303&gt;V303,S303*'UNIT VALUES'!$D$40*'UNIT VALUES'!$D$44,0),IF(U303&gt;V303,S303*'UNIT VALUES'!$D$30*'UNIT VALUES'!$D$36)), 0)</f>
        <v>215354</v>
      </c>
      <c r="AC303" s="168">
        <f>ROUND(IF(U303&gt;V303,0,IF(T303&gt;1, IF(C303="66", T303*'UNIT VALUES'!$D$33*'UNIT VALUES'!$D$36,T303*'UNIT VALUES'!$D$32*'UNIT VALUES'!$D$36),0)),0)</f>
        <v>0</v>
      </c>
      <c r="AD303" t="str">
        <f t="shared" si="10"/>
        <v>120588</v>
      </c>
    </row>
    <row r="304" spans="1:30" x14ac:dyDescent="0.25">
      <c r="A304" s="176" t="s">
        <v>5332</v>
      </c>
      <c r="B304" s="176" t="s">
        <v>928</v>
      </c>
      <c r="C304" s="176" t="s">
        <v>47</v>
      </c>
      <c r="D304" s="176" t="s">
        <v>48</v>
      </c>
      <c r="E304" s="176" t="s">
        <v>929</v>
      </c>
      <c r="F304" s="176" t="s">
        <v>280</v>
      </c>
      <c r="G304" s="176" t="s">
        <v>886</v>
      </c>
      <c r="H304" s="176" t="s">
        <v>23</v>
      </c>
      <c r="I304" s="176" t="s">
        <v>958</v>
      </c>
      <c r="J304" s="176" t="s">
        <v>953</v>
      </c>
      <c r="K304" s="176" t="s">
        <v>2123</v>
      </c>
      <c r="L304" s="176" t="s">
        <v>4878</v>
      </c>
      <c r="M304" s="177">
        <v>0</v>
      </c>
      <c r="N304" s="177">
        <v>0</v>
      </c>
      <c r="O304" s="177">
        <v>101871</v>
      </c>
      <c r="P304" s="177">
        <v>0</v>
      </c>
      <c r="Q304" s="177">
        <v>12083</v>
      </c>
      <c r="R304" s="177">
        <v>42</v>
      </c>
      <c r="S304" s="177">
        <v>994</v>
      </c>
      <c r="T304" s="24">
        <f>IF(P304&gt;0, ROUND(IF(IF(OR(C304="51", C304="52", C304="66"), (L304*'UNIT VALUES'!$C$26)-CALCS!P304,0)&gt;0, IF(OR(C304="51", C304="52", C304="66"), (L304*'UNIT VALUES'!$C$26)-CALCS!P304,0), 0), 0), ROUND(IF(IF(OR(C304="51", C304="52", C304="66"), (L304*'UNIT VALUES'!$C$26)-CALCS!O304,0)&gt;0, IF(OR(C304="51", C304="52", C304="66"), (L304*'UNIT VALUES'!$C$26)-CALCS!O304,0), 0), 0))</f>
        <v>0</v>
      </c>
      <c r="U304" s="25">
        <f>IF(C304="22", (O304*'UNIT VALUES'!$D$38)+(Q304*'UNIT VALUES'!$D$39)+(S304*'UNIT VALUES'!$D$40), (O304*'UNIT VALUES'!$D$28)+(Q304*'UNIT VALUES'!$D$29)+(S304*'UNIT VALUES'!$D$30))</f>
        <v>711559.1565075703</v>
      </c>
      <c r="V304" s="25">
        <f>IF(C304="22",(O304*'UNIT VALUES'!$D$41)+(Q304*'UNIT VALUES'!$D$42)+(R304*'UNIT VALUES'!$D$43),IF(C304="66",(Q304*'UNIT VALUES'!$D$31)+(T304*'UNIT VALUES'!$D$33)+(R304*'UNIT VALUES'!$D$34),(Q304*'UNIT VALUES'!$D$31)+(T304*'UNIT VALUES'!$D$32)+(R304*'UNIT VALUES'!$D$34)))</f>
        <v>205887.80719955024</v>
      </c>
      <c r="W304" s="25">
        <f t="shared" si="9"/>
        <v>711559</v>
      </c>
      <c r="X304" s="30">
        <f>ROUND(IF(C304="22", W304*'UNIT VALUES'!$D$44, W304*'UNIT VALUES'!$D$36), 0)</f>
        <v>622045</v>
      </c>
      <c r="Y304" s="168">
        <f>ROUND(IF(C304="22", IF(U304&gt;V304,O304*'UNIT VALUES'!$D$38*'UNIT VALUES'!$D$44,O304*'UNIT VALUES'!$D$41*'UNIT VALUES'!$D$44),IF(U304&gt;V304, O304*'UNIT VALUES'!$D$28*'UNIT VALUES'!$D$36,0)), 0)</f>
        <v>185220</v>
      </c>
      <c r="Z304" s="168">
        <f>ROUND(IF(C304="22", IF(U304&gt;V304,Q304*'UNIT VALUES'!$D$39*'UNIT VALUES'!$D$44,Q304*'UNIT VALUES'!$D$42*'UNIT VALUES'!$D$44), IF(U304&gt;V304, Q304*'UNIT VALUES'!$D$29*'UNIT VALUES'!$D$36, Q304*'UNIT VALUES'!$D$31*'UNIT VALUES'!$D$36)),0)</f>
        <v>294969</v>
      </c>
      <c r="AA304" s="168">
        <f>ROUND(IF(C304="22", IF(U304&gt;V304,0,R304*'UNIT VALUES'!$D$43*'UNIT VALUES'!$D$44),IF(CALCS!U304&gt;CALCS!V304,0,CALCS!R304*'UNIT VALUES'!$D$34*'UNIT VALUES'!$D$36)), 0)</f>
        <v>0</v>
      </c>
      <c r="AB304" s="168">
        <f>ROUND(IF(C304="22",IF(U304&gt;V304,S304*'UNIT VALUES'!$D$40*'UNIT VALUES'!$D$44,0),IF(U304&gt;V304,S304*'UNIT VALUES'!$D$30*'UNIT VALUES'!$D$36)), 0)</f>
        <v>141857</v>
      </c>
      <c r="AC304" s="168">
        <f>ROUND(IF(U304&gt;V304,0,IF(T304&gt;1, IF(C304="66", T304*'UNIT VALUES'!$D$33*'UNIT VALUES'!$D$36,T304*'UNIT VALUES'!$D$32*'UNIT VALUES'!$D$36),0)),0)</f>
        <v>0</v>
      </c>
      <c r="AD304" t="str">
        <f t="shared" si="10"/>
        <v>120684</v>
      </c>
    </row>
    <row r="305" spans="1:30" x14ac:dyDescent="0.25">
      <c r="A305" s="176" t="s">
        <v>5333</v>
      </c>
      <c r="B305" s="176" t="s">
        <v>928</v>
      </c>
      <c r="C305" s="176" t="s">
        <v>27</v>
      </c>
      <c r="D305" s="176" t="s">
        <v>28</v>
      </c>
      <c r="E305" s="176" t="s">
        <v>929</v>
      </c>
      <c r="F305" s="176" t="s">
        <v>812</v>
      </c>
      <c r="G305" s="176" t="s">
        <v>960</v>
      </c>
      <c r="H305" s="176" t="s">
        <v>23</v>
      </c>
      <c r="I305" s="176" t="s">
        <v>961</v>
      </c>
      <c r="J305" s="176" t="s">
        <v>962</v>
      </c>
      <c r="K305" s="176" t="s">
        <v>3332</v>
      </c>
      <c r="L305" s="176" t="s">
        <v>5334</v>
      </c>
      <c r="M305" s="177">
        <v>56624</v>
      </c>
      <c r="N305" s="177">
        <v>54176</v>
      </c>
      <c r="O305" s="177">
        <v>66645</v>
      </c>
      <c r="P305" s="177">
        <v>0</v>
      </c>
      <c r="Q305" s="177">
        <v>18843</v>
      </c>
      <c r="R305" s="177">
        <v>2107</v>
      </c>
      <c r="S305" s="177">
        <v>541</v>
      </c>
      <c r="T305" s="24">
        <f>IF(P305&gt;0, ROUND(IF(IF(OR(C305="51", C305="52", C305="66"), (L305*'UNIT VALUES'!$C$26)-CALCS!P305,0)&gt;0, IF(OR(C305="51", C305="52", C305="66"), (L305*'UNIT VALUES'!$C$26)-CALCS!P305,0), 0), 0), ROUND(IF(IF(OR(C305="51", C305="52", C305="66"), (L305*'UNIT VALUES'!$C$26)-CALCS!O305,0)&gt;0, IF(OR(C305="51", C305="52", C305="66"), (L305*'UNIT VALUES'!$C$26)-CALCS!O305,0), 0), 0))</f>
        <v>0</v>
      </c>
      <c r="U305" s="25">
        <f>IF(C305="22", (O305*'UNIT VALUES'!$D$38)+(Q305*'UNIT VALUES'!$D$39)+(S305*'UNIT VALUES'!$D$40), (O305*'UNIT VALUES'!$D$28)+(Q305*'UNIT VALUES'!$D$29)+(S305*'UNIT VALUES'!$D$30))</f>
        <v>753115.09910135099</v>
      </c>
      <c r="V305" s="25">
        <f>IF(C305="22",(O305*'UNIT VALUES'!$D$41)+(Q305*'UNIT VALUES'!$D$42)+(R305*'UNIT VALUES'!$D$43),IF(C305="66",(Q305*'UNIT VALUES'!$D$31)+(T305*'UNIT VALUES'!$D$33)+(R305*'UNIT VALUES'!$D$34),(Q305*'UNIT VALUES'!$D$31)+(T305*'UNIT VALUES'!$D$32)+(R305*'UNIT VALUES'!$D$34)))</f>
        <v>488206.70365387422</v>
      </c>
      <c r="W305" s="25">
        <f t="shared" si="9"/>
        <v>753115</v>
      </c>
      <c r="X305" s="30">
        <f>ROUND(IF(C305="22", W305*'UNIT VALUES'!$D$44, W305*'UNIT VALUES'!$D$36), 0)</f>
        <v>658374</v>
      </c>
      <c r="Y305" s="168">
        <f>ROUND(IF(C305="22", IF(U305&gt;V305,O305*'UNIT VALUES'!$D$38*'UNIT VALUES'!$D$44,O305*'UNIT VALUES'!$D$41*'UNIT VALUES'!$D$44),IF(U305&gt;V305, O305*'UNIT VALUES'!$D$28*'UNIT VALUES'!$D$36,0)), 0)</f>
        <v>121172</v>
      </c>
      <c r="Z305" s="168">
        <f>ROUND(IF(C305="22", IF(U305&gt;V305,Q305*'UNIT VALUES'!$D$39*'UNIT VALUES'!$D$44,Q305*'UNIT VALUES'!$D$42*'UNIT VALUES'!$D$44), IF(U305&gt;V305, Q305*'UNIT VALUES'!$D$29*'UNIT VALUES'!$D$36, Q305*'UNIT VALUES'!$D$31*'UNIT VALUES'!$D$36)),0)</f>
        <v>459993</v>
      </c>
      <c r="AA305" s="168">
        <f>ROUND(IF(C305="22", IF(U305&gt;V305,0,R305*'UNIT VALUES'!$D$43*'UNIT VALUES'!$D$44),IF(CALCS!U305&gt;CALCS!V305,0,CALCS!R305*'UNIT VALUES'!$D$34*'UNIT VALUES'!$D$36)), 0)</f>
        <v>0</v>
      </c>
      <c r="AB305" s="168">
        <f>ROUND(IF(C305="22",IF(U305&gt;V305,S305*'UNIT VALUES'!$D$40*'UNIT VALUES'!$D$44,0),IF(U305&gt;V305,S305*'UNIT VALUES'!$D$30*'UNIT VALUES'!$D$36)), 0)</f>
        <v>77208</v>
      </c>
      <c r="AC305" s="168">
        <f>ROUND(IF(U305&gt;V305,0,IF(T305&gt;1, IF(C305="66", T305*'UNIT VALUES'!$D$33*'UNIT VALUES'!$D$36,T305*'UNIT VALUES'!$D$32*'UNIT VALUES'!$D$36),0)),0)</f>
        <v>0</v>
      </c>
      <c r="AD305" t="str">
        <f t="shared" si="10"/>
        <v>120690</v>
      </c>
    </row>
    <row r="306" spans="1:30" x14ac:dyDescent="0.25">
      <c r="A306" s="176" t="s">
        <v>5335</v>
      </c>
      <c r="B306" s="176" t="s">
        <v>928</v>
      </c>
      <c r="C306" s="176" t="s">
        <v>27</v>
      </c>
      <c r="D306" s="176" t="s">
        <v>28</v>
      </c>
      <c r="E306" s="176" t="s">
        <v>929</v>
      </c>
      <c r="F306" s="176" t="s">
        <v>284</v>
      </c>
      <c r="G306" s="176" t="s">
        <v>886</v>
      </c>
      <c r="H306" s="176" t="s">
        <v>23</v>
      </c>
      <c r="I306" s="176" t="s">
        <v>964</v>
      </c>
      <c r="J306" s="176" t="s">
        <v>953</v>
      </c>
      <c r="K306" s="176" t="s">
        <v>2123</v>
      </c>
      <c r="L306" s="176" t="s">
        <v>5336</v>
      </c>
      <c r="M306" s="177">
        <v>0</v>
      </c>
      <c r="N306" s="177">
        <v>0</v>
      </c>
      <c r="O306" s="177">
        <v>79764</v>
      </c>
      <c r="P306" s="177">
        <v>0</v>
      </c>
      <c r="Q306" s="177">
        <v>13594</v>
      </c>
      <c r="R306" s="177">
        <v>169</v>
      </c>
      <c r="S306" s="177">
        <v>1143</v>
      </c>
      <c r="T306" s="24">
        <f>IF(P306&gt;0, ROUND(IF(IF(OR(C306="51", C306="52", C306="66"), (L306*'UNIT VALUES'!$C$26)-CALCS!P306,0)&gt;0, IF(OR(C306="51", C306="52", C306="66"), (L306*'UNIT VALUES'!$C$26)-CALCS!P306,0), 0), 0), ROUND(IF(IF(OR(C306="51", C306="52", C306="66"), (L306*'UNIT VALUES'!$C$26)-CALCS!O306,0)&gt;0, IF(OR(C306="51", C306="52", C306="66"), (L306*'UNIT VALUES'!$C$26)-CALCS!O306,0), 0), 0))</f>
        <v>0</v>
      </c>
      <c r="U306" s="25">
        <f>IF(C306="22", (O306*'UNIT VALUES'!$D$38)+(Q306*'UNIT VALUES'!$D$39)+(S306*'UNIT VALUES'!$D$40), (O306*'UNIT VALUES'!$D$28)+(Q306*'UNIT VALUES'!$D$29)+(S306*'UNIT VALUES'!$D$30))</f>
        <v>732099.25930959289</v>
      </c>
      <c r="V306" s="25">
        <f>IF(C306="22",(O306*'UNIT VALUES'!$D$41)+(Q306*'UNIT VALUES'!$D$42)+(R306*'UNIT VALUES'!$D$43),IF(C306="66",(Q306*'UNIT VALUES'!$D$31)+(T306*'UNIT VALUES'!$D$33)+(R306*'UNIT VALUES'!$D$34),(Q306*'UNIT VALUES'!$D$31)+(T306*'UNIT VALUES'!$D$32)+(R306*'UNIT VALUES'!$D$34)))</f>
        <v>241601.58917282952</v>
      </c>
      <c r="W306" s="25">
        <f t="shared" si="9"/>
        <v>732099</v>
      </c>
      <c r="X306" s="30">
        <f>ROUND(IF(C306="22", W306*'UNIT VALUES'!$D$44, W306*'UNIT VALUES'!$D$36), 0)</f>
        <v>640001</v>
      </c>
      <c r="Y306" s="168">
        <f>ROUND(IF(C306="22", IF(U306&gt;V306,O306*'UNIT VALUES'!$D$38*'UNIT VALUES'!$D$44,O306*'UNIT VALUES'!$D$41*'UNIT VALUES'!$D$44),IF(U306&gt;V306, O306*'UNIT VALUES'!$D$28*'UNIT VALUES'!$D$36,0)), 0)</f>
        <v>145025</v>
      </c>
      <c r="Z306" s="168">
        <f>ROUND(IF(C306="22", IF(U306&gt;V306,Q306*'UNIT VALUES'!$D$39*'UNIT VALUES'!$D$44,Q306*'UNIT VALUES'!$D$42*'UNIT VALUES'!$D$44), IF(U306&gt;V306, Q306*'UNIT VALUES'!$D$29*'UNIT VALUES'!$D$36, Q306*'UNIT VALUES'!$D$31*'UNIT VALUES'!$D$36)),0)</f>
        <v>331855</v>
      </c>
      <c r="AA306" s="168">
        <f>ROUND(IF(C306="22", IF(U306&gt;V306,0,R306*'UNIT VALUES'!$D$43*'UNIT VALUES'!$D$44),IF(CALCS!U306&gt;CALCS!V306,0,CALCS!R306*'UNIT VALUES'!$D$34*'UNIT VALUES'!$D$36)), 0)</f>
        <v>0</v>
      </c>
      <c r="AB306" s="168">
        <f>ROUND(IF(C306="22",IF(U306&gt;V306,S306*'UNIT VALUES'!$D$40*'UNIT VALUES'!$D$44,0),IF(U306&gt;V306,S306*'UNIT VALUES'!$D$30*'UNIT VALUES'!$D$36)), 0)</f>
        <v>163121</v>
      </c>
      <c r="AC306" s="168">
        <f>ROUND(IF(U306&gt;V306,0,IF(T306&gt;1, IF(C306="66", T306*'UNIT VALUES'!$D$33*'UNIT VALUES'!$D$36,T306*'UNIT VALUES'!$D$32*'UNIT VALUES'!$D$36),0)),0)</f>
        <v>0</v>
      </c>
      <c r="AD306" t="str">
        <f t="shared" si="10"/>
        <v>120708</v>
      </c>
    </row>
    <row r="307" spans="1:30" x14ac:dyDescent="0.25">
      <c r="A307" s="176" t="s">
        <v>5337</v>
      </c>
      <c r="B307" s="176" t="s">
        <v>928</v>
      </c>
      <c r="C307" s="176" t="s">
        <v>27</v>
      </c>
      <c r="D307" s="176" t="s">
        <v>28</v>
      </c>
      <c r="E307" s="176" t="s">
        <v>929</v>
      </c>
      <c r="F307" s="176" t="s">
        <v>966</v>
      </c>
      <c r="G307" s="176" t="s">
        <v>472</v>
      </c>
      <c r="H307" s="176" t="s">
        <v>23</v>
      </c>
      <c r="I307" s="176" t="s">
        <v>967</v>
      </c>
      <c r="J307" s="176" t="s">
        <v>932</v>
      </c>
      <c r="K307" s="176" t="s">
        <v>2123</v>
      </c>
      <c r="L307" s="176" t="s">
        <v>5338</v>
      </c>
      <c r="M307" s="177">
        <v>34785</v>
      </c>
      <c r="N307" s="177">
        <v>34325</v>
      </c>
      <c r="O307" s="177">
        <v>67371</v>
      </c>
      <c r="P307" s="177">
        <v>0</v>
      </c>
      <c r="Q307" s="177">
        <v>11237</v>
      </c>
      <c r="R307" s="177">
        <v>844</v>
      </c>
      <c r="S307" s="177">
        <v>801</v>
      </c>
      <c r="T307" s="24">
        <f>IF(P307&gt;0, ROUND(IF(IF(OR(C307="51", C307="52", C307="66"), (L307*'UNIT VALUES'!$C$26)-CALCS!P307,0)&gt;0, IF(OR(C307="51", C307="52", C307="66"), (L307*'UNIT VALUES'!$C$26)-CALCS!P307,0), 0), 0), ROUND(IF(IF(OR(C307="51", C307="52", C307="66"), (L307*'UNIT VALUES'!$C$26)-CALCS!O307,0)&gt;0, IF(OR(C307="51", C307="52", C307="66"), (L307*'UNIT VALUES'!$C$26)-CALCS!O307,0), 0), 0))</f>
        <v>0</v>
      </c>
      <c r="U307" s="25">
        <f>IF(C307="22", (O307*'UNIT VALUES'!$D$38)+(Q307*'UNIT VALUES'!$D$39)+(S307*'UNIT VALUES'!$D$40), (O307*'UNIT VALUES'!$D$28)+(Q307*'UNIT VALUES'!$D$29)+(S307*'UNIT VALUES'!$D$30))</f>
        <v>584673.8087412084</v>
      </c>
      <c r="V307" s="25">
        <f>IF(C307="22",(O307*'UNIT VALUES'!$D$41)+(Q307*'UNIT VALUES'!$D$42)+(R307*'UNIT VALUES'!$D$43),IF(C307="66",(Q307*'UNIT VALUES'!$D$31)+(T307*'UNIT VALUES'!$D$33)+(R307*'UNIT VALUES'!$D$34),(Q307*'UNIT VALUES'!$D$31)+(T307*'UNIT VALUES'!$D$32)+(R307*'UNIT VALUES'!$D$34)))</f>
        <v>257370.67885052221</v>
      </c>
      <c r="W307" s="25">
        <f t="shared" si="9"/>
        <v>584674</v>
      </c>
      <c r="X307" s="30">
        <f>ROUND(IF(C307="22", W307*'UNIT VALUES'!$D$44, W307*'UNIT VALUES'!$D$36), 0)</f>
        <v>511122</v>
      </c>
      <c r="Y307" s="168">
        <f>ROUND(IF(C307="22", IF(U307&gt;V307,O307*'UNIT VALUES'!$D$38*'UNIT VALUES'!$D$44,O307*'UNIT VALUES'!$D$41*'UNIT VALUES'!$D$44),IF(U307&gt;V307, O307*'UNIT VALUES'!$D$28*'UNIT VALUES'!$D$36,0)), 0)</f>
        <v>122492</v>
      </c>
      <c r="Z307" s="168">
        <f>ROUND(IF(C307="22", IF(U307&gt;V307,Q307*'UNIT VALUES'!$D$39*'UNIT VALUES'!$D$44,Q307*'UNIT VALUES'!$D$42*'UNIT VALUES'!$D$44), IF(U307&gt;V307, Q307*'UNIT VALUES'!$D$29*'UNIT VALUES'!$D$36, Q307*'UNIT VALUES'!$D$31*'UNIT VALUES'!$D$36)),0)</f>
        <v>274316</v>
      </c>
      <c r="AA307" s="168">
        <f>ROUND(IF(C307="22", IF(U307&gt;V307,0,R307*'UNIT VALUES'!$D$43*'UNIT VALUES'!$D$44),IF(CALCS!U307&gt;CALCS!V307,0,CALCS!R307*'UNIT VALUES'!$D$34*'UNIT VALUES'!$D$36)), 0)</f>
        <v>0</v>
      </c>
      <c r="AB307" s="168">
        <f>ROUND(IF(C307="22",IF(U307&gt;V307,S307*'UNIT VALUES'!$D$40*'UNIT VALUES'!$D$44,0),IF(U307&gt;V307,S307*'UNIT VALUES'!$D$30*'UNIT VALUES'!$D$36)), 0)</f>
        <v>114313</v>
      </c>
      <c r="AC307" s="168">
        <f>ROUND(IF(U307&gt;V307,0,IF(T307&gt;1, IF(C307="66", T307*'UNIT VALUES'!$D$33*'UNIT VALUES'!$D$36,T307*'UNIT VALUES'!$D$32*'UNIT VALUES'!$D$36),0)),0)</f>
        <v>0</v>
      </c>
      <c r="AD307" t="str">
        <f t="shared" si="10"/>
        <v>120732</v>
      </c>
    </row>
    <row r="308" spans="1:30" x14ac:dyDescent="0.25">
      <c r="A308" s="176" t="s">
        <v>5339</v>
      </c>
      <c r="B308" s="176" t="s">
        <v>928</v>
      </c>
      <c r="C308" s="176" t="s">
        <v>27</v>
      </c>
      <c r="D308" s="176" t="s">
        <v>28</v>
      </c>
      <c r="E308" s="176" t="s">
        <v>929</v>
      </c>
      <c r="F308" s="176" t="s">
        <v>885</v>
      </c>
      <c r="G308" s="176" t="s">
        <v>960</v>
      </c>
      <c r="H308" s="176" t="s">
        <v>23</v>
      </c>
      <c r="I308" s="176" t="s">
        <v>969</v>
      </c>
      <c r="J308" s="176" t="s">
        <v>962</v>
      </c>
      <c r="K308" s="176" t="s">
        <v>3332</v>
      </c>
      <c r="L308" s="176" t="s">
        <v>4878</v>
      </c>
      <c r="M308" s="177">
        <v>0</v>
      </c>
      <c r="N308" s="177">
        <v>0</v>
      </c>
      <c r="O308" s="177">
        <v>90124</v>
      </c>
      <c r="P308" s="177">
        <v>0</v>
      </c>
      <c r="Q308" s="177">
        <v>14105</v>
      </c>
      <c r="R308" s="177">
        <v>124</v>
      </c>
      <c r="S308" s="177">
        <v>544</v>
      </c>
      <c r="T308" s="24">
        <f>IF(P308&gt;0, ROUND(IF(IF(OR(C308="51", C308="52", C308="66"), (L308*'UNIT VALUES'!$C$26)-CALCS!P308,0)&gt;0, IF(OR(C308="51", C308="52", C308="66"), (L308*'UNIT VALUES'!$C$26)-CALCS!P308,0), 0), 0), ROUND(IF(IF(OR(C308="51", C308="52", C308="66"), (L308*'UNIT VALUES'!$C$26)-CALCS!O308,0)&gt;0, IF(OR(C308="51", C308="52", C308="66"), (L308*'UNIT VALUES'!$C$26)-CALCS!O308,0), 0), 0))</f>
        <v>0</v>
      </c>
      <c r="U308" s="25">
        <f>IF(C308="22", (O308*'UNIT VALUES'!$D$38)+(Q308*'UNIT VALUES'!$D$39)+(S308*'UNIT VALUES'!$D$40), (O308*'UNIT VALUES'!$D$28)+(Q308*'UNIT VALUES'!$D$29)+(S308*'UNIT VALUES'!$D$30))</f>
        <v>670129.08296982711</v>
      </c>
      <c r="V308" s="25">
        <f>IF(C308="22",(O308*'UNIT VALUES'!$D$41)+(Q308*'UNIT VALUES'!$D$42)+(R308*'UNIT VALUES'!$D$43),IF(C308="66",(Q308*'UNIT VALUES'!$D$31)+(T308*'UNIT VALUES'!$D$33)+(R308*'UNIT VALUES'!$D$34),(Q308*'UNIT VALUES'!$D$31)+(T308*'UNIT VALUES'!$D$32)+(R308*'UNIT VALUES'!$D$34)))</f>
        <v>246479.31500836322</v>
      </c>
      <c r="W308" s="25">
        <f t="shared" si="9"/>
        <v>670129</v>
      </c>
      <c r="X308" s="30">
        <f>ROUND(IF(C308="22", W308*'UNIT VALUES'!$D$44, W308*'UNIT VALUES'!$D$36), 0)</f>
        <v>585827</v>
      </c>
      <c r="Y308" s="168">
        <f>ROUND(IF(C308="22", IF(U308&gt;V308,O308*'UNIT VALUES'!$D$38*'UNIT VALUES'!$D$44,O308*'UNIT VALUES'!$D$41*'UNIT VALUES'!$D$44),IF(U308&gt;V308, O308*'UNIT VALUES'!$D$28*'UNIT VALUES'!$D$36,0)), 0)</f>
        <v>163861</v>
      </c>
      <c r="Z308" s="168">
        <f>ROUND(IF(C308="22", IF(U308&gt;V308,Q308*'UNIT VALUES'!$D$39*'UNIT VALUES'!$D$44,Q308*'UNIT VALUES'!$D$42*'UNIT VALUES'!$D$44), IF(U308&gt;V308, Q308*'UNIT VALUES'!$D$29*'UNIT VALUES'!$D$36, Q308*'UNIT VALUES'!$D$31*'UNIT VALUES'!$D$36)),0)</f>
        <v>344330</v>
      </c>
      <c r="AA308" s="168">
        <f>ROUND(IF(C308="22", IF(U308&gt;V308,0,R308*'UNIT VALUES'!$D$43*'UNIT VALUES'!$D$44),IF(CALCS!U308&gt;CALCS!V308,0,CALCS!R308*'UNIT VALUES'!$D$34*'UNIT VALUES'!$D$36)), 0)</f>
        <v>0</v>
      </c>
      <c r="AB308" s="168">
        <f>ROUND(IF(C308="22",IF(U308&gt;V308,S308*'UNIT VALUES'!$D$40*'UNIT VALUES'!$D$44,0),IF(U308&gt;V308,S308*'UNIT VALUES'!$D$30*'UNIT VALUES'!$D$36)), 0)</f>
        <v>77636</v>
      </c>
      <c r="AC308" s="168">
        <f>ROUND(IF(U308&gt;V308,0,IF(T308&gt;1, IF(C308="66", T308*'UNIT VALUES'!$D$33*'UNIT VALUES'!$D$36,T308*'UNIT VALUES'!$D$32*'UNIT VALUES'!$D$36),0)),0)</f>
        <v>0</v>
      </c>
      <c r="AD308" t="str">
        <f t="shared" si="10"/>
        <v>120738</v>
      </c>
    </row>
    <row r="309" spans="1:30" x14ac:dyDescent="0.25">
      <c r="A309" s="176" t="s">
        <v>5340</v>
      </c>
      <c r="B309" s="176" t="s">
        <v>928</v>
      </c>
      <c r="C309" s="176" t="s">
        <v>27</v>
      </c>
      <c r="D309" s="176" t="s">
        <v>28</v>
      </c>
      <c r="E309" s="176" t="s">
        <v>929</v>
      </c>
      <c r="F309" s="176" t="s">
        <v>971</v>
      </c>
      <c r="G309" s="176" t="s">
        <v>886</v>
      </c>
      <c r="H309" s="176" t="s">
        <v>23</v>
      </c>
      <c r="I309" s="176" t="s">
        <v>972</v>
      </c>
      <c r="J309" s="176" t="s">
        <v>953</v>
      </c>
      <c r="K309" s="176" t="s">
        <v>2123</v>
      </c>
      <c r="L309" s="176" t="s">
        <v>5341</v>
      </c>
      <c r="M309" s="177">
        <v>154039</v>
      </c>
      <c r="N309" s="177">
        <v>153279</v>
      </c>
      <c r="O309" s="177">
        <v>178752</v>
      </c>
      <c r="P309" s="177">
        <v>0</v>
      </c>
      <c r="Q309" s="177">
        <v>35615</v>
      </c>
      <c r="R309" s="177">
        <v>1895</v>
      </c>
      <c r="S309" s="177">
        <v>2704</v>
      </c>
      <c r="T309" s="24">
        <f>IF(P309&gt;0, ROUND(IF(IF(OR(C309="51", C309="52", C309="66"), (L309*'UNIT VALUES'!$C$26)-CALCS!P309,0)&gt;0, IF(OR(C309="51", C309="52", C309="66"), (L309*'UNIT VALUES'!$C$26)-CALCS!P309,0), 0), 0), ROUND(IF(IF(OR(C309="51", C309="52", C309="66"), (L309*'UNIT VALUES'!$C$26)-CALCS!O309,0)&gt;0, IF(OR(C309="51", C309="52", C309="66"), (L309*'UNIT VALUES'!$C$26)-CALCS!O309,0), 0), 0))</f>
        <v>0</v>
      </c>
      <c r="U309" s="25">
        <f>IF(C309="22", (O309*'UNIT VALUES'!$D$38)+(Q309*'UNIT VALUES'!$D$39)+(S309*'UNIT VALUES'!$D$40), (O309*'UNIT VALUES'!$D$28)+(Q309*'UNIT VALUES'!$D$29)+(S309*'UNIT VALUES'!$D$30))</f>
        <v>1807741.8739160551</v>
      </c>
      <c r="V309" s="25">
        <f>IF(C309="22",(O309*'UNIT VALUES'!$D$41)+(Q309*'UNIT VALUES'!$D$42)+(R309*'UNIT VALUES'!$D$43),IF(C309="66",(Q309*'UNIT VALUES'!$D$31)+(T309*'UNIT VALUES'!$D$33)+(R309*'UNIT VALUES'!$D$34),(Q309*'UNIT VALUES'!$D$31)+(T309*'UNIT VALUES'!$D$32)+(R309*'UNIT VALUES'!$D$34)))</f>
        <v>751863.93433559523</v>
      </c>
      <c r="W309" s="25">
        <f t="shared" si="9"/>
        <v>1807742</v>
      </c>
      <c r="X309" s="30">
        <f>ROUND(IF(C309="22", W309*'UNIT VALUES'!$D$44, W309*'UNIT VALUES'!$D$36), 0)</f>
        <v>1580329</v>
      </c>
      <c r="Y309" s="168">
        <f>ROUND(IF(C309="22", IF(U309&gt;V309,O309*'UNIT VALUES'!$D$38*'UNIT VALUES'!$D$44,O309*'UNIT VALUES'!$D$41*'UNIT VALUES'!$D$44),IF(U309&gt;V309, O309*'UNIT VALUES'!$D$28*'UNIT VALUES'!$D$36,0)), 0)</f>
        <v>325003</v>
      </c>
      <c r="Z309" s="168">
        <f>ROUND(IF(C309="22", IF(U309&gt;V309,Q309*'UNIT VALUES'!$D$39*'UNIT VALUES'!$D$44,Q309*'UNIT VALUES'!$D$42*'UNIT VALUES'!$D$44), IF(U309&gt;V309, Q309*'UNIT VALUES'!$D$29*'UNIT VALUES'!$D$36, Q309*'UNIT VALUES'!$D$31*'UNIT VALUES'!$D$36)),0)</f>
        <v>869430</v>
      </c>
      <c r="AA309" s="168">
        <f>ROUND(IF(C309="22", IF(U309&gt;V309,0,R309*'UNIT VALUES'!$D$43*'UNIT VALUES'!$D$44),IF(CALCS!U309&gt;CALCS!V309,0,CALCS!R309*'UNIT VALUES'!$D$34*'UNIT VALUES'!$D$36)), 0)</f>
        <v>0</v>
      </c>
      <c r="AB309" s="168">
        <f>ROUND(IF(C309="22",IF(U309&gt;V309,S309*'UNIT VALUES'!$D$40*'UNIT VALUES'!$D$44,0),IF(U309&gt;V309,S309*'UNIT VALUES'!$D$30*'UNIT VALUES'!$D$36)), 0)</f>
        <v>385896</v>
      </c>
      <c r="AC309" s="168">
        <f>ROUND(IF(U309&gt;V309,0,IF(T309&gt;1, IF(C309="66", T309*'UNIT VALUES'!$D$33*'UNIT VALUES'!$D$36,T309*'UNIT VALUES'!$D$32*'UNIT VALUES'!$D$36),0)),0)</f>
        <v>0</v>
      </c>
      <c r="AD309" t="str">
        <f t="shared" si="10"/>
        <v>120954</v>
      </c>
    </row>
    <row r="310" spans="1:30" x14ac:dyDescent="0.25">
      <c r="A310" s="176" t="s">
        <v>5342</v>
      </c>
      <c r="B310" s="176" t="s">
        <v>928</v>
      </c>
      <c r="C310" s="176" t="s">
        <v>27</v>
      </c>
      <c r="D310" s="176" t="s">
        <v>28</v>
      </c>
      <c r="E310" s="176" t="s">
        <v>929</v>
      </c>
      <c r="F310" s="176" t="s">
        <v>974</v>
      </c>
      <c r="G310" s="176" t="s">
        <v>243</v>
      </c>
      <c r="H310" s="176" t="s">
        <v>23</v>
      </c>
      <c r="I310" s="176" t="s">
        <v>975</v>
      </c>
      <c r="J310" s="176" t="s">
        <v>942</v>
      </c>
      <c r="K310" s="176" t="s">
        <v>2123</v>
      </c>
      <c r="L310" s="176" t="s">
        <v>5343</v>
      </c>
      <c r="M310" s="177">
        <v>37454</v>
      </c>
      <c r="N310" s="177">
        <v>36638</v>
      </c>
      <c r="O310" s="177">
        <v>77146</v>
      </c>
      <c r="P310" s="177">
        <v>0</v>
      </c>
      <c r="Q310" s="177">
        <v>15588</v>
      </c>
      <c r="R310" s="177">
        <v>1415</v>
      </c>
      <c r="S310" s="177">
        <v>682</v>
      </c>
      <c r="T310" s="24">
        <f>IF(P310&gt;0, ROUND(IF(IF(OR(C310="51", C310="52", C310="66"), (L310*'UNIT VALUES'!$C$26)-CALCS!P310,0)&gt;0, IF(OR(C310="51", C310="52", C310="66"), (L310*'UNIT VALUES'!$C$26)-CALCS!P310,0), 0), 0), ROUND(IF(IF(OR(C310="51", C310="52", C310="66"), (L310*'UNIT VALUES'!$C$26)-CALCS!O310,0)&gt;0, IF(OR(C310="51", C310="52", C310="66"), (L310*'UNIT VALUES'!$C$26)-CALCS!O310,0), 0), 0))</f>
        <v>0</v>
      </c>
      <c r="U310" s="25">
        <f>IF(C310="22", (O310*'UNIT VALUES'!$D$38)+(Q310*'UNIT VALUES'!$D$39)+(S310*'UNIT VALUES'!$D$40), (O310*'UNIT VALUES'!$D$28)+(Q310*'UNIT VALUES'!$D$29)+(S310*'UNIT VALUES'!$D$30))</f>
        <v>707078.20067127049</v>
      </c>
      <c r="V310" s="25">
        <f>IF(C310="22",(O310*'UNIT VALUES'!$D$41)+(Q310*'UNIT VALUES'!$D$42)+(R310*'UNIT VALUES'!$D$43),IF(C310="66",(Q310*'UNIT VALUES'!$D$31)+(T310*'UNIT VALUES'!$D$33)+(R310*'UNIT VALUES'!$D$34),(Q310*'UNIT VALUES'!$D$31)+(T310*'UNIT VALUES'!$D$32)+(R310*'UNIT VALUES'!$D$34)))</f>
        <v>377017.40622551634</v>
      </c>
      <c r="W310" s="25">
        <f t="shared" si="9"/>
        <v>707078</v>
      </c>
      <c r="X310" s="30">
        <f>ROUND(IF(C310="22", W310*'UNIT VALUES'!$D$44, W310*'UNIT VALUES'!$D$36), 0)</f>
        <v>618128</v>
      </c>
      <c r="Y310" s="168">
        <f>ROUND(IF(C310="22", IF(U310&gt;V310,O310*'UNIT VALUES'!$D$38*'UNIT VALUES'!$D$44,O310*'UNIT VALUES'!$D$41*'UNIT VALUES'!$D$44),IF(U310&gt;V310, O310*'UNIT VALUES'!$D$28*'UNIT VALUES'!$D$36,0)), 0)</f>
        <v>140265</v>
      </c>
      <c r="Z310" s="168">
        <f>ROUND(IF(C310="22", IF(U310&gt;V310,Q310*'UNIT VALUES'!$D$39*'UNIT VALUES'!$D$44,Q310*'UNIT VALUES'!$D$42*'UNIT VALUES'!$D$44), IF(U310&gt;V310, Q310*'UNIT VALUES'!$D$29*'UNIT VALUES'!$D$36, Q310*'UNIT VALUES'!$D$31*'UNIT VALUES'!$D$36)),0)</f>
        <v>380533</v>
      </c>
      <c r="AA310" s="168">
        <f>ROUND(IF(C310="22", IF(U310&gt;V310,0,R310*'UNIT VALUES'!$D$43*'UNIT VALUES'!$D$44),IF(CALCS!U310&gt;CALCS!V310,0,CALCS!R310*'UNIT VALUES'!$D$34*'UNIT VALUES'!$D$36)), 0)</f>
        <v>0</v>
      </c>
      <c r="AB310" s="168">
        <f>ROUND(IF(C310="22",IF(U310&gt;V310,S310*'UNIT VALUES'!$D$40*'UNIT VALUES'!$D$44,0),IF(U310&gt;V310,S310*'UNIT VALUES'!$D$30*'UNIT VALUES'!$D$36)), 0)</f>
        <v>97330</v>
      </c>
      <c r="AC310" s="168">
        <f>ROUND(IF(U310&gt;V310,0,IF(T310&gt;1, IF(C310="66", T310*'UNIT VALUES'!$D$33*'UNIT VALUES'!$D$36,T310*'UNIT VALUES'!$D$32*'UNIT VALUES'!$D$36),0)),0)</f>
        <v>0</v>
      </c>
      <c r="AD310" t="str">
        <f t="shared" si="10"/>
        <v>120966</v>
      </c>
    </row>
    <row r="311" spans="1:30" x14ac:dyDescent="0.25">
      <c r="A311" s="176" t="s">
        <v>5344</v>
      </c>
      <c r="B311" s="176" t="s">
        <v>928</v>
      </c>
      <c r="C311" s="176" t="s">
        <v>47</v>
      </c>
      <c r="D311" s="176" t="s">
        <v>48</v>
      </c>
      <c r="E311" s="176" t="s">
        <v>929</v>
      </c>
      <c r="F311" s="176" t="s">
        <v>977</v>
      </c>
      <c r="G311" s="176" t="s">
        <v>265</v>
      </c>
      <c r="H311" s="176" t="s">
        <v>23</v>
      </c>
      <c r="I311" s="176" t="s">
        <v>810</v>
      </c>
      <c r="J311" s="176" t="s">
        <v>978</v>
      </c>
      <c r="K311" s="176" t="s">
        <v>3332</v>
      </c>
      <c r="L311" s="176" t="s">
        <v>2409</v>
      </c>
      <c r="M311" s="177">
        <v>33802</v>
      </c>
      <c r="N311" s="177">
        <v>33802</v>
      </c>
      <c r="O311" s="177">
        <v>45295</v>
      </c>
      <c r="P311" s="177">
        <v>0</v>
      </c>
      <c r="Q311" s="177">
        <v>15610</v>
      </c>
      <c r="R311" s="177">
        <v>942</v>
      </c>
      <c r="S311" s="177">
        <v>602</v>
      </c>
      <c r="T311" s="24">
        <f>IF(P311&gt;0, ROUND(IF(IF(OR(C311="51", C311="52", C311="66"), (L311*'UNIT VALUES'!$C$26)-CALCS!P311,0)&gt;0, IF(OR(C311="51", C311="52", C311="66"), (L311*'UNIT VALUES'!$C$26)-CALCS!P311,0), 0), 0), ROUND(IF(IF(OR(C311="51", C311="52", C311="66"), (L311*'UNIT VALUES'!$C$26)-CALCS!O311,0)&gt;0, IF(OR(C311="51", C311="52", C311="66"), (L311*'UNIT VALUES'!$C$26)-CALCS!O311,0), 0), 0))</f>
        <v>0</v>
      </c>
      <c r="U311" s="25">
        <f>IF(C311="22", (O311*'UNIT VALUES'!$D$38)+(Q311*'UNIT VALUES'!$D$39)+(S311*'UNIT VALUES'!$D$40), (O311*'UNIT VALUES'!$D$28)+(Q311*'UNIT VALUES'!$D$29)+(S311*'UNIT VALUES'!$D$30))</f>
        <v>628388.2733831401</v>
      </c>
      <c r="V311" s="25">
        <f>IF(C311="22",(O311*'UNIT VALUES'!$D$41)+(Q311*'UNIT VALUES'!$D$42)+(R311*'UNIT VALUES'!$D$43),IF(C311="66",(Q311*'UNIT VALUES'!$D$31)+(T311*'UNIT VALUES'!$D$33)+(R311*'UNIT VALUES'!$D$34),(Q311*'UNIT VALUES'!$D$31)+(T311*'UNIT VALUES'!$D$32)+(R311*'UNIT VALUES'!$D$34)))</f>
        <v>338662.81794092403</v>
      </c>
      <c r="W311" s="25">
        <f t="shared" si="9"/>
        <v>628388</v>
      </c>
      <c r="X311" s="30">
        <f>ROUND(IF(C311="22", W311*'UNIT VALUES'!$D$44, W311*'UNIT VALUES'!$D$36), 0)</f>
        <v>549337</v>
      </c>
      <c r="Y311" s="168">
        <f>ROUND(IF(C311="22", IF(U311&gt;V311,O311*'UNIT VALUES'!$D$38*'UNIT VALUES'!$D$44,O311*'UNIT VALUES'!$D$41*'UNIT VALUES'!$D$44),IF(U311&gt;V311, O311*'UNIT VALUES'!$D$28*'UNIT VALUES'!$D$36,0)), 0)</f>
        <v>82354</v>
      </c>
      <c r="Z311" s="168">
        <f>ROUND(IF(C311="22", IF(U311&gt;V311,Q311*'UNIT VALUES'!$D$39*'UNIT VALUES'!$D$44,Q311*'UNIT VALUES'!$D$42*'UNIT VALUES'!$D$44), IF(U311&gt;V311, Q311*'UNIT VALUES'!$D$29*'UNIT VALUES'!$D$36, Q311*'UNIT VALUES'!$D$31*'UNIT VALUES'!$D$36)),0)</f>
        <v>381070</v>
      </c>
      <c r="AA311" s="168">
        <f>ROUND(IF(C311="22", IF(U311&gt;V311,0,R311*'UNIT VALUES'!$D$43*'UNIT VALUES'!$D$44),IF(CALCS!U311&gt;CALCS!V311,0,CALCS!R311*'UNIT VALUES'!$D$34*'UNIT VALUES'!$D$36)), 0)</f>
        <v>0</v>
      </c>
      <c r="AB311" s="168">
        <f>ROUND(IF(C311="22",IF(U311&gt;V311,S311*'UNIT VALUES'!$D$40*'UNIT VALUES'!$D$44,0),IF(U311&gt;V311,S311*'UNIT VALUES'!$D$30*'UNIT VALUES'!$D$36)), 0)</f>
        <v>85913</v>
      </c>
      <c r="AC311" s="168">
        <f>ROUND(IF(U311&gt;V311,0,IF(T311&gt;1, IF(C311="66", T311*'UNIT VALUES'!$D$33*'UNIT VALUES'!$D$36,T311*'UNIT VALUES'!$D$32*'UNIT VALUES'!$D$36),0)),0)</f>
        <v>0</v>
      </c>
      <c r="AD311" t="str">
        <f t="shared" si="10"/>
        <v>120996</v>
      </c>
    </row>
    <row r="312" spans="1:30" x14ac:dyDescent="0.25">
      <c r="A312" s="176" t="s">
        <v>5345</v>
      </c>
      <c r="B312" s="176" t="s">
        <v>928</v>
      </c>
      <c r="C312" s="176" t="s">
        <v>27</v>
      </c>
      <c r="D312" s="176" t="s">
        <v>28</v>
      </c>
      <c r="E312" s="176" t="s">
        <v>929</v>
      </c>
      <c r="F312" s="176" t="s">
        <v>980</v>
      </c>
      <c r="G312" s="176" t="s">
        <v>156</v>
      </c>
      <c r="H312" s="176" t="s">
        <v>23</v>
      </c>
      <c r="I312" s="176" t="s">
        <v>981</v>
      </c>
      <c r="J312" s="176" t="s">
        <v>982</v>
      </c>
      <c r="K312" s="176" t="s">
        <v>3332</v>
      </c>
      <c r="L312" s="176" t="s">
        <v>5346</v>
      </c>
      <c r="M312" s="177">
        <v>20889</v>
      </c>
      <c r="N312" s="177">
        <v>20829</v>
      </c>
      <c r="O312" s="177">
        <v>21971</v>
      </c>
      <c r="P312" s="177">
        <v>0</v>
      </c>
      <c r="Q312" s="177">
        <v>3518</v>
      </c>
      <c r="R312" s="177">
        <v>119</v>
      </c>
      <c r="S312" s="177">
        <v>86</v>
      </c>
      <c r="T312" s="24">
        <f>IF(P312&gt;0, ROUND(IF(IF(OR(C312="51", C312="52", C312="66"), (L312*'UNIT VALUES'!$C$26)-CALCS!P312,0)&gt;0, IF(OR(C312="51", C312="52", C312="66"), (L312*'UNIT VALUES'!$C$26)-CALCS!P312,0), 0), 0), ROUND(IF(IF(OR(C312="51", C312="52", C312="66"), (L312*'UNIT VALUES'!$C$26)-CALCS!O312,0)&gt;0, IF(OR(C312="51", C312="52", C312="66"), (L312*'UNIT VALUES'!$C$26)-CALCS!O312,0), 0), 0))</f>
        <v>0</v>
      </c>
      <c r="U312" s="25">
        <f>IF(C312="22", (O312*'UNIT VALUES'!$D$38)+(Q312*'UNIT VALUES'!$D$39)+(S312*'UNIT VALUES'!$D$40), (O312*'UNIT VALUES'!$D$28)+(Q312*'UNIT VALUES'!$D$29)+(S312*'UNIT VALUES'!$D$30))</f>
        <v>157974.69907746927</v>
      </c>
      <c r="V312" s="25">
        <f>IF(C312="22",(O312*'UNIT VALUES'!$D$41)+(Q312*'UNIT VALUES'!$D$42)+(R312*'UNIT VALUES'!$D$43),IF(C312="66",(Q312*'UNIT VALUES'!$D$31)+(T312*'UNIT VALUES'!$D$33)+(R312*'UNIT VALUES'!$D$34),(Q312*'UNIT VALUES'!$D$31)+(T312*'UNIT VALUES'!$D$32)+(R312*'UNIT VALUES'!$D$34)))</f>
        <v>68685.916402765157</v>
      </c>
      <c r="W312" s="25">
        <f t="shared" si="9"/>
        <v>157975</v>
      </c>
      <c r="X312" s="30">
        <f>ROUND(IF(C312="22", W312*'UNIT VALUES'!$D$44, W312*'UNIT VALUES'!$D$36), 0)</f>
        <v>138102</v>
      </c>
      <c r="Y312" s="168">
        <f>ROUND(IF(C312="22", IF(U312&gt;V312,O312*'UNIT VALUES'!$D$38*'UNIT VALUES'!$D$44,O312*'UNIT VALUES'!$D$41*'UNIT VALUES'!$D$44),IF(U312&gt;V312, O312*'UNIT VALUES'!$D$28*'UNIT VALUES'!$D$36,0)), 0)</f>
        <v>39947</v>
      </c>
      <c r="Z312" s="168">
        <f>ROUND(IF(C312="22", IF(U312&gt;V312,Q312*'UNIT VALUES'!$D$39*'UNIT VALUES'!$D$44,Q312*'UNIT VALUES'!$D$42*'UNIT VALUES'!$D$44), IF(U312&gt;V312, Q312*'UNIT VALUES'!$D$29*'UNIT VALUES'!$D$36, Q312*'UNIT VALUES'!$D$31*'UNIT VALUES'!$D$36)),0)</f>
        <v>85881</v>
      </c>
      <c r="AA312" s="168">
        <f>ROUND(IF(C312="22", IF(U312&gt;V312,0,R312*'UNIT VALUES'!$D$43*'UNIT VALUES'!$D$44),IF(CALCS!U312&gt;CALCS!V312,0,CALCS!R312*'UNIT VALUES'!$D$34*'UNIT VALUES'!$D$36)), 0)</f>
        <v>0</v>
      </c>
      <c r="AB312" s="168">
        <f>ROUND(IF(C312="22",IF(U312&gt;V312,S312*'UNIT VALUES'!$D$40*'UNIT VALUES'!$D$44,0),IF(U312&gt;V312,S312*'UNIT VALUES'!$D$30*'UNIT VALUES'!$D$36)), 0)</f>
        <v>12273</v>
      </c>
      <c r="AC312" s="168">
        <f>ROUND(IF(U312&gt;V312,0,IF(T312&gt;1, IF(C312="66", T312*'UNIT VALUES'!$D$33*'UNIT VALUES'!$D$36,T312*'UNIT VALUES'!$D$32*'UNIT VALUES'!$D$36),0)),0)</f>
        <v>0</v>
      </c>
      <c r="AD312" t="str">
        <f t="shared" si="10"/>
        <v>121008</v>
      </c>
    </row>
    <row r="313" spans="1:30" x14ac:dyDescent="0.25">
      <c r="A313" s="176" t="s">
        <v>5347</v>
      </c>
      <c r="B313" s="176" t="s">
        <v>928</v>
      </c>
      <c r="C313" s="176" t="s">
        <v>27</v>
      </c>
      <c r="D313" s="176" t="s">
        <v>28</v>
      </c>
      <c r="E313" s="176" t="s">
        <v>929</v>
      </c>
      <c r="F313" s="176" t="s">
        <v>984</v>
      </c>
      <c r="G313" s="176" t="s">
        <v>227</v>
      </c>
      <c r="H313" s="176" t="s">
        <v>23</v>
      </c>
      <c r="I313" s="176" t="s">
        <v>985</v>
      </c>
      <c r="J313" s="176" t="s">
        <v>986</v>
      </c>
      <c r="K313" s="176" t="s">
        <v>3332</v>
      </c>
      <c r="L313" s="176" t="s">
        <v>5348</v>
      </c>
      <c r="M313" s="177">
        <v>81371</v>
      </c>
      <c r="N313" s="177">
        <v>81371</v>
      </c>
      <c r="O313" s="177">
        <v>131591</v>
      </c>
      <c r="P313" s="177">
        <v>0</v>
      </c>
      <c r="Q313" s="177">
        <v>40509</v>
      </c>
      <c r="R313" s="177">
        <v>1860</v>
      </c>
      <c r="S313" s="177">
        <v>834</v>
      </c>
      <c r="T313" s="24">
        <f>IF(P313&gt;0, ROUND(IF(IF(OR(C313="51", C313="52", C313="66"), (L313*'UNIT VALUES'!$C$26)-CALCS!P313,0)&gt;0, IF(OR(C313="51", C313="52", C313="66"), (L313*'UNIT VALUES'!$C$26)-CALCS!P313,0), 0), 0), ROUND(IF(IF(OR(C313="51", C313="52", C313="66"), (L313*'UNIT VALUES'!$C$26)-CALCS!O313,0)&gt;0, IF(OR(C313="51", C313="52", C313="66"), (L313*'UNIT VALUES'!$C$26)-CALCS!O313,0), 0), 0))</f>
        <v>0</v>
      </c>
      <c r="U313" s="25">
        <f>IF(C313="22", (O313*'UNIT VALUES'!$D$38)+(Q313*'UNIT VALUES'!$D$39)+(S313*'UNIT VALUES'!$D$40), (O313*'UNIT VALUES'!$D$28)+(Q313*'UNIT VALUES'!$D$29)+(S313*'UNIT VALUES'!$D$30))</f>
        <v>1541042.3943603532</v>
      </c>
      <c r="V313" s="25">
        <f>IF(C313="22",(O313*'UNIT VALUES'!$D$41)+(Q313*'UNIT VALUES'!$D$42)+(R313*'UNIT VALUES'!$D$43),IF(C313="66",(Q313*'UNIT VALUES'!$D$31)+(T313*'UNIT VALUES'!$D$33)+(R313*'UNIT VALUES'!$D$34),(Q313*'UNIT VALUES'!$D$31)+(T313*'UNIT VALUES'!$D$32)+(R313*'UNIT VALUES'!$D$34)))</f>
        <v>830997.03267530981</v>
      </c>
      <c r="W313" s="25">
        <f t="shared" si="9"/>
        <v>1541042</v>
      </c>
      <c r="X313" s="30">
        <f>ROUND(IF(C313="22", W313*'UNIT VALUES'!$D$44, W313*'UNIT VALUES'!$D$36), 0)</f>
        <v>1347180</v>
      </c>
      <c r="Y313" s="168">
        <f>ROUND(IF(C313="22", IF(U313&gt;V313,O313*'UNIT VALUES'!$D$38*'UNIT VALUES'!$D$44,O313*'UNIT VALUES'!$D$41*'UNIT VALUES'!$D$44),IF(U313&gt;V313, O313*'UNIT VALUES'!$D$28*'UNIT VALUES'!$D$36,0)), 0)</f>
        <v>239256</v>
      </c>
      <c r="Z313" s="168">
        <f>ROUND(IF(C313="22", IF(U313&gt;V313,Q313*'UNIT VALUES'!$D$39*'UNIT VALUES'!$D$44,Q313*'UNIT VALUES'!$D$42*'UNIT VALUES'!$D$44), IF(U313&gt;V313, Q313*'UNIT VALUES'!$D$29*'UNIT VALUES'!$D$36, Q313*'UNIT VALUES'!$D$31*'UNIT VALUES'!$D$36)),0)</f>
        <v>988902</v>
      </c>
      <c r="AA313" s="168">
        <f>ROUND(IF(C313="22", IF(U313&gt;V313,0,R313*'UNIT VALUES'!$D$43*'UNIT VALUES'!$D$44),IF(CALCS!U313&gt;CALCS!V313,0,CALCS!R313*'UNIT VALUES'!$D$34*'UNIT VALUES'!$D$36)), 0)</f>
        <v>0</v>
      </c>
      <c r="AB313" s="168">
        <f>ROUND(IF(C313="22",IF(U313&gt;V313,S313*'UNIT VALUES'!$D$40*'UNIT VALUES'!$D$44,0),IF(U313&gt;V313,S313*'UNIT VALUES'!$D$30*'UNIT VALUES'!$D$36)), 0)</f>
        <v>119023</v>
      </c>
      <c r="AC313" s="168">
        <f>ROUND(IF(U313&gt;V313,0,IF(T313&gt;1, IF(C313="66", T313*'UNIT VALUES'!$D$33*'UNIT VALUES'!$D$36,T313*'UNIT VALUES'!$D$32*'UNIT VALUES'!$D$36),0)),0)</f>
        <v>0</v>
      </c>
      <c r="AD313" t="str">
        <f t="shared" si="10"/>
        <v>121038</v>
      </c>
    </row>
    <row r="314" spans="1:30" x14ac:dyDescent="0.25">
      <c r="A314" s="176" t="s">
        <v>5349</v>
      </c>
      <c r="B314" s="176" t="s">
        <v>928</v>
      </c>
      <c r="C314" s="176" t="s">
        <v>47</v>
      </c>
      <c r="D314" s="176" t="s">
        <v>48</v>
      </c>
      <c r="E314" s="176" t="s">
        <v>929</v>
      </c>
      <c r="F314" s="176" t="s">
        <v>907</v>
      </c>
      <c r="G314" s="176" t="s">
        <v>988</v>
      </c>
      <c r="H314" s="176" t="s">
        <v>23</v>
      </c>
      <c r="I314" s="176" t="s">
        <v>378</v>
      </c>
      <c r="J314" s="176" t="s">
        <v>989</v>
      </c>
      <c r="K314" s="176" t="s">
        <v>2123</v>
      </c>
      <c r="L314" s="176" t="s">
        <v>5350</v>
      </c>
      <c r="M314" s="177">
        <v>163274</v>
      </c>
      <c r="N314" s="177">
        <v>145254</v>
      </c>
      <c r="O314" s="177">
        <v>236387</v>
      </c>
      <c r="P314" s="177">
        <v>0</v>
      </c>
      <c r="Q314" s="177">
        <v>63287</v>
      </c>
      <c r="R314" s="177">
        <v>503</v>
      </c>
      <c r="S314" s="177">
        <v>5147</v>
      </c>
      <c r="T314" s="24">
        <f>IF(P314&gt;0, ROUND(IF(IF(OR(C314="51", C314="52", C314="66"), (L314*'UNIT VALUES'!$C$26)-CALCS!P314,0)&gt;0, IF(OR(C314="51", C314="52", C314="66"), (L314*'UNIT VALUES'!$C$26)-CALCS!P314,0), 0), 0), ROUND(IF(IF(OR(C314="51", C314="52", C314="66"), (L314*'UNIT VALUES'!$C$26)-CALCS!O314,0)&gt;0, IF(OR(C314="51", C314="52", C314="66"), (L314*'UNIT VALUES'!$C$26)-CALCS!O314,0), 0), 0))</f>
        <v>0</v>
      </c>
      <c r="U314" s="25">
        <f>IF(C314="22", (O314*'UNIT VALUES'!$D$38)+(Q314*'UNIT VALUES'!$D$39)+(S314*'UNIT VALUES'!$D$40), (O314*'UNIT VALUES'!$D$28)+(Q314*'UNIT VALUES'!$D$29)+(S314*'UNIT VALUES'!$D$30))</f>
        <v>3099167.3413263527</v>
      </c>
      <c r="V314" s="25">
        <f>IF(C314="22",(O314*'UNIT VALUES'!$D$41)+(Q314*'UNIT VALUES'!$D$42)+(R314*'UNIT VALUES'!$D$43),IF(C314="66",(Q314*'UNIT VALUES'!$D$31)+(T314*'UNIT VALUES'!$D$33)+(R314*'UNIT VALUES'!$D$34),(Q314*'UNIT VALUES'!$D$31)+(T314*'UNIT VALUES'!$D$32)+(R314*'UNIT VALUES'!$D$34)))</f>
        <v>1101546.187501851</v>
      </c>
      <c r="W314" s="25">
        <f t="shared" si="9"/>
        <v>3099167</v>
      </c>
      <c r="X314" s="30">
        <f>ROUND(IF(C314="22", W314*'UNIT VALUES'!$D$44, W314*'UNIT VALUES'!$D$36), 0)</f>
        <v>2709294</v>
      </c>
      <c r="Y314" s="168">
        <f>ROUND(IF(C314="22", IF(U314&gt;V314,O314*'UNIT VALUES'!$D$38*'UNIT VALUES'!$D$44,O314*'UNIT VALUES'!$D$41*'UNIT VALUES'!$D$44),IF(U314&gt;V314, O314*'UNIT VALUES'!$D$28*'UNIT VALUES'!$D$36,0)), 0)</f>
        <v>429794</v>
      </c>
      <c r="Z314" s="168">
        <f>ROUND(IF(C314="22", IF(U314&gt;V314,Q314*'UNIT VALUES'!$D$39*'UNIT VALUES'!$D$44,Q314*'UNIT VALUES'!$D$42*'UNIT VALUES'!$D$44), IF(U314&gt;V314, Q314*'UNIT VALUES'!$D$29*'UNIT VALUES'!$D$36, Q314*'UNIT VALUES'!$D$31*'UNIT VALUES'!$D$36)),0)</f>
        <v>1544956</v>
      </c>
      <c r="AA314" s="168">
        <f>ROUND(IF(C314="22", IF(U314&gt;V314,0,R314*'UNIT VALUES'!$D$43*'UNIT VALUES'!$D$44),IF(CALCS!U314&gt;CALCS!V314,0,CALCS!R314*'UNIT VALUES'!$D$34*'UNIT VALUES'!$D$36)), 0)</f>
        <v>0</v>
      </c>
      <c r="AB314" s="168">
        <f>ROUND(IF(C314="22",IF(U314&gt;V314,S314*'UNIT VALUES'!$D$40*'UNIT VALUES'!$D$44,0),IF(U314&gt;V314,S314*'UNIT VALUES'!$D$30*'UNIT VALUES'!$D$36)), 0)</f>
        <v>734545</v>
      </c>
      <c r="AC314" s="168">
        <f>ROUND(IF(U314&gt;V314,0,IF(T314&gt;1, IF(C314="66", T314*'UNIT VALUES'!$D$33*'UNIT VALUES'!$D$36,T314*'UNIT VALUES'!$D$32*'UNIT VALUES'!$D$36),0)),0)</f>
        <v>0</v>
      </c>
      <c r="AD314" t="str">
        <f t="shared" si="10"/>
        <v>121236</v>
      </c>
    </row>
    <row r="315" spans="1:30" x14ac:dyDescent="0.25">
      <c r="A315" s="176" t="s">
        <v>5351</v>
      </c>
      <c r="B315" s="176" t="s">
        <v>928</v>
      </c>
      <c r="C315" s="176" t="s">
        <v>47</v>
      </c>
      <c r="D315" s="176" t="s">
        <v>48</v>
      </c>
      <c r="E315" s="176" t="s">
        <v>929</v>
      </c>
      <c r="F315" s="176" t="s">
        <v>991</v>
      </c>
      <c r="G315" s="176" t="s">
        <v>886</v>
      </c>
      <c r="H315" s="176" t="s">
        <v>23</v>
      </c>
      <c r="I315" s="176" t="s">
        <v>992</v>
      </c>
      <c r="J315" s="176" t="s">
        <v>953</v>
      </c>
      <c r="K315" s="176" t="s">
        <v>2123</v>
      </c>
      <c r="L315" s="176" t="s">
        <v>5352</v>
      </c>
      <c r="M315" s="177">
        <v>121613</v>
      </c>
      <c r="N315" s="177">
        <v>121323</v>
      </c>
      <c r="O315" s="177">
        <v>151998</v>
      </c>
      <c r="P315" s="177">
        <v>0</v>
      </c>
      <c r="Q315" s="177">
        <v>23196</v>
      </c>
      <c r="R315" s="177">
        <v>1413</v>
      </c>
      <c r="S315" s="177">
        <v>2597</v>
      </c>
      <c r="T315" s="24">
        <f>IF(P315&gt;0, ROUND(IF(IF(OR(C315="51", C315="52", C315="66"), (L315*'UNIT VALUES'!$C$26)-CALCS!P315,0)&gt;0, IF(OR(C315="51", C315="52", C315="66"), (L315*'UNIT VALUES'!$C$26)-CALCS!P315,0), 0), 0), ROUND(IF(IF(OR(C315="51", C315="52", C315="66"), (L315*'UNIT VALUES'!$C$26)-CALCS!O315,0)&gt;0, IF(OR(C315="51", C315="52", C315="66"), (L315*'UNIT VALUES'!$C$26)-CALCS!O315,0), 0), 0))</f>
        <v>0</v>
      </c>
      <c r="U315" s="25">
        <f>IF(C315="22", (O315*'UNIT VALUES'!$D$38)+(Q315*'UNIT VALUES'!$D$39)+(S315*'UNIT VALUES'!$D$40), (O315*'UNIT VALUES'!$D$28)+(Q315*'UNIT VALUES'!$D$29)+(S315*'UNIT VALUES'!$D$30))</f>
        <v>1387832.3058250737</v>
      </c>
      <c r="V315" s="25">
        <f>IF(C315="22",(O315*'UNIT VALUES'!$D$41)+(Q315*'UNIT VALUES'!$D$42)+(R315*'UNIT VALUES'!$D$43),IF(C315="66",(Q315*'UNIT VALUES'!$D$31)+(T315*'UNIT VALUES'!$D$33)+(R315*'UNIT VALUES'!$D$34),(Q315*'UNIT VALUES'!$D$31)+(T315*'UNIT VALUES'!$D$32)+(R315*'UNIT VALUES'!$D$34)))</f>
        <v>504324.90513121593</v>
      </c>
      <c r="W315" s="25">
        <f t="shared" si="9"/>
        <v>1387832</v>
      </c>
      <c r="X315" s="30">
        <f>ROUND(IF(C315="22", W315*'UNIT VALUES'!$D$44, W315*'UNIT VALUES'!$D$36), 0)</f>
        <v>1213244</v>
      </c>
      <c r="Y315" s="168">
        <f>ROUND(IF(C315="22", IF(U315&gt;V315,O315*'UNIT VALUES'!$D$38*'UNIT VALUES'!$D$44,O315*'UNIT VALUES'!$D$41*'UNIT VALUES'!$D$44),IF(U315&gt;V315, O315*'UNIT VALUES'!$D$28*'UNIT VALUES'!$D$36,0)), 0)</f>
        <v>276359</v>
      </c>
      <c r="Z315" s="168">
        <f>ROUND(IF(C315="22", IF(U315&gt;V315,Q315*'UNIT VALUES'!$D$39*'UNIT VALUES'!$D$44,Q315*'UNIT VALUES'!$D$42*'UNIT VALUES'!$D$44), IF(U315&gt;V315, Q315*'UNIT VALUES'!$D$29*'UNIT VALUES'!$D$36, Q315*'UNIT VALUES'!$D$31*'UNIT VALUES'!$D$36)),0)</f>
        <v>566258</v>
      </c>
      <c r="AA315" s="168">
        <f>ROUND(IF(C315="22", IF(U315&gt;V315,0,R315*'UNIT VALUES'!$D$43*'UNIT VALUES'!$D$44),IF(CALCS!U315&gt;CALCS!V315,0,CALCS!R315*'UNIT VALUES'!$D$34*'UNIT VALUES'!$D$36)), 0)</f>
        <v>0</v>
      </c>
      <c r="AB315" s="168">
        <f>ROUND(IF(C315="22",IF(U315&gt;V315,S315*'UNIT VALUES'!$D$40*'UNIT VALUES'!$D$44,0),IF(U315&gt;V315,S315*'UNIT VALUES'!$D$30*'UNIT VALUES'!$D$36)), 0)</f>
        <v>370626</v>
      </c>
      <c r="AC315" s="168">
        <f>ROUND(IF(U315&gt;V315,0,IF(T315&gt;1, IF(C315="66", T315*'UNIT VALUES'!$D$33*'UNIT VALUES'!$D$36,T315*'UNIT VALUES'!$D$32*'UNIT VALUES'!$D$36),0)),0)</f>
        <v>0</v>
      </c>
      <c r="AD315" t="str">
        <f t="shared" si="10"/>
        <v>121320</v>
      </c>
    </row>
    <row r="316" spans="1:30" x14ac:dyDescent="0.25">
      <c r="A316" s="176" t="s">
        <v>5353</v>
      </c>
      <c r="B316" s="176" t="s">
        <v>928</v>
      </c>
      <c r="C316" s="176" t="s">
        <v>47</v>
      </c>
      <c r="D316" s="176" t="s">
        <v>48</v>
      </c>
      <c r="E316" s="176" t="s">
        <v>929</v>
      </c>
      <c r="F316" s="176" t="s">
        <v>994</v>
      </c>
      <c r="G316" s="176" t="s">
        <v>988</v>
      </c>
      <c r="H316" s="176" t="s">
        <v>23</v>
      </c>
      <c r="I316" s="176" t="s">
        <v>995</v>
      </c>
      <c r="J316" s="176" t="s">
        <v>989</v>
      </c>
      <c r="K316" s="176" t="s">
        <v>2123</v>
      </c>
      <c r="L316" s="176" t="s">
        <v>5354</v>
      </c>
      <c r="M316" s="177">
        <v>20808</v>
      </c>
      <c r="N316" s="177">
        <v>20668</v>
      </c>
      <c r="O316" s="177">
        <v>67996</v>
      </c>
      <c r="P316" s="177">
        <v>0</v>
      </c>
      <c r="Q316" s="177">
        <v>18508</v>
      </c>
      <c r="R316" s="177">
        <v>288</v>
      </c>
      <c r="S316" s="177">
        <v>1789</v>
      </c>
      <c r="T316" s="24">
        <f>IF(P316&gt;0, ROUND(IF(IF(OR(C316="51", C316="52", C316="66"), (L316*'UNIT VALUES'!$C$26)-CALCS!P316,0)&gt;0, IF(OR(C316="51", C316="52", C316="66"), (L316*'UNIT VALUES'!$C$26)-CALCS!P316,0), 0), 0), ROUND(IF(IF(OR(C316="51", C316="52", C316="66"), (L316*'UNIT VALUES'!$C$26)-CALCS!O316,0)&gt;0, IF(OR(C316="51", C316="52", C316="66"), (L316*'UNIT VALUES'!$C$26)-CALCS!O316,0), 0), 0))</f>
        <v>0</v>
      </c>
      <c r="U316" s="25">
        <f>IF(C316="22", (O316*'UNIT VALUES'!$D$38)+(Q316*'UNIT VALUES'!$D$39)+(S316*'UNIT VALUES'!$D$40), (O316*'UNIT VALUES'!$D$28)+(Q316*'UNIT VALUES'!$D$29)+(S316*'UNIT VALUES'!$D$30))</f>
        <v>950305.96239991242</v>
      </c>
      <c r="V316" s="25">
        <f>IF(C316="22",(O316*'UNIT VALUES'!$D$41)+(Q316*'UNIT VALUES'!$D$42)+(R316*'UNIT VALUES'!$D$43),IF(C316="66",(Q316*'UNIT VALUES'!$D$31)+(T316*'UNIT VALUES'!$D$33)+(R316*'UNIT VALUES'!$D$34),(Q316*'UNIT VALUES'!$D$31)+(T316*'UNIT VALUES'!$D$32)+(R316*'UNIT VALUES'!$D$34)))</f>
        <v>333677.33756243245</v>
      </c>
      <c r="W316" s="25">
        <f t="shared" si="9"/>
        <v>950306</v>
      </c>
      <c r="X316" s="30">
        <f>ROUND(IF(C316="22", W316*'UNIT VALUES'!$D$44, W316*'UNIT VALUES'!$D$36), 0)</f>
        <v>830758</v>
      </c>
      <c r="Y316" s="168">
        <f>ROUND(IF(C316="22", IF(U316&gt;V316,O316*'UNIT VALUES'!$D$38*'UNIT VALUES'!$D$44,O316*'UNIT VALUES'!$D$41*'UNIT VALUES'!$D$44),IF(U316&gt;V316, O316*'UNIT VALUES'!$D$28*'UNIT VALUES'!$D$36,0)), 0)</f>
        <v>123629</v>
      </c>
      <c r="Z316" s="168">
        <f>ROUND(IF(C316="22", IF(U316&gt;V316,Q316*'UNIT VALUES'!$D$39*'UNIT VALUES'!$D$44,Q316*'UNIT VALUES'!$D$42*'UNIT VALUES'!$D$44), IF(U316&gt;V316, Q316*'UNIT VALUES'!$D$29*'UNIT VALUES'!$D$36, Q316*'UNIT VALUES'!$D$31*'UNIT VALUES'!$D$36)),0)</f>
        <v>451815</v>
      </c>
      <c r="AA316" s="168">
        <f>ROUND(IF(C316="22", IF(U316&gt;V316,0,R316*'UNIT VALUES'!$D$43*'UNIT VALUES'!$D$44),IF(CALCS!U316&gt;CALCS!V316,0,CALCS!R316*'UNIT VALUES'!$D$34*'UNIT VALUES'!$D$36)), 0)</f>
        <v>0</v>
      </c>
      <c r="AB316" s="168">
        <f>ROUND(IF(C316="22",IF(U316&gt;V316,S316*'UNIT VALUES'!$D$40*'UNIT VALUES'!$D$44,0),IF(U316&gt;V316,S316*'UNIT VALUES'!$D$30*'UNIT VALUES'!$D$36)), 0)</f>
        <v>255314</v>
      </c>
      <c r="AC316" s="168">
        <f>ROUND(IF(U316&gt;V316,0,IF(T316&gt;1, IF(C316="66", T316*'UNIT VALUES'!$D$33*'UNIT VALUES'!$D$36,T316*'UNIT VALUES'!$D$32*'UNIT VALUES'!$D$36),0)),0)</f>
        <v>0</v>
      </c>
      <c r="AD316" t="str">
        <f t="shared" si="10"/>
        <v>121344</v>
      </c>
    </row>
    <row r="317" spans="1:30" x14ac:dyDescent="0.25">
      <c r="A317" s="176" t="s">
        <v>5355</v>
      </c>
      <c r="B317" s="176" t="s">
        <v>928</v>
      </c>
      <c r="C317" s="176" t="s">
        <v>27</v>
      </c>
      <c r="D317" s="176" t="s">
        <v>28</v>
      </c>
      <c r="E317" s="176" t="s">
        <v>929</v>
      </c>
      <c r="F317" s="176" t="s">
        <v>996</v>
      </c>
      <c r="G317" s="176" t="s">
        <v>472</v>
      </c>
      <c r="H317" s="176" t="s">
        <v>23</v>
      </c>
      <c r="I317" s="176" t="s">
        <v>997</v>
      </c>
      <c r="J317" s="176" t="s">
        <v>932</v>
      </c>
      <c r="K317" s="176" t="s">
        <v>2123</v>
      </c>
      <c r="L317" s="176" t="s">
        <v>5356</v>
      </c>
      <c r="M317" s="177">
        <v>0</v>
      </c>
      <c r="N317" s="177">
        <v>0</v>
      </c>
      <c r="O317" s="177">
        <v>63813</v>
      </c>
      <c r="P317" s="177">
        <v>0</v>
      </c>
      <c r="Q317" s="177">
        <v>5417</v>
      </c>
      <c r="R317" s="177">
        <v>13</v>
      </c>
      <c r="S317" s="177">
        <v>439</v>
      </c>
      <c r="T317" s="24">
        <f>IF(P317&gt;0, ROUND(IF(IF(OR(C317="51", C317="52", C317="66"), (L317*'UNIT VALUES'!$C$26)-CALCS!P317,0)&gt;0, IF(OR(C317="51", C317="52", C317="66"), (L317*'UNIT VALUES'!$C$26)-CALCS!P317,0), 0), 0), ROUND(IF(IF(OR(C317="51", C317="52", C317="66"), (L317*'UNIT VALUES'!$C$26)-CALCS!O317,0)&gt;0, IF(OR(C317="51", C317="52", C317="66"), (L317*'UNIT VALUES'!$C$26)-CALCS!O317,0), 0), 0))</f>
        <v>0</v>
      </c>
      <c r="U317" s="25">
        <f>IF(C317="22", (O317*'UNIT VALUES'!$D$38)+(Q317*'UNIT VALUES'!$D$39)+(S317*'UNIT VALUES'!$D$40), (O317*'UNIT VALUES'!$D$28)+(Q317*'UNIT VALUES'!$D$29)+(S317*'UNIT VALUES'!$D$30))</f>
        <v>355654.88969859807</v>
      </c>
      <c r="V317" s="25">
        <f>IF(C317="22",(O317*'UNIT VALUES'!$D$41)+(Q317*'UNIT VALUES'!$D$42)+(R317*'UNIT VALUES'!$D$43),IF(C317="66",(Q317*'UNIT VALUES'!$D$31)+(T317*'UNIT VALUES'!$D$33)+(R317*'UNIT VALUES'!$D$34),(Q317*'UNIT VALUES'!$D$31)+(T317*'UNIT VALUES'!$D$32)+(R317*'UNIT VALUES'!$D$34)))</f>
        <v>91825.534538312815</v>
      </c>
      <c r="W317" s="25">
        <f t="shared" si="9"/>
        <v>355655</v>
      </c>
      <c r="X317" s="30">
        <f>ROUND(IF(C317="22", W317*'UNIT VALUES'!$D$44, W317*'UNIT VALUES'!$D$36), 0)</f>
        <v>310914</v>
      </c>
      <c r="Y317" s="168">
        <f>ROUND(IF(C317="22", IF(U317&gt;V317,O317*'UNIT VALUES'!$D$38*'UNIT VALUES'!$D$44,O317*'UNIT VALUES'!$D$41*'UNIT VALUES'!$D$44),IF(U317&gt;V317, O317*'UNIT VALUES'!$D$28*'UNIT VALUES'!$D$36,0)), 0)</f>
        <v>116023</v>
      </c>
      <c r="Z317" s="168">
        <f>ROUND(IF(C317="22", IF(U317&gt;V317,Q317*'UNIT VALUES'!$D$39*'UNIT VALUES'!$D$44,Q317*'UNIT VALUES'!$D$42*'UNIT VALUES'!$D$44), IF(U317&gt;V317, Q317*'UNIT VALUES'!$D$29*'UNIT VALUES'!$D$36, Q317*'UNIT VALUES'!$D$31*'UNIT VALUES'!$D$36)),0)</f>
        <v>132239</v>
      </c>
      <c r="AA317" s="168">
        <f>ROUND(IF(C317="22", IF(U317&gt;V317,0,R317*'UNIT VALUES'!$D$43*'UNIT VALUES'!$D$44),IF(CALCS!U317&gt;CALCS!V317,0,CALCS!R317*'UNIT VALUES'!$D$34*'UNIT VALUES'!$D$36)), 0)</f>
        <v>0</v>
      </c>
      <c r="AB317" s="168">
        <f>ROUND(IF(C317="22",IF(U317&gt;V317,S317*'UNIT VALUES'!$D$40*'UNIT VALUES'!$D$44,0),IF(U317&gt;V317,S317*'UNIT VALUES'!$D$30*'UNIT VALUES'!$D$36)), 0)</f>
        <v>62651</v>
      </c>
      <c r="AC317" s="168">
        <f>ROUND(IF(U317&gt;V317,0,IF(T317&gt;1, IF(C317="66", T317*'UNIT VALUES'!$D$33*'UNIT VALUES'!$D$36,T317*'UNIT VALUES'!$D$32*'UNIT VALUES'!$D$36),0)),0)</f>
        <v>0</v>
      </c>
      <c r="AD317" t="str">
        <f t="shared" si="10"/>
        <v>121512</v>
      </c>
    </row>
    <row r="318" spans="1:30" x14ac:dyDescent="0.25">
      <c r="A318" s="176" t="s">
        <v>5357</v>
      </c>
      <c r="B318" s="176" t="s">
        <v>928</v>
      </c>
      <c r="C318" s="176" t="s">
        <v>27</v>
      </c>
      <c r="D318" s="176" t="s">
        <v>28</v>
      </c>
      <c r="E318" s="176" t="s">
        <v>929</v>
      </c>
      <c r="F318" s="176" t="s">
        <v>999</v>
      </c>
      <c r="G318" s="176" t="s">
        <v>82</v>
      </c>
      <c r="H318" s="176" t="s">
        <v>23</v>
      </c>
      <c r="I318" s="176" t="s">
        <v>1000</v>
      </c>
      <c r="J318" s="176" t="s">
        <v>1001</v>
      </c>
      <c r="K318" s="176" t="s">
        <v>3332</v>
      </c>
      <c r="L318" s="176" t="s">
        <v>5358</v>
      </c>
      <c r="M318" s="177">
        <v>0</v>
      </c>
      <c r="N318" s="177">
        <v>0</v>
      </c>
      <c r="O318" s="177">
        <v>69369</v>
      </c>
      <c r="P318" s="177">
        <v>0</v>
      </c>
      <c r="Q318" s="177">
        <v>16583</v>
      </c>
      <c r="R318" s="177">
        <v>459</v>
      </c>
      <c r="S318" s="177">
        <v>974</v>
      </c>
      <c r="T318" s="24">
        <f>IF(P318&gt;0, ROUND(IF(IF(OR(C318="51", C318="52", C318="66"), (L318*'UNIT VALUES'!$C$26)-CALCS!P318,0)&gt;0, IF(OR(C318="51", C318="52", C318="66"), (L318*'UNIT VALUES'!$C$26)-CALCS!P318,0), 0), 0), ROUND(IF(IF(OR(C318="51", C318="52", C318="66"), (L318*'UNIT VALUES'!$C$26)-CALCS!O318,0)&gt;0, IF(OR(C318="51", C318="52", C318="66"), (L318*'UNIT VALUES'!$C$26)-CALCS!O318,0), 0), 0))</f>
        <v>0</v>
      </c>
      <c r="U318" s="25">
        <f>IF(C318="22", (O318*'UNIT VALUES'!$D$38)+(Q318*'UNIT VALUES'!$D$39)+(S318*'UNIT VALUES'!$D$40), (O318*'UNIT VALUES'!$D$28)+(Q318*'UNIT VALUES'!$D$29)+(S318*'UNIT VALUES'!$D$30))</f>
        <v>766357.61893171037</v>
      </c>
      <c r="V318" s="25">
        <f>IF(C318="22",(O318*'UNIT VALUES'!$D$41)+(Q318*'UNIT VALUES'!$D$42)+(R318*'UNIT VALUES'!$D$43),IF(C318="66",(Q318*'UNIT VALUES'!$D$31)+(T318*'UNIT VALUES'!$D$33)+(R318*'UNIT VALUES'!$D$34),(Q318*'UNIT VALUES'!$D$31)+(T318*'UNIT VALUES'!$D$32)+(R318*'UNIT VALUES'!$D$34)))</f>
        <v>315423.46160615713</v>
      </c>
      <c r="W318" s="25">
        <f t="shared" si="9"/>
        <v>766358</v>
      </c>
      <c r="X318" s="30">
        <f>ROUND(IF(C318="22", W318*'UNIT VALUES'!$D$44, W318*'UNIT VALUES'!$D$36), 0)</f>
        <v>669951</v>
      </c>
      <c r="Y318" s="168">
        <f>ROUND(IF(C318="22", IF(U318&gt;V318,O318*'UNIT VALUES'!$D$38*'UNIT VALUES'!$D$44,O318*'UNIT VALUES'!$D$41*'UNIT VALUES'!$D$44),IF(U318&gt;V318, O318*'UNIT VALUES'!$D$28*'UNIT VALUES'!$D$36,0)), 0)</f>
        <v>126125</v>
      </c>
      <c r="Z318" s="168">
        <f>ROUND(IF(C318="22", IF(U318&gt;V318,Q318*'UNIT VALUES'!$D$39*'UNIT VALUES'!$D$44,Q318*'UNIT VALUES'!$D$42*'UNIT VALUES'!$D$44), IF(U318&gt;V318, Q318*'UNIT VALUES'!$D$29*'UNIT VALUES'!$D$36, Q318*'UNIT VALUES'!$D$31*'UNIT VALUES'!$D$36)),0)</f>
        <v>404822</v>
      </c>
      <c r="AA318" s="168">
        <f>ROUND(IF(C318="22", IF(U318&gt;V318,0,R318*'UNIT VALUES'!$D$43*'UNIT VALUES'!$D$44),IF(CALCS!U318&gt;CALCS!V318,0,CALCS!R318*'UNIT VALUES'!$D$34*'UNIT VALUES'!$D$36)), 0)</f>
        <v>0</v>
      </c>
      <c r="AB318" s="168">
        <f>ROUND(IF(C318="22",IF(U318&gt;V318,S318*'UNIT VALUES'!$D$40*'UNIT VALUES'!$D$44,0),IF(U318&gt;V318,S318*'UNIT VALUES'!$D$30*'UNIT VALUES'!$D$36)), 0)</f>
        <v>139003</v>
      </c>
      <c r="AC318" s="168">
        <f>ROUND(IF(U318&gt;V318,0,IF(T318&gt;1, IF(C318="66", T318*'UNIT VALUES'!$D$33*'UNIT VALUES'!$D$36,T318*'UNIT VALUES'!$D$32*'UNIT VALUES'!$D$36),0)),0)</f>
        <v>0</v>
      </c>
      <c r="AD318" t="str">
        <f t="shared" si="10"/>
        <v>121572</v>
      </c>
    </row>
    <row r="319" spans="1:30" x14ac:dyDescent="0.25">
      <c r="A319" s="176" t="s">
        <v>5359</v>
      </c>
      <c r="B319" s="176" t="s">
        <v>928</v>
      </c>
      <c r="C319" s="176" t="s">
        <v>27</v>
      </c>
      <c r="D319" s="176" t="s">
        <v>28</v>
      </c>
      <c r="E319" s="176" t="s">
        <v>929</v>
      </c>
      <c r="F319" s="176" t="s">
        <v>1003</v>
      </c>
      <c r="G319" s="176" t="s">
        <v>1004</v>
      </c>
      <c r="H319" s="176" t="s">
        <v>23</v>
      </c>
      <c r="I319" s="176" t="s">
        <v>1005</v>
      </c>
      <c r="J319" s="176" t="s">
        <v>1006</v>
      </c>
      <c r="K319" s="176" t="s">
        <v>3332</v>
      </c>
      <c r="L319" s="176" t="s">
        <v>5360</v>
      </c>
      <c r="M319" s="177">
        <v>55929</v>
      </c>
      <c r="N319" s="177">
        <v>47406</v>
      </c>
      <c r="O319" s="177">
        <v>106420</v>
      </c>
      <c r="P319" s="177">
        <v>90203</v>
      </c>
      <c r="Q319" s="177">
        <v>18742</v>
      </c>
      <c r="R319" s="177">
        <v>3089</v>
      </c>
      <c r="S319" s="177">
        <v>2288</v>
      </c>
      <c r="T319" s="24">
        <f>IF(P319&gt;0, ROUND(IF(IF(OR(C319="51", C319="52", C319="66"), (L319*'UNIT VALUES'!$C$26)-CALCS!P319,0)&gt;0, IF(OR(C319="51", C319="52", C319="66"), (L319*'UNIT VALUES'!$C$26)-CALCS!P319,0), 0), 0), ROUND(IF(IF(OR(C319="51", C319="52", C319="66"), (L319*'UNIT VALUES'!$C$26)-CALCS!O319,0)&gt;0, IF(OR(C319="51", C319="52", C319="66"), (L319*'UNIT VALUES'!$C$26)-CALCS!O319,0), 0), 0))</f>
        <v>0</v>
      </c>
      <c r="U319" s="25">
        <f>IF(C319="22", (O319*'UNIT VALUES'!$D$38)+(Q319*'UNIT VALUES'!$D$39)+(S319*'UNIT VALUES'!$D$40), (O319*'UNIT VALUES'!$D$28)+(Q319*'UNIT VALUES'!$D$29)+(S319*'UNIT VALUES'!$D$30))</f>
        <v>1118216.986161124</v>
      </c>
      <c r="V319" s="25">
        <f>IF(C319="22",(O319*'UNIT VALUES'!$D$41)+(Q319*'UNIT VALUES'!$D$42)+(R319*'UNIT VALUES'!$D$43),IF(C319="66",(Q319*'UNIT VALUES'!$D$31)+(T319*'UNIT VALUES'!$D$33)+(R319*'UNIT VALUES'!$D$34),(Q319*'UNIT VALUES'!$D$31)+(T319*'UNIT VALUES'!$D$32)+(R319*'UNIT VALUES'!$D$34)))</f>
        <v>566908.07125446678</v>
      </c>
      <c r="W319" s="25">
        <f t="shared" si="9"/>
        <v>1118217</v>
      </c>
      <c r="X319" s="30">
        <f>ROUND(IF(C319="22", W319*'UNIT VALUES'!$D$44, W319*'UNIT VALUES'!$D$36), 0)</f>
        <v>977546</v>
      </c>
      <c r="Y319" s="168">
        <f>ROUND(IF(C319="22", IF(U319&gt;V319,O319*'UNIT VALUES'!$D$38*'UNIT VALUES'!$D$44,O319*'UNIT VALUES'!$D$41*'UNIT VALUES'!$D$44),IF(U319&gt;V319, O319*'UNIT VALUES'!$D$28*'UNIT VALUES'!$D$36,0)), 0)</f>
        <v>193491</v>
      </c>
      <c r="Z319" s="168">
        <f>ROUND(IF(C319="22", IF(U319&gt;V319,Q319*'UNIT VALUES'!$D$39*'UNIT VALUES'!$D$44,Q319*'UNIT VALUES'!$D$42*'UNIT VALUES'!$D$44), IF(U319&gt;V319, Q319*'UNIT VALUES'!$D$29*'UNIT VALUES'!$D$36, Q319*'UNIT VALUES'!$D$31*'UNIT VALUES'!$D$36)),0)</f>
        <v>457528</v>
      </c>
      <c r="AA319" s="168">
        <f>ROUND(IF(C319="22", IF(U319&gt;V319,0,R319*'UNIT VALUES'!$D$43*'UNIT VALUES'!$D$44),IF(CALCS!U319&gt;CALCS!V319,0,CALCS!R319*'UNIT VALUES'!$D$34*'UNIT VALUES'!$D$36)), 0)</f>
        <v>0</v>
      </c>
      <c r="AB319" s="168">
        <f>ROUND(IF(C319="22",IF(U319&gt;V319,S319*'UNIT VALUES'!$D$40*'UNIT VALUES'!$D$44,0),IF(U319&gt;V319,S319*'UNIT VALUES'!$D$30*'UNIT VALUES'!$D$36)), 0)</f>
        <v>326528</v>
      </c>
      <c r="AC319" s="168">
        <f>ROUND(IF(U319&gt;V319,0,IF(T319&gt;1, IF(C319="66", T319*'UNIT VALUES'!$D$33*'UNIT VALUES'!$D$36,T319*'UNIT VALUES'!$D$32*'UNIT VALUES'!$D$36),0)),0)</f>
        <v>0</v>
      </c>
      <c r="AD319" t="str">
        <f t="shared" si="10"/>
        <v>121662</v>
      </c>
    </row>
    <row r="320" spans="1:30" x14ac:dyDescent="0.25">
      <c r="A320" s="176" t="s">
        <v>5361</v>
      </c>
      <c r="B320" s="176" t="s">
        <v>928</v>
      </c>
      <c r="C320" s="176" t="s">
        <v>27</v>
      </c>
      <c r="D320" s="176" t="s">
        <v>28</v>
      </c>
      <c r="E320" s="176" t="s">
        <v>929</v>
      </c>
      <c r="F320" s="176" t="s">
        <v>1008</v>
      </c>
      <c r="G320" s="176" t="s">
        <v>944</v>
      </c>
      <c r="H320" s="176" t="s">
        <v>23</v>
      </c>
      <c r="I320" s="176" t="s">
        <v>1009</v>
      </c>
      <c r="J320" s="176" t="s">
        <v>946</v>
      </c>
      <c r="K320" s="176" t="s">
        <v>3332</v>
      </c>
      <c r="L320" s="176" t="s">
        <v>5362</v>
      </c>
      <c r="M320" s="177">
        <v>58793</v>
      </c>
      <c r="N320" s="177">
        <v>58977</v>
      </c>
      <c r="O320" s="177">
        <v>83065</v>
      </c>
      <c r="P320" s="177">
        <v>0</v>
      </c>
      <c r="Q320" s="177">
        <v>12773</v>
      </c>
      <c r="R320" s="177">
        <v>400</v>
      </c>
      <c r="S320" s="177">
        <v>494</v>
      </c>
      <c r="T320" s="24">
        <f>IF(P320&gt;0, ROUND(IF(IF(OR(C320="51", C320="52", C320="66"), (L320*'UNIT VALUES'!$C$26)-CALCS!P320,0)&gt;0, IF(OR(C320="51", C320="52", C320="66"), (L320*'UNIT VALUES'!$C$26)-CALCS!P320,0), 0), 0), ROUND(IF(IF(OR(C320="51", C320="52", C320="66"), (L320*'UNIT VALUES'!$C$26)-CALCS!O320,0)&gt;0, IF(OR(C320="51", C320="52", C320="66"), (L320*'UNIT VALUES'!$C$26)-CALCS!O320,0), 0), 0))</f>
        <v>0</v>
      </c>
      <c r="U320" s="25">
        <f>IF(C320="22", (O320*'UNIT VALUES'!$D$38)+(Q320*'UNIT VALUES'!$D$39)+(S320*'UNIT VALUES'!$D$40), (O320*'UNIT VALUES'!$D$28)+(Q320*'UNIT VALUES'!$D$29)+(S320*'UNIT VALUES'!$D$30))</f>
        <v>610089.28924915823</v>
      </c>
      <c r="V320" s="25">
        <f>IF(C320="22",(O320*'UNIT VALUES'!$D$41)+(Q320*'UNIT VALUES'!$D$42)+(R320*'UNIT VALUES'!$D$43),IF(C320="66",(Q320*'UNIT VALUES'!$D$31)+(T320*'UNIT VALUES'!$D$33)+(R320*'UNIT VALUES'!$D$34),(Q320*'UNIT VALUES'!$D$31)+(T320*'UNIT VALUES'!$D$32)+(R320*'UNIT VALUES'!$D$34)))</f>
        <v>246757.14947631609</v>
      </c>
      <c r="W320" s="25">
        <f t="shared" ref="W320:W383" si="11">ROUND(IF(U320&gt;V320,U320,V320), 0)</f>
        <v>610089</v>
      </c>
      <c r="X320" s="30">
        <f>ROUND(IF(C320="22", W320*'UNIT VALUES'!$D$44, W320*'UNIT VALUES'!$D$36), 0)</f>
        <v>533340</v>
      </c>
      <c r="Y320" s="168">
        <f>ROUND(IF(C320="22", IF(U320&gt;V320,O320*'UNIT VALUES'!$D$38*'UNIT VALUES'!$D$44,O320*'UNIT VALUES'!$D$41*'UNIT VALUES'!$D$44),IF(U320&gt;V320, O320*'UNIT VALUES'!$D$28*'UNIT VALUES'!$D$36,0)), 0)</f>
        <v>151027</v>
      </c>
      <c r="Z320" s="168">
        <f>ROUND(IF(C320="22", IF(U320&gt;V320,Q320*'UNIT VALUES'!$D$39*'UNIT VALUES'!$D$44,Q320*'UNIT VALUES'!$D$42*'UNIT VALUES'!$D$44), IF(U320&gt;V320, Q320*'UNIT VALUES'!$D$29*'UNIT VALUES'!$D$36, Q320*'UNIT VALUES'!$D$31*'UNIT VALUES'!$D$36)),0)</f>
        <v>311813</v>
      </c>
      <c r="AA320" s="168">
        <f>ROUND(IF(C320="22", IF(U320&gt;V320,0,R320*'UNIT VALUES'!$D$43*'UNIT VALUES'!$D$44),IF(CALCS!U320&gt;CALCS!V320,0,CALCS!R320*'UNIT VALUES'!$D$34*'UNIT VALUES'!$D$36)), 0)</f>
        <v>0</v>
      </c>
      <c r="AB320" s="168">
        <f>ROUND(IF(C320="22",IF(U320&gt;V320,S320*'UNIT VALUES'!$D$40*'UNIT VALUES'!$D$44,0),IF(U320&gt;V320,S320*'UNIT VALUES'!$D$30*'UNIT VALUES'!$D$36)), 0)</f>
        <v>70500</v>
      </c>
      <c r="AC320" s="168">
        <f>ROUND(IF(U320&gt;V320,0,IF(T320&gt;1, IF(C320="66", T320*'UNIT VALUES'!$D$33*'UNIT VALUES'!$D$36,T320*'UNIT VALUES'!$D$32*'UNIT VALUES'!$D$36),0)),0)</f>
        <v>0</v>
      </c>
      <c r="AD320" t="str">
        <f t="shared" si="10"/>
        <v>121710</v>
      </c>
    </row>
    <row r="321" spans="1:30" x14ac:dyDescent="0.25">
      <c r="A321" s="176" t="s">
        <v>5363</v>
      </c>
      <c r="B321" s="176" t="s">
        <v>928</v>
      </c>
      <c r="C321" s="176" t="s">
        <v>47</v>
      </c>
      <c r="D321" s="176" t="s">
        <v>48</v>
      </c>
      <c r="E321" s="176" t="s">
        <v>929</v>
      </c>
      <c r="F321" s="176" t="s">
        <v>409</v>
      </c>
      <c r="G321" s="176" t="s">
        <v>886</v>
      </c>
      <c r="H321" s="176" t="s">
        <v>23</v>
      </c>
      <c r="I321" s="176" t="s">
        <v>1011</v>
      </c>
      <c r="J321" s="176" t="s">
        <v>953</v>
      </c>
      <c r="K321" s="176" t="s">
        <v>2123</v>
      </c>
      <c r="L321" s="176" t="s">
        <v>5364</v>
      </c>
      <c r="M321" s="177">
        <v>0</v>
      </c>
      <c r="N321" s="177">
        <v>0</v>
      </c>
      <c r="O321" s="177">
        <v>71626</v>
      </c>
      <c r="P321" s="177">
        <v>0</v>
      </c>
      <c r="Q321" s="177">
        <v>16113</v>
      </c>
      <c r="R321" s="177">
        <v>199</v>
      </c>
      <c r="S321" s="177">
        <v>1313</v>
      </c>
      <c r="T321" s="24">
        <f>IF(P321&gt;0, ROUND(IF(IF(OR(C321="51", C321="52", C321="66"), (L321*'UNIT VALUES'!$C$26)-CALCS!P321,0)&gt;0, IF(OR(C321="51", C321="52", C321="66"), (L321*'UNIT VALUES'!$C$26)-CALCS!P321,0), 0), 0), ROUND(IF(IF(OR(C321="51", C321="52", C321="66"), (L321*'UNIT VALUES'!$C$26)-CALCS!O321,0)&gt;0, IF(OR(C321="51", C321="52", C321="66"), (L321*'UNIT VALUES'!$C$26)-CALCS!O321,0), 0), 0))</f>
        <v>0</v>
      </c>
      <c r="U321" s="25">
        <f>IF(C321="22", (O321*'UNIT VALUES'!$D$38)+(Q321*'UNIT VALUES'!$D$39)+(S321*'UNIT VALUES'!$D$40), (O321*'UNIT VALUES'!$D$28)+(Q321*'UNIT VALUES'!$D$29)+(S321*'UNIT VALUES'!$D$30))</f>
        <v>813268.80911680218</v>
      </c>
      <c r="V321" s="25">
        <f>IF(C321="22",(O321*'UNIT VALUES'!$D$41)+(Q321*'UNIT VALUES'!$D$42)+(R321*'UNIT VALUES'!$D$43),IF(C321="66",(Q321*'UNIT VALUES'!$D$31)+(T321*'UNIT VALUES'!$D$33)+(R321*'UNIT VALUES'!$D$34),(Q321*'UNIT VALUES'!$D$31)+(T321*'UNIT VALUES'!$D$32)+(R321*'UNIT VALUES'!$D$34)))</f>
        <v>286263.18374834798</v>
      </c>
      <c r="W321" s="25">
        <f t="shared" si="11"/>
        <v>813269</v>
      </c>
      <c r="X321" s="30">
        <f>ROUND(IF(C321="22", W321*'UNIT VALUES'!$D$44, W321*'UNIT VALUES'!$D$36), 0)</f>
        <v>710960</v>
      </c>
      <c r="Y321" s="168">
        <f>ROUND(IF(C321="22", IF(U321&gt;V321,O321*'UNIT VALUES'!$D$38*'UNIT VALUES'!$D$44,O321*'UNIT VALUES'!$D$41*'UNIT VALUES'!$D$44),IF(U321&gt;V321, O321*'UNIT VALUES'!$D$28*'UNIT VALUES'!$D$36,0)), 0)</f>
        <v>130229</v>
      </c>
      <c r="Z321" s="168">
        <f>ROUND(IF(C321="22", IF(U321&gt;V321,Q321*'UNIT VALUES'!$D$39*'UNIT VALUES'!$D$44,Q321*'UNIT VALUES'!$D$42*'UNIT VALUES'!$D$44), IF(U321&gt;V321, Q321*'UNIT VALUES'!$D$29*'UNIT VALUES'!$D$36, Q321*'UNIT VALUES'!$D$31*'UNIT VALUES'!$D$36)),0)</f>
        <v>393349</v>
      </c>
      <c r="AA321" s="168">
        <f>ROUND(IF(C321="22", IF(U321&gt;V321,0,R321*'UNIT VALUES'!$D$43*'UNIT VALUES'!$D$44),IF(CALCS!U321&gt;CALCS!V321,0,CALCS!R321*'UNIT VALUES'!$D$34*'UNIT VALUES'!$D$36)), 0)</f>
        <v>0</v>
      </c>
      <c r="AB321" s="168">
        <f>ROUND(IF(C321="22",IF(U321&gt;V321,S321*'UNIT VALUES'!$D$40*'UNIT VALUES'!$D$44,0),IF(U321&gt;V321,S321*'UNIT VALUES'!$D$30*'UNIT VALUES'!$D$36)), 0)</f>
        <v>187382</v>
      </c>
      <c r="AC321" s="168">
        <f>ROUND(IF(U321&gt;V321,0,IF(T321&gt;1, IF(C321="66", T321*'UNIT VALUES'!$D$33*'UNIT VALUES'!$D$36,T321*'UNIT VALUES'!$D$32*'UNIT VALUES'!$D$36),0)),0)</f>
        <v>0</v>
      </c>
      <c r="AD321" t="str">
        <f t="shared" si="10"/>
        <v>121728</v>
      </c>
    </row>
    <row r="322" spans="1:30" x14ac:dyDescent="0.25">
      <c r="A322" s="176" t="s">
        <v>5365</v>
      </c>
      <c r="B322" s="176" t="s">
        <v>928</v>
      </c>
      <c r="C322" s="176" t="s">
        <v>27</v>
      </c>
      <c r="D322" s="176" t="s">
        <v>28</v>
      </c>
      <c r="E322" s="176" t="s">
        <v>929</v>
      </c>
      <c r="F322" s="176" t="s">
        <v>1013</v>
      </c>
      <c r="G322" s="176" t="s">
        <v>1014</v>
      </c>
      <c r="H322" s="176" t="s">
        <v>23</v>
      </c>
      <c r="I322" s="176" t="s">
        <v>1015</v>
      </c>
      <c r="J322" s="176" t="s">
        <v>1016</v>
      </c>
      <c r="K322" s="176" t="s">
        <v>2123</v>
      </c>
      <c r="L322" s="176" t="s">
        <v>4878</v>
      </c>
      <c r="M322" s="177">
        <v>0</v>
      </c>
      <c r="N322" s="177">
        <v>0</v>
      </c>
      <c r="O322" s="177">
        <v>17847</v>
      </c>
      <c r="P322" s="177">
        <v>0</v>
      </c>
      <c r="Q322" s="177">
        <v>1275</v>
      </c>
      <c r="R322" s="177">
        <v>22</v>
      </c>
      <c r="S322" s="177">
        <v>83</v>
      </c>
      <c r="T322" s="24">
        <f>IF(P322&gt;0, ROUND(IF(IF(OR(C322="51", C322="52", C322="66"), (L322*'UNIT VALUES'!$C$26)-CALCS!P322,0)&gt;0, IF(OR(C322="51", C322="52", C322="66"), (L322*'UNIT VALUES'!$C$26)-CALCS!P322,0), 0), 0), ROUND(IF(IF(OR(C322="51", C322="52", C322="66"), (L322*'UNIT VALUES'!$C$26)-CALCS!O322,0)&gt;0, IF(OR(C322="51", C322="52", C322="66"), (L322*'UNIT VALUES'!$C$26)-CALCS!O322,0), 0), 0))</f>
        <v>0</v>
      </c>
      <c r="U322" s="25">
        <f>IF(C322="22", (O322*'UNIT VALUES'!$D$38)+(Q322*'UNIT VALUES'!$D$39)+(S322*'UNIT VALUES'!$D$40), (O322*'UNIT VALUES'!$D$28)+(Q322*'UNIT VALUES'!$D$29)+(S322*'UNIT VALUES'!$D$30))</f>
        <v>86272.40135248001</v>
      </c>
      <c r="V322" s="25">
        <f>IF(C322="22",(O322*'UNIT VALUES'!$D$41)+(Q322*'UNIT VALUES'!$D$42)+(R322*'UNIT VALUES'!$D$43),IF(C322="66",(Q322*'UNIT VALUES'!$D$31)+(T322*'UNIT VALUES'!$D$33)+(R322*'UNIT VALUES'!$D$34),(Q322*'UNIT VALUES'!$D$31)+(T322*'UNIT VALUES'!$D$32)+(R322*'UNIT VALUES'!$D$34)))</f>
        <v>23163.568697547551</v>
      </c>
      <c r="W322" s="25">
        <f t="shared" si="11"/>
        <v>86272</v>
      </c>
      <c r="X322" s="30">
        <f>ROUND(IF(C322="22", W322*'UNIT VALUES'!$D$44, W322*'UNIT VALUES'!$D$36), 0)</f>
        <v>75419</v>
      </c>
      <c r="Y322" s="168">
        <f>ROUND(IF(C322="22", IF(U322&gt;V322,O322*'UNIT VALUES'!$D$38*'UNIT VALUES'!$D$44,O322*'UNIT VALUES'!$D$41*'UNIT VALUES'!$D$44),IF(U322&gt;V322, O322*'UNIT VALUES'!$D$28*'UNIT VALUES'!$D$36,0)), 0)</f>
        <v>32449</v>
      </c>
      <c r="Z322" s="168">
        <f>ROUND(IF(C322="22", IF(U322&gt;V322,Q322*'UNIT VALUES'!$D$39*'UNIT VALUES'!$D$44,Q322*'UNIT VALUES'!$D$42*'UNIT VALUES'!$D$44), IF(U322&gt;V322, Q322*'UNIT VALUES'!$D$29*'UNIT VALUES'!$D$36, Q322*'UNIT VALUES'!$D$31*'UNIT VALUES'!$D$36)),0)</f>
        <v>31125</v>
      </c>
      <c r="AA322" s="168">
        <f>ROUND(IF(C322="22", IF(U322&gt;V322,0,R322*'UNIT VALUES'!$D$43*'UNIT VALUES'!$D$44),IF(CALCS!U322&gt;CALCS!V322,0,CALCS!R322*'UNIT VALUES'!$D$34*'UNIT VALUES'!$D$36)), 0)</f>
        <v>0</v>
      </c>
      <c r="AB322" s="168">
        <f>ROUND(IF(C322="22",IF(U322&gt;V322,S322*'UNIT VALUES'!$D$40*'UNIT VALUES'!$D$44,0),IF(U322&gt;V322,S322*'UNIT VALUES'!$D$30*'UNIT VALUES'!$D$36)), 0)</f>
        <v>11845</v>
      </c>
      <c r="AC322" s="168">
        <f>ROUND(IF(U322&gt;V322,0,IF(T322&gt;1, IF(C322="66", T322*'UNIT VALUES'!$D$33*'UNIT VALUES'!$D$36,T322*'UNIT VALUES'!$D$32*'UNIT VALUES'!$D$36),0)),0)</f>
        <v>0</v>
      </c>
      <c r="AD322" t="str">
        <f t="shared" si="10"/>
        <v>121874</v>
      </c>
    </row>
    <row r="323" spans="1:30" x14ac:dyDescent="0.25">
      <c r="A323" s="176" t="s">
        <v>5366</v>
      </c>
      <c r="B323" s="176" t="s">
        <v>928</v>
      </c>
      <c r="C323" s="176" t="s">
        <v>47</v>
      </c>
      <c r="D323" s="176" t="s">
        <v>48</v>
      </c>
      <c r="E323" s="176" t="s">
        <v>929</v>
      </c>
      <c r="F323" s="176" t="s">
        <v>1018</v>
      </c>
      <c r="G323" s="176" t="s">
        <v>886</v>
      </c>
      <c r="H323" s="176" t="s">
        <v>23</v>
      </c>
      <c r="I323" s="176" t="s">
        <v>1019</v>
      </c>
      <c r="J323" s="176" t="s">
        <v>953</v>
      </c>
      <c r="K323" s="176" t="s">
        <v>2123</v>
      </c>
      <c r="L323" s="176" t="s">
        <v>5367</v>
      </c>
      <c r="M323" s="177">
        <v>0</v>
      </c>
      <c r="N323" s="177">
        <v>0</v>
      </c>
      <c r="O323" s="177">
        <v>57870</v>
      </c>
      <c r="P323" s="177">
        <v>0</v>
      </c>
      <c r="Q323" s="177">
        <v>7334</v>
      </c>
      <c r="R323" s="177">
        <v>68</v>
      </c>
      <c r="S323" s="177">
        <v>481</v>
      </c>
      <c r="T323" s="24">
        <f>IF(P323&gt;0, ROUND(IF(IF(OR(C323="51", C323="52", C323="66"), (L323*'UNIT VALUES'!$C$26)-CALCS!P323,0)&gt;0, IF(OR(C323="51", C323="52", C323="66"), (L323*'UNIT VALUES'!$C$26)-CALCS!P323,0), 0), 0), ROUND(IF(IF(OR(C323="51", C323="52", C323="66"), (L323*'UNIT VALUES'!$C$26)-CALCS!O323,0)&gt;0, IF(OR(C323="51", C323="52", C323="66"), (L323*'UNIT VALUES'!$C$26)-CALCS!O323,0), 0), 0))</f>
        <v>0</v>
      </c>
      <c r="U323" s="25">
        <f>IF(C323="22", (O323*'UNIT VALUES'!$D$38)+(Q323*'UNIT VALUES'!$D$39)+(S323*'UNIT VALUES'!$D$40), (O323*'UNIT VALUES'!$D$28)+(Q323*'UNIT VALUES'!$D$29)+(S323*'UNIT VALUES'!$D$30))</f>
        <v>403682.9123112213</v>
      </c>
      <c r="V323" s="25">
        <f>IF(C323="22",(O323*'UNIT VALUES'!$D$41)+(Q323*'UNIT VALUES'!$D$42)+(R323*'UNIT VALUES'!$D$43),IF(C323="66",(Q323*'UNIT VALUES'!$D$31)+(T323*'UNIT VALUES'!$D$33)+(R323*'UNIT VALUES'!$D$34),(Q323*'UNIT VALUES'!$D$31)+(T323*'UNIT VALUES'!$D$32)+(R323*'UNIT VALUES'!$D$34)))</f>
        <v>128447.36348900304</v>
      </c>
      <c r="W323" s="25">
        <f t="shared" si="11"/>
        <v>403683</v>
      </c>
      <c r="X323" s="30">
        <f>ROUND(IF(C323="22", W323*'UNIT VALUES'!$D$44, W323*'UNIT VALUES'!$D$36), 0)</f>
        <v>352900</v>
      </c>
      <c r="Y323" s="168">
        <f>ROUND(IF(C323="22", IF(U323&gt;V323,O323*'UNIT VALUES'!$D$38*'UNIT VALUES'!$D$44,O323*'UNIT VALUES'!$D$41*'UNIT VALUES'!$D$44),IF(U323&gt;V323, O323*'UNIT VALUES'!$D$28*'UNIT VALUES'!$D$36,0)), 0)</f>
        <v>105218</v>
      </c>
      <c r="Z323" s="168">
        <f>ROUND(IF(C323="22", IF(U323&gt;V323,Q323*'UNIT VALUES'!$D$39*'UNIT VALUES'!$D$44,Q323*'UNIT VALUES'!$D$42*'UNIT VALUES'!$D$44), IF(U323&gt;V323, Q323*'UNIT VALUES'!$D$29*'UNIT VALUES'!$D$36, Q323*'UNIT VALUES'!$D$31*'UNIT VALUES'!$D$36)),0)</f>
        <v>179037</v>
      </c>
      <c r="AA323" s="168">
        <f>ROUND(IF(C323="22", IF(U323&gt;V323,0,R323*'UNIT VALUES'!$D$43*'UNIT VALUES'!$D$44),IF(CALCS!U323&gt;CALCS!V323,0,CALCS!R323*'UNIT VALUES'!$D$34*'UNIT VALUES'!$D$36)), 0)</f>
        <v>0</v>
      </c>
      <c r="AB323" s="168">
        <f>ROUND(IF(C323="22",IF(U323&gt;V323,S323*'UNIT VALUES'!$D$40*'UNIT VALUES'!$D$44,0),IF(U323&gt;V323,S323*'UNIT VALUES'!$D$30*'UNIT VALUES'!$D$36)), 0)</f>
        <v>68645</v>
      </c>
      <c r="AC323" s="168">
        <f>ROUND(IF(U323&gt;V323,0,IF(T323&gt;1, IF(C323="66", T323*'UNIT VALUES'!$D$33*'UNIT VALUES'!$D$36,T323*'UNIT VALUES'!$D$32*'UNIT VALUES'!$D$36),0)),0)</f>
        <v>0</v>
      </c>
      <c r="AD323" t="str">
        <f t="shared" ref="AD323:AD386" si="12">E323&amp;F323</f>
        <v>121878</v>
      </c>
    </row>
    <row r="324" spans="1:30" x14ac:dyDescent="0.25">
      <c r="A324" s="176" t="s">
        <v>5368</v>
      </c>
      <c r="B324" s="176" t="s">
        <v>928</v>
      </c>
      <c r="C324" s="176" t="s">
        <v>27</v>
      </c>
      <c r="D324" s="176" t="s">
        <v>28</v>
      </c>
      <c r="E324" s="176" t="s">
        <v>929</v>
      </c>
      <c r="F324" s="176" t="s">
        <v>1021</v>
      </c>
      <c r="G324" s="176" t="s">
        <v>860</v>
      </c>
      <c r="H324" s="176" t="s">
        <v>23</v>
      </c>
      <c r="I324" s="176" t="s">
        <v>1022</v>
      </c>
      <c r="J324" s="176" t="s">
        <v>949</v>
      </c>
      <c r="K324" s="176" t="s">
        <v>3332</v>
      </c>
      <c r="L324" s="176" t="s">
        <v>5369</v>
      </c>
      <c r="M324" s="177">
        <v>46536</v>
      </c>
      <c r="N324" s="177">
        <v>46536</v>
      </c>
      <c r="O324" s="177">
        <v>81185</v>
      </c>
      <c r="P324" s="177">
        <v>0</v>
      </c>
      <c r="Q324" s="177">
        <v>12081</v>
      </c>
      <c r="R324" s="177">
        <v>650</v>
      </c>
      <c r="S324" s="177">
        <v>487</v>
      </c>
      <c r="T324" s="24">
        <f>IF(P324&gt;0, ROUND(IF(IF(OR(C324="51", C324="52", C324="66"), (L324*'UNIT VALUES'!$C$26)-CALCS!P324,0)&gt;0, IF(OR(C324="51", C324="52", C324="66"), (L324*'UNIT VALUES'!$C$26)-CALCS!P324,0), 0), 0), ROUND(IF(IF(OR(C324="51", C324="52", C324="66"), (L324*'UNIT VALUES'!$C$26)-CALCS!O324,0)&gt;0, IF(OR(C324="51", C324="52", C324="66"), (L324*'UNIT VALUES'!$C$26)-CALCS!O324,0), 0), 0))</f>
        <v>0</v>
      </c>
      <c r="U324" s="25">
        <f>IF(C324="22", (O324*'UNIT VALUES'!$D$38)+(Q324*'UNIT VALUES'!$D$39)+(S324*'UNIT VALUES'!$D$40), (O324*'UNIT VALUES'!$D$28)+(Q324*'UNIT VALUES'!$D$29)+(S324*'UNIT VALUES'!$D$30))</f>
        <v>585712.50454974407</v>
      </c>
      <c r="V324" s="25">
        <f>IF(C324="22",(O324*'UNIT VALUES'!$D$41)+(Q324*'UNIT VALUES'!$D$42)+(R324*'UNIT VALUES'!$D$43),IF(C324="66",(Q324*'UNIT VALUES'!$D$31)+(T324*'UNIT VALUES'!$D$33)+(R324*'UNIT VALUES'!$D$34),(Q324*'UNIT VALUES'!$D$31)+(T324*'UNIT VALUES'!$D$32)+(R324*'UNIT VALUES'!$D$34)))</f>
        <v>255629.56831819977</v>
      </c>
      <c r="W324" s="25">
        <f t="shared" si="11"/>
        <v>585713</v>
      </c>
      <c r="X324" s="30">
        <f>ROUND(IF(C324="22", W324*'UNIT VALUES'!$D$44, W324*'UNIT VALUES'!$D$36), 0)</f>
        <v>512031</v>
      </c>
      <c r="Y324" s="168">
        <f>ROUND(IF(C324="22", IF(U324&gt;V324,O324*'UNIT VALUES'!$D$38*'UNIT VALUES'!$D$44,O324*'UNIT VALUES'!$D$41*'UNIT VALUES'!$D$44),IF(U324&gt;V324, O324*'UNIT VALUES'!$D$28*'UNIT VALUES'!$D$36,0)), 0)</f>
        <v>147609</v>
      </c>
      <c r="Z324" s="168">
        <f>ROUND(IF(C324="22", IF(U324&gt;V324,Q324*'UNIT VALUES'!$D$39*'UNIT VALUES'!$D$44,Q324*'UNIT VALUES'!$D$42*'UNIT VALUES'!$D$44), IF(U324&gt;V324, Q324*'UNIT VALUES'!$D$29*'UNIT VALUES'!$D$36, Q324*'UNIT VALUES'!$D$31*'UNIT VALUES'!$D$36)),0)</f>
        <v>294920</v>
      </c>
      <c r="AA324" s="168">
        <f>ROUND(IF(C324="22", IF(U324&gt;V324,0,R324*'UNIT VALUES'!$D$43*'UNIT VALUES'!$D$44),IF(CALCS!U324&gt;CALCS!V324,0,CALCS!R324*'UNIT VALUES'!$D$34*'UNIT VALUES'!$D$36)), 0)</f>
        <v>0</v>
      </c>
      <c r="AB324" s="168">
        <f>ROUND(IF(C324="22",IF(U324&gt;V324,S324*'UNIT VALUES'!$D$40*'UNIT VALUES'!$D$44,0),IF(U324&gt;V324,S324*'UNIT VALUES'!$D$30*'UNIT VALUES'!$D$36)), 0)</f>
        <v>69501</v>
      </c>
      <c r="AC324" s="168">
        <f>ROUND(IF(U324&gt;V324,0,IF(T324&gt;1, IF(C324="66", T324*'UNIT VALUES'!$D$33*'UNIT VALUES'!$D$36,T324*'UNIT VALUES'!$D$32*'UNIT VALUES'!$D$36),0)),0)</f>
        <v>0</v>
      </c>
      <c r="AD324" t="str">
        <f t="shared" si="12"/>
        <v>121926</v>
      </c>
    </row>
    <row r="325" spans="1:30" x14ac:dyDescent="0.25">
      <c r="A325" s="176" t="s">
        <v>5370</v>
      </c>
      <c r="B325" s="176" t="s">
        <v>928</v>
      </c>
      <c r="C325" s="176" t="s">
        <v>27</v>
      </c>
      <c r="D325" s="176" t="s">
        <v>28</v>
      </c>
      <c r="E325" s="176" t="s">
        <v>929</v>
      </c>
      <c r="F325" s="176" t="s">
        <v>1024</v>
      </c>
      <c r="G325" s="176" t="s">
        <v>988</v>
      </c>
      <c r="H325" s="176" t="s">
        <v>23</v>
      </c>
      <c r="I325" s="176" t="s">
        <v>1025</v>
      </c>
      <c r="J325" s="176" t="s">
        <v>989</v>
      </c>
      <c r="K325" s="176" t="s">
        <v>2123</v>
      </c>
      <c r="L325" s="176" t="s">
        <v>5371</v>
      </c>
      <c r="M325" s="177">
        <v>399811</v>
      </c>
      <c r="N325" s="177">
        <v>346865</v>
      </c>
      <c r="O325" s="177">
        <v>453579</v>
      </c>
      <c r="P325" s="177">
        <v>0</v>
      </c>
      <c r="Q325" s="177">
        <v>118084</v>
      </c>
      <c r="R325" s="177">
        <v>19820</v>
      </c>
      <c r="S325" s="177">
        <v>10870</v>
      </c>
      <c r="T325" s="24">
        <f>IF(P325&gt;0, ROUND(IF(IF(OR(C325="51", C325="52", C325="66"), (L325*'UNIT VALUES'!$C$26)-CALCS!P325,0)&gt;0, IF(OR(C325="51", C325="52", C325="66"), (L325*'UNIT VALUES'!$C$26)-CALCS!P325,0), 0), 0), ROUND(IF(IF(OR(C325="51", C325="52", C325="66"), (L325*'UNIT VALUES'!$C$26)-CALCS!O325,0)&gt;0, IF(OR(C325="51", C325="52", C325="66"), (L325*'UNIT VALUES'!$C$26)-CALCS!O325,0), 0), 0))</f>
        <v>7229</v>
      </c>
      <c r="U325" s="25">
        <f>IF(C325="22", (O325*'UNIT VALUES'!$D$38)+(Q325*'UNIT VALUES'!$D$39)+(S325*'UNIT VALUES'!$D$40), (O325*'UNIT VALUES'!$D$28)+(Q325*'UNIT VALUES'!$D$29)+(S325*'UNIT VALUES'!$D$30))</f>
        <v>6015362.7547358237</v>
      </c>
      <c r="V325" s="25">
        <f>IF(C325="22",(O325*'UNIT VALUES'!$D$41)+(Q325*'UNIT VALUES'!$D$42)+(R325*'UNIT VALUES'!$D$43),IF(C325="66",(Q325*'UNIT VALUES'!$D$31)+(T325*'UNIT VALUES'!$D$33)+(R325*'UNIT VALUES'!$D$34),(Q325*'UNIT VALUES'!$D$31)+(T325*'UNIT VALUES'!$D$32)+(R325*'UNIT VALUES'!$D$34)))</f>
        <v>3692291.009281232</v>
      </c>
      <c r="W325" s="25">
        <f t="shared" si="11"/>
        <v>6015363</v>
      </c>
      <c r="X325" s="30">
        <f>ROUND(IF(C325="22", W325*'UNIT VALUES'!$D$44, W325*'UNIT VALUES'!$D$36), 0)</f>
        <v>5258634</v>
      </c>
      <c r="Y325" s="168">
        <f>ROUND(IF(C325="22", IF(U325&gt;V325,O325*'UNIT VALUES'!$D$38*'UNIT VALUES'!$D$44,O325*'UNIT VALUES'!$D$41*'UNIT VALUES'!$D$44),IF(U325&gt;V325, O325*'UNIT VALUES'!$D$28*'UNIT VALUES'!$D$36,0)), 0)</f>
        <v>824687</v>
      </c>
      <c r="Z325" s="168">
        <f>ROUND(IF(C325="22", IF(U325&gt;V325,Q325*'UNIT VALUES'!$D$39*'UNIT VALUES'!$D$44,Q325*'UNIT VALUES'!$D$42*'UNIT VALUES'!$D$44), IF(U325&gt;V325, Q325*'UNIT VALUES'!$D$29*'UNIT VALUES'!$D$36, Q325*'UNIT VALUES'!$D$31*'UNIT VALUES'!$D$36)),0)</f>
        <v>2882654</v>
      </c>
      <c r="AA325" s="168">
        <f>ROUND(IF(C325="22", IF(U325&gt;V325,0,R325*'UNIT VALUES'!$D$43*'UNIT VALUES'!$D$44),IF(CALCS!U325&gt;CALCS!V325,0,CALCS!R325*'UNIT VALUES'!$D$34*'UNIT VALUES'!$D$36)), 0)</f>
        <v>0</v>
      </c>
      <c r="AB325" s="168">
        <f>ROUND(IF(C325="22",IF(U325&gt;V325,S325*'UNIT VALUES'!$D$40*'UNIT VALUES'!$D$44,0),IF(U325&gt;V325,S325*'UNIT VALUES'!$D$30*'UNIT VALUES'!$D$36)), 0)</f>
        <v>1551292</v>
      </c>
      <c r="AC325" s="168">
        <f>ROUND(IF(U325&gt;V325,0,IF(T325&gt;1, IF(C325="66", T325*'UNIT VALUES'!$D$33*'UNIT VALUES'!$D$36,T325*'UNIT VALUES'!$D$32*'UNIT VALUES'!$D$36),0)),0)</f>
        <v>0</v>
      </c>
      <c r="AD325" t="str">
        <f t="shared" si="12"/>
        <v>121968</v>
      </c>
    </row>
    <row r="326" spans="1:30" x14ac:dyDescent="0.25">
      <c r="A326" s="176" t="s">
        <v>5372</v>
      </c>
      <c r="B326" s="176" t="s">
        <v>928</v>
      </c>
      <c r="C326" s="176" t="s">
        <v>27</v>
      </c>
      <c r="D326" s="176" t="s">
        <v>28</v>
      </c>
      <c r="E326" s="176" t="s">
        <v>929</v>
      </c>
      <c r="F326" s="176" t="s">
        <v>1027</v>
      </c>
      <c r="G326" s="176" t="s">
        <v>988</v>
      </c>
      <c r="H326" s="176" t="s">
        <v>23</v>
      </c>
      <c r="I326" s="176" t="s">
        <v>1028</v>
      </c>
      <c r="J326" s="176" t="s">
        <v>989</v>
      </c>
      <c r="K326" s="176" t="s">
        <v>2123</v>
      </c>
      <c r="L326" s="176" t="s">
        <v>5373</v>
      </c>
      <c r="M326" s="177">
        <v>97388</v>
      </c>
      <c r="N326" s="177">
        <v>96298</v>
      </c>
      <c r="O326" s="177">
        <v>91917</v>
      </c>
      <c r="P326" s="177">
        <v>0</v>
      </c>
      <c r="Q326" s="177">
        <v>16015</v>
      </c>
      <c r="R326" s="177">
        <v>8072</v>
      </c>
      <c r="S326" s="177">
        <v>2536</v>
      </c>
      <c r="T326" s="24">
        <f>IF(P326&gt;0, ROUND(IF(IF(OR(C326="51", C326="52", C326="66"), (L326*'UNIT VALUES'!$C$26)-CALCS!P326,0)&gt;0, IF(OR(C326="51", C326="52", C326="66"), (L326*'UNIT VALUES'!$C$26)-CALCS!P326,0), 0), 0), ROUND(IF(IF(OR(C326="51", C326="52", C326="66"), (L326*'UNIT VALUES'!$C$26)-CALCS!O326,0)&gt;0, IF(OR(C326="51", C326="52", C326="66"), (L326*'UNIT VALUES'!$C$26)-CALCS!O326,0), 0), 0))</f>
        <v>7839</v>
      </c>
      <c r="U326" s="25">
        <f>IF(C326="22", (O326*'UNIT VALUES'!$D$38)+(Q326*'UNIT VALUES'!$D$39)+(S326*'UNIT VALUES'!$D$40), (O326*'UNIT VALUES'!$D$28)+(Q326*'UNIT VALUES'!$D$29)+(S326*'UNIT VALUES'!$D$30))</f>
        <v>1052388.361691246</v>
      </c>
      <c r="V326" s="25">
        <f>IF(C326="22",(O326*'UNIT VALUES'!$D$41)+(Q326*'UNIT VALUES'!$D$42)+(R326*'UNIT VALUES'!$D$43),IF(C326="66",(Q326*'UNIT VALUES'!$D$31)+(T326*'UNIT VALUES'!$D$33)+(R326*'UNIT VALUES'!$D$34),(Q326*'UNIT VALUES'!$D$31)+(T326*'UNIT VALUES'!$D$32)+(R326*'UNIT VALUES'!$D$34)))</f>
        <v>1028055.0957728366</v>
      </c>
      <c r="W326" s="25">
        <f t="shared" si="11"/>
        <v>1052388</v>
      </c>
      <c r="X326" s="30">
        <f>ROUND(IF(C326="22", W326*'UNIT VALUES'!$D$44, W326*'UNIT VALUES'!$D$36), 0)</f>
        <v>919998</v>
      </c>
      <c r="Y326" s="168">
        <f>ROUND(IF(C326="22", IF(U326&gt;V326,O326*'UNIT VALUES'!$D$38*'UNIT VALUES'!$D$44,O326*'UNIT VALUES'!$D$41*'UNIT VALUES'!$D$44),IF(U326&gt;V326, O326*'UNIT VALUES'!$D$28*'UNIT VALUES'!$D$36,0)), 0)</f>
        <v>167121</v>
      </c>
      <c r="Z326" s="168">
        <f>ROUND(IF(C326="22", IF(U326&gt;V326,Q326*'UNIT VALUES'!$D$39*'UNIT VALUES'!$D$44,Q326*'UNIT VALUES'!$D$42*'UNIT VALUES'!$D$44), IF(U326&gt;V326, Q326*'UNIT VALUES'!$D$29*'UNIT VALUES'!$D$36, Q326*'UNIT VALUES'!$D$31*'UNIT VALUES'!$D$36)),0)</f>
        <v>390957</v>
      </c>
      <c r="AA326" s="168">
        <f>ROUND(IF(C326="22", IF(U326&gt;V326,0,R326*'UNIT VALUES'!$D$43*'UNIT VALUES'!$D$44),IF(CALCS!U326&gt;CALCS!V326,0,CALCS!R326*'UNIT VALUES'!$D$34*'UNIT VALUES'!$D$36)), 0)</f>
        <v>0</v>
      </c>
      <c r="AB326" s="168">
        <f>ROUND(IF(C326="22",IF(U326&gt;V326,S326*'UNIT VALUES'!$D$40*'UNIT VALUES'!$D$44,0),IF(U326&gt;V326,S326*'UNIT VALUES'!$D$30*'UNIT VALUES'!$D$36)), 0)</f>
        <v>361921</v>
      </c>
      <c r="AC326" s="168">
        <f>ROUND(IF(U326&gt;V326,0,IF(T326&gt;1, IF(C326="66", T326*'UNIT VALUES'!$D$33*'UNIT VALUES'!$D$36,T326*'UNIT VALUES'!$D$32*'UNIT VALUES'!$D$36),0)),0)</f>
        <v>0</v>
      </c>
      <c r="AD326" t="str">
        <f t="shared" si="12"/>
        <v>121974</v>
      </c>
    </row>
    <row r="327" spans="1:30" x14ac:dyDescent="0.25">
      <c r="A327" s="176" t="s">
        <v>5374</v>
      </c>
      <c r="B327" s="176" t="s">
        <v>928</v>
      </c>
      <c r="C327" s="176" t="s">
        <v>47</v>
      </c>
      <c r="D327" s="176" t="s">
        <v>48</v>
      </c>
      <c r="E327" s="176" t="s">
        <v>929</v>
      </c>
      <c r="F327" s="176" t="s">
        <v>1030</v>
      </c>
      <c r="G327" s="176" t="s">
        <v>988</v>
      </c>
      <c r="H327" s="176" t="s">
        <v>23</v>
      </c>
      <c r="I327" s="176" t="s">
        <v>1031</v>
      </c>
      <c r="J327" s="176" t="s">
        <v>989</v>
      </c>
      <c r="K327" s="176" t="s">
        <v>2123</v>
      </c>
      <c r="L327" s="176" t="s">
        <v>4878</v>
      </c>
      <c r="M327" s="177">
        <v>0</v>
      </c>
      <c r="N327" s="177">
        <v>0</v>
      </c>
      <c r="O327" s="177">
        <v>113058</v>
      </c>
      <c r="P327" s="177">
        <v>0</v>
      </c>
      <c r="Q327" s="177">
        <v>25534</v>
      </c>
      <c r="R327" s="177">
        <v>104</v>
      </c>
      <c r="S327" s="177">
        <v>1871</v>
      </c>
      <c r="T327" s="24">
        <f>IF(P327&gt;0, ROUND(IF(IF(OR(C327="51", C327="52", C327="66"), (L327*'UNIT VALUES'!$C$26)-CALCS!P327,0)&gt;0, IF(OR(C327="51", C327="52", C327="66"), (L327*'UNIT VALUES'!$C$26)-CALCS!P327,0), 0), 0), ROUND(IF(IF(OR(C327="51", C327="52", C327="66"), (L327*'UNIT VALUES'!$C$26)-CALCS!O327,0)&gt;0, IF(OR(C327="51", C327="52", C327="66"), (L327*'UNIT VALUES'!$C$26)-CALCS!O327,0), 0), 0))</f>
        <v>0</v>
      </c>
      <c r="U327" s="25">
        <f>IF(C327="22", (O327*'UNIT VALUES'!$D$38)+(Q327*'UNIT VALUES'!$D$39)+(S327*'UNIT VALUES'!$D$40), (O327*'UNIT VALUES'!$D$28)+(Q327*'UNIT VALUES'!$D$29)+(S327*'UNIT VALUES'!$D$30))</f>
        <v>1253613.0196695311</v>
      </c>
      <c r="V327" s="25">
        <f>IF(C327="22",(O327*'UNIT VALUES'!$D$41)+(Q327*'UNIT VALUES'!$D$42)+(R327*'UNIT VALUES'!$D$43),IF(C327="66",(Q327*'UNIT VALUES'!$D$31)+(T327*'UNIT VALUES'!$D$33)+(R327*'UNIT VALUES'!$D$34),(Q327*'UNIT VALUES'!$D$31)+(T327*'UNIT VALUES'!$D$32)+(R327*'UNIT VALUES'!$D$34)))</f>
        <v>436333.65379240061</v>
      </c>
      <c r="W327" s="25">
        <f t="shared" si="11"/>
        <v>1253613</v>
      </c>
      <c r="X327" s="30">
        <f>ROUND(IF(C327="22", W327*'UNIT VALUES'!$D$44, W327*'UNIT VALUES'!$D$36), 0)</f>
        <v>1095909</v>
      </c>
      <c r="Y327" s="168">
        <f>ROUND(IF(C327="22", IF(U327&gt;V327,O327*'UNIT VALUES'!$D$38*'UNIT VALUES'!$D$44,O327*'UNIT VALUES'!$D$41*'UNIT VALUES'!$D$44),IF(U327&gt;V327, O327*'UNIT VALUES'!$D$28*'UNIT VALUES'!$D$36,0)), 0)</f>
        <v>205560</v>
      </c>
      <c r="Z327" s="168">
        <f>ROUND(IF(C327="22", IF(U327&gt;V327,Q327*'UNIT VALUES'!$D$39*'UNIT VALUES'!$D$44,Q327*'UNIT VALUES'!$D$42*'UNIT VALUES'!$D$44), IF(U327&gt;V327, Q327*'UNIT VALUES'!$D$29*'UNIT VALUES'!$D$36, Q327*'UNIT VALUES'!$D$31*'UNIT VALUES'!$D$36)),0)</f>
        <v>623333</v>
      </c>
      <c r="AA327" s="168">
        <f>ROUND(IF(C327="22", IF(U327&gt;V327,0,R327*'UNIT VALUES'!$D$43*'UNIT VALUES'!$D$44),IF(CALCS!U327&gt;CALCS!V327,0,CALCS!R327*'UNIT VALUES'!$D$34*'UNIT VALUES'!$D$36)), 0)</f>
        <v>0</v>
      </c>
      <c r="AB327" s="168">
        <f>ROUND(IF(C327="22",IF(U327&gt;V327,S327*'UNIT VALUES'!$D$40*'UNIT VALUES'!$D$44,0),IF(U327&gt;V327,S327*'UNIT VALUES'!$D$30*'UNIT VALUES'!$D$36)), 0)</f>
        <v>267016</v>
      </c>
      <c r="AC327" s="168">
        <f>ROUND(IF(U327&gt;V327,0,IF(T327&gt;1, IF(C327="66", T327*'UNIT VALUES'!$D$33*'UNIT VALUES'!$D$36,T327*'UNIT VALUES'!$D$32*'UNIT VALUES'!$D$36),0)),0)</f>
        <v>0</v>
      </c>
      <c r="AD327" t="str">
        <f t="shared" si="12"/>
        <v>121976</v>
      </c>
    </row>
    <row r="328" spans="1:30" x14ac:dyDescent="0.25">
      <c r="A328" s="176" t="s">
        <v>5375</v>
      </c>
      <c r="B328" s="176" t="s">
        <v>928</v>
      </c>
      <c r="C328" s="176" t="s">
        <v>47</v>
      </c>
      <c r="D328" s="176" t="s">
        <v>48</v>
      </c>
      <c r="E328" s="176" t="s">
        <v>929</v>
      </c>
      <c r="F328" s="176" t="s">
        <v>1033</v>
      </c>
      <c r="G328" s="176" t="s">
        <v>886</v>
      </c>
      <c r="H328" s="176" t="s">
        <v>23</v>
      </c>
      <c r="I328" s="176" t="s">
        <v>1034</v>
      </c>
      <c r="J328" s="176" t="s">
        <v>953</v>
      </c>
      <c r="K328" s="176" t="s">
        <v>2123</v>
      </c>
      <c r="L328" s="176" t="s">
        <v>5376</v>
      </c>
      <c r="M328" s="177">
        <v>0</v>
      </c>
      <c r="N328" s="177">
        <v>0</v>
      </c>
      <c r="O328" s="177">
        <v>138449</v>
      </c>
      <c r="P328" s="177">
        <v>0</v>
      </c>
      <c r="Q328" s="177">
        <v>12614</v>
      </c>
      <c r="R328" s="177">
        <v>181</v>
      </c>
      <c r="S328" s="177">
        <v>1753</v>
      </c>
      <c r="T328" s="24">
        <f>IF(P328&gt;0, ROUND(IF(IF(OR(C328="51", C328="52", C328="66"), (L328*'UNIT VALUES'!$C$26)-CALCS!P328,0)&gt;0, IF(OR(C328="51", C328="52", C328="66"), (L328*'UNIT VALUES'!$C$26)-CALCS!P328,0), 0), 0), ROUND(IF(IF(OR(C328="51", C328="52", C328="66"), (L328*'UNIT VALUES'!$C$26)-CALCS!O328,0)&gt;0, IF(OR(C328="51", C328="52", C328="66"), (L328*'UNIT VALUES'!$C$26)-CALCS!O328,0), 0), 0))</f>
        <v>0</v>
      </c>
      <c r="U328" s="25">
        <f>IF(C328="22", (O328*'UNIT VALUES'!$D$38)+(Q328*'UNIT VALUES'!$D$39)+(S328*'UNIT VALUES'!$D$40), (O328*'UNIT VALUES'!$D$28)+(Q328*'UNIT VALUES'!$D$29)+(S328*'UNIT VALUES'!$D$30))</f>
        <v>926369.47644756176</v>
      </c>
      <c r="V328" s="25">
        <f>IF(C328="22",(O328*'UNIT VALUES'!$D$41)+(Q328*'UNIT VALUES'!$D$42)+(R328*'UNIT VALUES'!$D$43),IF(C328="66",(Q328*'UNIT VALUES'!$D$31)+(T328*'UNIT VALUES'!$D$33)+(R328*'UNIT VALUES'!$D$34),(Q328*'UNIT VALUES'!$D$31)+(T328*'UNIT VALUES'!$D$32)+(R328*'UNIT VALUES'!$D$34)))</f>
        <v>226164.19974154778</v>
      </c>
      <c r="W328" s="25">
        <f t="shared" si="11"/>
        <v>926369</v>
      </c>
      <c r="X328" s="30">
        <f>ROUND(IF(C328="22", W328*'UNIT VALUES'!$D$44, W328*'UNIT VALUES'!$D$36), 0)</f>
        <v>809832</v>
      </c>
      <c r="Y328" s="168">
        <f>ROUND(IF(C328="22", IF(U328&gt;V328,O328*'UNIT VALUES'!$D$38*'UNIT VALUES'!$D$44,O328*'UNIT VALUES'!$D$41*'UNIT VALUES'!$D$44),IF(U328&gt;V328, O328*'UNIT VALUES'!$D$28*'UNIT VALUES'!$D$36,0)), 0)</f>
        <v>251725</v>
      </c>
      <c r="Z328" s="168">
        <f>ROUND(IF(C328="22", IF(U328&gt;V328,Q328*'UNIT VALUES'!$D$39*'UNIT VALUES'!$D$44,Q328*'UNIT VALUES'!$D$42*'UNIT VALUES'!$D$44), IF(U328&gt;V328, Q328*'UNIT VALUES'!$D$29*'UNIT VALUES'!$D$36, Q328*'UNIT VALUES'!$D$31*'UNIT VALUES'!$D$36)),0)</f>
        <v>307932</v>
      </c>
      <c r="AA328" s="168">
        <f>ROUND(IF(C328="22", IF(U328&gt;V328,0,R328*'UNIT VALUES'!$D$43*'UNIT VALUES'!$D$44),IF(CALCS!U328&gt;CALCS!V328,0,CALCS!R328*'UNIT VALUES'!$D$34*'UNIT VALUES'!$D$36)), 0)</f>
        <v>0</v>
      </c>
      <c r="AB328" s="168">
        <f>ROUND(IF(C328="22",IF(U328&gt;V328,S328*'UNIT VALUES'!$D$40*'UNIT VALUES'!$D$44,0),IF(U328&gt;V328,S328*'UNIT VALUES'!$D$30*'UNIT VALUES'!$D$36)), 0)</f>
        <v>250176</v>
      </c>
      <c r="AC328" s="168">
        <f>ROUND(IF(U328&gt;V328,0,IF(T328&gt;1, IF(C328="66", T328*'UNIT VALUES'!$D$33*'UNIT VALUES'!$D$36,T328*'UNIT VALUES'!$D$32*'UNIT VALUES'!$D$36),0)),0)</f>
        <v>0</v>
      </c>
      <c r="AD328" t="str">
        <f t="shared" si="12"/>
        <v>122022</v>
      </c>
    </row>
    <row r="329" spans="1:30" x14ac:dyDescent="0.25">
      <c r="A329" s="176" t="s">
        <v>5377</v>
      </c>
      <c r="B329" s="176" t="s">
        <v>928</v>
      </c>
      <c r="C329" s="176" t="s">
        <v>27</v>
      </c>
      <c r="D329" s="176" t="s">
        <v>28</v>
      </c>
      <c r="E329" s="176" t="s">
        <v>929</v>
      </c>
      <c r="F329" s="176" t="s">
        <v>1036</v>
      </c>
      <c r="G329" s="176" t="s">
        <v>1014</v>
      </c>
      <c r="H329" s="176" t="s">
        <v>23</v>
      </c>
      <c r="I329" s="176" t="s">
        <v>1037</v>
      </c>
      <c r="J329" s="176" t="s">
        <v>1016</v>
      </c>
      <c r="K329" s="176" t="s">
        <v>2123</v>
      </c>
      <c r="L329" s="176" t="s">
        <v>5378</v>
      </c>
      <c r="M329" s="177">
        <v>17641</v>
      </c>
      <c r="N329" s="177">
        <v>17581</v>
      </c>
      <c r="O329" s="177">
        <v>21845</v>
      </c>
      <c r="P329" s="177">
        <v>0</v>
      </c>
      <c r="Q329" s="177">
        <v>1789</v>
      </c>
      <c r="R329" s="177">
        <v>97</v>
      </c>
      <c r="S329" s="177">
        <v>72</v>
      </c>
      <c r="T329" s="24">
        <f>IF(P329&gt;0, ROUND(IF(IF(OR(C329="51", C329="52", C329="66"), (L329*'UNIT VALUES'!$C$26)-CALCS!P329,0)&gt;0, IF(OR(C329="51", C329="52", C329="66"), (L329*'UNIT VALUES'!$C$26)-CALCS!P329,0), 0), 0), ROUND(IF(IF(OR(C329="51", C329="52", C329="66"), (L329*'UNIT VALUES'!$C$26)-CALCS!O329,0)&gt;0, IF(OR(C329="51", C329="52", C329="66"), (L329*'UNIT VALUES'!$C$26)-CALCS!O329,0), 0), 0))</f>
        <v>0</v>
      </c>
      <c r="U329" s="25">
        <f>IF(C329="22", (O329*'UNIT VALUES'!$D$38)+(Q329*'UNIT VALUES'!$D$39)+(S329*'UNIT VALUES'!$D$40), (O329*'UNIT VALUES'!$D$28)+(Q329*'UNIT VALUES'!$D$29)+(S329*'UNIT VALUES'!$D$30))</f>
        <v>107145.12428106122</v>
      </c>
      <c r="V329" s="25">
        <f>IF(C329="22",(O329*'UNIT VALUES'!$D$41)+(Q329*'UNIT VALUES'!$D$42)+(R329*'UNIT VALUES'!$D$43),IF(C329="66",(Q329*'UNIT VALUES'!$D$31)+(T329*'UNIT VALUES'!$D$33)+(R329*'UNIT VALUES'!$D$34),(Q329*'UNIT VALUES'!$D$31)+(T329*'UNIT VALUES'!$D$32)+(R329*'UNIT VALUES'!$D$34)))</f>
        <v>37915.625841303307</v>
      </c>
      <c r="W329" s="25">
        <f t="shared" si="11"/>
        <v>107145</v>
      </c>
      <c r="X329" s="30">
        <f>ROUND(IF(C329="22", W329*'UNIT VALUES'!$D$44, W329*'UNIT VALUES'!$D$36), 0)</f>
        <v>93666</v>
      </c>
      <c r="Y329" s="168">
        <f>ROUND(IF(C329="22", IF(U329&gt;V329,O329*'UNIT VALUES'!$D$38*'UNIT VALUES'!$D$44,O329*'UNIT VALUES'!$D$41*'UNIT VALUES'!$D$44),IF(U329&gt;V329, O329*'UNIT VALUES'!$D$28*'UNIT VALUES'!$D$36,0)), 0)</f>
        <v>39718</v>
      </c>
      <c r="Z329" s="168">
        <f>ROUND(IF(C329="22", IF(U329&gt;V329,Q329*'UNIT VALUES'!$D$39*'UNIT VALUES'!$D$44,Q329*'UNIT VALUES'!$D$42*'UNIT VALUES'!$D$44), IF(U329&gt;V329, Q329*'UNIT VALUES'!$D$29*'UNIT VALUES'!$D$36, Q329*'UNIT VALUES'!$D$31*'UNIT VALUES'!$D$36)),0)</f>
        <v>43673</v>
      </c>
      <c r="AA329" s="168">
        <f>ROUND(IF(C329="22", IF(U329&gt;V329,0,R329*'UNIT VALUES'!$D$43*'UNIT VALUES'!$D$44),IF(CALCS!U329&gt;CALCS!V329,0,CALCS!R329*'UNIT VALUES'!$D$34*'UNIT VALUES'!$D$36)), 0)</f>
        <v>0</v>
      </c>
      <c r="AB329" s="168">
        <f>ROUND(IF(C329="22",IF(U329&gt;V329,S329*'UNIT VALUES'!$D$40*'UNIT VALUES'!$D$44,0),IF(U329&gt;V329,S329*'UNIT VALUES'!$D$30*'UNIT VALUES'!$D$36)), 0)</f>
        <v>10275</v>
      </c>
      <c r="AC329" s="168">
        <f>ROUND(IF(U329&gt;V329,0,IF(T329&gt;1, IF(C329="66", T329*'UNIT VALUES'!$D$33*'UNIT VALUES'!$D$36,T329*'UNIT VALUES'!$D$32*'UNIT VALUES'!$D$36),0)),0)</f>
        <v>0</v>
      </c>
      <c r="AD329" t="str">
        <f t="shared" si="12"/>
        <v>122064</v>
      </c>
    </row>
    <row r="330" spans="1:30" x14ac:dyDescent="0.25">
      <c r="A330" s="176" t="s">
        <v>5379</v>
      </c>
      <c r="B330" s="176" t="s">
        <v>928</v>
      </c>
      <c r="C330" s="176" t="s">
        <v>47</v>
      </c>
      <c r="D330" s="176" t="s">
        <v>48</v>
      </c>
      <c r="E330" s="176" t="s">
        <v>929</v>
      </c>
      <c r="F330" s="176" t="s">
        <v>1039</v>
      </c>
      <c r="G330" s="176" t="s">
        <v>988</v>
      </c>
      <c r="H330" s="176" t="s">
        <v>23</v>
      </c>
      <c r="I330" s="176" t="s">
        <v>1040</v>
      </c>
      <c r="J330" s="176" t="s">
        <v>989</v>
      </c>
      <c r="K330" s="176" t="s">
        <v>2123</v>
      </c>
      <c r="L330" s="176" t="s">
        <v>5380</v>
      </c>
      <c r="M330" s="177">
        <v>42876</v>
      </c>
      <c r="N330" s="177">
        <v>42556</v>
      </c>
      <c r="O330" s="177">
        <v>62139</v>
      </c>
      <c r="P330" s="177">
        <v>0</v>
      </c>
      <c r="Q330" s="177">
        <v>15346</v>
      </c>
      <c r="R330" s="177">
        <v>331</v>
      </c>
      <c r="S330" s="177">
        <v>1885</v>
      </c>
      <c r="T330" s="24">
        <f>IF(P330&gt;0, ROUND(IF(IF(OR(C330="51", C330="52", C330="66"), (L330*'UNIT VALUES'!$C$26)-CALCS!P330,0)&gt;0, IF(OR(C330="51", C330="52", C330="66"), (L330*'UNIT VALUES'!$C$26)-CALCS!P330,0), 0), 0), ROUND(IF(IF(OR(C330="51", C330="52", C330="66"), (L330*'UNIT VALUES'!$C$26)-CALCS!O330,0)&gt;0, IF(OR(C330="51", C330="52", C330="66"), (L330*'UNIT VALUES'!$C$26)-CALCS!O330,0), 0), 0))</f>
        <v>0</v>
      </c>
      <c r="U330" s="25">
        <f>IF(C330="22", (O330*'UNIT VALUES'!$D$38)+(Q330*'UNIT VALUES'!$D$39)+(S330*'UNIT VALUES'!$D$40), (O330*'UNIT VALUES'!$D$28)+(Q330*'UNIT VALUES'!$D$29)+(S330*'UNIT VALUES'!$D$30))</f>
        <v>865498.16516857455</v>
      </c>
      <c r="V330" s="25">
        <f>IF(C330="22",(O330*'UNIT VALUES'!$D$41)+(Q330*'UNIT VALUES'!$D$42)+(R330*'UNIT VALUES'!$D$43),IF(C330="66",(Q330*'UNIT VALUES'!$D$31)+(T330*'UNIT VALUES'!$D$33)+(R330*'UNIT VALUES'!$D$34),(Q330*'UNIT VALUES'!$D$31)+(T330*'UNIT VALUES'!$D$32)+(R330*'UNIT VALUES'!$D$34)))</f>
        <v>284218.65335969796</v>
      </c>
      <c r="W330" s="25">
        <f t="shared" si="11"/>
        <v>865498</v>
      </c>
      <c r="X330" s="30">
        <f>ROUND(IF(C330="22", W330*'UNIT VALUES'!$D$44, W330*'UNIT VALUES'!$D$36), 0)</f>
        <v>756619</v>
      </c>
      <c r="Y330" s="168">
        <f>ROUND(IF(C330="22", IF(U330&gt;V330,O330*'UNIT VALUES'!$D$38*'UNIT VALUES'!$D$44,O330*'UNIT VALUES'!$D$41*'UNIT VALUES'!$D$44),IF(U330&gt;V330, O330*'UNIT VALUES'!$D$28*'UNIT VALUES'!$D$36,0)), 0)</f>
        <v>112980</v>
      </c>
      <c r="Z330" s="168">
        <f>ROUND(IF(C330="22", IF(U330&gt;V330,Q330*'UNIT VALUES'!$D$39*'UNIT VALUES'!$D$44,Q330*'UNIT VALUES'!$D$42*'UNIT VALUES'!$D$44), IF(U330&gt;V330, Q330*'UNIT VALUES'!$D$29*'UNIT VALUES'!$D$36, Q330*'UNIT VALUES'!$D$31*'UNIT VALUES'!$D$36)),0)</f>
        <v>374625</v>
      </c>
      <c r="AA330" s="168">
        <f>ROUND(IF(C330="22", IF(U330&gt;V330,0,R330*'UNIT VALUES'!$D$43*'UNIT VALUES'!$D$44),IF(CALCS!U330&gt;CALCS!V330,0,CALCS!R330*'UNIT VALUES'!$D$34*'UNIT VALUES'!$D$36)), 0)</f>
        <v>0</v>
      </c>
      <c r="AB330" s="168">
        <f>ROUND(IF(C330="22",IF(U330&gt;V330,S330*'UNIT VALUES'!$D$40*'UNIT VALUES'!$D$44,0),IF(U330&gt;V330,S330*'UNIT VALUES'!$D$30*'UNIT VALUES'!$D$36)), 0)</f>
        <v>269014</v>
      </c>
      <c r="AC330" s="168">
        <f>ROUND(IF(U330&gt;V330,0,IF(T330&gt;1, IF(C330="66", T330*'UNIT VALUES'!$D$33*'UNIT VALUES'!$D$36,T330*'UNIT VALUES'!$D$32*'UNIT VALUES'!$D$36),0)),0)</f>
        <v>0</v>
      </c>
      <c r="AD330" t="str">
        <f t="shared" si="12"/>
        <v>122142</v>
      </c>
    </row>
    <row r="331" spans="1:30" x14ac:dyDescent="0.25">
      <c r="A331" s="176" t="s">
        <v>5381</v>
      </c>
      <c r="B331" s="176" t="s">
        <v>928</v>
      </c>
      <c r="C331" s="176" t="s">
        <v>27</v>
      </c>
      <c r="D331" s="176" t="s">
        <v>28</v>
      </c>
      <c r="E331" s="176" t="s">
        <v>929</v>
      </c>
      <c r="F331" s="176" t="s">
        <v>1042</v>
      </c>
      <c r="G331" s="176" t="s">
        <v>384</v>
      </c>
      <c r="H331" s="176" t="s">
        <v>23</v>
      </c>
      <c r="I331" s="176" t="s">
        <v>1043</v>
      </c>
      <c r="J331" s="176" t="s">
        <v>1044</v>
      </c>
      <c r="K331" s="176" t="s">
        <v>3332</v>
      </c>
      <c r="L331" s="176" t="s">
        <v>5382</v>
      </c>
      <c r="M331" s="177">
        <v>37170</v>
      </c>
      <c r="N331" s="177">
        <v>37170</v>
      </c>
      <c r="O331" s="177">
        <v>59253</v>
      </c>
      <c r="P331" s="177">
        <v>0</v>
      </c>
      <c r="Q331" s="177">
        <v>12189</v>
      </c>
      <c r="R331" s="177">
        <v>1101</v>
      </c>
      <c r="S331" s="177">
        <v>421</v>
      </c>
      <c r="T331" s="24">
        <f>IF(P331&gt;0, ROUND(IF(IF(OR(C331="51", C331="52", C331="66"), (L331*'UNIT VALUES'!$C$26)-CALCS!P331,0)&gt;0, IF(OR(C331="51", C331="52", C331="66"), (L331*'UNIT VALUES'!$C$26)-CALCS!P331,0), 0), 0), ROUND(IF(IF(OR(C331="51", C331="52", C331="66"), (L331*'UNIT VALUES'!$C$26)-CALCS!O331,0)&gt;0, IF(OR(C331="51", C331="52", C331="66"), (L331*'UNIT VALUES'!$C$26)-CALCS!O331,0), 0), 0))</f>
        <v>0</v>
      </c>
      <c r="U331" s="25">
        <f>IF(C331="22", (O331*'UNIT VALUES'!$D$38)+(Q331*'UNIT VALUES'!$D$39)+(S331*'UNIT VALUES'!$D$40), (O331*'UNIT VALUES'!$D$28)+(Q331*'UNIT VALUES'!$D$29)+(S331*'UNIT VALUES'!$D$30))</f>
        <v>532339.32513592776</v>
      </c>
      <c r="V331" s="25">
        <f>IF(C331="22",(O331*'UNIT VALUES'!$D$41)+(Q331*'UNIT VALUES'!$D$42)+(R331*'UNIT VALUES'!$D$43),IF(C331="66",(Q331*'UNIT VALUES'!$D$31)+(T331*'UNIT VALUES'!$D$33)+(R331*'UNIT VALUES'!$D$34),(Q331*'UNIT VALUES'!$D$31)+(T331*'UNIT VALUES'!$D$32)+(R331*'UNIT VALUES'!$D$34)))</f>
        <v>294361.21393784269</v>
      </c>
      <c r="W331" s="25">
        <f t="shared" si="11"/>
        <v>532339</v>
      </c>
      <c r="X331" s="30">
        <f>ROUND(IF(C331="22", W331*'UNIT VALUES'!$D$44, W331*'UNIT VALUES'!$D$36), 0)</f>
        <v>465371</v>
      </c>
      <c r="Y331" s="168">
        <f>ROUND(IF(C331="22", IF(U331&gt;V331,O331*'UNIT VALUES'!$D$38*'UNIT VALUES'!$D$44,O331*'UNIT VALUES'!$D$41*'UNIT VALUES'!$D$44),IF(U331&gt;V331, O331*'UNIT VALUES'!$D$28*'UNIT VALUES'!$D$36,0)), 0)</f>
        <v>107733</v>
      </c>
      <c r="Z331" s="168">
        <f>ROUND(IF(C331="22", IF(U331&gt;V331,Q331*'UNIT VALUES'!$D$39*'UNIT VALUES'!$D$44,Q331*'UNIT VALUES'!$D$42*'UNIT VALUES'!$D$44), IF(U331&gt;V331, Q331*'UNIT VALUES'!$D$29*'UNIT VALUES'!$D$36, Q331*'UNIT VALUES'!$D$31*'UNIT VALUES'!$D$36)),0)</f>
        <v>297557</v>
      </c>
      <c r="AA331" s="168">
        <f>ROUND(IF(C331="22", IF(U331&gt;V331,0,R331*'UNIT VALUES'!$D$43*'UNIT VALUES'!$D$44),IF(CALCS!U331&gt;CALCS!V331,0,CALCS!R331*'UNIT VALUES'!$D$34*'UNIT VALUES'!$D$36)), 0)</f>
        <v>0</v>
      </c>
      <c r="AB331" s="168">
        <f>ROUND(IF(C331="22",IF(U331&gt;V331,S331*'UNIT VALUES'!$D$40*'UNIT VALUES'!$D$44,0),IF(U331&gt;V331,S331*'UNIT VALUES'!$D$30*'UNIT VALUES'!$D$36)), 0)</f>
        <v>60082</v>
      </c>
      <c r="AC331" s="168">
        <f>ROUND(IF(U331&gt;V331,0,IF(T331&gt;1, IF(C331="66", T331*'UNIT VALUES'!$D$33*'UNIT VALUES'!$D$36,T331*'UNIT VALUES'!$D$32*'UNIT VALUES'!$D$36),0)),0)</f>
        <v>0</v>
      </c>
      <c r="AD331" t="str">
        <f t="shared" si="12"/>
        <v>122214</v>
      </c>
    </row>
    <row r="332" spans="1:30" x14ac:dyDescent="0.25">
      <c r="A332" s="176" t="s">
        <v>5383</v>
      </c>
      <c r="B332" s="176" t="s">
        <v>928</v>
      </c>
      <c r="C332" s="176" t="s">
        <v>27</v>
      </c>
      <c r="D332" s="176" t="s">
        <v>28</v>
      </c>
      <c r="E332" s="176" t="s">
        <v>929</v>
      </c>
      <c r="F332" s="176" t="s">
        <v>471</v>
      </c>
      <c r="G332" s="176" t="s">
        <v>351</v>
      </c>
      <c r="H332" s="176" t="s">
        <v>23</v>
      </c>
      <c r="I332" s="176" t="s">
        <v>507</v>
      </c>
      <c r="J332" s="176" t="s">
        <v>1001</v>
      </c>
      <c r="K332" s="176" t="s">
        <v>3332</v>
      </c>
      <c r="L332" s="176" t="s">
        <v>5384</v>
      </c>
      <c r="M332" s="177">
        <v>128551</v>
      </c>
      <c r="N332" s="177">
        <v>128291</v>
      </c>
      <c r="O332" s="177">
        <v>277173</v>
      </c>
      <c r="P332" s="177">
        <v>0</v>
      </c>
      <c r="Q332" s="177">
        <v>51260</v>
      </c>
      <c r="R332" s="177">
        <v>3638</v>
      </c>
      <c r="S332" s="177">
        <v>2574</v>
      </c>
      <c r="T332" s="24">
        <f>IF(P332&gt;0, ROUND(IF(IF(OR(C332="51", C332="52", C332="66"), (L332*'UNIT VALUES'!$C$26)-CALCS!P332,0)&gt;0, IF(OR(C332="51", C332="52", C332="66"), (L332*'UNIT VALUES'!$C$26)-CALCS!P332,0), 0), 0), ROUND(IF(IF(OR(C332="51", C332="52", C332="66"), (L332*'UNIT VALUES'!$C$26)-CALCS!O332,0)&gt;0, IF(OR(C332="51", C332="52", C332="66"), (L332*'UNIT VALUES'!$C$26)-CALCS!O332,0), 0), 0))</f>
        <v>0</v>
      </c>
      <c r="U332" s="25">
        <f>IF(C332="22", (O332*'UNIT VALUES'!$D$38)+(Q332*'UNIT VALUES'!$D$39)+(S332*'UNIT VALUES'!$D$40), (O332*'UNIT VALUES'!$D$28)+(Q332*'UNIT VALUES'!$D$29)+(S332*'UNIT VALUES'!$D$30))</f>
        <v>2428101.0184787302</v>
      </c>
      <c r="V332" s="25">
        <f>IF(C332="22",(O332*'UNIT VALUES'!$D$41)+(Q332*'UNIT VALUES'!$D$42)+(R332*'UNIT VALUES'!$D$43),IF(C332="66",(Q332*'UNIT VALUES'!$D$31)+(T332*'UNIT VALUES'!$D$33)+(R332*'UNIT VALUES'!$D$34),(Q332*'UNIT VALUES'!$D$31)+(T332*'UNIT VALUES'!$D$32)+(R332*'UNIT VALUES'!$D$34)))</f>
        <v>1156688.8182961526</v>
      </c>
      <c r="W332" s="25">
        <f t="shared" si="11"/>
        <v>2428101</v>
      </c>
      <c r="X332" s="30">
        <f>ROUND(IF(C332="22", W332*'UNIT VALUES'!$D$44, W332*'UNIT VALUES'!$D$36), 0)</f>
        <v>2122647</v>
      </c>
      <c r="Y332" s="168">
        <f>ROUND(IF(C332="22", IF(U332&gt;V332,O332*'UNIT VALUES'!$D$38*'UNIT VALUES'!$D$44,O332*'UNIT VALUES'!$D$41*'UNIT VALUES'!$D$44),IF(U332&gt;V332, O332*'UNIT VALUES'!$D$28*'UNIT VALUES'!$D$36,0)), 0)</f>
        <v>503950</v>
      </c>
      <c r="Z332" s="168">
        <f>ROUND(IF(C332="22", IF(U332&gt;V332,Q332*'UNIT VALUES'!$D$39*'UNIT VALUES'!$D$44,Q332*'UNIT VALUES'!$D$42*'UNIT VALUES'!$D$44), IF(U332&gt;V332, Q332*'UNIT VALUES'!$D$29*'UNIT VALUES'!$D$36, Q332*'UNIT VALUES'!$D$31*'UNIT VALUES'!$D$36)),0)</f>
        <v>1251354</v>
      </c>
      <c r="AA332" s="168">
        <f>ROUND(IF(C332="22", IF(U332&gt;V332,0,R332*'UNIT VALUES'!$D$43*'UNIT VALUES'!$D$44),IF(CALCS!U332&gt;CALCS!V332,0,CALCS!R332*'UNIT VALUES'!$D$34*'UNIT VALUES'!$D$36)), 0)</f>
        <v>0</v>
      </c>
      <c r="AB332" s="168">
        <f>ROUND(IF(C332="22",IF(U332&gt;V332,S332*'UNIT VALUES'!$D$40*'UNIT VALUES'!$D$44,0),IF(U332&gt;V332,S332*'UNIT VALUES'!$D$30*'UNIT VALUES'!$D$36)), 0)</f>
        <v>367344</v>
      </c>
      <c r="AC332" s="168">
        <f>ROUND(IF(U332&gt;V332,0,IF(T332&gt;1, IF(C332="66", T332*'UNIT VALUES'!$D$33*'UNIT VALUES'!$D$36,T332*'UNIT VALUES'!$D$32*'UNIT VALUES'!$D$36),0)),0)</f>
        <v>0</v>
      </c>
      <c r="AD332" t="str">
        <f t="shared" si="12"/>
        <v>122292</v>
      </c>
    </row>
    <row r="333" spans="1:30" x14ac:dyDescent="0.25">
      <c r="A333" s="176" t="s">
        <v>5385</v>
      </c>
      <c r="B333" s="176" t="s">
        <v>928</v>
      </c>
      <c r="C333" s="176" t="s">
        <v>27</v>
      </c>
      <c r="D333" s="176" t="s">
        <v>28</v>
      </c>
      <c r="E333" s="176" t="s">
        <v>929</v>
      </c>
      <c r="F333" s="176" t="s">
        <v>1047</v>
      </c>
      <c r="G333" s="176" t="s">
        <v>860</v>
      </c>
      <c r="H333" s="176" t="s">
        <v>23</v>
      </c>
      <c r="I333" s="176" t="s">
        <v>1048</v>
      </c>
      <c r="J333" s="176" t="s">
        <v>949</v>
      </c>
      <c r="K333" s="176" t="s">
        <v>3332</v>
      </c>
      <c r="L333" s="176" t="s">
        <v>4637</v>
      </c>
      <c r="M333" s="177">
        <v>18560</v>
      </c>
      <c r="N333" s="177">
        <v>18560</v>
      </c>
      <c r="O333" s="177">
        <v>110104</v>
      </c>
      <c r="P333" s="177">
        <v>0</v>
      </c>
      <c r="Q333" s="177">
        <v>18415</v>
      </c>
      <c r="R333" s="177">
        <v>73</v>
      </c>
      <c r="S333" s="177">
        <v>938</v>
      </c>
      <c r="T333" s="24">
        <f>IF(P333&gt;0, ROUND(IF(IF(OR(C333="51", C333="52", C333="66"), (L333*'UNIT VALUES'!$C$26)-CALCS!P333,0)&gt;0, IF(OR(C333="51", C333="52", C333="66"), (L333*'UNIT VALUES'!$C$26)-CALCS!P333,0), 0), 0), ROUND(IF(IF(OR(C333="51", C333="52", C333="66"), (L333*'UNIT VALUES'!$C$26)-CALCS!O333,0)&gt;0, IF(OR(C333="51", C333="52", C333="66"), (L333*'UNIT VALUES'!$C$26)-CALCS!O333,0), 0), 0))</f>
        <v>0</v>
      </c>
      <c r="U333" s="25">
        <f>IF(C333="22", (O333*'UNIT VALUES'!$D$38)+(Q333*'UNIT VALUES'!$D$39)+(S333*'UNIT VALUES'!$D$40), (O333*'UNIT VALUES'!$D$28)+(Q333*'UNIT VALUES'!$D$29)+(S333*'UNIT VALUES'!$D$30))</f>
        <v>896360.28618053661</v>
      </c>
      <c r="V333" s="25">
        <f>IF(C333="22",(O333*'UNIT VALUES'!$D$41)+(Q333*'UNIT VALUES'!$D$42)+(R333*'UNIT VALUES'!$D$43),IF(C333="66",(Q333*'UNIT VALUES'!$D$31)+(T333*'UNIT VALUES'!$D$33)+(R333*'UNIT VALUES'!$D$34),(Q333*'UNIT VALUES'!$D$31)+(T333*'UNIT VALUES'!$D$32)+(R333*'UNIT VALUES'!$D$34)))</f>
        <v>314517.67971745064</v>
      </c>
      <c r="W333" s="25">
        <f t="shared" si="11"/>
        <v>896360</v>
      </c>
      <c r="X333" s="30">
        <f>ROUND(IF(C333="22", W333*'UNIT VALUES'!$D$44, W333*'UNIT VALUES'!$D$36), 0)</f>
        <v>783598</v>
      </c>
      <c r="Y333" s="168">
        <f>ROUND(IF(C333="22", IF(U333&gt;V333,O333*'UNIT VALUES'!$D$38*'UNIT VALUES'!$D$44,O333*'UNIT VALUES'!$D$41*'UNIT VALUES'!$D$44),IF(U333&gt;V333, O333*'UNIT VALUES'!$D$28*'UNIT VALUES'!$D$36,0)), 0)</f>
        <v>200189</v>
      </c>
      <c r="Z333" s="168">
        <f>ROUND(IF(C333="22", IF(U333&gt;V333,Q333*'UNIT VALUES'!$D$39*'UNIT VALUES'!$D$44,Q333*'UNIT VALUES'!$D$42*'UNIT VALUES'!$D$44), IF(U333&gt;V333, Q333*'UNIT VALUES'!$D$29*'UNIT VALUES'!$D$36, Q333*'UNIT VALUES'!$D$31*'UNIT VALUES'!$D$36)),0)</f>
        <v>449545</v>
      </c>
      <c r="AA333" s="168">
        <f>ROUND(IF(C333="22", IF(U333&gt;V333,0,R333*'UNIT VALUES'!$D$43*'UNIT VALUES'!$D$44),IF(CALCS!U333&gt;CALCS!V333,0,CALCS!R333*'UNIT VALUES'!$D$34*'UNIT VALUES'!$D$36)), 0)</f>
        <v>0</v>
      </c>
      <c r="AB333" s="168">
        <f>ROUND(IF(C333="22",IF(U333&gt;V333,S333*'UNIT VALUES'!$D$40*'UNIT VALUES'!$D$44,0),IF(U333&gt;V333,S333*'UNIT VALUES'!$D$30*'UNIT VALUES'!$D$36)), 0)</f>
        <v>133865</v>
      </c>
      <c r="AC333" s="168">
        <f>ROUND(IF(U333&gt;V333,0,IF(T333&gt;1, IF(C333="66", T333*'UNIT VALUES'!$D$33*'UNIT VALUES'!$D$36,T333*'UNIT VALUES'!$D$32*'UNIT VALUES'!$D$36),0)),0)</f>
        <v>0</v>
      </c>
      <c r="AD333" t="str">
        <f t="shared" si="12"/>
        <v>122358</v>
      </c>
    </row>
    <row r="334" spans="1:30" x14ac:dyDescent="0.25">
      <c r="A334" s="176" t="s">
        <v>4722</v>
      </c>
      <c r="B334" s="176" t="s">
        <v>928</v>
      </c>
      <c r="C334" s="176" t="s">
        <v>47</v>
      </c>
      <c r="D334" s="176" t="s">
        <v>48</v>
      </c>
      <c r="E334" s="176" t="s">
        <v>929</v>
      </c>
      <c r="F334" s="176" t="s">
        <v>4723</v>
      </c>
      <c r="G334" s="176" t="s">
        <v>22</v>
      </c>
      <c r="H334" s="176" t="s">
        <v>23</v>
      </c>
      <c r="I334" s="176" t="s">
        <v>4724</v>
      </c>
      <c r="J334" s="176" t="s">
        <v>932</v>
      </c>
      <c r="K334" s="176" t="s">
        <v>2123</v>
      </c>
      <c r="L334" s="176" t="s">
        <v>4878</v>
      </c>
      <c r="M334" s="177">
        <v>0</v>
      </c>
      <c r="N334" s="177">
        <v>0</v>
      </c>
      <c r="O334" s="177">
        <v>53778</v>
      </c>
      <c r="P334" s="177">
        <v>0</v>
      </c>
      <c r="Q334" s="177">
        <v>3285</v>
      </c>
      <c r="R334" s="177">
        <v>51</v>
      </c>
      <c r="S334" s="177">
        <v>308</v>
      </c>
      <c r="T334" s="24">
        <f>IF(P334&gt;0, ROUND(IF(IF(OR(C334="51", C334="52", C334="66"), (L334*'UNIT VALUES'!$C$26)-CALCS!P334,0)&gt;0, IF(OR(C334="51", C334="52", C334="66"), (L334*'UNIT VALUES'!$C$26)-CALCS!P334,0), 0), 0), ROUND(IF(IF(OR(C334="51", C334="52", C334="66"), (L334*'UNIT VALUES'!$C$26)-CALCS!O334,0)&gt;0, IF(OR(C334="51", C334="52", C334="66"), (L334*'UNIT VALUES'!$C$26)-CALCS!O334,0), 0), 0))</f>
        <v>0</v>
      </c>
      <c r="U334" s="25">
        <f>IF(C334="22", (O334*'UNIT VALUES'!$D$38)+(Q334*'UNIT VALUES'!$D$39)+(S334*'UNIT VALUES'!$D$40), (O334*'UNIT VALUES'!$D$28)+(Q334*'UNIT VALUES'!$D$29)+(S334*'UNIT VALUES'!$D$30))</f>
        <v>253862.45902003688</v>
      </c>
      <c r="V334" s="25">
        <f>IF(C334="22",(O334*'UNIT VALUES'!$D$41)+(Q334*'UNIT VALUES'!$D$42)+(R334*'UNIT VALUES'!$D$43),IF(C334="66",(Q334*'UNIT VALUES'!$D$31)+(T334*'UNIT VALUES'!$D$33)+(R334*'UNIT VALUES'!$D$34),(Q334*'UNIT VALUES'!$D$31)+(T334*'UNIT VALUES'!$D$32)+(R334*'UNIT VALUES'!$D$34)))</f>
        <v>59215.055018729981</v>
      </c>
      <c r="W334" s="25">
        <f t="shared" si="11"/>
        <v>253862</v>
      </c>
      <c r="X334" s="30">
        <f>ROUND(IF(C334="22", W334*'UNIT VALUES'!$D$44, W334*'UNIT VALUES'!$D$36), 0)</f>
        <v>221926</v>
      </c>
      <c r="Y334" s="168">
        <f>ROUND(IF(C334="22", IF(U334&gt;V334,O334*'UNIT VALUES'!$D$38*'UNIT VALUES'!$D$44,O334*'UNIT VALUES'!$D$41*'UNIT VALUES'!$D$44),IF(U334&gt;V334, O334*'UNIT VALUES'!$D$28*'UNIT VALUES'!$D$36,0)), 0)</f>
        <v>97778</v>
      </c>
      <c r="Z334" s="168">
        <f>ROUND(IF(C334="22", IF(U334&gt;V334,Q334*'UNIT VALUES'!$D$39*'UNIT VALUES'!$D$44,Q334*'UNIT VALUES'!$D$42*'UNIT VALUES'!$D$44), IF(U334&gt;V334, Q334*'UNIT VALUES'!$D$29*'UNIT VALUES'!$D$36, Q334*'UNIT VALUES'!$D$31*'UNIT VALUES'!$D$36)),0)</f>
        <v>80193</v>
      </c>
      <c r="AA334" s="168">
        <f>ROUND(IF(C334="22", IF(U334&gt;V334,0,R334*'UNIT VALUES'!$D$43*'UNIT VALUES'!$D$44),IF(CALCS!U334&gt;CALCS!V334,0,CALCS!R334*'UNIT VALUES'!$D$34*'UNIT VALUES'!$D$36)), 0)</f>
        <v>0</v>
      </c>
      <c r="AB334" s="168">
        <f>ROUND(IF(C334="22",IF(U334&gt;V334,S334*'UNIT VALUES'!$D$40*'UNIT VALUES'!$D$44,0),IF(U334&gt;V334,S334*'UNIT VALUES'!$D$30*'UNIT VALUES'!$D$36)), 0)</f>
        <v>43956</v>
      </c>
      <c r="AC334" s="168">
        <f>ROUND(IF(U334&gt;V334,0,IF(T334&gt;1, IF(C334="66", T334*'UNIT VALUES'!$D$33*'UNIT VALUES'!$D$36,T334*'UNIT VALUES'!$D$32*'UNIT VALUES'!$D$36),0)),0)</f>
        <v>0</v>
      </c>
      <c r="AD334" t="str">
        <f t="shared" si="12"/>
        <v>122370</v>
      </c>
    </row>
    <row r="335" spans="1:30" x14ac:dyDescent="0.25">
      <c r="A335" s="176" t="s">
        <v>5386</v>
      </c>
      <c r="B335" s="176" t="s">
        <v>928</v>
      </c>
      <c r="C335" s="176" t="s">
        <v>47</v>
      </c>
      <c r="D335" s="176" t="s">
        <v>48</v>
      </c>
      <c r="E335" s="176" t="s">
        <v>929</v>
      </c>
      <c r="F335" s="176" t="s">
        <v>1049</v>
      </c>
      <c r="G335" s="176" t="s">
        <v>161</v>
      </c>
      <c r="H335" s="176" t="s">
        <v>23</v>
      </c>
      <c r="I335" s="176" t="s">
        <v>1050</v>
      </c>
      <c r="J335" s="176" t="s">
        <v>962</v>
      </c>
      <c r="K335" s="176" t="s">
        <v>3332</v>
      </c>
      <c r="L335" s="176" t="s">
        <v>4878</v>
      </c>
      <c r="M335" s="177">
        <v>0</v>
      </c>
      <c r="N335" s="177">
        <v>0</v>
      </c>
      <c r="O335" s="177">
        <v>85109</v>
      </c>
      <c r="P335" s="177">
        <v>0</v>
      </c>
      <c r="Q335" s="177">
        <v>11936</v>
      </c>
      <c r="R335" s="177">
        <v>116</v>
      </c>
      <c r="S335" s="177">
        <v>424</v>
      </c>
      <c r="T335" s="24">
        <f>IF(P335&gt;0, ROUND(IF(IF(OR(C335="51", C335="52", C335="66"), (L335*'UNIT VALUES'!$C$26)-CALCS!P335,0)&gt;0, IF(OR(C335="51", C335="52", C335="66"), (L335*'UNIT VALUES'!$C$26)-CALCS!P335,0), 0), 0), ROUND(IF(IF(OR(C335="51", C335="52", C335="66"), (L335*'UNIT VALUES'!$C$26)-CALCS!O335,0)&gt;0, IF(OR(C335="51", C335="52", C335="66"), (L335*'UNIT VALUES'!$C$26)-CALCS!O335,0), 0), 0))</f>
        <v>0</v>
      </c>
      <c r="U335" s="25">
        <f>IF(C335="22", (O335*'UNIT VALUES'!$D$38)+(Q335*'UNIT VALUES'!$D$39)+(S335*'UNIT VALUES'!$D$40), (O335*'UNIT VALUES'!$D$28)+(Q335*'UNIT VALUES'!$D$29)+(S335*'UNIT VALUES'!$D$30))</f>
        <v>579539.86885784252</v>
      </c>
      <c r="V335" s="25">
        <f>IF(C335="22",(O335*'UNIT VALUES'!$D$41)+(Q335*'UNIT VALUES'!$D$42)+(R335*'UNIT VALUES'!$D$43),IF(C335="66",(Q335*'UNIT VALUES'!$D$31)+(T335*'UNIT VALUES'!$D$33)+(R335*'UNIT VALUES'!$D$34),(Q335*'UNIT VALUES'!$D$31)+(T335*'UNIT VALUES'!$D$32)+(R335*'UNIT VALUES'!$D$34)))</f>
        <v>209483.0122050163</v>
      </c>
      <c r="W335" s="25">
        <f t="shared" si="11"/>
        <v>579540</v>
      </c>
      <c r="X335" s="30">
        <f>ROUND(IF(C335="22", W335*'UNIT VALUES'!$D$44, W335*'UNIT VALUES'!$D$36), 0)</f>
        <v>506634</v>
      </c>
      <c r="Y335" s="168">
        <f>ROUND(IF(C335="22", IF(U335&gt;V335,O335*'UNIT VALUES'!$D$38*'UNIT VALUES'!$D$44,O335*'UNIT VALUES'!$D$41*'UNIT VALUES'!$D$44),IF(U335&gt;V335, O335*'UNIT VALUES'!$D$28*'UNIT VALUES'!$D$36,0)), 0)</f>
        <v>154743</v>
      </c>
      <c r="Z335" s="168">
        <f>ROUND(IF(C335="22", IF(U335&gt;V335,Q335*'UNIT VALUES'!$D$39*'UNIT VALUES'!$D$44,Q335*'UNIT VALUES'!$D$42*'UNIT VALUES'!$D$44), IF(U335&gt;V335, Q335*'UNIT VALUES'!$D$29*'UNIT VALUES'!$D$36, Q335*'UNIT VALUES'!$D$31*'UNIT VALUES'!$D$36)),0)</f>
        <v>291380</v>
      </c>
      <c r="AA335" s="168">
        <f>ROUND(IF(C335="22", IF(U335&gt;V335,0,R335*'UNIT VALUES'!$D$43*'UNIT VALUES'!$D$44),IF(CALCS!U335&gt;CALCS!V335,0,CALCS!R335*'UNIT VALUES'!$D$34*'UNIT VALUES'!$D$36)), 0)</f>
        <v>0</v>
      </c>
      <c r="AB335" s="168">
        <f>ROUND(IF(C335="22",IF(U335&gt;V335,S335*'UNIT VALUES'!$D$40*'UNIT VALUES'!$D$44,0),IF(U335&gt;V335,S335*'UNIT VALUES'!$D$30*'UNIT VALUES'!$D$36)), 0)</f>
        <v>60510</v>
      </c>
      <c r="AC335" s="168">
        <f>ROUND(IF(U335&gt;V335,0,IF(T335&gt;1, IF(C335="66", T335*'UNIT VALUES'!$D$33*'UNIT VALUES'!$D$36,T335*'UNIT VALUES'!$D$32*'UNIT VALUES'!$D$36),0)),0)</f>
        <v>0</v>
      </c>
      <c r="AD335" t="str">
        <f t="shared" si="12"/>
        <v>122374</v>
      </c>
    </row>
    <row r="336" spans="1:30" x14ac:dyDescent="0.25">
      <c r="A336" s="176" t="s">
        <v>5387</v>
      </c>
      <c r="B336" s="176" t="s">
        <v>928</v>
      </c>
      <c r="C336" s="176" t="s">
        <v>27</v>
      </c>
      <c r="D336" s="176" t="s">
        <v>28</v>
      </c>
      <c r="E336" s="176" t="s">
        <v>929</v>
      </c>
      <c r="F336" s="176" t="s">
        <v>493</v>
      </c>
      <c r="G336" s="176" t="s">
        <v>176</v>
      </c>
      <c r="H336" s="176" t="s">
        <v>23</v>
      </c>
      <c r="I336" s="176" t="s">
        <v>1052</v>
      </c>
      <c r="J336" s="176" t="s">
        <v>1053</v>
      </c>
      <c r="K336" s="176" t="s">
        <v>3332</v>
      </c>
      <c r="L336" s="176" t="s">
        <v>5388</v>
      </c>
      <c r="M336" s="177">
        <v>33346</v>
      </c>
      <c r="N336" s="177">
        <v>33346</v>
      </c>
      <c r="O336" s="177">
        <v>37635</v>
      </c>
      <c r="P336" s="177">
        <v>0</v>
      </c>
      <c r="Q336" s="177">
        <v>7668</v>
      </c>
      <c r="R336" s="177">
        <v>938</v>
      </c>
      <c r="S336" s="177">
        <v>258</v>
      </c>
      <c r="T336" s="24">
        <f>IF(P336&gt;0, ROUND(IF(IF(OR(C336="51", C336="52", C336="66"), (L336*'UNIT VALUES'!$C$26)-CALCS!P336,0)&gt;0, IF(OR(C336="51", C336="52", C336="66"), (L336*'UNIT VALUES'!$C$26)-CALCS!P336,0), 0), 0), ROUND(IF(IF(OR(C336="51", C336="52", C336="66"), (L336*'UNIT VALUES'!$C$26)-CALCS!O336,0)&gt;0, IF(OR(C336="51", C336="52", C336="66"), (L336*'UNIT VALUES'!$C$26)-CALCS!O336,0), 0), 0))</f>
        <v>14933</v>
      </c>
      <c r="U336" s="25">
        <f>IF(C336="22", (O336*'UNIT VALUES'!$D$38)+(Q336*'UNIT VALUES'!$D$39)+(S336*'UNIT VALUES'!$D$40), (O336*'UNIT VALUES'!$D$28)+(Q336*'UNIT VALUES'!$D$29)+(S336*'UNIT VALUES'!$D$30))</f>
        <v>334519.96362103062</v>
      </c>
      <c r="V336" s="25">
        <f>IF(C336="22",(O336*'UNIT VALUES'!$D$41)+(Q336*'UNIT VALUES'!$D$42)+(R336*'UNIT VALUES'!$D$43),IF(C336="66",(Q336*'UNIT VALUES'!$D$31)+(T336*'UNIT VALUES'!$D$33)+(R336*'UNIT VALUES'!$D$34),(Q336*'UNIT VALUES'!$D$31)+(T336*'UNIT VALUES'!$D$32)+(R336*'UNIT VALUES'!$D$34)))</f>
        <v>393655.90788031084</v>
      </c>
      <c r="W336" s="25">
        <f t="shared" si="11"/>
        <v>393656</v>
      </c>
      <c r="X336" s="30">
        <f>ROUND(IF(C336="22", W336*'UNIT VALUES'!$D$44, W336*'UNIT VALUES'!$D$36), 0)</f>
        <v>344134</v>
      </c>
      <c r="Y336" s="168">
        <f>ROUND(IF(C336="22", IF(U336&gt;V336,O336*'UNIT VALUES'!$D$38*'UNIT VALUES'!$D$44,O336*'UNIT VALUES'!$D$41*'UNIT VALUES'!$D$44),IF(U336&gt;V336, O336*'UNIT VALUES'!$D$28*'UNIT VALUES'!$D$36,0)), 0)</f>
        <v>0</v>
      </c>
      <c r="Z336" s="168">
        <f>ROUND(IF(C336="22", IF(U336&gt;V336,Q336*'UNIT VALUES'!$D$39*'UNIT VALUES'!$D$44,Q336*'UNIT VALUES'!$D$42*'UNIT VALUES'!$D$44), IF(U336&gt;V336, Q336*'UNIT VALUES'!$D$29*'UNIT VALUES'!$D$36, Q336*'UNIT VALUES'!$D$31*'UNIT VALUES'!$D$36)),0)</f>
        <v>112314</v>
      </c>
      <c r="AA336" s="168">
        <f>ROUND(IF(C336="22", IF(U336&gt;V336,0,R336*'UNIT VALUES'!$D$43*'UNIT VALUES'!$D$44),IF(CALCS!U336&gt;CALCS!V336,0,CALCS!R336*'UNIT VALUES'!$D$34*'UNIT VALUES'!$D$36)), 0)</f>
        <v>67131</v>
      </c>
      <c r="AB336" s="168">
        <f>ROUND(IF(C336="22",IF(U336&gt;V336,S336*'UNIT VALUES'!$D$40*'UNIT VALUES'!$D$44,0),IF(U336&gt;V336,S336*'UNIT VALUES'!$D$30*'UNIT VALUES'!$D$36)), 0)</f>
        <v>0</v>
      </c>
      <c r="AC336" s="168">
        <f>ROUND(IF(U336&gt;V336,0,IF(T336&gt;1, IF(C336="66", T336*'UNIT VALUES'!$D$33*'UNIT VALUES'!$D$36,T336*'UNIT VALUES'!$D$32*'UNIT VALUES'!$D$36),0)),0)</f>
        <v>164689</v>
      </c>
      <c r="AD336" t="str">
        <f t="shared" si="12"/>
        <v>122406</v>
      </c>
    </row>
    <row r="337" spans="1:30" x14ac:dyDescent="0.25">
      <c r="A337" s="176" t="s">
        <v>5389</v>
      </c>
      <c r="B337" s="176" t="s">
        <v>928</v>
      </c>
      <c r="C337" s="176" t="s">
        <v>47</v>
      </c>
      <c r="D337" s="176" t="s">
        <v>48</v>
      </c>
      <c r="E337" s="176" t="s">
        <v>929</v>
      </c>
      <c r="F337" s="176" t="s">
        <v>1055</v>
      </c>
      <c r="G337" s="176" t="s">
        <v>886</v>
      </c>
      <c r="H337" s="176" t="s">
        <v>23</v>
      </c>
      <c r="I337" s="176" t="s">
        <v>1056</v>
      </c>
      <c r="J337" s="176" t="s">
        <v>953</v>
      </c>
      <c r="K337" s="176" t="s">
        <v>2123</v>
      </c>
      <c r="L337" s="176" t="s">
        <v>5390</v>
      </c>
      <c r="M337" s="177">
        <v>35862</v>
      </c>
      <c r="N337" s="177">
        <v>35776</v>
      </c>
      <c r="O337" s="177">
        <v>168587</v>
      </c>
      <c r="P337" s="177">
        <v>0</v>
      </c>
      <c r="Q337" s="177">
        <v>13097</v>
      </c>
      <c r="R337" s="177">
        <v>87</v>
      </c>
      <c r="S337" s="177">
        <v>1373</v>
      </c>
      <c r="T337" s="24">
        <f>IF(P337&gt;0, ROUND(IF(IF(OR(C337="51", C337="52", C337="66"), (L337*'UNIT VALUES'!$C$26)-CALCS!P337,0)&gt;0, IF(OR(C337="51", C337="52", C337="66"), (L337*'UNIT VALUES'!$C$26)-CALCS!P337,0), 0), 0), ROUND(IF(IF(OR(C337="51", C337="52", C337="66"), (L337*'UNIT VALUES'!$C$26)-CALCS!O337,0)&gt;0, IF(OR(C337="51", C337="52", C337="66"), (L337*'UNIT VALUES'!$C$26)-CALCS!O337,0), 0), 0))</f>
        <v>0</v>
      </c>
      <c r="U337" s="25">
        <f>IF(C337="22", (O337*'UNIT VALUES'!$D$38)+(Q337*'UNIT VALUES'!$D$39)+(S337*'UNIT VALUES'!$D$40), (O337*'UNIT VALUES'!$D$28)+(Q337*'UNIT VALUES'!$D$29)+(S337*'UNIT VALUES'!$D$30))</f>
        <v>940503.76839213341</v>
      </c>
      <c r="V337" s="25">
        <f>IF(C337="22",(O337*'UNIT VALUES'!$D$41)+(Q337*'UNIT VALUES'!$D$42)+(R337*'UNIT VALUES'!$D$43),IF(C337="66",(Q337*'UNIT VALUES'!$D$31)+(T337*'UNIT VALUES'!$D$33)+(R337*'UNIT VALUES'!$D$34),(Q337*'UNIT VALUES'!$D$31)+(T337*'UNIT VALUES'!$D$32)+(R337*'UNIT VALUES'!$D$34)))</f>
        <v>226561.29467342026</v>
      </c>
      <c r="W337" s="25">
        <f t="shared" si="11"/>
        <v>940504</v>
      </c>
      <c r="X337" s="30">
        <f>ROUND(IF(C337="22", W337*'UNIT VALUES'!$D$44, W337*'UNIT VALUES'!$D$36), 0)</f>
        <v>822189</v>
      </c>
      <c r="Y337" s="168">
        <f>ROUND(IF(C337="22", IF(U337&gt;V337,O337*'UNIT VALUES'!$D$38*'UNIT VALUES'!$D$44,O337*'UNIT VALUES'!$D$41*'UNIT VALUES'!$D$44),IF(U337&gt;V337, O337*'UNIT VALUES'!$D$28*'UNIT VALUES'!$D$36,0)), 0)</f>
        <v>306521</v>
      </c>
      <c r="Z337" s="168">
        <f>ROUND(IF(C337="22", IF(U337&gt;V337,Q337*'UNIT VALUES'!$D$39*'UNIT VALUES'!$D$44,Q337*'UNIT VALUES'!$D$42*'UNIT VALUES'!$D$44), IF(U337&gt;V337, Q337*'UNIT VALUES'!$D$29*'UNIT VALUES'!$D$36, Q337*'UNIT VALUES'!$D$31*'UNIT VALUES'!$D$36)),0)</f>
        <v>319723</v>
      </c>
      <c r="AA337" s="168">
        <f>ROUND(IF(C337="22", IF(U337&gt;V337,0,R337*'UNIT VALUES'!$D$43*'UNIT VALUES'!$D$44),IF(CALCS!U337&gt;CALCS!V337,0,CALCS!R337*'UNIT VALUES'!$D$34*'UNIT VALUES'!$D$36)), 0)</f>
        <v>0</v>
      </c>
      <c r="AB337" s="168">
        <f>ROUND(IF(C337="22",IF(U337&gt;V337,S337*'UNIT VALUES'!$D$40*'UNIT VALUES'!$D$44,0),IF(U337&gt;V337,S337*'UNIT VALUES'!$D$30*'UNIT VALUES'!$D$36)), 0)</f>
        <v>195945</v>
      </c>
      <c r="AC337" s="168">
        <f>ROUND(IF(U337&gt;V337,0,IF(T337&gt;1, IF(C337="66", T337*'UNIT VALUES'!$D$33*'UNIT VALUES'!$D$36,T337*'UNIT VALUES'!$D$32*'UNIT VALUES'!$D$36),0)),0)</f>
        <v>0</v>
      </c>
      <c r="AD337" t="str">
        <f t="shared" si="12"/>
        <v>122448</v>
      </c>
    </row>
    <row r="338" spans="1:30" x14ac:dyDescent="0.25">
      <c r="A338" s="176" t="s">
        <v>5391</v>
      </c>
      <c r="B338" s="176" t="s">
        <v>928</v>
      </c>
      <c r="C338" s="176" t="s">
        <v>27</v>
      </c>
      <c r="D338" s="176" t="s">
        <v>28</v>
      </c>
      <c r="E338" s="176" t="s">
        <v>929</v>
      </c>
      <c r="F338" s="176" t="s">
        <v>152</v>
      </c>
      <c r="G338" s="176" t="s">
        <v>1058</v>
      </c>
      <c r="H338" s="176" t="s">
        <v>23</v>
      </c>
      <c r="I338" s="176" t="s">
        <v>1059</v>
      </c>
      <c r="J338" s="176" t="s">
        <v>1060</v>
      </c>
      <c r="K338" s="176" t="s">
        <v>3332</v>
      </c>
      <c r="L338" s="176" t="s">
        <v>5392</v>
      </c>
      <c r="M338" s="177">
        <v>57619</v>
      </c>
      <c r="N338" s="177">
        <v>57619</v>
      </c>
      <c r="O338" s="177">
        <v>53779</v>
      </c>
      <c r="P338" s="177">
        <v>0</v>
      </c>
      <c r="Q338" s="177">
        <v>8218</v>
      </c>
      <c r="R338" s="177">
        <v>2729</v>
      </c>
      <c r="S338" s="177">
        <v>168</v>
      </c>
      <c r="T338" s="24">
        <f>IF(P338&gt;0, ROUND(IF(IF(OR(C338="51", C338="52", C338="66"), (L338*'UNIT VALUES'!$C$26)-CALCS!P338,0)&gt;0, IF(OR(C338="51", C338="52", C338="66"), (L338*'UNIT VALUES'!$C$26)-CALCS!P338,0), 0), 0), ROUND(IF(IF(OR(C338="51", C338="52", C338="66"), (L338*'UNIT VALUES'!$C$26)-CALCS!O338,0)&gt;0, IF(OR(C338="51", C338="52", C338="66"), (L338*'UNIT VALUES'!$C$26)-CALCS!O338,0), 0), 0))</f>
        <v>35878</v>
      </c>
      <c r="U338" s="25">
        <f>IF(C338="22", (O338*'UNIT VALUES'!$D$38)+(Q338*'UNIT VALUES'!$D$39)+(S338*'UNIT VALUES'!$D$40), (O338*'UNIT VALUES'!$D$28)+(Q338*'UNIT VALUES'!$D$29)+(S338*'UNIT VALUES'!$D$30))</f>
        <v>368762.70951335842</v>
      </c>
      <c r="V338" s="25">
        <f>IF(C338="22",(O338*'UNIT VALUES'!$D$41)+(Q338*'UNIT VALUES'!$D$42)+(R338*'UNIT VALUES'!$D$43),IF(C338="66",(Q338*'UNIT VALUES'!$D$31)+(T338*'UNIT VALUES'!$D$33)+(R338*'UNIT VALUES'!$D$34),(Q338*'UNIT VALUES'!$D$31)+(T338*'UNIT VALUES'!$D$32)+(R338*'UNIT VALUES'!$D$34)))</f>
        <v>813727.87456067558</v>
      </c>
      <c r="W338" s="25">
        <f t="shared" si="11"/>
        <v>813728</v>
      </c>
      <c r="X338" s="30">
        <f>ROUND(IF(C338="22", W338*'UNIT VALUES'!$D$44, W338*'UNIT VALUES'!$D$36), 0)</f>
        <v>711361</v>
      </c>
      <c r="Y338" s="168">
        <f>ROUND(IF(C338="22", IF(U338&gt;V338,O338*'UNIT VALUES'!$D$38*'UNIT VALUES'!$D$44,O338*'UNIT VALUES'!$D$41*'UNIT VALUES'!$D$44),IF(U338&gt;V338, O338*'UNIT VALUES'!$D$28*'UNIT VALUES'!$D$36,0)), 0)</f>
        <v>0</v>
      </c>
      <c r="Z338" s="168">
        <f>ROUND(IF(C338="22", IF(U338&gt;V338,Q338*'UNIT VALUES'!$D$39*'UNIT VALUES'!$D$44,Q338*'UNIT VALUES'!$D$42*'UNIT VALUES'!$D$44), IF(U338&gt;V338, Q338*'UNIT VALUES'!$D$29*'UNIT VALUES'!$D$36, Q338*'UNIT VALUES'!$D$31*'UNIT VALUES'!$D$36)),0)</f>
        <v>120370</v>
      </c>
      <c r="AA338" s="168">
        <f>ROUND(IF(C338="22", IF(U338&gt;V338,0,R338*'UNIT VALUES'!$D$43*'UNIT VALUES'!$D$44),IF(CALCS!U338&gt;CALCS!V338,0,CALCS!R338*'UNIT VALUES'!$D$34*'UNIT VALUES'!$D$36)), 0)</f>
        <v>195310</v>
      </c>
      <c r="AB338" s="168">
        <f>ROUND(IF(C338="22",IF(U338&gt;V338,S338*'UNIT VALUES'!$D$40*'UNIT VALUES'!$D$44,0),IF(U338&gt;V338,S338*'UNIT VALUES'!$D$30*'UNIT VALUES'!$D$36)), 0)</f>
        <v>0</v>
      </c>
      <c r="AC338" s="168">
        <f>ROUND(IF(U338&gt;V338,0,IF(T338&gt;1, IF(C338="66", T338*'UNIT VALUES'!$D$33*'UNIT VALUES'!$D$36,T338*'UNIT VALUES'!$D$32*'UNIT VALUES'!$D$36),0)),0)</f>
        <v>395681</v>
      </c>
      <c r="AD338" t="str">
        <f t="shared" si="12"/>
        <v>122466</v>
      </c>
    </row>
    <row r="339" spans="1:30" x14ac:dyDescent="0.25">
      <c r="A339" s="176" t="s">
        <v>5393</v>
      </c>
      <c r="B339" s="176" t="s">
        <v>928</v>
      </c>
      <c r="C339" s="176" t="s">
        <v>47</v>
      </c>
      <c r="D339" s="176" t="s">
        <v>48</v>
      </c>
      <c r="E339" s="176" t="s">
        <v>929</v>
      </c>
      <c r="F339" s="176" t="s">
        <v>5394</v>
      </c>
      <c r="G339" s="176" t="s">
        <v>944</v>
      </c>
      <c r="H339" s="176" t="s">
        <v>23</v>
      </c>
      <c r="I339" s="176" t="s">
        <v>5395</v>
      </c>
      <c r="J339" s="176" t="s">
        <v>946</v>
      </c>
      <c r="K339" s="176" t="s">
        <v>3332</v>
      </c>
      <c r="L339" s="176" t="s">
        <v>5396</v>
      </c>
      <c r="M339" s="177">
        <v>32811</v>
      </c>
      <c r="N339" s="177">
        <v>32811</v>
      </c>
      <c r="O339" s="177">
        <v>52137</v>
      </c>
      <c r="P339" s="177">
        <v>0</v>
      </c>
      <c r="Q339" s="177">
        <v>7210</v>
      </c>
      <c r="R339" s="177">
        <v>127</v>
      </c>
      <c r="S339" s="177">
        <v>346</v>
      </c>
      <c r="T339" s="24">
        <f>IF(P339&gt;0, ROUND(IF(IF(OR(C339="51", C339="52", C339="66"), (L339*'UNIT VALUES'!$C$26)-CALCS!P339,0)&gt;0, IF(OR(C339="51", C339="52", C339="66"), (L339*'UNIT VALUES'!$C$26)-CALCS!P339,0), 0), 0), ROUND(IF(IF(OR(C339="51", C339="52", C339="66"), (L339*'UNIT VALUES'!$C$26)-CALCS!O339,0)&gt;0, IF(OR(C339="51", C339="52", C339="66"), (L339*'UNIT VALUES'!$C$26)-CALCS!O339,0), 0), 0))</f>
        <v>0</v>
      </c>
      <c r="U339" s="25">
        <f>IF(C339="22", (O339*'UNIT VALUES'!$D$38)+(Q339*'UNIT VALUES'!$D$39)+(S339*'UNIT VALUES'!$D$40), (O339*'UNIT VALUES'!$D$28)+(Q339*'UNIT VALUES'!$D$29)+(S339*'UNIT VALUES'!$D$30))</f>
        <v>366257.90435951477</v>
      </c>
      <c r="V339" s="25">
        <f>IF(C339="22",(O339*'UNIT VALUES'!$D$41)+(Q339*'UNIT VALUES'!$D$42)+(R339*'UNIT VALUES'!$D$43),IF(C339="66",(Q339*'UNIT VALUES'!$D$31)+(T339*'UNIT VALUES'!$D$33)+(R339*'UNIT VALUES'!$D$34),(Q339*'UNIT VALUES'!$D$31)+(T339*'UNIT VALUES'!$D$32)+(R339*'UNIT VALUES'!$D$34)))</f>
        <v>131199.92272756909</v>
      </c>
      <c r="W339" s="25">
        <f t="shared" si="11"/>
        <v>366258</v>
      </c>
      <c r="X339" s="30">
        <f>ROUND(IF(C339="22", W339*'UNIT VALUES'!$D$44, W339*'UNIT VALUES'!$D$36), 0)</f>
        <v>320183</v>
      </c>
      <c r="Y339" s="168">
        <f>ROUND(IF(C339="22", IF(U339&gt;V339,O339*'UNIT VALUES'!$D$38*'UNIT VALUES'!$D$44,O339*'UNIT VALUES'!$D$41*'UNIT VALUES'!$D$44),IF(U339&gt;V339, O339*'UNIT VALUES'!$D$28*'UNIT VALUES'!$D$36,0)), 0)</f>
        <v>94794</v>
      </c>
      <c r="Z339" s="168">
        <f>ROUND(IF(C339="22", IF(U339&gt;V339,Q339*'UNIT VALUES'!$D$39*'UNIT VALUES'!$D$44,Q339*'UNIT VALUES'!$D$42*'UNIT VALUES'!$D$44), IF(U339&gt;V339, Q339*'UNIT VALUES'!$D$29*'UNIT VALUES'!$D$36, Q339*'UNIT VALUES'!$D$31*'UNIT VALUES'!$D$36)),0)</f>
        <v>176010</v>
      </c>
      <c r="AA339" s="168">
        <f>ROUND(IF(C339="22", IF(U339&gt;V339,0,R339*'UNIT VALUES'!$D$43*'UNIT VALUES'!$D$44),IF(CALCS!U339&gt;CALCS!V339,0,CALCS!R339*'UNIT VALUES'!$D$34*'UNIT VALUES'!$D$36)), 0)</f>
        <v>0</v>
      </c>
      <c r="AB339" s="168">
        <f>ROUND(IF(C339="22",IF(U339&gt;V339,S339*'UNIT VALUES'!$D$40*'UNIT VALUES'!$D$44,0),IF(U339&gt;V339,S339*'UNIT VALUES'!$D$30*'UNIT VALUES'!$D$36)), 0)</f>
        <v>49379</v>
      </c>
      <c r="AC339" s="168">
        <f>ROUND(IF(U339&gt;V339,0,IF(T339&gt;1, IF(C339="66", T339*'UNIT VALUES'!$D$33*'UNIT VALUES'!$D$36,T339*'UNIT VALUES'!$D$32*'UNIT VALUES'!$D$36),0)),0)</f>
        <v>0</v>
      </c>
      <c r="AD339" t="str">
        <f t="shared" si="12"/>
        <v>122502</v>
      </c>
    </row>
    <row r="340" spans="1:30" x14ac:dyDescent="0.25">
      <c r="A340" s="176" t="s">
        <v>5397</v>
      </c>
      <c r="B340" s="176" t="s">
        <v>928</v>
      </c>
      <c r="C340" s="176" t="s">
        <v>47</v>
      </c>
      <c r="D340" s="176" t="s">
        <v>48</v>
      </c>
      <c r="E340" s="176" t="s">
        <v>929</v>
      </c>
      <c r="F340" s="176" t="s">
        <v>1062</v>
      </c>
      <c r="G340" s="176" t="s">
        <v>886</v>
      </c>
      <c r="H340" s="176" t="s">
        <v>23</v>
      </c>
      <c r="I340" s="176" t="s">
        <v>1063</v>
      </c>
      <c r="J340" s="176" t="s">
        <v>953</v>
      </c>
      <c r="K340" s="176" t="s">
        <v>2123</v>
      </c>
      <c r="L340" s="176" t="s">
        <v>5398</v>
      </c>
      <c r="M340" s="177">
        <v>48653</v>
      </c>
      <c r="N340" s="177">
        <v>48501</v>
      </c>
      <c r="O340" s="177">
        <v>92706</v>
      </c>
      <c r="P340" s="177">
        <v>0</v>
      </c>
      <c r="Q340" s="177">
        <v>9544</v>
      </c>
      <c r="R340" s="177">
        <v>167</v>
      </c>
      <c r="S340" s="177">
        <v>937</v>
      </c>
      <c r="T340" s="24">
        <f>IF(P340&gt;0, ROUND(IF(IF(OR(C340="51", C340="52", C340="66"), (L340*'UNIT VALUES'!$C$26)-CALCS!P340,0)&gt;0, IF(OR(C340="51", C340="52", C340="66"), (L340*'UNIT VALUES'!$C$26)-CALCS!P340,0), 0), 0), ROUND(IF(IF(OR(C340="51", C340="52", C340="66"), (L340*'UNIT VALUES'!$C$26)-CALCS!O340,0)&gt;0, IF(OR(C340="51", C340="52", C340="66"), (L340*'UNIT VALUES'!$C$26)-CALCS!O340,0), 0), 0))</f>
        <v>0</v>
      </c>
      <c r="U340" s="25">
        <f>IF(C340="22", (O340*'UNIT VALUES'!$D$38)+(Q340*'UNIT VALUES'!$D$39)+(S340*'UNIT VALUES'!$D$40), (O340*'UNIT VALUES'!$D$28)+(Q340*'UNIT VALUES'!$D$29)+(S340*'UNIT VALUES'!$D$30))</f>
        <v>612291.25522410788</v>
      </c>
      <c r="V340" s="25">
        <f>IF(C340="22",(O340*'UNIT VALUES'!$D$41)+(Q340*'UNIT VALUES'!$D$42)+(R340*'UNIT VALUES'!$D$43),IF(C340="66",(Q340*'UNIT VALUES'!$D$31)+(T340*'UNIT VALUES'!$D$33)+(R340*'UNIT VALUES'!$D$34),(Q340*'UNIT VALUES'!$D$31)+(T340*'UNIT VALUES'!$D$32)+(R340*'UNIT VALUES'!$D$34)))</f>
        <v>173580.53413687082</v>
      </c>
      <c r="W340" s="25">
        <f t="shared" si="11"/>
        <v>612291</v>
      </c>
      <c r="X340" s="30">
        <f>ROUND(IF(C340="22", W340*'UNIT VALUES'!$D$44, W340*'UNIT VALUES'!$D$36), 0)</f>
        <v>535265</v>
      </c>
      <c r="Y340" s="168">
        <f>ROUND(IF(C340="22", IF(U340&gt;V340,O340*'UNIT VALUES'!$D$38*'UNIT VALUES'!$D$44,O340*'UNIT VALUES'!$D$41*'UNIT VALUES'!$D$44),IF(U340&gt;V340, O340*'UNIT VALUES'!$D$28*'UNIT VALUES'!$D$36,0)), 0)</f>
        <v>168556</v>
      </c>
      <c r="Z340" s="168">
        <f>ROUND(IF(C340="22", IF(U340&gt;V340,Q340*'UNIT VALUES'!$D$39*'UNIT VALUES'!$D$44,Q340*'UNIT VALUES'!$D$42*'UNIT VALUES'!$D$44), IF(U340&gt;V340, Q340*'UNIT VALUES'!$D$29*'UNIT VALUES'!$D$36, Q340*'UNIT VALUES'!$D$31*'UNIT VALUES'!$D$36)),0)</f>
        <v>232987</v>
      </c>
      <c r="AA340" s="168">
        <f>ROUND(IF(C340="22", IF(U340&gt;V340,0,R340*'UNIT VALUES'!$D$43*'UNIT VALUES'!$D$44),IF(CALCS!U340&gt;CALCS!V340,0,CALCS!R340*'UNIT VALUES'!$D$34*'UNIT VALUES'!$D$36)), 0)</f>
        <v>0</v>
      </c>
      <c r="AB340" s="168">
        <f>ROUND(IF(C340="22",IF(U340&gt;V340,S340*'UNIT VALUES'!$D$40*'UNIT VALUES'!$D$44,0),IF(U340&gt;V340,S340*'UNIT VALUES'!$D$30*'UNIT VALUES'!$D$36)), 0)</f>
        <v>133722</v>
      </c>
      <c r="AC340" s="168">
        <f>ROUND(IF(U340&gt;V340,0,IF(T340&gt;1, IF(C340="66", T340*'UNIT VALUES'!$D$33*'UNIT VALUES'!$D$36,T340*'UNIT VALUES'!$D$32*'UNIT VALUES'!$D$36),0)),0)</f>
        <v>0</v>
      </c>
      <c r="AD340" t="str">
        <f t="shared" si="12"/>
        <v>122514</v>
      </c>
    </row>
    <row r="341" spans="1:30" x14ac:dyDescent="0.25">
      <c r="A341" s="176" t="s">
        <v>5399</v>
      </c>
      <c r="B341" s="176" t="s">
        <v>928</v>
      </c>
      <c r="C341" s="176" t="s">
        <v>27</v>
      </c>
      <c r="D341" s="176" t="s">
        <v>28</v>
      </c>
      <c r="E341" s="176" t="s">
        <v>929</v>
      </c>
      <c r="F341" s="176" t="s">
        <v>1065</v>
      </c>
      <c r="G341" s="176" t="s">
        <v>886</v>
      </c>
      <c r="H341" s="176" t="s">
        <v>23</v>
      </c>
      <c r="I341" s="176" t="s">
        <v>1066</v>
      </c>
      <c r="J341" s="176" t="s">
        <v>953</v>
      </c>
      <c r="K341" s="176" t="s">
        <v>2123</v>
      </c>
      <c r="L341" s="176" t="s">
        <v>5400</v>
      </c>
      <c r="M341" s="177">
        <v>63393</v>
      </c>
      <c r="N341" s="177">
        <v>52618</v>
      </c>
      <c r="O341" s="177">
        <v>109393</v>
      </c>
      <c r="P341" s="177">
        <v>0</v>
      </c>
      <c r="Q341" s="177">
        <v>23713</v>
      </c>
      <c r="R341" s="177">
        <v>502</v>
      </c>
      <c r="S341" s="177">
        <v>1825</v>
      </c>
      <c r="T341" s="24">
        <f>IF(P341&gt;0, ROUND(IF(IF(OR(C341="51", C341="52", C341="66"), (L341*'UNIT VALUES'!$C$26)-CALCS!P341,0)&gt;0, IF(OR(C341="51", C341="52", C341="66"), (L341*'UNIT VALUES'!$C$26)-CALCS!P341,0), 0), 0), ROUND(IF(IF(OR(C341="51", C341="52", C341="66"), (L341*'UNIT VALUES'!$C$26)-CALCS!O341,0)&gt;0, IF(OR(C341="51", C341="52", C341="66"), (L341*'UNIT VALUES'!$C$26)-CALCS!O341,0), 0), 0))</f>
        <v>0</v>
      </c>
      <c r="U341" s="25">
        <f>IF(C341="22", (O341*'UNIT VALUES'!$D$38)+(Q341*'UNIT VALUES'!$D$39)+(S341*'UNIT VALUES'!$D$40), (O341*'UNIT VALUES'!$D$28)+(Q341*'UNIT VALUES'!$D$29)+(S341*'UNIT VALUES'!$D$30))</f>
        <v>1187629.8891791315</v>
      </c>
      <c r="V341" s="25">
        <f>IF(C341="22",(O341*'UNIT VALUES'!$D$41)+(Q341*'UNIT VALUES'!$D$42)+(R341*'UNIT VALUES'!$D$43),IF(C341="66",(Q341*'UNIT VALUES'!$D$31)+(T341*'UNIT VALUES'!$D$33)+(R341*'UNIT VALUES'!$D$34),(Q341*'UNIT VALUES'!$D$31)+(T341*'UNIT VALUES'!$D$32)+(R341*'UNIT VALUES'!$D$34)))</f>
        <v>438406.14617744449</v>
      </c>
      <c r="W341" s="25">
        <f t="shared" si="11"/>
        <v>1187630</v>
      </c>
      <c r="X341" s="30">
        <f>ROUND(IF(C341="22", W341*'UNIT VALUES'!$D$44, W341*'UNIT VALUES'!$D$36), 0)</f>
        <v>1038227</v>
      </c>
      <c r="Y341" s="168">
        <f>ROUND(IF(C341="22", IF(U341&gt;V341,O341*'UNIT VALUES'!$D$38*'UNIT VALUES'!$D$44,O341*'UNIT VALUES'!$D$41*'UNIT VALUES'!$D$44),IF(U341&gt;V341, O341*'UNIT VALUES'!$D$28*'UNIT VALUES'!$D$36,0)), 0)</f>
        <v>198896</v>
      </c>
      <c r="Z341" s="168">
        <f>ROUND(IF(C341="22", IF(U341&gt;V341,Q341*'UNIT VALUES'!$D$39*'UNIT VALUES'!$D$44,Q341*'UNIT VALUES'!$D$42*'UNIT VALUES'!$D$44), IF(U341&gt;V341, Q341*'UNIT VALUES'!$D$29*'UNIT VALUES'!$D$36, Q341*'UNIT VALUES'!$D$31*'UNIT VALUES'!$D$36)),0)</f>
        <v>578879</v>
      </c>
      <c r="AA341" s="168">
        <f>ROUND(IF(C341="22", IF(U341&gt;V341,0,R341*'UNIT VALUES'!$D$43*'UNIT VALUES'!$D$44),IF(CALCS!U341&gt;CALCS!V341,0,CALCS!R341*'UNIT VALUES'!$D$34*'UNIT VALUES'!$D$36)), 0)</f>
        <v>0</v>
      </c>
      <c r="AB341" s="168">
        <f>ROUND(IF(C341="22",IF(U341&gt;V341,S341*'UNIT VALUES'!$D$40*'UNIT VALUES'!$D$44,0),IF(U341&gt;V341,S341*'UNIT VALUES'!$D$30*'UNIT VALUES'!$D$36)), 0)</f>
        <v>260451</v>
      </c>
      <c r="AC341" s="168">
        <f>ROUND(IF(U341&gt;V341,0,IF(T341&gt;1, IF(C341="66", T341*'UNIT VALUES'!$D$33*'UNIT VALUES'!$D$36,T341*'UNIT VALUES'!$D$32*'UNIT VALUES'!$D$36),0)),0)</f>
        <v>0</v>
      </c>
      <c r="AD341" t="str">
        <f t="shared" si="12"/>
        <v>122538</v>
      </c>
    </row>
    <row r="342" spans="1:30" x14ac:dyDescent="0.25">
      <c r="A342" s="176" t="s">
        <v>5401</v>
      </c>
      <c r="B342" s="176" t="s">
        <v>928</v>
      </c>
      <c r="C342" s="176" t="s">
        <v>47</v>
      </c>
      <c r="D342" s="176" t="s">
        <v>48</v>
      </c>
      <c r="E342" s="176" t="s">
        <v>929</v>
      </c>
      <c r="F342" s="176" t="s">
        <v>514</v>
      </c>
      <c r="G342" s="176" t="s">
        <v>960</v>
      </c>
      <c r="H342" s="176" t="s">
        <v>23</v>
      </c>
      <c r="I342" s="176" t="s">
        <v>1068</v>
      </c>
      <c r="J342" s="176" t="s">
        <v>962</v>
      </c>
      <c r="K342" s="176" t="s">
        <v>3332</v>
      </c>
      <c r="L342" s="176" t="s">
        <v>5402</v>
      </c>
      <c r="M342" s="177">
        <v>18756</v>
      </c>
      <c r="N342" s="177">
        <v>18756</v>
      </c>
      <c r="O342" s="177">
        <v>61105</v>
      </c>
      <c r="P342" s="177">
        <v>0</v>
      </c>
      <c r="Q342" s="177">
        <v>8228</v>
      </c>
      <c r="R342" s="177">
        <v>162</v>
      </c>
      <c r="S342" s="177">
        <v>112</v>
      </c>
      <c r="T342" s="24">
        <f>IF(P342&gt;0, ROUND(IF(IF(OR(C342="51", C342="52", C342="66"), (L342*'UNIT VALUES'!$C$26)-CALCS!P342,0)&gt;0, IF(OR(C342="51", C342="52", C342="66"), (L342*'UNIT VALUES'!$C$26)-CALCS!P342,0), 0), 0), ROUND(IF(IF(OR(C342="51", C342="52", C342="66"), (L342*'UNIT VALUES'!$C$26)-CALCS!O342,0)&gt;0, IF(OR(C342="51", C342="52", C342="66"), (L342*'UNIT VALUES'!$C$26)-CALCS!O342,0), 0), 0))</f>
        <v>0</v>
      </c>
      <c r="U342" s="25">
        <f>IF(C342="22", (O342*'UNIT VALUES'!$D$38)+(Q342*'UNIT VALUES'!$D$39)+(S342*'UNIT VALUES'!$D$40), (O342*'UNIT VALUES'!$D$28)+(Q342*'UNIT VALUES'!$D$29)+(S342*'UNIT VALUES'!$D$30))</f>
        <v>375136.71142121463</v>
      </c>
      <c r="V342" s="25">
        <f>IF(C342="22",(O342*'UNIT VALUES'!$D$41)+(Q342*'UNIT VALUES'!$D$42)+(R342*'UNIT VALUES'!$D$43),IF(C342="66",(Q342*'UNIT VALUES'!$D$31)+(T342*'UNIT VALUES'!$D$33)+(R342*'UNIT VALUES'!$D$34),(Q342*'UNIT VALUES'!$D$31)+(T342*'UNIT VALUES'!$D$32)+(R342*'UNIT VALUES'!$D$34)))</f>
        <v>151121.75755847414</v>
      </c>
      <c r="W342" s="25">
        <f t="shared" si="11"/>
        <v>375137</v>
      </c>
      <c r="X342" s="30">
        <f>ROUND(IF(C342="22", W342*'UNIT VALUES'!$D$44, W342*'UNIT VALUES'!$D$36), 0)</f>
        <v>327945</v>
      </c>
      <c r="Y342" s="168">
        <f>ROUND(IF(C342="22", IF(U342&gt;V342,O342*'UNIT VALUES'!$D$38*'UNIT VALUES'!$D$44,O342*'UNIT VALUES'!$D$41*'UNIT VALUES'!$D$44),IF(U342&gt;V342, O342*'UNIT VALUES'!$D$28*'UNIT VALUES'!$D$36,0)), 0)</f>
        <v>111100</v>
      </c>
      <c r="Z342" s="168">
        <f>ROUND(IF(C342="22", IF(U342&gt;V342,Q342*'UNIT VALUES'!$D$39*'UNIT VALUES'!$D$44,Q342*'UNIT VALUES'!$D$42*'UNIT VALUES'!$D$44), IF(U342&gt;V342, Q342*'UNIT VALUES'!$D$29*'UNIT VALUES'!$D$36, Q342*'UNIT VALUES'!$D$31*'UNIT VALUES'!$D$36)),0)</f>
        <v>200861</v>
      </c>
      <c r="AA342" s="168">
        <f>ROUND(IF(C342="22", IF(U342&gt;V342,0,R342*'UNIT VALUES'!$D$43*'UNIT VALUES'!$D$44),IF(CALCS!U342&gt;CALCS!V342,0,CALCS!R342*'UNIT VALUES'!$D$34*'UNIT VALUES'!$D$36)), 0)</f>
        <v>0</v>
      </c>
      <c r="AB342" s="168">
        <f>ROUND(IF(C342="22",IF(U342&gt;V342,S342*'UNIT VALUES'!$D$40*'UNIT VALUES'!$D$44,0),IF(U342&gt;V342,S342*'UNIT VALUES'!$D$30*'UNIT VALUES'!$D$36)), 0)</f>
        <v>15984</v>
      </c>
      <c r="AC342" s="168">
        <f>ROUND(IF(U342&gt;V342,0,IF(T342&gt;1, IF(C342="66", T342*'UNIT VALUES'!$D$33*'UNIT VALUES'!$D$36,T342*'UNIT VALUES'!$D$32*'UNIT VALUES'!$D$36),0)),0)</f>
        <v>0</v>
      </c>
      <c r="AD342" t="str">
        <f t="shared" si="12"/>
        <v>122568</v>
      </c>
    </row>
    <row r="343" spans="1:30" x14ac:dyDescent="0.25">
      <c r="A343" s="176" t="s">
        <v>5403</v>
      </c>
      <c r="B343" s="176" t="s">
        <v>928</v>
      </c>
      <c r="C343" s="176" t="s">
        <v>27</v>
      </c>
      <c r="D343" s="176" t="s">
        <v>28</v>
      </c>
      <c r="E343" s="176" t="s">
        <v>929</v>
      </c>
      <c r="F343" s="176" t="s">
        <v>1070</v>
      </c>
      <c r="G343" s="176" t="s">
        <v>265</v>
      </c>
      <c r="H343" s="176" t="s">
        <v>23</v>
      </c>
      <c r="I343" s="176" t="s">
        <v>1071</v>
      </c>
      <c r="J343" s="176" t="s">
        <v>978</v>
      </c>
      <c r="K343" s="176" t="s">
        <v>3332</v>
      </c>
      <c r="L343" s="176" t="s">
        <v>4878</v>
      </c>
      <c r="M343" s="177">
        <v>14690</v>
      </c>
      <c r="N343" s="177">
        <v>14690</v>
      </c>
      <c r="O343" s="177">
        <v>185132</v>
      </c>
      <c r="P343" s="177">
        <v>0</v>
      </c>
      <c r="Q343" s="177">
        <v>25684</v>
      </c>
      <c r="R343" s="177">
        <v>100</v>
      </c>
      <c r="S343" s="177">
        <v>1436</v>
      </c>
      <c r="T343" s="24">
        <f>IF(P343&gt;0, ROUND(IF(IF(OR(C343="51", C343="52", C343="66"), (L343*'UNIT VALUES'!$C$26)-CALCS!P343,0)&gt;0, IF(OR(C343="51", C343="52", C343="66"), (L343*'UNIT VALUES'!$C$26)-CALCS!P343,0), 0), 0), ROUND(IF(IF(OR(C343="51", C343="52", C343="66"), (L343*'UNIT VALUES'!$C$26)-CALCS!O343,0)&gt;0, IF(OR(C343="51", C343="52", C343="66"), (L343*'UNIT VALUES'!$C$26)-CALCS!O343,0), 0), 0))</f>
        <v>0</v>
      </c>
      <c r="U343" s="25">
        <f>IF(C343="22", (O343*'UNIT VALUES'!$D$38)+(Q343*'UNIT VALUES'!$D$39)+(S343*'UNIT VALUES'!$D$40), (O343*'UNIT VALUES'!$D$28)+(Q343*'UNIT VALUES'!$D$29)+(S343*'UNIT VALUES'!$D$30))</f>
        <v>1336688.8502288039</v>
      </c>
      <c r="V343" s="25">
        <f>IF(C343="22",(O343*'UNIT VALUES'!$D$41)+(Q343*'UNIT VALUES'!$D$42)+(R343*'UNIT VALUES'!$D$43),IF(C343="66",(Q343*'UNIT VALUES'!$D$31)+(T343*'UNIT VALUES'!$D$33)+(R343*'UNIT VALUES'!$D$34),(Q343*'UNIT VALUES'!$D$31)+(T343*'UNIT VALUES'!$D$32)+(R343*'UNIT VALUES'!$D$34)))</f>
        <v>438519.41900086415</v>
      </c>
      <c r="W343" s="25">
        <f t="shared" si="11"/>
        <v>1336689</v>
      </c>
      <c r="X343" s="30">
        <f>ROUND(IF(C343="22", W343*'UNIT VALUES'!$D$44, W343*'UNIT VALUES'!$D$36), 0)</f>
        <v>1168534</v>
      </c>
      <c r="Y343" s="168">
        <f>ROUND(IF(C343="22", IF(U343&gt;V343,O343*'UNIT VALUES'!$D$38*'UNIT VALUES'!$D$44,O343*'UNIT VALUES'!$D$41*'UNIT VALUES'!$D$44),IF(U343&gt;V343, O343*'UNIT VALUES'!$D$28*'UNIT VALUES'!$D$36,0)), 0)</f>
        <v>336603</v>
      </c>
      <c r="Z343" s="168">
        <f>ROUND(IF(C343="22", IF(U343&gt;V343,Q343*'UNIT VALUES'!$D$39*'UNIT VALUES'!$D$44,Q343*'UNIT VALUES'!$D$42*'UNIT VALUES'!$D$44), IF(U343&gt;V343, Q343*'UNIT VALUES'!$D$29*'UNIT VALUES'!$D$36, Q343*'UNIT VALUES'!$D$31*'UNIT VALUES'!$D$36)),0)</f>
        <v>626995</v>
      </c>
      <c r="AA343" s="168">
        <f>ROUND(IF(C343="22", IF(U343&gt;V343,0,R343*'UNIT VALUES'!$D$43*'UNIT VALUES'!$D$44),IF(CALCS!U343&gt;CALCS!V343,0,CALCS!R343*'UNIT VALUES'!$D$34*'UNIT VALUES'!$D$36)), 0)</f>
        <v>0</v>
      </c>
      <c r="AB343" s="168">
        <f>ROUND(IF(C343="22",IF(U343&gt;V343,S343*'UNIT VALUES'!$D$40*'UNIT VALUES'!$D$44,0),IF(U343&gt;V343,S343*'UNIT VALUES'!$D$30*'UNIT VALUES'!$D$36)), 0)</f>
        <v>204936</v>
      </c>
      <c r="AC343" s="168">
        <f>ROUND(IF(U343&gt;V343,0,IF(T343&gt;1, IF(C343="66", T343*'UNIT VALUES'!$D$33*'UNIT VALUES'!$D$36,T343*'UNIT VALUES'!$D$32*'UNIT VALUES'!$D$36),0)),0)</f>
        <v>0</v>
      </c>
      <c r="AD343" t="str">
        <f t="shared" si="12"/>
        <v>122586</v>
      </c>
    </row>
    <row r="344" spans="1:30" x14ac:dyDescent="0.25">
      <c r="A344" s="176" t="s">
        <v>5404</v>
      </c>
      <c r="B344" s="176" t="s">
        <v>928</v>
      </c>
      <c r="C344" s="176" t="s">
        <v>27</v>
      </c>
      <c r="D344" s="176" t="s">
        <v>28</v>
      </c>
      <c r="E344" s="176" t="s">
        <v>929</v>
      </c>
      <c r="F344" s="176" t="s">
        <v>538</v>
      </c>
      <c r="G344" s="176" t="s">
        <v>944</v>
      </c>
      <c r="H344" s="176" t="s">
        <v>23</v>
      </c>
      <c r="I344" s="176" t="s">
        <v>1075</v>
      </c>
      <c r="J344" s="176" t="s">
        <v>946</v>
      </c>
      <c r="K344" s="176" t="s">
        <v>3332</v>
      </c>
      <c r="L344" s="176" t="s">
        <v>5405</v>
      </c>
      <c r="M344" s="177">
        <v>238817</v>
      </c>
      <c r="N344" s="177">
        <v>238647</v>
      </c>
      <c r="O344" s="177">
        <v>260999</v>
      </c>
      <c r="P344" s="177">
        <v>0</v>
      </c>
      <c r="Q344" s="177">
        <v>42342</v>
      </c>
      <c r="R344" s="177">
        <v>12206</v>
      </c>
      <c r="S344" s="177">
        <v>1859</v>
      </c>
      <c r="T344" s="24">
        <f>IF(P344&gt;0, ROUND(IF(IF(OR(C344="51", C344="52", C344="66"), (L344*'UNIT VALUES'!$C$26)-CALCS!P344,0)&gt;0, IF(OR(C344="51", C344="52", C344="66"), (L344*'UNIT VALUES'!$C$26)-CALCS!P344,0), 0), 0), ROUND(IF(IF(OR(C344="51", C344="52", C344="66"), (L344*'UNIT VALUES'!$C$26)-CALCS!O344,0)&gt;0, IF(OR(C344="51", C344="52", C344="66"), (L344*'UNIT VALUES'!$C$26)-CALCS!O344,0), 0), 0))</f>
        <v>25415</v>
      </c>
      <c r="U344" s="25">
        <f>IF(C344="22", (O344*'UNIT VALUES'!$D$38)+(Q344*'UNIT VALUES'!$D$39)+(S344*'UNIT VALUES'!$D$40), (O344*'UNIT VALUES'!$D$28)+(Q344*'UNIT VALUES'!$D$29)+(S344*'UNIT VALUES'!$D$30))</f>
        <v>2028704.8067614944</v>
      </c>
      <c r="V344" s="25">
        <f>IF(C344="22",(O344*'UNIT VALUES'!$D$41)+(Q344*'UNIT VALUES'!$D$42)+(R344*'UNIT VALUES'!$D$43),IF(C344="66",(Q344*'UNIT VALUES'!$D$31)+(T344*'UNIT VALUES'!$D$33)+(R344*'UNIT VALUES'!$D$34),(Q344*'UNIT VALUES'!$D$31)+(T344*'UNIT VALUES'!$D$32)+(R344*'UNIT VALUES'!$D$34)))</f>
        <v>2029331.0956949692</v>
      </c>
      <c r="W344" s="25">
        <f t="shared" si="11"/>
        <v>2029331</v>
      </c>
      <c r="X344" s="30">
        <f>ROUND(IF(C344="22", W344*'UNIT VALUES'!$D$44, W344*'UNIT VALUES'!$D$36), 0)</f>
        <v>1774042</v>
      </c>
      <c r="Y344" s="168">
        <f>ROUND(IF(C344="22", IF(U344&gt;V344,O344*'UNIT VALUES'!$D$38*'UNIT VALUES'!$D$44,O344*'UNIT VALUES'!$D$41*'UNIT VALUES'!$D$44),IF(U344&gt;V344, O344*'UNIT VALUES'!$D$28*'UNIT VALUES'!$D$36,0)), 0)</f>
        <v>0</v>
      </c>
      <c r="Z344" s="168">
        <f>ROUND(IF(C344="22", IF(U344&gt;V344,Q344*'UNIT VALUES'!$D$39*'UNIT VALUES'!$D$44,Q344*'UNIT VALUES'!$D$42*'UNIT VALUES'!$D$44), IF(U344&gt;V344, Q344*'UNIT VALUES'!$D$29*'UNIT VALUES'!$D$36, Q344*'UNIT VALUES'!$D$31*'UNIT VALUES'!$D$36)),0)</f>
        <v>620189</v>
      </c>
      <c r="AA344" s="168">
        <f>ROUND(IF(C344="22", IF(U344&gt;V344,0,R344*'UNIT VALUES'!$D$43*'UNIT VALUES'!$D$44),IF(CALCS!U344&gt;CALCS!V344,0,CALCS!R344*'UNIT VALUES'!$D$34*'UNIT VALUES'!$D$36)), 0)</f>
        <v>873564</v>
      </c>
      <c r="AB344" s="168">
        <f>ROUND(IF(C344="22",IF(U344&gt;V344,S344*'UNIT VALUES'!$D$40*'UNIT VALUES'!$D$44,0),IF(U344&gt;V344,S344*'UNIT VALUES'!$D$30*'UNIT VALUES'!$D$36)), 0)</f>
        <v>0</v>
      </c>
      <c r="AC344" s="168">
        <f>ROUND(IF(U344&gt;V344,0,IF(T344&gt;1, IF(C344="66", T344*'UNIT VALUES'!$D$33*'UNIT VALUES'!$D$36,T344*'UNIT VALUES'!$D$32*'UNIT VALUES'!$D$36),0)),0)</f>
        <v>280290</v>
      </c>
      <c r="AD344" t="str">
        <f t="shared" si="12"/>
        <v>122724</v>
      </c>
    </row>
    <row r="345" spans="1:30" x14ac:dyDescent="0.25">
      <c r="A345" s="176" t="s">
        <v>5406</v>
      </c>
      <c r="B345" s="176" t="s">
        <v>928</v>
      </c>
      <c r="C345" s="176" t="s">
        <v>27</v>
      </c>
      <c r="D345" s="176" t="s">
        <v>28</v>
      </c>
      <c r="E345" s="176" t="s">
        <v>929</v>
      </c>
      <c r="F345" s="176" t="s">
        <v>160</v>
      </c>
      <c r="G345" s="176" t="s">
        <v>1077</v>
      </c>
      <c r="H345" s="176" t="s">
        <v>23</v>
      </c>
      <c r="I345" s="176" t="s">
        <v>1078</v>
      </c>
      <c r="J345" s="176" t="s">
        <v>1001</v>
      </c>
      <c r="K345" s="176" t="s">
        <v>3332</v>
      </c>
      <c r="L345" s="176" t="s">
        <v>5407</v>
      </c>
      <c r="M345" s="177">
        <v>23176</v>
      </c>
      <c r="N345" s="177">
        <v>23176</v>
      </c>
      <c r="O345" s="177">
        <v>58605</v>
      </c>
      <c r="P345" s="177">
        <v>0</v>
      </c>
      <c r="Q345" s="177">
        <v>11938</v>
      </c>
      <c r="R345" s="177">
        <v>1450</v>
      </c>
      <c r="S345" s="177">
        <v>352</v>
      </c>
      <c r="T345" s="24">
        <f>IF(P345&gt;0, ROUND(IF(IF(OR(C345="51", C345="52", C345="66"), (L345*'UNIT VALUES'!$C$26)-CALCS!P345,0)&gt;0, IF(OR(C345="51", C345="52", C345="66"), (L345*'UNIT VALUES'!$C$26)-CALCS!P345,0), 0), 0), ROUND(IF(IF(OR(C345="51", C345="52", C345="66"), (L345*'UNIT VALUES'!$C$26)-CALCS!O345,0)&gt;0, IF(OR(C345="51", C345="52", C345="66"), (L345*'UNIT VALUES'!$C$26)-CALCS!O345,0), 0), 0))</f>
        <v>0</v>
      </c>
      <c r="U345" s="25">
        <f>IF(C345="22", (O345*'UNIT VALUES'!$D$38)+(Q345*'UNIT VALUES'!$D$39)+(S345*'UNIT VALUES'!$D$40), (O345*'UNIT VALUES'!$D$28)+(Q345*'UNIT VALUES'!$D$29)+(S345*'UNIT VALUES'!$D$30))</f>
        <v>512718.23099312192</v>
      </c>
      <c r="V345" s="25">
        <f>IF(C345="22",(O345*'UNIT VALUES'!$D$41)+(Q345*'UNIT VALUES'!$D$42)+(R345*'UNIT VALUES'!$D$43),IF(C345="66",(Q345*'UNIT VALUES'!$D$31)+(T345*'UNIT VALUES'!$D$33)+(R345*'UNIT VALUES'!$D$34),(Q345*'UNIT VALUES'!$D$31)+(T345*'UNIT VALUES'!$D$32)+(R345*'UNIT VALUES'!$D$34)))</f>
        <v>318727.39598868584</v>
      </c>
      <c r="W345" s="25">
        <f t="shared" si="11"/>
        <v>512718</v>
      </c>
      <c r="X345" s="30">
        <f>ROUND(IF(C345="22", W345*'UNIT VALUES'!$D$44, W345*'UNIT VALUES'!$D$36), 0)</f>
        <v>448218</v>
      </c>
      <c r="Y345" s="168">
        <f>ROUND(IF(C345="22", IF(U345&gt;V345,O345*'UNIT VALUES'!$D$38*'UNIT VALUES'!$D$44,O345*'UNIT VALUES'!$D$41*'UNIT VALUES'!$D$44),IF(U345&gt;V345, O345*'UNIT VALUES'!$D$28*'UNIT VALUES'!$D$36,0)), 0)</f>
        <v>106554</v>
      </c>
      <c r="Z345" s="168">
        <f>ROUND(IF(C345="22", IF(U345&gt;V345,Q345*'UNIT VALUES'!$D$39*'UNIT VALUES'!$D$44,Q345*'UNIT VALUES'!$D$42*'UNIT VALUES'!$D$44), IF(U345&gt;V345, Q345*'UNIT VALUES'!$D$29*'UNIT VALUES'!$D$36, Q345*'UNIT VALUES'!$D$31*'UNIT VALUES'!$D$36)),0)</f>
        <v>291429</v>
      </c>
      <c r="AA345" s="168">
        <f>ROUND(IF(C345="22", IF(U345&gt;V345,0,R345*'UNIT VALUES'!$D$43*'UNIT VALUES'!$D$44),IF(CALCS!U345&gt;CALCS!V345,0,CALCS!R345*'UNIT VALUES'!$D$34*'UNIT VALUES'!$D$36)), 0)</f>
        <v>0</v>
      </c>
      <c r="AB345" s="168">
        <f>ROUND(IF(C345="22",IF(U345&gt;V345,S345*'UNIT VALUES'!$D$40*'UNIT VALUES'!$D$44,0),IF(U345&gt;V345,S345*'UNIT VALUES'!$D$30*'UNIT VALUES'!$D$36)), 0)</f>
        <v>50235</v>
      </c>
      <c r="AC345" s="168">
        <f>ROUND(IF(U345&gt;V345,0,IF(T345&gt;1, IF(C345="66", T345*'UNIT VALUES'!$D$33*'UNIT VALUES'!$D$36,T345*'UNIT VALUES'!$D$32*'UNIT VALUES'!$D$36),0)),0)</f>
        <v>0</v>
      </c>
      <c r="AD345" t="str">
        <f t="shared" si="12"/>
        <v>122754</v>
      </c>
    </row>
    <row r="346" spans="1:30" x14ac:dyDescent="0.25">
      <c r="A346" s="176" t="s">
        <v>5408</v>
      </c>
      <c r="B346" s="176" t="s">
        <v>928</v>
      </c>
      <c r="C346" s="176" t="s">
        <v>27</v>
      </c>
      <c r="D346" s="176" t="s">
        <v>28</v>
      </c>
      <c r="E346" s="176" t="s">
        <v>929</v>
      </c>
      <c r="F346" s="176" t="s">
        <v>547</v>
      </c>
      <c r="G346" s="176" t="s">
        <v>1080</v>
      </c>
      <c r="H346" s="176" t="s">
        <v>23</v>
      </c>
      <c r="I346" s="176" t="s">
        <v>1081</v>
      </c>
      <c r="J346" s="176" t="s">
        <v>938</v>
      </c>
      <c r="K346" s="176" t="s">
        <v>3332</v>
      </c>
      <c r="L346" s="176" t="s">
        <v>5409</v>
      </c>
      <c r="M346" s="177">
        <v>48918</v>
      </c>
      <c r="N346" s="177">
        <v>48868</v>
      </c>
      <c r="O346" s="177">
        <v>56610</v>
      </c>
      <c r="P346" s="177">
        <v>0</v>
      </c>
      <c r="Q346" s="177">
        <v>9883</v>
      </c>
      <c r="R346" s="177">
        <v>1557</v>
      </c>
      <c r="S346" s="177">
        <v>468</v>
      </c>
      <c r="T346" s="24">
        <f>IF(P346&gt;0, ROUND(IF(IF(OR(C346="51", C346="52", C346="66"), (L346*'UNIT VALUES'!$C$26)-CALCS!P346,0)&gt;0, IF(OR(C346="51", C346="52", C346="66"), (L346*'UNIT VALUES'!$C$26)-CALCS!P346,0), 0), 0), ROUND(IF(IF(OR(C346="51", C346="52", C346="66"), (L346*'UNIT VALUES'!$C$26)-CALCS!O346,0)&gt;0, IF(OR(C346="51", C346="52", C346="66"), (L346*'UNIT VALUES'!$C$26)-CALCS!O346,0), 0), 0))</f>
        <v>0</v>
      </c>
      <c r="U346" s="25">
        <f>IF(C346="22", (O346*'UNIT VALUES'!$D$38)+(Q346*'UNIT VALUES'!$D$39)+(S346*'UNIT VALUES'!$D$40), (O346*'UNIT VALUES'!$D$28)+(Q346*'UNIT VALUES'!$D$29)+(S346*'UNIT VALUES'!$D$30))</f>
        <v>470120.46780095197</v>
      </c>
      <c r="V346" s="25">
        <f>IF(C346="22",(O346*'UNIT VALUES'!$D$41)+(Q346*'UNIT VALUES'!$D$42)+(R346*'UNIT VALUES'!$D$43),IF(C346="66",(Q346*'UNIT VALUES'!$D$31)+(T346*'UNIT VALUES'!$D$33)+(R346*'UNIT VALUES'!$D$34),(Q346*'UNIT VALUES'!$D$31)+(T346*'UNIT VALUES'!$D$32)+(R346*'UNIT VALUES'!$D$34)))</f>
        <v>293055.8816151768</v>
      </c>
      <c r="W346" s="25">
        <f t="shared" si="11"/>
        <v>470120</v>
      </c>
      <c r="X346" s="30">
        <f>ROUND(IF(C346="22", W346*'UNIT VALUES'!$D$44, W346*'UNIT VALUES'!$D$36), 0)</f>
        <v>410979</v>
      </c>
      <c r="Y346" s="168">
        <f>ROUND(IF(C346="22", IF(U346&gt;V346,O346*'UNIT VALUES'!$D$38*'UNIT VALUES'!$D$44,O346*'UNIT VALUES'!$D$41*'UNIT VALUES'!$D$44),IF(U346&gt;V346, O346*'UNIT VALUES'!$D$28*'UNIT VALUES'!$D$36,0)), 0)</f>
        <v>102927</v>
      </c>
      <c r="Z346" s="168">
        <f>ROUND(IF(C346="22", IF(U346&gt;V346,Q346*'UNIT VALUES'!$D$39*'UNIT VALUES'!$D$44,Q346*'UNIT VALUES'!$D$42*'UNIT VALUES'!$D$44), IF(U346&gt;V346, Q346*'UNIT VALUES'!$D$29*'UNIT VALUES'!$D$36, Q346*'UNIT VALUES'!$D$31*'UNIT VALUES'!$D$36)),0)</f>
        <v>241263</v>
      </c>
      <c r="AA346" s="168">
        <f>ROUND(IF(C346="22", IF(U346&gt;V346,0,R346*'UNIT VALUES'!$D$43*'UNIT VALUES'!$D$44),IF(CALCS!U346&gt;CALCS!V346,0,CALCS!R346*'UNIT VALUES'!$D$34*'UNIT VALUES'!$D$36)), 0)</f>
        <v>0</v>
      </c>
      <c r="AB346" s="168">
        <f>ROUND(IF(C346="22",IF(U346&gt;V346,S346*'UNIT VALUES'!$D$40*'UNIT VALUES'!$D$44,0),IF(U346&gt;V346,S346*'UNIT VALUES'!$D$30*'UNIT VALUES'!$D$36)), 0)</f>
        <v>66790</v>
      </c>
      <c r="AC346" s="168">
        <f>ROUND(IF(U346&gt;V346,0,IF(T346&gt;1, IF(C346="66", T346*'UNIT VALUES'!$D$33*'UNIT VALUES'!$D$36,T346*'UNIT VALUES'!$D$32*'UNIT VALUES'!$D$36),0)),0)</f>
        <v>0</v>
      </c>
      <c r="AD346" t="str">
        <f t="shared" si="12"/>
        <v>122766</v>
      </c>
    </row>
    <row r="347" spans="1:30" x14ac:dyDescent="0.25">
      <c r="A347" s="176" t="s">
        <v>5410</v>
      </c>
      <c r="B347" s="176" t="s">
        <v>928</v>
      </c>
      <c r="C347" s="176" t="s">
        <v>27</v>
      </c>
      <c r="D347" s="176" t="s">
        <v>28</v>
      </c>
      <c r="E347" s="176" t="s">
        <v>929</v>
      </c>
      <c r="F347" s="176" t="s">
        <v>4637</v>
      </c>
      <c r="G347" s="176" t="s">
        <v>594</v>
      </c>
      <c r="H347" s="176" t="s">
        <v>23</v>
      </c>
      <c r="I347" s="176" t="s">
        <v>4638</v>
      </c>
      <c r="J347" s="176" t="s">
        <v>4639</v>
      </c>
      <c r="K347" s="176" t="s">
        <v>3332</v>
      </c>
      <c r="L347" s="176" t="s">
        <v>5411</v>
      </c>
      <c r="M347" s="177">
        <v>0</v>
      </c>
      <c r="N347" s="177">
        <v>0</v>
      </c>
      <c r="O347" s="177">
        <v>24772</v>
      </c>
      <c r="P347" s="177">
        <v>0</v>
      </c>
      <c r="Q347" s="177">
        <v>2419</v>
      </c>
      <c r="R347" s="177">
        <v>24</v>
      </c>
      <c r="S347" s="177">
        <v>28</v>
      </c>
      <c r="T347" s="24">
        <f>IF(P347&gt;0, ROUND(IF(IF(OR(C347="51", C347="52", C347="66"), (L347*'UNIT VALUES'!$C$26)-CALCS!P347,0)&gt;0, IF(OR(C347="51", C347="52", C347="66"), (L347*'UNIT VALUES'!$C$26)-CALCS!P347,0), 0), 0), ROUND(IF(IF(OR(C347="51", C347="52", C347="66"), (L347*'UNIT VALUES'!$C$26)-CALCS!O347,0)&gt;0, IF(OR(C347="51", C347="52", C347="66"), (L347*'UNIT VALUES'!$C$26)-CALCS!O347,0), 0), 0))</f>
        <v>0</v>
      </c>
      <c r="U347" s="25">
        <f>IF(C347="22", (O347*'UNIT VALUES'!$D$38)+(Q347*'UNIT VALUES'!$D$39)+(S347*'UNIT VALUES'!$D$40), (O347*'UNIT VALUES'!$D$28)+(Q347*'UNIT VALUES'!$D$29)+(S347*'UNIT VALUES'!$D$30))</f>
        <v>123642.39572503194</v>
      </c>
      <c r="V347" s="25">
        <f>IF(C347="22",(O347*'UNIT VALUES'!$D$41)+(Q347*'UNIT VALUES'!$D$42)+(R347*'UNIT VALUES'!$D$43),IF(C347="66",(Q347*'UNIT VALUES'!$D$31)+(T347*'UNIT VALUES'!$D$33)+(R347*'UNIT VALUES'!$D$34),(Q347*'UNIT VALUES'!$D$31)+(T347*'UNIT VALUES'!$D$32)+(R347*'UNIT VALUES'!$D$34)))</f>
        <v>42494.901846865403</v>
      </c>
      <c r="W347" s="25">
        <f t="shared" si="11"/>
        <v>123642</v>
      </c>
      <c r="X347" s="30">
        <f>ROUND(IF(C347="22", W347*'UNIT VALUES'!$D$44, W347*'UNIT VALUES'!$D$36), 0)</f>
        <v>108088</v>
      </c>
      <c r="Y347" s="168">
        <f>ROUND(IF(C347="22", IF(U347&gt;V347,O347*'UNIT VALUES'!$D$38*'UNIT VALUES'!$D$44,O347*'UNIT VALUES'!$D$41*'UNIT VALUES'!$D$44),IF(U347&gt;V347, O347*'UNIT VALUES'!$D$28*'UNIT VALUES'!$D$36,0)), 0)</f>
        <v>45040</v>
      </c>
      <c r="Z347" s="168">
        <f>ROUND(IF(C347="22", IF(U347&gt;V347,Q347*'UNIT VALUES'!$D$39*'UNIT VALUES'!$D$44,Q347*'UNIT VALUES'!$D$42*'UNIT VALUES'!$D$44), IF(U347&gt;V347, Q347*'UNIT VALUES'!$D$29*'UNIT VALUES'!$D$36, Q347*'UNIT VALUES'!$D$31*'UNIT VALUES'!$D$36)),0)</f>
        <v>59052</v>
      </c>
      <c r="AA347" s="168">
        <f>ROUND(IF(C347="22", IF(U347&gt;V347,0,R347*'UNIT VALUES'!$D$43*'UNIT VALUES'!$D$44),IF(CALCS!U347&gt;CALCS!V347,0,CALCS!R347*'UNIT VALUES'!$D$34*'UNIT VALUES'!$D$36)), 0)</f>
        <v>0</v>
      </c>
      <c r="AB347" s="168">
        <f>ROUND(IF(C347="22",IF(U347&gt;V347,S347*'UNIT VALUES'!$D$40*'UNIT VALUES'!$D$44,0),IF(U347&gt;V347,S347*'UNIT VALUES'!$D$30*'UNIT VALUES'!$D$36)), 0)</f>
        <v>3996</v>
      </c>
      <c r="AC347" s="168">
        <f>ROUND(IF(U347&gt;V347,0,IF(T347&gt;1, IF(C347="66", T347*'UNIT VALUES'!$D$33*'UNIT VALUES'!$D$36,T347*'UNIT VALUES'!$D$32*'UNIT VALUES'!$D$36),0)),0)</f>
        <v>0</v>
      </c>
      <c r="AD347" t="str">
        <f t="shared" si="12"/>
        <v>122808</v>
      </c>
    </row>
    <row r="348" spans="1:30" x14ac:dyDescent="0.25">
      <c r="A348" s="176" t="s">
        <v>5412</v>
      </c>
      <c r="B348" s="176" t="s">
        <v>928</v>
      </c>
      <c r="C348" s="176" t="s">
        <v>47</v>
      </c>
      <c r="D348" s="176" t="s">
        <v>48</v>
      </c>
      <c r="E348" s="176" t="s">
        <v>929</v>
      </c>
      <c r="F348" s="176" t="s">
        <v>573</v>
      </c>
      <c r="G348" s="176" t="s">
        <v>886</v>
      </c>
      <c r="H348" s="176" t="s">
        <v>23</v>
      </c>
      <c r="I348" s="176" t="s">
        <v>1083</v>
      </c>
      <c r="J348" s="176" t="s">
        <v>953</v>
      </c>
      <c r="K348" s="176" t="s">
        <v>2123</v>
      </c>
      <c r="L348" s="176" t="s">
        <v>4878</v>
      </c>
      <c r="M348" s="177">
        <v>39681</v>
      </c>
      <c r="N348" s="177">
        <v>39681</v>
      </c>
      <c r="O348" s="177">
        <v>93734</v>
      </c>
      <c r="P348" s="177">
        <v>0</v>
      </c>
      <c r="Q348" s="177">
        <v>11719</v>
      </c>
      <c r="R348" s="177">
        <v>127</v>
      </c>
      <c r="S348" s="177">
        <v>1155</v>
      </c>
      <c r="T348" s="24">
        <f>IF(P348&gt;0, ROUND(IF(IF(OR(C348="51", C348="52", C348="66"), (L348*'UNIT VALUES'!$C$26)-CALCS!P348,0)&gt;0, IF(OR(C348="51", C348="52", C348="66"), (L348*'UNIT VALUES'!$C$26)-CALCS!P348,0), 0), 0), ROUND(IF(IF(OR(C348="51", C348="52", C348="66"), (L348*'UNIT VALUES'!$C$26)-CALCS!O348,0)&gt;0, IF(OR(C348="51", C348="52", C348="66"), (L348*'UNIT VALUES'!$C$26)-CALCS!O348,0), 0), 0))</f>
        <v>0</v>
      </c>
      <c r="U348" s="25">
        <f>IF(C348="22", (O348*'UNIT VALUES'!$D$38)+(Q348*'UNIT VALUES'!$D$39)+(S348*'UNIT VALUES'!$D$40), (O348*'UNIT VALUES'!$D$28)+(Q348*'UNIT VALUES'!$D$29)+(S348*'UNIT VALUES'!$D$30))</f>
        <v>710754.2717086809</v>
      </c>
      <c r="V348" s="25">
        <f>IF(C348="22",(O348*'UNIT VALUES'!$D$41)+(Q348*'UNIT VALUES'!$D$42)+(R348*'UNIT VALUES'!$D$43),IF(C348="66",(Q348*'UNIT VALUES'!$D$31)+(T348*'UNIT VALUES'!$D$33)+(R348*'UNIT VALUES'!$D$34),(Q348*'UNIT VALUES'!$D$31)+(T348*'UNIT VALUES'!$D$32)+(R348*'UNIT VALUES'!$D$34)))</f>
        <v>206747.73965353728</v>
      </c>
      <c r="W348" s="25">
        <f t="shared" si="11"/>
        <v>710754</v>
      </c>
      <c r="X348" s="30">
        <f>ROUND(IF(C348="22", W348*'UNIT VALUES'!$D$44, W348*'UNIT VALUES'!$D$36), 0)</f>
        <v>621342</v>
      </c>
      <c r="Y348" s="168">
        <f>ROUND(IF(C348="22", IF(U348&gt;V348,O348*'UNIT VALUES'!$D$38*'UNIT VALUES'!$D$44,O348*'UNIT VALUES'!$D$41*'UNIT VALUES'!$D$44),IF(U348&gt;V348, O348*'UNIT VALUES'!$D$28*'UNIT VALUES'!$D$36,0)), 0)</f>
        <v>170425</v>
      </c>
      <c r="Z348" s="168">
        <f>ROUND(IF(C348="22", IF(U348&gt;V348,Q348*'UNIT VALUES'!$D$39*'UNIT VALUES'!$D$44,Q348*'UNIT VALUES'!$D$42*'UNIT VALUES'!$D$44), IF(U348&gt;V348, Q348*'UNIT VALUES'!$D$29*'UNIT VALUES'!$D$36, Q348*'UNIT VALUES'!$D$31*'UNIT VALUES'!$D$36)),0)</f>
        <v>286083</v>
      </c>
      <c r="AA348" s="168">
        <f>ROUND(IF(C348="22", IF(U348&gt;V348,0,R348*'UNIT VALUES'!$D$43*'UNIT VALUES'!$D$44),IF(CALCS!U348&gt;CALCS!V348,0,CALCS!R348*'UNIT VALUES'!$D$34*'UNIT VALUES'!$D$36)), 0)</f>
        <v>0</v>
      </c>
      <c r="AB348" s="168">
        <f>ROUND(IF(C348="22",IF(U348&gt;V348,S348*'UNIT VALUES'!$D$40*'UNIT VALUES'!$D$44,0),IF(U348&gt;V348,S348*'UNIT VALUES'!$D$30*'UNIT VALUES'!$D$36)), 0)</f>
        <v>164834</v>
      </c>
      <c r="AC348" s="168">
        <f>ROUND(IF(U348&gt;V348,0,IF(T348&gt;1, IF(C348="66", T348*'UNIT VALUES'!$D$33*'UNIT VALUES'!$D$36,T348*'UNIT VALUES'!$D$32*'UNIT VALUES'!$D$36),0)),0)</f>
        <v>0</v>
      </c>
      <c r="AD348" t="str">
        <f t="shared" si="12"/>
        <v>122958</v>
      </c>
    </row>
    <row r="349" spans="1:30" x14ac:dyDescent="0.25">
      <c r="A349" s="176" t="s">
        <v>5413</v>
      </c>
      <c r="B349" s="176" t="s">
        <v>928</v>
      </c>
      <c r="C349" s="176" t="s">
        <v>27</v>
      </c>
      <c r="D349" s="176" t="s">
        <v>28</v>
      </c>
      <c r="E349" s="176" t="s">
        <v>929</v>
      </c>
      <c r="F349" s="176" t="s">
        <v>588</v>
      </c>
      <c r="G349" s="176" t="s">
        <v>50</v>
      </c>
      <c r="H349" s="176" t="s">
        <v>23</v>
      </c>
      <c r="I349" s="176" t="s">
        <v>1085</v>
      </c>
      <c r="J349" s="176" t="s">
        <v>1086</v>
      </c>
      <c r="K349" s="176" t="s">
        <v>3332</v>
      </c>
      <c r="L349" s="176" t="s">
        <v>5414</v>
      </c>
      <c r="M349" s="177">
        <v>106179</v>
      </c>
      <c r="N349" s="177">
        <v>81548</v>
      </c>
      <c r="O349" s="177">
        <v>190894</v>
      </c>
      <c r="P349" s="177">
        <v>0</v>
      </c>
      <c r="Q349" s="177">
        <v>51957</v>
      </c>
      <c r="R349" s="177">
        <v>1438</v>
      </c>
      <c r="S349" s="177">
        <v>1908</v>
      </c>
      <c r="T349" s="24">
        <f>IF(P349&gt;0, ROUND(IF(IF(OR(C349="51", C349="52", C349="66"), (L349*'UNIT VALUES'!$C$26)-CALCS!P349,0)&gt;0, IF(OR(C349="51", C349="52", C349="66"), (L349*'UNIT VALUES'!$C$26)-CALCS!P349,0), 0), 0), ROUND(IF(IF(OR(C349="51", C349="52", C349="66"), (L349*'UNIT VALUES'!$C$26)-CALCS!O349,0)&gt;0, IF(OR(C349="51", C349="52", C349="66"), (L349*'UNIT VALUES'!$C$26)-CALCS!O349,0), 0), 0))</f>
        <v>0</v>
      </c>
      <c r="U349" s="25">
        <f>IF(C349="22", (O349*'UNIT VALUES'!$D$38)+(Q349*'UNIT VALUES'!$D$39)+(S349*'UNIT VALUES'!$D$40), (O349*'UNIT VALUES'!$D$28)+(Q349*'UNIT VALUES'!$D$29)+(S349*'UNIT VALUES'!$D$30))</f>
        <v>2159395.5852236273</v>
      </c>
      <c r="V349" s="25">
        <f>IF(C349="22",(O349*'UNIT VALUES'!$D$41)+(Q349*'UNIT VALUES'!$D$42)+(R349*'UNIT VALUES'!$D$43),IF(C349="66",(Q349*'UNIT VALUES'!$D$31)+(T349*'UNIT VALUES'!$D$33)+(R349*'UNIT VALUES'!$D$34),(Q349*'UNIT VALUES'!$D$31)+(T349*'UNIT VALUES'!$D$32)+(R349*'UNIT VALUES'!$D$34)))</f>
        <v>988259.09124673007</v>
      </c>
      <c r="W349" s="25">
        <f t="shared" si="11"/>
        <v>2159396</v>
      </c>
      <c r="X349" s="30">
        <f>ROUND(IF(C349="22", W349*'UNIT VALUES'!$D$44, W349*'UNIT VALUES'!$D$36), 0)</f>
        <v>1887745</v>
      </c>
      <c r="Y349" s="168">
        <f>ROUND(IF(C349="22", IF(U349&gt;V349,O349*'UNIT VALUES'!$D$38*'UNIT VALUES'!$D$44,O349*'UNIT VALUES'!$D$41*'UNIT VALUES'!$D$44),IF(U349&gt;V349, O349*'UNIT VALUES'!$D$28*'UNIT VALUES'!$D$36,0)), 0)</f>
        <v>347079</v>
      </c>
      <c r="Z349" s="168">
        <f>ROUND(IF(C349="22", IF(U349&gt;V349,Q349*'UNIT VALUES'!$D$39*'UNIT VALUES'!$D$44,Q349*'UNIT VALUES'!$D$42*'UNIT VALUES'!$D$44), IF(U349&gt;V349, Q349*'UNIT VALUES'!$D$29*'UNIT VALUES'!$D$36, Q349*'UNIT VALUES'!$D$31*'UNIT VALUES'!$D$36)),0)</f>
        <v>1268369</v>
      </c>
      <c r="AA349" s="168">
        <f>ROUND(IF(C349="22", IF(U349&gt;V349,0,R349*'UNIT VALUES'!$D$43*'UNIT VALUES'!$D$44),IF(CALCS!U349&gt;CALCS!V349,0,CALCS!R349*'UNIT VALUES'!$D$34*'UNIT VALUES'!$D$36)), 0)</f>
        <v>0</v>
      </c>
      <c r="AB349" s="168">
        <f>ROUND(IF(C349="22",IF(U349&gt;V349,S349*'UNIT VALUES'!$D$40*'UNIT VALUES'!$D$44,0),IF(U349&gt;V349,S349*'UNIT VALUES'!$D$30*'UNIT VALUES'!$D$36)), 0)</f>
        <v>272297</v>
      </c>
      <c r="AC349" s="168">
        <f>ROUND(IF(U349&gt;V349,0,IF(T349&gt;1, IF(C349="66", T349*'UNIT VALUES'!$D$33*'UNIT VALUES'!$D$36,T349*'UNIT VALUES'!$D$32*'UNIT VALUES'!$D$36),0)),0)</f>
        <v>0</v>
      </c>
      <c r="AD349" t="str">
        <f t="shared" si="12"/>
        <v>123000</v>
      </c>
    </row>
    <row r="350" spans="1:30" x14ac:dyDescent="0.25">
      <c r="A350" s="176" t="s">
        <v>5415</v>
      </c>
      <c r="B350" s="176" t="s">
        <v>928</v>
      </c>
      <c r="C350" s="176" t="s">
        <v>47</v>
      </c>
      <c r="D350" s="176" t="s">
        <v>48</v>
      </c>
      <c r="E350" s="176" t="s">
        <v>929</v>
      </c>
      <c r="F350" s="176" t="s">
        <v>1088</v>
      </c>
      <c r="G350" s="176" t="s">
        <v>886</v>
      </c>
      <c r="H350" s="176" t="s">
        <v>23</v>
      </c>
      <c r="I350" s="176" t="s">
        <v>1089</v>
      </c>
      <c r="J350" s="176" t="s">
        <v>953</v>
      </c>
      <c r="K350" s="176" t="s">
        <v>2123</v>
      </c>
      <c r="L350" s="176" t="s">
        <v>4878</v>
      </c>
      <c r="M350" s="177">
        <v>0</v>
      </c>
      <c r="N350" s="177">
        <v>0</v>
      </c>
      <c r="O350" s="177">
        <v>65199</v>
      </c>
      <c r="P350" s="177">
        <v>0</v>
      </c>
      <c r="Q350" s="177">
        <v>7422</v>
      </c>
      <c r="R350" s="177">
        <v>111</v>
      </c>
      <c r="S350" s="177">
        <v>621</v>
      </c>
      <c r="T350" s="24">
        <f>IF(P350&gt;0, ROUND(IF(IF(OR(C350="51", C350="52", C350="66"), (L350*'UNIT VALUES'!$C$26)-CALCS!P350,0)&gt;0, IF(OR(C350="51", C350="52", C350="66"), (L350*'UNIT VALUES'!$C$26)-CALCS!P350,0), 0), 0), ROUND(IF(IF(OR(C350="51", C350="52", C350="66"), (L350*'UNIT VALUES'!$C$26)-CALCS!O350,0)&gt;0, IF(OR(C350="51", C350="52", C350="66"), (L350*'UNIT VALUES'!$C$26)-CALCS!O350,0), 0), 0))</f>
        <v>0</v>
      </c>
      <c r="U350" s="25">
        <f>IF(C350="22", (O350*'UNIT VALUES'!$D$38)+(Q350*'UNIT VALUES'!$D$39)+(S350*'UNIT VALUES'!$D$40), (O350*'UNIT VALUES'!$D$28)+(Q350*'UNIT VALUES'!$D$29)+(S350*'UNIT VALUES'!$D$30))</f>
        <v>444238.26554245292</v>
      </c>
      <c r="V350" s="25">
        <f>IF(C350="22",(O350*'UNIT VALUES'!$D$41)+(Q350*'UNIT VALUES'!$D$42)+(R350*'UNIT VALUES'!$D$43),IF(C350="66",(Q350*'UNIT VALUES'!$D$31)+(T350*'UNIT VALUES'!$D$33)+(R350*'UNIT VALUES'!$D$34),(Q350*'UNIT VALUES'!$D$31)+(T350*'UNIT VALUES'!$D$32)+(R350*'UNIT VALUES'!$D$34)))</f>
        <v>133442.08469975195</v>
      </c>
      <c r="W350" s="25">
        <f t="shared" si="11"/>
        <v>444238</v>
      </c>
      <c r="X350" s="30">
        <f>ROUND(IF(C350="22", W350*'UNIT VALUES'!$D$44, W350*'UNIT VALUES'!$D$36), 0)</f>
        <v>388353</v>
      </c>
      <c r="Y350" s="168">
        <f>ROUND(IF(C350="22", IF(U350&gt;V350,O350*'UNIT VALUES'!$D$38*'UNIT VALUES'!$D$44,O350*'UNIT VALUES'!$D$41*'UNIT VALUES'!$D$44),IF(U350&gt;V350, O350*'UNIT VALUES'!$D$28*'UNIT VALUES'!$D$36,0)), 0)</f>
        <v>118543</v>
      </c>
      <c r="Z350" s="168">
        <f>ROUND(IF(C350="22", IF(U350&gt;V350,Q350*'UNIT VALUES'!$D$39*'UNIT VALUES'!$D$44,Q350*'UNIT VALUES'!$D$42*'UNIT VALUES'!$D$44), IF(U350&gt;V350, Q350*'UNIT VALUES'!$D$29*'UNIT VALUES'!$D$36, Q350*'UNIT VALUES'!$D$31*'UNIT VALUES'!$D$36)),0)</f>
        <v>181185</v>
      </c>
      <c r="AA350" s="168">
        <f>ROUND(IF(C350="22", IF(U350&gt;V350,0,R350*'UNIT VALUES'!$D$43*'UNIT VALUES'!$D$44),IF(CALCS!U350&gt;CALCS!V350,0,CALCS!R350*'UNIT VALUES'!$D$34*'UNIT VALUES'!$D$36)), 0)</f>
        <v>0</v>
      </c>
      <c r="AB350" s="168">
        <f>ROUND(IF(C350="22",IF(U350&gt;V350,S350*'UNIT VALUES'!$D$40*'UNIT VALUES'!$D$44,0),IF(U350&gt;V350,S350*'UNIT VALUES'!$D$30*'UNIT VALUES'!$D$36)), 0)</f>
        <v>88625</v>
      </c>
      <c r="AC350" s="168">
        <f>ROUND(IF(U350&gt;V350,0,IF(T350&gt;1, IF(C350="66", T350*'UNIT VALUES'!$D$33*'UNIT VALUES'!$D$36,T350*'UNIT VALUES'!$D$32*'UNIT VALUES'!$D$36),0)),0)</f>
        <v>0</v>
      </c>
      <c r="AD350" t="str">
        <f t="shared" si="12"/>
        <v>123006</v>
      </c>
    </row>
    <row r="351" spans="1:30" x14ac:dyDescent="0.25">
      <c r="A351" s="176" t="s">
        <v>5416</v>
      </c>
      <c r="B351" s="176" t="s">
        <v>928</v>
      </c>
      <c r="C351" s="176" t="s">
        <v>27</v>
      </c>
      <c r="D351" s="176" t="s">
        <v>28</v>
      </c>
      <c r="E351" s="176" t="s">
        <v>929</v>
      </c>
      <c r="F351" s="176" t="s">
        <v>1091</v>
      </c>
      <c r="G351" s="176" t="s">
        <v>1092</v>
      </c>
      <c r="H351" s="176" t="s">
        <v>23</v>
      </c>
      <c r="I351" s="176" t="s">
        <v>1093</v>
      </c>
      <c r="J351" s="176" t="s">
        <v>946</v>
      </c>
      <c r="K351" s="176" t="s">
        <v>3332</v>
      </c>
      <c r="L351" s="176" t="s">
        <v>5417</v>
      </c>
      <c r="M351" s="177">
        <v>272718</v>
      </c>
      <c r="N351" s="177">
        <v>271523</v>
      </c>
      <c r="O351" s="177">
        <v>377165</v>
      </c>
      <c r="P351" s="177">
        <v>0</v>
      </c>
      <c r="Q351" s="177">
        <v>75079</v>
      </c>
      <c r="R351" s="177">
        <v>14163</v>
      </c>
      <c r="S351" s="177">
        <v>4489</v>
      </c>
      <c r="T351" s="24">
        <f>IF(P351&gt;0, ROUND(IF(IF(OR(C351="51", C351="52", C351="66"), (L351*'UNIT VALUES'!$C$26)-CALCS!P351,0)&gt;0, IF(OR(C351="51", C351="52", C351="66"), (L351*'UNIT VALUES'!$C$26)-CALCS!P351,0), 0), 0), ROUND(IF(IF(OR(C351="51", C351="52", C351="66"), (L351*'UNIT VALUES'!$C$26)-CALCS!O351,0)&gt;0, IF(OR(C351="51", C351="52", C351="66"), (L351*'UNIT VALUES'!$C$26)-CALCS!O351,0), 0), 0))</f>
        <v>60019</v>
      </c>
      <c r="U351" s="25">
        <f>IF(C351="22", (O351*'UNIT VALUES'!$D$38)+(Q351*'UNIT VALUES'!$D$39)+(S351*'UNIT VALUES'!$D$40), (O351*'UNIT VALUES'!$D$28)+(Q351*'UNIT VALUES'!$D$29)+(S351*'UNIT VALUES'!$D$30))</f>
        <v>3613831.0586636951</v>
      </c>
      <c r="V351" s="25">
        <f>IF(C351="22",(O351*'UNIT VALUES'!$D$41)+(Q351*'UNIT VALUES'!$D$42)+(R351*'UNIT VALUES'!$D$43),IF(C351="66",(Q351*'UNIT VALUES'!$D$31)+(T351*'UNIT VALUES'!$D$33)+(R351*'UNIT VALUES'!$D$34),(Q351*'UNIT VALUES'!$D$31)+(T351*'UNIT VALUES'!$D$32)+(R351*'UNIT VALUES'!$D$34)))</f>
        <v>3174598.5165365012</v>
      </c>
      <c r="W351" s="25">
        <f t="shared" si="11"/>
        <v>3613831</v>
      </c>
      <c r="X351" s="30">
        <f>ROUND(IF(C351="22", W351*'UNIT VALUES'!$D$44, W351*'UNIT VALUES'!$D$36), 0)</f>
        <v>3159213</v>
      </c>
      <c r="Y351" s="168">
        <f>ROUND(IF(C351="22", IF(U351&gt;V351,O351*'UNIT VALUES'!$D$38*'UNIT VALUES'!$D$44,O351*'UNIT VALUES'!$D$41*'UNIT VALUES'!$D$44),IF(U351&gt;V351, O351*'UNIT VALUES'!$D$28*'UNIT VALUES'!$D$36,0)), 0)</f>
        <v>685753</v>
      </c>
      <c r="Z351" s="168">
        <f>ROUND(IF(C351="22", IF(U351&gt;V351,Q351*'UNIT VALUES'!$D$39*'UNIT VALUES'!$D$44,Q351*'UNIT VALUES'!$D$42*'UNIT VALUES'!$D$44), IF(U351&gt;V351, Q351*'UNIT VALUES'!$D$29*'UNIT VALUES'!$D$36, Q351*'UNIT VALUES'!$D$31*'UNIT VALUES'!$D$36)),0)</f>
        <v>1832821</v>
      </c>
      <c r="AA351" s="168">
        <f>ROUND(IF(C351="22", IF(U351&gt;V351,0,R351*'UNIT VALUES'!$D$43*'UNIT VALUES'!$D$44),IF(CALCS!U351&gt;CALCS!V351,0,CALCS!R351*'UNIT VALUES'!$D$34*'UNIT VALUES'!$D$36)), 0)</f>
        <v>0</v>
      </c>
      <c r="AB351" s="168">
        <f>ROUND(IF(C351="22",IF(U351&gt;V351,S351*'UNIT VALUES'!$D$40*'UNIT VALUES'!$D$44,0),IF(U351&gt;V351,S351*'UNIT VALUES'!$D$30*'UNIT VALUES'!$D$36)), 0)</f>
        <v>640639</v>
      </c>
      <c r="AC351" s="168">
        <f>ROUND(IF(U351&gt;V351,0,IF(T351&gt;1, IF(C351="66", T351*'UNIT VALUES'!$D$33*'UNIT VALUES'!$D$36,T351*'UNIT VALUES'!$D$32*'UNIT VALUES'!$D$36),0)),0)</f>
        <v>0</v>
      </c>
      <c r="AD351" t="str">
        <f t="shared" si="12"/>
        <v>123012</v>
      </c>
    </row>
    <row r="352" spans="1:30" x14ac:dyDescent="0.25">
      <c r="A352" s="176" t="s">
        <v>5418</v>
      </c>
      <c r="B352" s="176" t="s">
        <v>928</v>
      </c>
      <c r="C352" s="176" t="s">
        <v>27</v>
      </c>
      <c r="D352" s="176" t="s">
        <v>28</v>
      </c>
      <c r="E352" s="176" t="s">
        <v>929</v>
      </c>
      <c r="F352" s="176" t="s">
        <v>590</v>
      </c>
      <c r="G352" s="176" t="s">
        <v>860</v>
      </c>
      <c r="H352" s="176" t="s">
        <v>23</v>
      </c>
      <c r="I352" s="176" t="s">
        <v>1095</v>
      </c>
      <c r="J352" s="176" t="s">
        <v>949</v>
      </c>
      <c r="K352" s="176" t="s">
        <v>3332</v>
      </c>
      <c r="L352" s="176" t="s">
        <v>5419</v>
      </c>
      <c r="M352" s="177">
        <v>31910</v>
      </c>
      <c r="N352" s="177">
        <v>31910</v>
      </c>
      <c r="O352" s="177">
        <v>46019</v>
      </c>
      <c r="P352" s="177">
        <v>0</v>
      </c>
      <c r="Q352" s="177">
        <v>8260</v>
      </c>
      <c r="R352" s="177">
        <v>231</v>
      </c>
      <c r="S352" s="177">
        <v>173</v>
      </c>
      <c r="T352" s="24">
        <f>IF(P352&gt;0, ROUND(IF(IF(OR(C352="51", C352="52", C352="66"), (L352*'UNIT VALUES'!$C$26)-CALCS!P352,0)&gt;0, IF(OR(C352="51", C352="52", C352="66"), (L352*'UNIT VALUES'!$C$26)-CALCS!P352,0), 0), 0), ROUND(IF(IF(OR(C352="51", C352="52", C352="66"), (L352*'UNIT VALUES'!$C$26)-CALCS!O352,0)&gt;0, IF(OR(C352="51", C352="52", C352="66"), (L352*'UNIT VALUES'!$C$26)-CALCS!O352,0), 0), 0))</f>
        <v>0</v>
      </c>
      <c r="U352" s="25">
        <f>IF(C352="22", (O352*'UNIT VALUES'!$D$38)+(Q352*'UNIT VALUES'!$D$39)+(S352*'UNIT VALUES'!$D$40), (O352*'UNIT VALUES'!$D$28)+(Q352*'UNIT VALUES'!$D$29)+(S352*'UNIT VALUES'!$D$30))</f>
        <v>354612.41373676603</v>
      </c>
      <c r="V352" s="25">
        <f>IF(C352="22",(O352*'UNIT VALUES'!$D$41)+(Q352*'UNIT VALUES'!$D$42)+(R352*'UNIT VALUES'!$D$43),IF(C352="66",(Q352*'UNIT VALUES'!$D$31)+(T352*'UNIT VALUES'!$D$33)+(R352*'UNIT VALUES'!$D$34),(Q352*'UNIT VALUES'!$D$31)+(T352*'UNIT VALUES'!$D$32)+(R352*'UNIT VALUES'!$D$34)))</f>
        <v>157306.75247574586</v>
      </c>
      <c r="W352" s="25">
        <f t="shared" si="11"/>
        <v>354612</v>
      </c>
      <c r="X352" s="30">
        <f>ROUND(IF(C352="22", W352*'UNIT VALUES'!$D$44, W352*'UNIT VALUES'!$D$36), 0)</f>
        <v>310002</v>
      </c>
      <c r="Y352" s="168">
        <f>ROUND(IF(C352="22", IF(U352&gt;V352,O352*'UNIT VALUES'!$D$38*'UNIT VALUES'!$D$44,O352*'UNIT VALUES'!$D$41*'UNIT VALUES'!$D$44),IF(U352&gt;V352, O352*'UNIT VALUES'!$D$28*'UNIT VALUES'!$D$36,0)), 0)</f>
        <v>83671</v>
      </c>
      <c r="Z352" s="168">
        <f>ROUND(IF(C352="22", IF(U352&gt;V352,Q352*'UNIT VALUES'!$D$39*'UNIT VALUES'!$D$44,Q352*'UNIT VALUES'!$D$42*'UNIT VALUES'!$D$44), IF(U352&gt;V352, Q352*'UNIT VALUES'!$D$29*'UNIT VALUES'!$D$36, Q352*'UNIT VALUES'!$D$31*'UNIT VALUES'!$D$36)),0)</f>
        <v>201642</v>
      </c>
      <c r="AA352" s="168">
        <f>ROUND(IF(C352="22", IF(U352&gt;V352,0,R352*'UNIT VALUES'!$D$43*'UNIT VALUES'!$D$44),IF(CALCS!U352&gt;CALCS!V352,0,CALCS!R352*'UNIT VALUES'!$D$34*'UNIT VALUES'!$D$36)), 0)</f>
        <v>0</v>
      </c>
      <c r="AB352" s="168">
        <f>ROUND(IF(C352="22",IF(U352&gt;V352,S352*'UNIT VALUES'!$D$40*'UNIT VALUES'!$D$44,0),IF(U352&gt;V352,S352*'UNIT VALUES'!$D$30*'UNIT VALUES'!$D$36)), 0)</f>
        <v>24689</v>
      </c>
      <c r="AC352" s="168">
        <f>ROUND(IF(U352&gt;V352,0,IF(T352&gt;1, IF(C352="66", T352*'UNIT VALUES'!$D$33*'UNIT VALUES'!$D$36,T352*'UNIT VALUES'!$D$32*'UNIT VALUES'!$D$36),0)),0)</f>
        <v>0</v>
      </c>
      <c r="AD352" t="str">
        <f t="shared" si="12"/>
        <v>123048</v>
      </c>
    </row>
    <row r="353" spans="1:30" x14ac:dyDescent="0.25">
      <c r="A353" s="176" t="s">
        <v>5420</v>
      </c>
      <c r="B353" s="176" t="s">
        <v>928</v>
      </c>
      <c r="C353" s="176" t="s">
        <v>47</v>
      </c>
      <c r="D353" s="176" t="s">
        <v>48</v>
      </c>
      <c r="E353" s="176" t="s">
        <v>929</v>
      </c>
      <c r="F353" s="176" t="s">
        <v>1096</v>
      </c>
      <c r="G353" s="176" t="s">
        <v>472</v>
      </c>
      <c r="H353" s="176" t="s">
        <v>23</v>
      </c>
      <c r="I353" s="176" t="s">
        <v>1097</v>
      </c>
      <c r="J353" s="176" t="s">
        <v>932</v>
      </c>
      <c r="K353" s="176" t="s">
        <v>2123</v>
      </c>
      <c r="L353" s="176" t="s">
        <v>4878</v>
      </c>
      <c r="M353" s="177">
        <v>0</v>
      </c>
      <c r="N353" s="177">
        <v>0</v>
      </c>
      <c r="O353" s="177">
        <v>63900</v>
      </c>
      <c r="P353" s="177">
        <v>0</v>
      </c>
      <c r="Q353" s="177">
        <v>4912</v>
      </c>
      <c r="R353" s="177">
        <v>45</v>
      </c>
      <c r="S353" s="177">
        <v>230</v>
      </c>
      <c r="T353" s="24">
        <f>IF(P353&gt;0, ROUND(IF(IF(OR(C353="51", C353="52", C353="66"), (L353*'UNIT VALUES'!$C$26)-CALCS!P353,0)&gt;0, IF(OR(C353="51", C353="52", C353="66"), (L353*'UNIT VALUES'!$C$26)-CALCS!P353,0), 0), 0), ROUND(IF(IF(OR(C353="51", C353="52", C353="66"), (L353*'UNIT VALUES'!$C$26)-CALCS!O353,0)&gt;0, IF(OR(C353="51", C353="52", C353="66"), (L353*'UNIT VALUES'!$C$26)-CALCS!O353,0), 0), 0))</f>
        <v>0</v>
      </c>
      <c r="U353" s="25">
        <f>IF(C353="22", (O353*'UNIT VALUES'!$D$38)+(Q353*'UNIT VALUES'!$D$39)+(S353*'UNIT VALUES'!$D$40), (O353*'UNIT VALUES'!$D$28)+(Q353*'UNIT VALUES'!$D$29)+(S353*'UNIT VALUES'!$D$30))</f>
        <v>307614.57406632055</v>
      </c>
      <c r="V353" s="25">
        <f>IF(C353="22",(O353*'UNIT VALUES'!$D$41)+(Q353*'UNIT VALUES'!$D$42)+(R353*'UNIT VALUES'!$D$43),IF(C353="66",(Q353*'UNIT VALUES'!$D$31)+(T353*'UNIT VALUES'!$D$33)+(R353*'UNIT VALUES'!$D$34),(Q353*'UNIT VALUES'!$D$31)+(T353*'UNIT VALUES'!$D$32)+(R353*'UNIT VALUES'!$D$34)))</f>
        <v>85984.064182103335</v>
      </c>
      <c r="W353" s="25">
        <f t="shared" si="11"/>
        <v>307615</v>
      </c>
      <c r="X353" s="30">
        <f>ROUND(IF(C353="22", W353*'UNIT VALUES'!$D$44, W353*'UNIT VALUES'!$D$36), 0)</f>
        <v>268917</v>
      </c>
      <c r="Y353" s="168">
        <f>ROUND(IF(C353="22", IF(U353&gt;V353,O353*'UNIT VALUES'!$D$38*'UNIT VALUES'!$D$44,O353*'UNIT VALUES'!$D$41*'UNIT VALUES'!$D$44),IF(U353&gt;V353, O353*'UNIT VALUES'!$D$28*'UNIT VALUES'!$D$36,0)), 0)</f>
        <v>116182</v>
      </c>
      <c r="Z353" s="168">
        <f>ROUND(IF(C353="22", IF(U353&gt;V353,Q353*'UNIT VALUES'!$D$39*'UNIT VALUES'!$D$44,Q353*'UNIT VALUES'!$D$42*'UNIT VALUES'!$D$44), IF(U353&gt;V353, Q353*'UNIT VALUES'!$D$29*'UNIT VALUES'!$D$36, Q353*'UNIT VALUES'!$D$31*'UNIT VALUES'!$D$36)),0)</f>
        <v>119911</v>
      </c>
      <c r="AA353" s="168">
        <f>ROUND(IF(C353="22", IF(U353&gt;V353,0,R353*'UNIT VALUES'!$D$43*'UNIT VALUES'!$D$44),IF(CALCS!U353&gt;CALCS!V353,0,CALCS!R353*'UNIT VALUES'!$D$34*'UNIT VALUES'!$D$36)), 0)</f>
        <v>0</v>
      </c>
      <c r="AB353" s="168">
        <f>ROUND(IF(C353="22",IF(U353&gt;V353,S353*'UNIT VALUES'!$D$40*'UNIT VALUES'!$D$44,0),IF(U353&gt;V353,S353*'UNIT VALUES'!$D$30*'UNIT VALUES'!$D$36)), 0)</f>
        <v>32824</v>
      </c>
      <c r="AC353" s="168">
        <f>ROUND(IF(U353&gt;V353,0,IF(T353&gt;1, IF(C353="66", T353*'UNIT VALUES'!$D$33*'UNIT VALUES'!$D$36,T353*'UNIT VALUES'!$D$32*'UNIT VALUES'!$D$36),0)),0)</f>
        <v>0</v>
      </c>
      <c r="AD353" t="str">
        <f t="shared" si="12"/>
        <v>123213</v>
      </c>
    </row>
    <row r="354" spans="1:30" x14ac:dyDescent="0.25">
      <c r="A354" s="176" t="s">
        <v>5421</v>
      </c>
      <c r="B354" s="176" t="s">
        <v>928</v>
      </c>
      <c r="C354" s="176" t="s">
        <v>47</v>
      </c>
      <c r="D354" s="176" t="s">
        <v>48</v>
      </c>
      <c r="E354" s="176" t="s">
        <v>929</v>
      </c>
      <c r="F354" s="176" t="s">
        <v>1098</v>
      </c>
      <c r="G354" s="176" t="s">
        <v>886</v>
      </c>
      <c r="H354" s="176" t="s">
        <v>23</v>
      </c>
      <c r="I354" s="176" t="s">
        <v>1099</v>
      </c>
      <c r="J354" s="176" t="s">
        <v>953</v>
      </c>
      <c r="K354" s="176" t="s">
        <v>2123</v>
      </c>
      <c r="L354" s="176" t="s">
        <v>4878</v>
      </c>
      <c r="M354" s="177">
        <v>0</v>
      </c>
      <c r="N354" s="177">
        <v>0</v>
      </c>
      <c r="O354" s="177">
        <v>70015</v>
      </c>
      <c r="P354" s="177">
        <v>0</v>
      </c>
      <c r="Q354" s="177">
        <v>4918</v>
      </c>
      <c r="R354" s="177">
        <v>39</v>
      </c>
      <c r="S354" s="177">
        <v>472</v>
      </c>
      <c r="T354" s="24">
        <f>IF(P354&gt;0, ROUND(IF(IF(OR(C354="51", C354="52", C354="66"), (L354*'UNIT VALUES'!$C$26)-CALCS!P354,0)&gt;0, IF(OR(C354="51", C354="52", C354="66"), (L354*'UNIT VALUES'!$C$26)-CALCS!P354,0), 0), 0), ROUND(IF(IF(OR(C354="51", C354="52", C354="66"), (L354*'UNIT VALUES'!$C$26)-CALCS!O354,0)&gt;0, IF(OR(C354="51", C354="52", C354="66"), (L354*'UNIT VALUES'!$C$26)-CALCS!O354,0), 0), 0))</f>
        <v>0</v>
      </c>
      <c r="U354" s="25">
        <f>IF(C354="22", (O354*'UNIT VALUES'!$D$38)+(Q354*'UNIT VALUES'!$D$39)+(S354*'UNIT VALUES'!$D$40), (O354*'UNIT VALUES'!$D$28)+(Q354*'UNIT VALUES'!$D$29)+(S354*'UNIT VALUES'!$D$30))</f>
        <v>360006.68005699367</v>
      </c>
      <c r="V354" s="25">
        <f>IF(C354="22",(O354*'UNIT VALUES'!$D$41)+(Q354*'UNIT VALUES'!$D$42)+(R354*'UNIT VALUES'!$D$43),IF(C354="66",(Q354*'UNIT VALUES'!$D$31)+(T354*'UNIT VALUES'!$D$33)+(R354*'UNIT VALUES'!$D$34),(Q354*'UNIT VALUES'!$D$31)+(T354*'UNIT VALUES'!$D$32)+(R354*'UNIT VALUES'!$D$34)))</f>
        <v>85593.390214628525</v>
      </c>
      <c r="W354" s="25">
        <f t="shared" si="11"/>
        <v>360007</v>
      </c>
      <c r="X354" s="30">
        <f>ROUND(IF(C354="22", W354*'UNIT VALUES'!$D$44, W354*'UNIT VALUES'!$D$36), 0)</f>
        <v>314718</v>
      </c>
      <c r="Y354" s="168">
        <f>ROUND(IF(C354="22", IF(U354&gt;V354,O354*'UNIT VALUES'!$D$38*'UNIT VALUES'!$D$44,O354*'UNIT VALUES'!$D$41*'UNIT VALUES'!$D$44),IF(U354&gt;V354, O354*'UNIT VALUES'!$D$28*'UNIT VALUES'!$D$36,0)), 0)</f>
        <v>127300</v>
      </c>
      <c r="Z354" s="168">
        <f>ROUND(IF(C354="22", IF(U354&gt;V354,Q354*'UNIT VALUES'!$D$39*'UNIT VALUES'!$D$44,Q354*'UNIT VALUES'!$D$42*'UNIT VALUES'!$D$44), IF(U354&gt;V354, Q354*'UNIT VALUES'!$D$29*'UNIT VALUES'!$D$36, Q354*'UNIT VALUES'!$D$31*'UNIT VALUES'!$D$36)),0)</f>
        <v>120058</v>
      </c>
      <c r="AA354" s="168">
        <f>ROUND(IF(C354="22", IF(U354&gt;V354,0,R354*'UNIT VALUES'!$D$43*'UNIT VALUES'!$D$44),IF(CALCS!U354&gt;CALCS!V354,0,CALCS!R354*'UNIT VALUES'!$D$34*'UNIT VALUES'!$D$36)), 0)</f>
        <v>0</v>
      </c>
      <c r="AB354" s="168">
        <f>ROUND(IF(C354="22",IF(U354&gt;V354,S354*'UNIT VALUES'!$D$40*'UNIT VALUES'!$D$44,0),IF(U354&gt;V354,S354*'UNIT VALUES'!$D$30*'UNIT VALUES'!$D$36)), 0)</f>
        <v>67361</v>
      </c>
      <c r="AC354" s="168">
        <f>ROUND(IF(U354&gt;V354,0,IF(T354&gt;1, IF(C354="66", T354*'UNIT VALUES'!$D$33*'UNIT VALUES'!$D$36,T354*'UNIT VALUES'!$D$32*'UNIT VALUES'!$D$36),0)),0)</f>
        <v>0</v>
      </c>
      <c r="AD354" t="str">
        <f t="shared" si="12"/>
        <v>123249</v>
      </c>
    </row>
    <row r="355" spans="1:30" x14ac:dyDescent="0.25">
      <c r="A355" s="176" t="s">
        <v>5422</v>
      </c>
      <c r="B355" s="176" t="s">
        <v>928</v>
      </c>
      <c r="C355" s="176" t="s">
        <v>27</v>
      </c>
      <c r="D355" s="176" t="s">
        <v>28</v>
      </c>
      <c r="E355" s="176" t="s">
        <v>929</v>
      </c>
      <c r="F355" s="176" t="s">
        <v>1101</v>
      </c>
      <c r="G355" s="176" t="s">
        <v>472</v>
      </c>
      <c r="H355" s="176" t="s">
        <v>23</v>
      </c>
      <c r="I355" s="176" t="s">
        <v>1102</v>
      </c>
      <c r="J355" s="176" t="s">
        <v>932</v>
      </c>
      <c r="K355" s="176" t="s">
        <v>2123</v>
      </c>
      <c r="L355" s="176" t="s">
        <v>5423</v>
      </c>
      <c r="M355" s="177">
        <v>63805</v>
      </c>
      <c r="N355" s="177">
        <v>63305</v>
      </c>
      <c r="O355" s="177">
        <v>108161</v>
      </c>
      <c r="P355" s="177">
        <v>0</v>
      </c>
      <c r="Q355" s="177">
        <v>20193</v>
      </c>
      <c r="R355" s="177">
        <v>4283</v>
      </c>
      <c r="S355" s="177">
        <v>1664</v>
      </c>
      <c r="T355" s="24">
        <f>IF(P355&gt;0, ROUND(IF(IF(OR(C355="51", C355="52", C355="66"), (L355*'UNIT VALUES'!$C$26)-CALCS!P355,0)&gt;0, IF(OR(C355="51", C355="52", C355="66"), (L355*'UNIT VALUES'!$C$26)-CALCS!P355,0), 0), 0), ROUND(IF(IF(OR(C355="51", C355="52", C355="66"), (L355*'UNIT VALUES'!$C$26)-CALCS!O355,0)&gt;0, IF(OR(C355="51", C355="52", C355="66"), (L355*'UNIT VALUES'!$C$26)-CALCS!O355,0), 0), 0))</f>
        <v>0</v>
      </c>
      <c r="U355" s="25">
        <f>IF(C355="22", (O355*'UNIT VALUES'!$D$38)+(Q355*'UNIT VALUES'!$D$39)+(S355*'UNIT VALUES'!$D$40), (O355*'UNIT VALUES'!$D$28)+(Q355*'UNIT VALUES'!$D$29)+(S355*'UNIT VALUES'!$D$30))</f>
        <v>1060488.9454169308</v>
      </c>
      <c r="V355" s="25">
        <f>IF(C355="22",(O355*'UNIT VALUES'!$D$41)+(Q355*'UNIT VALUES'!$D$42)+(R355*'UNIT VALUES'!$D$43),IF(C355="66",(Q355*'UNIT VALUES'!$D$31)+(T355*'UNIT VALUES'!$D$33)+(R355*'UNIT VALUES'!$D$34),(Q355*'UNIT VALUES'!$D$31)+(T355*'UNIT VALUES'!$D$32)+(R355*'UNIT VALUES'!$D$34)))</f>
        <v>688968.8853415444</v>
      </c>
      <c r="W355" s="25">
        <f t="shared" si="11"/>
        <v>1060489</v>
      </c>
      <c r="X355" s="30">
        <f>ROUND(IF(C355="22", W355*'UNIT VALUES'!$D$44, W355*'UNIT VALUES'!$D$36), 0)</f>
        <v>927080</v>
      </c>
      <c r="Y355" s="168">
        <f>ROUND(IF(C355="22", IF(U355&gt;V355,O355*'UNIT VALUES'!$D$38*'UNIT VALUES'!$D$44,O355*'UNIT VALUES'!$D$41*'UNIT VALUES'!$D$44),IF(U355&gt;V355, O355*'UNIT VALUES'!$D$28*'UNIT VALUES'!$D$36,0)), 0)</f>
        <v>196656</v>
      </c>
      <c r="Z355" s="168">
        <f>ROUND(IF(C355="22", IF(U355&gt;V355,Q355*'UNIT VALUES'!$D$39*'UNIT VALUES'!$D$44,Q355*'UNIT VALUES'!$D$42*'UNIT VALUES'!$D$44), IF(U355&gt;V355, Q355*'UNIT VALUES'!$D$29*'UNIT VALUES'!$D$36, Q355*'UNIT VALUES'!$D$31*'UNIT VALUES'!$D$36)),0)</f>
        <v>492949</v>
      </c>
      <c r="AA355" s="168">
        <f>ROUND(IF(C355="22", IF(U355&gt;V355,0,R355*'UNIT VALUES'!$D$43*'UNIT VALUES'!$D$44),IF(CALCS!U355&gt;CALCS!V355,0,CALCS!R355*'UNIT VALUES'!$D$34*'UNIT VALUES'!$D$36)), 0)</f>
        <v>0</v>
      </c>
      <c r="AB355" s="168">
        <f>ROUND(IF(C355="22",IF(U355&gt;V355,S355*'UNIT VALUES'!$D$40*'UNIT VALUES'!$D$44,0),IF(U355&gt;V355,S355*'UNIT VALUES'!$D$30*'UNIT VALUES'!$D$36)), 0)</f>
        <v>237475</v>
      </c>
      <c r="AC355" s="168">
        <f>ROUND(IF(U355&gt;V355,0,IF(T355&gt;1, IF(C355="66", T355*'UNIT VALUES'!$D$33*'UNIT VALUES'!$D$36,T355*'UNIT VALUES'!$D$32*'UNIT VALUES'!$D$36),0)),0)</f>
        <v>0</v>
      </c>
      <c r="AD355" t="str">
        <f t="shared" si="12"/>
        <v>123252</v>
      </c>
    </row>
    <row r="356" spans="1:30" x14ac:dyDescent="0.25">
      <c r="A356" s="176" t="s">
        <v>5424</v>
      </c>
      <c r="B356" s="176" t="s">
        <v>928</v>
      </c>
      <c r="C356" s="176" t="s">
        <v>99</v>
      </c>
      <c r="D356" s="176" t="s">
        <v>100</v>
      </c>
      <c r="E356" s="176" t="s">
        <v>929</v>
      </c>
      <c r="F356" s="176" t="s">
        <v>1105</v>
      </c>
      <c r="G356" s="176" t="s">
        <v>860</v>
      </c>
      <c r="H356" s="176" t="s">
        <v>23</v>
      </c>
      <c r="I356" s="176" t="s">
        <v>23</v>
      </c>
      <c r="J356" s="176" t="s">
        <v>949</v>
      </c>
      <c r="K356" s="176" t="s">
        <v>3332</v>
      </c>
      <c r="L356" s="176" t="s">
        <v>5425</v>
      </c>
      <c r="M356" s="177">
        <v>145215</v>
      </c>
      <c r="N356" s="177">
        <v>145215</v>
      </c>
      <c r="O356" s="177">
        <v>281642</v>
      </c>
      <c r="P356" s="177">
        <v>0</v>
      </c>
      <c r="Q356" s="177">
        <v>28804</v>
      </c>
      <c r="R356" s="177">
        <v>866</v>
      </c>
      <c r="S356" s="177">
        <v>1184</v>
      </c>
      <c r="T356" s="24">
        <f>IF(P356&gt;0, ROUND(IF(IF(OR(C356="51", C356="52", C356="66"), (L356*'UNIT VALUES'!$C$26)-CALCS!P356,0)&gt;0, IF(OR(C356="51", C356="52", C356="66"), (L356*'UNIT VALUES'!$C$26)-CALCS!P356,0), 0), 0), ROUND(IF(IF(OR(C356="51", C356="52", C356="66"), (L356*'UNIT VALUES'!$C$26)-CALCS!O356,0)&gt;0, IF(OR(C356="51", C356="52", C356="66"), (L356*'UNIT VALUES'!$C$26)-CALCS!O356,0), 0), 0))</f>
        <v>0</v>
      </c>
      <c r="U356" s="25">
        <f>IF(C356="22", (O356*'UNIT VALUES'!$D$38)+(Q356*'UNIT VALUES'!$D$39)+(S356*'UNIT VALUES'!$D$40), (O356*'UNIT VALUES'!$D$28)+(Q356*'UNIT VALUES'!$D$29)+(S356*'UNIT VALUES'!$D$30))</f>
        <v>1583398.5660408558</v>
      </c>
      <c r="V356" s="25">
        <f>IF(C356="22",(O356*'UNIT VALUES'!$D$41)+(Q356*'UNIT VALUES'!$D$42)+(R356*'UNIT VALUES'!$D$43),IF(C356="66",(Q356*'UNIT VALUES'!$D$31)+(T356*'UNIT VALUES'!$D$33)+(R356*'UNIT VALUES'!$D$34),(Q356*'UNIT VALUES'!$D$31)+(T356*'UNIT VALUES'!$D$32)+(R356*'UNIT VALUES'!$D$34)))</f>
        <v>553504.98016236862</v>
      </c>
      <c r="W356" s="25">
        <f t="shared" si="11"/>
        <v>1583399</v>
      </c>
      <c r="X356" s="30">
        <f>ROUND(IF(C356="22", W356*'UNIT VALUES'!$D$44, W356*'UNIT VALUES'!$D$36), 0)</f>
        <v>1384208</v>
      </c>
      <c r="Y356" s="168">
        <f>ROUND(IF(C356="22", IF(U356&gt;V356,O356*'UNIT VALUES'!$D$38*'UNIT VALUES'!$D$44,O356*'UNIT VALUES'!$D$41*'UNIT VALUES'!$D$44),IF(U356&gt;V356, O356*'UNIT VALUES'!$D$28*'UNIT VALUES'!$D$36,0)), 0)</f>
        <v>512075</v>
      </c>
      <c r="Z356" s="168">
        <f>ROUND(IF(C356="22", IF(U356&gt;V356,Q356*'UNIT VALUES'!$D$39*'UNIT VALUES'!$D$44,Q356*'UNIT VALUES'!$D$42*'UNIT VALUES'!$D$44), IF(U356&gt;V356, Q356*'UNIT VALUES'!$D$29*'UNIT VALUES'!$D$36, Q356*'UNIT VALUES'!$D$31*'UNIT VALUES'!$D$36)),0)</f>
        <v>703160</v>
      </c>
      <c r="AA356" s="168">
        <f>ROUND(IF(C356="22", IF(U356&gt;V356,0,R356*'UNIT VALUES'!$D$43*'UNIT VALUES'!$D$44),IF(CALCS!U356&gt;CALCS!V356,0,CALCS!R356*'UNIT VALUES'!$D$34*'UNIT VALUES'!$D$36)), 0)</f>
        <v>0</v>
      </c>
      <c r="AB356" s="168">
        <f>ROUND(IF(C356="22",IF(U356&gt;V356,S356*'UNIT VALUES'!$D$40*'UNIT VALUES'!$D$44,0),IF(U356&gt;V356,S356*'UNIT VALUES'!$D$30*'UNIT VALUES'!$D$36)), 0)</f>
        <v>168972</v>
      </c>
      <c r="AC356" s="168">
        <f>ROUND(IF(U356&gt;V356,0,IF(T356&gt;1, IF(C356="66", T356*'UNIT VALUES'!$D$33*'UNIT VALUES'!$D$36,T356*'UNIT VALUES'!$D$32*'UNIT VALUES'!$D$36),0)),0)</f>
        <v>0</v>
      </c>
      <c r="AD356" t="str">
        <f t="shared" si="12"/>
        <v>129009</v>
      </c>
    </row>
    <row r="357" spans="1:30" x14ac:dyDescent="0.25">
      <c r="A357" s="176" t="s">
        <v>5426</v>
      </c>
      <c r="B357" s="176" t="s">
        <v>928</v>
      </c>
      <c r="C357" s="176" t="s">
        <v>99</v>
      </c>
      <c r="D357" s="176" t="s">
        <v>100</v>
      </c>
      <c r="E357" s="176" t="s">
        <v>929</v>
      </c>
      <c r="F357" s="176" t="s">
        <v>1107</v>
      </c>
      <c r="G357" s="176" t="s">
        <v>886</v>
      </c>
      <c r="H357" s="176" t="s">
        <v>23</v>
      </c>
      <c r="I357" s="176" t="s">
        <v>23</v>
      </c>
      <c r="J357" s="176" t="s">
        <v>953</v>
      </c>
      <c r="K357" s="176" t="s">
        <v>2123</v>
      </c>
      <c r="L357" s="176" t="s">
        <v>5427</v>
      </c>
      <c r="M357" s="177">
        <v>305444</v>
      </c>
      <c r="N357" s="177">
        <v>327227</v>
      </c>
      <c r="O357" s="177">
        <v>338997</v>
      </c>
      <c r="P357" s="177">
        <v>0</v>
      </c>
      <c r="Q357" s="177">
        <v>56794</v>
      </c>
      <c r="R357" s="177">
        <v>986</v>
      </c>
      <c r="S357" s="177">
        <v>5086</v>
      </c>
      <c r="T357" s="24">
        <f>IF(P357&gt;0, ROUND(IF(IF(OR(C357="51", C357="52", C357="66"), (L357*'UNIT VALUES'!$C$26)-CALCS!P357,0)&gt;0, IF(OR(C357="51", C357="52", C357="66"), (L357*'UNIT VALUES'!$C$26)-CALCS!P357,0), 0), 0), ROUND(IF(IF(OR(C357="51", C357="52", C357="66"), (L357*'UNIT VALUES'!$C$26)-CALCS!O357,0)&gt;0, IF(OR(C357="51", C357="52", C357="66"), (L357*'UNIT VALUES'!$C$26)-CALCS!O357,0), 0), 0))</f>
        <v>0</v>
      </c>
      <c r="U357" s="25">
        <f>IF(C357="22", (O357*'UNIT VALUES'!$D$38)+(Q357*'UNIT VALUES'!$D$39)+(S357*'UNIT VALUES'!$D$40), (O357*'UNIT VALUES'!$D$28)+(Q357*'UNIT VALUES'!$D$29)+(S357*'UNIT VALUES'!$D$30))</f>
        <v>3121303.3469776483</v>
      </c>
      <c r="V357" s="25">
        <f>IF(C357="22",(O357*'UNIT VALUES'!$D$41)+(Q357*'UNIT VALUES'!$D$42)+(R357*'UNIT VALUES'!$D$43),IF(C357="66",(Q357*'UNIT VALUES'!$D$31)+(T357*'UNIT VALUES'!$D$33)+(R357*'UNIT VALUES'!$D$34),(Q357*'UNIT VALUES'!$D$31)+(T357*'UNIT VALUES'!$D$32)+(R357*'UNIT VALUES'!$D$34)))</f>
        <v>1032298.5291035629</v>
      </c>
      <c r="W357" s="25">
        <f t="shared" si="11"/>
        <v>3121303</v>
      </c>
      <c r="X357" s="30">
        <f>ROUND(IF(C357="22", W357*'UNIT VALUES'!$D$44, W357*'UNIT VALUES'!$D$36), 0)</f>
        <v>2728645</v>
      </c>
      <c r="Y357" s="168">
        <f>ROUND(IF(C357="22", IF(U357&gt;V357,O357*'UNIT VALUES'!$D$38*'UNIT VALUES'!$D$44,O357*'UNIT VALUES'!$D$41*'UNIT VALUES'!$D$44),IF(U357&gt;V357, O357*'UNIT VALUES'!$D$28*'UNIT VALUES'!$D$36,0)), 0)</f>
        <v>616357</v>
      </c>
      <c r="Z357" s="168">
        <f>ROUND(IF(C357="22", IF(U357&gt;V357,Q357*'UNIT VALUES'!$D$39*'UNIT VALUES'!$D$44,Q357*'UNIT VALUES'!$D$42*'UNIT VALUES'!$D$44), IF(U357&gt;V357, Q357*'UNIT VALUES'!$D$29*'UNIT VALUES'!$D$36, Q357*'UNIT VALUES'!$D$31*'UNIT VALUES'!$D$36)),0)</f>
        <v>1386449</v>
      </c>
      <c r="AA357" s="168">
        <f>ROUND(IF(C357="22", IF(U357&gt;V357,0,R357*'UNIT VALUES'!$D$43*'UNIT VALUES'!$D$44),IF(CALCS!U357&gt;CALCS!V357,0,CALCS!R357*'UNIT VALUES'!$D$34*'UNIT VALUES'!$D$36)), 0)</f>
        <v>0</v>
      </c>
      <c r="AB357" s="168">
        <f>ROUND(IF(C357="22",IF(U357&gt;V357,S357*'UNIT VALUES'!$D$40*'UNIT VALUES'!$D$44,0),IF(U357&gt;V357,S357*'UNIT VALUES'!$D$30*'UNIT VALUES'!$D$36)), 0)</f>
        <v>725839</v>
      </c>
      <c r="AC357" s="168">
        <f>ROUND(IF(U357&gt;V357,0,IF(T357&gt;1, IF(C357="66", T357*'UNIT VALUES'!$D$33*'UNIT VALUES'!$D$36,T357*'UNIT VALUES'!$D$32*'UNIT VALUES'!$D$36),0)),0)</f>
        <v>0</v>
      </c>
      <c r="AD357" t="str">
        <f t="shared" si="12"/>
        <v>129011</v>
      </c>
    </row>
    <row r="358" spans="1:30" x14ac:dyDescent="0.25">
      <c r="A358" s="176" t="s">
        <v>5428</v>
      </c>
      <c r="B358" s="176" t="s">
        <v>928</v>
      </c>
      <c r="C358" s="176" t="s">
        <v>99</v>
      </c>
      <c r="D358" s="176" t="s">
        <v>100</v>
      </c>
      <c r="E358" s="176" t="s">
        <v>929</v>
      </c>
      <c r="F358" s="176" t="s">
        <v>1109</v>
      </c>
      <c r="G358" s="176" t="s">
        <v>1014</v>
      </c>
      <c r="H358" s="176" t="s">
        <v>23</v>
      </c>
      <c r="I358" s="176" t="s">
        <v>23</v>
      </c>
      <c r="J358" s="176" t="s">
        <v>1016</v>
      </c>
      <c r="K358" s="176" t="s">
        <v>2123</v>
      </c>
      <c r="L358" s="176" t="s">
        <v>5429</v>
      </c>
      <c r="M358" s="177">
        <v>0</v>
      </c>
      <c r="N358" s="177">
        <v>0</v>
      </c>
      <c r="O358" s="177">
        <v>324930</v>
      </c>
      <c r="P358" s="177">
        <v>0</v>
      </c>
      <c r="Q358" s="177">
        <v>44284</v>
      </c>
      <c r="R358" s="177">
        <v>418</v>
      </c>
      <c r="S358" s="177">
        <v>4829</v>
      </c>
      <c r="T358" s="24">
        <f>IF(P358&gt;0, ROUND(IF(IF(OR(C358="51", C358="52", C358="66"), (L358*'UNIT VALUES'!$C$26)-CALCS!P358,0)&gt;0, IF(OR(C358="51", C358="52", C358="66"), (L358*'UNIT VALUES'!$C$26)-CALCS!P358,0), 0), 0), ROUND(IF(IF(OR(C358="51", C358="52", C358="66"), (L358*'UNIT VALUES'!$C$26)-CALCS!O358,0)&gt;0, IF(OR(C358="51", C358="52", C358="66"), (L358*'UNIT VALUES'!$C$26)-CALCS!O358,0), 0), 0))</f>
        <v>0</v>
      </c>
      <c r="U358" s="25">
        <f>IF(C358="22", (O358*'UNIT VALUES'!$D$38)+(Q358*'UNIT VALUES'!$D$39)+(S358*'UNIT VALUES'!$D$40), (O358*'UNIT VALUES'!$D$28)+(Q358*'UNIT VALUES'!$D$29)+(S358*'UNIT VALUES'!$D$30))</f>
        <v>2700751.7896540971</v>
      </c>
      <c r="V358" s="25">
        <f>IF(C358="22",(O358*'UNIT VALUES'!$D$41)+(Q358*'UNIT VALUES'!$D$42)+(R358*'UNIT VALUES'!$D$43),IF(C358="66",(Q358*'UNIT VALUES'!$D$31)+(T358*'UNIT VALUES'!$D$33)+(R358*'UNIT VALUES'!$D$34),(Q358*'UNIT VALUES'!$D$31)+(T358*'UNIT VALUES'!$D$32)+(R358*'UNIT VALUES'!$D$34)))</f>
        <v>776194.22346542298</v>
      </c>
      <c r="W358" s="25">
        <f t="shared" si="11"/>
        <v>2700752</v>
      </c>
      <c r="X358" s="30">
        <f>ROUND(IF(C358="22", W358*'UNIT VALUES'!$D$44, W358*'UNIT VALUES'!$D$36), 0)</f>
        <v>2360999</v>
      </c>
      <c r="Y358" s="168">
        <f>ROUND(IF(C358="22", IF(U358&gt;V358,O358*'UNIT VALUES'!$D$38*'UNIT VALUES'!$D$44,O358*'UNIT VALUES'!$D$41*'UNIT VALUES'!$D$44),IF(U358&gt;V358, O358*'UNIT VALUES'!$D$28*'UNIT VALUES'!$D$36,0)), 0)</f>
        <v>590781</v>
      </c>
      <c r="Z358" s="168">
        <f>ROUND(IF(C358="22", IF(U358&gt;V358,Q358*'UNIT VALUES'!$D$39*'UNIT VALUES'!$D$44,Q358*'UNIT VALUES'!$D$42*'UNIT VALUES'!$D$44), IF(U358&gt;V358, Q358*'UNIT VALUES'!$D$29*'UNIT VALUES'!$D$36, Q358*'UNIT VALUES'!$D$31*'UNIT VALUES'!$D$36)),0)</f>
        <v>1081056</v>
      </c>
      <c r="AA358" s="168">
        <f>ROUND(IF(C358="22", IF(U358&gt;V358,0,R358*'UNIT VALUES'!$D$43*'UNIT VALUES'!$D$44),IF(CALCS!U358&gt;CALCS!V358,0,CALCS!R358*'UNIT VALUES'!$D$34*'UNIT VALUES'!$D$36)), 0)</f>
        <v>0</v>
      </c>
      <c r="AB358" s="168">
        <f>ROUND(IF(C358="22",IF(U358&gt;V358,S358*'UNIT VALUES'!$D$40*'UNIT VALUES'!$D$44,0),IF(U358&gt;V358,S358*'UNIT VALUES'!$D$30*'UNIT VALUES'!$D$36)), 0)</f>
        <v>689162</v>
      </c>
      <c r="AC358" s="168">
        <f>ROUND(IF(U358&gt;V358,0,IF(T358&gt;1, IF(C358="66", T358*'UNIT VALUES'!$D$33*'UNIT VALUES'!$D$36,T358*'UNIT VALUES'!$D$32*'UNIT VALUES'!$D$36),0)),0)</f>
        <v>0</v>
      </c>
      <c r="AD358" t="str">
        <f t="shared" si="12"/>
        <v>129021</v>
      </c>
    </row>
    <row r="359" spans="1:30" x14ac:dyDescent="0.25">
      <c r="A359" s="176" t="s">
        <v>5430</v>
      </c>
      <c r="B359" s="176" t="s">
        <v>928</v>
      </c>
      <c r="C359" s="176" t="s">
        <v>99</v>
      </c>
      <c r="D359" s="176" t="s">
        <v>100</v>
      </c>
      <c r="E359" s="176" t="s">
        <v>929</v>
      </c>
      <c r="F359" s="176" t="s">
        <v>1111</v>
      </c>
      <c r="G359" s="176" t="s">
        <v>135</v>
      </c>
      <c r="H359" s="176" t="s">
        <v>23</v>
      </c>
      <c r="I359" s="176" t="s">
        <v>23</v>
      </c>
      <c r="J359" s="176" t="s">
        <v>1112</v>
      </c>
      <c r="K359" s="176" t="s">
        <v>3332</v>
      </c>
      <c r="L359" s="176" t="s">
        <v>5431</v>
      </c>
      <c r="M359" s="177">
        <v>571103</v>
      </c>
      <c r="N359" s="177">
        <v>571003</v>
      </c>
      <c r="O359" s="177">
        <v>924795</v>
      </c>
      <c r="P359" s="177">
        <v>0</v>
      </c>
      <c r="Q359" s="177">
        <v>150346</v>
      </c>
      <c r="R359" s="177">
        <v>19797</v>
      </c>
      <c r="S359" s="177">
        <v>6806</v>
      </c>
      <c r="T359" s="24">
        <f>IF(P359&gt;0, ROUND(IF(IF(OR(C359="51", C359="52", C359="66"), (L359*'UNIT VALUES'!$C$26)-CALCS!P359,0)&gt;0, IF(OR(C359="51", C359="52", C359="66"), (L359*'UNIT VALUES'!$C$26)-CALCS!P359,0), 0), 0), ROUND(IF(IF(OR(C359="51", C359="52", C359="66"), (L359*'UNIT VALUES'!$C$26)-CALCS!O359,0)&gt;0, IF(OR(C359="51", C359="52", C359="66"), (L359*'UNIT VALUES'!$C$26)-CALCS!O359,0), 0), 0))</f>
        <v>0</v>
      </c>
      <c r="U359" s="25">
        <f>IF(C359="22", (O359*'UNIT VALUES'!$D$38)+(Q359*'UNIT VALUES'!$D$39)+(S359*'UNIT VALUES'!$D$40), (O359*'UNIT VALUES'!$D$28)+(Q359*'UNIT VALUES'!$D$29)+(S359*'UNIT VALUES'!$D$30))</f>
        <v>7232869.4304603096</v>
      </c>
      <c r="V359" s="25">
        <f>IF(C359="22",(O359*'UNIT VALUES'!$D$41)+(Q359*'UNIT VALUES'!$D$42)+(R359*'UNIT VALUES'!$D$43),IF(C359="66",(Q359*'UNIT VALUES'!$D$31)+(T359*'UNIT VALUES'!$D$33)+(R359*'UNIT VALUES'!$D$34),(Q359*'UNIT VALUES'!$D$31)+(T359*'UNIT VALUES'!$D$32)+(R359*'UNIT VALUES'!$D$34)))</f>
        <v>4139756.6809958708</v>
      </c>
      <c r="W359" s="25">
        <f t="shared" si="11"/>
        <v>7232869</v>
      </c>
      <c r="X359" s="30">
        <f>ROUND(IF(C359="22", W359*'UNIT VALUES'!$D$44, W359*'UNIT VALUES'!$D$36), 0)</f>
        <v>6322978</v>
      </c>
      <c r="Y359" s="168">
        <f>ROUND(IF(C359="22", IF(U359&gt;V359,O359*'UNIT VALUES'!$D$38*'UNIT VALUES'!$D$44,O359*'UNIT VALUES'!$D$41*'UNIT VALUES'!$D$44),IF(U359&gt;V359, O359*'UNIT VALUES'!$D$28*'UNIT VALUES'!$D$36,0)), 0)</f>
        <v>1681442</v>
      </c>
      <c r="Z359" s="168">
        <f>ROUND(IF(C359="22", IF(U359&gt;V359,Q359*'UNIT VALUES'!$D$39*'UNIT VALUES'!$D$44,Q359*'UNIT VALUES'!$D$42*'UNIT VALUES'!$D$44), IF(U359&gt;V359, Q359*'UNIT VALUES'!$D$29*'UNIT VALUES'!$D$36, Q359*'UNIT VALUES'!$D$31*'UNIT VALUES'!$D$36)),0)</f>
        <v>3670231</v>
      </c>
      <c r="AA359" s="168">
        <f>ROUND(IF(C359="22", IF(U359&gt;V359,0,R359*'UNIT VALUES'!$D$43*'UNIT VALUES'!$D$44),IF(CALCS!U359&gt;CALCS!V359,0,CALCS!R359*'UNIT VALUES'!$D$34*'UNIT VALUES'!$D$36)), 0)</f>
        <v>0</v>
      </c>
      <c r="AB359" s="168">
        <f>ROUND(IF(C359="22",IF(U359&gt;V359,S359*'UNIT VALUES'!$D$40*'UNIT VALUES'!$D$44,0),IF(U359&gt;V359,S359*'UNIT VALUES'!$D$30*'UNIT VALUES'!$D$36)), 0)</f>
        <v>971306</v>
      </c>
      <c r="AC359" s="168">
        <f>ROUND(IF(U359&gt;V359,0,IF(T359&gt;1, IF(C359="66", T359*'UNIT VALUES'!$D$33*'UNIT VALUES'!$D$36,T359*'UNIT VALUES'!$D$32*'UNIT VALUES'!$D$36),0)),0)</f>
        <v>0</v>
      </c>
      <c r="AD359" t="str">
        <f t="shared" si="12"/>
        <v>129031</v>
      </c>
    </row>
    <row r="360" spans="1:30" x14ac:dyDescent="0.25">
      <c r="A360" s="176" t="s">
        <v>5432</v>
      </c>
      <c r="B360" s="176" t="s">
        <v>928</v>
      </c>
      <c r="C360" s="176" t="s">
        <v>99</v>
      </c>
      <c r="D360" s="176" t="s">
        <v>100</v>
      </c>
      <c r="E360" s="176" t="s">
        <v>929</v>
      </c>
      <c r="F360" s="176" t="s">
        <v>1114</v>
      </c>
      <c r="G360" s="176" t="s">
        <v>1058</v>
      </c>
      <c r="H360" s="176" t="s">
        <v>23</v>
      </c>
      <c r="I360" s="176" t="s">
        <v>23</v>
      </c>
      <c r="J360" s="176" t="s">
        <v>1060</v>
      </c>
      <c r="K360" s="176" t="s">
        <v>3332</v>
      </c>
      <c r="L360" s="176" t="s">
        <v>5433</v>
      </c>
      <c r="M360" s="177">
        <v>173841</v>
      </c>
      <c r="N360" s="177">
        <v>175680</v>
      </c>
      <c r="O360" s="177">
        <v>259622</v>
      </c>
      <c r="P360" s="177">
        <v>0</v>
      </c>
      <c r="Q360" s="177">
        <v>36748</v>
      </c>
      <c r="R360" s="177">
        <v>1701</v>
      </c>
      <c r="S360" s="177">
        <v>1283</v>
      </c>
      <c r="T360" s="24">
        <f>IF(P360&gt;0, ROUND(IF(IF(OR(C360="51", C360="52", C360="66"), (L360*'UNIT VALUES'!$C$26)-CALCS!P360,0)&gt;0, IF(OR(C360="51", C360="52", C360="66"), (L360*'UNIT VALUES'!$C$26)-CALCS!P360,0), 0), 0), ROUND(IF(IF(OR(C360="51", C360="52", C360="66"), (L360*'UNIT VALUES'!$C$26)-CALCS!O360,0)&gt;0, IF(OR(C360="51", C360="52", C360="66"), (L360*'UNIT VALUES'!$C$26)-CALCS!O360,0), 0), 0))</f>
        <v>0</v>
      </c>
      <c r="U360" s="25">
        <f>IF(C360="22", (O360*'UNIT VALUES'!$D$38)+(Q360*'UNIT VALUES'!$D$39)+(S360*'UNIT VALUES'!$D$40), (O360*'UNIT VALUES'!$D$28)+(Q360*'UNIT VALUES'!$D$29)+(S360*'UNIT VALUES'!$D$30))</f>
        <v>1775597.5074384133</v>
      </c>
      <c r="V360" s="25">
        <f>IF(C360="22",(O360*'UNIT VALUES'!$D$41)+(Q360*'UNIT VALUES'!$D$42)+(R360*'UNIT VALUES'!$D$43),IF(C360="66",(Q360*'UNIT VALUES'!$D$31)+(T360*'UNIT VALUES'!$D$33)+(R360*'UNIT VALUES'!$D$34),(Q360*'UNIT VALUES'!$D$31)+(T360*'UNIT VALUES'!$D$32)+(R360*'UNIT VALUES'!$D$34)))</f>
        <v>754964.98816157947</v>
      </c>
      <c r="W360" s="25">
        <f t="shared" si="11"/>
        <v>1775598</v>
      </c>
      <c r="X360" s="30">
        <f>ROUND(IF(C360="22", W360*'UNIT VALUES'!$D$44, W360*'UNIT VALUES'!$D$36), 0)</f>
        <v>1552229</v>
      </c>
      <c r="Y360" s="168">
        <f>ROUND(IF(C360="22", IF(U360&gt;V360,O360*'UNIT VALUES'!$D$38*'UNIT VALUES'!$D$44,O360*'UNIT VALUES'!$D$41*'UNIT VALUES'!$D$44),IF(U360&gt;V360, O360*'UNIT VALUES'!$D$28*'UNIT VALUES'!$D$36,0)), 0)</f>
        <v>472039</v>
      </c>
      <c r="Z360" s="168">
        <f>ROUND(IF(C360="22", IF(U360&gt;V360,Q360*'UNIT VALUES'!$D$39*'UNIT VALUES'!$D$44,Q360*'UNIT VALUES'!$D$42*'UNIT VALUES'!$D$44), IF(U360&gt;V360, Q360*'UNIT VALUES'!$D$29*'UNIT VALUES'!$D$36, Q360*'UNIT VALUES'!$D$31*'UNIT VALUES'!$D$36)),0)</f>
        <v>897088</v>
      </c>
      <c r="AA360" s="168">
        <f>ROUND(IF(C360="22", IF(U360&gt;V360,0,R360*'UNIT VALUES'!$D$43*'UNIT VALUES'!$D$44),IF(CALCS!U360&gt;CALCS!V360,0,CALCS!R360*'UNIT VALUES'!$D$34*'UNIT VALUES'!$D$36)), 0)</f>
        <v>0</v>
      </c>
      <c r="AB360" s="168">
        <f>ROUND(IF(C360="22",IF(U360&gt;V360,S360*'UNIT VALUES'!$D$40*'UNIT VALUES'!$D$44,0),IF(U360&gt;V360,S360*'UNIT VALUES'!$D$30*'UNIT VALUES'!$D$36)), 0)</f>
        <v>183101</v>
      </c>
      <c r="AC360" s="168">
        <f>ROUND(IF(U360&gt;V360,0,IF(T360&gt;1, IF(C360="66", T360*'UNIT VALUES'!$D$33*'UNIT VALUES'!$D$36,T360*'UNIT VALUES'!$D$32*'UNIT VALUES'!$D$36),0)),0)</f>
        <v>0</v>
      </c>
      <c r="AD360" t="str">
        <f t="shared" si="12"/>
        <v>129033</v>
      </c>
    </row>
    <row r="361" spans="1:30" x14ac:dyDescent="0.25">
      <c r="A361" s="176" t="s">
        <v>5434</v>
      </c>
      <c r="B361" s="176" t="s">
        <v>928</v>
      </c>
      <c r="C361" s="176" t="s">
        <v>99</v>
      </c>
      <c r="D361" s="176" t="s">
        <v>100</v>
      </c>
      <c r="E361" s="176" t="s">
        <v>929</v>
      </c>
      <c r="F361" s="176" t="s">
        <v>1116</v>
      </c>
      <c r="G361" s="176" t="s">
        <v>1092</v>
      </c>
      <c r="H361" s="176" t="s">
        <v>23</v>
      </c>
      <c r="I361" s="176" t="s">
        <v>23</v>
      </c>
      <c r="J361" s="176" t="s">
        <v>946</v>
      </c>
      <c r="K361" s="176" t="s">
        <v>3332</v>
      </c>
      <c r="L361" s="176" t="s">
        <v>5435</v>
      </c>
      <c r="M361" s="177">
        <v>375801</v>
      </c>
      <c r="N361" s="177">
        <v>375437</v>
      </c>
      <c r="O361" s="177">
        <v>999073</v>
      </c>
      <c r="P361" s="177">
        <v>0</v>
      </c>
      <c r="Q361" s="177">
        <v>142605</v>
      </c>
      <c r="R361" s="177">
        <v>2989</v>
      </c>
      <c r="S361" s="177">
        <v>11663</v>
      </c>
      <c r="T361" s="24">
        <f>IF(P361&gt;0, ROUND(IF(IF(OR(C361="51", C361="52", C361="66"), (L361*'UNIT VALUES'!$C$26)-CALCS!P361,0)&gt;0, IF(OR(C361="51", C361="52", C361="66"), (L361*'UNIT VALUES'!$C$26)-CALCS!P361,0), 0), 0), ROUND(IF(IF(OR(C361="51", C361="52", C361="66"), (L361*'UNIT VALUES'!$C$26)-CALCS!O361,0)&gt;0, IF(OR(C361="51", C361="52", C361="66"), (L361*'UNIT VALUES'!$C$26)-CALCS!O361,0), 0), 0))</f>
        <v>0</v>
      </c>
      <c r="U361" s="25">
        <f>IF(C361="22", (O361*'UNIT VALUES'!$D$38)+(Q361*'UNIT VALUES'!$D$39)+(S361*'UNIT VALUES'!$D$40), (O361*'UNIT VALUES'!$D$28)+(Q361*'UNIT VALUES'!$D$29)+(S361*'UNIT VALUES'!$D$30))</f>
        <v>7964092.7419595998</v>
      </c>
      <c r="V361" s="25">
        <f>IF(C361="22",(O361*'UNIT VALUES'!$D$41)+(Q361*'UNIT VALUES'!$D$42)+(R361*'UNIT VALUES'!$D$43),IF(C361="66",(Q361*'UNIT VALUES'!$D$31)+(T361*'UNIT VALUES'!$D$33)+(R361*'UNIT VALUES'!$D$34),(Q361*'UNIT VALUES'!$D$31)+(T361*'UNIT VALUES'!$D$32)+(R361*'UNIT VALUES'!$D$34)))</f>
        <v>2634032.7812905875</v>
      </c>
      <c r="W361" s="25">
        <f t="shared" si="11"/>
        <v>7964093</v>
      </c>
      <c r="X361" s="30">
        <f>ROUND(IF(C361="22", W361*'UNIT VALUES'!$D$44, W361*'UNIT VALUES'!$D$36), 0)</f>
        <v>6962215</v>
      </c>
      <c r="Y361" s="168">
        <f>ROUND(IF(C361="22", IF(U361&gt;V361,O361*'UNIT VALUES'!$D$38*'UNIT VALUES'!$D$44,O361*'UNIT VALUES'!$D$41*'UNIT VALUES'!$D$44),IF(U361&gt;V361, O361*'UNIT VALUES'!$D$28*'UNIT VALUES'!$D$36,0)), 0)</f>
        <v>1816493</v>
      </c>
      <c r="Z361" s="168">
        <f>ROUND(IF(C361="22", IF(U361&gt;V361,Q361*'UNIT VALUES'!$D$39*'UNIT VALUES'!$D$44,Q361*'UNIT VALUES'!$D$42*'UNIT VALUES'!$D$44), IF(U361&gt;V361, Q361*'UNIT VALUES'!$D$29*'UNIT VALUES'!$D$36, Q361*'UNIT VALUES'!$D$31*'UNIT VALUES'!$D$36)),0)</f>
        <v>3481259</v>
      </c>
      <c r="AA361" s="168">
        <f>ROUND(IF(C361="22", IF(U361&gt;V361,0,R361*'UNIT VALUES'!$D$43*'UNIT VALUES'!$D$44),IF(CALCS!U361&gt;CALCS!V361,0,CALCS!R361*'UNIT VALUES'!$D$34*'UNIT VALUES'!$D$36)), 0)</f>
        <v>0</v>
      </c>
      <c r="AB361" s="168">
        <f>ROUND(IF(C361="22",IF(U361&gt;V361,S361*'UNIT VALUES'!$D$40*'UNIT VALUES'!$D$44,0),IF(U361&gt;V361,S361*'UNIT VALUES'!$D$30*'UNIT VALUES'!$D$36)), 0)</f>
        <v>1664463</v>
      </c>
      <c r="AC361" s="168">
        <f>ROUND(IF(U361&gt;V361,0,IF(T361&gt;1, IF(C361="66", T361*'UNIT VALUES'!$D$33*'UNIT VALUES'!$D$36,T361*'UNIT VALUES'!$D$32*'UNIT VALUES'!$D$36),0)),0)</f>
        <v>0</v>
      </c>
      <c r="AD361" t="str">
        <f t="shared" si="12"/>
        <v>129057</v>
      </c>
    </row>
    <row r="362" spans="1:30" x14ac:dyDescent="0.25">
      <c r="A362" s="176" t="s">
        <v>5436</v>
      </c>
      <c r="B362" s="176" t="s">
        <v>928</v>
      </c>
      <c r="C362" s="176" t="s">
        <v>99</v>
      </c>
      <c r="D362" s="176" t="s">
        <v>100</v>
      </c>
      <c r="E362" s="176" t="s">
        <v>929</v>
      </c>
      <c r="F362" s="176" t="s">
        <v>1118</v>
      </c>
      <c r="G362" s="176" t="s">
        <v>145</v>
      </c>
      <c r="H362" s="176" t="s">
        <v>23</v>
      </c>
      <c r="I362" s="176" t="s">
        <v>23</v>
      </c>
      <c r="J362" s="176" t="s">
        <v>1001</v>
      </c>
      <c r="K362" s="176" t="s">
        <v>3332</v>
      </c>
      <c r="L362" s="176" t="s">
        <v>5437</v>
      </c>
      <c r="M362" s="177">
        <v>0</v>
      </c>
      <c r="N362" s="177">
        <v>0</v>
      </c>
      <c r="O362" s="177">
        <v>219701</v>
      </c>
      <c r="P362" s="177">
        <v>0</v>
      </c>
      <c r="Q362" s="177">
        <v>25987</v>
      </c>
      <c r="R362" s="177">
        <v>1773</v>
      </c>
      <c r="S362" s="177">
        <v>1757</v>
      </c>
      <c r="T362" s="24">
        <f>IF(P362&gt;0, ROUND(IF(IF(OR(C362="51", C362="52", C362="66"), (L362*'UNIT VALUES'!$C$26)-CALCS!P362,0)&gt;0, IF(OR(C362="51", C362="52", C362="66"), (L362*'UNIT VALUES'!$C$26)-CALCS!P362,0), 0), 0), ROUND(IF(IF(OR(C362="51", C362="52", C362="66"), (L362*'UNIT VALUES'!$C$26)-CALCS!O362,0)&gt;0, IF(OR(C362="51", C362="52", C362="66"), (L362*'UNIT VALUES'!$C$26)-CALCS!O362,0), 0), 0))</f>
        <v>0</v>
      </c>
      <c r="U362" s="25">
        <f>IF(C362="22", (O362*'UNIT VALUES'!$D$38)+(Q362*'UNIT VALUES'!$D$39)+(S362*'UNIT VALUES'!$D$40), (O362*'UNIT VALUES'!$D$28)+(Q362*'UNIT VALUES'!$D$29)+(S362*'UNIT VALUES'!$D$30))</f>
        <v>1469450.510491532</v>
      </c>
      <c r="V362" s="25">
        <f>IF(C362="22",(O362*'UNIT VALUES'!$D$41)+(Q362*'UNIT VALUES'!$D$42)+(R362*'UNIT VALUES'!$D$43),IF(C362="66",(Q362*'UNIT VALUES'!$D$31)+(T362*'UNIT VALUES'!$D$33)+(R362*'UNIT VALUES'!$D$34),(Q362*'UNIT VALUES'!$D$31)+(T362*'UNIT VALUES'!$D$32)+(R362*'UNIT VALUES'!$D$34)))</f>
        <v>580560.0140898237</v>
      </c>
      <c r="W362" s="25">
        <f t="shared" si="11"/>
        <v>1469451</v>
      </c>
      <c r="X362" s="30">
        <f>ROUND(IF(C362="22", W362*'UNIT VALUES'!$D$44, W362*'UNIT VALUES'!$D$36), 0)</f>
        <v>1284595</v>
      </c>
      <c r="Y362" s="168">
        <f>ROUND(IF(C362="22", IF(U362&gt;V362,O362*'UNIT VALUES'!$D$38*'UNIT VALUES'!$D$44,O362*'UNIT VALUES'!$D$41*'UNIT VALUES'!$D$44),IF(U362&gt;V362, O362*'UNIT VALUES'!$D$28*'UNIT VALUES'!$D$36,0)), 0)</f>
        <v>399456</v>
      </c>
      <c r="Z362" s="168">
        <f>ROUND(IF(C362="22", IF(U362&gt;V362,Q362*'UNIT VALUES'!$D$39*'UNIT VALUES'!$D$44,Q362*'UNIT VALUES'!$D$42*'UNIT VALUES'!$D$44), IF(U362&gt;V362, Q362*'UNIT VALUES'!$D$29*'UNIT VALUES'!$D$36, Q362*'UNIT VALUES'!$D$31*'UNIT VALUES'!$D$36)),0)</f>
        <v>634392</v>
      </c>
      <c r="AA362" s="168">
        <f>ROUND(IF(C362="22", IF(U362&gt;V362,0,R362*'UNIT VALUES'!$D$43*'UNIT VALUES'!$D$44),IF(CALCS!U362&gt;CALCS!V362,0,CALCS!R362*'UNIT VALUES'!$D$34*'UNIT VALUES'!$D$36)), 0)</f>
        <v>0</v>
      </c>
      <c r="AB362" s="168">
        <f>ROUND(IF(C362="22",IF(U362&gt;V362,S362*'UNIT VALUES'!$D$40*'UNIT VALUES'!$D$44,0),IF(U362&gt;V362,S362*'UNIT VALUES'!$D$30*'UNIT VALUES'!$D$36)), 0)</f>
        <v>250747</v>
      </c>
      <c r="AC362" s="168">
        <f>ROUND(IF(U362&gt;V362,0,IF(T362&gt;1, IF(C362="66", T362*'UNIT VALUES'!$D$33*'UNIT VALUES'!$D$36,T362*'UNIT VALUES'!$D$32*'UNIT VALUES'!$D$36),0)),0)</f>
        <v>0</v>
      </c>
      <c r="AD362" t="str">
        <f t="shared" si="12"/>
        <v>129069</v>
      </c>
    </row>
    <row r="363" spans="1:30" x14ac:dyDescent="0.25">
      <c r="A363" s="176" t="s">
        <v>5438</v>
      </c>
      <c r="B363" s="176" t="s">
        <v>928</v>
      </c>
      <c r="C363" s="176" t="s">
        <v>99</v>
      </c>
      <c r="D363" s="176" t="s">
        <v>100</v>
      </c>
      <c r="E363" s="176" t="s">
        <v>929</v>
      </c>
      <c r="F363" s="176" t="s">
        <v>762</v>
      </c>
      <c r="G363" s="176" t="s">
        <v>243</v>
      </c>
      <c r="H363" s="176" t="s">
        <v>23</v>
      </c>
      <c r="I363" s="176" t="s">
        <v>23</v>
      </c>
      <c r="J363" s="176" t="s">
        <v>942</v>
      </c>
      <c r="K363" s="176" t="s">
        <v>2123</v>
      </c>
      <c r="L363" s="176" t="s">
        <v>5439</v>
      </c>
      <c r="M363" s="177">
        <v>135709</v>
      </c>
      <c r="N363" s="177">
        <v>136525</v>
      </c>
      <c r="O363" s="177">
        <v>433246</v>
      </c>
      <c r="P363" s="177">
        <v>0</v>
      </c>
      <c r="Q363" s="177">
        <v>64196</v>
      </c>
      <c r="R363" s="177">
        <v>1284</v>
      </c>
      <c r="S363" s="177">
        <v>4580</v>
      </c>
      <c r="T363" s="24">
        <f>IF(P363&gt;0, ROUND(IF(IF(OR(C363="51", C363="52", C363="66"), (L363*'UNIT VALUES'!$C$26)-CALCS!P363,0)&gt;0, IF(OR(C363="51", C363="52", C363="66"), (L363*'UNIT VALUES'!$C$26)-CALCS!P363,0), 0), 0), ROUND(IF(IF(OR(C363="51", C363="52", C363="66"), (L363*'UNIT VALUES'!$C$26)-CALCS!O363,0)&gt;0, IF(OR(C363="51", C363="52", C363="66"), (L363*'UNIT VALUES'!$C$26)-CALCS!O363,0), 0), 0))</f>
        <v>0</v>
      </c>
      <c r="U363" s="25">
        <f>IF(C363="22", (O363*'UNIT VALUES'!$D$38)+(Q363*'UNIT VALUES'!$D$39)+(S363*'UNIT VALUES'!$D$40), (O363*'UNIT VALUES'!$D$28)+(Q363*'UNIT VALUES'!$D$29)+(S363*'UNIT VALUES'!$D$30))</f>
        <v>3441419.2191513907</v>
      </c>
      <c r="V363" s="25">
        <f>IF(C363="22",(O363*'UNIT VALUES'!$D$41)+(Q363*'UNIT VALUES'!$D$42)+(R363*'UNIT VALUES'!$D$43),IF(C363="66",(Q363*'UNIT VALUES'!$D$31)+(T363*'UNIT VALUES'!$D$33)+(R363*'UNIT VALUES'!$D$34),(Q363*'UNIT VALUES'!$D$31)+(T363*'UNIT VALUES'!$D$32)+(R363*'UNIT VALUES'!$D$34)))</f>
        <v>1180714.6864165009</v>
      </c>
      <c r="W363" s="25">
        <f t="shared" si="11"/>
        <v>3441419</v>
      </c>
      <c r="X363" s="30">
        <f>ROUND(IF(C363="22", W363*'UNIT VALUES'!$D$44, W363*'UNIT VALUES'!$D$36), 0)</f>
        <v>3008490</v>
      </c>
      <c r="Y363" s="168">
        <f>ROUND(IF(C363="22", IF(U363&gt;V363,O363*'UNIT VALUES'!$D$38*'UNIT VALUES'!$D$44,O363*'UNIT VALUES'!$D$41*'UNIT VALUES'!$D$44),IF(U363&gt;V363, O363*'UNIT VALUES'!$D$28*'UNIT VALUES'!$D$36,0)), 0)</f>
        <v>787718</v>
      </c>
      <c r="Z363" s="168">
        <f>ROUND(IF(C363="22", IF(U363&gt;V363,Q363*'UNIT VALUES'!$D$39*'UNIT VALUES'!$D$44,Q363*'UNIT VALUES'!$D$42*'UNIT VALUES'!$D$44), IF(U363&gt;V363, Q363*'UNIT VALUES'!$D$29*'UNIT VALUES'!$D$36, Q363*'UNIT VALUES'!$D$31*'UNIT VALUES'!$D$36)),0)</f>
        <v>1567146</v>
      </c>
      <c r="AA363" s="168">
        <f>ROUND(IF(C363="22", IF(U363&gt;V363,0,R363*'UNIT VALUES'!$D$43*'UNIT VALUES'!$D$44),IF(CALCS!U363&gt;CALCS!V363,0,CALCS!R363*'UNIT VALUES'!$D$34*'UNIT VALUES'!$D$36)), 0)</f>
        <v>0</v>
      </c>
      <c r="AB363" s="168">
        <f>ROUND(IF(C363="22",IF(U363&gt;V363,S363*'UNIT VALUES'!$D$40*'UNIT VALUES'!$D$44,0),IF(U363&gt;V363,S363*'UNIT VALUES'!$D$30*'UNIT VALUES'!$D$36)), 0)</f>
        <v>653626</v>
      </c>
      <c r="AC363" s="168">
        <f>ROUND(IF(U363&gt;V363,0,IF(T363&gt;1, IF(C363="66", T363*'UNIT VALUES'!$D$33*'UNIT VALUES'!$D$36,T363*'UNIT VALUES'!$D$32*'UNIT VALUES'!$D$36),0)),0)</f>
        <v>0</v>
      </c>
      <c r="AD363" t="str">
        <f t="shared" si="12"/>
        <v>129071</v>
      </c>
    </row>
    <row r="364" spans="1:30" x14ac:dyDescent="0.25">
      <c r="A364" s="176" t="s">
        <v>5440</v>
      </c>
      <c r="B364" s="176" t="s">
        <v>928</v>
      </c>
      <c r="C364" s="176" t="s">
        <v>99</v>
      </c>
      <c r="D364" s="176" t="s">
        <v>100</v>
      </c>
      <c r="E364" s="176" t="s">
        <v>929</v>
      </c>
      <c r="F364" s="176" t="s">
        <v>771</v>
      </c>
      <c r="G364" s="176" t="s">
        <v>43</v>
      </c>
      <c r="H364" s="176" t="s">
        <v>23</v>
      </c>
      <c r="I364" s="176" t="s">
        <v>23</v>
      </c>
      <c r="J364" s="176" t="s">
        <v>938</v>
      </c>
      <c r="K364" s="176" t="s">
        <v>3332</v>
      </c>
      <c r="L364" s="176" t="s">
        <v>5441</v>
      </c>
      <c r="M364" s="177">
        <v>0</v>
      </c>
      <c r="N364" s="177">
        <v>0</v>
      </c>
      <c r="O364" s="177">
        <v>311482</v>
      </c>
      <c r="P364" s="177">
        <v>0</v>
      </c>
      <c r="Q364" s="177">
        <v>39866</v>
      </c>
      <c r="R364" s="177">
        <v>1639</v>
      </c>
      <c r="S364" s="177">
        <v>2462</v>
      </c>
      <c r="T364" s="24">
        <f>IF(P364&gt;0, ROUND(IF(IF(OR(C364="51", C364="52", C364="66"), (L364*'UNIT VALUES'!$C$26)-CALCS!P364,0)&gt;0, IF(OR(C364="51", C364="52", C364="66"), (L364*'UNIT VALUES'!$C$26)-CALCS!P364,0), 0), 0), ROUND(IF(IF(OR(C364="51", C364="52", C364="66"), (L364*'UNIT VALUES'!$C$26)-CALCS!O364,0)&gt;0, IF(OR(C364="51", C364="52", C364="66"), (L364*'UNIT VALUES'!$C$26)-CALCS!O364,0), 0), 0))</f>
        <v>0</v>
      </c>
      <c r="U364" s="25">
        <f>IF(C364="22", (O364*'UNIT VALUES'!$D$38)+(Q364*'UNIT VALUES'!$D$39)+(S364*'UNIT VALUES'!$D$40), (O364*'UNIT VALUES'!$D$28)+(Q364*'UNIT VALUES'!$D$29)+(S364*'UNIT VALUES'!$D$30))</f>
        <v>2162998.071836031</v>
      </c>
      <c r="V364" s="25">
        <f>IF(C364="22",(O364*'UNIT VALUES'!$D$41)+(Q364*'UNIT VALUES'!$D$42)+(R364*'UNIT VALUES'!$D$43),IF(C364="66",(Q364*'UNIT VALUES'!$D$31)+(T364*'UNIT VALUES'!$D$33)+(R364*'UNIT VALUES'!$D$34),(Q364*'UNIT VALUES'!$D$31)+(T364*'UNIT VALUES'!$D$32)+(R364*'UNIT VALUES'!$D$34)))</f>
        <v>802130.97981365421</v>
      </c>
      <c r="W364" s="25">
        <f t="shared" si="11"/>
        <v>2162998</v>
      </c>
      <c r="X364" s="30">
        <f>ROUND(IF(C364="22", W364*'UNIT VALUES'!$D$44, W364*'UNIT VALUES'!$D$36), 0)</f>
        <v>1890894</v>
      </c>
      <c r="Y364" s="168">
        <f>ROUND(IF(C364="22", IF(U364&gt;V364,O364*'UNIT VALUES'!$D$38*'UNIT VALUES'!$D$44,O364*'UNIT VALUES'!$D$41*'UNIT VALUES'!$D$44),IF(U364&gt;V364, O364*'UNIT VALUES'!$D$28*'UNIT VALUES'!$D$36,0)), 0)</f>
        <v>566330</v>
      </c>
      <c r="Z364" s="168">
        <f>ROUND(IF(C364="22", IF(U364&gt;V364,Q364*'UNIT VALUES'!$D$39*'UNIT VALUES'!$D$44,Q364*'UNIT VALUES'!$D$42*'UNIT VALUES'!$D$44), IF(U364&gt;V364, Q364*'UNIT VALUES'!$D$29*'UNIT VALUES'!$D$36, Q364*'UNIT VALUES'!$D$31*'UNIT VALUES'!$D$36)),0)</f>
        <v>973205</v>
      </c>
      <c r="AA364" s="168">
        <f>ROUND(IF(C364="22", IF(U364&gt;V364,0,R364*'UNIT VALUES'!$D$43*'UNIT VALUES'!$D$44),IF(CALCS!U364&gt;CALCS!V364,0,CALCS!R364*'UNIT VALUES'!$D$34*'UNIT VALUES'!$D$36)), 0)</f>
        <v>0</v>
      </c>
      <c r="AB364" s="168">
        <f>ROUND(IF(C364="22",IF(U364&gt;V364,S364*'UNIT VALUES'!$D$40*'UNIT VALUES'!$D$44,0),IF(U364&gt;V364,S364*'UNIT VALUES'!$D$30*'UNIT VALUES'!$D$36)), 0)</f>
        <v>351360</v>
      </c>
      <c r="AC364" s="168">
        <f>ROUND(IF(U364&gt;V364,0,IF(T364&gt;1, IF(C364="66", T364*'UNIT VALUES'!$D$33*'UNIT VALUES'!$D$36,T364*'UNIT VALUES'!$D$32*'UNIT VALUES'!$D$36),0)),0)</f>
        <v>0</v>
      </c>
      <c r="AD364" t="str">
        <f t="shared" si="12"/>
        <v>129081</v>
      </c>
    </row>
    <row r="365" spans="1:30" x14ac:dyDescent="0.25">
      <c r="A365" s="176" t="s">
        <v>5442</v>
      </c>
      <c r="B365" s="176" t="s">
        <v>928</v>
      </c>
      <c r="C365" s="176" t="s">
        <v>99</v>
      </c>
      <c r="D365" s="176" t="s">
        <v>100</v>
      </c>
      <c r="E365" s="176" t="s">
        <v>929</v>
      </c>
      <c r="F365" s="176" t="s">
        <v>773</v>
      </c>
      <c r="G365" s="176" t="s">
        <v>384</v>
      </c>
      <c r="H365" s="176" t="s">
        <v>23</v>
      </c>
      <c r="I365" s="176" t="s">
        <v>23</v>
      </c>
      <c r="J365" s="176" t="s">
        <v>1044</v>
      </c>
      <c r="K365" s="176" t="s">
        <v>3332</v>
      </c>
      <c r="L365" s="176" t="s">
        <v>5443</v>
      </c>
      <c r="M365" s="177">
        <v>0</v>
      </c>
      <c r="N365" s="177">
        <v>0</v>
      </c>
      <c r="O365" s="177">
        <v>282099</v>
      </c>
      <c r="P365" s="177">
        <v>0</v>
      </c>
      <c r="Q365" s="177">
        <v>46232</v>
      </c>
      <c r="R365" s="177">
        <v>1195</v>
      </c>
      <c r="S365" s="177">
        <v>1660</v>
      </c>
      <c r="T365" s="24">
        <f>IF(P365&gt;0, ROUND(IF(IF(OR(C365="51", C365="52", C365="66"), (L365*'UNIT VALUES'!$C$26)-CALCS!P365,0)&gt;0, IF(OR(C365="51", C365="52", C365="66"), (L365*'UNIT VALUES'!$C$26)-CALCS!P365,0), 0), 0), ROUND(IF(IF(OR(C365="51", C365="52", C365="66"), (L365*'UNIT VALUES'!$C$26)-CALCS!O365,0)&gt;0, IF(OR(C365="51", C365="52", C365="66"), (L365*'UNIT VALUES'!$C$26)-CALCS!O365,0), 0), 0))</f>
        <v>0</v>
      </c>
      <c r="U365" s="25">
        <f>IF(C365="22", (O365*'UNIT VALUES'!$D$38)+(Q365*'UNIT VALUES'!$D$39)+(S365*'UNIT VALUES'!$D$40), (O365*'UNIT VALUES'!$D$28)+(Q365*'UNIT VALUES'!$D$29)+(S365*'UNIT VALUES'!$D$30))</f>
        <v>2148729.8040212337</v>
      </c>
      <c r="V365" s="25">
        <f>IF(C365="22",(O365*'UNIT VALUES'!$D$41)+(Q365*'UNIT VALUES'!$D$42)+(R365*'UNIT VALUES'!$D$43),IF(C365="66",(Q365*'UNIT VALUES'!$D$31)+(T365*'UNIT VALUES'!$D$33)+(R365*'UNIT VALUES'!$D$34),(Q365*'UNIT VALUES'!$D$31)+(T365*'UNIT VALUES'!$D$32)+(R365*'UNIT VALUES'!$D$34)))</f>
        <v>872443.58833087108</v>
      </c>
      <c r="W365" s="25">
        <f t="shared" si="11"/>
        <v>2148730</v>
      </c>
      <c r="X365" s="30">
        <f>ROUND(IF(C365="22", W365*'UNIT VALUES'!$D$44, W365*'UNIT VALUES'!$D$36), 0)</f>
        <v>1878421</v>
      </c>
      <c r="Y365" s="168">
        <f>ROUND(IF(C365="22", IF(U365&gt;V365,O365*'UNIT VALUES'!$D$38*'UNIT VALUES'!$D$44,O365*'UNIT VALUES'!$D$41*'UNIT VALUES'!$D$44),IF(U365&gt;V365, O365*'UNIT VALUES'!$D$28*'UNIT VALUES'!$D$36,0)), 0)</f>
        <v>512906</v>
      </c>
      <c r="Z365" s="168">
        <f>ROUND(IF(C365="22", IF(U365&gt;V365,Q365*'UNIT VALUES'!$D$39*'UNIT VALUES'!$D$44,Q365*'UNIT VALUES'!$D$42*'UNIT VALUES'!$D$44), IF(U365&gt;V365, Q365*'UNIT VALUES'!$D$29*'UNIT VALUES'!$D$36, Q365*'UNIT VALUES'!$D$31*'UNIT VALUES'!$D$36)),0)</f>
        <v>1128611</v>
      </c>
      <c r="AA365" s="168">
        <f>ROUND(IF(C365="22", IF(U365&gt;V365,0,R365*'UNIT VALUES'!$D$43*'UNIT VALUES'!$D$44),IF(CALCS!U365&gt;CALCS!V365,0,CALCS!R365*'UNIT VALUES'!$D$34*'UNIT VALUES'!$D$36)), 0)</f>
        <v>0</v>
      </c>
      <c r="AB365" s="168">
        <f>ROUND(IF(C365="22",IF(U365&gt;V365,S365*'UNIT VALUES'!$D$40*'UNIT VALUES'!$D$44,0),IF(U365&gt;V365,S365*'UNIT VALUES'!$D$30*'UNIT VALUES'!$D$36)), 0)</f>
        <v>236904</v>
      </c>
      <c r="AC365" s="168">
        <f>ROUND(IF(U365&gt;V365,0,IF(T365&gt;1, IF(C365="66", T365*'UNIT VALUES'!$D$33*'UNIT VALUES'!$D$36,T365*'UNIT VALUES'!$D$32*'UNIT VALUES'!$D$36),0)),0)</f>
        <v>0</v>
      </c>
      <c r="AD365" t="str">
        <f t="shared" si="12"/>
        <v>129083</v>
      </c>
    </row>
    <row r="366" spans="1:30" x14ac:dyDescent="0.25">
      <c r="A366" s="176" t="s">
        <v>5444</v>
      </c>
      <c r="B366" s="176" t="s">
        <v>928</v>
      </c>
      <c r="C366" s="176" t="s">
        <v>99</v>
      </c>
      <c r="D366" s="176" t="s">
        <v>100</v>
      </c>
      <c r="E366" s="176" t="s">
        <v>929</v>
      </c>
      <c r="F366" s="176" t="s">
        <v>1123</v>
      </c>
      <c r="G366" s="176" t="s">
        <v>988</v>
      </c>
      <c r="H366" s="176" t="s">
        <v>23</v>
      </c>
      <c r="I366" s="176" t="s">
        <v>23</v>
      </c>
      <c r="J366" s="176" t="s">
        <v>989</v>
      </c>
      <c r="K366" s="176" t="s">
        <v>2123</v>
      </c>
      <c r="L366" s="176" t="s">
        <v>5445</v>
      </c>
      <c r="M366" s="177">
        <v>985928</v>
      </c>
      <c r="N366" s="177">
        <v>967956</v>
      </c>
      <c r="O366" s="177">
        <v>1615981</v>
      </c>
      <c r="P366" s="177">
        <v>0</v>
      </c>
      <c r="Q366" s="177">
        <v>259601</v>
      </c>
      <c r="R366" s="177">
        <v>9303</v>
      </c>
      <c r="S366" s="177">
        <v>24395</v>
      </c>
      <c r="T366" s="24">
        <f>IF(P366&gt;0, ROUND(IF(IF(OR(C366="51", C366="52", C366="66"), (L366*'UNIT VALUES'!$C$26)-CALCS!P366,0)&gt;0, IF(OR(C366="51", C366="52", C366="66"), (L366*'UNIT VALUES'!$C$26)-CALCS!P366,0), 0), 0), ROUND(IF(IF(OR(C366="51", C366="52", C366="66"), (L366*'UNIT VALUES'!$C$26)-CALCS!O366,0)&gt;0, IF(OR(C366="51", C366="52", C366="66"), (L366*'UNIT VALUES'!$C$26)-CALCS!O366,0), 0), 0))</f>
        <v>0</v>
      </c>
      <c r="U366" s="25">
        <f>IF(C366="22", (O366*'UNIT VALUES'!$D$38)+(Q366*'UNIT VALUES'!$D$39)+(S366*'UNIT VALUES'!$D$40), (O366*'UNIT VALUES'!$D$28)+(Q366*'UNIT VALUES'!$D$29)+(S366*'UNIT VALUES'!$D$30))</f>
        <v>14592739.152909497</v>
      </c>
      <c r="V366" s="25">
        <f>IF(C366="22",(O366*'UNIT VALUES'!$D$41)+(Q366*'UNIT VALUES'!$D$42)+(R366*'UNIT VALUES'!$D$43),IF(C366="66",(Q366*'UNIT VALUES'!$D$31)+(T366*'UNIT VALUES'!$D$33)+(R366*'UNIT VALUES'!$D$34),(Q366*'UNIT VALUES'!$D$31)+(T366*'UNIT VALUES'!$D$32)+(R366*'UNIT VALUES'!$D$34)))</f>
        <v>5111197.9955873471</v>
      </c>
      <c r="W366" s="25">
        <f t="shared" si="11"/>
        <v>14592739</v>
      </c>
      <c r="X366" s="30">
        <f>ROUND(IF(C366="22", W366*'UNIT VALUES'!$D$44, W366*'UNIT VALUES'!$D$36), 0)</f>
        <v>12756981</v>
      </c>
      <c r="Y366" s="168">
        <f>ROUND(IF(C366="22", IF(U366&gt;V366,O366*'UNIT VALUES'!$D$38*'UNIT VALUES'!$D$44,O366*'UNIT VALUES'!$D$41*'UNIT VALUES'!$D$44),IF(U366&gt;V366, O366*'UNIT VALUES'!$D$28*'UNIT VALUES'!$D$36,0)), 0)</f>
        <v>2938141</v>
      </c>
      <c r="Z366" s="168">
        <f>ROUND(IF(C366="22", IF(U366&gt;V366,Q366*'UNIT VALUES'!$D$39*'UNIT VALUES'!$D$44,Q366*'UNIT VALUES'!$D$42*'UNIT VALUES'!$D$44), IF(U366&gt;V366, Q366*'UNIT VALUES'!$D$29*'UNIT VALUES'!$D$36, Q366*'UNIT VALUES'!$D$31*'UNIT VALUES'!$D$36)),0)</f>
        <v>6337353</v>
      </c>
      <c r="AA366" s="168">
        <f>ROUND(IF(C366="22", IF(U366&gt;V366,0,R366*'UNIT VALUES'!$D$43*'UNIT VALUES'!$D$44),IF(CALCS!U366&gt;CALCS!V366,0,CALCS!R366*'UNIT VALUES'!$D$34*'UNIT VALUES'!$D$36)), 0)</f>
        <v>0</v>
      </c>
      <c r="AB366" s="168">
        <f>ROUND(IF(C366="22",IF(U366&gt;V366,S366*'UNIT VALUES'!$D$40*'UNIT VALUES'!$D$44,0),IF(U366&gt;V366,S366*'UNIT VALUES'!$D$30*'UNIT VALUES'!$D$36)), 0)</f>
        <v>3481487</v>
      </c>
      <c r="AC366" s="168">
        <f>ROUND(IF(U366&gt;V366,0,IF(T366&gt;1, IF(C366="66", T366*'UNIT VALUES'!$D$33*'UNIT VALUES'!$D$36,T366*'UNIT VALUES'!$D$32*'UNIT VALUES'!$D$36),0)),0)</f>
        <v>0</v>
      </c>
      <c r="AD366" t="str">
        <f t="shared" si="12"/>
        <v>129086</v>
      </c>
    </row>
    <row r="367" spans="1:30" x14ac:dyDescent="0.25">
      <c r="A367" s="176" t="s">
        <v>5205</v>
      </c>
      <c r="B367" s="176" t="s">
        <v>928</v>
      </c>
      <c r="C367" s="176" t="s">
        <v>99</v>
      </c>
      <c r="D367" s="176" t="s">
        <v>100</v>
      </c>
      <c r="E367" s="176" t="s">
        <v>929</v>
      </c>
      <c r="F367" s="176" t="s">
        <v>1124</v>
      </c>
      <c r="G367" s="176" t="s">
        <v>351</v>
      </c>
      <c r="H367" s="176" t="s">
        <v>23</v>
      </c>
      <c r="I367" s="176" t="s">
        <v>23</v>
      </c>
      <c r="J367" s="176" t="s">
        <v>1001</v>
      </c>
      <c r="K367" s="176" t="s">
        <v>3332</v>
      </c>
      <c r="L367" s="176" t="s">
        <v>5446</v>
      </c>
      <c r="M367" s="177">
        <v>319518</v>
      </c>
      <c r="N367" s="177">
        <v>321718</v>
      </c>
      <c r="O367" s="177">
        <v>927519</v>
      </c>
      <c r="P367" s="177">
        <v>0</v>
      </c>
      <c r="Q367" s="177">
        <v>149247</v>
      </c>
      <c r="R367" s="177">
        <v>2832</v>
      </c>
      <c r="S367" s="177">
        <v>8254</v>
      </c>
      <c r="T367" s="24">
        <f>IF(P367&gt;0, ROUND(IF(IF(OR(C367="51", C367="52", C367="66"), (L367*'UNIT VALUES'!$C$26)-CALCS!P367,0)&gt;0, IF(OR(C367="51", C367="52", C367="66"), (L367*'UNIT VALUES'!$C$26)-CALCS!P367,0), 0), 0), ROUND(IF(IF(OR(C367="51", C367="52", C367="66"), (L367*'UNIT VALUES'!$C$26)-CALCS!O367,0)&gt;0, IF(OR(C367="51", C367="52", C367="66"), (L367*'UNIT VALUES'!$C$26)-CALCS!O367,0), 0), 0))</f>
        <v>0</v>
      </c>
      <c r="U367" s="25">
        <f>IF(C367="22", (O367*'UNIT VALUES'!$D$38)+(Q367*'UNIT VALUES'!$D$39)+(S367*'UNIT VALUES'!$D$40), (O367*'UNIT VALUES'!$D$28)+(Q367*'UNIT VALUES'!$D$29)+(S367*'UNIT VALUES'!$D$30))</f>
        <v>7444231.2940455237</v>
      </c>
      <c r="V367" s="25">
        <f>IF(C367="22",(O367*'UNIT VALUES'!$D$41)+(Q367*'UNIT VALUES'!$D$42)+(R367*'UNIT VALUES'!$D$43),IF(C367="66",(Q367*'UNIT VALUES'!$D$31)+(T367*'UNIT VALUES'!$D$33)+(R367*'UNIT VALUES'!$D$34),(Q367*'UNIT VALUES'!$D$31)+(T367*'UNIT VALUES'!$D$32)+(R367*'UNIT VALUES'!$D$34)))</f>
        <v>2732465.6332256957</v>
      </c>
      <c r="W367" s="25">
        <f t="shared" si="11"/>
        <v>7444231</v>
      </c>
      <c r="X367" s="30">
        <f>ROUND(IF(C367="22", W367*'UNIT VALUES'!$D$44, W367*'UNIT VALUES'!$D$36), 0)</f>
        <v>6507751</v>
      </c>
      <c r="Y367" s="168">
        <f>ROUND(IF(C367="22", IF(U367&gt;V367,O367*'UNIT VALUES'!$D$38*'UNIT VALUES'!$D$44,O367*'UNIT VALUES'!$D$41*'UNIT VALUES'!$D$44),IF(U367&gt;V367, O367*'UNIT VALUES'!$D$28*'UNIT VALUES'!$D$36,0)), 0)</f>
        <v>1686395</v>
      </c>
      <c r="Z367" s="168">
        <f>ROUND(IF(C367="22", IF(U367&gt;V367,Q367*'UNIT VALUES'!$D$39*'UNIT VALUES'!$D$44,Q367*'UNIT VALUES'!$D$42*'UNIT VALUES'!$D$44), IF(U367&gt;V367, Q367*'UNIT VALUES'!$D$29*'UNIT VALUES'!$D$36, Q367*'UNIT VALUES'!$D$31*'UNIT VALUES'!$D$36)),0)</f>
        <v>3643402</v>
      </c>
      <c r="AA367" s="168">
        <f>ROUND(IF(C367="22", IF(U367&gt;V367,0,R367*'UNIT VALUES'!$D$43*'UNIT VALUES'!$D$44),IF(CALCS!U367&gt;CALCS!V367,0,CALCS!R367*'UNIT VALUES'!$D$34*'UNIT VALUES'!$D$36)), 0)</f>
        <v>0</v>
      </c>
      <c r="AB367" s="168">
        <f>ROUND(IF(C367="22",IF(U367&gt;V367,S367*'UNIT VALUES'!$D$40*'UNIT VALUES'!$D$44,0),IF(U367&gt;V367,S367*'UNIT VALUES'!$D$30*'UNIT VALUES'!$D$36)), 0)</f>
        <v>1177954</v>
      </c>
      <c r="AC367" s="168">
        <f>ROUND(IF(U367&gt;V367,0,IF(T367&gt;1, IF(C367="66", T367*'UNIT VALUES'!$D$33*'UNIT VALUES'!$D$36,T367*'UNIT VALUES'!$D$32*'UNIT VALUES'!$D$36),0)),0)</f>
        <v>0</v>
      </c>
      <c r="AD367" t="str">
        <f t="shared" si="12"/>
        <v>129095</v>
      </c>
    </row>
    <row r="368" spans="1:30" x14ac:dyDescent="0.25">
      <c r="A368" s="176" t="s">
        <v>5447</v>
      </c>
      <c r="B368" s="176" t="s">
        <v>928</v>
      </c>
      <c r="C368" s="176" t="s">
        <v>99</v>
      </c>
      <c r="D368" s="176" t="s">
        <v>100</v>
      </c>
      <c r="E368" s="176" t="s">
        <v>929</v>
      </c>
      <c r="F368" s="176" t="s">
        <v>103</v>
      </c>
      <c r="G368" s="176" t="s">
        <v>82</v>
      </c>
      <c r="H368" s="176" t="s">
        <v>23</v>
      </c>
      <c r="I368" s="176" t="s">
        <v>23</v>
      </c>
      <c r="J368" s="176" t="s">
        <v>1001</v>
      </c>
      <c r="K368" s="176" t="s">
        <v>3332</v>
      </c>
      <c r="L368" s="176" t="s">
        <v>5448</v>
      </c>
      <c r="M368" s="177">
        <v>0</v>
      </c>
      <c r="N368" s="177">
        <v>0</v>
      </c>
      <c r="O368" s="177">
        <v>266646</v>
      </c>
      <c r="P368" s="177">
        <v>0</v>
      </c>
      <c r="Q368" s="177">
        <v>41563</v>
      </c>
      <c r="R368" s="177">
        <v>1143</v>
      </c>
      <c r="S368" s="177">
        <v>2137</v>
      </c>
      <c r="T368" s="24">
        <f>IF(P368&gt;0, ROUND(IF(IF(OR(C368="51", C368="52", C368="66"), (L368*'UNIT VALUES'!$C$26)-CALCS!P368,0)&gt;0, IF(OR(C368="51", C368="52", C368="66"), (L368*'UNIT VALUES'!$C$26)-CALCS!P368,0), 0), 0), ROUND(IF(IF(OR(C368="51", C368="52", C368="66"), (L368*'UNIT VALUES'!$C$26)-CALCS!O368,0)&gt;0, IF(OR(C368="51", C368="52", C368="66"), (L368*'UNIT VALUES'!$C$26)-CALCS!O368,0), 0), 0))</f>
        <v>0</v>
      </c>
      <c r="U368" s="25">
        <f>IF(C368="22", (O368*'UNIT VALUES'!$D$38)+(Q368*'UNIT VALUES'!$D$39)+(S368*'UNIT VALUES'!$D$40), (O368*'UNIT VALUES'!$D$28)+(Q368*'UNIT VALUES'!$D$29)+(S368*'UNIT VALUES'!$D$30))</f>
        <v>2064079.5671711634</v>
      </c>
      <c r="V368" s="25">
        <f>IF(C368="22",(O368*'UNIT VALUES'!$D$41)+(Q368*'UNIT VALUES'!$D$42)+(R368*'UNIT VALUES'!$D$43),IF(C368="66",(Q368*'UNIT VALUES'!$D$31)+(T368*'UNIT VALUES'!$D$33)+(R368*'UNIT VALUES'!$D$34),(Q368*'UNIT VALUES'!$D$31)+(T368*'UNIT VALUES'!$D$32)+(R368*'UNIT VALUES'!$D$34)))</f>
        <v>789957.89283109794</v>
      </c>
      <c r="W368" s="25">
        <f t="shared" si="11"/>
        <v>2064080</v>
      </c>
      <c r="X368" s="30">
        <f>ROUND(IF(C368="22", W368*'UNIT VALUES'!$D$44, W368*'UNIT VALUES'!$D$36), 0)</f>
        <v>1804420</v>
      </c>
      <c r="Y368" s="168">
        <f>ROUND(IF(C368="22", IF(U368&gt;V368,O368*'UNIT VALUES'!$D$38*'UNIT VALUES'!$D$44,O368*'UNIT VALUES'!$D$41*'UNIT VALUES'!$D$44),IF(U368&gt;V368, O368*'UNIT VALUES'!$D$28*'UNIT VALUES'!$D$36,0)), 0)</f>
        <v>484810</v>
      </c>
      <c r="Z368" s="168">
        <f>ROUND(IF(C368="22", IF(U368&gt;V368,Q368*'UNIT VALUES'!$D$39*'UNIT VALUES'!$D$44,Q368*'UNIT VALUES'!$D$42*'UNIT VALUES'!$D$44), IF(U368&gt;V368, Q368*'UNIT VALUES'!$D$29*'UNIT VALUES'!$D$36, Q368*'UNIT VALUES'!$D$31*'UNIT VALUES'!$D$36)),0)</f>
        <v>1014632</v>
      </c>
      <c r="AA368" s="168">
        <f>ROUND(IF(C368="22", IF(U368&gt;V368,0,R368*'UNIT VALUES'!$D$43*'UNIT VALUES'!$D$44),IF(CALCS!U368&gt;CALCS!V368,0,CALCS!R368*'UNIT VALUES'!$D$34*'UNIT VALUES'!$D$36)), 0)</f>
        <v>0</v>
      </c>
      <c r="AB368" s="168">
        <f>ROUND(IF(C368="22",IF(U368&gt;V368,S368*'UNIT VALUES'!$D$40*'UNIT VALUES'!$D$44,0),IF(U368&gt;V368,S368*'UNIT VALUES'!$D$30*'UNIT VALUES'!$D$36)), 0)</f>
        <v>304978</v>
      </c>
      <c r="AC368" s="168">
        <f>ROUND(IF(U368&gt;V368,0,IF(T368&gt;1, IF(C368="66", T368*'UNIT VALUES'!$D$33*'UNIT VALUES'!$D$36,T368*'UNIT VALUES'!$D$32*'UNIT VALUES'!$D$36),0)),0)</f>
        <v>0</v>
      </c>
      <c r="AD368" t="str">
        <f t="shared" si="12"/>
        <v>129097</v>
      </c>
    </row>
    <row r="369" spans="1:30" x14ac:dyDescent="0.25">
      <c r="A369" s="176" t="s">
        <v>5449</v>
      </c>
      <c r="B369" s="176" t="s">
        <v>928</v>
      </c>
      <c r="C369" s="176" t="s">
        <v>99</v>
      </c>
      <c r="D369" s="176" t="s">
        <v>100</v>
      </c>
      <c r="E369" s="176" t="s">
        <v>929</v>
      </c>
      <c r="F369" s="176" t="s">
        <v>778</v>
      </c>
      <c r="G369" s="176" t="s">
        <v>472</v>
      </c>
      <c r="H369" s="176" t="s">
        <v>23</v>
      </c>
      <c r="I369" s="176" t="s">
        <v>23</v>
      </c>
      <c r="J369" s="176" t="s">
        <v>932</v>
      </c>
      <c r="K369" s="176" t="s">
        <v>2123</v>
      </c>
      <c r="L369" s="176" t="s">
        <v>5450</v>
      </c>
      <c r="M369" s="177">
        <v>367454</v>
      </c>
      <c r="N369" s="177">
        <v>366444</v>
      </c>
      <c r="O369" s="177">
        <v>909421</v>
      </c>
      <c r="P369" s="177">
        <v>0</v>
      </c>
      <c r="Q369" s="177">
        <v>131299</v>
      </c>
      <c r="R369" s="177">
        <v>5959</v>
      </c>
      <c r="S369" s="177">
        <v>11093</v>
      </c>
      <c r="T369" s="24">
        <f>IF(P369&gt;0, ROUND(IF(IF(OR(C369="51", C369="52", C369="66"), (L369*'UNIT VALUES'!$C$26)-CALCS!P369,0)&gt;0, IF(OR(C369="51", C369="52", C369="66"), (L369*'UNIT VALUES'!$C$26)-CALCS!P369,0), 0), 0), ROUND(IF(IF(OR(C369="51", C369="52", C369="66"), (L369*'UNIT VALUES'!$C$26)-CALCS!O369,0)&gt;0, IF(OR(C369="51", C369="52", C369="66"), (L369*'UNIT VALUES'!$C$26)-CALCS!O369,0), 0), 0))</f>
        <v>0</v>
      </c>
      <c r="U369" s="25">
        <f>IF(C369="22", (O369*'UNIT VALUES'!$D$38)+(Q369*'UNIT VALUES'!$D$39)+(S369*'UNIT VALUES'!$D$40), (O369*'UNIT VALUES'!$D$28)+(Q369*'UNIT VALUES'!$D$29)+(S369*'UNIT VALUES'!$D$30))</f>
        <v>7368862.4167045783</v>
      </c>
      <c r="V369" s="25">
        <f>IF(C369="22",(O369*'UNIT VALUES'!$D$41)+(Q369*'UNIT VALUES'!$D$42)+(R369*'UNIT VALUES'!$D$43),IF(C369="66",(Q369*'UNIT VALUES'!$D$31)+(T369*'UNIT VALUES'!$D$33)+(R369*'UNIT VALUES'!$D$34),(Q369*'UNIT VALUES'!$D$31)+(T369*'UNIT VALUES'!$D$32)+(R369*'UNIT VALUES'!$D$34)))</f>
        <v>2687747.599028531</v>
      </c>
      <c r="W369" s="25">
        <f t="shared" si="11"/>
        <v>7368862</v>
      </c>
      <c r="X369" s="30">
        <f>ROUND(IF(C369="22", W369*'UNIT VALUES'!$D$44, W369*'UNIT VALUES'!$D$36), 0)</f>
        <v>6441863</v>
      </c>
      <c r="Y369" s="168">
        <f>ROUND(IF(C369="22", IF(U369&gt;V369,O369*'UNIT VALUES'!$D$38*'UNIT VALUES'!$D$44,O369*'UNIT VALUES'!$D$41*'UNIT VALUES'!$D$44),IF(U369&gt;V369, O369*'UNIT VALUES'!$D$28*'UNIT VALUES'!$D$36,0)), 0)</f>
        <v>1653489</v>
      </c>
      <c r="Z369" s="168">
        <f>ROUND(IF(C369="22", IF(U369&gt;V369,Q369*'UNIT VALUES'!$D$39*'UNIT VALUES'!$D$44,Q369*'UNIT VALUES'!$D$42*'UNIT VALUES'!$D$44), IF(U369&gt;V369, Q369*'UNIT VALUES'!$D$29*'UNIT VALUES'!$D$36, Q369*'UNIT VALUES'!$D$31*'UNIT VALUES'!$D$36)),0)</f>
        <v>3205258</v>
      </c>
      <c r="AA369" s="168">
        <f>ROUND(IF(C369="22", IF(U369&gt;V369,0,R369*'UNIT VALUES'!$D$43*'UNIT VALUES'!$D$44),IF(CALCS!U369&gt;CALCS!V369,0,CALCS!R369*'UNIT VALUES'!$D$34*'UNIT VALUES'!$D$36)), 0)</f>
        <v>0</v>
      </c>
      <c r="AB369" s="168">
        <f>ROUND(IF(C369="22",IF(U369&gt;V369,S369*'UNIT VALUES'!$D$40*'UNIT VALUES'!$D$44,0),IF(U369&gt;V369,S369*'UNIT VALUES'!$D$30*'UNIT VALUES'!$D$36)), 0)</f>
        <v>1583117</v>
      </c>
      <c r="AC369" s="168">
        <f>ROUND(IF(U369&gt;V369,0,IF(T369&gt;1, IF(C369="66", T369*'UNIT VALUES'!$D$33*'UNIT VALUES'!$D$36,T369*'UNIT VALUES'!$D$32*'UNIT VALUES'!$D$36),0)),0)</f>
        <v>0</v>
      </c>
      <c r="AD369" t="str">
        <f t="shared" si="12"/>
        <v>129099</v>
      </c>
    </row>
    <row r="370" spans="1:30" x14ac:dyDescent="0.25">
      <c r="A370" s="176" t="s">
        <v>5451</v>
      </c>
      <c r="B370" s="176" t="s">
        <v>928</v>
      </c>
      <c r="C370" s="176" t="s">
        <v>99</v>
      </c>
      <c r="D370" s="176" t="s">
        <v>100</v>
      </c>
      <c r="E370" s="176" t="s">
        <v>929</v>
      </c>
      <c r="F370" s="176" t="s">
        <v>1128</v>
      </c>
      <c r="G370" s="176" t="s">
        <v>87</v>
      </c>
      <c r="H370" s="176" t="s">
        <v>23</v>
      </c>
      <c r="I370" s="176" t="s">
        <v>23</v>
      </c>
      <c r="J370" s="176" t="s">
        <v>946</v>
      </c>
      <c r="K370" s="176" t="s">
        <v>3332</v>
      </c>
      <c r="L370" s="176" t="s">
        <v>5452</v>
      </c>
      <c r="M370" s="177">
        <v>182159</v>
      </c>
      <c r="N370" s="177">
        <v>182978</v>
      </c>
      <c r="O370" s="177">
        <v>490362</v>
      </c>
      <c r="P370" s="177">
        <v>0</v>
      </c>
      <c r="Q370" s="177">
        <v>61986</v>
      </c>
      <c r="R370" s="177">
        <v>1582</v>
      </c>
      <c r="S370" s="177">
        <v>3506</v>
      </c>
      <c r="T370" s="24">
        <f>IF(P370&gt;0, ROUND(IF(IF(OR(C370="51", C370="52", C370="66"), (L370*'UNIT VALUES'!$C$26)-CALCS!P370,0)&gt;0, IF(OR(C370="51", C370="52", C370="66"), (L370*'UNIT VALUES'!$C$26)-CALCS!P370,0), 0), 0), ROUND(IF(IF(OR(C370="51", C370="52", C370="66"), (L370*'UNIT VALUES'!$C$26)-CALCS!O370,0)&gt;0, IF(OR(C370="51", C370="52", C370="66"), (L370*'UNIT VALUES'!$C$26)-CALCS!O370,0), 0), 0))</f>
        <v>0</v>
      </c>
      <c r="U370" s="25">
        <f>IF(C370="22", (O370*'UNIT VALUES'!$D$38)+(Q370*'UNIT VALUES'!$D$39)+(S370*'UNIT VALUES'!$D$40), (O370*'UNIT VALUES'!$D$28)+(Q370*'UNIT VALUES'!$D$29)+(S370*'UNIT VALUES'!$D$30))</f>
        <v>3323165.878378124</v>
      </c>
      <c r="V370" s="25">
        <f>IF(C370="22",(O370*'UNIT VALUES'!$D$41)+(Q370*'UNIT VALUES'!$D$42)+(R370*'UNIT VALUES'!$D$43),IF(C370="66",(Q370*'UNIT VALUES'!$D$31)+(T370*'UNIT VALUES'!$D$33)+(R370*'UNIT VALUES'!$D$34),(Q370*'UNIT VALUES'!$D$31)+(T370*'UNIT VALUES'!$D$32)+(R370*'UNIT VALUES'!$D$34)))</f>
        <v>1168082.8028573154</v>
      </c>
      <c r="W370" s="25">
        <f t="shared" si="11"/>
        <v>3323166</v>
      </c>
      <c r="X370" s="30">
        <f>ROUND(IF(C370="22", W370*'UNIT VALUES'!$D$44, W370*'UNIT VALUES'!$D$36), 0)</f>
        <v>2905114</v>
      </c>
      <c r="Y370" s="168">
        <f>ROUND(IF(C370="22", IF(U370&gt;V370,O370*'UNIT VALUES'!$D$38*'UNIT VALUES'!$D$44,O370*'UNIT VALUES'!$D$41*'UNIT VALUES'!$D$44),IF(U370&gt;V370, O370*'UNIT VALUES'!$D$28*'UNIT VALUES'!$D$36,0)), 0)</f>
        <v>891565</v>
      </c>
      <c r="Z370" s="168">
        <f>ROUND(IF(C370="22", IF(U370&gt;V370,Q370*'UNIT VALUES'!$D$39*'UNIT VALUES'!$D$44,Q370*'UNIT VALUES'!$D$42*'UNIT VALUES'!$D$44), IF(U370&gt;V370, Q370*'UNIT VALUES'!$D$29*'UNIT VALUES'!$D$36, Q370*'UNIT VALUES'!$D$31*'UNIT VALUES'!$D$36)),0)</f>
        <v>1513196</v>
      </c>
      <c r="AA370" s="168">
        <f>ROUND(IF(C370="22", IF(U370&gt;V370,0,R370*'UNIT VALUES'!$D$43*'UNIT VALUES'!$D$44),IF(CALCS!U370&gt;CALCS!V370,0,CALCS!R370*'UNIT VALUES'!$D$34*'UNIT VALUES'!$D$36)), 0)</f>
        <v>0</v>
      </c>
      <c r="AB370" s="168">
        <f>ROUND(IF(C370="22",IF(U370&gt;V370,S370*'UNIT VALUES'!$D$40*'UNIT VALUES'!$D$44,0),IF(U370&gt;V370,S370*'UNIT VALUES'!$D$30*'UNIT VALUES'!$D$36)), 0)</f>
        <v>500352</v>
      </c>
      <c r="AC370" s="168">
        <f>ROUND(IF(U370&gt;V370,0,IF(T370&gt;1, IF(C370="66", T370*'UNIT VALUES'!$D$33*'UNIT VALUES'!$D$36,T370*'UNIT VALUES'!$D$32*'UNIT VALUES'!$D$36),0)),0)</f>
        <v>0</v>
      </c>
      <c r="AD370" t="str">
        <f t="shared" si="12"/>
        <v>129101</v>
      </c>
    </row>
    <row r="371" spans="1:30" x14ac:dyDescent="0.25">
      <c r="A371" s="176" t="s">
        <v>5453</v>
      </c>
      <c r="B371" s="176" t="s">
        <v>928</v>
      </c>
      <c r="C371" s="176" t="s">
        <v>99</v>
      </c>
      <c r="D371" s="176" t="s">
        <v>100</v>
      </c>
      <c r="E371" s="176" t="s">
        <v>929</v>
      </c>
      <c r="F371" s="176" t="s">
        <v>1130</v>
      </c>
      <c r="G371" s="176" t="s">
        <v>944</v>
      </c>
      <c r="H371" s="176" t="s">
        <v>23</v>
      </c>
      <c r="I371" s="176" t="s">
        <v>23</v>
      </c>
      <c r="J371" s="176" t="s">
        <v>946</v>
      </c>
      <c r="K371" s="176" t="s">
        <v>3332</v>
      </c>
      <c r="L371" s="176" t="s">
        <v>5454</v>
      </c>
      <c r="M371" s="177">
        <v>311908</v>
      </c>
      <c r="N371" s="177">
        <v>312488</v>
      </c>
      <c r="O371" s="177">
        <v>450055</v>
      </c>
      <c r="P371" s="177">
        <v>0</v>
      </c>
      <c r="Q371" s="177">
        <v>51935</v>
      </c>
      <c r="R371" s="177">
        <v>3559</v>
      </c>
      <c r="S371" s="177">
        <v>2416</v>
      </c>
      <c r="T371" s="24">
        <f>IF(P371&gt;0, ROUND(IF(IF(OR(C371="51", C371="52", C371="66"), (L371*'UNIT VALUES'!$C$26)-CALCS!P371,0)&gt;0, IF(OR(C371="51", C371="52", C371="66"), (L371*'UNIT VALUES'!$C$26)-CALCS!P371,0), 0), 0), ROUND(IF(IF(OR(C371="51", C371="52", C371="66"), (L371*'UNIT VALUES'!$C$26)-CALCS!O371,0)&gt;0, IF(OR(C371="51", C371="52", C371="66"), (L371*'UNIT VALUES'!$C$26)-CALCS!O371,0), 0), 0))</f>
        <v>0</v>
      </c>
      <c r="U371" s="25">
        <f>IF(C371="22", (O371*'UNIT VALUES'!$D$38)+(Q371*'UNIT VALUES'!$D$39)+(S371*'UNIT VALUES'!$D$40), (O371*'UNIT VALUES'!$D$28)+(Q371*'UNIT VALUES'!$D$29)+(S371*'UNIT VALUES'!$D$30))</f>
        <v>2780719.8904963364</v>
      </c>
      <c r="V371" s="25">
        <f>IF(C371="22",(O371*'UNIT VALUES'!$D$41)+(Q371*'UNIT VALUES'!$D$42)+(R371*'UNIT VALUES'!$D$43),IF(C371="66",(Q371*'UNIT VALUES'!$D$31)+(T371*'UNIT VALUES'!$D$33)+(R371*'UNIT VALUES'!$D$34),(Q371*'UNIT VALUES'!$D$31)+(T371*'UNIT VALUES'!$D$32)+(R371*'UNIT VALUES'!$D$34)))</f>
        <v>1161530.8611992018</v>
      </c>
      <c r="W371" s="25">
        <f t="shared" si="11"/>
        <v>2780720</v>
      </c>
      <c r="X371" s="30">
        <f>ROUND(IF(C371="22", W371*'UNIT VALUES'!$D$44, W371*'UNIT VALUES'!$D$36), 0)</f>
        <v>2430907</v>
      </c>
      <c r="Y371" s="168">
        <f>ROUND(IF(C371="22", IF(U371&gt;V371,O371*'UNIT VALUES'!$D$38*'UNIT VALUES'!$D$44,O371*'UNIT VALUES'!$D$41*'UNIT VALUES'!$D$44),IF(U371&gt;V371, O371*'UNIT VALUES'!$D$28*'UNIT VALUES'!$D$36,0)), 0)</f>
        <v>818280</v>
      </c>
      <c r="Z371" s="168">
        <f>ROUND(IF(C371="22", IF(U371&gt;V371,Q371*'UNIT VALUES'!$D$39*'UNIT VALUES'!$D$44,Q371*'UNIT VALUES'!$D$42*'UNIT VALUES'!$D$44), IF(U371&gt;V371, Q371*'UNIT VALUES'!$D$29*'UNIT VALUES'!$D$36, Q371*'UNIT VALUES'!$D$31*'UNIT VALUES'!$D$36)),0)</f>
        <v>1267832</v>
      </c>
      <c r="AA371" s="168">
        <f>ROUND(IF(C371="22", IF(U371&gt;V371,0,R371*'UNIT VALUES'!$D$43*'UNIT VALUES'!$D$44),IF(CALCS!U371&gt;CALCS!V371,0,CALCS!R371*'UNIT VALUES'!$D$34*'UNIT VALUES'!$D$36)), 0)</f>
        <v>0</v>
      </c>
      <c r="AB371" s="168">
        <f>ROUND(IF(C371="22",IF(U371&gt;V371,S371*'UNIT VALUES'!$D$40*'UNIT VALUES'!$D$44,0),IF(U371&gt;V371,S371*'UNIT VALUES'!$D$30*'UNIT VALUES'!$D$36)), 0)</f>
        <v>344795</v>
      </c>
      <c r="AC371" s="168">
        <f>ROUND(IF(U371&gt;V371,0,IF(T371&gt;1, IF(C371="66", T371*'UNIT VALUES'!$D$33*'UNIT VALUES'!$D$36,T371*'UNIT VALUES'!$D$32*'UNIT VALUES'!$D$36),0)),0)</f>
        <v>0</v>
      </c>
      <c r="AD371" t="str">
        <f t="shared" si="12"/>
        <v>129103</v>
      </c>
    </row>
    <row r="372" spans="1:30" x14ac:dyDescent="0.25">
      <c r="A372" s="176" t="s">
        <v>5455</v>
      </c>
      <c r="B372" s="176" t="s">
        <v>928</v>
      </c>
      <c r="C372" s="176" t="s">
        <v>99</v>
      </c>
      <c r="D372" s="176" t="s">
        <v>100</v>
      </c>
      <c r="E372" s="176" t="s">
        <v>929</v>
      </c>
      <c r="F372" s="176" t="s">
        <v>1132</v>
      </c>
      <c r="G372" s="176" t="s">
        <v>1004</v>
      </c>
      <c r="H372" s="176" t="s">
        <v>23</v>
      </c>
      <c r="I372" s="176" t="s">
        <v>23</v>
      </c>
      <c r="J372" s="176" t="s">
        <v>1006</v>
      </c>
      <c r="K372" s="176" t="s">
        <v>3332</v>
      </c>
      <c r="L372" s="176" t="s">
        <v>5456</v>
      </c>
      <c r="M372" s="177">
        <v>231214</v>
      </c>
      <c r="N372" s="177">
        <v>239687</v>
      </c>
      <c r="O372" s="177">
        <v>499578</v>
      </c>
      <c r="P372" s="177">
        <v>0</v>
      </c>
      <c r="Q372" s="177">
        <v>79206</v>
      </c>
      <c r="R372" s="177">
        <v>4694</v>
      </c>
      <c r="S372" s="177">
        <v>4583</v>
      </c>
      <c r="T372" s="24">
        <f>IF(P372&gt;0, ROUND(IF(IF(OR(C372="51", C372="52", C372="66"), (L372*'UNIT VALUES'!$C$26)-CALCS!P372,0)&gt;0, IF(OR(C372="51", C372="52", C372="66"), (L372*'UNIT VALUES'!$C$26)-CALCS!P372,0), 0), 0), ROUND(IF(IF(OR(C372="51", C372="52", C372="66"), (L372*'UNIT VALUES'!$C$26)-CALCS!O372,0)&gt;0, IF(OR(C372="51", C372="52", C372="66"), (L372*'UNIT VALUES'!$C$26)-CALCS!O372,0), 0), 0))</f>
        <v>0</v>
      </c>
      <c r="U372" s="25">
        <f>IF(C372="22", (O372*'UNIT VALUES'!$D$38)+(Q372*'UNIT VALUES'!$D$39)+(S372*'UNIT VALUES'!$D$40), (O372*'UNIT VALUES'!$D$28)+(Q372*'UNIT VALUES'!$D$29)+(S372*'UNIT VALUES'!$D$30))</f>
        <v>3999019.05438051</v>
      </c>
      <c r="V372" s="25">
        <f>IF(C372="22",(O372*'UNIT VALUES'!$D$41)+(Q372*'UNIT VALUES'!$D$42)+(R372*'UNIT VALUES'!$D$43),IF(C372="66",(Q372*'UNIT VALUES'!$D$31)+(T372*'UNIT VALUES'!$D$33)+(R372*'UNIT VALUES'!$D$34),(Q372*'UNIT VALUES'!$D$31)+(T372*'UNIT VALUES'!$D$32)+(R372*'UNIT VALUES'!$D$34)))</f>
        <v>1711372.871587673</v>
      </c>
      <c r="W372" s="25">
        <f t="shared" si="11"/>
        <v>3999019</v>
      </c>
      <c r="X372" s="30">
        <f>ROUND(IF(C372="22", W372*'UNIT VALUES'!$D$44, W372*'UNIT VALUES'!$D$36), 0)</f>
        <v>3495945</v>
      </c>
      <c r="Y372" s="168">
        <f>ROUND(IF(C372="22", IF(U372&gt;V372,O372*'UNIT VALUES'!$D$38*'UNIT VALUES'!$D$44,O372*'UNIT VALUES'!$D$41*'UNIT VALUES'!$D$44),IF(U372&gt;V372, O372*'UNIT VALUES'!$D$28*'UNIT VALUES'!$D$36,0)), 0)</f>
        <v>908322</v>
      </c>
      <c r="Z372" s="168">
        <f>ROUND(IF(C372="22", IF(U372&gt;V372,Q372*'UNIT VALUES'!$D$39*'UNIT VALUES'!$D$44,Q372*'UNIT VALUES'!$D$42*'UNIT VALUES'!$D$44), IF(U372&gt;V372, Q372*'UNIT VALUES'!$D$29*'UNIT VALUES'!$D$36, Q372*'UNIT VALUES'!$D$31*'UNIT VALUES'!$D$36)),0)</f>
        <v>1933569</v>
      </c>
      <c r="AA372" s="168">
        <f>ROUND(IF(C372="22", IF(U372&gt;V372,0,R372*'UNIT VALUES'!$D$43*'UNIT VALUES'!$D$44),IF(CALCS!U372&gt;CALCS!V372,0,CALCS!R372*'UNIT VALUES'!$D$34*'UNIT VALUES'!$D$36)), 0)</f>
        <v>0</v>
      </c>
      <c r="AB372" s="168">
        <f>ROUND(IF(C372="22",IF(U372&gt;V372,S372*'UNIT VALUES'!$D$40*'UNIT VALUES'!$D$44,0),IF(U372&gt;V372,S372*'UNIT VALUES'!$D$30*'UNIT VALUES'!$D$36)), 0)</f>
        <v>654054</v>
      </c>
      <c r="AC372" s="168">
        <f>ROUND(IF(U372&gt;V372,0,IF(T372&gt;1, IF(C372="66", T372*'UNIT VALUES'!$D$33*'UNIT VALUES'!$D$36,T372*'UNIT VALUES'!$D$32*'UNIT VALUES'!$D$36),0)),0)</f>
        <v>0</v>
      </c>
      <c r="AD372" t="str">
        <f t="shared" si="12"/>
        <v>129105</v>
      </c>
    </row>
    <row r="373" spans="1:30" x14ac:dyDescent="0.25">
      <c r="A373" s="176" t="s">
        <v>4640</v>
      </c>
      <c r="B373" s="176" t="s">
        <v>928</v>
      </c>
      <c r="C373" s="176" t="s">
        <v>99</v>
      </c>
      <c r="D373" s="176" t="s">
        <v>100</v>
      </c>
      <c r="E373" s="176" t="s">
        <v>929</v>
      </c>
      <c r="F373" s="176" t="s">
        <v>4752</v>
      </c>
      <c r="G373" s="176" t="s">
        <v>1583</v>
      </c>
      <c r="H373" s="176" t="s">
        <v>23</v>
      </c>
      <c r="I373" s="176" t="s">
        <v>23</v>
      </c>
      <c r="J373" s="176" t="s">
        <v>1112</v>
      </c>
      <c r="K373" s="176" t="s">
        <v>3332</v>
      </c>
      <c r="L373" s="176" t="s">
        <v>5457</v>
      </c>
      <c r="M373" s="177">
        <v>0</v>
      </c>
      <c r="N373" s="177">
        <v>0</v>
      </c>
      <c r="O373" s="177">
        <v>220807</v>
      </c>
      <c r="P373" s="177">
        <v>0</v>
      </c>
      <c r="Q373" s="177">
        <v>16905</v>
      </c>
      <c r="R373" s="177">
        <v>699</v>
      </c>
      <c r="S373" s="177">
        <v>734</v>
      </c>
      <c r="T373" s="24">
        <f>IF(P373&gt;0, ROUND(IF(IF(OR(C373="51", C373="52", C373="66"), (L373*'UNIT VALUES'!$C$26)-CALCS!P373,0)&gt;0, IF(OR(C373="51", C373="52", C373="66"), (L373*'UNIT VALUES'!$C$26)-CALCS!P373,0), 0), 0), ROUND(IF(IF(OR(C373="51", C373="52", C373="66"), (L373*'UNIT VALUES'!$C$26)-CALCS!O373,0)&gt;0, IF(OR(C373="51", C373="52", C373="66"), (L373*'UNIT VALUES'!$C$26)-CALCS!O373,0), 0), 0))</f>
        <v>0</v>
      </c>
      <c r="U373" s="25">
        <f>IF(C373="22", (O373*'UNIT VALUES'!$D$38)+(Q373*'UNIT VALUES'!$D$39)+(S373*'UNIT VALUES'!$D$40), (O373*'UNIT VALUES'!$D$28)+(Q373*'UNIT VALUES'!$D$29)+(S373*'UNIT VALUES'!$D$30))</f>
        <v>1051132.9211741849</v>
      </c>
      <c r="V373" s="25">
        <f>IF(C373="22",(O373*'UNIT VALUES'!$D$41)+(Q373*'UNIT VALUES'!$D$42)+(R373*'UNIT VALUES'!$D$43),IF(C373="66",(Q373*'UNIT VALUES'!$D$31)+(T373*'UNIT VALUES'!$D$33)+(R373*'UNIT VALUES'!$D$34),(Q373*'UNIT VALUES'!$D$31)+(T373*'UNIT VALUES'!$D$32)+(R373*'UNIT VALUES'!$D$34)))</f>
        <v>340466.6707181891</v>
      </c>
      <c r="W373" s="25">
        <f t="shared" si="11"/>
        <v>1051133</v>
      </c>
      <c r="X373" s="30">
        <f>ROUND(IF(C373="22", W373*'UNIT VALUES'!$D$44, W373*'UNIT VALUES'!$D$36), 0)</f>
        <v>918901</v>
      </c>
      <c r="Y373" s="168">
        <f>ROUND(IF(C373="22", IF(U373&gt;V373,O373*'UNIT VALUES'!$D$38*'UNIT VALUES'!$D$44,O373*'UNIT VALUES'!$D$41*'UNIT VALUES'!$D$44),IF(U373&gt;V373, O373*'UNIT VALUES'!$D$28*'UNIT VALUES'!$D$36,0)), 0)</f>
        <v>401466</v>
      </c>
      <c r="Z373" s="168">
        <f>ROUND(IF(C373="22", IF(U373&gt;V373,Q373*'UNIT VALUES'!$D$39*'UNIT VALUES'!$D$44,Q373*'UNIT VALUES'!$D$42*'UNIT VALUES'!$D$44), IF(U373&gt;V373, Q373*'UNIT VALUES'!$D$29*'UNIT VALUES'!$D$36, Q373*'UNIT VALUES'!$D$31*'UNIT VALUES'!$D$36)),0)</f>
        <v>412683</v>
      </c>
      <c r="AA373" s="168">
        <f>ROUND(IF(C373="22", IF(U373&gt;V373,0,R373*'UNIT VALUES'!$D$43*'UNIT VALUES'!$D$44),IF(CALCS!U373&gt;CALCS!V373,0,CALCS!R373*'UNIT VALUES'!$D$34*'UNIT VALUES'!$D$36)), 0)</f>
        <v>0</v>
      </c>
      <c r="AB373" s="168">
        <f>ROUND(IF(C373="22",IF(U373&gt;V373,S373*'UNIT VALUES'!$D$40*'UNIT VALUES'!$D$44,0),IF(U373&gt;V373,S373*'UNIT VALUES'!$D$30*'UNIT VALUES'!$D$36)), 0)</f>
        <v>104751</v>
      </c>
      <c r="AC373" s="168">
        <f>ROUND(IF(U373&gt;V373,0,IF(T373&gt;1, IF(C373="66", T373*'UNIT VALUES'!$D$33*'UNIT VALUES'!$D$36,T373*'UNIT VALUES'!$D$32*'UNIT VALUES'!$D$36),0)),0)</f>
        <v>0</v>
      </c>
      <c r="AD373" t="str">
        <f t="shared" si="12"/>
        <v>129109</v>
      </c>
    </row>
    <row r="374" spans="1:30" x14ac:dyDescent="0.25">
      <c r="A374" s="176" t="s">
        <v>5458</v>
      </c>
      <c r="B374" s="176" t="s">
        <v>928</v>
      </c>
      <c r="C374" s="176" t="s">
        <v>99</v>
      </c>
      <c r="D374" s="176" t="s">
        <v>100</v>
      </c>
      <c r="E374" s="176" t="s">
        <v>929</v>
      </c>
      <c r="F374" s="176" t="s">
        <v>1134</v>
      </c>
      <c r="G374" s="176" t="s">
        <v>1080</v>
      </c>
      <c r="H374" s="176" t="s">
        <v>23</v>
      </c>
      <c r="I374" s="176" t="s">
        <v>23</v>
      </c>
      <c r="J374" s="176" t="s">
        <v>938</v>
      </c>
      <c r="K374" s="176" t="s">
        <v>3332</v>
      </c>
      <c r="L374" s="176" t="s">
        <v>5459</v>
      </c>
      <c r="M374" s="177">
        <v>151020</v>
      </c>
      <c r="N374" s="177">
        <v>151000</v>
      </c>
      <c r="O374" s="177">
        <v>351232</v>
      </c>
      <c r="P374" s="177">
        <v>0</v>
      </c>
      <c r="Q374" s="177">
        <v>32238</v>
      </c>
      <c r="R374" s="177">
        <v>1340</v>
      </c>
      <c r="S374" s="177">
        <v>1611</v>
      </c>
      <c r="T374" s="24">
        <f>IF(P374&gt;0, ROUND(IF(IF(OR(C374="51", C374="52", C374="66"), (L374*'UNIT VALUES'!$C$26)-CALCS!P374,0)&gt;0, IF(OR(C374="51", C374="52", C374="66"), (L374*'UNIT VALUES'!$C$26)-CALCS!P374,0), 0), 0), ROUND(IF(IF(OR(C374="51", C374="52", C374="66"), (L374*'UNIT VALUES'!$C$26)-CALCS!O374,0)&gt;0, IF(OR(C374="51", C374="52", C374="66"), (L374*'UNIT VALUES'!$C$26)-CALCS!O374,0), 0), 0))</f>
        <v>0</v>
      </c>
      <c r="U374" s="25">
        <f>IF(C374="22", (O374*'UNIT VALUES'!$D$38)+(Q374*'UNIT VALUES'!$D$39)+(S374*'UNIT VALUES'!$D$40), (O374*'UNIT VALUES'!$D$28)+(Q374*'UNIT VALUES'!$D$29)+(S374*'UNIT VALUES'!$D$30))</f>
        <v>1893734.6412740017</v>
      </c>
      <c r="V374" s="25">
        <f>IF(C374="22",(O374*'UNIT VALUES'!$D$41)+(Q374*'UNIT VALUES'!$D$42)+(R374*'UNIT VALUES'!$D$43),IF(C374="66",(Q374*'UNIT VALUES'!$D$31)+(T374*'UNIT VALUES'!$D$33)+(R374*'UNIT VALUES'!$D$34),(Q374*'UNIT VALUES'!$D$31)+(T374*'UNIT VALUES'!$D$32)+(R374*'UNIT VALUES'!$D$34)))</f>
        <v>649846.34924084647</v>
      </c>
      <c r="W374" s="25">
        <f t="shared" si="11"/>
        <v>1893735</v>
      </c>
      <c r="X374" s="30">
        <f>ROUND(IF(C374="22", W374*'UNIT VALUES'!$D$44, W374*'UNIT VALUES'!$D$36), 0)</f>
        <v>1655504</v>
      </c>
      <c r="Y374" s="168">
        <f>ROUND(IF(C374="22", IF(U374&gt;V374,O374*'UNIT VALUES'!$D$38*'UNIT VALUES'!$D$44,O374*'UNIT VALUES'!$D$41*'UNIT VALUES'!$D$44),IF(U374&gt;V374, O374*'UNIT VALUES'!$D$28*'UNIT VALUES'!$D$36,0)), 0)</f>
        <v>638602</v>
      </c>
      <c r="Z374" s="168">
        <f>ROUND(IF(C374="22", IF(U374&gt;V374,Q374*'UNIT VALUES'!$D$39*'UNIT VALUES'!$D$44,Q374*'UNIT VALUES'!$D$42*'UNIT VALUES'!$D$44), IF(U374&gt;V374, Q374*'UNIT VALUES'!$D$29*'UNIT VALUES'!$D$36, Q374*'UNIT VALUES'!$D$31*'UNIT VALUES'!$D$36)),0)</f>
        <v>786991</v>
      </c>
      <c r="AA374" s="168">
        <f>ROUND(IF(C374="22", IF(U374&gt;V374,0,R374*'UNIT VALUES'!$D$43*'UNIT VALUES'!$D$44),IF(CALCS!U374&gt;CALCS!V374,0,CALCS!R374*'UNIT VALUES'!$D$34*'UNIT VALUES'!$D$36)), 0)</f>
        <v>0</v>
      </c>
      <c r="AB374" s="168">
        <f>ROUND(IF(C374="22",IF(U374&gt;V374,S374*'UNIT VALUES'!$D$40*'UNIT VALUES'!$D$44,0),IF(U374&gt;V374,S374*'UNIT VALUES'!$D$30*'UNIT VALUES'!$D$36)), 0)</f>
        <v>229911</v>
      </c>
      <c r="AC374" s="168">
        <f>ROUND(IF(U374&gt;V374,0,IF(T374&gt;1, IF(C374="66", T374*'UNIT VALUES'!$D$33*'UNIT VALUES'!$D$36,T374*'UNIT VALUES'!$D$32*'UNIT VALUES'!$D$36),0)),0)</f>
        <v>0</v>
      </c>
      <c r="AD374" t="str">
        <f t="shared" si="12"/>
        <v>129115</v>
      </c>
    </row>
    <row r="375" spans="1:30" x14ac:dyDescent="0.25">
      <c r="A375" s="176" t="s">
        <v>5460</v>
      </c>
      <c r="B375" s="176" t="s">
        <v>928</v>
      </c>
      <c r="C375" s="176" t="s">
        <v>99</v>
      </c>
      <c r="D375" s="176" t="s">
        <v>100</v>
      </c>
      <c r="E375" s="176" t="s">
        <v>929</v>
      </c>
      <c r="F375" s="176" t="s">
        <v>1136</v>
      </c>
      <c r="G375" s="176" t="s">
        <v>1077</v>
      </c>
      <c r="H375" s="176" t="s">
        <v>23</v>
      </c>
      <c r="I375" s="176" t="s">
        <v>23</v>
      </c>
      <c r="J375" s="176" t="s">
        <v>1001</v>
      </c>
      <c r="K375" s="176" t="s">
        <v>3332</v>
      </c>
      <c r="L375" s="176" t="s">
        <v>5461</v>
      </c>
      <c r="M375" s="177">
        <v>156576</v>
      </c>
      <c r="N375" s="177">
        <v>156576</v>
      </c>
      <c r="O375" s="177">
        <v>396874</v>
      </c>
      <c r="P375" s="177">
        <v>0</v>
      </c>
      <c r="Q375" s="177">
        <v>40699</v>
      </c>
      <c r="R375" s="177">
        <v>807</v>
      </c>
      <c r="S375" s="177">
        <v>1340</v>
      </c>
      <c r="T375" s="24">
        <f>IF(P375&gt;0, ROUND(IF(IF(OR(C375="51", C375="52", C375="66"), (L375*'UNIT VALUES'!$C$26)-CALCS!P375,0)&gt;0, IF(OR(C375="51", C375="52", C375="66"), (L375*'UNIT VALUES'!$C$26)-CALCS!P375,0), 0), 0), ROUND(IF(IF(OR(C375="51", C375="52", C375="66"), (L375*'UNIT VALUES'!$C$26)-CALCS!O375,0)&gt;0, IF(OR(C375="51", C375="52", C375="66"), (L375*'UNIT VALUES'!$C$26)-CALCS!O375,0), 0), 0))</f>
        <v>0</v>
      </c>
      <c r="U375" s="25">
        <f>IF(C375="22", (O375*'UNIT VALUES'!$D$38)+(Q375*'UNIT VALUES'!$D$39)+(S375*'UNIT VALUES'!$D$40), (O375*'UNIT VALUES'!$D$28)+(Q375*'UNIT VALUES'!$D$29)+(S375*'UNIT VALUES'!$D$30))</f>
        <v>2180692.9082570709</v>
      </c>
      <c r="V375" s="25">
        <f>IF(C375="22",(O375*'UNIT VALUES'!$D$41)+(Q375*'UNIT VALUES'!$D$42)+(R375*'UNIT VALUES'!$D$43),IF(C375="66",(Q375*'UNIT VALUES'!$D$31)+(T375*'UNIT VALUES'!$D$33)+(R375*'UNIT VALUES'!$D$34),(Q375*'UNIT VALUES'!$D$31)+(T375*'UNIT VALUES'!$D$32)+(R375*'UNIT VALUES'!$D$34)))</f>
        <v>747974.27788445284</v>
      </c>
      <c r="W375" s="25">
        <f t="shared" si="11"/>
        <v>2180693</v>
      </c>
      <c r="X375" s="30">
        <f>ROUND(IF(C375="22", W375*'UNIT VALUES'!$D$44, W375*'UNIT VALUES'!$D$36), 0)</f>
        <v>1906363</v>
      </c>
      <c r="Y375" s="168">
        <f>ROUND(IF(C375="22", IF(U375&gt;V375,O375*'UNIT VALUES'!$D$38*'UNIT VALUES'!$D$44,O375*'UNIT VALUES'!$D$41*'UNIT VALUES'!$D$44),IF(U375&gt;V375, O375*'UNIT VALUES'!$D$28*'UNIT VALUES'!$D$36,0)), 0)</f>
        <v>721588</v>
      </c>
      <c r="Z375" s="168">
        <f>ROUND(IF(C375="22", IF(U375&gt;V375,Q375*'UNIT VALUES'!$D$39*'UNIT VALUES'!$D$44,Q375*'UNIT VALUES'!$D$42*'UNIT VALUES'!$D$44), IF(U375&gt;V375, Q375*'UNIT VALUES'!$D$29*'UNIT VALUES'!$D$36, Q375*'UNIT VALUES'!$D$31*'UNIT VALUES'!$D$36)),0)</f>
        <v>993540</v>
      </c>
      <c r="AA375" s="168">
        <f>ROUND(IF(C375="22", IF(U375&gt;V375,0,R375*'UNIT VALUES'!$D$43*'UNIT VALUES'!$D$44),IF(CALCS!U375&gt;CALCS!V375,0,CALCS!R375*'UNIT VALUES'!$D$34*'UNIT VALUES'!$D$36)), 0)</f>
        <v>0</v>
      </c>
      <c r="AB375" s="168">
        <f>ROUND(IF(C375="22",IF(U375&gt;V375,S375*'UNIT VALUES'!$D$40*'UNIT VALUES'!$D$44,0),IF(U375&gt;V375,S375*'UNIT VALUES'!$D$30*'UNIT VALUES'!$D$36)), 0)</f>
        <v>191236</v>
      </c>
      <c r="AC375" s="168">
        <f>ROUND(IF(U375&gt;V375,0,IF(T375&gt;1, IF(C375="66", T375*'UNIT VALUES'!$D$33*'UNIT VALUES'!$D$36,T375*'UNIT VALUES'!$D$32*'UNIT VALUES'!$D$36),0)),0)</f>
        <v>0</v>
      </c>
      <c r="AD375" t="str">
        <f t="shared" si="12"/>
        <v>129117</v>
      </c>
    </row>
    <row r="376" spans="1:30" x14ac:dyDescent="0.25">
      <c r="A376" s="176" t="s">
        <v>5462</v>
      </c>
      <c r="B376" s="176" t="s">
        <v>928</v>
      </c>
      <c r="C376" s="176" t="s">
        <v>99</v>
      </c>
      <c r="D376" s="176" t="s">
        <v>100</v>
      </c>
      <c r="E376" s="176" t="s">
        <v>929</v>
      </c>
      <c r="F376" s="176" t="s">
        <v>1138</v>
      </c>
      <c r="G376" s="176" t="s">
        <v>960</v>
      </c>
      <c r="H376" s="176" t="s">
        <v>23</v>
      </c>
      <c r="I376" s="176" t="s">
        <v>23</v>
      </c>
      <c r="J376" s="176" t="s">
        <v>962</v>
      </c>
      <c r="K376" s="176" t="s">
        <v>3332</v>
      </c>
      <c r="L376" s="176" t="s">
        <v>5463</v>
      </c>
      <c r="M376" s="177">
        <v>180356</v>
      </c>
      <c r="N376" s="177">
        <v>182804</v>
      </c>
      <c r="O376" s="177">
        <v>304328</v>
      </c>
      <c r="P376" s="177">
        <v>0</v>
      </c>
      <c r="Q376" s="177">
        <v>43936</v>
      </c>
      <c r="R376" s="177">
        <v>3069</v>
      </c>
      <c r="S376" s="177">
        <v>1614</v>
      </c>
      <c r="T376" s="24">
        <f>IF(P376&gt;0, ROUND(IF(IF(OR(C376="51", C376="52", C376="66"), (L376*'UNIT VALUES'!$C$26)-CALCS!P376,0)&gt;0, IF(OR(C376="51", C376="52", C376="66"), (L376*'UNIT VALUES'!$C$26)-CALCS!P376,0), 0), 0), ROUND(IF(IF(OR(C376="51", C376="52", C376="66"), (L376*'UNIT VALUES'!$C$26)-CALCS!O376,0)&gt;0, IF(OR(C376="51", C376="52", C376="66"), (L376*'UNIT VALUES'!$C$26)-CALCS!O376,0), 0), 0))</f>
        <v>0</v>
      </c>
      <c r="U376" s="25">
        <f>IF(C376="22", (O376*'UNIT VALUES'!$D$38)+(Q376*'UNIT VALUES'!$D$39)+(S376*'UNIT VALUES'!$D$40), (O376*'UNIT VALUES'!$D$28)+(Q376*'UNIT VALUES'!$D$29)+(S376*'UNIT VALUES'!$D$30))</f>
        <v>2123337.1899395222</v>
      </c>
      <c r="V376" s="25">
        <f>IF(C376="22",(O376*'UNIT VALUES'!$D$41)+(Q376*'UNIT VALUES'!$D$42)+(R376*'UNIT VALUES'!$D$43),IF(C376="66",(Q376*'UNIT VALUES'!$D$31)+(T376*'UNIT VALUES'!$D$33)+(R376*'UNIT VALUES'!$D$34),(Q376*'UNIT VALUES'!$D$31)+(T376*'UNIT VALUES'!$D$32)+(R376*'UNIT VALUES'!$D$34)))</f>
        <v>987393.52558207302</v>
      </c>
      <c r="W376" s="25">
        <f t="shared" si="11"/>
        <v>2123337</v>
      </c>
      <c r="X376" s="30">
        <f>ROUND(IF(C376="22", W376*'UNIT VALUES'!$D$44, W376*'UNIT VALUES'!$D$36), 0)</f>
        <v>1856222</v>
      </c>
      <c r="Y376" s="168">
        <f>ROUND(IF(C376="22", IF(U376&gt;V376,O376*'UNIT VALUES'!$D$38*'UNIT VALUES'!$D$44,O376*'UNIT VALUES'!$D$41*'UNIT VALUES'!$D$44),IF(U376&gt;V376, O376*'UNIT VALUES'!$D$28*'UNIT VALUES'!$D$36,0)), 0)</f>
        <v>553323</v>
      </c>
      <c r="Z376" s="168">
        <f>ROUND(IF(C376="22", IF(U376&gt;V376,Q376*'UNIT VALUES'!$D$39*'UNIT VALUES'!$D$44,Q376*'UNIT VALUES'!$D$42*'UNIT VALUES'!$D$44), IF(U376&gt;V376, Q376*'UNIT VALUES'!$D$29*'UNIT VALUES'!$D$36, Q376*'UNIT VALUES'!$D$31*'UNIT VALUES'!$D$36)),0)</f>
        <v>1072561</v>
      </c>
      <c r="AA376" s="168">
        <f>ROUND(IF(C376="22", IF(U376&gt;V376,0,R376*'UNIT VALUES'!$D$43*'UNIT VALUES'!$D$44),IF(CALCS!U376&gt;CALCS!V376,0,CALCS!R376*'UNIT VALUES'!$D$34*'UNIT VALUES'!$D$36)), 0)</f>
        <v>0</v>
      </c>
      <c r="AB376" s="168">
        <f>ROUND(IF(C376="22",IF(U376&gt;V376,S376*'UNIT VALUES'!$D$40*'UNIT VALUES'!$D$44,0),IF(U376&gt;V376,S376*'UNIT VALUES'!$D$30*'UNIT VALUES'!$D$36)), 0)</f>
        <v>230339</v>
      </c>
      <c r="AC376" s="168">
        <f>ROUND(IF(U376&gt;V376,0,IF(T376&gt;1, IF(C376="66", T376*'UNIT VALUES'!$D$33*'UNIT VALUES'!$D$36,T376*'UNIT VALUES'!$D$32*'UNIT VALUES'!$D$36),0)),0)</f>
        <v>0</v>
      </c>
      <c r="AD376" t="str">
        <f t="shared" si="12"/>
        <v>129127</v>
      </c>
    </row>
    <row r="377" spans="1:30" x14ac:dyDescent="0.25">
      <c r="A377" s="176" t="s">
        <v>5464</v>
      </c>
      <c r="B377" s="176" t="s">
        <v>1140</v>
      </c>
      <c r="C377" s="176" t="s">
        <v>19</v>
      </c>
      <c r="D377" s="176" t="s">
        <v>20</v>
      </c>
      <c r="E377" s="176" t="s">
        <v>1141</v>
      </c>
      <c r="F377" s="176" t="s">
        <v>4738</v>
      </c>
      <c r="G377" s="176" t="s">
        <v>22</v>
      </c>
      <c r="H377" s="176" t="s">
        <v>23</v>
      </c>
      <c r="I377" s="176" t="s">
        <v>23</v>
      </c>
      <c r="J377" s="176" t="s">
        <v>24</v>
      </c>
      <c r="K377" s="176" t="s">
        <v>3333</v>
      </c>
      <c r="L377" s="176" t="s">
        <v>4789</v>
      </c>
      <c r="M377" s="177">
        <v>5463379</v>
      </c>
      <c r="N377" s="177">
        <v>5463105</v>
      </c>
      <c r="O377" s="177">
        <v>5090049</v>
      </c>
      <c r="P377" s="177">
        <v>0</v>
      </c>
      <c r="Q377" s="177">
        <v>868164</v>
      </c>
      <c r="R377" s="177">
        <v>97544</v>
      </c>
      <c r="S377" s="177">
        <v>39998</v>
      </c>
      <c r="T377" s="24">
        <f>IF(P377&gt;0, ROUND(IF(IF(OR(C377="51", C377="52", C377="66"), (L377*'UNIT VALUES'!$C$26)-CALCS!P377,0)&gt;0, IF(OR(C377="51", C377="52", C377="66"), (L377*'UNIT VALUES'!$C$26)-CALCS!P377,0), 0), 0), ROUND(IF(IF(OR(C377="51", C377="52", C377="66"), (L377*'UNIT VALUES'!$C$26)-CALCS!O377,0)&gt;0, IF(OR(C377="51", C377="52", C377="66"), (L377*'UNIT VALUES'!$C$26)-CALCS!O377,0), 0), 0))</f>
        <v>0</v>
      </c>
      <c r="U377" s="25">
        <f>IF(C377="22", (O377*'UNIT VALUES'!$D$38)+(Q377*'UNIT VALUES'!$D$39)+(S377*'UNIT VALUES'!$D$40), (O377*'UNIT VALUES'!$D$28)+(Q377*'UNIT VALUES'!$D$29)+(S377*'UNIT VALUES'!$D$30))</f>
        <v>49137365.707459271</v>
      </c>
      <c r="V377" s="25">
        <f>IF(C377="22",(O377*'UNIT VALUES'!$D$41)+(Q377*'UNIT VALUES'!$D$42)+(R377*'UNIT VALUES'!$D$43),IF(C377="66",(Q377*'UNIT VALUES'!$D$31)+(T377*'UNIT VALUES'!$D$33)+(R377*'UNIT VALUES'!$D$34),(Q377*'UNIT VALUES'!$D$31)+(T377*'UNIT VALUES'!$D$32)+(R377*'UNIT VALUES'!$D$34)))</f>
        <v>32640294.358689081</v>
      </c>
      <c r="W377" s="25">
        <f t="shared" si="11"/>
        <v>49137366</v>
      </c>
      <c r="X377" s="30">
        <f>ROUND(IF(C377="22", W377*'UNIT VALUES'!$D$44, W377*'UNIT VALUES'!$D$36), 0)</f>
        <v>40878574</v>
      </c>
      <c r="Y377" s="168">
        <f>ROUND(IF(C377="22", IF(U377&gt;V377,O377*'UNIT VALUES'!$D$38*'UNIT VALUES'!$D$44,O377*'UNIT VALUES'!$D$41*'UNIT VALUES'!$D$44),IF(U377&gt;V377, O377*'UNIT VALUES'!$D$28*'UNIT VALUES'!$D$36,0)), 0)</f>
        <v>9327028</v>
      </c>
      <c r="Z377" s="168">
        <f>ROUND(IF(C377="22", IF(U377&gt;V377,Q377*'UNIT VALUES'!$D$39*'UNIT VALUES'!$D$44,Q377*'UNIT VALUES'!$D$42*'UNIT VALUES'!$D$44), IF(U377&gt;V377, Q377*'UNIT VALUES'!$D$29*'UNIT VALUES'!$D$36, Q377*'UNIT VALUES'!$D$31*'UNIT VALUES'!$D$36)),0)</f>
        <v>22317481</v>
      </c>
      <c r="AA377" s="168">
        <f>ROUND(IF(C377="22", IF(U377&gt;V377,0,R377*'UNIT VALUES'!$D$43*'UNIT VALUES'!$D$44),IF(CALCS!U377&gt;CALCS!V377,0,CALCS!R377*'UNIT VALUES'!$D$34*'UNIT VALUES'!$D$36)), 0)</f>
        <v>0</v>
      </c>
      <c r="AB377" s="168">
        <f>ROUND(IF(C377="22",IF(U377&gt;V377,S377*'UNIT VALUES'!$D$40*'UNIT VALUES'!$D$44,0),IF(U377&gt;V377,S377*'UNIT VALUES'!$D$30*'UNIT VALUES'!$D$36)), 0)</f>
        <v>9234065</v>
      </c>
      <c r="AC377" s="168">
        <f>ROUND(IF(U377&gt;V377,0,IF(T377&gt;1, IF(C377="66", T377*'UNIT VALUES'!$D$33*'UNIT VALUES'!$D$36,T377*'UNIT VALUES'!$D$32*'UNIT VALUES'!$D$36),0)),0)</f>
        <v>0</v>
      </c>
      <c r="AD377" t="str">
        <f t="shared" si="12"/>
        <v>139999</v>
      </c>
    </row>
    <row r="378" spans="1:30" x14ac:dyDescent="0.25">
      <c r="A378" s="176" t="s">
        <v>3318</v>
      </c>
      <c r="B378" s="176" t="s">
        <v>1140</v>
      </c>
      <c r="C378" s="176" t="s">
        <v>27</v>
      </c>
      <c r="D378" s="176" t="s">
        <v>28</v>
      </c>
      <c r="E378" s="176" t="s">
        <v>1141</v>
      </c>
      <c r="F378" s="176" t="s">
        <v>784</v>
      </c>
      <c r="G378" s="176" t="s">
        <v>351</v>
      </c>
      <c r="H378" s="176" t="s">
        <v>23</v>
      </c>
      <c r="I378" s="176" t="s">
        <v>1143</v>
      </c>
      <c r="J378" s="176" t="s">
        <v>1144</v>
      </c>
      <c r="K378" s="176" t="s">
        <v>3333</v>
      </c>
      <c r="L378" s="176" t="s">
        <v>5465</v>
      </c>
      <c r="M378" s="177">
        <v>82861</v>
      </c>
      <c r="N378" s="177">
        <v>74059</v>
      </c>
      <c r="O378" s="177">
        <v>73801</v>
      </c>
      <c r="P378" s="177">
        <v>0</v>
      </c>
      <c r="Q378" s="177">
        <v>24714</v>
      </c>
      <c r="R378" s="177">
        <v>1288</v>
      </c>
      <c r="S378" s="177">
        <v>1062</v>
      </c>
      <c r="T378" s="24">
        <f>IF(P378&gt;0, ROUND(IF(IF(OR(C378="51", C378="52", C378="66"), (L378*'UNIT VALUES'!$C$26)-CALCS!P378,0)&gt;0, IF(OR(C378="51", C378="52", C378="66"), (L378*'UNIT VALUES'!$C$26)-CALCS!P378,0), 0), 0), ROUND(IF(IF(OR(C378="51", C378="52", C378="66"), (L378*'UNIT VALUES'!$C$26)-CALCS!O378,0)&gt;0, IF(OR(C378="51", C378="52", C378="66"), (L378*'UNIT VALUES'!$C$26)-CALCS!O378,0), 0), 0))</f>
        <v>14494</v>
      </c>
      <c r="U378" s="25">
        <f>IF(C378="22", (O378*'UNIT VALUES'!$D$38)+(Q378*'UNIT VALUES'!$D$39)+(S378*'UNIT VALUES'!$D$40), (O378*'UNIT VALUES'!$D$28)+(Q378*'UNIT VALUES'!$D$29)+(S378*'UNIT VALUES'!$D$30))</f>
        <v>1016998.0995695309</v>
      </c>
      <c r="V378" s="25">
        <f>IF(C378="22",(O378*'UNIT VALUES'!$D$41)+(Q378*'UNIT VALUES'!$D$42)+(R378*'UNIT VALUES'!$D$43),IF(C378="66",(Q378*'UNIT VALUES'!$D$31)+(T378*'UNIT VALUES'!$D$33)+(R378*'UNIT VALUES'!$D$34),(Q378*'UNIT VALUES'!$D$31)+(T378*'UNIT VALUES'!$D$32)+(R378*'UNIT VALUES'!$D$34)))</f>
        <v>702375.13415318332</v>
      </c>
      <c r="W378" s="25">
        <f t="shared" si="11"/>
        <v>1016998</v>
      </c>
      <c r="X378" s="30">
        <f>ROUND(IF(C378="22", W378*'UNIT VALUES'!$D$44, W378*'UNIT VALUES'!$D$36), 0)</f>
        <v>889060</v>
      </c>
      <c r="Y378" s="168">
        <f>ROUND(IF(C378="22", IF(U378&gt;V378,O378*'UNIT VALUES'!$D$38*'UNIT VALUES'!$D$44,O378*'UNIT VALUES'!$D$41*'UNIT VALUES'!$D$44),IF(U378&gt;V378, O378*'UNIT VALUES'!$D$28*'UNIT VALUES'!$D$36,0)), 0)</f>
        <v>134183</v>
      </c>
      <c r="Z378" s="168">
        <f>ROUND(IF(C378="22", IF(U378&gt;V378,Q378*'UNIT VALUES'!$D$39*'UNIT VALUES'!$D$44,Q378*'UNIT VALUES'!$D$42*'UNIT VALUES'!$D$44), IF(U378&gt;V378, Q378*'UNIT VALUES'!$D$29*'UNIT VALUES'!$D$36, Q378*'UNIT VALUES'!$D$31*'UNIT VALUES'!$D$36)),0)</f>
        <v>603316</v>
      </c>
      <c r="AA378" s="168">
        <f>ROUND(IF(C378="22", IF(U378&gt;V378,0,R378*'UNIT VALUES'!$D$43*'UNIT VALUES'!$D$44),IF(CALCS!U378&gt;CALCS!V378,0,CALCS!R378*'UNIT VALUES'!$D$34*'UNIT VALUES'!$D$36)), 0)</f>
        <v>0</v>
      </c>
      <c r="AB378" s="168">
        <f>ROUND(IF(C378="22",IF(U378&gt;V378,S378*'UNIT VALUES'!$D$40*'UNIT VALUES'!$D$44,0),IF(U378&gt;V378,S378*'UNIT VALUES'!$D$30*'UNIT VALUES'!$D$36)), 0)</f>
        <v>151561</v>
      </c>
      <c r="AC378" s="168">
        <f>ROUND(IF(U378&gt;V378,0,IF(T378&gt;1, IF(C378="66", T378*'UNIT VALUES'!$D$33*'UNIT VALUES'!$D$36,T378*'UNIT VALUES'!$D$32*'UNIT VALUES'!$D$36),0)),0)</f>
        <v>0</v>
      </c>
      <c r="AD378" t="str">
        <f t="shared" si="12"/>
        <v>130054</v>
      </c>
    </row>
    <row r="379" spans="1:30" x14ac:dyDescent="0.25">
      <c r="A379" s="176" t="s">
        <v>5466</v>
      </c>
      <c r="B379" s="176" t="s">
        <v>1140</v>
      </c>
      <c r="C379" s="176" t="s">
        <v>27</v>
      </c>
      <c r="D379" s="176" t="s">
        <v>28</v>
      </c>
      <c r="E379" s="176" t="s">
        <v>1141</v>
      </c>
      <c r="F379" s="176" t="s">
        <v>1146</v>
      </c>
      <c r="G379" s="176" t="s">
        <v>236</v>
      </c>
      <c r="H379" s="176" t="s">
        <v>23</v>
      </c>
      <c r="I379" s="176" t="s">
        <v>23</v>
      </c>
      <c r="J379" s="176" t="s">
        <v>1147</v>
      </c>
      <c r="K379" s="176" t="s">
        <v>3333</v>
      </c>
      <c r="L379" s="176" t="s">
        <v>5467</v>
      </c>
      <c r="M379" s="177">
        <v>74498</v>
      </c>
      <c r="N379" s="177">
        <v>42549</v>
      </c>
      <c r="O379" s="177">
        <v>124707</v>
      </c>
      <c r="P379" s="177">
        <v>0</v>
      </c>
      <c r="Q379" s="177">
        <v>40559</v>
      </c>
      <c r="R379" s="177">
        <v>2402</v>
      </c>
      <c r="S379" s="177">
        <v>915</v>
      </c>
      <c r="T379" s="24">
        <f>IF(P379&gt;0, ROUND(IF(IF(OR(C379="51", C379="52", C379="66"), (L379*'UNIT VALUES'!$C$26)-CALCS!P379,0)&gt;0, IF(OR(C379="51", C379="52", C379="66"), (L379*'UNIT VALUES'!$C$26)-CALCS!P379,0), 0), 0), ROUND(IF(IF(OR(C379="51", C379="52", C379="66"), (L379*'UNIT VALUES'!$C$26)-CALCS!O379,0)&gt;0, IF(OR(C379="51", C379="52", C379="66"), (L379*'UNIT VALUES'!$C$26)-CALCS!O379,0), 0), 0))</f>
        <v>0</v>
      </c>
      <c r="U379" s="25">
        <f>IF(C379="22", (O379*'UNIT VALUES'!$D$38)+(Q379*'UNIT VALUES'!$D$39)+(S379*'UNIT VALUES'!$D$40), (O379*'UNIT VALUES'!$D$28)+(Q379*'UNIT VALUES'!$D$29)+(S379*'UNIT VALUES'!$D$30))</f>
        <v>1541344.4083033812</v>
      </c>
      <c r="V379" s="25">
        <f>IF(C379="22",(O379*'UNIT VALUES'!$D$41)+(Q379*'UNIT VALUES'!$D$42)+(R379*'UNIT VALUES'!$D$43),IF(C379="66",(Q379*'UNIT VALUES'!$D$31)+(T379*'UNIT VALUES'!$D$33)+(R379*'UNIT VALUES'!$D$34),(Q379*'UNIT VALUES'!$D$31)+(T379*'UNIT VALUES'!$D$32)+(R379*'UNIT VALUES'!$D$34)))</f>
        <v>876206.81163610914</v>
      </c>
      <c r="W379" s="25">
        <f t="shared" si="11"/>
        <v>1541344</v>
      </c>
      <c r="X379" s="30">
        <f>ROUND(IF(C379="22", W379*'UNIT VALUES'!$D$44, W379*'UNIT VALUES'!$D$36), 0)</f>
        <v>1347444</v>
      </c>
      <c r="Y379" s="168">
        <f>ROUND(IF(C379="22", IF(U379&gt;V379,O379*'UNIT VALUES'!$D$38*'UNIT VALUES'!$D$44,O379*'UNIT VALUES'!$D$41*'UNIT VALUES'!$D$44),IF(U379&gt;V379, O379*'UNIT VALUES'!$D$28*'UNIT VALUES'!$D$36,0)), 0)</f>
        <v>226740</v>
      </c>
      <c r="Z379" s="168">
        <f>ROUND(IF(C379="22", IF(U379&gt;V379,Q379*'UNIT VALUES'!$D$39*'UNIT VALUES'!$D$44,Q379*'UNIT VALUES'!$D$42*'UNIT VALUES'!$D$44), IF(U379&gt;V379, Q379*'UNIT VALUES'!$D$29*'UNIT VALUES'!$D$36, Q379*'UNIT VALUES'!$D$31*'UNIT VALUES'!$D$36)),0)</f>
        <v>990122</v>
      </c>
      <c r="AA379" s="168">
        <f>ROUND(IF(C379="22", IF(U379&gt;V379,0,R379*'UNIT VALUES'!$D$43*'UNIT VALUES'!$D$44),IF(CALCS!U379&gt;CALCS!V379,0,CALCS!R379*'UNIT VALUES'!$D$34*'UNIT VALUES'!$D$36)), 0)</f>
        <v>0</v>
      </c>
      <c r="AB379" s="168">
        <f>ROUND(IF(C379="22",IF(U379&gt;V379,S379*'UNIT VALUES'!$D$40*'UNIT VALUES'!$D$44,0),IF(U379&gt;V379,S379*'UNIT VALUES'!$D$30*'UNIT VALUES'!$D$36)), 0)</f>
        <v>130583</v>
      </c>
      <c r="AC379" s="168">
        <f>ROUND(IF(U379&gt;V379,0,IF(T379&gt;1, IF(C379="66", T379*'UNIT VALUES'!$D$33*'UNIT VALUES'!$D$36,T379*'UNIT VALUES'!$D$32*'UNIT VALUES'!$D$36),0)),0)</f>
        <v>0</v>
      </c>
      <c r="AD379" t="str">
        <f t="shared" si="12"/>
        <v>130168</v>
      </c>
    </row>
    <row r="380" spans="1:30" x14ac:dyDescent="0.25">
      <c r="A380" s="176" t="s">
        <v>5468</v>
      </c>
      <c r="B380" s="176" t="s">
        <v>1140</v>
      </c>
      <c r="C380" s="176" t="s">
        <v>27</v>
      </c>
      <c r="D380" s="176" t="s">
        <v>28</v>
      </c>
      <c r="E380" s="176" t="s">
        <v>1141</v>
      </c>
      <c r="F380" s="176" t="s">
        <v>1149</v>
      </c>
      <c r="G380" s="176" t="s">
        <v>22</v>
      </c>
      <c r="H380" s="176" t="s">
        <v>23</v>
      </c>
      <c r="I380" s="176" t="s">
        <v>788</v>
      </c>
      <c r="J380" s="176" t="s">
        <v>1150</v>
      </c>
      <c r="K380" s="176" t="s">
        <v>3333</v>
      </c>
      <c r="L380" s="176" t="s">
        <v>5469</v>
      </c>
      <c r="M380" s="177">
        <v>425202</v>
      </c>
      <c r="N380" s="177">
        <v>425022</v>
      </c>
      <c r="O380" s="177">
        <v>472522</v>
      </c>
      <c r="P380" s="177">
        <v>0</v>
      </c>
      <c r="Q380" s="177">
        <v>103458</v>
      </c>
      <c r="R380" s="177">
        <v>30278</v>
      </c>
      <c r="S380" s="177">
        <v>3313</v>
      </c>
      <c r="T380" s="24">
        <f>IF(P380&gt;0, ROUND(IF(IF(OR(C380="51", C380="52", C380="66"), (L380*'UNIT VALUES'!$C$26)-CALCS!P380,0)&gt;0, IF(OR(C380="51", C380="52", C380="66"), (L380*'UNIT VALUES'!$C$26)-CALCS!P380,0), 0), 0), ROUND(IF(IF(OR(C380="51", C380="52", C380="66"), (L380*'UNIT VALUES'!$C$26)-CALCS!O380,0)&gt;0, IF(OR(C380="51", C380="52", C380="66"), (L380*'UNIT VALUES'!$C$26)-CALCS!O380,0), 0), 0))</f>
        <v>317560</v>
      </c>
      <c r="U380" s="25">
        <f>IF(C380="22", (O380*'UNIT VALUES'!$D$38)+(Q380*'UNIT VALUES'!$D$39)+(S380*'UNIT VALUES'!$D$40), (O380*'UNIT VALUES'!$D$28)+(Q380*'UNIT VALUES'!$D$29)+(S380*'UNIT VALUES'!$D$30))</f>
        <v>4412652.9705493515</v>
      </c>
      <c r="V380" s="25">
        <f>IF(C380="22",(O380*'UNIT VALUES'!$D$41)+(Q380*'UNIT VALUES'!$D$42)+(R380*'UNIT VALUES'!$D$43),IF(C380="66",(Q380*'UNIT VALUES'!$D$31)+(T380*'UNIT VALUES'!$D$33)+(R380*'UNIT VALUES'!$D$34),(Q380*'UNIT VALUES'!$D$31)+(T380*'UNIT VALUES'!$D$32)+(R380*'UNIT VALUES'!$D$34)))</f>
        <v>8218395.8922207672</v>
      </c>
      <c r="W380" s="25">
        <f t="shared" si="11"/>
        <v>8218396</v>
      </c>
      <c r="X380" s="30">
        <f>ROUND(IF(C380="22", W380*'UNIT VALUES'!$D$44, W380*'UNIT VALUES'!$D$36), 0)</f>
        <v>7184527</v>
      </c>
      <c r="Y380" s="168">
        <f>ROUND(IF(C380="22", IF(U380&gt;V380,O380*'UNIT VALUES'!$D$38*'UNIT VALUES'!$D$44,O380*'UNIT VALUES'!$D$41*'UNIT VALUES'!$D$44),IF(U380&gt;V380, O380*'UNIT VALUES'!$D$28*'UNIT VALUES'!$D$36,0)), 0)</f>
        <v>0</v>
      </c>
      <c r="Z380" s="168">
        <f>ROUND(IF(C380="22", IF(U380&gt;V380,Q380*'UNIT VALUES'!$D$39*'UNIT VALUES'!$D$44,Q380*'UNIT VALUES'!$D$42*'UNIT VALUES'!$D$44), IF(U380&gt;V380, Q380*'UNIT VALUES'!$D$29*'UNIT VALUES'!$D$36, Q380*'UNIT VALUES'!$D$31*'UNIT VALUES'!$D$36)),0)</f>
        <v>1515364</v>
      </c>
      <c r="AA380" s="168">
        <f>ROUND(IF(C380="22", IF(U380&gt;V380,0,R380*'UNIT VALUES'!$D$43*'UNIT VALUES'!$D$44),IF(CALCS!U380&gt;CALCS!V380,0,CALCS!R380*'UNIT VALUES'!$D$34*'UNIT VALUES'!$D$36)), 0)</f>
        <v>2166947</v>
      </c>
      <c r="AB380" s="168">
        <f>ROUND(IF(C380="22",IF(U380&gt;V380,S380*'UNIT VALUES'!$D$40*'UNIT VALUES'!$D$44,0),IF(U380&gt;V380,S380*'UNIT VALUES'!$D$30*'UNIT VALUES'!$D$36)), 0)</f>
        <v>0</v>
      </c>
      <c r="AC380" s="168">
        <f>ROUND(IF(U380&gt;V380,0,IF(T380&gt;1, IF(C380="66", T380*'UNIT VALUES'!$D$33*'UNIT VALUES'!$D$36,T380*'UNIT VALUES'!$D$32*'UNIT VALUES'!$D$36),0)),0)</f>
        <v>3502216</v>
      </c>
      <c r="AD380" t="str">
        <f t="shared" si="12"/>
        <v>130174</v>
      </c>
    </row>
    <row r="381" spans="1:30" x14ac:dyDescent="0.25">
      <c r="A381" s="176" t="s">
        <v>5470</v>
      </c>
      <c r="B381" s="176" t="s">
        <v>1140</v>
      </c>
      <c r="C381" s="176" t="s">
        <v>27</v>
      </c>
      <c r="D381" s="176" t="s">
        <v>28</v>
      </c>
      <c r="E381" s="176" t="s">
        <v>1141</v>
      </c>
      <c r="F381" s="176" t="s">
        <v>1152</v>
      </c>
      <c r="G381" s="176" t="s">
        <v>1153</v>
      </c>
      <c r="H381" s="176" t="s">
        <v>23</v>
      </c>
      <c r="I381" s="176" t="s">
        <v>23</v>
      </c>
      <c r="J381" s="176" t="s">
        <v>1154</v>
      </c>
      <c r="K381" s="176" t="s">
        <v>3333</v>
      </c>
      <c r="L381" s="176" t="s">
        <v>5471</v>
      </c>
      <c r="M381" s="177">
        <v>47532</v>
      </c>
      <c r="N381" s="177">
        <v>47532</v>
      </c>
      <c r="O381" s="177">
        <v>201647</v>
      </c>
      <c r="P381" s="177">
        <v>0</v>
      </c>
      <c r="Q381" s="177">
        <v>48498</v>
      </c>
      <c r="R381" s="177">
        <v>6227</v>
      </c>
      <c r="S381" s="177">
        <v>1558</v>
      </c>
      <c r="T381" s="24">
        <f>IF(P381&gt;0, ROUND(IF(IF(OR(C381="51", C381="52", C381="66"), (L381*'UNIT VALUES'!$C$26)-CALCS!P381,0)&gt;0, IF(OR(C381="51", C381="52", C381="66"), (L381*'UNIT VALUES'!$C$26)-CALCS!P381,0), 0), 0), ROUND(IF(IF(OR(C381="51", C381="52", C381="66"), (L381*'UNIT VALUES'!$C$26)-CALCS!O381,0)&gt;0, IF(OR(C381="51", C381="52", C381="66"), (L381*'UNIT VALUES'!$C$26)-CALCS!O381,0), 0), 0))</f>
        <v>0</v>
      </c>
      <c r="U381" s="25">
        <f>IF(C381="22", (O381*'UNIT VALUES'!$D$38)+(Q381*'UNIT VALUES'!$D$39)+(S381*'UNIT VALUES'!$D$40), (O381*'UNIT VALUES'!$D$28)+(Q381*'UNIT VALUES'!$D$29)+(S381*'UNIT VALUES'!$D$30))</f>
        <v>2028030.4479725214</v>
      </c>
      <c r="V381" s="25">
        <f>IF(C381="22",(O381*'UNIT VALUES'!$D$41)+(Q381*'UNIT VALUES'!$D$42)+(R381*'UNIT VALUES'!$D$43),IF(C381="66",(Q381*'UNIT VALUES'!$D$31)+(T381*'UNIT VALUES'!$D$33)+(R381*'UNIT VALUES'!$D$34),(Q381*'UNIT VALUES'!$D$31)+(T381*'UNIT VALUES'!$D$32)+(R381*'UNIT VALUES'!$D$34)))</f>
        <v>1322366.0386041419</v>
      </c>
      <c r="W381" s="25">
        <f t="shared" si="11"/>
        <v>2028030</v>
      </c>
      <c r="X381" s="30">
        <f>ROUND(IF(C381="22", W381*'UNIT VALUES'!$D$44, W381*'UNIT VALUES'!$D$36), 0)</f>
        <v>1772905</v>
      </c>
      <c r="Y381" s="168">
        <f>ROUND(IF(C381="22", IF(U381&gt;V381,O381*'UNIT VALUES'!$D$38*'UNIT VALUES'!$D$44,O381*'UNIT VALUES'!$D$41*'UNIT VALUES'!$D$44),IF(U381&gt;V381, O381*'UNIT VALUES'!$D$28*'UNIT VALUES'!$D$36,0)), 0)</f>
        <v>366630</v>
      </c>
      <c r="Z381" s="168">
        <f>ROUND(IF(C381="22", IF(U381&gt;V381,Q381*'UNIT VALUES'!$D$39*'UNIT VALUES'!$D$44,Q381*'UNIT VALUES'!$D$42*'UNIT VALUES'!$D$44), IF(U381&gt;V381, Q381*'UNIT VALUES'!$D$29*'UNIT VALUES'!$D$36, Q381*'UNIT VALUES'!$D$31*'UNIT VALUES'!$D$36)),0)</f>
        <v>1183928</v>
      </c>
      <c r="AA381" s="168">
        <f>ROUND(IF(C381="22", IF(U381&gt;V381,0,R381*'UNIT VALUES'!$D$43*'UNIT VALUES'!$D$44),IF(CALCS!U381&gt;CALCS!V381,0,CALCS!R381*'UNIT VALUES'!$D$34*'UNIT VALUES'!$D$36)), 0)</f>
        <v>0</v>
      </c>
      <c r="AB381" s="168">
        <f>ROUND(IF(C381="22",IF(U381&gt;V381,S381*'UNIT VALUES'!$D$40*'UNIT VALUES'!$D$44,0),IF(U381&gt;V381,S381*'UNIT VALUES'!$D$30*'UNIT VALUES'!$D$36)), 0)</f>
        <v>222347</v>
      </c>
      <c r="AC381" s="168">
        <f>ROUND(IF(U381&gt;V381,0,IF(T381&gt;1, IF(C381="66", T381*'UNIT VALUES'!$D$33*'UNIT VALUES'!$D$36,T381*'UNIT VALUES'!$D$32*'UNIT VALUES'!$D$36),0)),0)</f>
        <v>0</v>
      </c>
      <c r="AD381" t="str">
        <f t="shared" si="12"/>
        <v>130192</v>
      </c>
    </row>
    <row r="382" spans="1:30" x14ac:dyDescent="0.25">
      <c r="A382" s="176" t="s">
        <v>5472</v>
      </c>
      <c r="B382" s="176" t="s">
        <v>1140</v>
      </c>
      <c r="C382" s="176" t="s">
        <v>27</v>
      </c>
      <c r="D382" s="176" t="s">
        <v>28</v>
      </c>
      <c r="E382" s="176" t="s">
        <v>1141</v>
      </c>
      <c r="F382" s="176" t="s">
        <v>1156</v>
      </c>
      <c r="G382" s="176" t="s">
        <v>960</v>
      </c>
      <c r="H382" s="176" t="s">
        <v>23</v>
      </c>
      <c r="I382" s="176" t="s">
        <v>1157</v>
      </c>
      <c r="J382" s="176" t="s">
        <v>1158</v>
      </c>
      <c r="K382" s="176" t="s">
        <v>3333</v>
      </c>
      <c r="L382" s="176" t="s">
        <v>5473</v>
      </c>
      <c r="M382" s="177">
        <v>0</v>
      </c>
      <c r="N382" s="177">
        <v>0</v>
      </c>
      <c r="O382" s="177">
        <v>16346</v>
      </c>
      <c r="P382" s="177">
        <v>0</v>
      </c>
      <c r="Q382" s="177">
        <v>5289</v>
      </c>
      <c r="R382" s="177">
        <v>1133</v>
      </c>
      <c r="S382" s="177">
        <v>218</v>
      </c>
      <c r="T382" s="24">
        <f>IF(P382&gt;0, ROUND(IF(IF(OR(C382="51", C382="52", C382="66"), (L382*'UNIT VALUES'!$C$26)-CALCS!P382,0)&gt;0, IF(OR(C382="51", C382="52", C382="66"), (L382*'UNIT VALUES'!$C$26)-CALCS!P382,0), 0), 0), ROUND(IF(IF(OR(C382="51", C382="52", C382="66"), (L382*'UNIT VALUES'!$C$26)-CALCS!O382,0)&gt;0, IF(OR(C382="51", C382="52", C382="66"), (L382*'UNIT VALUES'!$C$26)-CALCS!O382,0), 0), 0))</f>
        <v>17940</v>
      </c>
      <c r="U382" s="25">
        <f>IF(C382="22", (O382*'UNIT VALUES'!$D$38)+(Q382*'UNIT VALUES'!$D$39)+(S382*'UNIT VALUES'!$D$40), (O382*'UNIT VALUES'!$D$28)+(Q382*'UNIT VALUES'!$D$29)+(S382*'UNIT VALUES'!$D$30))</f>
        <v>217279.56843627139</v>
      </c>
      <c r="V382" s="25">
        <f>IF(C382="22",(O382*'UNIT VALUES'!$D$41)+(Q382*'UNIT VALUES'!$D$42)+(R382*'UNIT VALUES'!$D$43),IF(C382="66",(Q382*'UNIT VALUES'!$D$31)+(T382*'UNIT VALUES'!$D$33)+(R382*'UNIT VALUES'!$D$34),(Q382*'UNIT VALUES'!$D$31)+(T382*'UNIT VALUES'!$D$32)+(R382*'UNIT VALUES'!$D$34)))</f>
        <v>407695.06584690139</v>
      </c>
      <c r="W382" s="25">
        <f t="shared" si="11"/>
        <v>407695</v>
      </c>
      <c r="X382" s="30">
        <f>ROUND(IF(C382="22", W382*'UNIT VALUES'!$D$44, W382*'UNIT VALUES'!$D$36), 0)</f>
        <v>356407</v>
      </c>
      <c r="Y382" s="168">
        <f>ROUND(IF(C382="22", IF(U382&gt;V382,O382*'UNIT VALUES'!$D$38*'UNIT VALUES'!$D$44,O382*'UNIT VALUES'!$D$41*'UNIT VALUES'!$D$44),IF(U382&gt;V382, O382*'UNIT VALUES'!$D$28*'UNIT VALUES'!$D$36,0)), 0)</f>
        <v>0</v>
      </c>
      <c r="Z382" s="168">
        <f>ROUND(IF(C382="22", IF(U382&gt;V382,Q382*'UNIT VALUES'!$D$39*'UNIT VALUES'!$D$44,Q382*'UNIT VALUES'!$D$42*'UNIT VALUES'!$D$44), IF(U382&gt;V382, Q382*'UNIT VALUES'!$D$29*'UNIT VALUES'!$D$36, Q382*'UNIT VALUES'!$D$31*'UNIT VALUES'!$D$36)),0)</f>
        <v>77469</v>
      </c>
      <c r="AA382" s="168">
        <f>ROUND(IF(C382="22", IF(U382&gt;V382,0,R382*'UNIT VALUES'!$D$43*'UNIT VALUES'!$D$44),IF(CALCS!U382&gt;CALCS!V382,0,CALCS!R382*'UNIT VALUES'!$D$34*'UNIT VALUES'!$D$36)), 0)</f>
        <v>81087</v>
      </c>
      <c r="AB382" s="168">
        <f>ROUND(IF(C382="22",IF(U382&gt;V382,S382*'UNIT VALUES'!$D$40*'UNIT VALUES'!$D$44,0),IF(U382&gt;V382,S382*'UNIT VALUES'!$D$30*'UNIT VALUES'!$D$36)), 0)</f>
        <v>0</v>
      </c>
      <c r="AC382" s="168">
        <f>ROUND(IF(U382&gt;V382,0,IF(T382&gt;1, IF(C382="66", T382*'UNIT VALUES'!$D$33*'UNIT VALUES'!$D$36,T382*'UNIT VALUES'!$D$32*'UNIT VALUES'!$D$36),0)),0)</f>
        <v>197852</v>
      </c>
      <c r="AD382" t="str">
        <f t="shared" si="12"/>
        <v>130444</v>
      </c>
    </row>
    <row r="383" spans="1:30" x14ac:dyDescent="0.25">
      <c r="A383" s="176" t="s">
        <v>5474</v>
      </c>
      <c r="B383" s="176" t="s">
        <v>1140</v>
      </c>
      <c r="C383" s="176" t="s">
        <v>27</v>
      </c>
      <c r="D383" s="176" t="s">
        <v>28</v>
      </c>
      <c r="E383" s="176" t="s">
        <v>1141</v>
      </c>
      <c r="F383" s="176" t="s">
        <v>1160</v>
      </c>
      <c r="G383" s="176" t="s">
        <v>1161</v>
      </c>
      <c r="H383" s="176" t="s">
        <v>23</v>
      </c>
      <c r="I383" s="176" t="s">
        <v>23</v>
      </c>
      <c r="J383" s="176" t="s">
        <v>1162</v>
      </c>
      <c r="K383" s="176" t="s">
        <v>3333</v>
      </c>
      <c r="L383" s="176" t="s">
        <v>5475</v>
      </c>
      <c r="M383" s="177">
        <v>170108</v>
      </c>
      <c r="N383" s="177">
        <v>170108</v>
      </c>
      <c r="O383" s="177">
        <v>197485</v>
      </c>
      <c r="P383" s="177">
        <v>0</v>
      </c>
      <c r="Q383" s="177">
        <v>38921</v>
      </c>
      <c r="R383" s="177">
        <v>4847</v>
      </c>
      <c r="S383" s="177">
        <v>1485</v>
      </c>
      <c r="T383" s="24">
        <f>IF(P383&gt;0, ROUND(IF(IF(OR(C383="51", C383="52", C383="66"), (L383*'UNIT VALUES'!$C$26)-CALCS!P383,0)&gt;0, IF(OR(C383="51", C383="52", C383="66"), (L383*'UNIT VALUES'!$C$26)-CALCS!P383,0), 0), 0), ROUND(IF(IF(OR(C383="51", C383="52", C383="66"), (L383*'UNIT VALUES'!$C$26)-CALCS!O383,0)&gt;0, IF(OR(C383="51", C383="52", C383="66"), (L383*'UNIT VALUES'!$C$26)-CALCS!O383,0), 0), 0))</f>
        <v>53107</v>
      </c>
      <c r="U383" s="25">
        <f>IF(C383="22", (O383*'UNIT VALUES'!$D$38)+(Q383*'UNIT VALUES'!$D$39)+(S383*'UNIT VALUES'!$D$40), (O383*'UNIT VALUES'!$D$28)+(Q383*'UNIT VALUES'!$D$29)+(S383*'UNIT VALUES'!$D$30))</f>
        <v>1740020.9718574167</v>
      </c>
      <c r="V383" s="25">
        <f>IF(C383="22",(O383*'UNIT VALUES'!$D$41)+(Q383*'UNIT VALUES'!$D$42)+(R383*'UNIT VALUES'!$D$43),IF(C383="66",(Q383*'UNIT VALUES'!$D$31)+(T383*'UNIT VALUES'!$D$33)+(R383*'UNIT VALUES'!$D$34),(Q383*'UNIT VALUES'!$D$31)+(T383*'UNIT VALUES'!$D$32)+(R383*'UNIT VALUES'!$D$34)))</f>
        <v>1718901.3772296333</v>
      </c>
      <c r="W383" s="25">
        <f t="shared" si="11"/>
        <v>1740021</v>
      </c>
      <c r="X383" s="30">
        <f>ROUND(IF(C383="22", W383*'UNIT VALUES'!$D$44, W383*'UNIT VALUES'!$D$36), 0)</f>
        <v>1521127</v>
      </c>
      <c r="Y383" s="168">
        <f>ROUND(IF(C383="22", IF(U383&gt;V383,O383*'UNIT VALUES'!$D$38*'UNIT VALUES'!$D$44,O383*'UNIT VALUES'!$D$41*'UNIT VALUES'!$D$44),IF(U383&gt;V383, O383*'UNIT VALUES'!$D$28*'UNIT VALUES'!$D$36,0)), 0)</f>
        <v>359063</v>
      </c>
      <c r="Z383" s="168">
        <f>ROUND(IF(C383="22", IF(U383&gt;V383,Q383*'UNIT VALUES'!$D$39*'UNIT VALUES'!$D$44,Q383*'UNIT VALUES'!$D$42*'UNIT VALUES'!$D$44), IF(U383&gt;V383, Q383*'UNIT VALUES'!$D$29*'UNIT VALUES'!$D$36, Q383*'UNIT VALUES'!$D$31*'UNIT VALUES'!$D$36)),0)</f>
        <v>950135</v>
      </c>
      <c r="AA383" s="168">
        <f>ROUND(IF(C383="22", IF(U383&gt;V383,0,R383*'UNIT VALUES'!$D$43*'UNIT VALUES'!$D$44),IF(CALCS!U383&gt;CALCS!V383,0,CALCS!R383*'UNIT VALUES'!$D$34*'UNIT VALUES'!$D$36)), 0)</f>
        <v>0</v>
      </c>
      <c r="AB383" s="168">
        <f>ROUND(IF(C383="22",IF(U383&gt;V383,S383*'UNIT VALUES'!$D$40*'UNIT VALUES'!$D$44,0),IF(U383&gt;V383,S383*'UNIT VALUES'!$D$30*'UNIT VALUES'!$D$36)), 0)</f>
        <v>211929</v>
      </c>
      <c r="AC383" s="168">
        <f>ROUND(IF(U383&gt;V383,0,IF(T383&gt;1, IF(C383="66", T383*'UNIT VALUES'!$D$33*'UNIT VALUES'!$D$36,T383*'UNIT VALUES'!$D$32*'UNIT VALUES'!$D$36),0)),0)</f>
        <v>0</v>
      </c>
      <c r="AD383" t="str">
        <f t="shared" si="12"/>
        <v>130750</v>
      </c>
    </row>
    <row r="384" spans="1:30" x14ac:dyDescent="0.25">
      <c r="A384" s="176" t="s">
        <v>5476</v>
      </c>
      <c r="B384" s="176" t="s">
        <v>1140</v>
      </c>
      <c r="C384" s="176" t="s">
        <v>27</v>
      </c>
      <c r="D384" s="176" t="s">
        <v>28</v>
      </c>
      <c r="E384" s="176" t="s">
        <v>1141</v>
      </c>
      <c r="F384" s="176" t="s">
        <v>70</v>
      </c>
      <c r="G384" s="176" t="s">
        <v>1164</v>
      </c>
      <c r="H384" s="176" t="s">
        <v>23</v>
      </c>
      <c r="I384" s="176" t="s">
        <v>1165</v>
      </c>
      <c r="J384" s="176" t="s">
        <v>1166</v>
      </c>
      <c r="K384" s="176" t="s">
        <v>3333</v>
      </c>
      <c r="L384" s="176" t="s">
        <v>5477</v>
      </c>
      <c r="M384" s="177">
        <v>0</v>
      </c>
      <c r="N384" s="177">
        <v>0</v>
      </c>
      <c r="O384" s="177">
        <v>34077</v>
      </c>
      <c r="P384" s="177">
        <v>0</v>
      </c>
      <c r="Q384" s="177">
        <v>7859</v>
      </c>
      <c r="R384" s="177">
        <v>456</v>
      </c>
      <c r="S384" s="177">
        <v>1023</v>
      </c>
      <c r="T384" s="24">
        <f>IF(P384&gt;0, ROUND(IF(IF(OR(C384="51", C384="52", C384="66"), (L384*'UNIT VALUES'!$C$26)-CALCS!P384,0)&gt;0, IF(OR(C384="51", C384="52", C384="66"), (L384*'UNIT VALUES'!$C$26)-CALCS!P384,0), 0), 0), ROUND(IF(IF(OR(C384="51", C384="52", C384="66"), (L384*'UNIT VALUES'!$C$26)-CALCS!O384,0)&gt;0, IF(OR(C384="51", C384="52", C384="66"), (L384*'UNIT VALUES'!$C$26)-CALCS!O384,0), 0), 0))</f>
        <v>0</v>
      </c>
      <c r="U384" s="25">
        <f>IF(C384="22", (O384*'UNIT VALUES'!$D$38)+(Q384*'UNIT VALUES'!$D$39)+(S384*'UNIT VALUES'!$D$40), (O384*'UNIT VALUES'!$D$28)+(Q384*'UNIT VALUES'!$D$29)+(S384*'UNIT VALUES'!$D$30))</f>
        <v>457339.76737208245</v>
      </c>
      <c r="V384" s="25">
        <f>IF(C384="22",(O384*'UNIT VALUES'!$D$41)+(Q384*'UNIT VALUES'!$D$42)+(R384*'UNIT VALUES'!$D$43),IF(C384="66",(Q384*'UNIT VALUES'!$D$31)+(T384*'UNIT VALUES'!$D$33)+(R384*'UNIT VALUES'!$D$34),(Q384*'UNIT VALUES'!$D$31)+(T384*'UNIT VALUES'!$D$32)+(R384*'UNIT VALUES'!$D$34)))</f>
        <v>169008.16491673674</v>
      </c>
      <c r="W384" s="25">
        <f t="shared" ref="W384:W447" si="13">ROUND(IF(U384&gt;V384,U384,V384), 0)</f>
        <v>457340</v>
      </c>
      <c r="X384" s="30">
        <f>ROUND(IF(C384="22", W384*'UNIT VALUES'!$D$44, W384*'UNIT VALUES'!$D$36), 0)</f>
        <v>399807</v>
      </c>
      <c r="Y384" s="168">
        <f>ROUND(IF(C384="22", IF(U384&gt;V384,O384*'UNIT VALUES'!$D$38*'UNIT VALUES'!$D$44,O384*'UNIT VALUES'!$D$41*'UNIT VALUES'!$D$44),IF(U384&gt;V384, O384*'UNIT VALUES'!$D$28*'UNIT VALUES'!$D$36,0)), 0)</f>
        <v>61958</v>
      </c>
      <c r="Z384" s="168">
        <f>ROUND(IF(C384="22", IF(U384&gt;V384,Q384*'UNIT VALUES'!$D$39*'UNIT VALUES'!$D$44,Q384*'UNIT VALUES'!$D$42*'UNIT VALUES'!$D$44), IF(U384&gt;V384, Q384*'UNIT VALUES'!$D$29*'UNIT VALUES'!$D$36, Q384*'UNIT VALUES'!$D$31*'UNIT VALUES'!$D$36)),0)</f>
        <v>191853</v>
      </c>
      <c r="AA384" s="168">
        <f>ROUND(IF(C384="22", IF(U384&gt;V384,0,R384*'UNIT VALUES'!$D$43*'UNIT VALUES'!$D$44),IF(CALCS!U384&gt;CALCS!V384,0,CALCS!R384*'UNIT VALUES'!$D$34*'UNIT VALUES'!$D$36)), 0)</f>
        <v>0</v>
      </c>
      <c r="AB384" s="168">
        <f>ROUND(IF(C384="22",IF(U384&gt;V384,S384*'UNIT VALUES'!$D$40*'UNIT VALUES'!$D$44,0),IF(U384&gt;V384,S384*'UNIT VALUES'!$D$30*'UNIT VALUES'!$D$36)), 0)</f>
        <v>145996</v>
      </c>
      <c r="AC384" s="168">
        <f>ROUND(IF(U384&gt;V384,0,IF(T384&gt;1, IF(C384="66", T384*'UNIT VALUES'!$D$33*'UNIT VALUES'!$D$36,T384*'UNIT VALUES'!$D$32*'UNIT VALUES'!$D$36),0)),0)</f>
        <v>0</v>
      </c>
      <c r="AD384" t="str">
        <f t="shared" si="12"/>
        <v>130882</v>
      </c>
    </row>
    <row r="385" spans="1:30" x14ac:dyDescent="0.25">
      <c r="A385" s="176" t="s">
        <v>5347</v>
      </c>
      <c r="B385" s="176" t="s">
        <v>1140</v>
      </c>
      <c r="C385" s="176" t="s">
        <v>27</v>
      </c>
      <c r="D385" s="176" t="s">
        <v>28</v>
      </c>
      <c r="E385" s="176" t="s">
        <v>1141</v>
      </c>
      <c r="F385" s="176" t="s">
        <v>1167</v>
      </c>
      <c r="G385" s="176" t="s">
        <v>1168</v>
      </c>
      <c r="H385" s="176" t="s">
        <v>23</v>
      </c>
      <c r="I385" s="176" t="s">
        <v>1169</v>
      </c>
      <c r="J385" s="176" t="s">
        <v>1170</v>
      </c>
      <c r="K385" s="176" t="s">
        <v>3333</v>
      </c>
      <c r="L385" s="176" t="s">
        <v>5478</v>
      </c>
      <c r="M385" s="177">
        <v>0</v>
      </c>
      <c r="N385" s="177">
        <v>0</v>
      </c>
      <c r="O385" s="177">
        <v>40000</v>
      </c>
      <c r="P385" s="177">
        <v>0</v>
      </c>
      <c r="Q385" s="177">
        <v>10060</v>
      </c>
      <c r="R385" s="177">
        <v>681</v>
      </c>
      <c r="S385" s="177">
        <v>1065</v>
      </c>
      <c r="T385" s="24">
        <f>IF(P385&gt;0, ROUND(IF(IF(OR(C385="51", C385="52", C385="66"), (L385*'UNIT VALUES'!$C$26)-CALCS!P385,0)&gt;0, IF(OR(C385="51", C385="52", C385="66"), (L385*'UNIT VALUES'!$C$26)-CALCS!P385,0), 0), 0), ROUND(IF(IF(OR(C385="51", C385="52", C385="66"), (L385*'UNIT VALUES'!$C$26)-CALCS!O385,0)&gt;0, IF(OR(C385="51", C385="52", C385="66"), (L385*'UNIT VALUES'!$C$26)-CALCS!O385,0), 0), 0))</f>
        <v>0</v>
      </c>
      <c r="U385" s="25">
        <f>IF(C385="22", (O385*'UNIT VALUES'!$D$38)+(Q385*'UNIT VALUES'!$D$39)+(S385*'UNIT VALUES'!$D$40), (O385*'UNIT VALUES'!$D$28)+(Q385*'UNIT VALUES'!$D$29)+(S385*'UNIT VALUES'!$D$30))</f>
        <v>537977.56026877463</v>
      </c>
      <c r="V385" s="25">
        <f>IF(C385="22",(O385*'UNIT VALUES'!$D$41)+(Q385*'UNIT VALUES'!$D$42)+(R385*'UNIT VALUES'!$D$43),IF(C385="66",(Q385*'UNIT VALUES'!$D$31)+(T385*'UNIT VALUES'!$D$33)+(R385*'UNIT VALUES'!$D$34),(Q385*'UNIT VALUES'!$D$31)+(T385*'UNIT VALUES'!$D$32)+(R385*'UNIT VALUES'!$D$34)))</f>
        <v>224305.81147646112</v>
      </c>
      <c r="W385" s="25">
        <f t="shared" si="13"/>
        <v>537978</v>
      </c>
      <c r="X385" s="30">
        <f>ROUND(IF(C385="22", W385*'UNIT VALUES'!$D$44, W385*'UNIT VALUES'!$D$36), 0)</f>
        <v>470301</v>
      </c>
      <c r="Y385" s="168">
        <f>ROUND(IF(C385="22", IF(U385&gt;V385,O385*'UNIT VALUES'!$D$38*'UNIT VALUES'!$D$44,O385*'UNIT VALUES'!$D$41*'UNIT VALUES'!$D$44),IF(U385&gt;V385, O385*'UNIT VALUES'!$D$28*'UNIT VALUES'!$D$36,0)), 0)</f>
        <v>72727</v>
      </c>
      <c r="Z385" s="168">
        <f>ROUND(IF(C385="22", IF(U385&gt;V385,Q385*'UNIT VALUES'!$D$39*'UNIT VALUES'!$D$44,Q385*'UNIT VALUES'!$D$42*'UNIT VALUES'!$D$44), IF(U385&gt;V385, Q385*'UNIT VALUES'!$D$29*'UNIT VALUES'!$D$36, Q385*'UNIT VALUES'!$D$31*'UNIT VALUES'!$D$36)),0)</f>
        <v>245584</v>
      </c>
      <c r="AA385" s="168">
        <f>ROUND(IF(C385="22", IF(U385&gt;V385,0,R385*'UNIT VALUES'!$D$43*'UNIT VALUES'!$D$44),IF(CALCS!U385&gt;CALCS!V385,0,CALCS!R385*'UNIT VALUES'!$D$34*'UNIT VALUES'!$D$36)), 0)</f>
        <v>0</v>
      </c>
      <c r="AB385" s="168">
        <f>ROUND(IF(C385="22",IF(U385&gt;V385,S385*'UNIT VALUES'!$D$40*'UNIT VALUES'!$D$44,0),IF(U385&gt;V385,S385*'UNIT VALUES'!$D$30*'UNIT VALUES'!$D$36)), 0)</f>
        <v>151989</v>
      </c>
      <c r="AC385" s="168">
        <f>ROUND(IF(U385&gt;V385,0,IF(T385&gt;1, IF(C385="66", T385*'UNIT VALUES'!$D$33*'UNIT VALUES'!$D$36,T385*'UNIT VALUES'!$D$32*'UNIT VALUES'!$D$36),0)),0)</f>
        <v>0</v>
      </c>
      <c r="AD385" t="str">
        <f t="shared" si="12"/>
        <v>131314</v>
      </c>
    </row>
    <row r="386" spans="1:30" x14ac:dyDescent="0.25">
      <c r="A386" s="176" t="s">
        <v>5479</v>
      </c>
      <c r="B386" s="176" t="s">
        <v>1140</v>
      </c>
      <c r="C386" s="176" t="s">
        <v>27</v>
      </c>
      <c r="D386" s="176" t="s">
        <v>28</v>
      </c>
      <c r="E386" s="176" t="s">
        <v>1141</v>
      </c>
      <c r="F386" s="176" t="s">
        <v>387</v>
      </c>
      <c r="G386" s="176" t="s">
        <v>1172</v>
      </c>
      <c r="H386" s="176" t="s">
        <v>23</v>
      </c>
      <c r="I386" s="176" t="s">
        <v>1173</v>
      </c>
      <c r="J386" s="176" t="s">
        <v>1174</v>
      </c>
      <c r="K386" s="176" t="s">
        <v>3333</v>
      </c>
      <c r="L386" s="176" t="s">
        <v>1801</v>
      </c>
      <c r="M386" s="177">
        <v>0</v>
      </c>
      <c r="N386" s="177">
        <v>0</v>
      </c>
      <c r="O386" s="177">
        <v>33577</v>
      </c>
      <c r="P386" s="177">
        <v>0</v>
      </c>
      <c r="Q386" s="177">
        <v>5644</v>
      </c>
      <c r="R386" s="177">
        <v>250</v>
      </c>
      <c r="S386" s="177">
        <v>212</v>
      </c>
      <c r="T386" s="24">
        <f>IF(P386&gt;0, ROUND(IF(IF(OR(C386="51", C386="52", C386="66"), (L386*'UNIT VALUES'!$C$26)-CALCS!P386,0)&gt;0, IF(OR(C386="51", C386="52", C386="66"), (L386*'UNIT VALUES'!$C$26)-CALCS!P386,0), 0), 0), ROUND(IF(IF(OR(C386="51", C386="52", C386="66"), (L386*'UNIT VALUES'!$C$26)-CALCS!O386,0)&gt;0, IF(OR(C386="51", C386="52", C386="66"), (L386*'UNIT VALUES'!$C$26)-CALCS!O386,0), 0), 0))</f>
        <v>0</v>
      </c>
      <c r="U386" s="25">
        <f>IF(C386="22", (O386*'UNIT VALUES'!$D$38)+(Q386*'UNIT VALUES'!$D$39)+(S386*'UNIT VALUES'!$D$40), (O386*'UNIT VALUES'!$D$28)+(Q386*'UNIT VALUES'!$D$29)+(S386*'UNIT VALUES'!$D$30))</f>
        <v>262050.72552625515</v>
      </c>
      <c r="V386" s="25">
        <f>IF(C386="22",(O386*'UNIT VALUES'!$D$41)+(Q386*'UNIT VALUES'!$D$42)+(R386*'UNIT VALUES'!$D$43),IF(C386="66",(Q386*'UNIT VALUES'!$D$31)+(T386*'UNIT VALUES'!$D$33)+(R386*'UNIT VALUES'!$D$34),(Q386*'UNIT VALUES'!$D$31)+(T386*'UNIT VALUES'!$D$32)+(R386*'UNIT VALUES'!$D$34)))</f>
        <v>115031.42705721623</v>
      </c>
      <c r="W386" s="25">
        <f t="shared" si="13"/>
        <v>262051</v>
      </c>
      <c r="X386" s="30">
        <f>ROUND(IF(C386="22", W386*'UNIT VALUES'!$D$44, W386*'UNIT VALUES'!$D$36), 0)</f>
        <v>229085</v>
      </c>
      <c r="Y386" s="168">
        <f>ROUND(IF(C386="22", IF(U386&gt;V386,O386*'UNIT VALUES'!$D$38*'UNIT VALUES'!$D$44,O386*'UNIT VALUES'!$D$41*'UNIT VALUES'!$D$44),IF(U386&gt;V386, O386*'UNIT VALUES'!$D$28*'UNIT VALUES'!$D$36,0)), 0)</f>
        <v>61049</v>
      </c>
      <c r="Z386" s="168">
        <f>ROUND(IF(C386="22", IF(U386&gt;V386,Q386*'UNIT VALUES'!$D$39*'UNIT VALUES'!$D$44,Q386*'UNIT VALUES'!$D$42*'UNIT VALUES'!$D$44), IF(U386&gt;V386, Q386*'UNIT VALUES'!$D$29*'UNIT VALUES'!$D$36, Q386*'UNIT VALUES'!$D$31*'UNIT VALUES'!$D$36)),0)</f>
        <v>137781</v>
      </c>
      <c r="AA386" s="168">
        <f>ROUND(IF(C386="22", IF(U386&gt;V386,0,R386*'UNIT VALUES'!$D$43*'UNIT VALUES'!$D$44),IF(CALCS!U386&gt;CALCS!V386,0,CALCS!R386*'UNIT VALUES'!$D$34*'UNIT VALUES'!$D$36)), 0)</f>
        <v>0</v>
      </c>
      <c r="AB386" s="168">
        <f>ROUND(IF(C386="22",IF(U386&gt;V386,S386*'UNIT VALUES'!$D$40*'UNIT VALUES'!$D$44,0),IF(U386&gt;V386,S386*'UNIT VALUES'!$D$30*'UNIT VALUES'!$D$36)), 0)</f>
        <v>30255</v>
      </c>
      <c r="AC386" s="168">
        <f>ROUND(IF(U386&gt;V386,0,IF(T386&gt;1, IF(C386="66", T386*'UNIT VALUES'!$D$33*'UNIT VALUES'!$D$36,T386*'UNIT VALUES'!$D$32*'UNIT VALUES'!$D$36),0)),0)</f>
        <v>0</v>
      </c>
      <c r="AD386" t="str">
        <f t="shared" si="12"/>
        <v>131566</v>
      </c>
    </row>
    <row r="387" spans="1:30" x14ac:dyDescent="0.25">
      <c r="A387" s="176" t="s">
        <v>5480</v>
      </c>
      <c r="B387" s="176" t="s">
        <v>1140</v>
      </c>
      <c r="C387" s="176" t="s">
        <v>27</v>
      </c>
      <c r="D387" s="176" t="s">
        <v>28</v>
      </c>
      <c r="E387" s="176" t="s">
        <v>1141</v>
      </c>
      <c r="F387" s="176" t="s">
        <v>1024</v>
      </c>
      <c r="G387" s="176" t="s">
        <v>1014</v>
      </c>
      <c r="H387" s="176" t="s">
        <v>23</v>
      </c>
      <c r="I387" s="176" t="s">
        <v>1177</v>
      </c>
      <c r="J387" s="176" t="s">
        <v>1178</v>
      </c>
      <c r="K387" s="176" t="s">
        <v>3333</v>
      </c>
      <c r="L387" s="176" t="s">
        <v>5481</v>
      </c>
      <c r="M387" s="177">
        <v>0</v>
      </c>
      <c r="N387" s="177">
        <v>0</v>
      </c>
      <c r="O387" s="177">
        <v>152760</v>
      </c>
      <c r="P387" s="177">
        <v>0</v>
      </c>
      <c r="Q387" s="177">
        <v>40611</v>
      </c>
      <c r="R387" s="177">
        <v>6484</v>
      </c>
      <c r="S387" s="177">
        <v>1102</v>
      </c>
      <c r="T387" s="24">
        <f>IF(P387&gt;0, ROUND(IF(IF(OR(C387="51", C387="52", C387="66"), (L387*'UNIT VALUES'!$C$26)-CALCS!P387,0)&gt;0, IF(OR(C387="51", C387="52", C387="66"), (L387*'UNIT VALUES'!$C$26)-CALCS!P387,0), 0), 0), ROUND(IF(IF(OR(C387="51", C387="52", C387="66"), (L387*'UNIT VALUES'!$C$26)-CALCS!O387,0)&gt;0, IF(OR(C387="51", C387="52", C387="66"), (L387*'UNIT VALUES'!$C$26)-CALCS!O387,0), 0), 0))</f>
        <v>70385</v>
      </c>
      <c r="U387" s="25">
        <f>IF(C387="22", (O387*'UNIT VALUES'!$D$38)+(Q387*'UNIT VALUES'!$D$39)+(S387*'UNIT VALUES'!$D$40), (O387*'UNIT VALUES'!$D$28)+(Q387*'UNIT VALUES'!$D$29)+(S387*'UNIT VALUES'!$D$30))</f>
        <v>1631669.3604330728</v>
      </c>
      <c r="V387" s="25">
        <f>IF(C387="22",(O387*'UNIT VALUES'!$D$41)+(Q387*'UNIT VALUES'!$D$42)+(R387*'UNIT VALUES'!$D$43),IF(C387="66",(Q387*'UNIT VALUES'!$D$31)+(T387*'UNIT VALUES'!$D$33)+(R387*'UNIT VALUES'!$D$34),(Q387*'UNIT VALUES'!$D$31)+(T387*'UNIT VALUES'!$D$32)+(R387*'UNIT VALUES'!$D$34)))</f>
        <v>2099205.1690047821</v>
      </c>
      <c r="W387" s="25">
        <f t="shared" si="13"/>
        <v>2099205</v>
      </c>
      <c r="X387" s="30">
        <f>ROUND(IF(C387="22", W387*'UNIT VALUES'!$D$44, W387*'UNIT VALUES'!$D$36), 0)</f>
        <v>1835126</v>
      </c>
      <c r="Y387" s="168">
        <f>ROUND(IF(C387="22", IF(U387&gt;V387,O387*'UNIT VALUES'!$D$38*'UNIT VALUES'!$D$44,O387*'UNIT VALUES'!$D$41*'UNIT VALUES'!$D$44),IF(U387&gt;V387, O387*'UNIT VALUES'!$D$28*'UNIT VALUES'!$D$36,0)), 0)</f>
        <v>0</v>
      </c>
      <c r="Z387" s="168">
        <f>ROUND(IF(C387="22", IF(U387&gt;V387,Q387*'UNIT VALUES'!$D$39*'UNIT VALUES'!$D$44,Q387*'UNIT VALUES'!$D$42*'UNIT VALUES'!$D$44), IF(U387&gt;V387, Q387*'UNIT VALUES'!$D$29*'UNIT VALUES'!$D$36, Q387*'UNIT VALUES'!$D$31*'UNIT VALUES'!$D$36)),0)</f>
        <v>594835</v>
      </c>
      <c r="AA387" s="168">
        <f>ROUND(IF(C387="22", IF(U387&gt;V387,0,R387*'UNIT VALUES'!$D$43*'UNIT VALUES'!$D$44),IF(CALCS!U387&gt;CALCS!V387,0,CALCS!R387*'UNIT VALUES'!$D$34*'UNIT VALUES'!$D$36)), 0)</f>
        <v>464049</v>
      </c>
      <c r="AB387" s="168">
        <f>ROUND(IF(C387="22",IF(U387&gt;V387,S387*'UNIT VALUES'!$D$40*'UNIT VALUES'!$D$44,0),IF(U387&gt;V387,S387*'UNIT VALUES'!$D$30*'UNIT VALUES'!$D$36)), 0)</f>
        <v>0</v>
      </c>
      <c r="AC387" s="168">
        <f>ROUND(IF(U387&gt;V387,0,IF(T387&gt;1, IF(C387="66", T387*'UNIT VALUES'!$D$33*'UNIT VALUES'!$D$36,T387*'UNIT VALUES'!$D$32*'UNIT VALUES'!$D$36),0)),0)</f>
        <v>776242</v>
      </c>
      <c r="AD387" t="str">
        <f t="shared" ref="AD387:AD450" si="14">E387&amp;F387</f>
        <v>131968</v>
      </c>
    </row>
    <row r="388" spans="1:30" x14ac:dyDescent="0.25">
      <c r="A388" s="176" t="s">
        <v>5482</v>
      </c>
      <c r="B388" s="176" t="s">
        <v>1140</v>
      </c>
      <c r="C388" s="176" t="s">
        <v>27</v>
      </c>
      <c r="D388" s="176" t="s">
        <v>28</v>
      </c>
      <c r="E388" s="176" t="s">
        <v>1141</v>
      </c>
      <c r="F388" s="176" t="s">
        <v>1180</v>
      </c>
      <c r="G388" s="176" t="s">
        <v>294</v>
      </c>
      <c r="H388" s="176" t="s">
        <v>23</v>
      </c>
      <c r="I388" s="176" t="s">
        <v>1181</v>
      </c>
      <c r="J388" s="176" t="s">
        <v>1150</v>
      </c>
      <c r="K388" s="176" t="s">
        <v>3333</v>
      </c>
      <c r="L388" s="176" t="s">
        <v>5483</v>
      </c>
      <c r="M388" s="177">
        <v>32102</v>
      </c>
      <c r="N388" s="177">
        <v>30829</v>
      </c>
      <c r="O388" s="177">
        <v>60941</v>
      </c>
      <c r="P388" s="177">
        <v>0</v>
      </c>
      <c r="Q388" s="177">
        <v>11372</v>
      </c>
      <c r="R388" s="177">
        <v>1362</v>
      </c>
      <c r="S388" s="177">
        <v>921</v>
      </c>
      <c r="T388" s="24">
        <f>IF(P388&gt;0, ROUND(IF(IF(OR(C388="51", C388="52", C388="66"), (L388*'UNIT VALUES'!$C$26)-CALCS!P388,0)&gt;0, IF(OR(C388="51", C388="52", C388="66"), (L388*'UNIT VALUES'!$C$26)-CALCS!P388,0), 0), 0), ROUND(IF(IF(OR(C388="51", C388="52", C388="66"), (L388*'UNIT VALUES'!$C$26)-CALCS!O388,0)&gt;0, IF(OR(C388="51", C388="52", C388="66"), (L388*'UNIT VALUES'!$C$26)-CALCS!O388,0), 0), 0))</f>
        <v>0</v>
      </c>
      <c r="U388" s="25">
        <f>IF(C388="22", (O388*'UNIT VALUES'!$D$38)+(Q388*'UNIT VALUES'!$D$39)+(S388*'UNIT VALUES'!$D$40), (O388*'UNIT VALUES'!$D$28)+(Q388*'UNIT VALUES'!$D$29)+(S388*'UNIT VALUES'!$D$30))</f>
        <v>594660.41519434308</v>
      </c>
      <c r="V388" s="25">
        <f>IF(C388="22",(O388*'UNIT VALUES'!$D$41)+(Q388*'UNIT VALUES'!$D$42)+(R388*'UNIT VALUES'!$D$43),IF(C388="66",(Q388*'UNIT VALUES'!$D$31)+(T388*'UNIT VALUES'!$D$33)+(R388*'UNIT VALUES'!$D$34),(Q388*'UNIT VALUES'!$D$31)+(T388*'UNIT VALUES'!$D$32)+(R388*'UNIT VALUES'!$D$34)))</f>
        <v>302039.81047379831</v>
      </c>
      <c r="W388" s="25">
        <f t="shared" si="13"/>
        <v>594660</v>
      </c>
      <c r="X388" s="30">
        <f>ROUND(IF(C388="22", W388*'UNIT VALUES'!$D$44, W388*'UNIT VALUES'!$D$36), 0)</f>
        <v>519852</v>
      </c>
      <c r="Y388" s="168">
        <f>ROUND(IF(C388="22", IF(U388&gt;V388,O388*'UNIT VALUES'!$D$38*'UNIT VALUES'!$D$44,O388*'UNIT VALUES'!$D$41*'UNIT VALUES'!$D$44),IF(U388&gt;V388, O388*'UNIT VALUES'!$D$28*'UNIT VALUES'!$D$36,0)), 0)</f>
        <v>110802</v>
      </c>
      <c r="Z388" s="168">
        <f>ROUND(IF(C388="22", IF(U388&gt;V388,Q388*'UNIT VALUES'!$D$39*'UNIT VALUES'!$D$44,Q388*'UNIT VALUES'!$D$42*'UNIT VALUES'!$D$44), IF(U388&gt;V388, Q388*'UNIT VALUES'!$D$29*'UNIT VALUES'!$D$36, Q388*'UNIT VALUES'!$D$31*'UNIT VALUES'!$D$36)),0)</f>
        <v>277612</v>
      </c>
      <c r="AA388" s="168">
        <f>ROUND(IF(C388="22", IF(U388&gt;V388,0,R388*'UNIT VALUES'!$D$43*'UNIT VALUES'!$D$44),IF(CALCS!U388&gt;CALCS!V388,0,CALCS!R388*'UNIT VALUES'!$D$34*'UNIT VALUES'!$D$36)), 0)</f>
        <v>0</v>
      </c>
      <c r="AB388" s="168">
        <f>ROUND(IF(C388="22",IF(U388&gt;V388,S388*'UNIT VALUES'!$D$40*'UNIT VALUES'!$D$44,0),IF(U388&gt;V388,S388*'UNIT VALUES'!$D$30*'UNIT VALUES'!$D$36)), 0)</f>
        <v>131439</v>
      </c>
      <c r="AC388" s="168">
        <f>ROUND(IF(U388&gt;V388,0,IF(T388&gt;1, IF(C388="66", T388*'UNIT VALUES'!$D$33*'UNIT VALUES'!$D$36,T388*'UNIT VALUES'!$D$32*'UNIT VALUES'!$D$36),0)),0)</f>
        <v>0</v>
      </c>
      <c r="AD388" t="str">
        <f t="shared" si="14"/>
        <v>131998</v>
      </c>
    </row>
    <row r="389" spans="1:30" x14ac:dyDescent="0.25">
      <c r="A389" s="176" t="s">
        <v>5484</v>
      </c>
      <c r="B389" s="176" t="s">
        <v>1140</v>
      </c>
      <c r="C389" s="176" t="s">
        <v>27</v>
      </c>
      <c r="D389" s="176" t="s">
        <v>28</v>
      </c>
      <c r="E389" s="176" t="s">
        <v>1141</v>
      </c>
      <c r="F389" s="176" t="s">
        <v>1183</v>
      </c>
      <c r="G389" s="176" t="s">
        <v>1080</v>
      </c>
      <c r="H389" s="176" t="s">
        <v>23</v>
      </c>
      <c r="I389" s="176" t="s">
        <v>1184</v>
      </c>
      <c r="J389" s="176" t="s">
        <v>1185</v>
      </c>
      <c r="K389" s="176" t="s">
        <v>3333</v>
      </c>
      <c r="L389" s="176" t="s">
        <v>5485</v>
      </c>
      <c r="M389" s="177">
        <v>0</v>
      </c>
      <c r="N389" s="177">
        <v>0</v>
      </c>
      <c r="O389" s="177">
        <v>36407</v>
      </c>
      <c r="P389" s="177">
        <v>0</v>
      </c>
      <c r="Q389" s="177">
        <v>9761</v>
      </c>
      <c r="R389" s="177">
        <v>1654</v>
      </c>
      <c r="S389" s="177">
        <v>426</v>
      </c>
      <c r="T389" s="24">
        <f>IF(P389&gt;0, ROUND(IF(IF(OR(C389="51", C389="52", C389="66"), (L389*'UNIT VALUES'!$C$26)-CALCS!P389,0)&gt;0, IF(OR(C389="51", C389="52", C389="66"), (L389*'UNIT VALUES'!$C$26)-CALCS!P389,0), 0), 0), ROUND(IF(IF(OR(C389="51", C389="52", C389="66"), (L389*'UNIT VALUES'!$C$26)-CALCS!O389,0)&gt;0, IF(OR(C389="51", C389="52", C389="66"), (L389*'UNIT VALUES'!$C$26)-CALCS!O389,0), 0), 0))</f>
        <v>14504</v>
      </c>
      <c r="U389" s="25">
        <f>IF(C389="22", (O389*'UNIT VALUES'!$D$38)+(Q389*'UNIT VALUES'!$D$39)+(S389*'UNIT VALUES'!$D$40), (O389*'UNIT VALUES'!$D$28)+(Q389*'UNIT VALUES'!$D$29)+(S389*'UNIT VALUES'!$D$30))</f>
        <v>417838.58138333436</v>
      </c>
      <c r="V389" s="25">
        <f>IF(C389="22",(O389*'UNIT VALUES'!$D$41)+(Q389*'UNIT VALUES'!$D$42)+(R389*'UNIT VALUES'!$D$43),IF(C389="66",(Q389*'UNIT VALUES'!$D$31)+(T389*'UNIT VALUES'!$D$33)+(R389*'UNIT VALUES'!$D$34),(Q389*'UNIT VALUES'!$D$31)+(T389*'UNIT VALUES'!$D$32)+(R389*'UNIT VALUES'!$D$34)))</f>
        <v>481928.76322495926</v>
      </c>
      <c r="W389" s="25">
        <f t="shared" si="13"/>
        <v>481929</v>
      </c>
      <c r="X389" s="30">
        <f>ROUND(IF(C389="22", W389*'UNIT VALUES'!$D$44, W389*'UNIT VALUES'!$D$36), 0)</f>
        <v>421303</v>
      </c>
      <c r="Y389" s="168">
        <f>ROUND(IF(C389="22", IF(U389&gt;V389,O389*'UNIT VALUES'!$D$38*'UNIT VALUES'!$D$44,O389*'UNIT VALUES'!$D$41*'UNIT VALUES'!$D$44),IF(U389&gt;V389, O389*'UNIT VALUES'!$D$28*'UNIT VALUES'!$D$36,0)), 0)</f>
        <v>0</v>
      </c>
      <c r="Z389" s="168">
        <f>ROUND(IF(C389="22", IF(U389&gt;V389,Q389*'UNIT VALUES'!$D$39*'UNIT VALUES'!$D$44,Q389*'UNIT VALUES'!$D$42*'UNIT VALUES'!$D$44), IF(U389&gt;V389, Q389*'UNIT VALUES'!$D$29*'UNIT VALUES'!$D$36, Q389*'UNIT VALUES'!$D$31*'UNIT VALUES'!$D$36)),0)</f>
        <v>142971</v>
      </c>
      <c r="AA389" s="168">
        <f>ROUND(IF(C389="22", IF(U389&gt;V389,0,R389*'UNIT VALUES'!$D$43*'UNIT VALUES'!$D$44),IF(CALCS!U389&gt;CALCS!V389,0,CALCS!R389*'UNIT VALUES'!$D$34*'UNIT VALUES'!$D$36)), 0)</f>
        <v>118374</v>
      </c>
      <c r="AB389" s="168">
        <f>ROUND(IF(C389="22",IF(U389&gt;V389,S389*'UNIT VALUES'!$D$40*'UNIT VALUES'!$D$44,0),IF(U389&gt;V389,S389*'UNIT VALUES'!$D$30*'UNIT VALUES'!$D$36)), 0)</f>
        <v>0</v>
      </c>
      <c r="AC389" s="168">
        <f>ROUND(IF(U389&gt;V389,0,IF(T389&gt;1, IF(C389="66", T389*'UNIT VALUES'!$D$33*'UNIT VALUES'!$D$36,T389*'UNIT VALUES'!$D$32*'UNIT VALUES'!$D$36),0)),0)</f>
        <v>159958</v>
      </c>
      <c r="AD389" t="str">
        <f t="shared" si="14"/>
        <v>132814</v>
      </c>
    </row>
    <row r="390" spans="1:30" x14ac:dyDescent="0.25">
      <c r="A390" s="176" t="s">
        <v>5486</v>
      </c>
      <c r="B390" s="176" t="s">
        <v>1140</v>
      </c>
      <c r="C390" s="176" t="s">
        <v>27</v>
      </c>
      <c r="D390" s="176" t="s">
        <v>28</v>
      </c>
      <c r="E390" s="176" t="s">
        <v>1141</v>
      </c>
      <c r="F390" s="176" t="s">
        <v>1187</v>
      </c>
      <c r="G390" s="176" t="s">
        <v>1176</v>
      </c>
      <c r="H390" s="176" t="s">
        <v>23</v>
      </c>
      <c r="I390" s="176" t="s">
        <v>1188</v>
      </c>
      <c r="J390" s="176" t="s">
        <v>1150</v>
      </c>
      <c r="K390" s="176" t="s">
        <v>3333</v>
      </c>
      <c r="L390" s="176" t="s">
        <v>5487</v>
      </c>
      <c r="M390" s="177">
        <v>0</v>
      </c>
      <c r="N390" s="177">
        <v>0</v>
      </c>
      <c r="O390" s="177">
        <v>94598</v>
      </c>
      <c r="P390" s="177">
        <v>0</v>
      </c>
      <c r="Q390" s="177">
        <v>8677</v>
      </c>
      <c r="R390" s="177">
        <v>284</v>
      </c>
      <c r="S390" s="177">
        <v>579</v>
      </c>
      <c r="T390" s="24">
        <f>IF(P390&gt;0, ROUND(IF(IF(OR(C390="51", C390="52", C390="66"), (L390*'UNIT VALUES'!$C$26)-CALCS!P390,0)&gt;0, IF(OR(C390="51", C390="52", C390="66"), (L390*'UNIT VALUES'!$C$26)-CALCS!P390,0), 0), 0), ROUND(IF(IF(OR(C390="51", C390="52", C390="66"), (L390*'UNIT VALUES'!$C$26)-CALCS!O390,0)&gt;0, IF(OR(C390="51", C390="52", C390="66"), (L390*'UNIT VALUES'!$C$26)-CALCS!O390,0), 0), 0))</f>
        <v>0</v>
      </c>
      <c r="U390" s="25">
        <f>IF(C390="22", (O390*'UNIT VALUES'!$D$38)+(Q390*'UNIT VALUES'!$D$39)+(S390*'UNIT VALUES'!$D$40), (O390*'UNIT VALUES'!$D$28)+(Q390*'UNIT VALUES'!$D$29)+(S390*'UNIT VALUES'!$D$30))</f>
        <v>533571.99357252766</v>
      </c>
      <c r="V390" s="25">
        <f>IF(C390="22",(O390*'UNIT VALUES'!$D$41)+(Q390*'UNIT VALUES'!$D$42)+(R390*'UNIT VALUES'!$D$43),IF(C390="66",(Q390*'UNIT VALUES'!$D$31)+(T390*'UNIT VALUES'!$D$33)+(R390*'UNIT VALUES'!$D$34),(Q390*'UNIT VALUES'!$D$31)+(T390*'UNIT VALUES'!$D$32)+(R390*'UNIT VALUES'!$D$34)))</f>
        <v>168632.50602259513</v>
      </c>
      <c r="W390" s="25">
        <f t="shared" si="13"/>
        <v>533572</v>
      </c>
      <c r="X390" s="30">
        <f>ROUND(IF(C390="22", W390*'UNIT VALUES'!$D$44, W390*'UNIT VALUES'!$D$36), 0)</f>
        <v>466449</v>
      </c>
      <c r="Y390" s="168">
        <f>ROUND(IF(C390="22", IF(U390&gt;V390,O390*'UNIT VALUES'!$D$38*'UNIT VALUES'!$D$44,O390*'UNIT VALUES'!$D$41*'UNIT VALUES'!$D$44),IF(U390&gt;V390, O390*'UNIT VALUES'!$D$28*'UNIT VALUES'!$D$36,0)), 0)</f>
        <v>171996</v>
      </c>
      <c r="Z390" s="168">
        <f>ROUND(IF(C390="22", IF(U390&gt;V390,Q390*'UNIT VALUES'!$D$39*'UNIT VALUES'!$D$44,Q390*'UNIT VALUES'!$D$42*'UNIT VALUES'!$D$44), IF(U390&gt;V390, Q390*'UNIT VALUES'!$D$29*'UNIT VALUES'!$D$36, Q390*'UNIT VALUES'!$D$31*'UNIT VALUES'!$D$36)),0)</f>
        <v>211822</v>
      </c>
      <c r="AA390" s="168">
        <f>ROUND(IF(C390="22", IF(U390&gt;V390,0,R390*'UNIT VALUES'!$D$43*'UNIT VALUES'!$D$44),IF(CALCS!U390&gt;CALCS!V390,0,CALCS!R390*'UNIT VALUES'!$D$34*'UNIT VALUES'!$D$36)), 0)</f>
        <v>0</v>
      </c>
      <c r="AB390" s="168">
        <f>ROUND(IF(C390="22",IF(U390&gt;V390,S390*'UNIT VALUES'!$D$40*'UNIT VALUES'!$D$44,0),IF(U390&gt;V390,S390*'UNIT VALUES'!$D$30*'UNIT VALUES'!$D$36)), 0)</f>
        <v>82631</v>
      </c>
      <c r="AC390" s="168">
        <f>ROUND(IF(U390&gt;V390,0,IF(T390&gt;1, IF(C390="66", T390*'UNIT VALUES'!$D$33*'UNIT VALUES'!$D$36,T390*'UNIT VALUES'!$D$32*'UNIT VALUES'!$D$36),0)),0)</f>
        <v>0</v>
      </c>
      <c r="AD390" t="str">
        <f t="shared" si="14"/>
        <v>132832</v>
      </c>
    </row>
    <row r="391" spans="1:30" x14ac:dyDescent="0.25">
      <c r="A391" s="176" t="s">
        <v>5488</v>
      </c>
      <c r="B391" s="176" t="s">
        <v>1140</v>
      </c>
      <c r="C391" s="176" t="s">
        <v>27</v>
      </c>
      <c r="D391" s="176" t="s">
        <v>28</v>
      </c>
      <c r="E391" s="176" t="s">
        <v>1141</v>
      </c>
      <c r="F391" s="176" t="s">
        <v>1190</v>
      </c>
      <c r="G391" s="176" t="s">
        <v>1176</v>
      </c>
      <c r="H391" s="176" t="s">
        <v>23</v>
      </c>
      <c r="I391" s="176" t="s">
        <v>1191</v>
      </c>
      <c r="J391" s="176" t="s">
        <v>1150</v>
      </c>
      <c r="K391" s="176" t="s">
        <v>3333</v>
      </c>
      <c r="L391" s="176" t="s">
        <v>4878</v>
      </c>
      <c r="M391" s="177">
        <v>0</v>
      </c>
      <c r="N391" s="177">
        <v>0</v>
      </c>
      <c r="O391" s="177">
        <v>105703</v>
      </c>
      <c r="P391" s="177">
        <v>0</v>
      </c>
      <c r="Q391" s="177">
        <v>12316</v>
      </c>
      <c r="R391" s="177">
        <v>284</v>
      </c>
      <c r="S391" s="177">
        <v>927</v>
      </c>
      <c r="T391" s="24">
        <f>IF(P391&gt;0, ROUND(IF(IF(OR(C391="51", C391="52", C391="66"), (L391*'UNIT VALUES'!$C$26)-CALCS!P391,0)&gt;0, IF(OR(C391="51", C391="52", C391="66"), (L391*'UNIT VALUES'!$C$26)-CALCS!P391,0), 0), 0), ROUND(IF(IF(OR(C391="51", C391="52", C391="66"), (L391*'UNIT VALUES'!$C$26)-CALCS!O391,0)&gt;0, IF(OR(C391="51", C391="52", C391="66"), (L391*'UNIT VALUES'!$C$26)-CALCS!O391,0), 0), 0))</f>
        <v>0</v>
      </c>
      <c r="U391" s="25">
        <f>IF(C391="22", (O391*'UNIT VALUES'!$D$38)+(Q391*'UNIT VALUES'!$D$39)+(S391*'UNIT VALUES'!$D$40), (O391*'UNIT VALUES'!$D$28)+(Q391*'UNIT VALUES'!$D$29)+(S391*'UNIT VALUES'!$D$30))</f>
        <v>715097.76125914347</v>
      </c>
      <c r="V391" s="25">
        <f>IF(C391="22",(O391*'UNIT VALUES'!$D$41)+(Q391*'UNIT VALUES'!$D$42)+(R391*'UNIT VALUES'!$D$43),IF(C391="66",(Q391*'UNIT VALUES'!$D$31)+(T391*'UNIT VALUES'!$D$33)+(R391*'UNIT VALUES'!$D$34),(Q391*'UNIT VALUES'!$D$31)+(T391*'UNIT VALUES'!$D$32)+(R391*'UNIT VALUES'!$D$34)))</f>
        <v>229603.56519172317</v>
      </c>
      <c r="W391" s="25">
        <f t="shared" si="13"/>
        <v>715098</v>
      </c>
      <c r="X391" s="30">
        <f>ROUND(IF(C391="22", W391*'UNIT VALUES'!$D$44, W391*'UNIT VALUES'!$D$36), 0)</f>
        <v>625139</v>
      </c>
      <c r="Y391" s="168">
        <f>ROUND(IF(C391="22", IF(U391&gt;V391,O391*'UNIT VALUES'!$D$38*'UNIT VALUES'!$D$44,O391*'UNIT VALUES'!$D$41*'UNIT VALUES'!$D$44),IF(U391&gt;V391, O391*'UNIT VALUES'!$D$28*'UNIT VALUES'!$D$36,0)), 0)</f>
        <v>192187</v>
      </c>
      <c r="Z391" s="168">
        <f>ROUND(IF(C391="22", IF(U391&gt;V391,Q391*'UNIT VALUES'!$D$39*'UNIT VALUES'!$D$44,Q391*'UNIT VALUES'!$D$42*'UNIT VALUES'!$D$44), IF(U391&gt;V391, Q391*'UNIT VALUES'!$D$29*'UNIT VALUES'!$D$36, Q391*'UNIT VALUES'!$D$31*'UNIT VALUES'!$D$36)),0)</f>
        <v>300657</v>
      </c>
      <c r="AA391" s="168">
        <f>ROUND(IF(C391="22", IF(U391&gt;V391,0,R391*'UNIT VALUES'!$D$43*'UNIT VALUES'!$D$44),IF(CALCS!U391&gt;CALCS!V391,0,CALCS!R391*'UNIT VALUES'!$D$34*'UNIT VALUES'!$D$36)), 0)</f>
        <v>0</v>
      </c>
      <c r="AB391" s="168">
        <f>ROUND(IF(C391="22",IF(U391&gt;V391,S391*'UNIT VALUES'!$D$40*'UNIT VALUES'!$D$44,0),IF(U391&gt;V391,S391*'UNIT VALUES'!$D$30*'UNIT VALUES'!$D$36)), 0)</f>
        <v>132295</v>
      </c>
      <c r="AC391" s="168">
        <f>ROUND(IF(U391&gt;V391,0,IF(T391&gt;1, IF(C391="66", T391*'UNIT VALUES'!$D$33*'UNIT VALUES'!$D$36,T391*'UNIT VALUES'!$D$32*'UNIT VALUES'!$D$36),0)),0)</f>
        <v>0</v>
      </c>
      <c r="AD391" t="str">
        <f t="shared" si="14"/>
        <v>132890</v>
      </c>
    </row>
    <row r="392" spans="1:30" x14ac:dyDescent="0.25">
      <c r="A392" s="176" t="s">
        <v>5489</v>
      </c>
      <c r="B392" s="176" t="s">
        <v>1140</v>
      </c>
      <c r="C392" s="176" t="s">
        <v>27</v>
      </c>
      <c r="D392" s="176" t="s">
        <v>28</v>
      </c>
      <c r="E392" s="176" t="s">
        <v>1141</v>
      </c>
      <c r="F392" s="176" t="s">
        <v>1193</v>
      </c>
      <c r="G392" s="176" t="s">
        <v>126</v>
      </c>
      <c r="H392" s="176" t="s">
        <v>23</v>
      </c>
      <c r="I392" s="176" t="s">
        <v>634</v>
      </c>
      <c r="J392" s="176" t="s">
        <v>1194</v>
      </c>
      <c r="K392" s="176" t="s">
        <v>3333</v>
      </c>
      <c r="L392" s="176" t="s">
        <v>5490</v>
      </c>
      <c r="M392" s="177">
        <v>141658</v>
      </c>
      <c r="N392" s="177">
        <v>141390</v>
      </c>
      <c r="O392" s="177">
        <v>146763</v>
      </c>
      <c r="P392" s="177">
        <v>0</v>
      </c>
      <c r="Q392" s="177">
        <v>35168</v>
      </c>
      <c r="R392" s="177">
        <v>10745</v>
      </c>
      <c r="S392" s="177">
        <v>1235</v>
      </c>
      <c r="T392" s="24">
        <f>IF(P392&gt;0, ROUND(IF(IF(OR(C392="51", C392="52", C392="66"), (L392*'UNIT VALUES'!$C$26)-CALCS!P392,0)&gt;0, IF(OR(C392="51", C392="52", C392="66"), (L392*'UNIT VALUES'!$C$26)-CALCS!P392,0), 0), 0), ROUND(IF(IF(OR(C392="51", C392="52", C392="66"), (L392*'UNIT VALUES'!$C$26)-CALCS!O392,0)&gt;0, IF(OR(C392="51", C392="52", C392="66"), (L392*'UNIT VALUES'!$C$26)-CALCS!O392,0), 0), 0))</f>
        <v>89014</v>
      </c>
      <c r="U392" s="25">
        <f>IF(C392="22", (O392*'UNIT VALUES'!$D$38)+(Q392*'UNIT VALUES'!$D$39)+(S392*'UNIT VALUES'!$D$40), (O392*'UNIT VALUES'!$D$28)+(Q392*'UNIT VALUES'!$D$29)+(S392*'UNIT VALUES'!$D$30))</f>
        <v>1488914.1121624843</v>
      </c>
      <c r="V392" s="25">
        <f>IF(C392="22",(O392*'UNIT VALUES'!$D$41)+(Q392*'UNIT VALUES'!$D$42)+(R392*'UNIT VALUES'!$D$43),IF(C392="66",(Q392*'UNIT VALUES'!$D$31)+(T392*'UNIT VALUES'!$D$33)+(R392*'UNIT VALUES'!$D$34),(Q392*'UNIT VALUES'!$D$31)+(T392*'UNIT VALUES'!$D$32)+(R392*'UNIT VALUES'!$D$34)))</f>
        <v>2591859.4929831852</v>
      </c>
      <c r="W392" s="25">
        <f t="shared" si="13"/>
        <v>2591859</v>
      </c>
      <c r="X392" s="30">
        <f>ROUND(IF(C392="22", W392*'UNIT VALUES'!$D$44, W392*'UNIT VALUES'!$D$36), 0)</f>
        <v>2265805</v>
      </c>
      <c r="Y392" s="168">
        <f>ROUND(IF(C392="22", IF(U392&gt;V392,O392*'UNIT VALUES'!$D$38*'UNIT VALUES'!$D$44,O392*'UNIT VALUES'!$D$41*'UNIT VALUES'!$D$44),IF(U392&gt;V392, O392*'UNIT VALUES'!$D$28*'UNIT VALUES'!$D$36,0)), 0)</f>
        <v>0</v>
      </c>
      <c r="Z392" s="168">
        <f>ROUND(IF(C392="22", IF(U392&gt;V392,Q392*'UNIT VALUES'!$D$39*'UNIT VALUES'!$D$44,Q392*'UNIT VALUES'!$D$42*'UNIT VALUES'!$D$44), IF(U392&gt;V392, Q392*'UNIT VALUES'!$D$29*'UNIT VALUES'!$D$36, Q392*'UNIT VALUES'!$D$31*'UNIT VALUES'!$D$36)),0)</f>
        <v>515111</v>
      </c>
      <c r="AA392" s="168">
        <f>ROUND(IF(C392="22", IF(U392&gt;V392,0,R392*'UNIT VALUES'!$D$43*'UNIT VALUES'!$D$44),IF(CALCS!U392&gt;CALCS!V392,0,CALCS!R392*'UNIT VALUES'!$D$34*'UNIT VALUES'!$D$36)), 0)</f>
        <v>769002</v>
      </c>
      <c r="AB392" s="168">
        <f>ROUND(IF(C392="22",IF(U392&gt;V392,S392*'UNIT VALUES'!$D$40*'UNIT VALUES'!$D$44,0),IF(U392&gt;V392,S392*'UNIT VALUES'!$D$30*'UNIT VALUES'!$D$36)), 0)</f>
        <v>0</v>
      </c>
      <c r="AC392" s="168">
        <f>ROUND(IF(U392&gt;V392,0,IF(T392&gt;1, IF(C392="66", T392*'UNIT VALUES'!$D$33*'UNIT VALUES'!$D$36,T392*'UNIT VALUES'!$D$32*'UNIT VALUES'!$D$36),0)),0)</f>
        <v>981692</v>
      </c>
      <c r="AD392" t="str">
        <f t="shared" si="14"/>
        <v>132916</v>
      </c>
    </row>
    <row r="393" spans="1:30" x14ac:dyDescent="0.25">
      <c r="A393" s="176" t="s">
        <v>5491</v>
      </c>
      <c r="B393" s="176" t="s">
        <v>1140</v>
      </c>
      <c r="C393" s="176" t="s">
        <v>47</v>
      </c>
      <c r="D393" s="176" t="s">
        <v>48</v>
      </c>
      <c r="E393" s="176" t="s">
        <v>1141</v>
      </c>
      <c r="F393" s="176" t="s">
        <v>588</v>
      </c>
      <c r="G393" s="176" t="s">
        <v>294</v>
      </c>
      <c r="H393" s="176" t="s">
        <v>23</v>
      </c>
      <c r="I393" s="176" t="s">
        <v>1195</v>
      </c>
      <c r="J393" s="176" t="s">
        <v>1150</v>
      </c>
      <c r="K393" s="176" t="s">
        <v>3333</v>
      </c>
      <c r="L393" s="176" t="s">
        <v>5492</v>
      </c>
      <c r="M393" s="177">
        <v>0</v>
      </c>
      <c r="N393" s="177">
        <v>0</v>
      </c>
      <c r="O393" s="177">
        <v>56664</v>
      </c>
      <c r="P393" s="177">
        <v>0</v>
      </c>
      <c r="Q393" s="177">
        <v>7149</v>
      </c>
      <c r="R393" s="177">
        <v>227</v>
      </c>
      <c r="S393" s="177">
        <v>413</v>
      </c>
      <c r="T393" s="24">
        <f>IF(P393&gt;0, ROUND(IF(IF(OR(C393="51", C393="52", C393="66"), (L393*'UNIT VALUES'!$C$26)-CALCS!P393,0)&gt;0, IF(OR(C393="51", C393="52", C393="66"), (L393*'UNIT VALUES'!$C$26)-CALCS!P393,0), 0), 0), ROUND(IF(IF(OR(C393="51", C393="52", C393="66"), (L393*'UNIT VALUES'!$C$26)-CALCS!O393,0)&gt;0, IF(OR(C393="51", C393="52", C393="66"), (L393*'UNIT VALUES'!$C$26)-CALCS!O393,0), 0), 0))</f>
        <v>0</v>
      </c>
      <c r="U393" s="25">
        <f>IF(C393="22", (O393*'UNIT VALUES'!$D$38)+(Q393*'UNIT VALUES'!$D$39)+(S393*'UNIT VALUES'!$D$40), (O393*'UNIT VALUES'!$D$28)+(Q393*'UNIT VALUES'!$D$29)+(S393*'UNIT VALUES'!$D$30))</f>
        <v>384907.5679334107</v>
      </c>
      <c r="V393" s="25">
        <f>IF(C393="22",(O393*'UNIT VALUES'!$D$41)+(Q393*'UNIT VALUES'!$D$42)+(R393*'UNIT VALUES'!$D$43),IF(C393="66",(Q393*'UNIT VALUES'!$D$31)+(T393*'UNIT VALUES'!$D$33)+(R393*'UNIT VALUES'!$D$34),(Q393*'UNIT VALUES'!$D$31)+(T393*'UNIT VALUES'!$D$32)+(R393*'UNIT VALUES'!$D$34)))</f>
        <v>138364.59638377785</v>
      </c>
      <c r="W393" s="25">
        <f t="shared" si="13"/>
        <v>384908</v>
      </c>
      <c r="X393" s="30">
        <f>ROUND(IF(C393="22", W393*'UNIT VALUES'!$D$44, W393*'UNIT VALUES'!$D$36), 0)</f>
        <v>336487</v>
      </c>
      <c r="Y393" s="168">
        <f>ROUND(IF(C393="22", IF(U393&gt;V393,O393*'UNIT VALUES'!$D$38*'UNIT VALUES'!$D$44,O393*'UNIT VALUES'!$D$41*'UNIT VALUES'!$D$44),IF(U393&gt;V393, O393*'UNIT VALUES'!$D$28*'UNIT VALUES'!$D$36,0)), 0)</f>
        <v>103025</v>
      </c>
      <c r="Z393" s="168">
        <f>ROUND(IF(C393="22", IF(U393&gt;V393,Q393*'UNIT VALUES'!$D$39*'UNIT VALUES'!$D$44,Q393*'UNIT VALUES'!$D$42*'UNIT VALUES'!$D$44), IF(U393&gt;V393, Q393*'UNIT VALUES'!$D$29*'UNIT VALUES'!$D$36, Q393*'UNIT VALUES'!$D$31*'UNIT VALUES'!$D$36)),0)</f>
        <v>174521</v>
      </c>
      <c r="AA393" s="168">
        <f>ROUND(IF(C393="22", IF(U393&gt;V393,0,R393*'UNIT VALUES'!$D$43*'UNIT VALUES'!$D$44),IF(CALCS!U393&gt;CALCS!V393,0,CALCS!R393*'UNIT VALUES'!$D$34*'UNIT VALUES'!$D$36)), 0)</f>
        <v>0</v>
      </c>
      <c r="AB393" s="168">
        <f>ROUND(IF(C393="22",IF(U393&gt;V393,S393*'UNIT VALUES'!$D$40*'UNIT VALUES'!$D$44,0),IF(U393&gt;V393,S393*'UNIT VALUES'!$D$30*'UNIT VALUES'!$D$36)), 0)</f>
        <v>58941</v>
      </c>
      <c r="AC393" s="168">
        <f>ROUND(IF(U393&gt;V393,0,IF(T393&gt;1, IF(C393="66", T393*'UNIT VALUES'!$D$33*'UNIT VALUES'!$D$36,T393*'UNIT VALUES'!$D$32*'UNIT VALUES'!$D$36),0)),0)</f>
        <v>0</v>
      </c>
      <c r="AD393" t="str">
        <f t="shared" si="14"/>
        <v>133000</v>
      </c>
    </row>
    <row r="394" spans="1:30" x14ac:dyDescent="0.25">
      <c r="A394" s="176" t="s">
        <v>5493</v>
      </c>
      <c r="B394" s="176" t="s">
        <v>1140</v>
      </c>
      <c r="C394" s="176" t="s">
        <v>27</v>
      </c>
      <c r="D394" s="176" t="s">
        <v>28</v>
      </c>
      <c r="E394" s="176" t="s">
        <v>1141</v>
      </c>
      <c r="F394" s="176" t="s">
        <v>639</v>
      </c>
      <c r="G394" s="176" t="s">
        <v>1197</v>
      </c>
      <c r="H394" s="176" t="s">
        <v>23</v>
      </c>
      <c r="I394" s="176" t="s">
        <v>1198</v>
      </c>
      <c r="J394" s="176" t="s">
        <v>1199</v>
      </c>
      <c r="K394" s="176" t="s">
        <v>3333</v>
      </c>
      <c r="L394" s="176" t="s">
        <v>5494</v>
      </c>
      <c r="M394" s="177">
        <v>0</v>
      </c>
      <c r="N394" s="177">
        <v>0</v>
      </c>
      <c r="O394" s="177">
        <v>56474</v>
      </c>
      <c r="P394" s="177">
        <v>0</v>
      </c>
      <c r="Q394" s="177">
        <v>19030</v>
      </c>
      <c r="R394" s="177">
        <v>1088</v>
      </c>
      <c r="S394" s="177">
        <v>738</v>
      </c>
      <c r="T394" s="24">
        <f>IF(P394&gt;0, ROUND(IF(IF(OR(C394="51", C394="52", C394="66"), (L394*'UNIT VALUES'!$C$26)-CALCS!P394,0)&gt;0, IF(OR(C394="51", C394="52", C394="66"), (L394*'UNIT VALUES'!$C$26)-CALCS!P394,0), 0), 0), ROUND(IF(IF(OR(C394="51", C394="52", C394="66"), (L394*'UNIT VALUES'!$C$26)-CALCS!O394,0)&gt;0, IF(OR(C394="51", C394="52", C394="66"), (L394*'UNIT VALUES'!$C$26)-CALCS!O394,0), 0), 0))</f>
        <v>0</v>
      </c>
      <c r="U394" s="25">
        <f>IF(C394="22", (O394*'UNIT VALUES'!$D$38)+(Q394*'UNIT VALUES'!$D$39)+(S394*'UNIT VALUES'!$D$40), (O394*'UNIT VALUES'!$D$28)+(Q394*'UNIT VALUES'!$D$29)+(S394*'UNIT VALUES'!$D$30))</f>
        <v>769343.43763669359</v>
      </c>
      <c r="V394" s="25">
        <f>IF(C394="22",(O394*'UNIT VALUES'!$D$41)+(Q394*'UNIT VALUES'!$D$42)+(R394*'UNIT VALUES'!$D$43),IF(C394="66",(Q394*'UNIT VALUES'!$D$31)+(T394*'UNIT VALUES'!$D$33)+(R394*'UNIT VALUES'!$D$34),(Q394*'UNIT VALUES'!$D$31)+(T394*'UNIT VALUES'!$D$32)+(R394*'UNIT VALUES'!$D$34)))</f>
        <v>407917.16972521588</v>
      </c>
      <c r="W394" s="25">
        <f t="shared" si="13"/>
        <v>769343</v>
      </c>
      <c r="X394" s="30">
        <f>ROUND(IF(C394="22", W394*'UNIT VALUES'!$D$44, W394*'UNIT VALUES'!$D$36), 0)</f>
        <v>672560</v>
      </c>
      <c r="Y394" s="168">
        <f>ROUND(IF(C394="22", IF(U394&gt;V394,O394*'UNIT VALUES'!$D$38*'UNIT VALUES'!$D$44,O394*'UNIT VALUES'!$D$41*'UNIT VALUES'!$D$44),IF(U394&gt;V394, O394*'UNIT VALUES'!$D$28*'UNIT VALUES'!$D$36,0)), 0)</f>
        <v>102680</v>
      </c>
      <c r="Z394" s="168">
        <f>ROUND(IF(C394="22", IF(U394&gt;V394,Q394*'UNIT VALUES'!$D$39*'UNIT VALUES'!$D$44,Q394*'UNIT VALUES'!$D$42*'UNIT VALUES'!$D$44), IF(U394&gt;V394, Q394*'UNIT VALUES'!$D$29*'UNIT VALUES'!$D$36, Q394*'UNIT VALUES'!$D$31*'UNIT VALUES'!$D$36)),0)</f>
        <v>464558</v>
      </c>
      <c r="AA394" s="168">
        <f>ROUND(IF(C394="22", IF(U394&gt;V394,0,R394*'UNIT VALUES'!$D$43*'UNIT VALUES'!$D$44),IF(CALCS!U394&gt;CALCS!V394,0,CALCS!R394*'UNIT VALUES'!$D$34*'UNIT VALUES'!$D$36)), 0)</f>
        <v>0</v>
      </c>
      <c r="AB394" s="168">
        <f>ROUND(IF(C394="22",IF(U394&gt;V394,S394*'UNIT VALUES'!$D$40*'UNIT VALUES'!$D$44,0),IF(U394&gt;V394,S394*'UNIT VALUES'!$D$30*'UNIT VALUES'!$D$36)), 0)</f>
        <v>105322</v>
      </c>
      <c r="AC394" s="168">
        <f>ROUND(IF(U394&gt;V394,0,IF(T394&gt;1, IF(C394="66", T394*'UNIT VALUES'!$D$33*'UNIT VALUES'!$D$36,T394*'UNIT VALUES'!$D$32*'UNIT VALUES'!$D$36),0)),0)</f>
        <v>0</v>
      </c>
      <c r="AD394" t="str">
        <f t="shared" si="14"/>
        <v>133354</v>
      </c>
    </row>
    <row r="395" spans="1:30" x14ac:dyDescent="0.25">
      <c r="A395" s="176" t="s">
        <v>5495</v>
      </c>
      <c r="B395" s="176" t="s">
        <v>1140</v>
      </c>
      <c r="C395" s="176" t="s">
        <v>27</v>
      </c>
      <c r="D395" s="176" t="s">
        <v>28</v>
      </c>
      <c r="E395" s="176" t="s">
        <v>1141</v>
      </c>
      <c r="F395" s="176" t="s">
        <v>1201</v>
      </c>
      <c r="G395" s="176" t="s">
        <v>22</v>
      </c>
      <c r="H395" s="176" t="s">
        <v>23</v>
      </c>
      <c r="I395" s="176" t="s">
        <v>1202</v>
      </c>
      <c r="J395" s="176" t="s">
        <v>1203</v>
      </c>
      <c r="K395" s="176" t="s">
        <v>3333</v>
      </c>
      <c r="L395" s="176" t="s">
        <v>5496</v>
      </c>
      <c r="M395" s="177">
        <v>39893</v>
      </c>
      <c r="N395" s="177">
        <v>39893</v>
      </c>
      <c r="O395" s="177">
        <v>74388</v>
      </c>
      <c r="P395" s="177">
        <v>0</v>
      </c>
      <c r="Q395" s="177">
        <v>16704</v>
      </c>
      <c r="R395" s="177">
        <v>252</v>
      </c>
      <c r="S395" s="177">
        <v>575</v>
      </c>
      <c r="T395" s="24">
        <f>IF(P395&gt;0, ROUND(IF(IF(OR(C395="51", C395="52", C395="66"), (L395*'UNIT VALUES'!$C$26)-CALCS!P395,0)&gt;0, IF(OR(C395="51", C395="52", C395="66"), (L395*'UNIT VALUES'!$C$26)-CALCS!P395,0), 0), 0), ROUND(IF(IF(OR(C395="51", C395="52", C395="66"), (L395*'UNIT VALUES'!$C$26)-CALCS!O395,0)&gt;0, IF(OR(C395="51", C395="52", C395="66"), (L395*'UNIT VALUES'!$C$26)-CALCS!O395,0), 0), 0))</f>
        <v>0</v>
      </c>
      <c r="U395" s="25">
        <f>IF(C395="22", (O395*'UNIT VALUES'!$D$38)+(Q395*'UNIT VALUES'!$D$39)+(S395*'UNIT VALUES'!$D$40), (O395*'UNIT VALUES'!$D$28)+(Q395*'UNIT VALUES'!$D$29)+(S395*'UNIT VALUES'!$D$30))</f>
        <v>715038.4286902718</v>
      </c>
      <c r="V395" s="25">
        <f>IF(C395="22",(O395*'UNIT VALUES'!$D$41)+(Q395*'UNIT VALUES'!$D$42)+(R395*'UNIT VALUES'!$D$43),IF(C395="66",(Q395*'UNIT VALUES'!$D$31)+(T395*'UNIT VALUES'!$D$33)+(R395*'UNIT VALUES'!$D$34),(Q395*'UNIT VALUES'!$D$31)+(T395*'UNIT VALUES'!$D$32)+(R395*'UNIT VALUES'!$D$34)))</f>
        <v>300504.28884656524</v>
      </c>
      <c r="W395" s="25">
        <f t="shared" si="13"/>
        <v>715038</v>
      </c>
      <c r="X395" s="30">
        <f>ROUND(IF(C395="22", W395*'UNIT VALUES'!$D$44, W395*'UNIT VALUES'!$D$36), 0)</f>
        <v>625087</v>
      </c>
      <c r="Y395" s="168">
        <f>ROUND(IF(C395="22", IF(U395&gt;V395,O395*'UNIT VALUES'!$D$38*'UNIT VALUES'!$D$44,O395*'UNIT VALUES'!$D$41*'UNIT VALUES'!$D$44),IF(U395&gt;V395, O395*'UNIT VALUES'!$D$28*'UNIT VALUES'!$D$36,0)), 0)</f>
        <v>135251</v>
      </c>
      <c r="Z395" s="168">
        <f>ROUND(IF(C395="22", IF(U395&gt;V395,Q395*'UNIT VALUES'!$D$39*'UNIT VALUES'!$D$44,Q395*'UNIT VALUES'!$D$42*'UNIT VALUES'!$D$44), IF(U395&gt;V395, Q395*'UNIT VALUES'!$D$29*'UNIT VALUES'!$D$36, Q395*'UNIT VALUES'!$D$31*'UNIT VALUES'!$D$36)),0)</f>
        <v>407776</v>
      </c>
      <c r="AA395" s="168">
        <f>ROUND(IF(C395="22", IF(U395&gt;V395,0,R395*'UNIT VALUES'!$D$43*'UNIT VALUES'!$D$44),IF(CALCS!U395&gt;CALCS!V395,0,CALCS!R395*'UNIT VALUES'!$D$34*'UNIT VALUES'!$D$36)), 0)</f>
        <v>0</v>
      </c>
      <c r="AB395" s="168">
        <f>ROUND(IF(C395="22",IF(U395&gt;V395,S395*'UNIT VALUES'!$D$40*'UNIT VALUES'!$D$44,0),IF(U395&gt;V395,S395*'UNIT VALUES'!$D$30*'UNIT VALUES'!$D$36)), 0)</f>
        <v>82060</v>
      </c>
      <c r="AC395" s="168">
        <f>ROUND(IF(U395&gt;V395,0,IF(T395&gt;1, IF(C395="66", T395*'UNIT VALUES'!$D$33*'UNIT VALUES'!$D$36,T395*'UNIT VALUES'!$D$32*'UNIT VALUES'!$D$36),0)),0)</f>
        <v>0</v>
      </c>
      <c r="AD395" t="str">
        <f t="shared" si="14"/>
        <v>133432</v>
      </c>
    </row>
    <row r="396" spans="1:30" x14ac:dyDescent="0.25">
      <c r="A396" s="176" t="s">
        <v>5497</v>
      </c>
      <c r="B396" s="176" t="s">
        <v>1140</v>
      </c>
      <c r="C396" s="176" t="s">
        <v>99</v>
      </c>
      <c r="D396" s="176" t="s">
        <v>100</v>
      </c>
      <c r="E396" s="176" t="s">
        <v>1141</v>
      </c>
      <c r="F396" s="176" t="s">
        <v>1116</v>
      </c>
      <c r="G396" s="176" t="s">
        <v>1092</v>
      </c>
      <c r="H396" s="176" t="s">
        <v>23</v>
      </c>
      <c r="I396" s="176" t="s">
        <v>23</v>
      </c>
      <c r="J396" s="176" t="s">
        <v>1150</v>
      </c>
      <c r="K396" s="176" t="s">
        <v>3333</v>
      </c>
      <c r="L396" s="176" t="s">
        <v>5498</v>
      </c>
      <c r="M396" s="177">
        <v>0</v>
      </c>
      <c r="N396" s="177">
        <v>0</v>
      </c>
      <c r="O396" s="177">
        <v>242400</v>
      </c>
      <c r="P396" s="177">
        <v>0</v>
      </c>
      <c r="Q396" s="177">
        <v>24507</v>
      </c>
      <c r="R396" s="177">
        <v>1443</v>
      </c>
      <c r="S396" s="177">
        <v>1751</v>
      </c>
      <c r="T396" s="24">
        <f>IF(P396&gt;0, ROUND(IF(IF(OR(C396="51", C396="52", C396="66"), (L396*'UNIT VALUES'!$C$26)-CALCS!P396,0)&gt;0, IF(OR(C396="51", C396="52", C396="66"), (L396*'UNIT VALUES'!$C$26)-CALCS!P396,0), 0), 0), ROUND(IF(IF(OR(C396="51", C396="52", C396="66"), (L396*'UNIT VALUES'!$C$26)-CALCS!O396,0)&gt;0, IF(OR(C396="51", C396="52", C396="66"), (L396*'UNIT VALUES'!$C$26)-CALCS!O396,0), 0), 0))</f>
        <v>0</v>
      </c>
      <c r="U396" s="25">
        <f>IF(C396="22", (O396*'UNIT VALUES'!$D$38)+(Q396*'UNIT VALUES'!$D$39)+(S396*'UNIT VALUES'!$D$40), (O396*'UNIT VALUES'!$D$28)+(Q396*'UNIT VALUES'!$D$29)+(S396*'UNIT VALUES'!$D$30))</f>
        <v>1474352.0617080512</v>
      </c>
      <c r="V396" s="25">
        <f>IF(C396="22",(O396*'UNIT VALUES'!$D$41)+(Q396*'UNIT VALUES'!$D$42)+(R396*'UNIT VALUES'!$D$43),IF(C396="66",(Q396*'UNIT VALUES'!$D$31)+(T396*'UNIT VALUES'!$D$33)+(R396*'UNIT VALUES'!$D$34),(Q396*'UNIT VALUES'!$D$31)+(T396*'UNIT VALUES'!$D$32)+(R396*'UNIT VALUES'!$D$34)))</f>
        <v>528746.58778689185</v>
      </c>
      <c r="W396" s="25">
        <f t="shared" si="13"/>
        <v>1474352</v>
      </c>
      <c r="X396" s="30">
        <f>ROUND(IF(C396="22", W396*'UNIT VALUES'!$D$44, W396*'UNIT VALUES'!$D$36), 0)</f>
        <v>1288879</v>
      </c>
      <c r="Y396" s="168">
        <f>ROUND(IF(C396="22", IF(U396&gt;V396,O396*'UNIT VALUES'!$D$38*'UNIT VALUES'!$D$44,O396*'UNIT VALUES'!$D$41*'UNIT VALUES'!$D$44),IF(U396&gt;V396, O396*'UNIT VALUES'!$D$28*'UNIT VALUES'!$D$36,0)), 0)</f>
        <v>440726</v>
      </c>
      <c r="Z396" s="168">
        <f>ROUND(IF(C396="22", IF(U396&gt;V396,Q396*'UNIT VALUES'!$D$39*'UNIT VALUES'!$D$44,Q396*'UNIT VALUES'!$D$42*'UNIT VALUES'!$D$44), IF(U396&gt;V396, Q396*'UNIT VALUES'!$D$29*'UNIT VALUES'!$D$36, Q396*'UNIT VALUES'!$D$31*'UNIT VALUES'!$D$36)),0)</f>
        <v>598262</v>
      </c>
      <c r="AA396" s="168">
        <f>ROUND(IF(C396="22", IF(U396&gt;V396,0,R396*'UNIT VALUES'!$D$43*'UNIT VALUES'!$D$44),IF(CALCS!U396&gt;CALCS!V396,0,CALCS!R396*'UNIT VALUES'!$D$34*'UNIT VALUES'!$D$36)), 0)</f>
        <v>0</v>
      </c>
      <c r="AB396" s="168">
        <f>ROUND(IF(C396="22",IF(U396&gt;V396,S396*'UNIT VALUES'!$D$40*'UNIT VALUES'!$D$44,0),IF(U396&gt;V396,S396*'UNIT VALUES'!$D$30*'UNIT VALUES'!$D$36)), 0)</f>
        <v>249891</v>
      </c>
      <c r="AC396" s="168">
        <f>ROUND(IF(U396&gt;V396,0,IF(T396&gt;1, IF(C396="66", T396*'UNIT VALUES'!$D$33*'UNIT VALUES'!$D$36,T396*'UNIT VALUES'!$D$32*'UNIT VALUES'!$D$36),0)),0)</f>
        <v>0</v>
      </c>
      <c r="AD396" t="str">
        <f t="shared" si="14"/>
        <v>139057</v>
      </c>
    </row>
    <row r="397" spans="1:30" x14ac:dyDescent="0.25">
      <c r="A397" s="176" t="s">
        <v>5499</v>
      </c>
      <c r="B397" s="176" t="s">
        <v>1140</v>
      </c>
      <c r="C397" s="176" t="s">
        <v>99</v>
      </c>
      <c r="D397" s="176" t="s">
        <v>100</v>
      </c>
      <c r="E397" s="176" t="s">
        <v>1141</v>
      </c>
      <c r="F397" s="176" t="s">
        <v>1206</v>
      </c>
      <c r="G397" s="176" t="s">
        <v>1207</v>
      </c>
      <c r="H397" s="176" t="s">
        <v>23</v>
      </c>
      <c r="I397" s="176" t="s">
        <v>23</v>
      </c>
      <c r="J397" s="176" t="s">
        <v>1150</v>
      </c>
      <c r="K397" s="176" t="s">
        <v>3333</v>
      </c>
      <c r="L397" s="176" t="s">
        <v>4914</v>
      </c>
      <c r="M397" s="177">
        <v>0</v>
      </c>
      <c r="N397" s="177">
        <v>0</v>
      </c>
      <c r="O397" s="177">
        <v>278103</v>
      </c>
      <c r="P397" s="177">
        <v>0</v>
      </c>
      <c r="Q397" s="177">
        <v>65384</v>
      </c>
      <c r="R397" s="177">
        <v>1001</v>
      </c>
      <c r="S397" s="177">
        <v>3717</v>
      </c>
      <c r="T397" s="24">
        <f>IF(P397&gt;0, ROUND(IF(IF(OR(C397="51", C397="52", C397="66"), (L397*'UNIT VALUES'!$C$26)-CALCS!P397,0)&gt;0, IF(OR(C397="51", C397="52", C397="66"), (L397*'UNIT VALUES'!$C$26)-CALCS!P397,0), 0), 0), ROUND(IF(IF(OR(C397="51", C397="52", C397="66"), (L397*'UNIT VALUES'!$C$26)-CALCS!O397,0)&gt;0, IF(OR(C397="51", C397="52", C397="66"), (L397*'UNIT VALUES'!$C$26)-CALCS!O397,0), 0), 0))</f>
        <v>0</v>
      </c>
      <c r="U397" s="25">
        <f>IF(C397="22", (O397*'UNIT VALUES'!$D$38)+(Q397*'UNIT VALUES'!$D$39)+(S397*'UNIT VALUES'!$D$40), (O397*'UNIT VALUES'!$D$28)+(Q397*'UNIT VALUES'!$D$29)+(S397*'UNIT VALUES'!$D$30))</f>
        <v>3011040.0613746741</v>
      </c>
      <c r="V397" s="25">
        <f>IF(C397="22",(O397*'UNIT VALUES'!$D$41)+(Q397*'UNIT VALUES'!$D$42)+(R397*'UNIT VALUES'!$D$43),IF(C397="66",(Q397*'UNIT VALUES'!$D$31)+(T397*'UNIT VALUES'!$D$33)+(R397*'UNIT VALUES'!$D$34),(Q397*'UNIT VALUES'!$D$31)+(T397*'UNIT VALUES'!$D$32)+(R397*'UNIT VALUES'!$D$34)))</f>
        <v>1177451.0766631807</v>
      </c>
      <c r="W397" s="25">
        <f t="shared" si="13"/>
        <v>3011040</v>
      </c>
      <c r="X397" s="30">
        <f>ROUND(IF(C397="22", W397*'UNIT VALUES'!$D$44, W397*'UNIT VALUES'!$D$36), 0)</f>
        <v>2632253</v>
      </c>
      <c r="Y397" s="168">
        <f>ROUND(IF(C397="22", IF(U397&gt;V397,O397*'UNIT VALUES'!$D$38*'UNIT VALUES'!$D$44,O397*'UNIT VALUES'!$D$41*'UNIT VALUES'!$D$44),IF(U397&gt;V397, O397*'UNIT VALUES'!$D$28*'UNIT VALUES'!$D$36,0)), 0)</f>
        <v>505641</v>
      </c>
      <c r="Z397" s="168">
        <f>ROUND(IF(C397="22", IF(U397&gt;V397,Q397*'UNIT VALUES'!$D$39*'UNIT VALUES'!$D$44,Q397*'UNIT VALUES'!$D$42*'UNIT VALUES'!$D$44), IF(U397&gt;V397, Q397*'UNIT VALUES'!$D$29*'UNIT VALUES'!$D$36, Q397*'UNIT VALUES'!$D$31*'UNIT VALUES'!$D$36)),0)</f>
        <v>1596147</v>
      </c>
      <c r="AA397" s="168">
        <f>ROUND(IF(C397="22", IF(U397&gt;V397,0,R397*'UNIT VALUES'!$D$43*'UNIT VALUES'!$D$44),IF(CALCS!U397&gt;CALCS!V397,0,CALCS!R397*'UNIT VALUES'!$D$34*'UNIT VALUES'!$D$36)), 0)</f>
        <v>0</v>
      </c>
      <c r="AB397" s="168">
        <f>ROUND(IF(C397="22",IF(U397&gt;V397,S397*'UNIT VALUES'!$D$40*'UNIT VALUES'!$D$44,0),IF(U397&gt;V397,S397*'UNIT VALUES'!$D$30*'UNIT VALUES'!$D$36)), 0)</f>
        <v>530465</v>
      </c>
      <c r="AC397" s="168">
        <f>ROUND(IF(U397&gt;V397,0,IF(T397&gt;1, IF(C397="66", T397*'UNIT VALUES'!$D$33*'UNIT VALUES'!$D$36,T397*'UNIT VALUES'!$D$32*'UNIT VALUES'!$D$36),0)),0)</f>
        <v>0</v>
      </c>
      <c r="AD397" t="str">
        <f t="shared" si="14"/>
        <v>139063</v>
      </c>
    </row>
    <row r="398" spans="1:30" x14ac:dyDescent="0.25">
      <c r="A398" s="176" t="s">
        <v>5500</v>
      </c>
      <c r="B398" s="176" t="s">
        <v>1140</v>
      </c>
      <c r="C398" s="176" t="s">
        <v>99</v>
      </c>
      <c r="D398" s="176" t="s">
        <v>100</v>
      </c>
      <c r="E398" s="176" t="s">
        <v>1141</v>
      </c>
      <c r="F398" s="176" t="s">
        <v>760</v>
      </c>
      <c r="G398" s="176" t="s">
        <v>294</v>
      </c>
      <c r="H398" s="176" t="s">
        <v>23</v>
      </c>
      <c r="I398" s="176" t="s">
        <v>23</v>
      </c>
      <c r="J398" s="176" t="s">
        <v>1150</v>
      </c>
      <c r="K398" s="176" t="s">
        <v>3333</v>
      </c>
      <c r="L398" s="176" t="s">
        <v>5501</v>
      </c>
      <c r="M398" s="177">
        <v>245312</v>
      </c>
      <c r="N398" s="177">
        <v>246585</v>
      </c>
      <c r="O398" s="177">
        <v>630588</v>
      </c>
      <c r="P398" s="177">
        <v>0</v>
      </c>
      <c r="Q398" s="177">
        <v>69359</v>
      </c>
      <c r="R398" s="177">
        <v>2102</v>
      </c>
      <c r="S398" s="177">
        <v>3739</v>
      </c>
      <c r="T398" s="24">
        <f>IF(P398&gt;0, ROUND(IF(IF(OR(C398="51", C398="52", C398="66"), (L398*'UNIT VALUES'!$C$26)-CALCS!P398,0)&gt;0, IF(OR(C398="51", C398="52", C398="66"), (L398*'UNIT VALUES'!$C$26)-CALCS!P398,0), 0), 0), ROUND(IF(IF(OR(C398="51", C398="52", C398="66"), (L398*'UNIT VALUES'!$C$26)-CALCS!O398,0)&gt;0, IF(OR(C398="51", C398="52", C398="66"), (L398*'UNIT VALUES'!$C$26)-CALCS!O398,0), 0), 0))</f>
        <v>0</v>
      </c>
      <c r="U398" s="25">
        <f>IF(C398="22", (O398*'UNIT VALUES'!$D$38)+(Q398*'UNIT VALUES'!$D$39)+(S398*'UNIT VALUES'!$D$40), (O398*'UNIT VALUES'!$D$28)+(Q398*'UNIT VALUES'!$D$29)+(S398*'UNIT VALUES'!$D$30))</f>
        <v>3858737.3813813971</v>
      </c>
      <c r="V398" s="25">
        <f>IF(C398="22",(O398*'UNIT VALUES'!$D$41)+(Q398*'UNIT VALUES'!$D$42)+(R398*'UNIT VALUES'!$D$43),IF(C398="66",(Q398*'UNIT VALUES'!$D$31)+(T398*'UNIT VALUES'!$D$33)+(R398*'UNIT VALUES'!$D$34),(Q398*'UNIT VALUES'!$D$31)+(T398*'UNIT VALUES'!$D$32)+(R398*'UNIT VALUES'!$D$34)))</f>
        <v>1334187.5915036839</v>
      </c>
      <c r="W398" s="25">
        <f t="shared" si="13"/>
        <v>3858737</v>
      </c>
      <c r="X398" s="30">
        <f>ROUND(IF(C398="22", W398*'UNIT VALUES'!$D$44, W398*'UNIT VALUES'!$D$36), 0)</f>
        <v>3373310</v>
      </c>
      <c r="Y398" s="168">
        <f>ROUND(IF(C398="22", IF(U398&gt;V398,O398*'UNIT VALUES'!$D$38*'UNIT VALUES'!$D$44,O398*'UNIT VALUES'!$D$41*'UNIT VALUES'!$D$44),IF(U398&gt;V398, O398*'UNIT VALUES'!$D$28*'UNIT VALUES'!$D$36,0)), 0)</f>
        <v>1146521</v>
      </c>
      <c r="Z398" s="168">
        <f>ROUND(IF(C398="22", IF(U398&gt;V398,Q398*'UNIT VALUES'!$D$39*'UNIT VALUES'!$D$44,Q398*'UNIT VALUES'!$D$42*'UNIT VALUES'!$D$44), IF(U398&gt;V398, Q398*'UNIT VALUES'!$D$29*'UNIT VALUES'!$D$36, Q398*'UNIT VALUES'!$D$31*'UNIT VALUES'!$D$36)),0)</f>
        <v>1693185</v>
      </c>
      <c r="AA398" s="168">
        <f>ROUND(IF(C398="22", IF(U398&gt;V398,0,R398*'UNIT VALUES'!$D$43*'UNIT VALUES'!$D$44),IF(CALCS!U398&gt;CALCS!V398,0,CALCS!R398*'UNIT VALUES'!$D$34*'UNIT VALUES'!$D$36)), 0)</f>
        <v>0</v>
      </c>
      <c r="AB398" s="168">
        <f>ROUND(IF(C398="22",IF(U398&gt;V398,S398*'UNIT VALUES'!$D$40*'UNIT VALUES'!$D$44,0),IF(U398&gt;V398,S398*'UNIT VALUES'!$D$30*'UNIT VALUES'!$D$36)), 0)</f>
        <v>533604</v>
      </c>
      <c r="AC398" s="168">
        <f>ROUND(IF(U398&gt;V398,0,IF(T398&gt;1, IF(C398="66", T398*'UNIT VALUES'!$D$33*'UNIT VALUES'!$D$36,T398*'UNIT VALUES'!$D$32*'UNIT VALUES'!$D$36),0)),0)</f>
        <v>0</v>
      </c>
      <c r="AD398" t="str">
        <f t="shared" si="14"/>
        <v>139067</v>
      </c>
    </row>
    <row r="399" spans="1:30" x14ac:dyDescent="0.25">
      <c r="A399" s="176" t="s">
        <v>5502</v>
      </c>
      <c r="B399" s="176" t="s">
        <v>1140</v>
      </c>
      <c r="C399" s="176" t="s">
        <v>99</v>
      </c>
      <c r="D399" s="176" t="s">
        <v>100</v>
      </c>
      <c r="E399" s="176" t="s">
        <v>1141</v>
      </c>
      <c r="F399" s="176" t="s">
        <v>1210</v>
      </c>
      <c r="G399" s="176" t="s">
        <v>574</v>
      </c>
      <c r="H399" s="176" t="s">
        <v>23</v>
      </c>
      <c r="I399" s="176" t="s">
        <v>23</v>
      </c>
      <c r="J399" s="176" t="s">
        <v>1150</v>
      </c>
      <c r="K399" s="176" t="s">
        <v>3333</v>
      </c>
      <c r="L399" s="176" t="s">
        <v>5503</v>
      </c>
      <c r="M399" s="177">
        <v>443627</v>
      </c>
      <c r="N399" s="177">
        <v>443527</v>
      </c>
      <c r="O399" s="177">
        <v>654859</v>
      </c>
      <c r="P399" s="177">
        <v>0</v>
      </c>
      <c r="Q399" s="177">
        <v>126139</v>
      </c>
      <c r="R399" s="177">
        <v>6373</v>
      </c>
      <c r="S399" s="177">
        <v>6861</v>
      </c>
      <c r="T399" s="24">
        <f>IF(P399&gt;0, ROUND(IF(IF(OR(C399="51", C399="52", C399="66"), (L399*'UNIT VALUES'!$C$26)-CALCS!P399,0)&gt;0, IF(OR(C399="51", C399="52", C399="66"), (L399*'UNIT VALUES'!$C$26)-CALCS!P399,0), 0), 0), ROUND(IF(IF(OR(C399="51", C399="52", C399="66"), (L399*'UNIT VALUES'!$C$26)-CALCS!O399,0)&gt;0, IF(OR(C399="51", C399="52", C399="66"), (L399*'UNIT VALUES'!$C$26)-CALCS!O399,0), 0), 0))</f>
        <v>0</v>
      </c>
      <c r="U399" s="25">
        <f>IF(C399="22", (O399*'UNIT VALUES'!$D$38)+(Q399*'UNIT VALUES'!$D$39)+(S399*'UNIT VALUES'!$D$40), (O399*'UNIT VALUES'!$D$28)+(Q399*'UNIT VALUES'!$D$29)+(S399*'UNIT VALUES'!$D$30))</f>
        <v>6004454.2227587383</v>
      </c>
      <c r="V399" s="25">
        <f>IF(C399="22",(O399*'UNIT VALUES'!$D$41)+(Q399*'UNIT VALUES'!$D$42)+(R399*'UNIT VALUES'!$D$43),IF(C399="66",(Q399*'UNIT VALUES'!$D$31)+(T399*'UNIT VALUES'!$D$33)+(R399*'UNIT VALUES'!$D$34),(Q399*'UNIT VALUES'!$D$31)+(T399*'UNIT VALUES'!$D$32)+(R399*'UNIT VALUES'!$D$34)))</f>
        <v>2635185.3759866343</v>
      </c>
      <c r="W399" s="25">
        <f t="shared" si="13"/>
        <v>6004454</v>
      </c>
      <c r="X399" s="30">
        <f>ROUND(IF(C399="22", W399*'UNIT VALUES'!$D$44, W399*'UNIT VALUES'!$D$36), 0)</f>
        <v>5249097</v>
      </c>
      <c r="Y399" s="168">
        <f>ROUND(IF(C399="22", IF(U399&gt;V399,O399*'UNIT VALUES'!$D$38*'UNIT VALUES'!$D$44,O399*'UNIT VALUES'!$D$41*'UNIT VALUES'!$D$44),IF(U399&gt;V399, O399*'UNIT VALUES'!$D$28*'UNIT VALUES'!$D$36,0)), 0)</f>
        <v>1190650</v>
      </c>
      <c r="Z399" s="168">
        <f>ROUND(IF(C399="22", IF(U399&gt;V399,Q399*'UNIT VALUES'!$D$39*'UNIT VALUES'!$D$44,Q399*'UNIT VALUES'!$D$42*'UNIT VALUES'!$D$44), IF(U399&gt;V399, Q399*'UNIT VALUES'!$D$29*'UNIT VALUES'!$D$36, Q399*'UNIT VALUES'!$D$31*'UNIT VALUES'!$D$36)),0)</f>
        <v>3079292</v>
      </c>
      <c r="AA399" s="168">
        <f>ROUND(IF(C399="22", IF(U399&gt;V399,0,R399*'UNIT VALUES'!$D$43*'UNIT VALUES'!$D$44),IF(CALCS!U399&gt;CALCS!V399,0,CALCS!R399*'UNIT VALUES'!$D$34*'UNIT VALUES'!$D$36)), 0)</f>
        <v>0</v>
      </c>
      <c r="AB399" s="168">
        <f>ROUND(IF(C399="22",IF(U399&gt;V399,S399*'UNIT VALUES'!$D$40*'UNIT VALUES'!$D$44,0),IF(U399&gt;V399,S399*'UNIT VALUES'!$D$30*'UNIT VALUES'!$D$36)), 0)</f>
        <v>979155</v>
      </c>
      <c r="AC399" s="168">
        <f>ROUND(IF(U399&gt;V399,0,IF(T399&gt;1, IF(C399="66", T399*'UNIT VALUES'!$D$33*'UNIT VALUES'!$D$36,T399*'UNIT VALUES'!$D$32*'UNIT VALUES'!$D$36),0)),0)</f>
        <v>0</v>
      </c>
      <c r="AD399" t="str">
        <f t="shared" si="14"/>
        <v>139089</v>
      </c>
    </row>
    <row r="400" spans="1:30" x14ac:dyDescent="0.25">
      <c r="A400" s="176" t="s">
        <v>5504</v>
      </c>
      <c r="B400" s="176" t="s">
        <v>1140</v>
      </c>
      <c r="C400" s="176" t="s">
        <v>99</v>
      </c>
      <c r="D400" s="176" t="s">
        <v>100</v>
      </c>
      <c r="E400" s="176" t="s">
        <v>1141</v>
      </c>
      <c r="F400" s="176" t="s">
        <v>1212</v>
      </c>
      <c r="G400" s="176" t="s">
        <v>1176</v>
      </c>
      <c r="H400" s="176" t="s">
        <v>23</v>
      </c>
      <c r="I400" s="176" t="s">
        <v>23</v>
      </c>
      <c r="J400" s="176" t="s">
        <v>1150</v>
      </c>
      <c r="K400" s="176" t="s">
        <v>3333</v>
      </c>
      <c r="L400" s="176" t="s">
        <v>5505</v>
      </c>
      <c r="M400" s="177">
        <v>181130</v>
      </c>
      <c r="N400" s="177">
        <v>182464</v>
      </c>
      <c r="O400" s="177">
        <v>300999</v>
      </c>
      <c r="P400" s="177">
        <v>0</v>
      </c>
      <c r="Q400" s="177">
        <v>44052</v>
      </c>
      <c r="R400" s="177">
        <v>3508</v>
      </c>
      <c r="S400" s="177">
        <v>2056</v>
      </c>
      <c r="T400" s="24">
        <f>IF(P400&gt;0, ROUND(IF(IF(OR(C400="51", C400="52", C400="66"), (L400*'UNIT VALUES'!$C$26)-CALCS!P400,0)&gt;0, IF(OR(C400="51", C400="52", C400="66"), (L400*'UNIT VALUES'!$C$26)-CALCS!P400,0), 0), 0), ROUND(IF(IF(OR(C400="51", C400="52", C400="66"), (L400*'UNIT VALUES'!$C$26)-CALCS!O400,0)&gt;0, IF(OR(C400="51", C400="52", C400="66"), (L400*'UNIT VALUES'!$C$26)-CALCS!O400,0), 0), 0))</f>
        <v>0</v>
      </c>
      <c r="U400" s="25">
        <f>IF(C400="22", (O400*'UNIT VALUES'!$D$38)+(Q400*'UNIT VALUES'!$D$39)+(S400*'UNIT VALUES'!$D$40), (O400*'UNIT VALUES'!$D$28)+(Q400*'UNIT VALUES'!$D$29)+(S400*'UNIT VALUES'!$D$30))</f>
        <v>2191809.2003906504</v>
      </c>
      <c r="V400" s="25">
        <f>IF(C400="22",(O400*'UNIT VALUES'!$D$41)+(Q400*'UNIT VALUES'!$D$42)+(R400*'UNIT VALUES'!$D$43),IF(C400="66",(Q400*'UNIT VALUES'!$D$31)+(T400*'UNIT VALUES'!$D$33)+(R400*'UNIT VALUES'!$D$34),(Q400*'UNIT VALUES'!$D$31)+(T400*'UNIT VALUES'!$D$32)+(R400*'UNIT VALUES'!$D$34)))</f>
        <v>1025276.8036908729</v>
      </c>
      <c r="W400" s="25">
        <f t="shared" si="13"/>
        <v>2191809</v>
      </c>
      <c r="X400" s="30">
        <f>ROUND(IF(C400="22", W400*'UNIT VALUES'!$D$44, W400*'UNIT VALUES'!$D$36), 0)</f>
        <v>1916081</v>
      </c>
      <c r="Y400" s="168">
        <f>ROUND(IF(C400="22", IF(U400&gt;V400,O400*'UNIT VALUES'!$D$38*'UNIT VALUES'!$D$44,O400*'UNIT VALUES'!$D$41*'UNIT VALUES'!$D$44),IF(U400&gt;V400, O400*'UNIT VALUES'!$D$28*'UNIT VALUES'!$D$36,0)), 0)</f>
        <v>547270</v>
      </c>
      <c r="Z400" s="168">
        <f>ROUND(IF(C400="22", IF(U400&gt;V400,Q400*'UNIT VALUES'!$D$39*'UNIT VALUES'!$D$44,Q400*'UNIT VALUES'!$D$42*'UNIT VALUES'!$D$44), IF(U400&gt;V400, Q400*'UNIT VALUES'!$D$29*'UNIT VALUES'!$D$36, Q400*'UNIT VALUES'!$D$31*'UNIT VALUES'!$D$36)),0)</f>
        <v>1075393</v>
      </c>
      <c r="AA400" s="168">
        <f>ROUND(IF(C400="22", IF(U400&gt;V400,0,R400*'UNIT VALUES'!$D$43*'UNIT VALUES'!$D$44),IF(CALCS!U400&gt;CALCS!V400,0,CALCS!R400*'UNIT VALUES'!$D$34*'UNIT VALUES'!$D$36)), 0)</f>
        <v>0</v>
      </c>
      <c r="AB400" s="168">
        <f>ROUND(IF(C400="22",IF(U400&gt;V400,S400*'UNIT VALUES'!$D$40*'UNIT VALUES'!$D$44,0),IF(U400&gt;V400,S400*'UNIT VALUES'!$D$30*'UNIT VALUES'!$D$36)), 0)</f>
        <v>293418</v>
      </c>
      <c r="AC400" s="168">
        <f>ROUND(IF(U400&gt;V400,0,IF(T400&gt;1, IF(C400="66", T400*'UNIT VALUES'!$D$33*'UNIT VALUES'!$D$36,T400*'UNIT VALUES'!$D$32*'UNIT VALUES'!$D$36),0)),0)</f>
        <v>0</v>
      </c>
      <c r="AD400" t="str">
        <f t="shared" si="14"/>
        <v>139121</v>
      </c>
    </row>
    <row r="401" spans="1:30" x14ac:dyDescent="0.25">
      <c r="A401" s="176" t="s">
        <v>5506</v>
      </c>
      <c r="B401" s="176" t="s">
        <v>1140</v>
      </c>
      <c r="C401" s="176" t="s">
        <v>99</v>
      </c>
      <c r="D401" s="176" t="s">
        <v>100</v>
      </c>
      <c r="E401" s="176" t="s">
        <v>1141</v>
      </c>
      <c r="F401" s="176" t="s">
        <v>1214</v>
      </c>
      <c r="G401" s="176" t="s">
        <v>1215</v>
      </c>
      <c r="H401" s="176" t="s">
        <v>23</v>
      </c>
      <c r="I401" s="176" t="s">
        <v>23</v>
      </c>
      <c r="J401" s="176" t="s">
        <v>1150</v>
      </c>
      <c r="K401" s="176" t="s">
        <v>3333</v>
      </c>
      <c r="L401" s="176" t="s">
        <v>5507</v>
      </c>
      <c r="M401" s="177">
        <v>168475</v>
      </c>
      <c r="N401" s="177">
        <v>168563</v>
      </c>
      <c r="O401" s="177">
        <v>912745</v>
      </c>
      <c r="P401" s="177">
        <v>0</v>
      </c>
      <c r="Q401" s="177">
        <v>118390</v>
      </c>
      <c r="R401" s="177">
        <v>1764</v>
      </c>
      <c r="S401" s="177">
        <v>7988</v>
      </c>
      <c r="T401" s="24">
        <f>IF(P401&gt;0, ROUND(IF(IF(OR(C401="51", C401="52", C401="66"), (L401*'UNIT VALUES'!$C$26)-CALCS!P401,0)&gt;0, IF(OR(C401="51", C401="52", C401="66"), (L401*'UNIT VALUES'!$C$26)-CALCS!P401,0), 0), 0), ROUND(IF(IF(OR(C401="51", C401="52", C401="66"), (L401*'UNIT VALUES'!$C$26)-CALCS!O401,0)&gt;0, IF(OR(C401="51", C401="52", C401="66"), (L401*'UNIT VALUES'!$C$26)-CALCS!O401,0), 0), 0))</f>
        <v>0</v>
      </c>
      <c r="U401" s="25">
        <f>IF(C401="22", (O401*'UNIT VALUES'!$D$38)+(Q401*'UNIT VALUES'!$D$39)+(S401*'UNIT VALUES'!$D$40), (O401*'UNIT VALUES'!$D$28)+(Q401*'UNIT VALUES'!$D$29)+(S401*'UNIT VALUES'!$D$30))</f>
        <v>6508403.323626413</v>
      </c>
      <c r="V401" s="25">
        <f>IF(C401="22",(O401*'UNIT VALUES'!$D$41)+(Q401*'UNIT VALUES'!$D$42)+(R401*'UNIT VALUES'!$D$43),IF(C401="66",(Q401*'UNIT VALUES'!$D$31)+(T401*'UNIT VALUES'!$D$33)+(R401*'UNIT VALUES'!$D$34),(Q401*'UNIT VALUES'!$D$31)+(T401*'UNIT VALUES'!$D$32)+(R401*'UNIT VALUES'!$D$34)))</f>
        <v>2128025.6769150379</v>
      </c>
      <c r="W401" s="25">
        <f t="shared" si="13"/>
        <v>6508403</v>
      </c>
      <c r="X401" s="30">
        <f>ROUND(IF(C401="22", W401*'UNIT VALUES'!$D$44, W401*'UNIT VALUES'!$D$36), 0)</f>
        <v>5689650</v>
      </c>
      <c r="Y401" s="168">
        <f>ROUND(IF(C401="22", IF(U401&gt;V401,O401*'UNIT VALUES'!$D$38*'UNIT VALUES'!$D$44,O401*'UNIT VALUES'!$D$41*'UNIT VALUES'!$D$44),IF(U401&gt;V401, O401*'UNIT VALUES'!$D$28*'UNIT VALUES'!$D$36,0)), 0)</f>
        <v>1659533</v>
      </c>
      <c r="Z401" s="168">
        <f>ROUND(IF(C401="22", IF(U401&gt;V401,Q401*'UNIT VALUES'!$D$39*'UNIT VALUES'!$D$44,Q401*'UNIT VALUES'!$D$42*'UNIT VALUES'!$D$44), IF(U401&gt;V401, Q401*'UNIT VALUES'!$D$29*'UNIT VALUES'!$D$36, Q401*'UNIT VALUES'!$D$31*'UNIT VALUES'!$D$36)),0)</f>
        <v>2890124</v>
      </c>
      <c r="AA401" s="168">
        <f>ROUND(IF(C401="22", IF(U401&gt;V401,0,R401*'UNIT VALUES'!$D$43*'UNIT VALUES'!$D$44),IF(CALCS!U401&gt;CALCS!V401,0,CALCS!R401*'UNIT VALUES'!$D$34*'UNIT VALUES'!$D$36)), 0)</f>
        <v>0</v>
      </c>
      <c r="AB401" s="168">
        <f>ROUND(IF(C401="22",IF(U401&gt;V401,S401*'UNIT VALUES'!$D$40*'UNIT VALUES'!$D$44,0),IF(U401&gt;V401,S401*'UNIT VALUES'!$D$30*'UNIT VALUES'!$D$36)), 0)</f>
        <v>1139993</v>
      </c>
      <c r="AC401" s="168">
        <f>ROUND(IF(U401&gt;V401,0,IF(T401&gt;1, IF(C401="66", T401*'UNIT VALUES'!$D$33*'UNIT VALUES'!$D$36,T401*'UNIT VALUES'!$D$32*'UNIT VALUES'!$D$36),0)),0)</f>
        <v>0</v>
      </c>
      <c r="AD401" t="str">
        <f t="shared" si="14"/>
        <v>139135</v>
      </c>
    </row>
    <row r="402" spans="1:30" x14ac:dyDescent="0.25">
      <c r="A402" s="176" t="s">
        <v>5508</v>
      </c>
      <c r="B402" s="176" t="s">
        <v>1140</v>
      </c>
      <c r="C402" s="176" t="s">
        <v>99</v>
      </c>
      <c r="D402" s="176" t="s">
        <v>100</v>
      </c>
      <c r="E402" s="176" t="s">
        <v>1141</v>
      </c>
      <c r="F402" s="176" t="s">
        <v>1216</v>
      </c>
      <c r="G402" s="176" t="s">
        <v>1217</v>
      </c>
      <c r="H402" s="176" t="s">
        <v>23</v>
      </c>
      <c r="I402" s="176" t="s">
        <v>23</v>
      </c>
      <c r="J402" s="176" t="s">
        <v>1150</v>
      </c>
      <c r="K402" s="176" t="s">
        <v>3333</v>
      </c>
      <c r="L402" s="176" t="s">
        <v>5509</v>
      </c>
      <c r="M402" s="177">
        <v>0</v>
      </c>
      <c r="N402" s="177">
        <v>0</v>
      </c>
      <c r="O402" s="177">
        <v>221768</v>
      </c>
      <c r="P402" s="177">
        <v>0</v>
      </c>
      <c r="Q402" s="177">
        <v>27162</v>
      </c>
      <c r="R402" s="177">
        <v>1245</v>
      </c>
      <c r="S402" s="177">
        <v>905</v>
      </c>
      <c r="T402" s="24">
        <f>IF(P402&gt;0, ROUND(IF(IF(OR(C402="51", C402="52", C402="66"), (L402*'UNIT VALUES'!$C$26)-CALCS!P402,0)&gt;0, IF(OR(C402="51", C402="52", C402="66"), (L402*'UNIT VALUES'!$C$26)-CALCS!P402,0), 0), 0), ROUND(IF(IF(OR(C402="51", C402="52", C402="66"), (L402*'UNIT VALUES'!$C$26)-CALCS!O402,0)&gt;0, IF(OR(C402="51", C402="52", C402="66"), (L402*'UNIT VALUES'!$C$26)-CALCS!O402,0), 0), 0))</f>
        <v>0</v>
      </c>
      <c r="U402" s="25">
        <f>IF(C402="22", (O402*'UNIT VALUES'!$D$38)+(Q402*'UNIT VALUES'!$D$39)+(S402*'UNIT VALUES'!$D$40), (O402*'UNIT VALUES'!$D$28)+(Q402*'UNIT VALUES'!$D$29)+(S402*'UNIT VALUES'!$D$30))</f>
        <v>1367472.2675120721</v>
      </c>
      <c r="V402" s="25">
        <f>IF(C402="22",(O402*'UNIT VALUES'!$D$41)+(Q402*'UNIT VALUES'!$D$42)+(R402*'UNIT VALUES'!$D$43),IF(C402="66",(Q402*'UNIT VALUES'!$D$31)+(T402*'UNIT VALUES'!$D$33)+(R402*'UNIT VALUES'!$D$34),(Q402*'UNIT VALUES'!$D$31)+(T402*'UNIT VALUES'!$D$32)+(R402*'UNIT VALUES'!$D$34)))</f>
        <v>557021.12135281635</v>
      </c>
      <c r="W402" s="25">
        <f t="shared" si="13"/>
        <v>1367472</v>
      </c>
      <c r="X402" s="30">
        <f>ROUND(IF(C402="22", W402*'UNIT VALUES'!$D$44, W402*'UNIT VALUES'!$D$36), 0)</f>
        <v>1195445</v>
      </c>
      <c r="Y402" s="168">
        <f>ROUND(IF(C402="22", IF(U402&gt;V402,O402*'UNIT VALUES'!$D$38*'UNIT VALUES'!$D$44,O402*'UNIT VALUES'!$D$41*'UNIT VALUES'!$D$44),IF(U402&gt;V402, O402*'UNIT VALUES'!$D$28*'UNIT VALUES'!$D$36,0)), 0)</f>
        <v>403214</v>
      </c>
      <c r="Z402" s="168">
        <f>ROUND(IF(C402="22", IF(U402&gt;V402,Q402*'UNIT VALUES'!$D$39*'UNIT VALUES'!$D$44,Q402*'UNIT VALUES'!$D$42*'UNIT VALUES'!$D$44), IF(U402&gt;V402, Q402*'UNIT VALUES'!$D$29*'UNIT VALUES'!$D$36, Q402*'UNIT VALUES'!$D$31*'UNIT VALUES'!$D$36)),0)</f>
        <v>663076</v>
      </c>
      <c r="AA402" s="168">
        <f>ROUND(IF(C402="22", IF(U402&gt;V402,0,R402*'UNIT VALUES'!$D$43*'UNIT VALUES'!$D$44),IF(CALCS!U402&gt;CALCS!V402,0,CALCS!R402*'UNIT VALUES'!$D$34*'UNIT VALUES'!$D$36)), 0)</f>
        <v>0</v>
      </c>
      <c r="AB402" s="168">
        <f>ROUND(IF(C402="22",IF(U402&gt;V402,S402*'UNIT VALUES'!$D$40*'UNIT VALUES'!$D$44,0),IF(U402&gt;V402,S402*'UNIT VALUES'!$D$30*'UNIT VALUES'!$D$36)), 0)</f>
        <v>129155</v>
      </c>
      <c r="AC402" s="168">
        <f>ROUND(IF(U402&gt;V402,0,IF(T402&gt;1, IF(C402="66", T402*'UNIT VALUES'!$D$33*'UNIT VALUES'!$D$36,T402*'UNIT VALUES'!$D$32*'UNIT VALUES'!$D$36),0)),0)</f>
        <v>0</v>
      </c>
      <c r="AD402" t="str">
        <f t="shared" si="14"/>
        <v>139151</v>
      </c>
    </row>
    <row r="403" spans="1:30" x14ac:dyDescent="0.25">
      <c r="A403" s="176" t="s">
        <v>5510</v>
      </c>
      <c r="B403" s="176" t="s">
        <v>1218</v>
      </c>
      <c r="C403" s="176" t="s">
        <v>19</v>
      </c>
      <c r="D403" s="176" t="s">
        <v>20</v>
      </c>
      <c r="E403" s="176" t="s">
        <v>1219</v>
      </c>
      <c r="F403" s="176" t="s">
        <v>4738</v>
      </c>
      <c r="G403" s="176" t="s">
        <v>22</v>
      </c>
      <c r="H403" s="176" t="s">
        <v>23</v>
      </c>
      <c r="I403" s="176" t="s">
        <v>23</v>
      </c>
      <c r="J403" s="176" t="s">
        <v>24</v>
      </c>
      <c r="K403" s="176" t="s">
        <v>3334</v>
      </c>
      <c r="L403" s="176" t="s">
        <v>4789</v>
      </c>
      <c r="M403" s="177">
        <v>964691</v>
      </c>
      <c r="N403" s="177">
        <v>964691</v>
      </c>
      <c r="O403" s="177">
        <v>435952</v>
      </c>
      <c r="P403" s="177">
        <v>0</v>
      </c>
      <c r="Q403" s="177">
        <v>61540</v>
      </c>
      <c r="R403" s="177">
        <v>6476</v>
      </c>
      <c r="S403" s="177">
        <v>12629</v>
      </c>
      <c r="T403" s="24">
        <f>IF(P403&gt;0, ROUND(IF(IF(OR(C403="51", C403="52", C403="66"), (L403*'UNIT VALUES'!$C$26)-CALCS!P403,0)&gt;0, IF(OR(C403="51", C403="52", C403="66"), (L403*'UNIT VALUES'!$C$26)-CALCS!P403,0), 0), 0), ROUND(IF(IF(OR(C403="51", C403="52", C403="66"), (L403*'UNIT VALUES'!$C$26)-CALCS!O403,0)&gt;0, IF(OR(C403="51", C403="52", C403="66"), (L403*'UNIT VALUES'!$C$26)-CALCS!O403,0), 0), 0))</f>
        <v>0</v>
      </c>
      <c r="U403" s="25">
        <f>IF(C403="22", (O403*'UNIT VALUES'!$D$38)+(Q403*'UNIT VALUES'!$D$39)+(S403*'UNIT VALUES'!$D$40), (O403*'UNIT VALUES'!$D$28)+(Q403*'UNIT VALUES'!$D$29)+(S403*'UNIT VALUES'!$D$30))</f>
        <v>6366432.9772600885</v>
      </c>
      <c r="V403" s="25">
        <f>IF(C403="22",(O403*'UNIT VALUES'!$D$41)+(Q403*'UNIT VALUES'!$D$42)+(R403*'UNIT VALUES'!$D$43),IF(C403="66",(Q403*'UNIT VALUES'!$D$31)+(T403*'UNIT VALUES'!$D$33)+(R403*'UNIT VALUES'!$D$34),(Q403*'UNIT VALUES'!$D$31)+(T403*'UNIT VALUES'!$D$32)+(R403*'UNIT VALUES'!$D$34)))</f>
        <v>2412073.7782613924</v>
      </c>
      <c r="W403" s="25">
        <f t="shared" si="13"/>
        <v>6366433</v>
      </c>
      <c r="X403" s="30">
        <f>ROUND(IF(C403="22", W403*'UNIT VALUES'!$D$44, W403*'UNIT VALUES'!$D$36), 0)</f>
        <v>5296391</v>
      </c>
      <c r="Y403" s="168">
        <f>ROUND(IF(C403="22", IF(U403&gt;V403,O403*'UNIT VALUES'!$D$38*'UNIT VALUES'!$D$44,O403*'UNIT VALUES'!$D$41*'UNIT VALUES'!$D$44),IF(U403&gt;V403, O403*'UNIT VALUES'!$D$28*'UNIT VALUES'!$D$36,0)), 0)</f>
        <v>798840</v>
      </c>
      <c r="Z403" s="168">
        <f>ROUND(IF(C403="22", IF(U403&gt;V403,Q403*'UNIT VALUES'!$D$39*'UNIT VALUES'!$D$44,Q403*'UNIT VALUES'!$D$42*'UNIT VALUES'!$D$44), IF(U403&gt;V403, Q403*'UNIT VALUES'!$D$29*'UNIT VALUES'!$D$36, Q403*'UNIT VALUES'!$D$31*'UNIT VALUES'!$D$36)),0)</f>
        <v>1581980</v>
      </c>
      <c r="AA403" s="168">
        <f>ROUND(IF(C403="22", IF(U403&gt;V403,0,R403*'UNIT VALUES'!$D$43*'UNIT VALUES'!$D$44),IF(CALCS!U403&gt;CALCS!V403,0,CALCS!R403*'UNIT VALUES'!$D$34*'UNIT VALUES'!$D$36)), 0)</f>
        <v>0</v>
      </c>
      <c r="AB403" s="168">
        <f>ROUND(IF(C403="22",IF(U403&gt;V403,S403*'UNIT VALUES'!$D$40*'UNIT VALUES'!$D$44,0),IF(U403&gt;V403,S403*'UNIT VALUES'!$D$30*'UNIT VALUES'!$D$36)), 0)</f>
        <v>2915571</v>
      </c>
      <c r="AC403" s="168">
        <f>ROUND(IF(U403&gt;V403,0,IF(T403&gt;1, IF(C403="66", T403*'UNIT VALUES'!$D$33*'UNIT VALUES'!$D$36,T403*'UNIT VALUES'!$D$32*'UNIT VALUES'!$D$36),0)),0)</f>
        <v>0</v>
      </c>
      <c r="AD403" t="str">
        <f t="shared" si="14"/>
        <v>159999</v>
      </c>
    </row>
    <row r="404" spans="1:30" x14ac:dyDescent="0.25">
      <c r="A404" s="176" t="s">
        <v>5511</v>
      </c>
      <c r="B404" s="176" t="s">
        <v>1218</v>
      </c>
      <c r="C404" s="176" t="s">
        <v>27</v>
      </c>
      <c r="D404" s="176" t="s">
        <v>28</v>
      </c>
      <c r="E404" s="176" t="s">
        <v>1219</v>
      </c>
      <c r="F404" s="176" t="s">
        <v>42</v>
      </c>
      <c r="G404" s="176" t="s">
        <v>844</v>
      </c>
      <c r="H404" s="176" t="s">
        <v>23</v>
      </c>
      <c r="I404" s="176" t="s">
        <v>23</v>
      </c>
      <c r="J404" s="176" t="s">
        <v>868</v>
      </c>
      <c r="K404" s="176" t="s">
        <v>3334</v>
      </c>
      <c r="L404" s="176" t="s">
        <v>5512</v>
      </c>
      <c r="M404" s="177">
        <v>762565</v>
      </c>
      <c r="N404" s="177">
        <v>762565</v>
      </c>
      <c r="O404" s="177">
        <v>992605</v>
      </c>
      <c r="P404" s="177">
        <v>0</v>
      </c>
      <c r="Q404" s="177">
        <v>92404</v>
      </c>
      <c r="R404" s="177">
        <v>11261</v>
      </c>
      <c r="S404" s="177">
        <v>27847</v>
      </c>
      <c r="T404" s="24">
        <f>IF(P404&gt;0, ROUND(IF(IF(OR(C404="51", C404="52", C404="66"), (L404*'UNIT VALUES'!$C$26)-CALCS!P404,0)&gt;0, IF(OR(C404="51", C404="52", C404="66"), (L404*'UNIT VALUES'!$C$26)-CALCS!P404,0), 0), 0), ROUND(IF(IF(OR(C404="51", C404="52", C404="66"), (L404*'UNIT VALUES'!$C$26)-CALCS!O404,0)&gt;0, IF(OR(C404="51", C404="52", C404="66"), (L404*'UNIT VALUES'!$C$26)-CALCS!O404,0), 0), 0))</f>
        <v>0</v>
      </c>
      <c r="U404" s="25">
        <f>IF(C404="22", (O404*'UNIT VALUES'!$D$38)+(Q404*'UNIT VALUES'!$D$39)+(S404*'UNIT VALUES'!$D$40), (O404*'UNIT VALUES'!$D$28)+(Q404*'UNIT VALUES'!$D$29)+(S404*'UNIT VALUES'!$D$30))</f>
        <v>9190822.4147797115</v>
      </c>
      <c r="V404" s="25">
        <f>IF(C404="22",(O404*'UNIT VALUES'!$D$41)+(Q404*'UNIT VALUES'!$D$42)+(R404*'UNIT VALUES'!$D$43),IF(C404="66",(Q404*'UNIT VALUES'!$D$31)+(T404*'UNIT VALUES'!$D$33)+(R404*'UNIT VALUES'!$D$34),(Q404*'UNIT VALUES'!$D$31)+(T404*'UNIT VALUES'!$D$32)+(R404*'UNIT VALUES'!$D$34)))</f>
        <v>2470126.0083727073</v>
      </c>
      <c r="W404" s="25">
        <f t="shared" si="13"/>
        <v>9190822</v>
      </c>
      <c r="X404" s="30">
        <f>ROUND(IF(C404="22", W404*'UNIT VALUES'!$D$44, W404*'UNIT VALUES'!$D$36), 0)</f>
        <v>8034622</v>
      </c>
      <c r="Y404" s="168">
        <f>ROUND(IF(C404="22", IF(U404&gt;V404,O404*'UNIT VALUES'!$D$38*'UNIT VALUES'!$D$44,O404*'UNIT VALUES'!$D$41*'UNIT VALUES'!$D$44),IF(U404&gt;V404, O404*'UNIT VALUES'!$D$28*'UNIT VALUES'!$D$36,0)), 0)</f>
        <v>1804733</v>
      </c>
      <c r="Z404" s="168">
        <f>ROUND(IF(C404="22", IF(U404&gt;V404,Q404*'UNIT VALUES'!$D$39*'UNIT VALUES'!$D$44,Q404*'UNIT VALUES'!$D$42*'UNIT VALUES'!$D$44), IF(U404&gt;V404, Q404*'UNIT VALUES'!$D$29*'UNIT VALUES'!$D$36, Q404*'UNIT VALUES'!$D$31*'UNIT VALUES'!$D$36)),0)</f>
        <v>2255757</v>
      </c>
      <c r="AA404" s="168">
        <f>ROUND(IF(C404="22", IF(U404&gt;V404,0,R404*'UNIT VALUES'!$D$43*'UNIT VALUES'!$D$44),IF(CALCS!U404&gt;CALCS!V404,0,CALCS!R404*'UNIT VALUES'!$D$34*'UNIT VALUES'!$D$36)), 0)</f>
        <v>0</v>
      </c>
      <c r="AB404" s="168">
        <f>ROUND(IF(C404="22",IF(U404&gt;V404,S404*'UNIT VALUES'!$D$40*'UNIT VALUES'!$D$44,0),IF(U404&gt;V404,S404*'UNIT VALUES'!$D$30*'UNIT VALUES'!$D$36)), 0)</f>
        <v>3974133</v>
      </c>
      <c r="AC404" s="168">
        <f>ROUND(IF(U404&gt;V404,0,IF(T404&gt;1, IF(C404="66", T404*'UNIT VALUES'!$D$33*'UNIT VALUES'!$D$36,T404*'UNIT VALUES'!$D$32*'UNIT VALUES'!$D$36),0)),0)</f>
        <v>0</v>
      </c>
      <c r="AD404" t="str">
        <f t="shared" si="14"/>
        <v>150144</v>
      </c>
    </row>
    <row r="405" spans="1:30" x14ac:dyDescent="0.25">
      <c r="A405" s="176" t="s">
        <v>5513</v>
      </c>
      <c r="B405" s="176" t="s">
        <v>1222</v>
      </c>
      <c r="C405" s="176" t="s">
        <v>19</v>
      </c>
      <c r="D405" s="176" t="s">
        <v>20</v>
      </c>
      <c r="E405" s="176" t="s">
        <v>1223</v>
      </c>
      <c r="F405" s="176" t="s">
        <v>4738</v>
      </c>
      <c r="G405" s="176" t="s">
        <v>22</v>
      </c>
      <c r="H405" s="176" t="s">
        <v>23</v>
      </c>
      <c r="I405" s="176" t="s">
        <v>23</v>
      </c>
      <c r="J405" s="176" t="s">
        <v>24</v>
      </c>
      <c r="K405" s="176" t="s">
        <v>293</v>
      </c>
      <c r="L405" s="176" t="s">
        <v>4789</v>
      </c>
      <c r="M405" s="177">
        <v>2913858</v>
      </c>
      <c r="N405" s="177">
        <v>2913808</v>
      </c>
      <c r="O405" s="177">
        <v>2166078</v>
      </c>
      <c r="P405" s="177">
        <v>0</v>
      </c>
      <c r="Q405" s="177">
        <v>211814</v>
      </c>
      <c r="R405" s="177">
        <v>268011</v>
      </c>
      <c r="S405" s="177">
        <v>11252</v>
      </c>
      <c r="T405" s="24">
        <f>IF(P405&gt;0, ROUND(IF(IF(OR(C405="51", C405="52", C405="66"), (L405*'UNIT VALUES'!$C$26)-CALCS!P405,0)&gt;0, IF(OR(C405="51", C405="52", C405="66"), (L405*'UNIT VALUES'!$C$26)-CALCS!P405,0), 0), 0), ROUND(IF(IF(OR(C405="51", C405="52", C405="66"), (L405*'UNIT VALUES'!$C$26)-CALCS!O405,0)&gt;0, IF(OR(C405="51", C405="52", C405="66"), (L405*'UNIT VALUES'!$C$26)-CALCS!O405,0), 0), 0))</f>
        <v>0</v>
      </c>
      <c r="U405" s="25">
        <f>IF(C405="22", (O405*'UNIT VALUES'!$D$38)+(Q405*'UNIT VALUES'!$D$39)+(S405*'UNIT VALUES'!$D$40), (O405*'UNIT VALUES'!$D$28)+(Q405*'UNIT VALUES'!$D$29)+(S405*'UNIT VALUES'!$D$30))</f>
        <v>14438577.793065317</v>
      </c>
      <c r="V405" s="25">
        <f>IF(C405="22",(O405*'UNIT VALUES'!$D$41)+(Q405*'UNIT VALUES'!$D$42)+(R405*'UNIT VALUES'!$D$43),IF(C405="66",(Q405*'UNIT VALUES'!$D$31)+(T405*'UNIT VALUES'!$D$33)+(R405*'UNIT VALUES'!$D$34),(Q405*'UNIT VALUES'!$D$31)+(T405*'UNIT VALUES'!$D$32)+(R405*'UNIT VALUES'!$D$34)))</f>
        <v>28557915.245529246</v>
      </c>
      <c r="W405" s="25">
        <f t="shared" si="13"/>
        <v>28557915</v>
      </c>
      <c r="X405" s="30">
        <f>ROUND(IF(C405="22", W405*'UNIT VALUES'!$D$44, W405*'UNIT VALUES'!$D$36), 0)</f>
        <v>23758027</v>
      </c>
      <c r="Y405" s="168">
        <f>ROUND(IF(C405="22", IF(U405&gt;V405,O405*'UNIT VALUES'!$D$38*'UNIT VALUES'!$D$44,O405*'UNIT VALUES'!$D$41*'UNIT VALUES'!$D$44),IF(U405&gt;V405, O405*'UNIT VALUES'!$D$28*'UNIT VALUES'!$D$36,0)), 0)</f>
        <v>3175304</v>
      </c>
      <c r="Z405" s="168">
        <f>ROUND(IF(C405="22", IF(U405&gt;V405,Q405*'UNIT VALUES'!$D$39*'UNIT VALUES'!$D$44,Q405*'UNIT VALUES'!$D$42*'UNIT VALUES'!$D$44), IF(U405&gt;V405, Q405*'UNIT VALUES'!$D$29*'UNIT VALUES'!$D$36, Q405*'UNIT VALUES'!$D$31*'UNIT VALUES'!$D$36)),0)</f>
        <v>3267001</v>
      </c>
      <c r="AA405" s="168">
        <f>ROUND(IF(C405="22", IF(U405&gt;V405,0,R405*'UNIT VALUES'!$D$43*'UNIT VALUES'!$D$44),IF(CALCS!U405&gt;CALCS!V405,0,CALCS!R405*'UNIT VALUES'!$D$34*'UNIT VALUES'!$D$36)), 0)</f>
        <v>17315721</v>
      </c>
      <c r="AB405" s="168">
        <f>ROUND(IF(C405="22",IF(U405&gt;V405,S405*'UNIT VALUES'!$D$40*'UNIT VALUES'!$D$44,0),IF(U405&gt;V405,S405*'UNIT VALUES'!$D$30*'UNIT VALUES'!$D$36)), 0)</f>
        <v>0</v>
      </c>
      <c r="AC405" s="168">
        <f>ROUND(IF(U405&gt;V405,0,IF(T405&gt;1, IF(C405="66", T405*'UNIT VALUES'!$D$33*'UNIT VALUES'!$D$36,T405*'UNIT VALUES'!$D$32*'UNIT VALUES'!$D$36),0)),0)</f>
        <v>0</v>
      </c>
      <c r="AD405" t="str">
        <f t="shared" si="14"/>
        <v>199999</v>
      </c>
    </row>
    <row r="406" spans="1:30" x14ac:dyDescent="0.25">
      <c r="A406" s="176" t="s">
        <v>5514</v>
      </c>
      <c r="B406" s="176" t="s">
        <v>1222</v>
      </c>
      <c r="C406" s="176" t="s">
        <v>27</v>
      </c>
      <c r="D406" s="176" t="s">
        <v>28</v>
      </c>
      <c r="E406" s="176" t="s">
        <v>1223</v>
      </c>
      <c r="F406" s="176" t="s">
        <v>1225</v>
      </c>
      <c r="G406" s="176" t="s">
        <v>1226</v>
      </c>
      <c r="H406" s="176" t="s">
        <v>23</v>
      </c>
      <c r="I406" s="176" t="s">
        <v>1227</v>
      </c>
      <c r="J406" s="176" t="s">
        <v>1228</v>
      </c>
      <c r="K406" s="176" t="s">
        <v>293</v>
      </c>
      <c r="L406" s="176" t="s">
        <v>5515</v>
      </c>
      <c r="M406" s="177">
        <v>0</v>
      </c>
      <c r="N406" s="177">
        <v>0</v>
      </c>
      <c r="O406" s="177">
        <v>66191</v>
      </c>
      <c r="P406" s="177">
        <v>0</v>
      </c>
      <c r="Q406" s="177">
        <v>16504</v>
      </c>
      <c r="R406" s="177">
        <v>2524</v>
      </c>
      <c r="S406" s="177">
        <v>342</v>
      </c>
      <c r="T406" s="24">
        <f>IF(P406&gt;0, ROUND(IF(IF(OR(C406="51", C406="52", C406="66"), (L406*'UNIT VALUES'!$C$26)-CALCS!P406,0)&gt;0, IF(OR(C406="51", C406="52", C406="66"), (L406*'UNIT VALUES'!$C$26)-CALCS!P406,0), 0), 0), ROUND(IF(IF(OR(C406="51", C406="52", C406="66"), (L406*'UNIT VALUES'!$C$26)-CALCS!O406,0)&gt;0, IF(OR(C406="51", C406="52", C406="66"), (L406*'UNIT VALUES'!$C$26)-CALCS!O406,0), 0), 0))</f>
        <v>0</v>
      </c>
      <c r="U406" s="25">
        <f>IF(C406="22", (O406*'UNIT VALUES'!$D$38)+(Q406*'UNIT VALUES'!$D$39)+(S406*'UNIT VALUES'!$D$40), (O406*'UNIT VALUES'!$D$28)+(Q406*'UNIT VALUES'!$D$29)+(S406*'UNIT VALUES'!$D$30))</f>
        <v>654367.9747731681</v>
      </c>
      <c r="V406" s="25">
        <f>IF(C406="22",(O406*'UNIT VALUES'!$D$41)+(Q406*'UNIT VALUES'!$D$42)+(R406*'UNIT VALUES'!$D$43),IF(C406="66",(Q406*'UNIT VALUES'!$D$31)+(T406*'UNIT VALUES'!$D$33)+(R406*'UNIT VALUES'!$D$34),(Q406*'UNIT VALUES'!$D$31)+(T406*'UNIT VALUES'!$D$32)+(R406*'UNIT VALUES'!$D$34)))</f>
        <v>483155.63817653863</v>
      </c>
      <c r="W406" s="25">
        <f t="shared" si="13"/>
        <v>654368</v>
      </c>
      <c r="X406" s="30">
        <f>ROUND(IF(C406="22", W406*'UNIT VALUES'!$D$44, W406*'UNIT VALUES'!$D$36), 0)</f>
        <v>572049</v>
      </c>
      <c r="Y406" s="168">
        <f>ROUND(IF(C406="22", IF(U406&gt;V406,O406*'UNIT VALUES'!$D$38*'UNIT VALUES'!$D$44,O406*'UNIT VALUES'!$D$41*'UNIT VALUES'!$D$44),IF(U406&gt;V406, O406*'UNIT VALUES'!$D$28*'UNIT VALUES'!$D$36,0)), 0)</f>
        <v>120347</v>
      </c>
      <c r="Z406" s="168">
        <f>ROUND(IF(C406="22", IF(U406&gt;V406,Q406*'UNIT VALUES'!$D$39*'UNIT VALUES'!$D$44,Q406*'UNIT VALUES'!$D$42*'UNIT VALUES'!$D$44), IF(U406&gt;V406, Q406*'UNIT VALUES'!$D$29*'UNIT VALUES'!$D$36, Q406*'UNIT VALUES'!$D$31*'UNIT VALUES'!$D$36)),0)</f>
        <v>402894</v>
      </c>
      <c r="AA406" s="168">
        <f>ROUND(IF(C406="22", IF(U406&gt;V406,0,R406*'UNIT VALUES'!$D$43*'UNIT VALUES'!$D$44),IF(CALCS!U406&gt;CALCS!V406,0,CALCS!R406*'UNIT VALUES'!$D$34*'UNIT VALUES'!$D$36)), 0)</f>
        <v>0</v>
      </c>
      <c r="AB406" s="168">
        <f>ROUND(IF(C406="22",IF(U406&gt;V406,S406*'UNIT VALUES'!$D$40*'UNIT VALUES'!$D$44,0),IF(U406&gt;V406,S406*'UNIT VALUES'!$D$30*'UNIT VALUES'!$D$36)), 0)</f>
        <v>48808</v>
      </c>
      <c r="AC406" s="168">
        <f>ROUND(IF(U406&gt;V406,0,IF(T406&gt;1, IF(C406="66", T406*'UNIT VALUES'!$D$33*'UNIT VALUES'!$D$36,T406*'UNIT VALUES'!$D$32*'UNIT VALUES'!$D$36),0)),0)</f>
        <v>0</v>
      </c>
      <c r="AD406" t="str">
        <f t="shared" si="14"/>
        <v>190138</v>
      </c>
    </row>
    <row r="407" spans="1:30" x14ac:dyDescent="0.25">
      <c r="A407" s="176" t="s">
        <v>5516</v>
      </c>
      <c r="B407" s="176" t="s">
        <v>1222</v>
      </c>
      <c r="C407" s="176" t="s">
        <v>27</v>
      </c>
      <c r="D407" s="176" t="s">
        <v>28</v>
      </c>
      <c r="E407" s="176" t="s">
        <v>1223</v>
      </c>
      <c r="F407" s="176" t="s">
        <v>1230</v>
      </c>
      <c r="G407" s="176" t="s">
        <v>170</v>
      </c>
      <c r="H407" s="176" t="s">
        <v>23</v>
      </c>
      <c r="I407" s="176" t="s">
        <v>1231</v>
      </c>
      <c r="J407" s="176" t="s">
        <v>1232</v>
      </c>
      <c r="K407" s="176" t="s">
        <v>293</v>
      </c>
      <c r="L407" s="176" t="s">
        <v>5517</v>
      </c>
      <c r="M407" s="177">
        <v>36322</v>
      </c>
      <c r="N407" s="177">
        <v>36322</v>
      </c>
      <c r="O407" s="177">
        <v>41390</v>
      </c>
      <c r="P407" s="177">
        <v>0</v>
      </c>
      <c r="Q407" s="177">
        <v>6637</v>
      </c>
      <c r="R407" s="177">
        <v>2107</v>
      </c>
      <c r="S407" s="177">
        <v>57</v>
      </c>
      <c r="T407" s="24">
        <f>IF(P407&gt;0, ROUND(IF(IF(OR(C407="51", C407="52", C407="66"), (L407*'UNIT VALUES'!$C$26)-CALCS!P407,0)&gt;0, IF(OR(C407="51", C407="52", C407="66"), (L407*'UNIT VALUES'!$C$26)-CALCS!P407,0), 0), 0), ROUND(IF(IF(OR(C407="51", C407="52", C407="66"), (L407*'UNIT VALUES'!$C$26)-CALCS!O407,0)&gt;0, IF(OR(C407="51", C407="52", C407="66"), (L407*'UNIT VALUES'!$C$26)-CALCS!O407,0), 0), 0))</f>
        <v>0</v>
      </c>
      <c r="U407" s="25">
        <f>IF(C407="22", (O407*'UNIT VALUES'!$D$38)+(Q407*'UNIT VALUES'!$D$39)+(S407*'UNIT VALUES'!$D$40), (O407*'UNIT VALUES'!$D$28)+(Q407*'UNIT VALUES'!$D$29)+(S407*'UNIT VALUES'!$D$30))</f>
        <v>280725.96239434293</v>
      </c>
      <c r="V407" s="25">
        <f>IF(C407="22",(O407*'UNIT VALUES'!$D$41)+(Q407*'UNIT VALUES'!$D$42)+(R407*'UNIT VALUES'!$D$43),IF(C407="66",(Q407*'UNIT VALUES'!$D$31)+(T407*'UNIT VALUES'!$D$33)+(R407*'UNIT VALUES'!$D$34),(Q407*'UNIT VALUES'!$D$31)+(T407*'UNIT VALUES'!$D$32)+(R407*'UNIT VALUES'!$D$34)))</f>
        <v>283696.46781480394</v>
      </c>
      <c r="W407" s="25">
        <f t="shared" si="13"/>
        <v>283696</v>
      </c>
      <c r="X407" s="30">
        <f>ROUND(IF(C407="22", W407*'UNIT VALUES'!$D$44, W407*'UNIT VALUES'!$D$36), 0)</f>
        <v>248007</v>
      </c>
      <c r="Y407" s="168">
        <f>ROUND(IF(C407="22", IF(U407&gt;V407,O407*'UNIT VALUES'!$D$38*'UNIT VALUES'!$D$44,O407*'UNIT VALUES'!$D$41*'UNIT VALUES'!$D$44),IF(U407&gt;V407, O407*'UNIT VALUES'!$D$28*'UNIT VALUES'!$D$36,0)), 0)</f>
        <v>0</v>
      </c>
      <c r="Z407" s="168">
        <f>ROUND(IF(C407="22", IF(U407&gt;V407,Q407*'UNIT VALUES'!$D$39*'UNIT VALUES'!$D$44,Q407*'UNIT VALUES'!$D$42*'UNIT VALUES'!$D$44), IF(U407&gt;V407, Q407*'UNIT VALUES'!$D$29*'UNIT VALUES'!$D$36, Q407*'UNIT VALUES'!$D$31*'UNIT VALUES'!$D$36)),0)</f>
        <v>97213</v>
      </c>
      <c r="AA407" s="168">
        <f>ROUND(IF(C407="22", IF(U407&gt;V407,0,R407*'UNIT VALUES'!$D$43*'UNIT VALUES'!$D$44),IF(CALCS!U407&gt;CALCS!V407,0,CALCS!R407*'UNIT VALUES'!$D$34*'UNIT VALUES'!$D$36)), 0)</f>
        <v>150795</v>
      </c>
      <c r="AB407" s="168">
        <f>ROUND(IF(C407="22",IF(U407&gt;V407,S407*'UNIT VALUES'!$D$40*'UNIT VALUES'!$D$44,0),IF(U407&gt;V407,S407*'UNIT VALUES'!$D$30*'UNIT VALUES'!$D$36)), 0)</f>
        <v>0</v>
      </c>
      <c r="AC407" s="168">
        <f>ROUND(IF(U407&gt;V407,0,IF(T407&gt;1, IF(C407="66", T407*'UNIT VALUES'!$D$33*'UNIT VALUES'!$D$36,T407*'UNIT VALUES'!$D$32*'UNIT VALUES'!$D$36),0)),0)</f>
        <v>0</v>
      </c>
      <c r="AD407" t="str">
        <f t="shared" si="14"/>
        <v>190798</v>
      </c>
    </row>
    <row r="408" spans="1:30" x14ac:dyDescent="0.25">
      <c r="A408" s="176" t="s">
        <v>5518</v>
      </c>
      <c r="B408" s="176" t="s">
        <v>1222</v>
      </c>
      <c r="C408" s="176" t="s">
        <v>27</v>
      </c>
      <c r="D408" s="176" t="s">
        <v>28</v>
      </c>
      <c r="E408" s="176" t="s">
        <v>1223</v>
      </c>
      <c r="F408" s="176" t="s">
        <v>302</v>
      </c>
      <c r="G408" s="176" t="s">
        <v>322</v>
      </c>
      <c r="H408" s="176" t="s">
        <v>23</v>
      </c>
      <c r="I408" s="176" t="s">
        <v>174</v>
      </c>
      <c r="J408" s="176" t="s">
        <v>1234</v>
      </c>
      <c r="K408" s="176" t="s">
        <v>293</v>
      </c>
      <c r="L408" s="176" t="s">
        <v>5519</v>
      </c>
      <c r="M408" s="177">
        <v>110243</v>
      </c>
      <c r="N408" s="177">
        <v>110243</v>
      </c>
      <c r="O408" s="177">
        <v>131127</v>
      </c>
      <c r="P408" s="177">
        <v>0</v>
      </c>
      <c r="Q408" s="177">
        <v>15407</v>
      </c>
      <c r="R408" s="177">
        <v>9575</v>
      </c>
      <c r="S408" s="177">
        <v>717</v>
      </c>
      <c r="T408" s="24">
        <f>IF(P408&gt;0, ROUND(IF(IF(OR(C408="51", C408="52", C408="66"), (L408*'UNIT VALUES'!$C$26)-CALCS!P408,0)&gt;0, IF(OR(C408="51", C408="52", C408="66"), (L408*'UNIT VALUES'!$C$26)-CALCS!P408,0), 0), 0), ROUND(IF(IF(OR(C408="51", C408="52", C408="66"), (L408*'UNIT VALUES'!$C$26)-CALCS!O408,0)&gt;0, IF(OR(C408="51", C408="52", C408="66"), (L408*'UNIT VALUES'!$C$26)-CALCS!O408,0), 0), 0))</f>
        <v>14270</v>
      </c>
      <c r="U408" s="25">
        <f>IF(C408="22", (O408*'UNIT VALUES'!$D$38)+(Q408*'UNIT VALUES'!$D$39)+(S408*'UNIT VALUES'!$D$40), (O408*'UNIT VALUES'!$D$28)+(Q408*'UNIT VALUES'!$D$29)+(S408*'UNIT VALUES'!$D$30))</f>
        <v>820008.20913930458</v>
      </c>
      <c r="V408" s="25">
        <f>IF(C408="22",(O408*'UNIT VALUES'!$D$41)+(Q408*'UNIT VALUES'!$D$42)+(R408*'UNIT VALUES'!$D$43),IF(C408="66",(Q408*'UNIT VALUES'!$D$31)+(T408*'UNIT VALUES'!$D$33)+(R408*'UNIT VALUES'!$D$34),(Q408*'UNIT VALUES'!$D$31)+(T408*'UNIT VALUES'!$D$32)+(R408*'UNIT VALUES'!$D$34)))</f>
        <v>1222045.1217317968</v>
      </c>
      <c r="W408" s="25">
        <f t="shared" si="13"/>
        <v>1222045</v>
      </c>
      <c r="X408" s="30">
        <f>ROUND(IF(C408="22", W408*'UNIT VALUES'!$D$44, W408*'UNIT VALUES'!$D$36), 0)</f>
        <v>1068312</v>
      </c>
      <c r="Y408" s="168">
        <f>ROUND(IF(C408="22", IF(U408&gt;V408,O408*'UNIT VALUES'!$D$38*'UNIT VALUES'!$D$44,O408*'UNIT VALUES'!$D$41*'UNIT VALUES'!$D$44),IF(U408&gt;V408, O408*'UNIT VALUES'!$D$28*'UNIT VALUES'!$D$36,0)), 0)</f>
        <v>0</v>
      </c>
      <c r="Z408" s="168">
        <f>ROUND(IF(C408="22", IF(U408&gt;V408,Q408*'UNIT VALUES'!$D$39*'UNIT VALUES'!$D$44,Q408*'UNIT VALUES'!$D$42*'UNIT VALUES'!$D$44), IF(U408&gt;V408, Q408*'UNIT VALUES'!$D$29*'UNIT VALUES'!$D$36, Q408*'UNIT VALUES'!$D$31*'UNIT VALUES'!$D$36)),0)</f>
        <v>225668</v>
      </c>
      <c r="AA408" s="168">
        <f>ROUND(IF(C408="22", IF(U408&gt;V408,0,R408*'UNIT VALUES'!$D$43*'UNIT VALUES'!$D$44),IF(CALCS!U408&gt;CALCS!V408,0,CALCS!R408*'UNIT VALUES'!$D$34*'UNIT VALUES'!$D$36)), 0)</f>
        <v>685267</v>
      </c>
      <c r="AB408" s="168">
        <f>ROUND(IF(C408="22",IF(U408&gt;V408,S408*'UNIT VALUES'!$D$40*'UNIT VALUES'!$D$44,0),IF(U408&gt;V408,S408*'UNIT VALUES'!$D$30*'UNIT VALUES'!$D$36)), 0)</f>
        <v>0</v>
      </c>
      <c r="AC408" s="168">
        <f>ROUND(IF(U408&gt;V408,0,IF(T408&gt;1, IF(C408="66", T408*'UNIT VALUES'!$D$33*'UNIT VALUES'!$D$36,T408*'UNIT VALUES'!$D$32*'UNIT VALUES'!$D$36),0)),0)</f>
        <v>157377</v>
      </c>
      <c r="AD408" t="str">
        <f t="shared" si="14"/>
        <v>190804</v>
      </c>
    </row>
    <row r="409" spans="1:30" x14ac:dyDescent="0.25">
      <c r="A409" s="176" t="s">
        <v>5520</v>
      </c>
      <c r="B409" s="176" t="s">
        <v>1222</v>
      </c>
      <c r="C409" s="176" t="s">
        <v>27</v>
      </c>
      <c r="D409" s="176" t="s">
        <v>28</v>
      </c>
      <c r="E409" s="176" t="s">
        <v>1223</v>
      </c>
      <c r="F409" s="176" t="s">
        <v>1236</v>
      </c>
      <c r="G409" s="176" t="s">
        <v>1237</v>
      </c>
      <c r="H409" s="176" t="s">
        <v>23</v>
      </c>
      <c r="I409" s="176" t="s">
        <v>1238</v>
      </c>
      <c r="J409" s="176" t="s">
        <v>1239</v>
      </c>
      <c r="K409" s="176" t="s">
        <v>293</v>
      </c>
      <c r="L409" s="176" t="s">
        <v>5521</v>
      </c>
      <c r="M409" s="177">
        <v>56449</v>
      </c>
      <c r="N409" s="177">
        <v>56449</v>
      </c>
      <c r="O409" s="177">
        <v>62524</v>
      </c>
      <c r="P409" s="177">
        <v>0</v>
      </c>
      <c r="Q409" s="177">
        <v>9773</v>
      </c>
      <c r="R409" s="177">
        <v>7671</v>
      </c>
      <c r="S409" s="177">
        <v>564</v>
      </c>
      <c r="T409" s="24">
        <f>IF(P409&gt;0, ROUND(IF(IF(OR(C409="51", C409="52", C409="66"), (L409*'UNIT VALUES'!$C$26)-CALCS!P409,0)&gt;0, IF(OR(C409="51", C409="52", C409="66"), (L409*'UNIT VALUES'!$C$26)-CALCS!P409,0), 0), 0), ROUND(IF(IF(OR(C409="51", C409="52", C409="66"), (L409*'UNIT VALUES'!$C$26)-CALCS!O409,0)&gt;0, IF(OR(C409="51", C409="52", C409="66"), (L409*'UNIT VALUES'!$C$26)-CALCS!O409,0), 0), 0))</f>
        <v>25377</v>
      </c>
      <c r="U409" s="25">
        <f>IF(C409="22", (O409*'UNIT VALUES'!$D$38)+(Q409*'UNIT VALUES'!$D$39)+(S409*'UNIT VALUES'!$D$40), (O409*'UNIT VALUES'!$D$28)+(Q409*'UNIT VALUES'!$D$29)+(S409*'UNIT VALUES'!$D$30))</f>
        <v>495020.76900688419</v>
      </c>
      <c r="V409" s="25">
        <f>IF(C409="22",(O409*'UNIT VALUES'!$D$41)+(Q409*'UNIT VALUES'!$D$42)+(R409*'UNIT VALUES'!$D$43),IF(C409="66",(Q409*'UNIT VALUES'!$D$31)+(T409*'UNIT VALUES'!$D$33)+(R409*'UNIT VALUES'!$D$34),(Q409*'UNIT VALUES'!$D$31)+(T409*'UNIT VALUES'!$D$32)+(R409*'UNIT VALUES'!$D$34)))</f>
        <v>1111893.7119307504</v>
      </c>
      <c r="W409" s="25">
        <f t="shared" si="13"/>
        <v>1111894</v>
      </c>
      <c r="X409" s="30">
        <f>ROUND(IF(C409="22", W409*'UNIT VALUES'!$D$44, W409*'UNIT VALUES'!$D$36), 0)</f>
        <v>972018</v>
      </c>
      <c r="Y409" s="168">
        <f>ROUND(IF(C409="22", IF(U409&gt;V409,O409*'UNIT VALUES'!$D$38*'UNIT VALUES'!$D$44,O409*'UNIT VALUES'!$D$41*'UNIT VALUES'!$D$44),IF(U409&gt;V409, O409*'UNIT VALUES'!$D$28*'UNIT VALUES'!$D$36,0)), 0)</f>
        <v>0</v>
      </c>
      <c r="Z409" s="168">
        <f>ROUND(IF(C409="22", IF(U409&gt;V409,Q409*'UNIT VALUES'!$D$39*'UNIT VALUES'!$D$44,Q409*'UNIT VALUES'!$D$42*'UNIT VALUES'!$D$44), IF(U409&gt;V409, Q409*'UNIT VALUES'!$D$29*'UNIT VALUES'!$D$36, Q409*'UNIT VALUES'!$D$31*'UNIT VALUES'!$D$36)),0)</f>
        <v>143146</v>
      </c>
      <c r="AA409" s="168">
        <f>ROUND(IF(C409="22", IF(U409&gt;V409,0,R409*'UNIT VALUES'!$D$43*'UNIT VALUES'!$D$44),IF(CALCS!U409&gt;CALCS!V409,0,CALCS!R409*'UNIT VALUES'!$D$34*'UNIT VALUES'!$D$36)), 0)</f>
        <v>549001</v>
      </c>
      <c r="AB409" s="168">
        <f>ROUND(IF(C409="22",IF(U409&gt;V409,S409*'UNIT VALUES'!$D$40*'UNIT VALUES'!$D$44,0),IF(U409&gt;V409,S409*'UNIT VALUES'!$D$30*'UNIT VALUES'!$D$36)), 0)</f>
        <v>0</v>
      </c>
      <c r="AC409" s="168">
        <f>ROUND(IF(U409&gt;V409,0,IF(T409&gt;1, IF(C409="66", T409*'UNIT VALUES'!$D$33*'UNIT VALUES'!$D$36,T409*'UNIT VALUES'!$D$32*'UNIT VALUES'!$D$36),0)),0)</f>
        <v>279871</v>
      </c>
      <c r="AD409" t="str">
        <f t="shared" si="14"/>
        <v>191134</v>
      </c>
    </row>
    <row r="410" spans="1:30" x14ac:dyDescent="0.25">
      <c r="A410" s="176" t="s">
        <v>5522</v>
      </c>
      <c r="B410" s="176" t="s">
        <v>1222</v>
      </c>
      <c r="C410" s="176" t="s">
        <v>27</v>
      </c>
      <c r="D410" s="176" t="s">
        <v>28</v>
      </c>
      <c r="E410" s="176" t="s">
        <v>1223</v>
      </c>
      <c r="F410" s="176" t="s">
        <v>1241</v>
      </c>
      <c r="G410" s="176" t="s">
        <v>1242</v>
      </c>
      <c r="H410" s="176" t="s">
        <v>23</v>
      </c>
      <c r="I410" s="176" t="s">
        <v>1243</v>
      </c>
      <c r="J410" s="176" t="s">
        <v>1244</v>
      </c>
      <c r="K410" s="176" t="s">
        <v>293</v>
      </c>
      <c r="L410" s="176" t="s">
        <v>5523</v>
      </c>
      <c r="M410" s="177">
        <v>103264</v>
      </c>
      <c r="N410" s="177">
        <v>103264</v>
      </c>
      <c r="O410" s="177">
        <v>102612</v>
      </c>
      <c r="P410" s="177">
        <v>0</v>
      </c>
      <c r="Q410" s="177">
        <v>16490</v>
      </c>
      <c r="R410" s="177">
        <v>10361</v>
      </c>
      <c r="S410" s="177">
        <v>639</v>
      </c>
      <c r="T410" s="24">
        <f>IF(P410&gt;0, ROUND(IF(IF(OR(C410="51", C410="52", C410="66"), (L410*'UNIT VALUES'!$C$26)-CALCS!P410,0)&gt;0, IF(OR(C410="51", C410="52", C410="66"), (L410*'UNIT VALUES'!$C$26)-CALCS!P410,0), 0), 0), ROUND(IF(IF(OR(C410="51", C410="52", C410="66"), (L410*'UNIT VALUES'!$C$26)-CALCS!O410,0)&gt;0, IF(OR(C410="51", C410="52", C410="66"), (L410*'UNIT VALUES'!$C$26)-CALCS!O410,0), 0), 0))</f>
        <v>37960</v>
      </c>
      <c r="U410" s="25">
        <f>IF(C410="22", (O410*'UNIT VALUES'!$D$38)+(Q410*'UNIT VALUES'!$D$39)+(S410*'UNIT VALUES'!$D$40), (O410*'UNIT VALUES'!$D$28)+(Q410*'UNIT VALUES'!$D$29)+(S410*'UNIT VALUES'!$D$30))</f>
        <v>778211.29198338068</v>
      </c>
      <c r="V410" s="25">
        <f>IF(C410="22",(O410*'UNIT VALUES'!$D$41)+(Q410*'UNIT VALUES'!$D$42)+(R410*'UNIT VALUES'!$D$43),IF(C410="66",(Q410*'UNIT VALUES'!$D$31)+(T410*'UNIT VALUES'!$D$33)+(R410*'UNIT VALUES'!$D$34),(Q410*'UNIT VALUES'!$D$31)+(T410*'UNIT VALUES'!$D$32)+(R410*'UNIT VALUES'!$D$34)))</f>
        <v>1603400.5586941431</v>
      </c>
      <c r="W410" s="25">
        <f t="shared" si="13"/>
        <v>1603401</v>
      </c>
      <c r="X410" s="30">
        <f>ROUND(IF(C410="22", W410*'UNIT VALUES'!$D$44, W410*'UNIT VALUES'!$D$36), 0)</f>
        <v>1401694</v>
      </c>
      <c r="Y410" s="168">
        <f>ROUND(IF(C410="22", IF(U410&gt;V410,O410*'UNIT VALUES'!$D$38*'UNIT VALUES'!$D$44,O410*'UNIT VALUES'!$D$41*'UNIT VALUES'!$D$44),IF(U410&gt;V410, O410*'UNIT VALUES'!$D$28*'UNIT VALUES'!$D$36,0)), 0)</f>
        <v>0</v>
      </c>
      <c r="Z410" s="168">
        <f>ROUND(IF(C410="22", IF(U410&gt;V410,Q410*'UNIT VALUES'!$D$39*'UNIT VALUES'!$D$44,Q410*'UNIT VALUES'!$D$42*'UNIT VALUES'!$D$44), IF(U410&gt;V410, Q410*'UNIT VALUES'!$D$29*'UNIT VALUES'!$D$36, Q410*'UNIT VALUES'!$D$31*'UNIT VALUES'!$D$36)),0)</f>
        <v>241531</v>
      </c>
      <c r="AA410" s="168">
        <f>ROUND(IF(C410="22", IF(U410&gt;V410,0,R410*'UNIT VALUES'!$D$43*'UNIT VALUES'!$D$44),IF(CALCS!U410&gt;CALCS!V410,0,CALCS!R410*'UNIT VALUES'!$D$34*'UNIT VALUES'!$D$36)), 0)</f>
        <v>741520</v>
      </c>
      <c r="AB410" s="168">
        <f>ROUND(IF(C410="22",IF(U410&gt;V410,S410*'UNIT VALUES'!$D$40*'UNIT VALUES'!$D$44,0),IF(U410&gt;V410,S410*'UNIT VALUES'!$D$30*'UNIT VALUES'!$D$36)), 0)</f>
        <v>0</v>
      </c>
      <c r="AC410" s="168">
        <f>ROUND(IF(U410&gt;V410,0,IF(T410&gt;1, IF(C410="66", T410*'UNIT VALUES'!$D$33*'UNIT VALUES'!$D$36,T410*'UNIT VALUES'!$D$32*'UNIT VALUES'!$D$36),0)),0)</f>
        <v>418642</v>
      </c>
      <c r="AD410" t="str">
        <f t="shared" si="14"/>
        <v>191254</v>
      </c>
    </row>
    <row r="411" spans="1:30" x14ac:dyDescent="0.25">
      <c r="A411" s="176" t="s">
        <v>5524</v>
      </c>
      <c r="B411" s="176" t="s">
        <v>1222</v>
      </c>
      <c r="C411" s="176" t="s">
        <v>27</v>
      </c>
      <c r="D411" s="176" t="s">
        <v>28</v>
      </c>
      <c r="E411" s="176" t="s">
        <v>1223</v>
      </c>
      <c r="F411" s="176" t="s">
        <v>1246</v>
      </c>
      <c r="G411" s="176" t="s">
        <v>22</v>
      </c>
      <c r="H411" s="176" t="s">
        <v>23</v>
      </c>
      <c r="I411" s="176" t="s">
        <v>1247</v>
      </c>
      <c r="J411" s="176" t="s">
        <v>1248</v>
      </c>
      <c r="K411" s="176" t="s">
        <v>293</v>
      </c>
      <c r="L411" s="176" t="s">
        <v>5525</v>
      </c>
      <c r="M411" s="177">
        <v>191003</v>
      </c>
      <c r="N411" s="177">
        <v>191003</v>
      </c>
      <c r="O411" s="177">
        <v>215472</v>
      </c>
      <c r="P411" s="177">
        <v>0</v>
      </c>
      <c r="Q411" s="177">
        <v>40525</v>
      </c>
      <c r="R411" s="177">
        <v>25620</v>
      </c>
      <c r="S411" s="177">
        <v>2949</v>
      </c>
      <c r="T411" s="24">
        <f>IF(P411&gt;0, ROUND(IF(IF(OR(C411="51", C411="52", C411="66"), (L411*'UNIT VALUES'!$C$26)-CALCS!P411,0)&gt;0, IF(OR(C411="51", C411="52", C411="66"), (L411*'UNIT VALUES'!$C$26)-CALCS!P411,0), 0), 0), ROUND(IF(IF(OR(C411="51", C411="52", C411="66"), (L411*'UNIT VALUES'!$C$26)-CALCS!O411,0)&gt;0, IF(OR(C411="51", C411="52", C411="66"), (L411*'UNIT VALUES'!$C$26)-CALCS!O411,0), 0), 0))</f>
        <v>114677</v>
      </c>
      <c r="U411" s="25">
        <f>IF(C411="22", (O411*'UNIT VALUES'!$D$38)+(Q411*'UNIT VALUES'!$D$39)+(S411*'UNIT VALUES'!$D$40), (O411*'UNIT VALUES'!$D$28)+(Q411*'UNIT VALUES'!$D$29)+(S411*'UNIT VALUES'!$D$30))</f>
        <v>2061219.8930446589</v>
      </c>
      <c r="V411" s="25">
        <f>IF(C411="22",(O411*'UNIT VALUES'!$D$41)+(Q411*'UNIT VALUES'!$D$42)+(R411*'UNIT VALUES'!$D$43),IF(C411="66",(Q411*'UNIT VALUES'!$D$31)+(T411*'UNIT VALUES'!$D$33)+(R411*'UNIT VALUES'!$D$34),(Q411*'UNIT VALUES'!$D$31)+(T411*'UNIT VALUES'!$D$32)+(R411*'UNIT VALUES'!$D$34)))</f>
        <v>4223143.1053344179</v>
      </c>
      <c r="W411" s="25">
        <f t="shared" si="13"/>
        <v>4223143</v>
      </c>
      <c r="X411" s="30">
        <f>ROUND(IF(C411="22", W411*'UNIT VALUES'!$D$44, W411*'UNIT VALUES'!$D$36), 0)</f>
        <v>3691874</v>
      </c>
      <c r="Y411" s="168">
        <f>ROUND(IF(C411="22", IF(U411&gt;V411,O411*'UNIT VALUES'!$D$38*'UNIT VALUES'!$D$44,O411*'UNIT VALUES'!$D$41*'UNIT VALUES'!$D$44),IF(U411&gt;V411, O411*'UNIT VALUES'!$D$28*'UNIT VALUES'!$D$36,0)), 0)</f>
        <v>0</v>
      </c>
      <c r="Z411" s="168">
        <f>ROUND(IF(C411="22", IF(U411&gt;V411,Q411*'UNIT VALUES'!$D$39*'UNIT VALUES'!$D$44,Q411*'UNIT VALUES'!$D$42*'UNIT VALUES'!$D$44), IF(U411&gt;V411, Q411*'UNIT VALUES'!$D$29*'UNIT VALUES'!$D$36, Q411*'UNIT VALUES'!$D$31*'UNIT VALUES'!$D$36)),0)</f>
        <v>593575</v>
      </c>
      <c r="AA411" s="168">
        <f>ROUND(IF(C411="22", IF(U411&gt;V411,0,R411*'UNIT VALUES'!$D$43*'UNIT VALUES'!$D$44),IF(CALCS!U411&gt;CALCS!V411,0,CALCS!R411*'UNIT VALUES'!$D$34*'UNIT VALUES'!$D$36)), 0)</f>
        <v>1833582</v>
      </c>
      <c r="AB411" s="168">
        <f>ROUND(IF(C411="22",IF(U411&gt;V411,S411*'UNIT VALUES'!$D$40*'UNIT VALUES'!$D$44,0),IF(U411&gt;V411,S411*'UNIT VALUES'!$D$30*'UNIT VALUES'!$D$36)), 0)</f>
        <v>0</v>
      </c>
      <c r="AC411" s="168">
        <f>ROUND(IF(U411&gt;V411,0,IF(T411&gt;1, IF(C411="66", T411*'UNIT VALUES'!$D$33*'UNIT VALUES'!$D$36,T411*'UNIT VALUES'!$D$32*'UNIT VALUES'!$D$36),0)),0)</f>
        <v>1264717</v>
      </c>
      <c r="AD411" t="str">
        <f t="shared" si="14"/>
        <v>191362</v>
      </c>
    </row>
    <row r="412" spans="1:30" x14ac:dyDescent="0.25">
      <c r="A412" s="176" t="s">
        <v>5526</v>
      </c>
      <c r="B412" s="176" t="s">
        <v>1222</v>
      </c>
      <c r="C412" s="176" t="s">
        <v>27</v>
      </c>
      <c r="D412" s="176" t="s">
        <v>28</v>
      </c>
      <c r="E412" s="176" t="s">
        <v>1223</v>
      </c>
      <c r="F412" s="176" t="s">
        <v>377</v>
      </c>
      <c r="G412" s="176" t="s">
        <v>594</v>
      </c>
      <c r="H412" s="176" t="s">
        <v>23</v>
      </c>
      <c r="I412" s="176" t="s">
        <v>1250</v>
      </c>
      <c r="J412" s="176" t="s">
        <v>1251</v>
      </c>
      <c r="K412" s="176" t="s">
        <v>293</v>
      </c>
      <c r="L412" s="176" t="s">
        <v>5527</v>
      </c>
      <c r="M412" s="177">
        <v>62374</v>
      </c>
      <c r="N412" s="177">
        <v>62321</v>
      </c>
      <c r="O412" s="177">
        <v>58531</v>
      </c>
      <c r="P412" s="177">
        <v>0</v>
      </c>
      <c r="Q412" s="177">
        <v>8861</v>
      </c>
      <c r="R412" s="177">
        <v>8428</v>
      </c>
      <c r="S412" s="177">
        <v>276</v>
      </c>
      <c r="T412" s="24">
        <f>IF(P412&gt;0, ROUND(IF(IF(OR(C412="51", C412="52", C412="66"), (L412*'UNIT VALUES'!$C$26)-CALCS!P412,0)&gt;0, IF(OR(C412="51", C412="52", C412="66"), (L412*'UNIT VALUES'!$C$26)-CALCS!P412,0), 0), 0), ROUND(IF(IF(OR(C412="51", C412="52", C412="66"), (L412*'UNIT VALUES'!$C$26)-CALCS!O412,0)&gt;0, IF(OR(C412="51", C412="52", C412="66"), (L412*'UNIT VALUES'!$C$26)-CALCS!O412,0), 0), 0))</f>
        <v>30895</v>
      </c>
      <c r="U412" s="25">
        <f>IF(C412="22", (O412*'UNIT VALUES'!$D$38)+(Q412*'UNIT VALUES'!$D$39)+(S412*'UNIT VALUES'!$D$40), (O412*'UNIT VALUES'!$D$28)+(Q412*'UNIT VALUES'!$D$29)+(S412*'UNIT VALUES'!$D$30))</f>
        <v>414232.65264120774</v>
      </c>
      <c r="V412" s="25">
        <f>IF(C412="22",(O412*'UNIT VALUES'!$D$41)+(Q412*'UNIT VALUES'!$D$42)+(R412*'UNIT VALUES'!$D$43),IF(C412="66",(Q412*'UNIT VALUES'!$D$31)+(T412*'UNIT VALUES'!$D$33)+(R412*'UNIT VALUES'!$D$34),(Q412*'UNIT VALUES'!$D$31)+(T412*'UNIT VALUES'!$D$32)+(R412*'UNIT VALUES'!$D$34)))</f>
        <v>1228199.3104209101</v>
      </c>
      <c r="W412" s="25">
        <f t="shared" si="13"/>
        <v>1228199</v>
      </c>
      <c r="X412" s="30">
        <f>ROUND(IF(C412="22", W412*'UNIT VALUES'!$D$44, W412*'UNIT VALUES'!$D$36), 0)</f>
        <v>1073692</v>
      </c>
      <c r="Y412" s="168">
        <f>ROUND(IF(C412="22", IF(U412&gt;V412,O412*'UNIT VALUES'!$D$38*'UNIT VALUES'!$D$44,O412*'UNIT VALUES'!$D$41*'UNIT VALUES'!$D$44),IF(U412&gt;V412, O412*'UNIT VALUES'!$D$28*'UNIT VALUES'!$D$36,0)), 0)</f>
        <v>0</v>
      </c>
      <c r="Z412" s="168">
        <f>ROUND(IF(C412="22", IF(U412&gt;V412,Q412*'UNIT VALUES'!$D$39*'UNIT VALUES'!$D$44,Q412*'UNIT VALUES'!$D$42*'UNIT VALUES'!$D$44), IF(U412&gt;V412, Q412*'UNIT VALUES'!$D$29*'UNIT VALUES'!$D$36, Q412*'UNIT VALUES'!$D$31*'UNIT VALUES'!$D$36)),0)</f>
        <v>129788</v>
      </c>
      <c r="AA412" s="168">
        <f>ROUND(IF(C412="22", IF(U412&gt;V412,0,R412*'UNIT VALUES'!$D$43*'UNIT VALUES'!$D$44),IF(CALCS!U412&gt;CALCS!V412,0,CALCS!R412*'UNIT VALUES'!$D$34*'UNIT VALUES'!$D$36)), 0)</f>
        <v>603178</v>
      </c>
      <c r="AB412" s="168">
        <f>ROUND(IF(C412="22",IF(U412&gt;V412,S412*'UNIT VALUES'!$D$40*'UNIT VALUES'!$D$44,0),IF(U412&gt;V412,S412*'UNIT VALUES'!$D$30*'UNIT VALUES'!$D$36)), 0)</f>
        <v>0</v>
      </c>
      <c r="AC412" s="168">
        <f>ROUND(IF(U412&gt;V412,0,IF(T412&gt;1, IF(C412="66", T412*'UNIT VALUES'!$D$33*'UNIT VALUES'!$D$36,T412*'UNIT VALUES'!$D$32*'UNIT VALUES'!$D$36),0)),0)</f>
        <v>340726</v>
      </c>
      <c r="AD412" t="str">
        <f t="shared" si="14"/>
        <v>191464</v>
      </c>
    </row>
    <row r="413" spans="1:30" x14ac:dyDescent="0.25">
      <c r="A413" s="176" t="s">
        <v>5528</v>
      </c>
      <c r="B413" s="176" t="s">
        <v>1222</v>
      </c>
      <c r="C413" s="176" t="s">
        <v>27</v>
      </c>
      <c r="D413" s="176" t="s">
        <v>28</v>
      </c>
      <c r="E413" s="176" t="s">
        <v>1223</v>
      </c>
      <c r="F413" s="176" t="s">
        <v>152</v>
      </c>
      <c r="G413" s="176" t="s">
        <v>944</v>
      </c>
      <c r="H413" s="176" t="s">
        <v>23</v>
      </c>
      <c r="I413" s="176" t="s">
        <v>1253</v>
      </c>
      <c r="J413" s="176" t="s">
        <v>1254</v>
      </c>
      <c r="K413" s="176" t="s">
        <v>293</v>
      </c>
      <c r="L413" s="176" t="s">
        <v>5529</v>
      </c>
      <c r="M413" s="177">
        <v>50508</v>
      </c>
      <c r="N413" s="177">
        <v>50508</v>
      </c>
      <c r="O413" s="177">
        <v>74398</v>
      </c>
      <c r="P413" s="177">
        <v>0</v>
      </c>
      <c r="Q413" s="177">
        <v>18361</v>
      </c>
      <c r="R413" s="177">
        <v>4403</v>
      </c>
      <c r="S413" s="177">
        <v>523</v>
      </c>
      <c r="T413" s="24">
        <f>IF(P413&gt;0, ROUND(IF(IF(OR(C413="51", C413="52", C413="66"), (L413*'UNIT VALUES'!$C$26)-CALCS!P413,0)&gt;0, IF(OR(C413="51", C413="52", C413="66"), (L413*'UNIT VALUES'!$C$26)-CALCS!P413,0), 0), 0), ROUND(IF(IF(OR(C413="51", C413="52", C413="66"), (L413*'UNIT VALUES'!$C$26)-CALCS!O413,0)&gt;0, IF(OR(C413="51", C413="52", C413="66"), (L413*'UNIT VALUES'!$C$26)-CALCS!O413,0), 0), 0))</f>
        <v>0</v>
      </c>
      <c r="U413" s="25">
        <f>IF(C413="22", (O413*'UNIT VALUES'!$D$38)+(Q413*'UNIT VALUES'!$D$39)+(S413*'UNIT VALUES'!$D$40), (O413*'UNIT VALUES'!$D$28)+(Q413*'UNIT VALUES'!$D$29)+(S413*'UNIT VALUES'!$D$30))</f>
        <v>752841.66551961447</v>
      </c>
      <c r="V413" s="25">
        <f>IF(C413="22",(O413*'UNIT VALUES'!$D$41)+(Q413*'UNIT VALUES'!$D$42)+(R413*'UNIT VALUES'!$D$43),IF(C413="66",(Q413*'UNIT VALUES'!$D$31)+(T413*'UNIT VALUES'!$D$33)+(R413*'UNIT VALUES'!$D$34),(Q413*'UNIT VALUES'!$D$31)+(T413*'UNIT VALUES'!$D$32)+(R413*'UNIT VALUES'!$D$34)))</f>
        <v>668097.98620861489</v>
      </c>
      <c r="W413" s="25">
        <f t="shared" si="13"/>
        <v>752842</v>
      </c>
      <c r="X413" s="30">
        <f>ROUND(IF(C413="22", W413*'UNIT VALUES'!$D$44, W413*'UNIT VALUES'!$D$36), 0)</f>
        <v>658135</v>
      </c>
      <c r="Y413" s="168">
        <f>ROUND(IF(C413="22", IF(U413&gt;V413,O413*'UNIT VALUES'!$D$38*'UNIT VALUES'!$D$44,O413*'UNIT VALUES'!$D$41*'UNIT VALUES'!$D$44),IF(U413&gt;V413, O413*'UNIT VALUES'!$D$28*'UNIT VALUES'!$D$36,0)), 0)</f>
        <v>135269</v>
      </c>
      <c r="Z413" s="168">
        <f>ROUND(IF(C413="22", IF(U413&gt;V413,Q413*'UNIT VALUES'!$D$39*'UNIT VALUES'!$D$44,Q413*'UNIT VALUES'!$D$42*'UNIT VALUES'!$D$44), IF(U413&gt;V413, Q413*'UNIT VALUES'!$D$29*'UNIT VALUES'!$D$36, Q413*'UNIT VALUES'!$D$31*'UNIT VALUES'!$D$36)),0)</f>
        <v>448227</v>
      </c>
      <c r="AA413" s="168">
        <f>ROUND(IF(C413="22", IF(U413&gt;V413,0,R413*'UNIT VALUES'!$D$43*'UNIT VALUES'!$D$44),IF(CALCS!U413&gt;CALCS!V413,0,CALCS!R413*'UNIT VALUES'!$D$34*'UNIT VALUES'!$D$36)), 0)</f>
        <v>0</v>
      </c>
      <c r="AB413" s="168">
        <f>ROUND(IF(C413="22",IF(U413&gt;V413,S413*'UNIT VALUES'!$D$40*'UNIT VALUES'!$D$44,0),IF(U413&gt;V413,S413*'UNIT VALUES'!$D$30*'UNIT VALUES'!$D$36)), 0)</f>
        <v>74639</v>
      </c>
      <c r="AC413" s="168">
        <f>ROUND(IF(U413&gt;V413,0,IF(T413&gt;1, IF(C413="66", T413*'UNIT VALUES'!$D$33*'UNIT VALUES'!$D$36,T413*'UNIT VALUES'!$D$32*'UNIT VALUES'!$D$36),0)),0)</f>
        <v>0</v>
      </c>
      <c r="AD413" t="str">
        <f t="shared" si="14"/>
        <v>192466</v>
      </c>
    </row>
    <row r="414" spans="1:30" x14ac:dyDescent="0.25">
      <c r="A414" s="176" t="s">
        <v>5530</v>
      </c>
      <c r="B414" s="176" t="s">
        <v>1222</v>
      </c>
      <c r="C414" s="176" t="s">
        <v>27</v>
      </c>
      <c r="D414" s="176" t="s">
        <v>28</v>
      </c>
      <c r="E414" s="176" t="s">
        <v>1223</v>
      </c>
      <c r="F414" s="176" t="s">
        <v>1256</v>
      </c>
      <c r="G414" s="176" t="s">
        <v>22</v>
      </c>
      <c r="H414" s="176" t="s">
        <v>23</v>
      </c>
      <c r="I414" s="176" t="s">
        <v>1257</v>
      </c>
      <c r="J414" s="176" t="s">
        <v>1258</v>
      </c>
      <c r="K414" s="176" t="s">
        <v>293</v>
      </c>
      <c r="L414" s="176" t="s">
        <v>5531</v>
      </c>
      <c r="M414" s="177">
        <v>82003</v>
      </c>
      <c r="N414" s="177">
        <v>82003</v>
      </c>
      <c r="O414" s="177">
        <v>82872</v>
      </c>
      <c r="P414" s="177">
        <v>0</v>
      </c>
      <c r="Q414" s="177">
        <v>12530</v>
      </c>
      <c r="R414" s="177">
        <v>11696</v>
      </c>
      <c r="S414" s="177">
        <v>700</v>
      </c>
      <c r="T414" s="24">
        <f>IF(P414&gt;0, ROUND(IF(IF(OR(C414="51", C414="52", C414="66"), (L414*'UNIT VALUES'!$C$26)-CALCS!P414,0)&gt;0, IF(OR(C414="51", C414="52", C414="66"), (L414*'UNIT VALUES'!$C$26)-CALCS!P414,0), 0), 0), ROUND(IF(IF(OR(C414="51", C414="52", C414="66"), (L414*'UNIT VALUES'!$C$26)-CALCS!O414,0)&gt;0, IF(OR(C414="51", C414="52", C414="66"), (L414*'UNIT VALUES'!$C$26)-CALCS!O414,0), 0), 0))</f>
        <v>57981</v>
      </c>
      <c r="U414" s="25">
        <f>IF(C414="22", (O414*'UNIT VALUES'!$D$38)+(Q414*'UNIT VALUES'!$D$39)+(S414*'UNIT VALUES'!$D$40), (O414*'UNIT VALUES'!$D$28)+(Q414*'UNIT VALUES'!$D$29)+(S414*'UNIT VALUES'!$D$30))</f>
        <v>636531.62672521791</v>
      </c>
      <c r="V414" s="25">
        <f>IF(C414="22",(O414*'UNIT VALUES'!$D$41)+(Q414*'UNIT VALUES'!$D$42)+(R414*'UNIT VALUES'!$D$43),IF(C414="66",(Q414*'UNIT VALUES'!$D$31)+(T414*'UNIT VALUES'!$D$33)+(R414*'UNIT VALUES'!$D$34),(Q414*'UNIT VALUES'!$D$31)+(T414*'UNIT VALUES'!$D$32)+(R414*'UNIT VALUES'!$D$34)))</f>
        <v>1898919.7372105205</v>
      </c>
      <c r="W414" s="25">
        <f t="shared" si="13"/>
        <v>1898920</v>
      </c>
      <c r="X414" s="30">
        <f>ROUND(IF(C414="22", W414*'UNIT VALUES'!$D$44, W414*'UNIT VALUES'!$D$36), 0)</f>
        <v>1660037</v>
      </c>
      <c r="Y414" s="168">
        <f>ROUND(IF(C414="22", IF(U414&gt;V414,O414*'UNIT VALUES'!$D$38*'UNIT VALUES'!$D$44,O414*'UNIT VALUES'!$D$41*'UNIT VALUES'!$D$44),IF(U414&gt;V414, O414*'UNIT VALUES'!$D$28*'UNIT VALUES'!$D$36,0)), 0)</f>
        <v>0</v>
      </c>
      <c r="Z414" s="168">
        <f>ROUND(IF(C414="22", IF(U414&gt;V414,Q414*'UNIT VALUES'!$D$39*'UNIT VALUES'!$D$44,Q414*'UNIT VALUES'!$D$42*'UNIT VALUES'!$D$44), IF(U414&gt;V414, Q414*'UNIT VALUES'!$D$29*'UNIT VALUES'!$D$36, Q414*'UNIT VALUES'!$D$31*'UNIT VALUES'!$D$36)),0)</f>
        <v>183529</v>
      </c>
      <c r="AA414" s="168">
        <f>ROUND(IF(C414="22", IF(U414&gt;V414,0,R414*'UNIT VALUES'!$D$43*'UNIT VALUES'!$D$44),IF(CALCS!U414&gt;CALCS!V414,0,CALCS!R414*'UNIT VALUES'!$D$34*'UNIT VALUES'!$D$36)), 0)</f>
        <v>837064</v>
      </c>
      <c r="AB414" s="168">
        <f>ROUND(IF(C414="22",IF(U414&gt;V414,S414*'UNIT VALUES'!$D$40*'UNIT VALUES'!$D$44,0),IF(U414&gt;V414,S414*'UNIT VALUES'!$D$30*'UNIT VALUES'!$D$36)), 0)</f>
        <v>0</v>
      </c>
      <c r="AC414" s="168">
        <f>ROUND(IF(U414&gt;V414,0,IF(T414&gt;1, IF(C414="66", T414*'UNIT VALUES'!$D$33*'UNIT VALUES'!$D$36,T414*'UNIT VALUES'!$D$32*'UNIT VALUES'!$D$36),0)),0)</f>
        <v>639444</v>
      </c>
      <c r="AD414" t="str">
        <f t="shared" si="14"/>
        <v>194812</v>
      </c>
    </row>
    <row r="415" spans="1:30" x14ac:dyDescent="0.25">
      <c r="A415" s="176" t="s">
        <v>5532</v>
      </c>
      <c r="B415" s="176" t="s">
        <v>1222</v>
      </c>
      <c r="C415" s="176" t="s">
        <v>27</v>
      </c>
      <c r="D415" s="176" t="s">
        <v>28</v>
      </c>
      <c r="E415" s="176" t="s">
        <v>1223</v>
      </c>
      <c r="F415" s="176" t="s">
        <v>1260</v>
      </c>
      <c r="G415" s="176" t="s">
        <v>170</v>
      </c>
      <c r="H415" s="176" t="s">
        <v>23</v>
      </c>
      <c r="I415" s="176" t="s">
        <v>1261</v>
      </c>
      <c r="J415" s="176" t="s">
        <v>1232</v>
      </c>
      <c r="K415" s="176" t="s">
        <v>293</v>
      </c>
      <c r="L415" s="176" t="s">
        <v>5533</v>
      </c>
      <c r="M415" s="177">
        <v>75985</v>
      </c>
      <c r="N415" s="177">
        <v>75985</v>
      </c>
      <c r="O415" s="177">
        <v>67934</v>
      </c>
      <c r="P415" s="177">
        <v>0</v>
      </c>
      <c r="Q415" s="177">
        <v>11867</v>
      </c>
      <c r="R415" s="177">
        <v>7802</v>
      </c>
      <c r="S415" s="177">
        <v>672</v>
      </c>
      <c r="T415" s="24">
        <f>IF(P415&gt;0, ROUND(IF(IF(OR(C415="51", C415="52", C415="66"), (L415*'UNIT VALUES'!$C$26)-CALCS!P415,0)&gt;0, IF(OR(C415="51", C415="52", C415="66"), (L415*'UNIT VALUES'!$C$26)-CALCS!P415,0), 0), 0), ROUND(IF(IF(OR(C415="51", C415="52", C415="66"), (L415*'UNIT VALUES'!$C$26)-CALCS!O415,0)&gt;0, IF(OR(C415="51", C415="52", C415="66"), (L415*'UNIT VALUES'!$C$26)-CALCS!O415,0), 0), 0))</f>
        <v>45424</v>
      </c>
      <c r="U415" s="25">
        <f>IF(C415="22", (O415*'UNIT VALUES'!$D$38)+(Q415*'UNIT VALUES'!$D$39)+(S415*'UNIT VALUES'!$D$40), (O415*'UNIT VALUES'!$D$28)+(Q415*'UNIT VALUES'!$D$29)+(S415*'UNIT VALUES'!$D$30))</f>
        <v>582378.15097557008</v>
      </c>
      <c r="V415" s="25">
        <f>IF(C415="22",(O415*'UNIT VALUES'!$D$41)+(Q415*'UNIT VALUES'!$D$42)+(R415*'UNIT VALUES'!$D$43),IF(C415="66",(Q415*'UNIT VALUES'!$D$31)+(T415*'UNIT VALUES'!$D$33)+(R415*'UNIT VALUES'!$D$34),(Q415*'UNIT VALUES'!$D$31)+(T415*'UNIT VALUES'!$D$32)+(R415*'UNIT VALUES'!$D$34)))</f>
        <v>1410606.8875697022</v>
      </c>
      <c r="W415" s="25">
        <f t="shared" si="13"/>
        <v>1410607</v>
      </c>
      <c r="X415" s="30">
        <f>ROUND(IF(C415="22", W415*'UNIT VALUES'!$D$44, W415*'UNIT VALUES'!$D$36), 0)</f>
        <v>1233153</v>
      </c>
      <c r="Y415" s="168">
        <f>ROUND(IF(C415="22", IF(U415&gt;V415,O415*'UNIT VALUES'!$D$38*'UNIT VALUES'!$D$44,O415*'UNIT VALUES'!$D$41*'UNIT VALUES'!$D$44),IF(U415&gt;V415, O415*'UNIT VALUES'!$D$28*'UNIT VALUES'!$D$36,0)), 0)</f>
        <v>0</v>
      </c>
      <c r="Z415" s="168">
        <f>ROUND(IF(C415="22", IF(U415&gt;V415,Q415*'UNIT VALUES'!$D$39*'UNIT VALUES'!$D$44,Q415*'UNIT VALUES'!$D$42*'UNIT VALUES'!$D$44), IF(U415&gt;V415, Q415*'UNIT VALUES'!$D$29*'UNIT VALUES'!$D$36, Q415*'UNIT VALUES'!$D$31*'UNIT VALUES'!$D$36)),0)</f>
        <v>173818</v>
      </c>
      <c r="AA415" s="168">
        <f>ROUND(IF(C415="22", IF(U415&gt;V415,0,R415*'UNIT VALUES'!$D$43*'UNIT VALUES'!$D$44),IF(CALCS!U415&gt;CALCS!V415,0,CALCS!R415*'UNIT VALUES'!$D$34*'UNIT VALUES'!$D$36)), 0)</f>
        <v>558376</v>
      </c>
      <c r="AB415" s="168">
        <f>ROUND(IF(C415="22",IF(U415&gt;V415,S415*'UNIT VALUES'!$D$40*'UNIT VALUES'!$D$44,0),IF(U415&gt;V415,S415*'UNIT VALUES'!$D$30*'UNIT VALUES'!$D$36)), 0)</f>
        <v>0</v>
      </c>
      <c r="AC415" s="168">
        <f>ROUND(IF(U415&gt;V415,0,IF(T415&gt;1, IF(C415="66", T415*'UNIT VALUES'!$D$33*'UNIT VALUES'!$D$36,T415*'UNIT VALUES'!$D$32*'UNIT VALUES'!$D$36),0)),0)</f>
        <v>500959</v>
      </c>
      <c r="AD415" t="str">
        <f t="shared" si="14"/>
        <v>195394</v>
      </c>
    </row>
    <row r="416" spans="1:30" x14ac:dyDescent="0.25">
      <c r="A416" s="176" t="s">
        <v>5534</v>
      </c>
      <c r="B416" s="176" t="s">
        <v>1222</v>
      </c>
      <c r="C416" s="176" t="s">
        <v>27</v>
      </c>
      <c r="D416" s="176" t="s">
        <v>28</v>
      </c>
      <c r="E416" s="176" t="s">
        <v>1223</v>
      </c>
      <c r="F416" s="176" t="s">
        <v>1263</v>
      </c>
      <c r="G416" s="176" t="s">
        <v>22</v>
      </c>
      <c r="H416" s="176" t="s">
        <v>23</v>
      </c>
      <c r="I416" s="176" t="s">
        <v>1264</v>
      </c>
      <c r="J416" s="176" t="s">
        <v>1248</v>
      </c>
      <c r="K416" s="176" t="s">
        <v>293</v>
      </c>
      <c r="L416" s="176" t="s">
        <v>5535</v>
      </c>
      <c r="M416" s="177">
        <v>0</v>
      </c>
      <c r="N416" s="177">
        <v>0</v>
      </c>
      <c r="O416" s="177">
        <v>64560</v>
      </c>
      <c r="P416" s="177">
        <v>0</v>
      </c>
      <c r="Q416" s="177">
        <v>4879</v>
      </c>
      <c r="R416" s="177">
        <v>1219</v>
      </c>
      <c r="S416" s="177">
        <v>515</v>
      </c>
      <c r="T416" s="24">
        <f>IF(P416&gt;0, ROUND(IF(IF(OR(C416="51", C416="52", C416="66"), (L416*'UNIT VALUES'!$C$26)-CALCS!P416,0)&gt;0, IF(OR(C416="51", C416="52", C416="66"), (L416*'UNIT VALUES'!$C$26)-CALCS!P416,0), 0), 0), ROUND(IF(IF(OR(C416="51", C416="52", C416="66"), (L416*'UNIT VALUES'!$C$26)-CALCS!O416,0)&gt;0, IF(OR(C416="51", C416="52", C416="66"), (L416*'UNIT VALUES'!$C$26)-CALCS!O416,0), 0), 0))</f>
        <v>0</v>
      </c>
      <c r="U416" s="25">
        <f>IF(C416="22", (O416*'UNIT VALUES'!$D$38)+(Q416*'UNIT VALUES'!$D$39)+(S416*'UNIT VALUES'!$D$40), (O416*'UNIT VALUES'!$D$28)+(Q416*'UNIT VALUES'!$D$29)+(S416*'UNIT VALUES'!$D$30))</f>
        <v>354591.94937955175</v>
      </c>
      <c r="V416" s="25">
        <f>IF(C416="22",(O416*'UNIT VALUES'!$D$41)+(Q416*'UNIT VALUES'!$D$42)+(R416*'UNIT VALUES'!$D$43),IF(C416="66",(Q416*'UNIT VALUES'!$D$31)+(T416*'UNIT VALUES'!$D$33)+(R416*'UNIT VALUES'!$D$34),(Q416*'UNIT VALUES'!$D$31)+(T416*'UNIT VALUES'!$D$32)+(R416*'UNIT VALUES'!$D$34)))</f>
        <v>181543.27117496874</v>
      </c>
      <c r="W416" s="25">
        <f t="shared" si="13"/>
        <v>354592</v>
      </c>
      <c r="X416" s="30">
        <f>ROUND(IF(C416="22", W416*'UNIT VALUES'!$D$44, W416*'UNIT VALUES'!$D$36), 0)</f>
        <v>309985</v>
      </c>
      <c r="Y416" s="168">
        <f>ROUND(IF(C416="22", IF(U416&gt;V416,O416*'UNIT VALUES'!$D$38*'UNIT VALUES'!$D$44,O416*'UNIT VALUES'!$D$41*'UNIT VALUES'!$D$44),IF(U416&gt;V416, O416*'UNIT VALUES'!$D$28*'UNIT VALUES'!$D$36,0)), 0)</f>
        <v>117382</v>
      </c>
      <c r="Z416" s="168">
        <f>ROUND(IF(C416="22", IF(U416&gt;V416,Q416*'UNIT VALUES'!$D$39*'UNIT VALUES'!$D$44,Q416*'UNIT VALUES'!$D$42*'UNIT VALUES'!$D$44), IF(U416&gt;V416, Q416*'UNIT VALUES'!$D$29*'UNIT VALUES'!$D$36, Q416*'UNIT VALUES'!$D$31*'UNIT VALUES'!$D$36)),0)</f>
        <v>119106</v>
      </c>
      <c r="AA416" s="168">
        <f>ROUND(IF(C416="22", IF(U416&gt;V416,0,R416*'UNIT VALUES'!$D$43*'UNIT VALUES'!$D$44),IF(CALCS!U416&gt;CALCS!V416,0,CALCS!R416*'UNIT VALUES'!$D$34*'UNIT VALUES'!$D$36)), 0)</f>
        <v>0</v>
      </c>
      <c r="AB416" s="168">
        <f>ROUND(IF(C416="22",IF(U416&gt;V416,S416*'UNIT VALUES'!$D$40*'UNIT VALUES'!$D$44,0),IF(U416&gt;V416,S416*'UNIT VALUES'!$D$30*'UNIT VALUES'!$D$36)), 0)</f>
        <v>73497</v>
      </c>
      <c r="AC416" s="168">
        <f>ROUND(IF(U416&gt;V416,0,IF(T416&gt;1, IF(C416="66", T416*'UNIT VALUES'!$D$33*'UNIT VALUES'!$D$36,T416*'UNIT VALUES'!$D$32*'UNIT VALUES'!$D$36),0)),0)</f>
        <v>0</v>
      </c>
      <c r="AD416" t="str">
        <f t="shared" si="14"/>
        <v>195508</v>
      </c>
    </row>
    <row r="417" spans="1:30" x14ac:dyDescent="0.25">
      <c r="A417" s="176" t="s">
        <v>5536</v>
      </c>
      <c r="B417" s="176" t="s">
        <v>1266</v>
      </c>
      <c r="C417" s="176" t="s">
        <v>19</v>
      </c>
      <c r="D417" s="176" t="s">
        <v>20</v>
      </c>
      <c r="E417" s="176" t="s">
        <v>1267</v>
      </c>
      <c r="F417" s="176" t="s">
        <v>4738</v>
      </c>
      <c r="G417" s="176" t="s">
        <v>22</v>
      </c>
      <c r="H417" s="176" t="s">
        <v>23</v>
      </c>
      <c r="I417" s="176" t="s">
        <v>23</v>
      </c>
      <c r="J417" s="176" t="s">
        <v>24</v>
      </c>
      <c r="K417" s="176" t="s">
        <v>3335</v>
      </c>
      <c r="L417" s="176" t="s">
        <v>4789</v>
      </c>
      <c r="M417" s="177">
        <v>944127</v>
      </c>
      <c r="N417" s="177">
        <v>943935</v>
      </c>
      <c r="O417" s="177">
        <v>1013280</v>
      </c>
      <c r="P417" s="177">
        <v>0</v>
      </c>
      <c r="Q417" s="177">
        <v>144776</v>
      </c>
      <c r="R417" s="177">
        <v>41129</v>
      </c>
      <c r="S417" s="177">
        <v>11363</v>
      </c>
      <c r="T417" s="24">
        <f>IF(P417&gt;0, ROUND(IF(IF(OR(C417="51", C417="52", C417="66"), (L417*'UNIT VALUES'!$C$26)-CALCS!P417,0)&gt;0, IF(OR(C417="51", C417="52", C417="66"), (L417*'UNIT VALUES'!$C$26)-CALCS!P417,0), 0), 0), ROUND(IF(IF(OR(C417="51", C417="52", C417="66"), (L417*'UNIT VALUES'!$C$26)-CALCS!O417,0)&gt;0, IF(OR(C417="51", C417="52", C417="66"), (L417*'UNIT VALUES'!$C$26)-CALCS!O417,0), 0), 0))</f>
        <v>0</v>
      </c>
      <c r="U417" s="25">
        <f>IF(C417="22", (O417*'UNIT VALUES'!$D$38)+(Q417*'UNIT VALUES'!$D$39)+(S417*'UNIT VALUES'!$D$40), (O417*'UNIT VALUES'!$D$28)+(Q417*'UNIT VALUES'!$D$29)+(S417*'UNIT VALUES'!$D$30))</f>
        <v>9858738.2309514135</v>
      </c>
      <c r="V417" s="25">
        <f>IF(C417="22",(O417*'UNIT VALUES'!$D$41)+(Q417*'UNIT VALUES'!$D$42)+(R417*'UNIT VALUES'!$D$43),IF(C417="66",(Q417*'UNIT VALUES'!$D$31)+(T417*'UNIT VALUES'!$D$33)+(R417*'UNIT VALUES'!$D$34),(Q417*'UNIT VALUES'!$D$31)+(T417*'UNIT VALUES'!$D$32)+(R417*'UNIT VALUES'!$D$34)))</f>
        <v>7663768.8337012408</v>
      </c>
      <c r="W417" s="25">
        <f t="shared" si="13"/>
        <v>9858738</v>
      </c>
      <c r="X417" s="30">
        <f>ROUND(IF(C417="22", W417*'UNIT VALUES'!$D$44, W417*'UNIT VALUES'!$D$36), 0)</f>
        <v>8201725</v>
      </c>
      <c r="Y417" s="168">
        <f>ROUND(IF(C417="22", IF(U417&gt;V417,O417*'UNIT VALUES'!$D$38*'UNIT VALUES'!$D$44,O417*'UNIT VALUES'!$D$41*'UNIT VALUES'!$D$44),IF(U417&gt;V417, O417*'UNIT VALUES'!$D$28*'UNIT VALUES'!$D$36,0)), 0)</f>
        <v>1856739</v>
      </c>
      <c r="Z417" s="168">
        <f>ROUND(IF(C417="22", IF(U417&gt;V417,Q417*'UNIT VALUES'!$D$39*'UNIT VALUES'!$D$44,Q417*'UNIT VALUES'!$D$42*'UNIT VALUES'!$D$44), IF(U417&gt;V417, Q417*'UNIT VALUES'!$D$29*'UNIT VALUES'!$D$36, Q417*'UNIT VALUES'!$D$31*'UNIT VALUES'!$D$36)),0)</f>
        <v>3721688</v>
      </c>
      <c r="AA417" s="168">
        <f>ROUND(IF(C417="22", IF(U417&gt;V417,0,R417*'UNIT VALUES'!$D$43*'UNIT VALUES'!$D$44),IF(CALCS!U417&gt;CALCS!V417,0,CALCS!R417*'UNIT VALUES'!$D$34*'UNIT VALUES'!$D$36)), 0)</f>
        <v>0</v>
      </c>
      <c r="AB417" s="168">
        <f>ROUND(IF(C417="22",IF(U417&gt;V417,S417*'UNIT VALUES'!$D$40*'UNIT VALUES'!$D$44,0),IF(U417&gt;V417,S417*'UNIT VALUES'!$D$30*'UNIT VALUES'!$D$36)), 0)</f>
        <v>2623298</v>
      </c>
      <c r="AC417" s="168">
        <f>ROUND(IF(U417&gt;V417,0,IF(T417&gt;1, IF(C417="66", T417*'UNIT VALUES'!$D$33*'UNIT VALUES'!$D$36,T417*'UNIT VALUES'!$D$32*'UNIT VALUES'!$D$36),0)),0)</f>
        <v>0</v>
      </c>
      <c r="AD417" t="str">
        <f t="shared" si="14"/>
        <v>169999</v>
      </c>
    </row>
    <row r="418" spans="1:30" x14ac:dyDescent="0.25">
      <c r="A418" s="176" t="s">
        <v>5537</v>
      </c>
      <c r="B418" s="176" t="s">
        <v>1266</v>
      </c>
      <c r="C418" s="176" t="s">
        <v>27</v>
      </c>
      <c r="D418" s="176" t="s">
        <v>28</v>
      </c>
      <c r="E418" s="176" t="s">
        <v>1267</v>
      </c>
      <c r="F418" s="176" t="s">
        <v>239</v>
      </c>
      <c r="G418" s="176" t="s">
        <v>227</v>
      </c>
      <c r="H418" s="176" t="s">
        <v>23</v>
      </c>
      <c r="I418" s="176" t="s">
        <v>1269</v>
      </c>
      <c r="J418" s="176" t="s">
        <v>1270</v>
      </c>
      <c r="K418" s="176" t="s">
        <v>3335</v>
      </c>
      <c r="L418" s="176" t="s">
        <v>5538</v>
      </c>
      <c r="M418" s="177">
        <v>105114</v>
      </c>
      <c r="N418" s="177">
        <v>102451</v>
      </c>
      <c r="O418" s="177">
        <v>223154</v>
      </c>
      <c r="P418" s="177">
        <v>0</v>
      </c>
      <c r="Q418" s="177">
        <v>30269</v>
      </c>
      <c r="R418" s="177">
        <v>6131</v>
      </c>
      <c r="S418" s="177">
        <v>1549</v>
      </c>
      <c r="T418" s="24">
        <f>IF(P418&gt;0, ROUND(IF(IF(OR(C418="51", C418="52", C418="66"), (L418*'UNIT VALUES'!$C$26)-CALCS!P418,0)&gt;0, IF(OR(C418="51", C418="52", C418="66"), (L418*'UNIT VALUES'!$C$26)-CALCS!P418,0), 0), 0), ROUND(IF(IF(OR(C418="51", C418="52", C418="66"), (L418*'UNIT VALUES'!$C$26)-CALCS!O418,0)&gt;0, IF(OR(C418="51", C418="52", C418="66"), (L418*'UNIT VALUES'!$C$26)-CALCS!O418,0), 0), 0))</f>
        <v>0</v>
      </c>
      <c r="U418" s="25">
        <f>IF(C418="22", (O418*'UNIT VALUES'!$D$38)+(Q418*'UNIT VALUES'!$D$39)+(S418*'UNIT VALUES'!$D$40), (O418*'UNIT VALUES'!$D$28)+(Q418*'UNIT VALUES'!$D$29)+(S418*'UNIT VALUES'!$D$30))</f>
        <v>1562250.2412305751</v>
      </c>
      <c r="V418" s="25">
        <f>IF(C418="22",(O418*'UNIT VALUES'!$D$41)+(Q418*'UNIT VALUES'!$D$42)+(R418*'UNIT VALUES'!$D$43),IF(C418="66",(Q418*'UNIT VALUES'!$D$31)+(T418*'UNIT VALUES'!$D$33)+(R418*'UNIT VALUES'!$D$34),(Q418*'UNIT VALUES'!$D$31)+(T418*'UNIT VALUES'!$D$32)+(R418*'UNIT VALUES'!$D$34)))</f>
        <v>1009081.8230623654</v>
      </c>
      <c r="W418" s="25">
        <f t="shared" si="13"/>
        <v>1562250</v>
      </c>
      <c r="X418" s="30">
        <f>ROUND(IF(C418="22", W418*'UNIT VALUES'!$D$44, W418*'UNIT VALUES'!$D$36), 0)</f>
        <v>1365720</v>
      </c>
      <c r="Y418" s="168">
        <f>ROUND(IF(C418="22", IF(U418&gt;V418,O418*'UNIT VALUES'!$D$38*'UNIT VALUES'!$D$44,O418*'UNIT VALUES'!$D$41*'UNIT VALUES'!$D$44),IF(U418&gt;V418, O418*'UNIT VALUES'!$D$28*'UNIT VALUES'!$D$36,0)), 0)</f>
        <v>405734</v>
      </c>
      <c r="Z418" s="168">
        <f>ROUND(IF(C418="22", IF(U418&gt;V418,Q418*'UNIT VALUES'!$D$39*'UNIT VALUES'!$D$44,Q418*'UNIT VALUES'!$D$42*'UNIT VALUES'!$D$44), IF(U418&gt;V418, Q418*'UNIT VALUES'!$D$29*'UNIT VALUES'!$D$36, Q418*'UNIT VALUES'!$D$31*'UNIT VALUES'!$D$36)),0)</f>
        <v>738924</v>
      </c>
      <c r="AA418" s="168">
        <f>ROUND(IF(C418="22", IF(U418&gt;V418,0,R418*'UNIT VALUES'!$D$43*'UNIT VALUES'!$D$44),IF(CALCS!U418&gt;CALCS!V418,0,CALCS!R418*'UNIT VALUES'!$D$34*'UNIT VALUES'!$D$36)), 0)</f>
        <v>0</v>
      </c>
      <c r="AB418" s="168">
        <f>ROUND(IF(C418="22",IF(U418&gt;V418,S418*'UNIT VALUES'!$D$40*'UNIT VALUES'!$D$44,0),IF(U418&gt;V418,S418*'UNIT VALUES'!$D$30*'UNIT VALUES'!$D$36)), 0)</f>
        <v>221063</v>
      </c>
      <c r="AC418" s="168">
        <f>ROUND(IF(U418&gt;V418,0,IF(T418&gt;1, IF(C418="66", T418*'UNIT VALUES'!$D$33*'UNIT VALUES'!$D$36,T418*'UNIT VALUES'!$D$32*'UNIT VALUES'!$D$36),0)),0)</f>
        <v>0</v>
      </c>
      <c r="AD418" t="str">
        <f t="shared" si="14"/>
        <v>160102</v>
      </c>
    </row>
    <row r="419" spans="1:30" x14ac:dyDescent="0.25">
      <c r="A419" s="176" t="s">
        <v>4753</v>
      </c>
      <c r="B419" s="176" t="s">
        <v>1266</v>
      </c>
      <c r="C419" s="176" t="s">
        <v>47</v>
      </c>
      <c r="D419" s="176" t="s">
        <v>48</v>
      </c>
      <c r="E419" s="176" t="s">
        <v>1267</v>
      </c>
      <c r="F419" s="176" t="s">
        <v>1225</v>
      </c>
      <c r="G419" s="176" t="s">
        <v>22</v>
      </c>
      <c r="H419" s="176" t="s">
        <v>23</v>
      </c>
      <c r="I419" s="176" t="s">
        <v>4754</v>
      </c>
      <c r="J419" s="176" t="s">
        <v>1270</v>
      </c>
      <c r="K419" s="176" t="s">
        <v>3335</v>
      </c>
      <c r="L419" s="176" t="s">
        <v>5338</v>
      </c>
      <c r="M419" s="177">
        <v>0</v>
      </c>
      <c r="N419" s="177">
        <v>0</v>
      </c>
      <c r="O419" s="177">
        <v>53149</v>
      </c>
      <c r="P419" s="177">
        <v>0</v>
      </c>
      <c r="Q419" s="177">
        <v>9819</v>
      </c>
      <c r="R419" s="177">
        <v>844</v>
      </c>
      <c r="S419" s="177">
        <v>974</v>
      </c>
      <c r="T419" s="24">
        <f>IF(P419&gt;0, ROUND(IF(IF(OR(C419="51", C419="52", C419="66"), (L419*'UNIT VALUES'!$C$26)-CALCS!P419,0)&gt;0, IF(OR(C419="51", C419="52", C419="66"), (L419*'UNIT VALUES'!$C$26)-CALCS!P419,0), 0), 0), ROUND(IF(IF(OR(C419="51", C419="52", C419="66"), (L419*'UNIT VALUES'!$C$26)-CALCS!O419,0)&gt;0, IF(OR(C419="51", C419="52", C419="66"), (L419*'UNIT VALUES'!$C$26)-CALCS!O419,0), 0), 0))</f>
        <v>0</v>
      </c>
      <c r="U419" s="25">
        <f>IF(C419="22", (O419*'UNIT VALUES'!$D$38)+(Q419*'UNIT VALUES'!$D$39)+(S419*'UNIT VALUES'!$D$40), (O419*'UNIT VALUES'!$D$28)+(Q419*'UNIT VALUES'!$D$29)+(S419*'UNIT VALUES'!$D$30))</f>
        <v>543739.46613305318</v>
      </c>
      <c r="V419" s="25">
        <f>IF(C419="22",(O419*'UNIT VALUES'!$D$41)+(Q419*'UNIT VALUES'!$D$42)+(R419*'UNIT VALUES'!$D$43),IF(C419="66",(Q419*'UNIT VALUES'!$D$31)+(T419*'UNIT VALUES'!$D$33)+(R419*'UNIT VALUES'!$D$34),(Q419*'UNIT VALUES'!$D$31)+(T419*'UNIT VALUES'!$D$32)+(R419*'UNIT VALUES'!$D$34)))</f>
        <v>233612.23919627006</v>
      </c>
      <c r="W419" s="25">
        <f t="shared" si="13"/>
        <v>543739</v>
      </c>
      <c r="X419" s="30">
        <f>ROUND(IF(C419="22", W419*'UNIT VALUES'!$D$44, W419*'UNIT VALUES'!$D$36), 0)</f>
        <v>475337</v>
      </c>
      <c r="Y419" s="168">
        <f>ROUND(IF(C419="22", IF(U419&gt;V419,O419*'UNIT VALUES'!$D$38*'UNIT VALUES'!$D$44,O419*'UNIT VALUES'!$D$41*'UNIT VALUES'!$D$44),IF(U419&gt;V419, O419*'UNIT VALUES'!$D$28*'UNIT VALUES'!$D$36,0)), 0)</f>
        <v>96634</v>
      </c>
      <c r="Z419" s="168">
        <f>ROUND(IF(C419="22", IF(U419&gt;V419,Q419*'UNIT VALUES'!$D$39*'UNIT VALUES'!$D$44,Q419*'UNIT VALUES'!$D$42*'UNIT VALUES'!$D$44), IF(U419&gt;V419, Q419*'UNIT VALUES'!$D$29*'UNIT VALUES'!$D$36, Q419*'UNIT VALUES'!$D$31*'UNIT VALUES'!$D$36)),0)</f>
        <v>239700</v>
      </c>
      <c r="AA419" s="168">
        <f>ROUND(IF(C419="22", IF(U419&gt;V419,0,R419*'UNIT VALUES'!$D$43*'UNIT VALUES'!$D$44),IF(CALCS!U419&gt;CALCS!V419,0,CALCS!R419*'UNIT VALUES'!$D$34*'UNIT VALUES'!$D$36)), 0)</f>
        <v>0</v>
      </c>
      <c r="AB419" s="168">
        <f>ROUND(IF(C419="22",IF(U419&gt;V419,S419*'UNIT VALUES'!$D$40*'UNIT VALUES'!$D$44,0),IF(U419&gt;V419,S419*'UNIT VALUES'!$D$30*'UNIT VALUES'!$D$36)), 0)</f>
        <v>139003</v>
      </c>
      <c r="AC419" s="168">
        <f>ROUND(IF(U419&gt;V419,0,IF(T419&gt;1, IF(C419="66", T419*'UNIT VALUES'!$D$33*'UNIT VALUES'!$D$36,T419*'UNIT VALUES'!$D$32*'UNIT VALUES'!$D$36),0)),0)</f>
        <v>0</v>
      </c>
      <c r="AD419" t="str">
        <f t="shared" si="14"/>
        <v>160138</v>
      </c>
    </row>
    <row r="420" spans="1:30" x14ac:dyDescent="0.25">
      <c r="A420" s="176" t="s">
        <v>5539</v>
      </c>
      <c r="B420" s="176" t="s">
        <v>1266</v>
      </c>
      <c r="C420" s="176" t="s">
        <v>27</v>
      </c>
      <c r="D420" s="176" t="s">
        <v>28</v>
      </c>
      <c r="E420" s="176" t="s">
        <v>1267</v>
      </c>
      <c r="F420" s="176" t="s">
        <v>1272</v>
      </c>
      <c r="G420" s="176" t="s">
        <v>71</v>
      </c>
      <c r="H420" s="176" t="s">
        <v>23</v>
      </c>
      <c r="I420" s="176" t="s">
        <v>1273</v>
      </c>
      <c r="J420" s="176" t="s">
        <v>1274</v>
      </c>
      <c r="K420" s="176" t="s">
        <v>3335</v>
      </c>
      <c r="L420" s="176" t="s">
        <v>5540</v>
      </c>
      <c r="M420" s="177">
        <v>0</v>
      </c>
      <c r="N420" s="177">
        <v>0</v>
      </c>
      <c r="O420" s="177">
        <v>50285</v>
      </c>
      <c r="P420" s="177">
        <v>0</v>
      </c>
      <c r="Q420" s="177">
        <v>6821</v>
      </c>
      <c r="R420" s="177">
        <v>2224</v>
      </c>
      <c r="S420" s="177">
        <v>424</v>
      </c>
      <c r="T420" s="24">
        <f>IF(P420&gt;0, ROUND(IF(IF(OR(C420="51", C420="52", C420="66"), (L420*'UNIT VALUES'!$C$26)-CALCS!P420,0)&gt;0, IF(OR(C420="51", C420="52", C420="66"), (L420*'UNIT VALUES'!$C$26)-CALCS!P420,0), 0), 0), ROUND(IF(IF(OR(C420="51", C420="52", C420="66"), (L420*'UNIT VALUES'!$C$26)-CALCS!O420,0)&gt;0, IF(OR(C420="51", C420="52", C420="66"), (L420*'UNIT VALUES'!$C$26)-CALCS!O420,0), 0), 0))</f>
        <v>0</v>
      </c>
      <c r="U420" s="25">
        <f>IF(C420="22", (O420*'UNIT VALUES'!$D$38)+(Q420*'UNIT VALUES'!$D$39)+(S420*'UNIT VALUES'!$D$40), (O420*'UNIT VALUES'!$D$28)+(Q420*'UNIT VALUES'!$D$29)+(S420*'UNIT VALUES'!$D$30))</f>
        <v>364276.81546212267</v>
      </c>
      <c r="V420" s="25">
        <f>IF(C420="22",(O420*'UNIT VALUES'!$D$41)+(Q420*'UNIT VALUES'!$D$42)+(R420*'UNIT VALUES'!$D$43),IF(C420="66",(Q420*'UNIT VALUES'!$D$31)+(T420*'UNIT VALUES'!$D$33)+(R420*'UNIT VALUES'!$D$34),(Q420*'UNIT VALUES'!$D$31)+(T420*'UNIT VALUES'!$D$32)+(R420*'UNIT VALUES'!$D$34)))</f>
        <v>296357.83326655015</v>
      </c>
      <c r="W420" s="25">
        <f t="shared" si="13"/>
        <v>364277</v>
      </c>
      <c r="X420" s="30">
        <f>ROUND(IF(C420="22", W420*'UNIT VALUES'!$D$44, W420*'UNIT VALUES'!$D$36), 0)</f>
        <v>318451</v>
      </c>
      <c r="Y420" s="168">
        <f>ROUND(IF(C420="22", IF(U420&gt;V420,O420*'UNIT VALUES'!$D$38*'UNIT VALUES'!$D$44,O420*'UNIT VALUES'!$D$41*'UNIT VALUES'!$D$44),IF(U420&gt;V420, O420*'UNIT VALUES'!$D$28*'UNIT VALUES'!$D$36,0)), 0)</f>
        <v>91427</v>
      </c>
      <c r="Z420" s="168">
        <f>ROUND(IF(C420="22", IF(U420&gt;V420,Q420*'UNIT VALUES'!$D$39*'UNIT VALUES'!$D$44,Q420*'UNIT VALUES'!$D$42*'UNIT VALUES'!$D$44), IF(U420&gt;V420, Q420*'UNIT VALUES'!$D$29*'UNIT VALUES'!$D$36, Q420*'UNIT VALUES'!$D$31*'UNIT VALUES'!$D$36)),0)</f>
        <v>166514</v>
      </c>
      <c r="AA420" s="168">
        <f>ROUND(IF(C420="22", IF(U420&gt;V420,0,R420*'UNIT VALUES'!$D$43*'UNIT VALUES'!$D$44),IF(CALCS!U420&gt;CALCS!V420,0,CALCS!R420*'UNIT VALUES'!$D$34*'UNIT VALUES'!$D$36)), 0)</f>
        <v>0</v>
      </c>
      <c r="AB420" s="168">
        <f>ROUND(IF(C420="22",IF(U420&gt;V420,S420*'UNIT VALUES'!$D$40*'UNIT VALUES'!$D$44,0),IF(U420&gt;V420,S420*'UNIT VALUES'!$D$30*'UNIT VALUES'!$D$36)), 0)</f>
        <v>60510</v>
      </c>
      <c r="AC420" s="168">
        <f>ROUND(IF(U420&gt;V420,0,IF(T420&gt;1, IF(C420="66", T420*'UNIT VALUES'!$D$33*'UNIT VALUES'!$D$36,T420*'UNIT VALUES'!$D$32*'UNIT VALUES'!$D$36),0)),0)</f>
        <v>0</v>
      </c>
      <c r="AD420" t="str">
        <f t="shared" si="14"/>
        <v>160198</v>
      </c>
    </row>
    <row r="421" spans="1:30" x14ac:dyDescent="0.25">
      <c r="A421" s="176" t="s">
        <v>5541</v>
      </c>
      <c r="B421" s="176" t="s">
        <v>1266</v>
      </c>
      <c r="C421" s="176" t="s">
        <v>27</v>
      </c>
      <c r="D421" s="176" t="s">
        <v>28</v>
      </c>
      <c r="E421" s="176" t="s">
        <v>1267</v>
      </c>
      <c r="F421" s="176" t="s">
        <v>1276</v>
      </c>
      <c r="G421" s="176" t="s">
        <v>210</v>
      </c>
      <c r="H421" s="176" t="s">
        <v>23</v>
      </c>
      <c r="I421" s="176" t="s">
        <v>1277</v>
      </c>
      <c r="J421" s="176" t="s">
        <v>1278</v>
      </c>
      <c r="K421" s="176" t="s">
        <v>3335</v>
      </c>
      <c r="L421" s="176" t="s">
        <v>5542</v>
      </c>
      <c r="M421" s="177">
        <v>0</v>
      </c>
      <c r="N421" s="177">
        <v>0</v>
      </c>
      <c r="O421" s="177">
        <v>60211</v>
      </c>
      <c r="P421" s="177">
        <v>0</v>
      </c>
      <c r="Q421" s="177">
        <v>9065</v>
      </c>
      <c r="R421" s="177">
        <v>2289</v>
      </c>
      <c r="S421" s="177">
        <v>428</v>
      </c>
      <c r="T421" s="24">
        <f>IF(P421&gt;0, ROUND(IF(IF(OR(C421="51", C421="52", C421="66"), (L421*'UNIT VALUES'!$C$26)-CALCS!P421,0)&gt;0, IF(OR(C421="51", C421="52", C421="66"), (L421*'UNIT VALUES'!$C$26)-CALCS!P421,0), 0), 0), ROUND(IF(IF(OR(C421="51", C421="52", C421="66"), (L421*'UNIT VALUES'!$C$26)-CALCS!O421,0)&gt;0, IF(OR(C421="51", C421="52", C421="66"), (L421*'UNIT VALUES'!$C$26)-CALCS!O421,0), 0), 0))</f>
        <v>0</v>
      </c>
      <c r="U421" s="25">
        <f>IF(C421="22", (O421*'UNIT VALUES'!$D$38)+(Q421*'UNIT VALUES'!$D$39)+(S421*'UNIT VALUES'!$D$40), (O421*'UNIT VALUES'!$D$28)+(Q421*'UNIT VALUES'!$D$29)+(S421*'UNIT VALUES'!$D$30))</f>
        <v>448237.39196227666</v>
      </c>
      <c r="V421" s="25">
        <f>IF(C421="22",(O421*'UNIT VALUES'!$D$41)+(Q421*'UNIT VALUES'!$D$42)+(R421*'UNIT VALUES'!$D$43),IF(C421="66",(Q421*'UNIT VALUES'!$D$31)+(T421*'UNIT VALUES'!$D$33)+(R421*'UNIT VALUES'!$D$34),(Q421*'UNIT VALUES'!$D$31)+(T421*'UNIT VALUES'!$D$32)+(R421*'UNIT VALUES'!$D$34)))</f>
        <v>339277.18476539396</v>
      </c>
      <c r="W421" s="25">
        <f t="shared" si="13"/>
        <v>448237</v>
      </c>
      <c r="X421" s="30">
        <f>ROUND(IF(C421="22", W421*'UNIT VALUES'!$D$44, W421*'UNIT VALUES'!$D$36), 0)</f>
        <v>391849</v>
      </c>
      <c r="Y421" s="168">
        <f>ROUND(IF(C421="22", IF(U421&gt;V421,O421*'UNIT VALUES'!$D$38*'UNIT VALUES'!$D$44,O421*'UNIT VALUES'!$D$41*'UNIT VALUES'!$D$44),IF(U421&gt;V421, O421*'UNIT VALUES'!$D$28*'UNIT VALUES'!$D$36,0)), 0)</f>
        <v>109474</v>
      </c>
      <c r="Z421" s="168">
        <f>ROUND(IF(C421="22", IF(U421&gt;V421,Q421*'UNIT VALUES'!$D$39*'UNIT VALUES'!$D$44,Q421*'UNIT VALUES'!$D$42*'UNIT VALUES'!$D$44), IF(U421&gt;V421, Q421*'UNIT VALUES'!$D$29*'UNIT VALUES'!$D$36, Q421*'UNIT VALUES'!$D$31*'UNIT VALUES'!$D$36)),0)</f>
        <v>221294</v>
      </c>
      <c r="AA421" s="168">
        <f>ROUND(IF(C421="22", IF(U421&gt;V421,0,R421*'UNIT VALUES'!$D$43*'UNIT VALUES'!$D$44),IF(CALCS!U421&gt;CALCS!V421,0,CALCS!R421*'UNIT VALUES'!$D$34*'UNIT VALUES'!$D$36)), 0)</f>
        <v>0</v>
      </c>
      <c r="AB421" s="168">
        <f>ROUND(IF(C421="22",IF(U421&gt;V421,S421*'UNIT VALUES'!$D$40*'UNIT VALUES'!$D$44,0),IF(U421&gt;V421,S421*'UNIT VALUES'!$D$30*'UNIT VALUES'!$D$36)), 0)</f>
        <v>61081</v>
      </c>
      <c r="AC421" s="168">
        <f>ROUND(IF(U421&gt;V421,0,IF(T421&gt;1, IF(C421="66", T421*'UNIT VALUES'!$D$33*'UNIT VALUES'!$D$36,T421*'UNIT VALUES'!$D$32*'UNIT VALUES'!$D$36),0)),0)</f>
        <v>0</v>
      </c>
      <c r="AD421" t="str">
        <f t="shared" si="14"/>
        <v>160510</v>
      </c>
    </row>
    <row r="422" spans="1:30" x14ac:dyDescent="0.25">
      <c r="A422" s="176" t="s">
        <v>5543</v>
      </c>
      <c r="B422" s="176" t="s">
        <v>1266</v>
      </c>
      <c r="C422" s="176" t="s">
        <v>27</v>
      </c>
      <c r="D422" s="176" t="s">
        <v>28</v>
      </c>
      <c r="E422" s="176" t="s">
        <v>1267</v>
      </c>
      <c r="F422" s="176" t="s">
        <v>1280</v>
      </c>
      <c r="G422" s="176" t="s">
        <v>145</v>
      </c>
      <c r="H422" s="176" t="s">
        <v>23</v>
      </c>
      <c r="I422" s="176" t="s">
        <v>1281</v>
      </c>
      <c r="J422" s="176" t="s">
        <v>1282</v>
      </c>
      <c r="K422" s="176" t="s">
        <v>3335</v>
      </c>
      <c r="L422" s="176" t="s">
        <v>5544</v>
      </c>
      <c r="M422" s="177">
        <v>0</v>
      </c>
      <c r="N422" s="177">
        <v>0</v>
      </c>
      <c r="O422" s="177">
        <v>32872</v>
      </c>
      <c r="P422" s="177">
        <v>0</v>
      </c>
      <c r="Q422" s="177">
        <v>3617</v>
      </c>
      <c r="R422" s="177">
        <v>2246</v>
      </c>
      <c r="S422" s="177">
        <v>166</v>
      </c>
      <c r="T422" s="24">
        <f>IF(P422&gt;0, ROUND(IF(IF(OR(C422="51", C422="52", C422="66"), (L422*'UNIT VALUES'!$C$26)-CALCS!P422,0)&gt;0, IF(OR(C422="51", C422="52", C422="66"), (L422*'UNIT VALUES'!$C$26)-CALCS!P422,0), 0), 0), ROUND(IF(IF(OR(C422="51", C422="52", C422="66"), (L422*'UNIT VALUES'!$C$26)-CALCS!O422,0)&gt;0, IF(OR(C422="51", C422="52", C422="66"), (L422*'UNIT VALUES'!$C$26)-CALCS!O422,0), 0), 0))</f>
        <v>0</v>
      </c>
      <c r="U422" s="25">
        <f>IF(C422="22", (O422*'UNIT VALUES'!$D$38)+(Q422*'UNIT VALUES'!$D$39)+(S422*'UNIT VALUES'!$D$40), (O422*'UNIT VALUES'!$D$28)+(Q422*'UNIT VALUES'!$D$29)+(S422*'UNIT VALUES'!$D$30))</f>
        <v>196471.34273878447</v>
      </c>
      <c r="V422" s="25">
        <f>IF(C422="22",(O422*'UNIT VALUES'!$D$41)+(Q422*'UNIT VALUES'!$D$42)+(R422*'UNIT VALUES'!$D$43),IF(C422="66",(Q422*'UNIT VALUES'!$D$31)+(T422*'UNIT VALUES'!$D$33)+(R422*'UNIT VALUES'!$D$34),(Q422*'UNIT VALUES'!$D$31)+(T422*'UNIT VALUES'!$D$32)+(R422*'UNIT VALUES'!$D$34)))</f>
        <v>244476.23185733089</v>
      </c>
      <c r="W422" s="25">
        <f t="shared" si="13"/>
        <v>244476</v>
      </c>
      <c r="X422" s="30">
        <f>ROUND(IF(C422="22", W422*'UNIT VALUES'!$D$44, W422*'UNIT VALUES'!$D$36), 0)</f>
        <v>213721</v>
      </c>
      <c r="Y422" s="168">
        <f>ROUND(IF(C422="22", IF(U422&gt;V422,O422*'UNIT VALUES'!$D$38*'UNIT VALUES'!$D$44,O422*'UNIT VALUES'!$D$41*'UNIT VALUES'!$D$44),IF(U422&gt;V422, O422*'UNIT VALUES'!$D$28*'UNIT VALUES'!$D$36,0)), 0)</f>
        <v>0</v>
      </c>
      <c r="Z422" s="168">
        <f>ROUND(IF(C422="22", IF(U422&gt;V422,Q422*'UNIT VALUES'!$D$39*'UNIT VALUES'!$D$44,Q422*'UNIT VALUES'!$D$42*'UNIT VALUES'!$D$44), IF(U422&gt;V422, Q422*'UNIT VALUES'!$D$29*'UNIT VALUES'!$D$36, Q422*'UNIT VALUES'!$D$31*'UNIT VALUES'!$D$36)),0)</f>
        <v>52979</v>
      </c>
      <c r="AA422" s="168">
        <f>ROUND(IF(C422="22", IF(U422&gt;V422,0,R422*'UNIT VALUES'!$D$43*'UNIT VALUES'!$D$44),IF(CALCS!U422&gt;CALCS!V422,0,CALCS!R422*'UNIT VALUES'!$D$34*'UNIT VALUES'!$D$36)), 0)</f>
        <v>160743</v>
      </c>
      <c r="AB422" s="168">
        <f>ROUND(IF(C422="22",IF(U422&gt;V422,S422*'UNIT VALUES'!$D$40*'UNIT VALUES'!$D$44,0),IF(U422&gt;V422,S422*'UNIT VALUES'!$D$30*'UNIT VALUES'!$D$36)), 0)</f>
        <v>0</v>
      </c>
      <c r="AC422" s="168">
        <f>ROUND(IF(U422&gt;V422,0,IF(T422&gt;1, IF(C422="66", T422*'UNIT VALUES'!$D$33*'UNIT VALUES'!$D$36,T422*'UNIT VALUES'!$D$32*'UNIT VALUES'!$D$36),0)),0)</f>
        <v>0</v>
      </c>
      <c r="AD422" t="str">
        <f t="shared" si="14"/>
        <v>160618</v>
      </c>
    </row>
    <row r="423" spans="1:30" x14ac:dyDescent="0.25">
      <c r="A423" s="176" t="s">
        <v>5545</v>
      </c>
      <c r="B423" s="176" t="s">
        <v>1266</v>
      </c>
      <c r="C423" s="176" t="s">
        <v>47</v>
      </c>
      <c r="D423" s="176" t="s">
        <v>48</v>
      </c>
      <c r="E423" s="176" t="s">
        <v>1267</v>
      </c>
      <c r="F423" s="176" t="s">
        <v>280</v>
      </c>
      <c r="G423" s="176" t="s">
        <v>227</v>
      </c>
      <c r="H423" s="176" t="s">
        <v>23</v>
      </c>
      <c r="I423" s="176" t="s">
        <v>1284</v>
      </c>
      <c r="J423" s="176" t="s">
        <v>1270</v>
      </c>
      <c r="K423" s="176" t="s">
        <v>3335</v>
      </c>
      <c r="L423" s="176" t="s">
        <v>5546</v>
      </c>
      <c r="M423" s="177">
        <v>0</v>
      </c>
      <c r="N423" s="177">
        <v>0</v>
      </c>
      <c r="O423" s="177">
        <v>95623</v>
      </c>
      <c r="P423" s="177">
        <v>0</v>
      </c>
      <c r="Q423" s="177">
        <v>7679</v>
      </c>
      <c r="R423" s="177">
        <v>352</v>
      </c>
      <c r="S423" s="177">
        <v>426</v>
      </c>
      <c r="T423" s="24">
        <f>IF(P423&gt;0, ROUND(IF(IF(OR(C423="51", C423="52", C423="66"), (L423*'UNIT VALUES'!$C$26)-CALCS!P423,0)&gt;0, IF(OR(C423="51", C423="52", C423="66"), (L423*'UNIT VALUES'!$C$26)-CALCS!P423,0), 0), 0), ROUND(IF(IF(OR(C423="51", C423="52", C423="66"), (L423*'UNIT VALUES'!$C$26)-CALCS!O423,0)&gt;0, IF(OR(C423="51", C423="52", C423="66"), (L423*'UNIT VALUES'!$C$26)-CALCS!O423,0), 0), 0))</f>
        <v>0</v>
      </c>
      <c r="U423" s="25">
        <f>IF(C423="22", (O423*'UNIT VALUES'!$D$38)+(Q423*'UNIT VALUES'!$D$39)+(S423*'UNIT VALUES'!$D$40), (O423*'UNIT VALUES'!$D$28)+(Q423*'UNIT VALUES'!$D$29)+(S423*'UNIT VALUES'!$D$30))</f>
        <v>482857.60239293368</v>
      </c>
      <c r="V423" s="25">
        <f>IF(C423="22",(O423*'UNIT VALUES'!$D$41)+(Q423*'UNIT VALUES'!$D$42)+(R423*'UNIT VALUES'!$D$43),IF(C423="66",(Q423*'UNIT VALUES'!$D$31)+(T423*'UNIT VALUES'!$D$33)+(R423*'UNIT VALUES'!$D$34),(Q423*'UNIT VALUES'!$D$31)+(T423*'UNIT VALUES'!$D$32)+(R423*'UNIT VALUES'!$D$34)))</f>
        <v>157478.09292540012</v>
      </c>
      <c r="W423" s="25">
        <f t="shared" si="13"/>
        <v>482858</v>
      </c>
      <c r="X423" s="30">
        <f>ROUND(IF(C423="22", W423*'UNIT VALUES'!$D$44, W423*'UNIT VALUES'!$D$36), 0)</f>
        <v>422115</v>
      </c>
      <c r="Y423" s="168">
        <f>ROUND(IF(C423="22", IF(U423&gt;V423,O423*'UNIT VALUES'!$D$38*'UNIT VALUES'!$D$44,O423*'UNIT VALUES'!$D$41*'UNIT VALUES'!$D$44),IF(U423&gt;V423, O423*'UNIT VALUES'!$D$28*'UNIT VALUES'!$D$36,0)), 0)</f>
        <v>173860</v>
      </c>
      <c r="Z423" s="168">
        <f>ROUND(IF(C423="22", IF(U423&gt;V423,Q423*'UNIT VALUES'!$D$39*'UNIT VALUES'!$D$44,Q423*'UNIT VALUES'!$D$42*'UNIT VALUES'!$D$44), IF(U423&gt;V423, Q423*'UNIT VALUES'!$D$29*'UNIT VALUES'!$D$36, Q423*'UNIT VALUES'!$D$31*'UNIT VALUES'!$D$36)),0)</f>
        <v>187459</v>
      </c>
      <c r="AA423" s="168">
        <f>ROUND(IF(C423="22", IF(U423&gt;V423,0,R423*'UNIT VALUES'!$D$43*'UNIT VALUES'!$D$44),IF(CALCS!U423&gt;CALCS!V423,0,CALCS!R423*'UNIT VALUES'!$D$34*'UNIT VALUES'!$D$36)), 0)</f>
        <v>0</v>
      </c>
      <c r="AB423" s="168">
        <f>ROUND(IF(C423="22",IF(U423&gt;V423,S423*'UNIT VALUES'!$D$40*'UNIT VALUES'!$D$44,0),IF(U423&gt;V423,S423*'UNIT VALUES'!$D$30*'UNIT VALUES'!$D$36)), 0)</f>
        <v>60796</v>
      </c>
      <c r="AC423" s="168">
        <f>ROUND(IF(U423&gt;V423,0,IF(T423&gt;1, IF(C423="66", T423*'UNIT VALUES'!$D$33*'UNIT VALUES'!$D$36,T423*'UNIT VALUES'!$D$32*'UNIT VALUES'!$D$36),0)),0)</f>
        <v>0</v>
      </c>
      <c r="AD423" t="str">
        <f t="shared" si="14"/>
        <v>160684</v>
      </c>
    </row>
    <row r="424" spans="1:30" x14ac:dyDescent="0.25">
      <c r="A424" s="176" t="s">
        <v>5547</v>
      </c>
      <c r="B424" s="176" t="s">
        <v>1266</v>
      </c>
      <c r="C424" s="176" t="s">
        <v>47</v>
      </c>
      <c r="D424" s="176" t="s">
        <v>48</v>
      </c>
      <c r="E424" s="176" t="s">
        <v>1267</v>
      </c>
      <c r="F424" s="176" t="s">
        <v>1286</v>
      </c>
      <c r="G424" s="176" t="s">
        <v>215</v>
      </c>
      <c r="H424" s="176" t="s">
        <v>23</v>
      </c>
      <c r="I424" s="176" t="s">
        <v>1287</v>
      </c>
      <c r="J424" s="176" t="s">
        <v>1270</v>
      </c>
      <c r="K424" s="176" t="s">
        <v>3335</v>
      </c>
      <c r="L424" s="176" t="s">
        <v>5548</v>
      </c>
      <c r="M424" s="177">
        <v>25667</v>
      </c>
      <c r="N424" s="177">
        <v>25112</v>
      </c>
      <c r="O424" s="177">
        <v>91382</v>
      </c>
      <c r="P424" s="177">
        <v>0</v>
      </c>
      <c r="Q424" s="177">
        <v>19902</v>
      </c>
      <c r="R424" s="177">
        <v>1546</v>
      </c>
      <c r="S424" s="177">
        <v>1240</v>
      </c>
      <c r="T424" s="24">
        <f>IF(P424&gt;0, ROUND(IF(IF(OR(C424="51", C424="52", C424="66"), (L424*'UNIT VALUES'!$C$26)-CALCS!P424,0)&gt;0, IF(OR(C424="51", C424="52", C424="66"), (L424*'UNIT VALUES'!$C$26)-CALCS!P424,0), 0), 0), ROUND(IF(IF(OR(C424="51", C424="52", C424="66"), (L424*'UNIT VALUES'!$C$26)-CALCS!O424,0)&gt;0, IF(OR(C424="51", C424="52", C424="66"), (L424*'UNIT VALUES'!$C$26)-CALCS!O424,0), 0), 0))</f>
        <v>0</v>
      </c>
      <c r="U424" s="25">
        <f>IF(C424="22", (O424*'UNIT VALUES'!$D$38)+(Q424*'UNIT VALUES'!$D$39)+(S424*'UNIT VALUES'!$D$40), (O424*'UNIT VALUES'!$D$28)+(Q424*'UNIT VALUES'!$D$29)+(S424*'UNIT VALUES'!$D$30))</f>
        <v>948247.60817130632</v>
      </c>
      <c r="V424" s="25">
        <f>IF(C424="22",(O424*'UNIT VALUES'!$D$41)+(Q424*'UNIT VALUES'!$D$42)+(R424*'UNIT VALUES'!$D$43),IF(C424="66",(Q424*'UNIT VALUES'!$D$31)+(T424*'UNIT VALUES'!$D$33)+(R424*'UNIT VALUES'!$D$34),(Q424*'UNIT VALUES'!$D$31)+(T424*'UNIT VALUES'!$D$32)+(R424*'UNIT VALUES'!$D$34)))</f>
        <v>460022.62489372178</v>
      </c>
      <c r="W424" s="25">
        <f t="shared" si="13"/>
        <v>948248</v>
      </c>
      <c r="X424" s="30">
        <f>ROUND(IF(C424="22", W424*'UNIT VALUES'!$D$44, W424*'UNIT VALUES'!$D$36), 0)</f>
        <v>828959</v>
      </c>
      <c r="Y424" s="168">
        <f>ROUND(IF(C424="22", IF(U424&gt;V424,O424*'UNIT VALUES'!$D$38*'UNIT VALUES'!$D$44,O424*'UNIT VALUES'!$D$41*'UNIT VALUES'!$D$44),IF(U424&gt;V424, O424*'UNIT VALUES'!$D$28*'UNIT VALUES'!$D$36,0)), 0)</f>
        <v>166149</v>
      </c>
      <c r="Z424" s="168">
        <f>ROUND(IF(C424="22", IF(U424&gt;V424,Q424*'UNIT VALUES'!$D$39*'UNIT VALUES'!$D$44,Q424*'UNIT VALUES'!$D$42*'UNIT VALUES'!$D$44), IF(U424&gt;V424, Q424*'UNIT VALUES'!$D$29*'UNIT VALUES'!$D$36, Q424*'UNIT VALUES'!$D$31*'UNIT VALUES'!$D$36)),0)</f>
        <v>485846</v>
      </c>
      <c r="AA424" s="168">
        <f>ROUND(IF(C424="22", IF(U424&gt;V424,0,R424*'UNIT VALUES'!$D$43*'UNIT VALUES'!$D$44),IF(CALCS!U424&gt;CALCS!V424,0,CALCS!R424*'UNIT VALUES'!$D$34*'UNIT VALUES'!$D$36)), 0)</f>
        <v>0</v>
      </c>
      <c r="AB424" s="168">
        <f>ROUND(IF(C424="22",IF(U424&gt;V424,S424*'UNIT VALUES'!$D$40*'UNIT VALUES'!$D$44,0),IF(U424&gt;V424,S424*'UNIT VALUES'!$D$30*'UNIT VALUES'!$D$36)), 0)</f>
        <v>176964</v>
      </c>
      <c r="AC424" s="168">
        <f>ROUND(IF(U424&gt;V424,0,IF(T424&gt;1, IF(C424="66", T424*'UNIT VALUES'!$D$33*'UNIT VALUES'!$D$36,T424*'UNIT VALUES'!$D$32*'UNIT VALUES'!$D$36),0)),0)</f>
        <v>0</v>
      </c>
      <c r="AD424" t="str">
        <f t="shared" si="14"/>
        <v>160762</v>
      </c>
    </row>
    <row r="425" spans="1:30" x14ac:dyDescent="0.25">
      <c r="A425" s="176" t="s">
        <v>5549</v>
      </c>
      <c r="B425" s="176" t="s">
        <v>1266</v>
      </c>
      <c r="C425" s="176" t="s">
        <v>27</v>
      </c>
      <c r="D425" s="176" t="s">
        <v>28</v>
      </c>
      <c r="E425" s="176" t="s">
        <v>1267</v>
      </c>
      <c r="F425" s="176" t="s">
        <v>313</v>
      </c>
      <c r="G425" s="176" t="s">
        <v>22</v>
      </c>
      <c r="H425" s="176" t="s">
        <v>23</v>
      </c>
      <c r="I425" s="176" t="s">
        <v>1289</v>
      </c>
      <c r="J425" s="176" t="s">
        <v>1290</v>
      </c>
      <c r="K425" s="176" t="s">
        <v>3335</v>
      </c>
      <c r="L425" s="176" t="s">
        <v>5550</v>
      </c>
      <c r="M425" s="177">
        <v>0</v>
      </c>
      <c r="N425" s="177">
        <v>0</v>
      </c>
      <c r="O425" s="177">
        <v>54746</v>
      </c>
      <c r="P425" s="177">
        <v>0</v>
      </c>
      <c r="Q425" s="177">
        <v>11503</v>
      </c>
      <c r="R425" s="177">
        <v>3207</v>
      </c>
      <c r="S425" s="177">
        <v>469</v>
      </c>
      <c r="T425" s="24">
        <f>IF(P425&gt;0, ROUND(IF(IF(OR(C425="51", C425="52", C425="66"), (L425*'UNIT VALUES'!$C$26)-CALCS!P425,0)&gt;0, IF(OR(C425="51", C425="52", C425="66"), (L425*'UNIT VALUES'!$C$26)-CALCS!P425,0), 0), 0), ROUND(IF(IF(OR(C425="51", C425="52", C425="66"), (L425*'UNIT VALUES'!$C$26)-CALCS!O425,0)&gt;0, IF(OR(C425="51", C425="52", C425="66"), (L425*'UNIT VALUES'!$C$26)-CALCS!O425,0), 0), 0))</f>
        <v>0</v>
      </c>
      <c r="U425" s="25">
        <f>IF(C425="22", (O425*'UNIT VALUES'!$D$38)+(Q425*'UNIT VALUES'!$D$39)+(S425*'UNIT VALUES'!$D$40), (O425*'UNIT VALUES'!$D$28)+(Q425*'UNIT VALUES'!$D$29)+(S425*'UNIT VALUES'!$D$30))</f>
        <v>511645.15063997469</v>
      </c>
      <c r="V425" s="25">
        <f>IF(C425="22",(O425*'UNIT VALUES'!$D$41)+(Q425*'UNIT VALUES'!$D$42)+(R425*'UNIT VALUES'!$D$43),IF(C425="66",(Q425*'UNIT VALUES'!$D$31)+(T425*'UNIT VALUES'!$D$33)+(R425*'UNIT VALUES'!$D$34),(Q425*'UNIT VALUES'!$D$31)+(T425*'UNIT VALUES'!$D$32)+(R425*'UNIT VALUES'!$D$34)))</f>
        <v>455279.72596370272</v>
      </c>
      <c r="W425" s="25">
        <f t="shared" si="13"/>
        <v>511645</v>
      </c>
      <c r="X425" s="30">
        <f>ROUND(IF(C425="22", W425*'UNIT VALUES'!$D$44, W425*'UNIT VALUES'!$D$36), 0)</f>
        <v>447280</v>
      </c>
      <c r="Y425" s="168">
        <f>ROUND(IF(C425="22", IF(U425&gt;V425,O425*'UNIT VALUES'!$D$38*'UNIT VALUES'!$D$44,O425*'UNIT VALUES'!$D$41*'UNIT VALUES'!$D$44),IF(U425&gt;V425, O425*'UNIT VALUES'!$D$28*'UNIT VALUES'!$D$36,0)), 0)</f>
        <v>99538</v>
      </c>
      <c r="Z425" s="168">
        <f>ROUND(IF(C425="22", IF(U425&gt;V425,Q425*'UNIT VALUES'!$D$39*'UNIT VALUES'!$D$44,Q425*'UNIT VALUES'!$D$42*'UNIT VALUES'!$D$44), IF(U425&gt;V425, Q425*'UNIT VALUES'!$D$29*'UNIT VALUES'!$D$36, Q425*'UNIT VALUES'!$D$31*'UNIT VALUES'!$D$36)),0)</f>
        <v>280810</v>
      </c>
      <c r="AA425" s="168">
        <f>ROUND(IF(C425="22", IF(U425&gt;V425,0,R425*'UNIT VALUES'!$D$43*'UNIT VALUES'!$D$44),IF(CALCS!U425&gt;CALCS!V425,0,CALCS!R425*'UNIT VALUES'!$D$34*'UNIT VALUES'!$D$36)), 0)</f>
        <v>0</v>
      </c>
      <c r="AB425" s="168">
        <f>ROUND(IF(C425="22",IF(U425&gt;V425,S425*'UNIT VALUES'!$D$40*'UNIT VALUES'!$D$44,0),IF(U425&gt;V425,S425*'UNIT VALUES'!$D$30*'UNIT VALUES'!$D$36)), 0)</f>
        <v>66932</v>
      </c>
      <c r="AC425" s="168">
        <f>ROUND(IF(U425&gt;V425,0,IF(T425&gt;1, IF(C425="66", T425*'UNIT VALUES'!$D$33*'UNIT VALUES'!$D$36,T425*'UNIT VALUES'!$D$32*'UNIT VALUES'!$D$36),0)),0)</f>
        <v>0</v>
      </c>
      <c r="AD425" t="str">
        <f t="shared" si="14"/>
        <v>160906</v>
      </c>
    </row>
    <row r="426" spans="1:30" x14ac:dyDescent="0.25">
      <c r="A426" s="176" t="s">
        <v>5551</v>
      </c>
      <c r="B426" s="176" t="s">
        <v>1292</v>
      </c>
      <c r="C426" s="176" t="s">
        <v>19</v>
      </c>
      <c r="D426" s="176" t="s">
        <v>20</v>
      </c>
      <c r="E426" s="176" t="s">
        <v>1293</v>
      </c>
      <c r="F426" s="176" t="s">
        <v>4738</v>
      </c>
      <c r="G426" s="176" t="s">
        <v>22</v>
      </c>
      <c r="H426" s="176" t="s">
        <v>23</v>
      </c>
      <c r="I426" s="176" t="s">
        <v>23</v>
      </c>
      <c r="J426" s="176" t="s">
        <v>24</v>
      </c>
      <c r="K426" s="176" t="s">
        <v>3336</v>
      </c>
      <c r="L426" s="176" t="s">
        <v>4789</v>
      </c>
      <c r="M426" s="177">
        <v>11429159</v>
      </c>
      <c r="N426" s="177">
        <v>11426518</v>
      </c>
      <c r="O426" s="177">
        <v>2956363</v>
      </c>
      <c r="P426" s="177">
        <v>0</v>
      </c>
      <c r="Q426" s="177">
        <v>362927</v>
      </c>
      <c r="R426" s="177">
        <v>293638</v>
      </c>
      <c r="S426" s="177">
        <v>15414</v>
      </c>
      <c r="T426" s="24">
        <f>IF(P426&gt;0, ROUND(IF(IF(OR(C426="51", C426="52", C426="66"), (L426*'UNIT VALUES'!$C$26)-CALCS!P426,0)&gt;0, IF(OR(C426="51", C426="52", C426="66"), (L426*'UNIT VALUES'!$C$26)-CALCS!P426,0), 0), 0), ROUND(IF(IF(OR(C426="51", C426="52", C426="66"), (L426*'UNIT VALUES'!$C$26)-CALCS!O426,0)&gt;0, IF(OR(C426="51", C426="52", C426="66"), (L426*'UNIT VALUES'!$C$26)-CALCS!O426,0), 0), 0))</f>
        <v>0</v>
      </c>
      <c r="U426" s="25">
        <f>IF(C426="22", (O426*'UNIT VALUES'!$D$38)+(Q426*'UNIT VALUES'!$D$39)+(S426*'UNIT VALUES'!$D$40), (O426*'UNIT VALUES'!$D$28)+(Q426*'UNIT VALUES'!$D$29)+(S426*'UNIT VALUES'!$D$30))</f>
        <v>22003645.557394229</v>
      </c>
      <c r="V426" s="25">
        <f>IF(C426="22",(O426*'UNIT VALUES'!$D$41)+(Q426*'UNIT VALUES'!$D$42)+(R426*'UNIT VALUES'!$D$43),IF(C426="66",(Q426*'UNIT VALUES'!$D$31)+(T426*'UNIT VALUES'!$D$33)+(R426*'UNIT VALUES'!$D$34),(Q426*'UNIT VALUES'!$D$31)+(T426*'UNIT VALUES'!$D$32)+(R426*'UNIT VALUES'!$D$34)))</f>
        <v>34742331.782472163</v>
      </c>
      <c r="W426" s="25">
        <f t="shared" si="13"/>
        <v>34742332</v>
      </c>
      <c r="X426" s="30">
        <f>ROUND(IF(C426="22", W426*'UNIT VALUES'!$D$44, W426*'UNIT VALUES'!$D$36), 0)</f>
        <v>28902994</v>
      </c>
      <c r="Y426" s="168">
        <f>ROUND(IF(C426="22", IF(U426&gt;V426,O426*'UNIT VALUES'!$D$38*'UNIT VALUES'!$D$44,O426*'UNIT VALUES'!$D$41*'UNIT VALUES'!$D$44),IF(U426&gt;V426, O426*'UNIT VALUES'!$D$28*'UNIT VALUES'!$D$36,0)), 0)</f>
        <v>4333802</v>
      </c>
      <c r="Z426" s="168">
        <f>ROUND(IF(C426="22", IF(U426&gt;V426,Q426*'UNIT VALUES'!$D$39*'UNIT VALUES'!$D$44,Q426*'UNIT VALUES'!$D$42*'UNIT VALUES'!$D$44), IF(U426&gt;V426, Q426*'UNIT VALUES'!$D$29*'UNIT VALUES'!$D$36, Q426*'UNIT VALUES'!$D$31*'UNIT VALUES'!$D$36)),0)</f>
        <v>5597756</v>
      </c>
      <c r="AA426" s="168">
        <f>ROUND(IF(C426="22", IF(U426&gt;V426,0,R426*'UNIT VALUES'!$D$43*'UNIT VALUES'!$D$44),IF(CALCS!U426&gt;CALCS!V426,0,CALCS!R426*'UNIT VALUES'!$D$34*'UNIT VALUES'!$D$36)), 0)</f>
        <v>18971437</v>
      </c>
      <c r="AB426" s="168">
        <f>ROUND(IF(C426="22",IF(U426&gt;V426,S426*'UNIT VALUES'!$D$40*'UNIT VALUES'!$D$44,0),IF(U426&gt;V426,S426*'UNIT VALUES'!$D$30*'UNIT VALUES'!$D$36)), 0)</f>
        <v>0</v>
      </c>
      <c r="AC426" s="168">
        <f>ROUND(IF(U426&gt;V426,0,IF(T426&gt;1, IF(C426="66", T426*'UNIT VALUES'!$D$33*'UNIT VALUES'!$D$36,T426*'UNIT VALUES'!$D$32*'UNIT VALUES'!$D$36),0)),0)</f>
        <v>0</v>
      </c>
      <c r="AD426" t="str">
        <f t="shared" si="14"/>
        <v>179999</v>
      </c>
    </row>
    <row r="427" spans="1:30" x14ac:dyDescent="0.25">
      <c r="A427" s="176" t="s">
        <v>5552</v>
      </c>
      <c r="B427" s="176" t="s">
        <v>1292</v>
      </c>
      <c r="C427" s="176" t="s">
        <v>47</v>
      </c>
      <c r="D427" s="176" t="s">
        <v>48</v>
      </c>
      <c r="E427" s="176" t="s">
        <v>1293</v>
      </c>
      <c r="F427" s="176" t="s">
        <v>1295</v>
      </c>
      <c r="G427" s="176" t="s">
        <v>131</v>
      </c>
      <c r="H427" s="176" t="s">
        <v>23</v>
      </c>
      <c r="I427" s="176" t="s">
        <v>1296</v>
      </c>
      <c r="J427" s="176" t="s">
        <v>1297</v>
      </c>
      <c r="K427" s="176" t="s">
        <v>3336</v>
      </c>
      <c r="L427" s="176" t="s">
        <v>5553</v>
      </c>
      <c r="M427" s="177">
        <v>35918</v>
      </c>
      <c r="N427" s="177">
        <v>34171</v>
      </c>
      <c r="O427" s="177">
        <v>26861</v>
      </c>
      <c r="P427" s="177">
        <v>0</v>
      </c>
      <c r="Q427" s="177">
        <v>6575</v>
      </c>
      <c r="R427" s="177">
        <v>4954</v>
      </c>
      <c r="S427" s="177">
        <v>89</v>
      </c>
      <c r="T427" s="24">
        <f>IF(P427&gt;0, ROUND(IF(IF(OR(C427="51", C427="52", C427="66"), (L427*'UNIT VALUES'!$C$26)-CALCS!P427,0)&gt;0, IF(OR(C427="51", C427="52", C427="66"), (L427*'UNIT VALUES'!$C$26)-CALCS!P427,0), 0), 0), ROUND(IF(IF(OR(C427="51", C427="52", C427="66"), (L427*'UNIT VALUES'!$C$26)-CALCS!O427,0)&gt;0, IF(OR(C427="51", C427="52", C427="66"), (L427*'UNIT VALUES'!$C$26)-CALCS!O427,0), 0), 0))</f>
        <v>41145</v>
      </c>
      <c r="U427" s="25">
        <f>IF(C427="22", (O427*'UNIT VALUES'!$D$38)+(Q427*'UNIT VALUES'!$D$39)+(S427*'UNIT VALUES'!$D$40), (O427*'UNIT VALUES'!$D$28)+(Q427*'UNIT VALUES'!$D$29)+(S427*'UNIT VALUES'!$D$30))</f>
        <v>254000.94355297039</v>
      </c>
      <c r="V427" s="25">
        <f>IF(C427="22",(O427*'UNIT VALUES'!$D$41)+(Q427*'UNIT VALUES'!$D$42)+(R427*'UNIT VALUES'!$D$43),IF(C427="66",(Q427*'UNIT VALUES'!$D$31)+(T427*'UNIT VALUES'!$D$33)+(R427*'UNIT VALUES'!$D$34),(Q427*'UNIT VALUES'!$D$31)+(T427*'UNIT VALUES'!$D$32)+(R427*'UNIT VALUES'!$D$34)))</f>
        <v>1034800.2256026991</v>
      </c>
      <c r="W427" s="25">
        <f t="shared" si="13"/>
        <v>1034800</v>
      </c>
      <c r="X427" s="30">
        <f>ROUND(IF(C427="22", W427*'UNIT VALUES'!$D$44, W427*'UNIT VALUES'!$D$36), 0)</f>
        <v>904623</v>
      </c>
      <c r="Y427" s="168">
        <f>ROUND(IF(C427="22", IF(U427&gt;V427,O427*'UNIT VALUES'!$D$38*'UNIT VALUES'!$D$44,O427*'UNIT VALUES'!$D$41*'UNIT VALUES'!$D$44),IF(U427&gt;V427, O427*'UNIT VALUES'!$D$28*'UNIT VALUES'!$D$36,0)), 0)</f>
        <v>0</v>
      </c>
      <c r="Z427" s="168">
        <f>ROUND(IF(C427="22", IF(U427&gt;V427,Q427*'UNIT VALUES'!$D$39*'UNIT VALUES'!$D$44,Q427*'UNIT VALUES'!$D$42*'UNIT VALUES'!$D$44), IF(U427&gt;V427, Q427*'UNIT VALUES'!$D$29*'UNIT VALUES'!$D$36, Q427*'UNIT VALUES'!$D$31*'UNIT VALUES'!$D$36)),0)</f>
        <v>96305</v>
      </c>
      <c r="AA427" s="168">
        <f>ROUND(IF(C427="22", IF(U427&gt;V427,0,R427*'UNIT VALUES'!$D$43*'UNIT VALUES'!$D$44),IF(CALCS!U427&gt;CALCS!V427,0,CALCS!R427*'UNIT VALUES'!$D$34*'UNIT VALUES'!$D$36)), 0)</f>
        <v>354550</v>
      </c>
      <c r="AB427" s="168">
        <f>ROUND(IF(C427="22",IF(U427&gt;V427,S427*'UNIT VALUES'!$D$40*'UNIT VALUES'!$D$44,0),IF(U427&gt;V427,S427*'UNIT VALUES'!$D$30*'UNIT VALUES'!$D$36)), 0)</f>
        <v>0</v>
      </c>
      <c r="AC427" s="168">
        <f>ROUND(IF(U427&gt;V427,0,IF(T427&gt;1, IF(C427="66", T427*'UNIT VALUES'!$D$33*'UNIT VALUES'!$D$36,T427*'UNIT VALUES'!$D$32*'UNIT VALUES'!$D$36),0)),0)</f>
        <v>453768</v>
      </c>
      <c r="AD427" t="str">
        <f t="shared" si="14"/>
        <v>170126</v>
      </c>
    </row>
    <row r="428" spans="1:30" x14ac:dyDescent="0.25">
      <c r="A428" s="176" t="s">
        <v>5554</v>
      </c>
      <c r="B428" s="176" t="s">
        <v>1292</v>
      </c>
      <c r="C428" s="176" t="s">
        <v>27</v>
      </c>
      <c r="D428" s="176" t="s">
        <v>28</v>
      </c>
      <c r="E428" s="176" t="s">
        <v>1293</v>
      </c>
      <c r="F428" s="176" t="s">
        <v>1299</v>
      </c>
      <c r="G428" s="176" t="s">
        <v>22</v>
      </c>
      <c r="H428" s="176" t="s">
        <v>23</v>
      </c>
      <c r="I428" s="176" t="s">
        <v>1300</v>
      </c>
      <c r="J428" s="176" t="s">
        <v>1301</v>
      </c>
      <c r="K428" s="176" t="s">
        <v>3336</v>
      </c>
      <c r="L428" s="176" t="s">
        <v>5555</v>
      </c>
      <c r="M428" s="177">
        <v>66116</v>
      </c>
      <c r="N428" s="177">
        <v>66116</v>
      </c>
      <c r="O428" s="177">
        <v>75525</v>
      </c>
      <c r="P428" s="177">
        <v>0</v>
      </c>
      <c r="Q428" s="177">
        <v>3434</v>
      </c>
      <c r="R428" s="177">
        <v>1327</v>
      </c>
      <c r="S428" s="177">
        <v>370</v>
      </c>
      <c r="T428" s="24">
        <f>IF(P428&gt;0, ROUND(IF(IF(OR(C428="51", C428="52", C428="66"), (L428*'UNIT VALUES'!$C$26)-CALCS!P428,0)&gt;0, IF(OR(C428="51", C428="52", C428="66"), (L428*'UNIT VALUES'!$C$26)-CALCS!P428,0), 0), 0), ROUND(IF(IF(OR(C428="51", C428="52", C428="66"), (L428*'UNIT VALUES'!$C$26)-CALCS!O428,0)&gt;0, IF(OR(C428="51", C428="52", C428="66"), (L428*'UNIT VALUES'!$C$26)-CALCS!O428,0), 0), 0))</f>
        <v>0</v>
      </c>
      <c r="U428" s="25">
        <f>IF(C428="22", (O428*'UNIT VALUES'!$D$38)+(Q428*'UNIT VALUES'!$D$39)+(S428*'UNIT VALUES'!$D$40), (O428*'UNIT VALUES'!$D$28)+(Q428*'UNIT VALUES'!$D$29)+(S428*'UNIT VALUES'!$D$30))</f>
        <v>313374.55218472012</v>
      </c>
      <c r="V428" s="25">
        <f>IF(C428="22",(O428*'UNIT VALUES'!$D$41)+(Q428*'UNIT VALUES'!$D$42)+(R428*'UNIT VALUES'!$D$43),IF(C428="66",(Q428*'UNIT VALUES'!$D$31)+(T428*'UNIT VALUES'!$D$33)+(R428*'UNIT VALUES'!$D$34),(Q428*'UNIT VALUES'!$D$31)+(T428*'UNIT VALUES'!$D$32)+(R428*'UNIT VALUES'!$D$34)))</f>
        <v>166174.10934710706</v>
      </c>
      <c r="W428" s="25">
        <f t="shared" si="13"/>
        <v>313375</v>
      </c>
      <c r="X428" s="30">
        <f>ROUND(IF(C428="22", W428*'UNIT VALUES'!$D$44, W428*'UNIT VALUES'!$D$36), 0)</f>
        <v>273953</v>
      </c>
      <c r="Y428" s="168">
        <f>ROUND(IF(C428="22", IF(U428&gt;V428,O428*'UNIT VALUES'!$D$38*'UNIT VALUES'!$D$44,O428*'UNIT VALUES'!$D$41*'UNIT VALUES'!$D$44),IF(U428&gt;V428, O428*'UNIT VALUES'!$D$28*'UNIT VALUES'!$D$36,0)), 0)</f>
        <v>137318</v>
      </c>
      <c r="Z428" s="168">
        <f>ROUND(IF(C428="22", IF(U428&gt;V428,Q428*'UNIT VALUES'!$D$39*'UNIT VALUES'!$D$44,Q428*'UNIT VALUES'!$D$42*'UNIT VALUES'!$D$44), IF(U428&gt;V428, Q428*'UNIT VALUES'!$D$29*'UNIT VALUES'!$D$36, Q428*'UNIT VALUES'!$D$31*'UNIT VALUES'!$D$36)),0)</f>
        <v>83830</v>
      </c>
      <c r="AA428" s="168">
        <f>ROUND(IF(C428="22", IF(U428&gt;V428,0,R428*'UNIT VALUES'!$D$43*'UNIT VALUES'!$D$44),IF(CALCS!U428&gt;CALCS!V428,0,CALCS!R428*'UNIT VALUES'!$D$34*'UNIT VALUES'!$D$36)), 0)</f>
        <v>0</v>
      </c>
      <c r="AB428" s="168">
        <f>ROUND(IF(C428="22",IF(U428&gt;V428,S428*'UNIT VALUES'!$D$40*'UNIT VALUES'!$D$44,0),IF(U428&gt;V428,S428*'UNIT VALUES'!$D$30*'UNIT VALUES'!$D$36)), 0)</f>
        <v>52804</v>
      </c>
      <c r="AC428" s="168">
        <f>ROUND(IF(U428&gt;V428,0,IF(T428&gt;1, IF(C428="66", T428*'UNIT VALUES'!$D$33*'UNIT VALUES'!$D$36,T428*'UNIT VALUES'!$D$32*'UNIT VALUES'!$D$36),0)),0)</f>
        <v>0</v>
      </c>
      <c r="AD428" t="str">
        <f t="shared" si="14"/>
        <v>170222</v>
      </c>
    </row>
    <row r="429" spans="1:30" x14ac:dyDescent="0.25">
      <c r="A429" s="176" t="s">
        <v>5234</v>
      </c>
      <c r="B429" s="176" t="s">
        <v>1292</v>
      </c>
      <c r="C429" s="176" t="s">
        <v>47</v>
      </c>
      <c r="D429" s="176" t="s">
        <v>48</v>
      </c>
      <c r="E429" s="176" t="s">
        <v>1293</v>
      </c>
      <c r="F429" s="176" t="s">
        <v>1302</v>
      </c>
      <c r="G429" s="176" t="s">
        <v>22</v>
      </c>
      <c r="H429" s="176" t="s">
        <v>23</v>
      </c>
      <c r="I429" s="176" t="s">
        <v>1303</v>
      </c>
      <c r="J429" s="176" t="s">
        <v>4643</v>
      </c>
      <c r="K429" s="176" t="s">
        <v>3336</v>
      </c>
      <c r="L429" s="176" t="s">
        <v>5556</v>
      </c>
      <c r="M429" s="177">
        <v>81293</v>
      </c>
      <c r="N429" s="177">
        <v>81293</v>
      </c>
      <c r="O429" s="177">
        <v>201110</v>
      </c>
      <c r="P429" s="177">
        <v>0</v>
      </c>
      <c r="Q429" s="177">
        <v>29380</v>
      </c>
      <c r="R429" s="177">
        <v>13124</v>
      </c>
      <c r="S429" s="177">
        <v>3914</v>
      </c>
      <c r="T429" s="24">
        <f>IF(P429&gt;0, ROUND(IF(IF(OR(C429="51", C429="52", C429="66"), (L429*'UNIT VALUES'!$C$26)-CALCS!P429,0)&gt;0, IF(OR(C429="51", C429="52", C429="66"), (L429*'UNIT VALUES'!$C$26)-CALCS!P429,0), 0), 0), ROUND(IF(IF(OR(C429="51", C429="52", C429="66"), (L429*'UNIT VALUES'!$C$26)-CALCS!O429,0)&gt;0, IF(OR(C429="51", C429="52", C429="66"), (L429*'UNIT VALUES'!$C$26)-CALCS!O429,0), 0), 0))</f>
        <v>0</v>
      </c>
      <c r="U429" s="25">
        <f>IF(C429="22", (O429*'UNIT VALUES'!$D$38)+(Q429*'UNIT VALUES'!$D$39)+(S429*'UNIT VALUES'!$D$40), (O429*'UNIT VALUES'!$D$28)+(Q429*'UNIT VALUES'!$D$29)+(S429*'UNIT VALUES'!$D$30))</f>
        <v>1877663.5214012642</v>
      </c>
      <c r="V429" s="25">
        <f>IF(C429="22",(O429*'UNIT VALUES'!$D$41)+(Q429*'UNIT VALUES'!$D$42)+(R429*'UNIT VALUES'!$D$43),IF(C429="66",(Q429*'UNIT VALUES'!$D$31)+(T429*'UNIT VALUES'!$D$33)+(R429*'UNIT VALUES'!$D$34),(Q429*'UNIT VALUES'!$D$31)+(T429*'UNIT VALUES'!$D$32)+(R429*'UNIT VALUES'!$D$34)))</f>
        <v>1566684.2049677745</v>
      </c>
      <c r="W429" s="25">
        <f t="shared" si="13"/>
        <v>1877664</v>
      </c>
      <c r="X429" s="30">
        <f>ROUND(IF(C429="22", W429*'UNIT VALUES'!$D$44, W429*'UNIT VALUES'!$D$36), 0)</f>
        <v>1641455</v>
      </c>
      <c r="Y429" s="168">
        <f>ROUND(IF(C429="22", IF(U429&gt;V429,O429*'UNIT VALUES'!$D$38*'UNIT VALUES'!$D$44,O429*'UNIT VALUES'!$D$41*'UNIT VALUES'!$D$44),IF(U429&gt;V429, O429*'UNIT VALUES'!$D$28*'UNIT VALUES'!$D$36,0)), 0)</f>
        <v>365654</v>
      </c>
      <c r="Z429" s="168">
        <f>ROUND(IF(C429="22", IF(U429&gt;V429,Q429*'UNIT VALUES'!$D$39*'UNIT VALUES'!$D$44,Q429*'UNIT VALUES'!$D$42*'UNIT VALUES'!$D$44), IF(U429&gt;V429, Q429*'UNIT VALUES'!$D$29*'UNIT VALUES'!$D$36, Q429*'UNIT VALUES'!$D$31*'UNIT VALUES'!$D$36)),0)</f>
        <v>717222</v>
      </c>
      <c r="AA429" s="168">
        <f>ROUND(IF(C429="22", IF(U429&gt;V429,0,R429*'UNIT VALUES'!$D$43*'UNIT VALUES'!$D$44),IF(CALCS!U429&gt;CALCS!V429,0,CALCS!R429*'UNIT VALUES'!$D$34*'UNIT VALUES'!$D$36)), 0)</f>
        <v>0</v>
      </c>
      <c r="AB429" s="168">
        <f>ROUND(IF(C429="22",IF(U429&gt;V429,S429*'UNIT VALUES'!$D$40*'UNIT VALUES'!$D$44,0),IF(U429&gt;V429,S429*'UNIT VALUES'!$D$30*'UNIT VALUES'!$D$36)), 0)</f>
        <v>558579</v>
      </c>
      <c r="AC429" s="168">
        <f>ROUND(IF(U429&gt;V429,0,IF(T429&gt;1, IF(C429="66", T429*'UNIT VALUES'!$D$33*'UNIT VALUES'!$D$36,T429*'UNIT VALUES'!$D$32*'UNIT VALUES'!$D$36),0)),0)</f>
        <v>0</v>
      </c>
      <c r="AD429" t="str">
        <f t="shared" si="14"/>
        <v>170342</v>
      </c>
    </row>
    <row r="430" spans="1:30" x14ac:dyDescent="0.25">
      <c r="A430" s="176" t="s">
        <v>5557</v>
      </c>
      <c r="B430" s="176" t="s">
        <v>1292</v>
      </c>
      <c r="C430" s="176" t="s">
        <v>47</v>
      </c>
      <c r="D430" s="176" t="s">
        <v>48</v>
      </c>
      <c r="E430" s="176" t="s">
        <v>1293</v>
      </c>
      <c r="F430" s="176" t="s">
        <v>1305</v>
      </c>
      <c r="G430" s="176" t="s">
        <v>1242</v>
      </c>
      <c r="H430" s="176" t="s">
        <v>23</v>
      </c>
      <c r="I430" s="176" t="s">
        <v>1306</v>
      </c>
      <c r="J430" s="176" t="s">
        <v>1297</v>
      </c>
      <c r="K430" s="176" t="s">
        <v>3336</v>
      </c>
      <c r="L430" s="176" t="s">
        <v>5558</v>
      </c>
      <c r="M430" s="177">
        <v>41580</v>
      </c>
      <c r="N430" s="177">
        <v>41580</v>
      </c>
      <c r="O430" s="177">
        <v>41906</v>
      </c>
      <c r="P430" s="177">
        <v>0</v>
      </c>
      <c r="Q430" s="177">
        <v>7579</v>
      </c>
      <c r="R430" s="177">
        <v>5537</v>
      </c>
      <c r="S430" s="177">
        <v>131</v>
      </c>
      <c r="T430" s="24">
        <f>IF(P430&gt;0, ROUND(IF(IF(OR(C430="51", C430="52", C430="66"), (L430*'UNIT VALUES'!$C$26)-CALCS!P430,0)&gt;0, IF(OR(C430="51", C430="52", C430="66"), (L430*'UNIT VALUES'!$C$26)-CALCS!P430,0), 0), 0), ROUND(IF(IF(OR(C430="51", C430="52", C430="66"), (L430*'UNIT VALUES'!$C$26)-CALCS!O430,0)&gt;0, IF(OR(C430="51", C430="52", C430="66"), (L430*'UNIT VALUES'!$C$26)-CALCS!O430,0), 0), 0))</f>
        <v>16964</v>
      </c>
      <c r="U430" s="25">
        <f>IF(C430="22", (O430*'UNIT VALUES'!$D$38)+(Q430*'UNIT VALUES'!$D$39)+(S430*'UNIT VALUES'!$D$40), (O430*'UNIT VALUES'!$D$28)+(Q430*'UNIT VALUES'!$D$29)+(S430*'UNIT VALUES'!$D$30))</f>
        <v>320184.82283181028</v>
      </c>
      <c r="V430" s="25">
        <f>IF(C430="22",(O430*'UNIT VALUES'!$D$41)+(Q430*'UNIT VALUES'!$D$42)+(R430*'UNIT VALUES'!$D$43),IF(C430="66",(Q430*'UNIT VALUES'!$D$31)+(T430*'UNIT VALUES'!$D$33)+(R430*'UNIT VALUES'!$D$34),(Q430*'UNIT VALUES'!$D$31)+(T430*'UNIT VALUES'!$D$32)+(R430*'UNIT VALUES'!$D$34)))</f>
        <v>794294.24675052741</v>
      </c>
      <c r="W430" s="25">
        <f t="shared" si="13"/>
        <v>794294</v>
      </c>
      <c r="X430" s="30">
        <f>ROUND(IF(C430="22", W430*'UNIT VALUES'!$D$44, W430*'UNIT VALUES'!$D$36), 0)</f>
        <v>694372</v>
      </c>
      <c r="Y430" s="168">
        <f>ROUND(IF(C430="22", IF(U430&gt;V430,O430*'UNIT VALUES'!$D$38*'UNIT VALUES'!$D$44,O430*'UNIT VALUES'!$D$41*'UNIT VALUES'!$D$44),IF(U430&gt;V430, O430*'UNIT VALUES'!$D$28*'UNIT VALUES'!$D$36,0)), 0)</f>
        <v>0</v>
      </c>
      <c r="Z430" s="168">
        <f>ROUND(IF(C430="22", IF(U430&gt;V430,Q430*'UNIT VALUES'!$D$39*'UNIT VALUES'!$D$44,Q430*'UNIT VALUES'!$D$42*'UNIT VALUES'!$D$44), IF(U430&gt;V430, Q430*'UNIT VALUES'!$D$29*'UNIT VALUES'!$D$36, Q430*'UNIT VALUES'!$D$31*'UNIT VALUES'!$D$36)),0)</f>
        <v>111011</v>
      </c>
      <c r="AA430" s="168">
        <f>ROUND(IF(C430="22", IF(U430&gt;V430,0,R430*'UNIT VALUES'!$D$43*'UNIT VALUES'!$D$44),IF(CALCS!U430&gt;CALCS!V430,0,CALCS!R430*'UNIT VALUES'!$D$34*'UNIT VALUES'!$D$36)), 0)</f>
        <v>396274</v>
      </c>
      <c r="AB430" s="168">
        <f>ROUND(IF(C430="22",IF(U430&gt;V430,S430*'UNIT VALUES'!$D$40*'UNIT VALUES'!$D$44,0),IF(U430&gt;V430,S430*'UNIT VALUES'!$D$30*'UNIT VALUES'!$D$36)), 0)</f>
        <v>0</v>
      </c>
      <c r="AC430" s="168">
        <f>ROUND(IF(U430&gt;V430,0,IF(T430&gt;1, IF(C430="66", T430*'UNIT VALUES'!$D$33*'UNIT VALUES'!$D$36,T430*'UNIT VALUES'!$D$32*'UNIT VALUES'!$D$36),0)),0)</f>
        <v>187088</v>
      </c>
      <c r="AD430" t="str">
        <f t="shared" si="14"/>
        <v>170522</v>
      </c>
    </row>
    <row r="431" spans="1:30" x14ac:dyDescent="0.25">
      <c r="A431" s="176" t="s">
        <v>5559</v>
      </c>
      <c r="B431" s="176" t="s">
        <v>1292</v>
      </c>
      <c r="C431" s="176" t="s">
        <v>47</v>
      </c>
      <c r="D431" s="176" t="s">
        <v>48</v>
      </c>
      <c r="E431" s="176" t="s">
        <v>1293</v>
      </c>
      <c r="F431" s="176" t="s">
        <v>25</v>
      </c>
      <c r="G431" s="176" t="s">
        <v>135</v>
      </c>
      <c r="H431" s="176" t="s">
        <v>23</v>
      </c>
      <c r="I431" s="176" t="s">
        <v>1308</v>
      </c>
      <c r="J431" s="176" t="s">
        <v>1301</v>
      </c>
      <c r="K431" s="176" t="s">
        <v>3336</v>
      </c>
      <c r="L431" s="176" t="s">
        <v>5560</v>
      </c>
      <c r="M431" s="177">
        <v>46849</v>
      </c>
      <c r="N431" s="177">
        <v>46849</v>
      </c>
      <c r="O431" s="177">
        <v>55748</v>
      </c>
      <c r="P431" s="177">
        <v>0</v>
      </c>
      <c r="Q431" s="177">
        <v>7915</v>
      </c>
      <c r="R431" s="177">
        <v>12060</v>
      </c>
      <c r="S431" s="177">
        <v>869</v>
      </c>
      <c r="T431" s="24">
        <f>IF(P431&gt;0, ROUND(IF(IF(OR(C431="51", C431="52", C431="66"), (L431*'UNIT VALUES'!$C$26)-CALCS!P431,0)&gt;0, IF(OR(C431="51", C431="52", C431="66"), (L431*'UNIT VALUES'!$C$26)-CALCS!P431,0), 0), 0), ROUND(IF(IF(OR(C431="51", C431="52", C431="66"), (L431*'UNIT VALUES'!$C$26)-CALCS!O431,0)&gt;0, IF(OR(C431="51", C431="52", C431="66"), (L431*'UNIT VALUES'!$C$26)-CALCS!O431,0), 0), 0))</f>
        <v>29915</v>
      </c>
      <c r="U431" s="25">
        <f>IF(C431="22", (O431*'UNIT VALUES'!$D$38)+(Q431*'UNIT VALUES'!$D$39)+(S431*'UNIT VALUES'!$D$40), (O431*'UNIT VALUES'!$D$28)+(Q431*'UNIT VALUES'!$D$29)+(S431*'UNIT VALUES'!$D$30))</f>
        <v>478834.81263395795</v>
      </c>
      <c r="V431" s="25">
        <f>IF(C431="22",(O431*'UNIT VALUES'!$D$41)+(Q431*'UNIT VALUES'!$D$42)+(R431*'UNIT VALUES'!$D$43),IF(C431="66",(Q431*'UNIT VALUES'!$D$31)+(T431*'UNIT VALUES'!$D$33)+(R431*'UNIT VALUES'!$D$34),(Q431*'UNIT VALUES'!$D$31)+(T431*'UNIT VALUES'!$D$32)+(R431*'UNIT VALUES'!$D$34)))</f>
        <v>1497327.6969526049</v>
      </c>
      <c r="W431" s="25">
        <f t="shared" si="13"/>
        <v>1497328</v>
      </c>
      <c r="X431" s="30">
        <f>ROUND(IF(C431="22", W431*'UNIT VALUES'!$D$44, W431*'UNIT VALUES'!$D$36), 0)</f>
        <v>1308965</v>
      </c>
      <c r="Y431" s="168">
        <f>ROUND(IF(C431="22", IF(U431&gt;V431,O431*'UNIT VALUES'!$D$38*'UNIT VALUES'!$D$44,O431*'UNIT VALUES'!$D$41*'UNIT VALUES'!$D$44),IF(U431&gt;V431, O431*'UNIT VALUES'!$D$28*'UNIT VALUES'!$D$36,0)), 0)</f>
        <v>0</v>
      </c>
      <c r="Z431" s="168">
        <f>ROUND(IF(C431="22", IF(U431&gt;V431,Q431*'UNIT VALUES'!$D$39*'UNIT VALUES'!$D$44,Q431*'UNIT VALUES'!$D$42*'UNIT VALUES'!$D$44), IF(U431&gt;V431, Q431*'UNIT VALUES'!$D$29*'UNIT VALUES'!$D$36, Q431*'UNIT VALUES'!$D$31*'UNIT VALUES'!$D$36)),0)</f>
        <v>115932</v>
      </c>
      <c r="AA431" s="168">
        <f>ROUND(IF(C431="22", IF(U431&gt;V431,0,R431*'UNIT VALUES'!$D$43*'UNIT VALUES'!$D$44),IF(CALCS!U431&gt;CALCS!V431,0,CALCS!R431*'UNIT VALUES'!$D$34*'UNIT VALUES'!$D$36)), 0)</f>
        <v>863115</v>
      </c>
      <c r="AB431" s="168">
        <f>ROUND(IF(C431="22",IF(U431&gt;V431,S431*'UNIT VALUES'!$D$40*'UNIT VALUES'!$D$44,0),IF(U431&gt;V431,S431*'UNIT VALUES'!$D$30*'UNIT VALUES'!$D$36)), 0)</f>
        <v>0</v>
      </c>
      <c r="AC431" s="168">
        <f>ROUND(IF(U431&gt;V431,0,IF(T431&gt;1, IF(C431="66", T431*'UNIT VALUES'!$D$33*'UNIT VALUES'!$D$36,T431*'UNIT VALUES'!$D$32*'UNIT VALUES'!$D$36),0)),0)</f>
        <v>329918</v>
      </c>
      <c r="AD431" t="str">
        <f t="shared" si="14"/>
        <v>170606</v>
      </c>
    </row>
    <row r="432" spans="1:30" x14ac:dyDescent="0.25">
      <c r="A432" s="176" t="s">
        <v>5561</v>
      </c>
      <c r="B432" s="176" t="s">
        <v>1292</v>
      </c>
      <c r="C432" s="176" t="s">
        <v>27</v>
      </c>
      <c r="D432" s="176" t="s">
        <v>28</v>
      </c>
      <c r="E432" s="176" t="s">
        <v>1293</v>
      </c>
      <c r="F432" s="176" t="s">
        <v>1310</v>
      </c>
      <c r="G432" s="176" t="s">
        <v>322</v>
      </c>
      <c r="H432" s="176" t="s">
        <v>23</v>
      </c>
      <c r="I432" s="176" t="s">
        <v>1311</v>
      </c>
      <c r="J432" s="176" t="s">
        <v>4642</v>
      </c>
      <c r="K432" s="176" t="s">
        <v>3336</v>
      </c>
      <c r="L432" s="176" t="s">
        <v>5562</v>
      </c>
      <c r="M432" s="177">
        <v>44189</v>
      </c>
      <c r="N432" s="177">
        <v>44189</v>
      </c>
      <c r="O432" s="177">
        <v>78005</v>
      </c>
      <c r="P432" s="177">
        <v>0</v>
      </c>
      <c r="Q432" s="177">
        <v>9676</v>
      </c>
      <c r="R432" s="177">
        <v>5738</v>
      </c>
      <c r="S432" s="177">
        <v>617</v>
      </c>
      <c r="T432" s="24">
        <f>IF(P432&gt;0, ROUND(IF(IF(OR(C432="51", C432="52", C432="66"), (L432*'UNIT VALUES'!$C$26)-CALCS!P432,0)&gt;0, IF(OR(C432="51", C432="52", C432="66"), (L432*'UNIT VALUES'!$C$26)-CALCS!P432,0), 0), 0), ROUND(IF(IF(OR(C432="51", C432="52", C432="66"), (L432*'UNIT VALUES'!$C$26)-CALCS!O432,0)&gt;0, IF(OR(C432="51", C432="52", C432="66"), (L432*'UNIT VALUES'!$C$26)-CALCS!O432,0), 0), 0))</f>
        <v>0</v>
      </c>
      <c r="U432" s="25">
        <f>IF(C432="22", (O432*'UNIT VALUES'!$D$38)+(Q432*'UNIT VALUES'!$D$39)+(S432*'UNIT VALUES'!$D$40), (O432*'UNIT VALUES'!$D$28)+(Q432*'UNIT VALUES'!$D$29)+(S432*'UNIT VALUES'!$D$30))</f>
        <v>533161.96712916216</v>
      </c>
      <c r="V432" s="25">
        <f>IF(C432="22",(O432*'UNIT VALUES'!$D$41)+(Q432*'UNIT VALUES'!$D$42)+(R432*'UNIT VALUES'!$D$43),IF(C432="66",(Q432*'UNIT VALUES'!$D$31)+(T432*'UNIT VALUES'!$D$33)+(R432*'UNIT VALUES'!$D$34),(Q432*'UNIT VALUES'!$D$31)+(T432*'UNIT VALUES'!$D$32)+(R432*'UNIT VALUES'!$D$34)))</f>
        <v>631874.47326742252</v>
      </c>
      <c r="W432" s="25">
        <f t="shared" si="13"/>
        <v>631874</v>
      </c>
      <c r="X432" s="30">
        <f>ROUND(IF(C432="22", W432*'UNIT VALUES'!$D$44, W432*'UNIT VALUES'!$D$36), 0)</f>
        <v>552385</v>
      </c>
      <c r="Y432" s="168">
        <f>ROUND(IF(C432="22", IF(U432&gt;V432,O432*'UNIT VALUES'!$D$38*'UNIT VALUES'!$D$44,O432*'UNIT VALUES'!$D$41*'UNIT VALUES'!$D$44),IF(U432&gt;V432, O432*'UNIT VALUES'!$D$28*'UNIT VALUES'!$D$36,0)), 0)</f>
        <v>0</v>
      </c>
      <c r="Z432" s="168">
        <f>ROUND(IF(C432="22", IF(U432&gt;V432,Q432*'UNIT VALUES'!$D$39*'UNIT VALUES'!$D$44,Q432*'UNIT VALUES'!$D$42*'UNIT VALUES'!$D$44), IF(U432&gt;V432, Q432*'UNIT VALUES'!$D$29*'UNIT VALUES'!$D$36, Q432*'UNIT VALUES'!$D$31*'UNIT VALUES'!$D$36)),0)</f>
        <v>141726</v>
      </c>
      <c r="AA432" s="168">
        <f>ROUND(IF(C432="22", IF(U432&gt;V432,0,R432*'UNIT VALUES'!$D$43*'UNIT VALUES'!$D$44),IF(CALCS!U432&gt;CALCS!V432,0,CALCS!R432*'UNIT VALUES'!$D$34*'UNIT VALUES'!$D$36)), 0)</f>
        <v>410659</v>
      </c>
      <c r="AB432" s="168">
        <f>ROUND(IF(C432="22",IF(U432&gt;V432,S432*'UNIT VALUES'!$D$40*'UNIT VALUES'!$D$44,0),IF(U432&gt;V432,S432*'UNIT VALUES'!$D$30*'UNIT VALUES'!$D$36)), 0)</f>
        <v>0</v>
      </c>
      <c r="AC432" s="168">
        <f>ROUND(IF(U432&gt;V432,0,IF(T432&gt;1, IF(C432="66", T432*'UNIT VALUES'!$D$33*'UNIT VALUES'!$D$36,T432*'UNIT VALUES'!$D$32*'UNIT VALUES'!$D$36),0)),0)</f>
        <v>0</v>
      </c>
      <c r="AD432" t="str">
        <f t="shared" si="14"/>
        <v>170660</v>
      </c>
    </row>
    <row r="433" spans="1:30" x14ac:dyDescent="0.25">
      <c r="A433" s="176" t="s">
        <v>5563</v>
      </c>
      <c r="B433" s="176" t="s">
        <v>1292</v>
      </c>
      <c r="C433" s="176" t="s">
        <v>47</v>
      </c>
      <c r="D433" s="176" t="s">
        <v>48</v>
      </c>
      <c r="E433" s="176" t="s">
        <v>1293</v>
      </c>
      <c r="F433" s="176" t="s">
        <v>812</v>
      </c>
      <c r="G433" s="176" t="s">
        <v>22</v>
      </c>
      <c r="H433" s="176" t="s">
        <v>23</v>
      </c>
      <c r="I433" s="176" t="s">
        <v>1313</v>
      </c>
      <c r="J433" s="176" t="s">
        <v>1301</v>
      </c>
      <c r="K433" s="176" t="s">
        <v>3336</v>
      </c>
      <c r="L433" s="176" t="s">
        <v>4878</v>
      </c>
      <c r="M433" s="177">
        <v>37261</v>
      </c>
      <c r="N433" s="177">
        <v>37261</v>
      </c>
      <c r="O433" s="177">
        <v>74518</v>
      </c>
      <c r="P433" s="177">
        <v>0</v>
      </c>
      <c r="Q433" s="177">
        <v>6701</v>
      </c>
      <c r="R433" s="177">
        <v>351</v>
      </c>
      <c r="S433" s="177">
        <v>800</v>
      </c>
      <c r="T433" s="24">
        <f>IF(P433&gt;0, ROUND(IF(IF(OR(C433="51", C433="52", C433="66"), (L433*'UNIT VALUES'!$C$26)-CALCS!P433,0)&gt;0, IF(OR(C433="51", C433="52", C433="66"), (L433*'UNIT VALUES'!$C$26)-CALCS!P433,0), 0), 0), ROUND(IF(IF(OR(C433="51", C433="52", C433="66"), (L433*'UNIT VALUES'!$C$26)-CALCS!O433,0)&gt;0, IF(OR(C433="51", C433="52", C433="66"), (L433*'UNIT VALUES'!$C$26)-CALCS!O433,0), 0), 0))</f>
        <v>0</v>
      </c>
      <c r="U433" s="25">
        <f>IF(C433="22", (O433*'UNIT VALUES'!$D$38)+(Q433*'UNIT VALUES'!$D$39)+(S433*'UNIT VALUES'!$D$40), (O433*'UNIT VALUES'!$D$28)+(Q433*'UNIT VALUES'!$D$29)+(S433*'UNIT VALUES'!$D$30))</f>
        <v>472708.01972207066</v>
      </c>
      <c r="V433" s="25">
        <f>IF(C433="22",(O433*'UNIT VALUES'!$D$41)+(Q433*'UNIT VALUES'!$D$42)+(R433*'UNIT VALUES'!$D$43),IF(C433="66",(Q433*'UNIT VALUES'!$D$31)+(T433*'UNIT VALUES'!$D$33)+(R433*'UNIT VALUES'!$D$34),(Q433*'UNIT VALUES'!$D$31)+(T433*'UNIT VALUES'!$D$32)+(R433*'UNIT VALUES'!$D$34)))</f>
        <v>141009.93939754914</v>
      </c>
      <c r="W433" s="25">
        <f t="shared" si="13"/>
        <v>472708</v>
      </c>
      <c r="X433" s="30">
        <f>ROUND(IF(C433="22", W433*'UNIT VALUES'!$D$44, W433*'UNIT VALUES'!$D$36), 0)</f>
        <v>413242</v>
      </c>
      <c r="Y433" s="168">
        <f>ROUND(IF(C433="22", IF(U433&gt;V433,O433*'UNIT VALUES'!$D$38*'UNIT VALUES'!$D$44,O433*'UNIT VALUES'!$D$41*'UNIT VALUES'!$D$44),IF(U433&gt;V433, O433*'UNIT VALUES'!$D$28*'UNIT VALUES'!$D$36,0)), 0)</f>
        <v>135487</v>
      </c>
      <c r="Z433" s="168">
        <f>ROUND(IF(C433="22", IF(U433&gt;V433,Q433*'UNIT VALUES'!$D$39*'UNIT VALUES'!$D$44,Q433*'UNIT VALUES'!$D$42*'UNIT VALUES'!$D$44), IF(U433&gt;V433, Q433*'UNIT VALUES'!$D$29*'UNIT VALUES'!$D$36, Q433*'UNIT VALUES'!$D$31*'UNIT VALUES'!$D$36)),0)</f>
        <v>163584</v>
      </c>
      <c r="AA433" s="168">
        <f>ROUND(IF(C433="22", IF(U433&gt;V433,0,R433*'UNIT VALUES'!$D$43*'UNIT VALUES'!$D$44),IF(CALCS!U433&gt;CALCS!V433,0,CALCS!R433*'UNIT VALUES'!$D$34*'UNIT VALUES'!$D$36)), 0)</f>
        <v>0</v>
      </c>
      <c r="AB433" s="168">
        <f>ROUND(IF(C433="22",IF(U433&gt;V433,S433*'UNIT VALUES'!$D$40*'UNIT VALUES'!$D$44,0),IF(U433&gt;V433,S433*'UNIT VALUES'!$D$30*'UNIT VALUES'!$D$36)), 0)</f>
        <v>114171</v>
      </c>
      <c r="AC433" s="168">
        <f>ROUND(IF(U433&gt;V433,0,IF(T433&gt;1, IF(C433="66", T433*'UNIT VALUES'!$D$33*'UNIT VALUES'!$D$36,T433*'UNIT VALUES'!$D$32*'UNIT VALUES'!$D$36),0)),0)</f>
        <v>0</v>
      </c>
      <c r="AD433" t="str">
        <f t="shared" si="14"/>
        <v>170690</v>
      </c>
    </row>
    <row r="434" spans="1:30" x14ac:dyDescent="0.25">
      <c r="A434" s="176" t="s">
        <v>5564</v>
      </c>
      <c r="B434" s="176" t="s">
        <v>1292</v>
      </c>
      <c r="C434" s="176" t="s">
        <v>27</v>
      </c>
      <c r="D434" s="176" t="s">
        <v>28</v>
      </c>
      <c r="E434" s="176" t="s">
        <v>1293</v>
      </c>
      <c r="F434" s="176" t="s">
        <v>77</v>
      </c>
      <c r="G434" s="176" t="s">
        <v>210</v>
      </c>
      <c r="H434" s="176" t="s">
        <v>23</v>
      </c>
      <c r="I434" s="176" t="s">
        <v>1315</v>
      </c>
      <c r="J434" s="176" t="s">
        <v>1316</v>
      </c>
      <c r="K434" s="176" t="s">
        <v>3336</v>
      </c>
      <c r="L434" s="176" t="s">
        <v>5565</v>
      </c>
      <c r="M434" s="177">
        <v>58267</v>
      </c>
      <c r="N434" s="177">
        <v>58133</v>
      </c>
      <c r="O434" s="177">
        <v>86637</v>
      </c>
      <c r="P434" s="177">
        <v>0</v>
      </c>
      <c r="Q434" s="177">
        <v>21486</v>
      </c>
      <c r="R434" s="177">
        <v>4598</v>
      </c>
      <c r="S434" s="177">
        <v>1052</v>
      </c>
      <c r="T434" s="24">
        <f>IF(P434&gt;0, ROUND(IF(IF(OR(C434="51", C434="52", C434="66"), (L434*'UNIT VALUES'!$C$26)-CALCS!P434,0)&gt;0, IF(OR(C434="51", C434="52", C434="66"), (L434*'UNIT VALUES'!$C$26)-CALCS!P434,0), 0), 0), ROUND(IF(IF(OR(C434="51", C434="52", C434="66"), (L434*'UNIT VALUES'!$C$26)-CALCS!O434,0)&gt;0, IF(OR(C434="51", C434="52", C434="66"), (L434*'UNIT VALUES'!$C$26)-CALCS!O434,0), 0), 0))</f>
        <v>0</v>
      </c>
      <c r="U434" s="25">
        <f>IF(C434="22", (O434*'UNIT VALUES'!$D$38)+(Q434*'UNIT VALUES'!$D$39)+(S434*'UNIT VALUES'!$D$40), (O434*'UNIT VALUES'!$D$28)+(Q434*'UNIT VALUES'!$D$29)+(S434*'UNIT VALUES'!$D$30))</f>
        <v>951920.81517165876</v>
      </c>
      <c r="V434" s="25">
        <f>IF(C434="22",(O434*'UNIT VALUES'!$D$41)+(Q434*'UNIT VALUES'!$D$42)+(R434*'UNIT VALUES'!$D$43),IF(C434="66",(Q434*'UNIT VALUES'!$D$31)+(T434*'UNIT VALUES'!$D$33)+(R434*'UNIT VALUES'!$D$34),(Q434*'UNIT VALUES'!$D$31)+(T434*'UNIT VALUES'!$D$32)+(R434*'UNIT VALUES'!$D$34)))</f>
        <v>736421.13814316643</v>
      </c>
      <c r="W434" s="25">
        <f t="shared" si="13"/>
        <v>951921</v>
      </c>
      <c r="X434" s="30">
        <f>ROUND(IF(C434="22", W434*'UNIT VALUES'!$D$44, W434*'UNIT VALUES'!$D$36), 0)</f>
        <v>832170</v>
      </c>
      <c r="Y434" s="168">
        <f>ROUND(IF(C434="22", IF(U434&gt;V434,O434*'UNIT VALUES'!$D$38*'UNIT VALUES'!$D$44,O434*'UNIT VALUES'!$D$41*'UNIT VALUES'!$D$44),IF(U434&gt;V434, O434*'UNIT VALUES'!$D$28*'UNIT VALUES'!$D$36,0)), 0)</f>
        <v>157521</v>
      </c>
      <c r="Z434" s="168">
        <f>ROUND(IF(C434="22", IF(U434&gt;V434,Q434*'UNIT VALUES'!$D$39*'UNIT VALUES'!$D$44,Q434*'UNIT VALUES'!$D$42*'UNIT VALUES'!$D$44), IF(U434&gt;V434, Q434*'UNIT VALUES'!$D$29*'UNIT VALUES'!$D$36, Q434*'UNIT VALUES'!$D$31*'UNIT VALUES'!$D$36)),0)</f>
        <v>524514</v>
      </c>
      <c r="AA434" s="168">
        <f>ROUND(IF(C434="22", IF(U434&gt;V434,0,R434*'UNIT VALUES'!$D$43*'UNIT VALUES'!$D$44),IF(CALCS!U434&gt;CALCS!V434,0,CALCS!R434*'UNIT VALUES'!$D$34*'UNIT VALUES'!$D$36)), 0)</f>
        <v>0</v>
      </c>
      <c r="AB434" s="168">
        <f>ROUND(IF(C434="22",IF(U434&gt;V434,S434*'UNIT VALUES'!$D$40*'UNIT VALUES'!$D$44,0),IF(U434&gt;V434,S434*'UNIT VALUES'!$D$30*'UNIT VALUES'!$D$36)), 0)</f>
        <v>150134</v>
      </c>
      <c r="AC434" s="168">
        <f>ROUND(IF(U434&gt;V434,0,IF(T434&gt;1, IF(C434="66", T434*'UNIT VALUES'!$D$33*'UNIT VALUES'!$D$36,T434*'UNIT VALUES'!$D$32*'UNIT VALUES'!$D$36),0)),0)</f>
        <v>0</v>
      </c>
      <c r="AD434" t="str">
        <f t="shared" si="14"/>
        <v>171218</v>
      </c>
    </row>
    <row r="435" spans="1:30" x14ac:dyDescent="0.25">
      <c r="A435" s="176" t="s">
        <v>5566</v>
      </c>
      <c r="B435" s="176" t="s">
        <v>1292</v>
      </c>
      <c r="C435" s="176" t="s">
        <v>27</v>
      </c>
      <c r="D435" s="176" t="s">
        <v>28</v>
      </c>
      <c r="E435" s="176" t="s">
        <v>1293</v>
      </c>
      <c r="F435" s="176" t="s">
        <v>1318</v>
      </c>
      <c r="G435" s="176" t="s">
        <v>22</v>
      </c>
      <c r="H435" s="176" t="s">
        <v>23</v>
      </c>
      <c r="I435" s="176" t="s">
        <v>1319</v>
      </c>
      <c r="J435" s="176" t="s">
        <v>1301</v>
      </c>
      <c r="K435" s="176" t="s">
        <v>3336</v>
      </c>
      <c r="L435" s="176" t="s">
        <v>5567</v>
      </c>
      <c r="M435" s="177">
        <v>3006472</v>
      </c>
      <c r="N435" s="177">
        <v>3005072</v>
      </c>
      <c r="O435" s="177">
        <v>2704958</v>
      </c>
      <c r="P435" s="177">
        <v>0</v>
      </c>
      <c r="Q435" s="177">
        <v>594834</v>
      </c>
      <c r="R435" s="177">
        <v>533181</v>
      </c>
      <c r="S435" s="177">
        <v>44381</v>
      </c>
      <c r="T435" s="24">
        <f>IF(P435&gt;0, ROUND(IF(IF(OR(C435="51", C435="52", C435="66"), (L435*'UNIT VALUES'!$C$26)-CALCS!P435,0)&gt;0, IF(OR(C435="51", C435="52", C435="66"), (L435*'UNIT VALUES'!$C$26)-CALCS!P435,0), 0), 0), ROUND(IF(IF(OR(C435="51", C435="52", C435="66"), (L435*'UNIT VALUES'!$C$26)-CALCS!O435,0)&gt;0, IF(OR(C435="51", C435="52", C435="66"), (L435*'UNIT VALUES'!$C$26)-CALCS!O435,0), 0), 0))</f>
        <v>2903960</v>
      </c>
      <c r="U435" s="25">
        <f>IF(C435="22", (O435*'UNIT VALUES'!$D$38)+(Q435*'UNIT VALUES'!$D$39)+(S435*'UNIT VALUES'!$D$40), (O435*'UNIT VALUES'!$D$28)+(Q435*'UNIT VALUES'!$D$29)+(S435*'UNIT VALUES'!$D$30))</f>
        <v>29481647.429583512</v>
      </c>
      <c r="V435" s="25">
        <f>IF(C435="22",(O435*'UNIT VALUES'!$D$41)+(Q435*'UNIT VALUES'!$D$42)+(R435*'UNIT VALUES'!$D$43),IF(C435="66",(Q435*'UNIT VALUES'!$D$31)+(T435*'UNIT VALUES'!$D$33)+(R435*'UNIT VALUES'!$D$34),(Q435*'UNIT VALUES'!$D$31)+(T435*'UNIT VALUES'!$D$32)+(R435*'UNIT VALUES'!$D$34)))</f>
        <v>90251464.585179299</v>
      </c>
      <c r="W435" s="25">
        <f t="shared" si="13"/>
        <v>90251465</v>
      </c>
      <c r="X435" s="30">
        <f>ROUND(IF(C435="22", W435*'UNIT VALUES'!$D$44, W435*'UNIT VALUES'!$D$36), 0)</f>
        <v>78897883</v>
      </c>
      <c r="Y435" s="168">
        <f>ROUND(IF(C435="22", IF(U435&gt;V435,O435*'UNIT VALUES'!$D$38*'UNIT VALUES'!$D$44,O435*'UNIT VALUES'!$D$41*'UNIT VALUES'!$D$44),IF(U435&gt;V435, O435*'UNIT VALUES'!$D$28*'UNIT VALUES'!$D$36,0)), 0)</f>
        <v>0</v>
      </c>
      <c r="Z435" s="168">
        <f>ROUND(IF(C435="22", IF(U435&gt;V435,Q435*'UNIT VALUES'!$D$39*'UNIT VALUES'!$D$44,Q435*'UNIT VALUES'!$D$42*'UNIT VALUES'!$D$44), IF(U435&gt;V435, Q435*'UNIT VALUES'!$D$29*'UNIT VALUES'!$D$36, Q435*'UNIT VALUES'!$D$31*'UNIT VALUES'!$D$36)),0)</f>
        <v>8712616</v>
      </c>
      <c r="AA435" s="168">
        <f>ROUND(IF(C435="22", IF(U435&gt;V435,0,R435*'UNIT VALUES'!$D$43*'UNIT VALUES'!$D$44),IF(CALCS!U435&gt;CALCS!V435,0,CALCS!R435*'UNIT VALUES'!$D$34*'UNIT VALUES'!$D$36)), 0)</f>
        <v>38158897</v>
      </c>
      <c r="AB435" s="168">
        <f>ROUND(IF(C435="22",IF(U435&gt;V435,S435*'UNIT VALUES'!$D$40*'UNIT VALUES'!$D$44,0),IF(U435&gt;V435,S435*'UNIT VALUES'!$D$30*'UNIT VALUES'!$D$36)), 0)</f>
        <v>0</v>
      </c>
      <c r="AC435" s="168">
        <f>ROUND(IF(U435&gt;V435,0,IF(T435&gt;1, IF(C435="66", T435*'UNIT VALUES'!$D$33*'UNIT VALUES'!$D$36,T435*'UNIT VALUES'!$D$32*'UNIT VALUES'!$D$36),0)),0)</f>
        <v>32026370</v>
      </c>
      <c r="AD435" t="str">
        <f t="shared" si="14"/>
        <v>171296</v>
      </c>
    </row>
    <row r="436" spans="1:30" x14ac:dyDescent="0.25">
      <c r="A436" s="176" t="s">
        <v>5568</v>
      </c>
      <c r="B436" s="176" t="s">
        <v>1292</v>
      </c>
      <c r="C436" s="176" t="s">
        <v>47</v>
      </c>
      <c r="D436" s="176" t="s">
        <v>48</v>
      </c>
      <c r="E436" s="176" t="s">
        <v>1293</v>
      </c>
      <c r="F436" s="176" t="s">
        <v>125</v>
      </c>
      <c r="G436" s="176" t="s">
        <v>135</v>
      </c>
      <c r="H436" s="176" t="s">
        <v>23</v>
      </c>
      <c r="I436" s="176" t="s">
        <v>1321</v>
      </c>
      <c r="J436" s="176" t="s">
        <v>1301</v>
      </c>
      <c r="K436" s="176" t="s">
        <v>3336</v>
      </c>
      <c r="L436" s="176" t="s">
        <v>5569</v>
      </c>
      <c r="M436" s="177">
        <v>37026</v>
      </c>
      <c r="N436" s="177">
        <v>37026</v>
      </c>
      <c r="O436" s="177">
        <v>30026</v>
      </c>
      <c r="P436" s="177">
        <v>0</v>
      </c>
      <c r="Q436" s="177">
        <v>8432</v>
      </c>
      <c r="R436" s="177">
        <v>2314</v>
      </c>
      <c r="S436" s="177">
        <v>367</v>
      </c>
      <c r="T436" s="24">
        <f>IF(P436&gt;0, ROUND(IF(IF(OR(C436="51", C436="52", C436="66"), (L436*'UNIT VALUES'!$C$26)-CALCS!P436,0)&gt;0, IF(OR(C436="51", C436="52", C436="66"), (L436*'UNIT VALUES'!$C$26)-CALCS!P436,0), 0), 0), ROUND(IF(IF(OR(C436="51", C436="52", C436="66"), (L436*'UNIT VALUES'!$C$26)-CALCS!O436,0)&gt;0, IF(OR(C436="51", C436="52", C436="66"), (L436*'UNIT VALUES'!$C$26)-CALCS!O436,0), 0), 0))</f>
        <v>24210</v>
      </c>
      <c r="U436" s="25">
        <f>IF(C436="22", (O436*'UNIT VALUES'!$D$38)+(Q436*'UNIT VALUES'!$D$39)+(S436*'UNIT VALUES'!$D$40), (O436*'UNIT VALUES'!$D$28)+(Q436*'UNIT VALUES'!$D$29)+(S436*'UNIT VALUES'!$D$30))</f>
        <v>357823.42985920084</v>
      </c>
      <c r="V436" s="25">
        <f>IF(C436="22",(O436*'UNIT VALUES'!$D$41)+(Q436*'UNIT VALUES'!$D$42)+(R436*'UNIT VALUES'!$D$43),IF(C436="66",(Q436*'UNIT VALUES'!$D$31)+(T436*'UNIT VALUES'!$D$33)+(R436*'UNIT VALUES'!$D$34),(Q436*'UNIT VALUES'!$D$31)+(T436*'UNIT VALUES'!$D$32)+(R436*'UNIT VALUES'!$D$34)))</f>
        <v>636140.35098023259</v>
      </c>
      <c r="W436" s="25">
        <f t="shared" si="13"/>
        <v>636140</v>
      </c>
      <c r="X436" s="30">
        <f>ROUND(IF(C436="22", W436*'UNIT VALUES'!$D$44, W436*'UNIT VALUES'!$D$36), 0)</f>
        <v>556114</v>
      </c>
      <c r="Y436" s="168">
        <f>ROUND(IF(C436="22", IF(U436&gt;V436,O436*'UNIT VALUES'!$D$38*'UNIT VALUES'!$D$44,O436*'UNIT VALUES'!$D$41*'UNIT VALUES'!$D$44),IF(U436&gt;V436, O436*'UNIT VALUES'!$D$28*'UNIT VALUES'!$D$36,0)), 0)</f>
        <v>0</v>
      </c>
      <c r="Z436" s="168">
        <f>ROUND(IF(C436="22", IF(U436&gt;V436,Q436*'UNIT VALUES'!$D$39*'UNIT VALUES'!$D$44,Q436*'UNIT VALUES'!$D$42*'UNIT VALUES'!$D$44), IF(U436&gt;V436, Q436*'UNIT VALUES'!$D$29*'UNIT VALUES'!$D$36, Q436*'UNIT VALUES'!$D$31*'UNIT VALUES'!$D$36)),0)</f>
        <v>123505</v>
      </c>
      <c r="AA436" s="168">
        <f>ROUND(IF(C436="22", IF(U436&gt;V436,0,R436*'UNIT VALUES'!$D$43*'UNIT VALUES'!$D$44),IF(CALCS!U436&gt;CALCS!V436,0,CALCS!R436*'UNIT VALUES'!$D$34*'UNIT VALUES'!$D$36)), 0)</f>
        <v>165609</v>
      </c>
      <c r="AB436" s="168">
        <f>ROUND(IF(C436="22",IF(U436&gt;V436,S436*'UNIT VALUES'!$D$40*'UNIT VALUES'!$D$44,0),IF(U436&gt;V436,S436*'UNIT VALUES'!$D$30*'UNIT VALUES'!$D$36)), 0)</f>
        <v>0</v>
      </c>
      <c r="AC436" s="168">
        <f>ROUND(IF(U436&gt;V436,0,IF(T436&gt;1, IF(C436="66", T436*'UNIT VALUES'!$D$33*'UNIT VALUES'!$D$36,T436*'UNIT VALUES'!$D$32*'UNIT VALUES'!$D$36),0)),0)</f>
        <v>267000</v>
      </c>
      <c r="AD436" t="str">
        <f t="shared" si="14"/>
        <v>171302</v>
      </c>
    </row>
    <row r="437" spans="1:30" x14ac:dyDescent="0.25">
      <c r="A437" s="176" t="s">
        <v>5570</v>
      </c>
      <c r="B437" s="176" t="s">
        <v>1292</v>
      </c>
      <c r="C437" s="176" t="s">
        <v>47</v>
      </c>
      <c r="D437" s="176" t="s">
        <v>48</v>
      </c>
      <c r="E437" s="176" t="s">
        <v>1293</v>
      </c>
      <c r="F437" s="176" t="s">
        <v>355</v>
      </c>
      <c r="G437" s="176" t="s">
        <v>135</v>
      </c>
      <c r="H437" s="176" t="s">
        <v>23</v>
      </c>
      <c r="I437" s="176" t="s">
        <v>1323</v>
      </c>
      <c r="J437" s="176" t="s">
        <v>1301</v>
      </c>
      <c r="K437" s="176" t="s">
        <v>3336</v>
      </c>
      <c r="L437" s="176" t="s">
        <v>5571</v>
      </c>
      <c r="M437" s="177">
        <v>61232</v>
      </c>
      <c r="N437" s="177">
        <v>61232</v>
      </c>
      <c r="O437" s="177">
        <v>82992</v>
      </c>
      <c r="P437" s="177">
        <v>0</v>
      </c>
      <c r="Q437" s="177">
        <v>17911</v>
      </c>
      <c r="R437" s="177">
        <v>16133</v>
      </c>
      <c r="S437" s="177">
        <v>2867</v>
      </c>
      <c r="T437" s="24">
        <f>IF(P437&gt;0, ROUND(IF(IF(OR(C437="51", C437="52", C437="66"), (L437*'UNIT VALUES'!$C$26)-CALCS!P437,0)&gt;0, IF(OR(C437="51", C437="52", C437="66"), (L437*'UNIT VALUES'!$C$26)-CALCS!P437,0), 0), 0), ROUND(IF(IF(OR(C437="51", C437="52", C437="66"), (L437*'UNIT VALUES'!$C$26)-CALCS!O437,0)&gt;0, IF(OR(C437="51", C437="52", C437="66"), (L437*'UNIT VALUES'!$C$26)-CALCS!O437,0), 0), 0))</f>
        <v>26219</v>
      </c>
      <c r="U437" s="25">
        <f>IF(C437="22", (O437*'UNIT VALUES'!$D$38)+(Q437*'UNIT VALUES'!$D$39)+(S437*'UNIT VALUES'!$D$40), (O437*'UNIT VALUES'!$D$28)+(Q437*'UNIT VALUES'!$D$29)+(S437*'UNIT VALUES'!$D$30))</f>
        <v>1140807.159818518</v>
      </c>
      <c r="V437" s="25">
        <f>IF(C437="22",(O437*'UNIT VALUES'!$D$41)+(Q437*'UNIT VALUES'!$D$42)+(R437*'UNIT VALUES'!$D$43),IF(C437="66",(Q437*'UNIT VALUES'!$D$31)+(T437*'UNIT VALUES'!$D$33)+(R437*'UNIT VALUES'!$D$34),(Q437*'UNIT VALUES'!$D$31)+(T437*'UNIT VALUES'!$D$32)+(R437*'UNIT VALUES'!$D$34)))</f>
        <v>1951627.759195176</v>
      </c>
      <c r="W437" s="25">
        <f t="shared" si="13"/>
        <v>1951628</v>
      </c>
      <c r="X437" s="30">
        <f>ROUND(IF(C437="22", W437*'UNIT VALUES'!$D$44, W437*'UNIT VALUES'!$D$36), 0)</f>
        <v>1706114</v>
      </c>
      <c r="Y437" s="168">
        <f>ROUND(IF(C437="22", IF(U437&gt;V437,O437*'UNIT VALUES'!$D$38*'UNIT VALUES'!$D$44,O437*'UNIT VALUES'!$D$41*'UNIT VALUES'!$D$44),IF(U437&gt;V437, O437*'UNIT VALUES'!$D$28*'UNIT VALUES'!$D$36,0)), 0)</f>
        <v>0</v>
      </c>
      <c r="Z437" s="168">
        <f>ROUND(IF(C437="22", IF(U437&gt;V437,Q437*'UNIT VALUES'!$D$39*'UNIT VALUES'!$D$44,Q437*'UNIT VALUES'!$D$42*'UNIT VALUES'!$D$44), IF(U437&gt;V437, Q437*'UNIT VALUES'!$D$29*'UNIT VALUES'!$D$36, Q437*'UNIT VALUES'!$D$31*'UNIT VALUES'!$D$36)),0)</f>
        <v>262345</v>
      </c>
      <c r="AA437" s="168">
        <f>ROUND(IF(C437="22", IF(U437&gt;V437,0,R437*'UNIT VALUES'!$D$43*'UNIT VALUES'!$D$44),IF(CALCS!U437&gt;CALCS!V437,0,CALCS!R437*'UNIT VALUES'!$D$34*'UNIT VALUES'!$D$36)), 0)</f>
        <v>1154613</v>
      </c>
      <c r="AB437" s="168">
        <f>ROUND(IF(C437="22",IF(U437&gt;V437,S437*'UNIT VALUES'!$D$40*'UNIT VALUES'!$D$44,0),IF(U437&gt;V437,S437*'UNIT VALUES'!$D$30*'UNIT VALUES'!$D$36)), 0)</f>
        <v>0</v>
      </c>
      <c r="AC437" s="168">
        <f>ROUND(IF(U437&gt;V437,0,IF(T437&gt;1, IF(C437="66", T437*'UNIT VALUES'!$D$33*'UNIT VALUES'!$D$36,T437*'UNIT VALUES'!$D$32*'UNIT VALUES'!$D$36),0)),0)</f>
        <v>289157</v>
      </c>
      <c r="AD437" t="str">
        <f t="shared" si="14"/>
        <v>171332</v>
      </c>
    </row>
    <row r="438" spans="1:30" x14ac:dyDescent="0.25">
      <c r="A438" s="176" t="s">
        <v>5572</v>
      </c>
      <c r="B438" s="176" t="s">
        <v>1292</v>
      </c>
      <c r="C438" s="176" t="s">
        <v>27</v>
      </c>
      <c r="D438" s="176" t="s">
        <v>28</v>
      </c>
      <c r="E438" s="176" t="s">
        <v>1293</v>
      </c>
      <c r="F438" s="176" t="s">
        <v>403</v>
      </c>
      <c r="G438" s="176" t="s">
        <v>1325</v>
      </c>
      <c r="H438" s="176" t="s">
        <v>23</v>
      </c>
      <c r="I438" s="176" t="s">
        <v>1326</v>
      </c>
      <c r="J438" s="176" t="s">
        <v>1327</v>
      </c>
      <c r="K438" s="176" t="s">
        <v>3336</v>
      </c>
      <c r="L438" s="176" t="s">
        <v>5573</v>
      </c>
      <c r="M438" s="177">
        <v>0</v>
      </c>
      <c r="N438" s="177">
        <v>0</v>
      </c>
      <c r="O438" s="177">
        <v>31597</v>
      </c>
      <c r="P438" s="177">
        <v>0</v>
      </c>
      <c r="Q438" s="177">
        <v>8613</v>
      </c>
      <c r="R438" s="177">
        <v>6266</v>
      </c>
      <c r="S438" s="177">
        <v>185</v>
      </c>
      <c r="T438" s="24">
        <f>IF(P438&gt;0, ROUND(IF(IF(OR(C438="51", C438="52", C438="66"), (L438*'UNIT VALUES'!$C$26)-CALCS!P438,0)&gt;0, IF(OR(C438="51", C438="52", C438="66"), (L438*'UNIT VALUES'!$C$26)-CALCS!P438,0), 0), 0), ROUND(IF(IF(OR(C438="51", C438="52", C438="66"), (L438*'UNIT VALUES'!$C$26)-CALCS!O438,0)&gt;0, IF(OR(C438="51", C438="52", C438="66"), (L438*'UNIT VALUES'!$C$26)-CALCS!O438,0), 0), 0))</f>
        <v>34527</v>
      </c>
      <c r="U438" s="25">
        <f>IF(C438="22", (O438*'UNIT VALUES'!$D$38)+(Q438*'UNIT VALUES'!$D$39)+(S438*'UNIT VALUES'!$D$40), (O438*'UNIT VALUES'!$D$28)+(Q438*'UNIT VALUES'!$D$29)+(S438*'UNIT VALUES'!$D$30))</f>
        <v>336433.73957146035</v>
      </c>
      <c r="V438" s="25">
        <f>IF(C438="22",(O438*'UNIT VALUES'!$D$41)+(Q438*'UNIT VALUES'!$D$42)+(R438*'UNIT VALUES'!$D$43),IF(C438="66",(Q438*'UNIT VALUES'!$D$31)+(T438*'UNIT VALUES'!$D$33)+(R438*'UNIT VALUES'!$D$34),(Q438*'UNIT VALUES'!$D$31)+(T438*'UNIT VALUES'!$D$32)+(R438*'UNIT VALUES'!$D$34)))</f>
        <v>1092866.8208035072</v>
      </c>
      <c r="W438" s="25">
        <f t="shared" si="13"/>
        <v>1092867</v>
      </c>
      <c r="X438" s="30">
        <f>ROUND(IF(C438="22", W438*'UNIT VALUES'!$D$44, W438*'UNIT VALUES'!$D$36), 0)</f>
        <v>955385</v>
      </c>
      <c r="Y438" s="168">
        <f>ROUND(IF(C438="22", IF(U438&gt;V438,O438*'UNIT VALUES'!$D$38*'UNIT VALUES'!$D$44,O438*'UNIT VALUES'!$D$41*'UNIT VALUES'!$D$44),IF(U438&gt;V438, O438*'UNIT VALUES'!$D$28*'UNIT VALUES'!$D$36,0)), 0)</f>
        <v>0</v>
      </c>
      <c r="Z438" s="168">
        <f>ROUND(IF(C438="22", IF(U438&gt;V438,Q438*'UNIT VALUES'!$D$39*'UNIT VALUES'!$D$44,Q438*'UNIT VALUES'!$D$42*'UNIT VALUES'!$D$44), IF(U438&gt;V438, Q438*'UNIT VALUES'!$D$29*'UNIT VALUES'!$D$36, Q438*'UNIT VALUES'!$D$31*'UNIT VALUES'!$D$36)),0)</f>
        <v>126156</v>
      </c>
      <c r="AA438" s="168">
        <f>ROUND(IF(C438="22", IF(U438&gt;V438,0,R438*'UNIT VALUES'!$D$43*'UNIT VALUES'!$D$44),IF(CALCS!U438&gt;CALCS!V438,0,CALCS!R438*'UNIT VALUES'!$D$34*'UNIT VALUES'!$D$36)), 0)</f>
        <v>448447</v>
      </c>
      <c r="AB438" s="168">
        <f>ROUND(IF(C438="22",IF(U438&gt;V438,S438*'UNIT VALUES'!$D$40*'UNIT VALUES'!$D$44,0),IF(U438&gt;V438,S438*'UNIT VALUES'!$D$30*'UNIT VALUES'!$D$36)), 0)</f>
        <v>0</v>
      </c>
      <c r="AC438" s="168">
        <f>ROUND(IF(U438&gt;V438,0,IF(T438&gt;1, IF(C438="66", T438*'UNIT VALUES'!$D$33*'UNIT VALUES'!$D$36,T438*'UNIT VALUES'!$D$32*'UNIT VALUES'!$D$36),0)),0)</f>
        <v>380782</v>
      </c>
      <c r="AD438" t="str">
        <f t="shared" si="14"/>
        <v>171692</v>
      </c>
    </row>
    <row r="439" spans="1:30" x14ac:dyDescent="0.25">
      <c r="A439" s="176" t="s">
        <v>4801</v>
      </c>
      <c r="B439" s="176" t="s">
        <v>1292</v>
      </c>
      <c r="C439" s="176" t="s">
        <v>27</v>
      </c>
      <c r="D439" s="176" t="s">
        <v>28</v>
      </c>
      <c r="E439" s="176" t="s">
        <v>1293</v>
      </c>
      <c r="F439" s="176" t="s">
        <v>1328</v>
      </c>
      <c r="G439" s="176" t="s">
        <v>1080</v>
      </c>
      <c r="H439" s="176" t="s">
        <v>23</v>
      </c>
      <c r="I439" s="176" t="s">
        <v>1329</v>
      </c>
      <c r="J439" s="176" t="s">
        <v>1330</v>
      </c>
      <c r="K439" s="176" t="s">
        <v>3336</v>
      </c>
      <c r="L439" s="176" t="s">
        <v>5574</v>
      </c>
      <c r="M439" s="177">
        <v>93939</v>
      </c>
      <c r="N439" s="177">
        <v>94081</v>
      </c>
      <c r="O439" s="177">
        <v>72706</v>
      </c>
      <c r="P439" s="177">
        <v>0</v>
      </c>
      <c r="Q439" s="177">
        <v>17554</v>
      </c>
      <c r="R439" s="177">
        <v>7885</v>
      </c>
      <c r="S439" s="177">
        <v>516</v>
      </c>
      <c r="T439" s="24">
        <f>IF(P439&gt;0, ROUND(IF(IF(OR(C439="51", C439="52", C439="66"), (L439*'UNIT VALUES'!$C$26)-CALCS!P439,0)&gt;0, IF(OR(C439="51", C439="52", C439="66"), (L439*'UNIT VALUES'!$C$26)-CALCS!P439,0), 0), 0), ROUND(IF(IF(OR(C439="51", C439="52", C439="66"), (L439*'UNIT VALUES'!$C$26)-CALCS!O439,0)&gt;0, IF(OR(C439="51", C439="52", C439="66"), (L439*'UNIT VALUES'!$C$26)-CALCS!O439,0), 0), 0))</f>
        <v>50524</v>
      </c>
      <c r="U439" s="25">
        <f>IF(C439="22", (O439*'UNIT VALUES'!$D$38)+(Q439*'UNIT VALUES'!$D$39)+(S439*'UNIT VALUES'!$D$40), (O439*'UNIT VALUES'!$D$28)+(Q439*'UNIT VALUES'!$D$29)+(S439*'UNIT VALUES'!$D$30))</f>
        <v>725644.53192726837</v>
      </c>
      <c r="V439" s="25">
        <f>IF(C439="22",(O439*'UNIT VALUES'!$D$41)+(Q439*'UNIT VALUES'!$D$42)+(R439*'UNIT VALUES'!$D$43),IF(C439="66",(Q439*'UNIT VALUES'!$D$31)+(T439*'UNIT VALUES'!$D$33)+(R439*'UNIT VALUES'!$D$34),(Q439*'UNIT VALUES'!$D$31)+(T439*'UNIT VALUES'!$D$32)+(R439*'UNIT VALUES'!$D$34)))</f>
        <v>1577026.2262172769</v>
      </c>
      <c r="W439" s="25">
        <f t="shared" si="13"/>
        <v>1577026</v>
      </c>
      <c r="X439" s="30">
        <f>ROUND(IF(C439="22", W439*'UNIT VALUES'!$D$44, W439*'UNIT VALUES'!$D$36), 0)</f>
        <v>1378637</v>
      </c>
      <c r="Y439" s="168">
        <f>ROUND(IF(C439="22", IF(U439&gt;V439,O439*'UNIT VALUES'!$D$38*'UNIT VALUES'!$D$44,O439*'UNIT VALUES'!$D$41*'UNIT VALUES'!$D$44),IF(U439&gt;V439, O439*'UNIT VALUES'!$D$28*'UNIT VALUES'!$D$36,0)), 0)</f>
        <v>0</v>
      </c>
      <c r="Z439" s="168">
        <f>ROUND(IF(C439="22", IF(U439&gt;V439,Q439*'UNIT VALUES'!$D$39*'UNIT VALUES'!$D$44,Q439*'UNIT VALUES'!$D$42*'UNIT VALUES'!$D$44), IF(U439&gt;V439, Q439*'UNIT VALUES'!$D$29*'UNIT VALUES'!$D$36, Q439*'UNIT VALUES'!$D$31*'UNIT VALUES'!$D$36)),0)</f>
        <v>257116</v>
      </c>
      <c r="AA439" s="168">
        <f>ROUND(IF(C439="22", IF(U439&gt;V439,0,R439*'UNIT VALUES'!$D$43*'UNIT VALUES'!$D$44),IF(CALCS!U439&gt;CALCS!V439,0,CALCS!R439*'UNIT VALUES'!$D$34*'UNIT VALUES'!$D$36)), 0)</f>
        <v>564317</v>
      </c>
      <c r="AB439" s="168">
        <f>ROUND(IF(C439="22",IF(U439&gt;V439,S439*'UNIT VALUES'!$D$40*'UNIT VALUES'!$D$44,0),IF(U439&gt;V439,S439*'UNIT VALUES'!$D$30*'UNIT VALUES'!$D$36)), 0)</f>
        <v>0</v>
      </c>
      <c r="AC439" s="168">
        <f>ROUND(IF(U439&gt;V439,0,IF(T439&gt;1, IF(C439="66", T439*'UNIT VALUES'!$D$33*'UNIT VALUES'!$D$36,T439*'UNIT VALUES'!$D$32*'UNIT VALUES'!$D$36),0)),0)</f>
        <v>557205</v>
      </c>
      <c r="AD439" t="str">
        <f t="shared" si="14"/>
        <v>171716</v>
      </c>
    </row>
    <row r="440" spans="1:30" x14ac:dyDescent="0.25">
      <c r="A440" s="176" t="s">
        <v>5575</v>
      </c>
      <c r="B440" s="176" t="s">
        <v>1292</v>
      </c>
      <c r="C440" s="176" t="s">
        <v>47</v>
      </c>
      <c r="D440" s="176" t="s">
        <v>48</v>
      </c>
      <c r="E440" s="176" t="s">
        <v>1293</v>
      </c>
      <c r="F440" s="176" t="s">
        <v>1332</v>
      </c>
      <c r="G440" s="176" t="s">
        <v>232</v>
      </c>
      <c r="H440" s="176" t="s">
        <v>23</v>
      </c>
      <c r="I440" s="176" t="s">
        <v>1333</v>
      </c>
      <c r="J440" s="176" t="s">
        <v>4643</v>
      </c>
      <c r="K440" s="176" t="s">
        <v>3336</v>
      </c>
      <c r="L440" s="176" t="s">
        <v>5576</v>
      </c>
      <c r="M440" s="177">
        <v>33156</v>
      </c>
      <c r="N440" s="177">
        <v>33099</v>
      </c>
      <c r="O440" s="177">
        <v>43194</v>
      </c>
      <c r="P440" s="177">
        <v>0</v>
      </c>
      <c r="Q440" s="177">
        <v>12285</v>
      </c>
      <c r="R440" s="177">
        <v>2132</v>
      </c>
      <c r="S440" s="177">
        <v>568</v>
      </c>
      <c r="T440" s="24">
        <f>IF(P440&gt;0, ROUND(IF(IF(OR(C440="51", C440="52", C440="66"), (L440*'UNIT VALUES'!$C$26)-CALCS!P440,0)&gt;0, IF(OR(C440="51", C440="52", C440="66"), (L440*'UNIT VALUES'!$C$26)-CALCS!P440,0), 0), 0), ROUND(IF(IF(OR(C440="51", C440="52", C440="66"), (L440*'UNIT VALUES'!$C$26)-CALCS!O440,0)&gt;0, IF(OR(C440="51", C440="52", C440="66"), (L440*'UNIT VALUES'!$C$26)-CALCS!O440,0), 0), 0))</f>
        <v>0</v>
      </c>
      <c r="U440" s="25">
        <f>IF(C440="22", (O440*'UNIT VALUES'!$D$38)+(Q440*'UNIT VALUES'!$D$39)+(S440*'UNIT VALUES'!$D$40), (O440*'UNIT VALUES'!$D$28)+(Q440*'UNIT VALUES'!$D$29)+(S440*'UNIT VALUES'!$D$30))</f>
        <v>525618.04253830051</v>
      </c>
      <c r="V440" s="25">
        <f>IF(C440="22",(O440*'UNIT VALUES'!$D$41)+(Q440*'UNIT VALUES'!$D$42)+(R440*'UNIT VALUES'!$D$43),IF(C440="66",(Q440*'UNIT VALUES'!$D$31)+(T440*'UNIT VALUES'!$D$33)+(R440*'UNIT VALUES'!$D$34),(Q440*'UNIT VALUES'!$D$31)+(T440*'UNIT VALUES'!$D$32)+(R440*'UNIT VALUES'!$D$34)))</f>
        <v>380374.78952359769</v>
      </c>
      <c r="W440" s="25">
        <f t="shared" si="13"/>
        <v>525618</v>
      </c>
      <c r="X440" s="30">
        <f>ROUND(IF(C440="22", W440*'UNIT VALUES'!$D$44, W440*'UNIT VALUES'!$D$36), 0)</f>
        <v>459496</v>
      </c>
      <c r="Y440" s="168">
        <f>ROUND(IF(C440="22", IF(U440&gt;V440,O440*'UNIT VALUES'!$D$38*'UNIT VALUES'!$D$44,O440*'UNIT VALUES'!$D$41*'UNIT VALUES'!$D$44),IF(U440&gt;V440, O440*'UNIT VALUES'!$D$28*'UNIT VALUES'!$D$36,0)), 0)</f>
        <v>78534</v>
      </c>
      <c r="Z440" s="168">
        <f>ROUND(IF(C440="22", IF(U440&gt;V440,Q440*'UNIT VALUES'!$D$39*'UNIT VALUES'!$D$44,Q440*'UNIT VALUES'!$D$42*'UNIT VALUES'!$D$44), IF(U440&gt;V440, Q440*'UNIT VALUES'!$D$29*'UNIT VALUES'!$D$36, Q440*'UNIT VALUES'!$D$31*'UNIT VALUES'!$D$36)),0)</f>
        <v>299900</v>
      </c>
      <c r="AA440" s="168">
        <f>ROUND(IF(C440="22", IF(U440&gt;V440,0,R440*'UNIT VALUES'!$D$43*'UNIT VALUES'!$D$44),IF(CALCS!U440&gt;CALCS!V440,0,CALCS!R440*'UNIT VALUES'!$D$34*'UNIT VALUES'!$D$36)), 0)</f>
        <v>0</v>
      </c>
      <c r="AB440" s="168">
        <f>ROUND(IF(C440="22",IF(U440&gt;V440,S440*'UNIT VALUES'!$D$40*'UNIT VALUES'!$D$44,0),IF(U440&gt;V440,S440*'UNIT VALUES'!$D$30*'UNIT VALUES'!$D$36)), 0)</f>
        <v>81061</v>
      </c>
      <c r="AC440" s="168">
        <f>ROUND(IF(U440&gt;V440,0,IF(T440&gt;1, IF(C440="66", T440*'UNIT VALUES'!$D$33*'UNIT VALUES'!$D$36,T440*'UNIT VALUES'!$D$32*'UNIT VALUES'!$D$36),0)),0)</f>
        <v>0</v>
      </c>
      <c r="AD440" t="str">
        <f t="shared" si="14"/>
        <v>171746</v>
      </c>
    </row>
    <row r="441" spans="1:30" x14ac:dyDescent="0.25">
      <c r="A441" s="176" t="s">
        <v>5577</v>
      </c>
      <c r="B441" s="176" t="s">
        <v>1292</v>
      </c>
      <c r="C441" s="176" t="s">
        <v>27</v>
      </c>
      <c r="D441" s="176" t="s">
        <v>28</v>
      </c>
      <c r="E441" s="176" t="s">
        <v>1293</v>
      </c>
      <c r="F441" s="176" t="s">
        <v>1335</v>
      </c>
      <c r="G441" s="176" t="s">
        <v>135</v>
      </c>
      <c r="H441" s="176" t="s">
        <v>23</v>
      </c>
      <c r="I441" s="176" t="s">
        <v>1336</v>
      </c>
      <c r="J441" s="176" t="s">
        <v>1301</v>
      </c>
      <c r="K441" s="176" t="s">
        <v>3336</v>
      </c>
      <c r="L441" s="176" t="s">
        <v>5578</v>
      </c>
      <c r="M441" s="177">
        <v>55374</v>
      </c>
      <c r="N441" s="177">
        <v>53568</v>
      </c>
      <c r="O441" s="177">
        <v>58141</v>
      </c>
      <c r="P441" s="177">
        <v>0</v>
      </c>
      <c r="Q441" s="177">
        <v>4330</v>
      </c>
      <c r="R441" s="177">
        <v>2290</v>
      </c>
      <c r="S441" s="177">
        <v>623</v>
      </c>
      <c r="T441" s="24">
        <f>IF(P441&gt;0, ROUND(IF(IF(OR(C441="51", C441="52", C441="66"), (L441*'UNIT VALUES'!$C$26)-CALCS!P441,0)&gt;0, IF(OR(C441="51", C441="52", C441="66"), (L441*'UNIT VALUES'!$C$26)-CALCS!P441,0), 0), 0), ROUND(IF(IF(OR(C441="51", C441="52", C441="66"), (L441*'UNIT VALUES'!$C$26)-CALCS!O441,0)&gt;0, IF(OR(C441="51", C441="52", C441="66"), (L441*'UNIT VALUES'!$C$26)-CALCS!O441,0), 0), 0))</f>
        <v>0</v>
      </c>
      <c r="U441" s="25">
        <f>IF(C441="22", (O441*'UNIT VALUES'!$D$38)+(Q441*'UNIT VALUES'!$D$39)+(S441*'UNIT VALUES'!$D$40), (O441*'UNIT VALUES'!$D$28)+(Q441*'UNIT VALUES'!$D$29)+(S441*'UNIT VALUES'!$D$30))</f>
        <v>343541.85619175388</v>
      </c>
      <c r="V441" s="25">
        <f>IF(C441="22",(O441*'UNIT VALUES'!$D$41)+(Q441*'UNIT VALUES'!$D$42)+(R441*'UNIT VALUES'!$D$43),IF(C441="66",(Q441*'UNIT VALUES'!$D$31)+(T441*'UNIT VALUES'!$D$33)+(R441*'UNIT VALUES'!$D$34),(Q441*'UNIT VALUES'!$D$31)+(T441*'UNIT VALUES'!$D$32)+(R441*'UNIT VALUES'!$D$34)))</f>
        <v>260024.62902332784</v>
      </c>
      <c r="W441" s="25">
        <f t="shared" si="13"/>
        <v>343542</v>
      </c>
      <c r="X441" s="30">
        <f>ROUND(IF(C441="22", W441*'UNIT VALUES'!$D$44, W441*'UNIT VALUES'!$D$36), 0)</f>
        <v>300325</v>
      </c>
      <c r="Y441" s="168">
        <f>ROUND(IF(C441="22", IF(U441&gt;V441,O441*'UNIT VALUES'!$D$38*'UNIT VALUES'!$D$44,O441*'UNIT VALUES'!$D$41*'UNIT VALUES'!$D$44),IF(U441&gt;V441, O441*'UNIT VALUES'!$D$28*'UNIT VALUES'!$D$36,0)), 0)</f>
        <v>105711</v>
      </c>
      <c r="Z441" s="168">
        <f>ROUND(IF(C441="22", IF(U441&gt;V441,Q441*'UNIT VALUES'!$D$39*'UNIT VALUES'!$D$44,Q441*'UNIT VALUES'!$D$42*'UNIT VALUES'!$D$44), IF(U441&gt;V441, Q441*'UNIT VALUES'!$D$29*'UNIT VALUES'!$D$36, Q441*'UNIT VALUES'!$D$31*'UNIT VALUES'!$D$36)),0)</f>
        <v>105704</v>
      </c>
      <c r="AA441" s="168">
        <f>ROUND(IF(C441="22", IF(U441&gt;V441,0,R441*'UNIT VALUES'!$D$43*'UNIT VALUES'!$D$44),IF(CALCS!U441&gt;CALCS!V441,0,CALCS!R441*'UNIT VALUES'!$D$34*'UNIT VALUES'!$D$36)), 0)</f>
        <v>0</v>
      </c>
      <c r="AB441" s="168">
        <f>ROUND(IF(C441="22",IF(U441&gt;V441,S441*'UNIT VALUES'!$D$40*'UNIT VALUES'!$D$44,0),IF(U441&gt;V441,S441*'UNIT VALUES'!$D$30*'UNIT VALUES'!$D$36)), 0)</f>
        <v>88910</v>
      </c>
      <c r="AC441" s="168">
        <f>ROUND(IF(U441&gt;V441,0,IF(T441&gt;1, IF(C441="66", T441*'UNIT VALUES'!$D$33*'UNIT VALUES'!$D$36,T441*'UNIT VALUES'!$D$32*'UNIT VALUES'!$D$36),0)),0)</f>
        <v>0</v>
      </c>
      <c r="AD441" t="str">
        <f t="shared" si="14"/>
        <v>171776</v>
      </c>
    </row>
    <row r="442" spans="1:30" x14ac:dyDescent="0.25">
      <c r="A442" s="176" t="s">
        <v>5579</v>
      </c>
      <c r="B442" s="176" t="s">
        <v>1292</v>
      </c>
      <c r="C442" s="176" t="s">
        <v>47</v>
      </c>
      <c r="D442" s="176" t="s">
        <v>48</v>
      </c>
      <c r="E442" s="176" t="s">
        <v>1293</v>
      </c>
      <c r="F442" s="176" t="s">
        <v>1018</v>
      </c>
      <c r="G442" s="176" t="s">
        <v>1338</v>
      </c>
      <c r="H442" s="176" t="s">
        <v>23</v>
      </c>
      <c r="I442" s="176" t="s">
        <v>1339</v>
      </c>
      <c r="J442" s="176" t="s">
        <v>1301</v>
      </c>
      <c r="K442" s="176" t="s">
        <v>3336</v>
      </c>
      <c r="L442" s="176" t="s">
        <v>5580</v>
      </c>
      <c r="M442" s="177">
        <v>0</v>
      </c>
      <c r="N442" s="177">
        <v>0</v>
      </c>
      <c r="O442" s="177">
        <v>49473</v>
      </c>
      <c r="P442" s="177">
        <v>0</v>
      </c>
      <c r="Q442" s="177">
        <v>2620</v>
      </c>
      <c r="R442" s="177">
        <v>2077</v>
      </c>
      <c r="S442" s="177">
        <v>60</v>
      </c>
      <c r="T442" s="24">
        <f>IF(P442&gt;0, ROUND(IF(IF(OR(C442="51", C442="52", C442="66"), (L442*'UNIT VALUES'!$C$26)-CALCS!P442,0)&gt;0, IF(OR(C442="51", C442="52", C442="66"), (L442*'UNIT VALUES'!$C$26)-CALCS!P442,0), 0), 0), ROUND(IF(IF(OR(C442="51", C442="52", C442="66"), (L442*'UNIT VALUES'!$C$26)-CALCS!O442,0)&gt;0, IF(OR(C442="51", C442="52", C442="66"), (L442*'UNIT VALUES'!$C$26)-CALCS!O442,0), 0), 0))</f>
        <v>0</v>
      </c>
      <c r="U442" s="25">
        <f>IF(C442="22", (O442*'UNIT VALUES'!$D$38)+(Q442*'UNIT VALUES'!$D$39)+(S442*'UNIT VALUES'!$D$40), (O442*'UNIT VALUES'!$D$28)+(Q442*'UNIT VALUES'!$D$29)+(S442*'UNIT VALUES'!$D$30))</f>
        <v>185852.86581976566</v>
      </c>
      <c r="V442" s="25">
        <f>IF(C442="22",(O442*'UNIT VALUES'!$D$41)+(Q442*'UNIT VALUES'!$D$42)+(R442*'UNIT VALUES'!$D$43),IF(C442="66",(Q442*'UNIT VALUES'!$D$31)+(T442*'UNIT VALUES'!$D$33)+(R442*'UNIT VALUES'!$D$34),(Q442*'UNIT VALUES'!$D$31)+(T442*'UNIT VALUES'!$D$32)+(R442*'UNIT VALUES'!$D$34)))</f>
        <v>213936.04206716304</v>
      </c>
      <c r="W442" s="25">
        <f t="shared" si="13"/>
        <v>213936</v>
      </c>
      <c r="X442" s="30">
        <f>ROUND(IF(C442="22", W442*'UNIT VALUES'!$D$44, W442*'UNIT VALUES'!$D$36), 0)</f>
        <v>187023</v>
      </c>
      <c r="Y442" s="168">
        <f>ROUND(IF(C442="22", IF(U442&gt;V442,O442*'UNIT VALUES'!$D$38*'UNIT VALUES'!$D$44,O442*'UNIT VALUES'!$D$41*'UNIT VALUES'!$D$44),IF(U442&gt;V442, O442*'UNIT VALUES'!$D$28*'UNIT VALUES'!$D$36,0)), 0)</f>
        <v>0</v>
      </c>
      <c r="Z442" s="168">
        <f>ROUND(IF(C442="22", IF(U442&gt;V442,Q442*'UNIT VALUES'!$D$39*'UNIT VALUES'!$D$44,Q442*'UNIT VALUES'!$D$42*'UNIT VALUES'!$D$44), IF(U442&gt;V442, Q442*'UNIT VALUES'!$D$29*'UNIT VALUES'!$D$36, Q442*'UNIT VALUES'!$D$31*'UNIT VALUES'!$D$36)),0)</f>
        <v>38376</v>
      </c>
      <c r="AA442" s="168">
        <f>ROUND(IF(C442="22", IF(U442&gt;V442,0,R442*'UNIT VALUES'!$D$43*'UNIT VALUES'!$D$44),IF(CALCS!U442&gt;CALCS!V442,0,CALCS!R442*'UNIT VALUES'!$D$34*'UNIT VALUES'!$D$36)), 0)</f>
        <v>148648</v>
      </c>
      <c r="AB442" s="168">
        <f>ROUND(IF(C442="22",IF(U442&gt;V442,S442*'UNIT VALUES'!$D$40*'UNIT VALUES'!$D$44,0),IF(U442&gt;V442,S442*'UNIT VALUES'!$D$30*'UNIT VALUES'!$D$36)), 0)</f>
        <v>0</v>
      </c>
      <c r="AC442" s="168">
        <f>ROUND(IF(U442&gt;V442,0,IF(T442&gt;1, IF(C442="66", T442*'UNIT VALUES'!$D$33*'UNIT VALUES'!$D$36,T442*'UNIT VALUES'!$D$32*'UNIT VALUES'!$D$36),0)),0)</f>
        <v>0</v>
      </c>
      <c r="AD442" t="str">
        <f t="shared" si="14"/>
        <v>171878</v>
      </c>
    </row>
    <row r="443" spans="1:30" x14ac:dyDescent="0.25">
      <c r="A443" s="176" t="s">
        <v>5581</v>
      </c>
      <c r="B443" s="176" t="s">
        <v>1292</v>
      </c>
      <c r="C443" s="176" t="s">
        <v>47</v>
      </c>
      <c r="D443" s="176" t="s">
        <v>48</v>
      </c>
      <c r="E443" s="176" t="s">
        <v>1293</v>
      </c>
      <c r="F443" s="176" t="s">
        <v>1033</v>
      </c>
      <c r="G443" s="176" t="s">
        <v>1242</v>
      </c>
      <c r="H443" s="176" t="s">
        <v>23</v>
      </c>
      <c r="I443" s="176" t="s">
        <v>1341</v>
      </c>
      <c r="J443" s="176" t="s">
        <v>1297</v>
      </c>
      <c r="K443" s="176" t="s">
        <v>3336</v>
      </c>
      <c r="L443" s="176" t="s">
        <v>5582</v>
      </c>
      <c r="M443" s="177">
        <v>55200</v>
      </c>
      <c r="N443" s="177">
        <v>55200</v>
      </c>
      <c r="O443" s="177">
        <v>26922</v>
      </c>
      <c r="P443" s="177">
        <v>0</v>
      </c>
      <c r="Q443" s="177">
        <v>12168</v>
      </c>
      <c r="R443" s="177">
        <v>3389</v>
      </c>
      <c r="S443" s="177">
        <v>254</v>
      </c>
      <c r="T443" s="24">
        <f>IF(P443&gt;0, ROUND(IF(IF(OR(C443="51", C443="52", C443="66"), (L443*'UNIT VALUES'!$C$26)-CALCS!P443,0)&gt;0, IF(OR(C443="51", C443="52", C443="66"), (L443*'UNIT VALUES'!$C$26)-CALCS!P443,0), 0), 0), ROUND(IF(IF(OR(C443="51", C443="52", C443="66"), (L443*'UNIT VALUES'!$C$26)-CALCS!O443,0)&gt;0, IF(OR(C443="51", C443="52", C443="66"), (L443*'UNIT VALUES'!$C$26)-CALCS!O443,0), 0), 0))</f>
        <v>102166</v>
      </c>
      <c r="U443" s="25">
        <f>IF(C443="22", (O443*'UNIT VALUES'!$D$38)+(Q443*'UNIT VALUES'!$D$39)+(S443*'UNIT VALUES'!$D$40), (O443*'UNIT VALUES'!$D$28)+(Q443*'UNIT VALUES'!$D$29)+(S443*'UNIT VALUES'!$D$30))</f>
        <v>437247.57861022349</v>
      </c>
      <c r="V443" s="25">
        <f>IF(C443="22",(O443*'UNIT VALUES'!$D$41)+(Q443*'UNIT VALUES'!$D$42)+(R443*'UNIT VALUES'!$D$43),IF(C443="66",(Q443*'UNIT VALUES'!$D$31)+(T443*'UNIT VALUES'!$D$33)+(R443*'UNIT VALUES'!$D$34),(Q443*'UNIT VALUES'!$D$31)+(T443*'UNIT VALUES'!$D$32)+(R443*'UNIT VALUES'!$D$34)))</f>
        <v>1770201.2893233064</v>
      </c>
      <c r="W443" s="25">
        <f t="shared" si="13"/>
        <v>1770201</v>
      </c>
      <c r="X443" s="30">
        <f>ROUND(IF(C443="22", W443*'UNIT VALUES'!$D$44, W443*'UNIT VALUES'!$D$36), 0)</f>
        <v>1547511</v>
      </c>
      <c r="Y443" s="168">
        <f>ROUND(IF(C443="22", IF(U443&gt;V443,O443*'UNIT VALUES'!$D$38*'UNIT VALUES'!$D$44,O443*'UNIT VALUES'!$D$41*'UNIT VALUES'!$D$44),IF(U443&gt;V443, O443*'UNIT VALUES'!$D$28*'UNIT VALUES'!$D$36,0)), 0)</f>
        <v>0</v>
      </c>
      <c r="Z443" s="168">
        <f>ROUND(IF(C443="22", IF(U443&gt;V443,Q443*'UNIT VALUES'!$D$39*'UNIT VALUES'!$D$44,Q443*'UNIT VALUES'!$D$42*'UNIT VALUES'!$D$44), IF(U443&gt;V443, Q443*'UNIT VALUES'!$D$29*'UNIT VALUES'!$D$36, Q443*'UNIT VALUES'!$D$31*'UNIT VALUES'!$D$36)),0)</f>
        <v>178226</v>
      </c>
      <c r="AA443" s="168">
        <f>ROUND(IF(C443="22", IF(U443&gt;V443,0,R443*'UNIT VALUES'!$D$43*'UNIT VALUES'!$D$44),IF(CALCS!U443&gt;CALCS!V443,0,CALCS!R443*'UNIT VALUES'!$D$34*'UNIT VALUES'!$D$36)), 0)</f>
        <v>242545</v>
      </c>
      <c r="AB443" s="168">
        <f>ROUND(IF(C443="22",IF(U443&gt;V443,S443*'UNIT VALUES'!$D$40*'UNIT VALUES'!$D$44,0),IF(U443&gt;V443,S443*'UNIT VALUES'!$D$30*'UNIT VALUES'!$D$36)), 0)</f>
        <v>0</v>
      </c>
      <c r="AC443" s="168">
        <f>ROUND(IF(U443&gt;V443,0,IF(T443&gt;1, IF(C443="66", T443*'UNIT VALUES'!$D$33*'UNIT VALUES'!$D$36,T443*'UNIT VALUES'!$D$32*'UNIT VALUES'!$D$36),0)),0)</f>
        <v>1126739</v>
      </c>
      <c r="AD443" t="str">
        <f t="shared" si="14"/>
        <v>172022</v>
      </c>
    </row>
    <row r="444" spans="1:30" x14ac:dyDescent="0.25">
      <c r="A444" s="176" t="s">
        <v>5583</v>
      </c>
      <c r="B444" s="176" t="s">
        <v>1292</v>
      </c>
      <c r="C444" s="176" t="s">
        <v>27</v>
      </c>
      <c r="D444" s="176" t="s">
        <v>28</v>
      </c>
      <c r="E444" s="176" t="s">
        <v>1293</v>
      </c>
      <c r="F444" s="176" t="s">
        <v>1343</v>
      </c>
      <c r="G444" s="176" t="s">
        <v>22</v>
      </c>
      <c r="H444" s="176" t="s">
        <v>23</v>
      </c>
      <c r="I444" s="176" t="s">
        <v>1344</v>
      </c>
      <c r="J444" s="176" t="s">
        <v>1301</v>
      </c>
      <c r="K444" s="176" t="s">
        <v>3336</v>
      </c>
      <c r="L444" s="176" t="s">
        <v>5584</v>
      </c>
      <c r="M444" s="177">
        <v>63668</v>
      </c>
      <c r="N444" s="177">
        <v>63798</v>
      </c>
      <c r="O444" s="177">
        <v>112123</v>
      </c>
      <c r="P444" s="177">
        <v>0</v>
      </c>
      <c r="Q444" s="177">
        <v>14985</v>
      </c>
      <c r="R444" s="177">
        <v>7975</v>
      </c>
      <c r="S444" s="177">
        <v>2211</v>
      </c>
      <c r="T444" s="24">
        <f>IF(P444&gt;0, ROUND(IF(IF(OR(C444="51", C444="52", C444="66"), (L444*'UNIT VALUES'!$C$26)-CALCS!P444,0)&gt;0, IF(OR(C444="51", C444="52", C444="66"), (L444*'UNIT VALUES'!$C$26)-CALCS!P444,0), 0), 0), ROUND(IF(IF(OR(C444="51", C444="52", C444="66"), (L444*'UNIT VALUES'!$C$26)-CALCS!O444,0)&gt;0, IF(OR(C444="51", C444="52", C444="66"), (L444*'UNIT VALUES'!$C$26)-CALCS!O444,0), 0), 0))</f>
        <v>0</v>
      </c>
      <c r="U444" s="25">
        <f>IF(C444="22", (O444*'UNIT VALUES'!$D$38)+(Q444*'UNIT VALUES'!$D$39)+(S444*'UNIT VALUES'!$D$40), (O444*'UNIT VALUES'!$D$28)+(Q444*'UNIT VALUES'!$D$29)+(S444*'UNIT VALUES'!$D$30))</f>
        <v>1012594.3867228568</v>
      </c>
      <c r="V444" s="25">
        <f>IF(C444="22",(O444*'UNIT VALUES'!$D$41)+(Q444*'UNIT VALUES'!$D$42)+(R444*'UNIT VALUES'!$D$43),IF(C444="66",(Q444*'UNIT VALUES'!$D$31)+(T444*'UNIT VALUES'!$D$33)+(R444*'UNIT VALUES'!$D$34),(Q444*'UNIT VALUES'!$D$31)+(T444*'UNIT VALUES'!$D$32)+(R444*'UNIT VALUES'!$D$34)))</f>
        <v>903963.18073073903</v>
      </c>
      <c r="W444" s="25">
        <f t="shared" si="13"/>
        <v>1012594</v>
      </c>
      <c r="X444" s="30">
        <f>ROUND(IF(C444="22", W444*'UNIT VALUES'!$D$44, W444*'UNIT VALUES'!$D$36), 0)</f>
        <v>885210</v>
      </c>
      <c r="Y444" s="168">
        <f>ROUND(IF(C444="22", IF(U444&gt;V444,O444*'UNIT VALUES'!$D$38*'UNIT VALUES'!$D$44,O444*'UNIT VALUES'!$D$41*'UNIT VALUES'!$D$44),IF(U444&gt;V444, O444*'UNIT VALUES'!$D$28*'UNIT VALUES'!$D$36,0)), 0)</f>
        <v>203860</v>
      </c>
      <c r="Z444" s="168">
        <f>ROUND(IF(C444="22", IF(U444&gt;V444,Q444*'UNIT VALUES'!$D$39*'UNIT VALUES'!$D$44,Q444*'UNIT VALUES'!$D$42*'UNIT VALUES'!$D$44), IF(U444&gt;V444, Q444*'UNIT VALUES'!$D$29*'UNIT VALUES'!$D$36, Q444*'UNIT VALUES'!$D$31*'UNIT VALUES'!$D$36)),0)</f>
        <v>365812</v>
      </c>
      <c r="AA444" s="168">
        <f>ROUND(IF(C444="22", IF(U444&gt;V444,0,R444*'UNIT VALUES'!$D$43*'UNIT VALUES'!$D$44),IF(CALCS!U444&gt;CALCS!V444,0,CALCS!R444*'UNIT VALUES'!$D$34*'UNIT VALUES'!$D$36)), 0)</f>
        <v>0</v>
      </c>
      <c r="AB444" s="168">
        <f>ROUND(IF(C444="22",IF(U444&gt;V444,S444*'UNIT VALUES'!$D$40*'UNIT VALUES'!$D$44,0),IF(U444&gt;V444,S444*'UNIT VALUES'!$D$30*'UNIT VALUES'!$D$36)), 0)</f>
        <v>315539</v>
      </c>
      <c r="AC444" s="168">
        <f>ROUND(IF(U444&gt;V444,0,IF(T444&gt;1, IF(C444="66", T444*'UNIT VALUES'!$D$33*'UNIT VALUES'!$D$36,T444*'UNIT VALUES'!$D$32*'UNIT VALUES'!$D$36),0)),0)</f>
        <v>0</v>
      </c>
      <c r="AD444" t="str">
        <f t="shared" si="14"/>
        <v>172094</v>
      </c>
    </row>
    <row r="445" spans="1:30" x14ac:dyDescent="0.25">
      <c r="A445" s="176" t="s">
        <v>5585</v>
      </c>
      <c r="B445" s="176" t="s">
        <v>1292</v>
      </c>
      <c r="C445" s="176" t="s">
        <v>27</v>
      </c>
      <c r="D445" s="176" t="s">
        <v>28</v>
      </c>
      <c r="E445" s="176" t="s">
        <v>1293</v>
      </c>
      <c r="F445" s="176" t="s">
        <v>1346</v>
      </c>
      <c r="G445" s="176" t="s">
        <v>135</v>
      </c>
      <c r="H445" s="176" t="s">
        <v>23</v>
      </c>
      <c r="I445" s="176" t="s">
        <v>1347</v>
      </c>
      <c r="J445" s="176" t="s">
        <v>1301</v>
      </c>
      <c r="K445" s="176" t="s">
        <v>3336</v>
      </c>
      <c r="L445" s="176" t="s">
        <v>5586</v>
      </c>
      <c r="M445" s="177">
        <v>73706</v>
      </c>
      <c r="N445" s="177">
        <v>73706</v>
      </c>
      <c r="O445" s="177">
        <v>74895</v>
      </c>
      <c r="P445" s="177">
        <v>0</v>
      </c>
      <c r="Q445" s="177">
        <v>9210</v>
      </c>
      <c r="R445" s="177">
        <v>15339</v>
      </c>
      <c r="S445" s="177">
        <v>420</v>
      </c>
      <c r="T445" s="24">
        <f>IF(P445&gt;0, ROUND(IF(IF(OR(C445="51", C445="52", C445="66"), (L445*'UNIT VALUES'!$C$26)-CALCS!P445,0)&gt;0, IF(OR(C445="51", C445="52", C445="66"), (L445*'UNIT VALUES'!$C$26)-CALCS!P445,0), 0), 0), ROUND(IF(IF(OR(C445="51", C445="52", C445="66"), (L445*'UNIT VALUES'!$C$26)-CALCS!O445,0)&gt;0, IF(OR(C445="51", C445="52", C445="66"), (L445*'UNIT VALUES'!$C$26)-CALCS!O445,0), 0), 0))</f>
        <v>50356</v>
      </c>
      <c r="U445" s="25">
        <f>IF(C445="22", (O445*'UNIT VALUES'!$D$38)+(Q445*'UNIT VALUES'!$D$39)+(S445*'UNIT VALUES'!$D$40), (O445*'UNIT VALUES'!$D$28)+(Q445*'UNIT VALUES'!$D$29)+(S445*'UNIT VALUES'!$D$30))</f>
        <v>481520.53994641663</v>
      </c>
      <c r="V445" s="25">
        <f>IF(C445="22",(O445*'UNIT VALUES'!$D$41)+(Q445*'UNIT VALUES'!$D$42)+(R445*'UNIT VALUES'!$D$43),IF(C445="66",(Q445*'UNIT VALUES'!$D$31)+(T445*'UNIT VALUES'!$D$33)+(R445*'UNIT VALUES'!$D$34),(Q445*'UNIT VALUES'!$D$31)+(T445*'UNIT VALUES'!$D$32)+(R445*'UNIT VALUES'!$D$34)))</f>
        <v>2045342.2513561363</v>
      </c>
      <c r="W445" s="25">
        <f t="shared" si="13"/>
        <v>2045342</v>
      </c>
      <c r="X445" s="30">
        <f>ROUND(IF(C445="22", W445*'UNIT VALUES'!$D$44, W445*'UNIT VALUES'!$D$36), 0)</f>
        <v>1788039</v>
      </c>
      <c r="Y445" s="168">
        <f>ROUND(IF(C445="22", IF(U445&gt;V445,O445*'UNIT VALUES'!$D$38*'UNIT VALUES'!$D$44,O445*'UNIT VALUES'!$D$41*'UNIT VALUES'!$D$44),IF(U445&gt;V445, O445*'UNIT VALUES'!$D$28*'UNIT VALUES'!$D$36,0)), 0)</f>
        <v>0</v>
      </c>
      <c r="Z445" s="168">
        <f>ROUND(IF(C445="22", IF(U445&gt;V445,Q445*'UNIT VALUES'!$D$39*'UNIT VALUES'!$D$44,Q445*'UNIT VALUES'!$D$42*'UNIT VALUES'!$D$44), IF(U445&gt;V445, Q445*'UNIT VALUES'!$D$29*'UNIT VALUES'!$D$36, Q445*'UNIT VALUES'!$D$31*'UNIT VALUES'!$D$36)),0)</f>
        <v>134900</v>
      </c>
      <c r="AA445" s="168">
        <f>ROUND(IF(C445="22", IF(U445&gt;V445,0,R445*'UNIT VALUES'!$D$43*'UNIT VALUES'!$D$44),IF(CALCS!U445&gt;CALCS!V445,0,CALCS!R445*'UNIT VALUES'!$D$34*'UNIT VALUES'!$D$36)), 0)</f>
        <v>1097787</v>
      </c>
      <c r="AB445" s="168">
        <f>ROUND(IF(C445="22",IF(U445&gt;V445,S445*'UNIT VALUES'!$D$40*'UNIT VALUES'!$D$44,0),IF(U445&gt;V445,S445*'UNIT VALUES'!$D$30*'UNIT VALUES'!$D$36)), 0)</f>
        <v>0</v>
      </c>
      <c r="AC445" s="168">
        <f>ROUND(IF(U445&gt;V445,0,IF(T445&gt;1, IF(C445="66", T445*'UNIT VALUES'!$D$33*'UNIT VALUES'!$D$36,T445*'UNIT VALUES'!$D$32*'UNIT VALUES'!$D$36),0)),0)</f>
        <v>555352</v>
      </c>
      <c r="AD445" t="str">
        <f t="shared" si="14"/>
        <v>172238</v>
      </c>
    </row>
    <row r="446" spans="1:30" x14ac:dyDescent="0.25">
      <c r="A446" s="176" t="s">
        <v>5587</v>
      </c>
      <c r="B446" s="176" t="s">
        <v>1292</v>
      </c>
      <c r="C446" s="176" t="s">
        <v>47</v>
      </c>
      <c r="D446" s="176" t="s">
        <v>48</v>
      </c>
      <c r="E446" s="176" t="s">
        <v>1293</v>
      </c>
      <c r="F446" s="176" t="s">
        <v>1183</v>
      </c>
      <c r="G446" s="176" t="s">
        <v>131</v>
      </c>
      <c r="H446" s="176" t="s">
        <v>23</v>
      </c>
      <c r="I446" s="176" t="s">
        <v>1349</v>
      </c>
      <c r="J446" s="176" t="s">
        <v>1297</v>
      </c>
      <c r="K446" s="176" t="s">
        <v>3336</v>
      </c>
      <c r="L446" s="176" t="s">
        <v>5588</v>
      </c>
      <c r="M446" s="177">
        <v>36815</v>
      </c>
      <c r="N446" s="177">
        <v>36815</v>
      </c>
      <c r="O446" s="177">
        <v>28908</v>
      </c>
      <c r="P446" s="177">
        <v>0</v>
      </c>
      <c r="Q446" s="177">
        <v>4959</v>
      </c>
      <c r="R446" s="177">
        <v>3100</v>
      </c>
      <c r="S446" s="177">
        <v>63</v>
      </c>
      <c r="T446" s="24">
        <f>IF(P446&gt;0, ROUND(IF(IF(OR(C446="51", C446="52", C446="66"), (L446*'UNIT VALUES'!$C$26)-CALCS!P446,0)&gt;0, IF(OR(C446="51", C446="52", C446="66"), (L446*'UNIT VALUES'!$C$26)-CALCS!P446,0), 0), 0), ROUND(IF(IF(OR(C446="51", C446="52", C446="66"), (L446*'UNIT VALUES'!$C$26)-CALCS!O446,0)&gt;0, IF(OR(C446="51", C446="52", C446="66"), (L446*'UNIT VALUES'!$C$26)-CALCS!O446,0), 0), 0))</f>
        <v>34399</v>
      </c>
      <c r="U446" s="25">
        <f>IF(C446="22", (O446*'UNIT VALUES'!$D$38)+(Q446*'UNIT VALUES'!$D$39)+(S446*'UNIT VALUES'!$D$40), (O446*'UNIT VALUES'!$D$28)+(Q446*'UNIT VALUES'!$D$29)+(S446*'UNIT VALUES'!$D$30))</f>
        <v>208887.31980787645</v>
      </c>
      <c r="V446" s="25">
        <f>IF(C446="22",(O446*'UNIT VALUES'!$D$41)+(Q446*'UNIT VALUES'!$D$42)+(R446*'UNIT VALUES'!$D$43),IF(C446="66",(Q446*'UNIT VALUES'!$D$31)+(T446*'UNIT VALUES'!$D$33)+(R446*'UNIT VALUES'!$D$34),(Q446*'UNIT VALUES'!$D$31)+(T446*'UNIT VALUES'!$D$32)+(R446*'UNIT VALUES'!$D$34)))</f>
        <v>770838.02403179416</v>
      </c>
      <c r="W446" s="25">
        <f t="shared" si="13"/>
        <v>770838</v>
      </c>
      <c r="X446" s="30">
        <f>ROUND(IF(C446="22", W446*'UNIT VALUES'!$D$44, W446*'UNIT VALUES'!$D$36), 0)</f>
        <v>673867</v>
      </c>
      <c r="Y446" s="168">
        <f>ROUND(IF(C446="22", IF(U446&gt;V446,O446*'UNIT VALUES'!$D$38*'UNIT VALUES'!$D$44,O446*'UNIT VALUES'!$D$41*'UNIT VALUES'!$D$44),IF(U446&gt;V446, O446*'UNIT VALUES'!$D$28*'UNIT VALUES'!$D$36,0)), 0)</f>
        <v>0</v>
      </c>
      <c r="Z446" s="168">
        <f>ROUND(IF(C446="22", IF(U446&gt;V446,Q446*'UNIT VALUES'!$D$39*'UNIT VALUES'!$D$44,Q446*'UNIT VALUES'!$D$42*'UNIT VALUES'!$D$44), IF(U446&gt;V446, Q446*'UNIT VALUES'!$D$29*'UNIT VALUES'!$D$36, Q446*'UNIT VALUES'!$D$31*'UNIT VALUES'!$D$36)),0)</f>
        <v>72635</v>
      </c>
      <c r="AA446" s="168">
        <f>ROUND(IF(C446="22", IF(U446&gt;V446,0,R446*'UNIT VALUES'!$D$43*'UNIT VALUES'!$D$44),IF(CALCS!U446&gt;CALCS!V446,0,CALCS!R446*'UNIT VALUES'!$D$34*'UNIT VALUES'!$D$36)), 0)</f>
        <v>221862</v>
      </c>
      <c r="AB446" s="168">
        <f>ROUND(IF(C446="22",IF(U446&gt;V446,S446*'UNIT VALUES'!$D$40*'UNIT VALUES'!$D$44,0),IF(U446&gt;V446,S446*'UNIT VALUES'!$D$30*'UNIT VALUES'!$D$36)), 0)</f>
        <v>0</v>
      </c>
      <c r="AC446" s="168">
        <f>ROUND(IF(U446&gt;V446,0,IF(T446&gt;1, IF(C446="66", T446*'UNIT VALUES'!$D$33*'UNIT VALUES'!$D$36,T446*'UNIT VALUES'!$D$32*'UNIT VALUES'!$D$36),0)),0)</f>
        <v>379370</v>
      </c>
      <c r="AD446" t="str">
        <f t="shared" si="14"/>
        <v>172814</v>
      </c>
    </row>
    <row r="447" spans="1:30" x14ac:dyDescent="0.25">
      <c r="A447" s="176" t="s">
        <v>5589</v>
      </c>
      <c r="B447" s="176" t="s">
        <v>1292</v>
      </c>
      <c r="C447" s="176" t="s">
        <v>27</v>
      </c>
      <c r="D447" s="176" t="s">
        <v>28</v>
      </c>
      <c r="E447" s="176" t="s">
        <v>1293</v>
      </c>
      <c r="F447" s="176" t="s">
        <v>617</v>
      </c>
      <c r="G447" s="176" t="s">
        <v>574</v>
      </c>
      <c r="H447" s="176" t="s">
        <v>23</v>
      </c>
      <c r="I447" s="176" t="s">
        <v>1351</v>
      </c>
      <c r="J447" s="176" t="s">
        <v>1301</v>
      </c>
      <c r="K447" s="176" t="s">
        <v>3336</v>
      </c>
      <c r="L447" s="176" t="s">
        <v>5590</v>
      </c>
      <c r="M447" s="177">
        <v>0</v>
      </c>
      <c r="N447" s="177">
        <v>0</v>
      </c>
      <c r="O447" s="177">
        <v>51738</v>
      </c>
      <c r="P447" s="177">
        <v>0</v>
      </c>
      <c r="Q447" s="177">
        <v>2723</v>
      </c>
      <c r="R447" s="177">
        <v>365</v>
      </c>
      <c r="S447" s="177">
        <v>579</v>
      </c>
      <c r="T447" s="24">
        <f>IF(P447&gt;0, ROUND(IF(IF(OR(C447="51", C447="52", C447="66"), (L447*'UNIT VALUES'!$C$26)-CALCS!P447,0)&gt;0, IF(OR(C447="51", C447="52", C447="66"), (L447*'UNIT VALUES'!$C$26)-CALCS!P447,0), 0), 0), ROUND(IF(IF(OR(C447="51", C447="52", C447="66"), (L447*'UNIT VALUES'!$C$26)-CALCS!O447,0)&gt;0, IF(OR(C447="51", C447="52", C447="66"), (L447*'UNIT VALUES'!$C$26)-CALCS!O447,0), 0), 0))</f>
        <v>0</v>
      </c>
      <c r="U447" s="25">
        <f>IF(C447="22", (O447*'UNIT VALUES'!$D$38)+(Q447*'UNIT VALUES'!$D$39)+(S447*'UNIT VALUES'!$D$40), (O447*'UNIT VALUES'!$D$28)+(Q447*'UNIT VALUES'!$D$29)+(S447*'UNIT VALUES'!$D$30))</f>
        <v>278166.59593383083</v>
      </c>
      <c r="V447" s="25">
        <f>IF(C447="22",(O447*'UNIT VALUES'!$D$41)+(Q447*'UNIT VALUES'!$D$42)+(R447*'UNIT VALUES'!$D$43),IF(C447="66",(Q447*'UNIT VALUES'!$D$31)+(T447*'UNIT VALUES'!$D$33)+(R447*'UNIT VALUES'!$D$34),(Q447*'UNIT VALUES'!$D$31)+(T447*'UNIT VALUES'!$D$32)+(R447*'UNIT VALUES'!$D$34)))</f>
        <v>75505.112277847336</v>
      </c>
      <c r="W447" s="25">
        <f t="shared" si="13"/>
        <v>278167</v>
      </c>
      <c r="X447" s="30">
        <f>ROUND(IF(C447="22", W447*'UNIT VALUES'!$D$44, W447*'UNIT VALUES'!$D$36), 0)</f>
        <v>243174</v>
      </c>
      <c r="Y447" s="168">
        <f>ROUND(IF(C447="22", IF(U447&gt;V447,O447*'UNIT VALUES'!$D$38*'UNIT VALUES'!$D$44,O447*'UNIT VALUES'!$D$41*'UNIT VALUES'!$D$44),IF(U447&gt;V447, O447*'UNIT VALUES'!$D$28*'UNIT VALUES'!$D$36,0)), 0)</f>
        <v>94069</v>
      </c>
      <c r="Z447" s="168">
        <f>ROUND(IF(C447="22", IF(U447&gt;V447,Q447*'UNIT VALUES'!$D$39*'UNIT VALUES'!$D$44,Q447*'UNIT VALUES'!$D$42*'UNIT VALUES'!$D$44), IF(U447&gt;V447, Q447*'UNIT VALUES'!$D$29*'UNIT VALUES'!$D$36, Q447*'UNIT VALUES'!$D$31*'UNIT VALUES'!$D$36)),0)</f>
        <v>66474</v>
      </c>
      <c r="AA447" s="168">
        <f>ROUND(IF(C447="22", IF(U447&gt;V447,0,R447*'UNIT VALUES'!$D$43*'UNIT VALUES'!$D$44),IF(CALCS!U447&gt;CALCS!V447,0,CALCS!R447*'UNIT VALUES'!$D$34*'UNIT VALUES'!$D$36)), 0)</f>
        <v>0</v>
      </c>
      <c r="AB447" s="168">
        <f>ROUND(IF(C447="22",IF(U447&gt;V447,S447*'UNIT VALUES'!$D$40*'UNIT VALUES'!$D$44,0),IF(U447&gt;V447,S447*'UNIT VALUES'!$D$30*'UNIT VALUES'!$D$36)), 0)</f>
        <v>82631</v>
      </c>
      <c r="AC447" s="168">
        <f>ROUND(IF(U447&gt;V447,0,IF(T447&gt;1, IF(C447="66", T447*'UNIT VALUES'!$D$33*'UNIT VALUES'!$D$36,T447*'UNIT VALUES'!$D$32*'UNIT VALUES'!$D$36),0)),0)</f>
        <v>0</v>
      </c>
      <c r="AD447" t="str">
        <f t="shared" si="14"/>
        <v>173228</v>
      </c>
    </row>
    <row r="448" spans="1:30" x14ac:dyDescent="0.25">
      <c r="A448" s="176" t="s">
        <v>5591</v>
      </c>
      <c r="B448" s="176" t="s">
        <v>1292</v>
      </c>
      <c r="C448" s="176" t="s">
        <v>47</v>
      </c>
      <c r="D448" s="176" t="s">
        <v>48</v>
      </c>
      <c r="E448" s="176" t="s">
        <v>1293</v>
      </c>
      <c r="F448" s="176" t="s">
        <v>665</v>
      </c>
      <c r="G448" s="176" t="s">
        <v>22</v>
      </c>
      <c r="H448" s="176" t="s">
        <v>23</v>
      </c>
      <c r="I448" s="176" t="s">
        <v>1353</v>
      </c>
      <c r="J448" s="176" t="s">
        <v>1301</v>
      </c>
      <c r="K448" s="176" t="s">
        <v>3336</v>
      </c>
      <c r="L448" s="176" t="s">
        <v>5592</v>
      </c>
      <c r="M448" s="177">
        <v>77956</v>
      </c>
      <c r="N448" s="177">
        <v>77956</v>
      </c>
      <c r="O448" s="177">
        <v>148262</v>
      </c>
      <c r="P448" s="177">
        <v>0</v>
      </c>
      <c r="Q448" s="177">
        <v>17676</v>
      </c>
      <c r="R448" s="177">
        <v>9152</v>
      </c>
      <c r="S448" s="177">
        <v>1749</v>
      </c>
      <c r="T448" s="24">
        <f>IF(P448&gt;0, ROUND(IF(IF(OR(C448="51", C448="52", C448="66"), (L448*'UNIT VALUES'!$C$26)-CALCS!P448,0)&gt;0, IF(OR(C448="51", C448="52", C448="66"), (L448*'UNIT VALUES'!$C$26)-CALCS!P448,0), 0), 0), ROUND(IF(IF(OR(C448="51", C448="52", C448="66"), (L448*'UNIT VALUES'!$C$26)-CALCS!O448,0)&gt;0, IF(OR(C448="51", C448="52", C448="66"), (L448*'UNIT VALUES'!$C$26)-CALCS!O448,0), 0), 0))</f>
        <v>0</v>
      </c>
      <c r="U448" s="25">
        <f>IF(C448="22", (O448*'UNIT VALUES'!$D$38)+(Q448*'UNIT VALUES'!$D$39)+(S448*'UNIT VALUES'!$D$40), (O448*'UNIT VALUES'!$D$28)+(Q448*'UNIT VALUES'!$D$29)+(S448*'UNIT VALUES'!$D$30))</f>
        <v>1087481.1865350034</v>
      </c>
      <c r="V448" s="25">
        <f>IF(C448="22",(O448*'UNIT VALUES'!$D$41)+(Q448*'UNIT VALUES'!$D$42)+(R448*'UNIT VALUES'!$D$43),IF(C448="66",(Q448*'UNIT VALUES'!$D$31)+(T448*'UNIT VALUES'!$D$33)+(R448*'UNIT VALUES'!$D$34),(Q448*'UNIT VALUES'!$D$31)+(T448*'UNIT VALUES'!$D$32)+(R448*'UNIT VALUES'!$D$34)))</f>
        <v>1045408.3205727476</v>
      </c>
      <c r="W448" s="25">
        <f t="shared" ref="W448:W511" si="15">ROUND(IF(U448&gt;V448,U448,V448), 0)</f>
        <v>1087481</v>
      </c>
      <c r="X448" s="30">
        <f>ROUND(IF(C448="22", W448*'UNIT VALUES'!$D$44, W448*'UNIT VALUES'!$D$36), 0)</f>
        <v>950677</v>
      </c>
      <c r="Y448" s="168">
        <f>ROUND(IF(C448="22", IF(U448&gt;V448,O448*'UNIT VALUES'!$D$38*'UNIT VALUES'!$D$44,O448*'UNIT VALUES'!$D$41*'UNIT VALUES'!$D$44),IF(U448&gt;V448, O448*'UNIT VALUES'!$D$28*'UNIT VALUES'!$D$36,0)), 0)</f>
        <v>269567</v>
      </c>
      <c r="Z448" s="168">
        <f>ROUND(IF(C448="22", IF(U448&gt;V448,Q448*'UNIT VALUES'!$D$39*'UNIT VALUES'!$D$44,Q448*'UNIT VALUES'!$D$42*'UNIT VALUES'!$D$44), IF(U448&gt;V448, Q448*'UNIT VALUES'!$D$29*'UNIT VALUES'!$D$36, Q448*'UNIT VALUES'!$D$31*'UNIT VALUES'!$D$36)),0)</f>
        <v>431505</v>
      </c>
      <c r="AA448" s="168">
        <f>ROUND(IF(C448="22", IF(U448&gt;V448,0,R448*'UNIT VALUES'!$D$43*'UNIT VALUES'!$D$44),IF(CALCS!U448&gt;CALCS!V448,0,CALCS!R448*'UNIT VALUES'!$D$34*'UNIT VALUES'!$D$36)), 0)</f>
        <v>0</v>
      </c>
      <c r="AB448" s="168">
        <f>ROUND(IF(C448="22",IF(U448&gt;V448,S448*'UNIT VALUES'!$D$40*'UNIT VALUES'!$D$44,0),IF(U448&gt;V448,S448*'UNIT VALUES'!$D$30*'UNIT VALUES'!$D$36)), 0)</f>
        <v>249605</v>
      </c>
      <c r="AC448" s="168">
        <f>ROUND(IF(U448&gt;V448,0,IF(T448&gt;1, IF(C448="66", T448*'UNIT VALUES'!$D$33*'UNIT VALUES'!$D$36,T448*'UNIT VALUES'!$D$32*'UNIT VALUES'!$D$36),0)),0)</f>
        <v>0</v>
      </c>
      <c r="AD448" t="str">
        <f t="shared" si="14"/>
        <v>173480</v>
      </c>
    </row>
    <row r="449" spans="1:30" x14ac:dyDescent="0.25">
      <c r="A449" s="176" t="s">
        <v>5593</v>
      </c>
      <c r="B449" s="176" t="s">
        <v>1292</v>
      </c>
      <c r="C449" s="176" t="s">
        <v>27</v>
      </c>
      <c r="D449" s="176" t="s">
        <v>28</v>
      </c>
      <c r="E449" s="176" t="s">
        <v>1293</v>
      </c>
      <c r="F449" s="176" t="s">
        <v>1355</v>
      </c>
      <c r="G449" s="176" t="s">
        <v>156</v>
      </c>
      <c r="H449" s="176" t="s">
        <v>23</v>
      </c>
      <c r="I449" s="176" t="s">
        <v>1356</v>
      </c>
      <c r="J449" s="176" t="s">
        <v>1357</v>
      </c>
      <c r="K449" s="176" t="s">
        <v>3336</v>
      </c>
      <c r="L449" s="176" t="s">
        <v>5594</v>
      </c>
      <c r="M449" s="177">
        <v>30164</v>
      </c>
      <c r="N449" s="177">
        <v>30141</v>
      </c>
      <c r="O449" s="177">
        <v>26445</v>
      </c>
      <c r="P449" s="177">
        <v>0</v>
      </c>
      <c r="Q449" s="177">
        <v>8646</v>
      </c>
      <c r="R449" s="177">
        <v>2929</v>
      </c>
      <c r="S449" s="177">
        <v>335</v>
      </c>
      <c r="T449" s="24">
        <f>IF(P449&gt;0, ROUND(IF(IF(OR(C449="51", C449="52", C449="66"), (L449*'UNIT VALUES'!$C$26)-CALCS!P449,0)&gt;0, IF(OR(C449="51", C449="52", C449="66"), (L449*'UNIT VALUES'!$C$26)-CALCS!P449,0), 0), 0), ROUND(IF(IF(OR(C449="51", C449="52", C449="66"), (L449*'UNIT VALUES'!$C$26)-CALCS!O449,0)&gt;0, IF(OR(C449="51", C449="52", C449="66"), (L449*'UNIT VALUES'!$C$26)-CALCS!O449,0), 0), 0))</f>
        <v>17262</v>
      </c>
      <c r="U449" s="25">
        <f>IF(C449="22", (O449*'UNIT VALUES'!$D$38)+(Q449*'UNIT VALUES'!$D$39)+(S449*'UNIT VALUES'!$D$40), (O449*'UNIT VALUES'!$D$28)+(Q449*'UNIT VALUES'!$D$29)+(S449*'UNIT VALUES'!$D$30))</f>
        <v>351127.51773534267</v>
      </c>
      <c r="V449" s="25">
        <f>IF(C449="22",(O449*'UNIT VALUES'!$D$41)+(Q449*'UNIT VALUES'!$D$42)+(R449*'UNIT VALUES'!$D$43),IF(C449="66",(Q449*'UNIT VALUES'!$D$31)+(T449*'UNIT VALUES'!$D$33)+(R449*'UNIT VALUES'!$D$34),(Q449*'UNIT VALUES'!$D$31)+(T449*'UNIT VALUES'!$D$32)+(R449*'UNIT VALUES'!$D$34)))</f>
        <v>602421.43621769594</v>
      </c>
      <c r="W449" s="25">
        <f t="shared" si="15"/>
        <v>602421</v>
      </c>
      <c r="X449" s="30">
        <f>ROUND(IF(C449="22", W449*'UNIT VALUES'!$D$44, W449*'UNIT VALUES'!$D$36), 0)</f>
        <v>526637</v>
      </c>
      <c r="Y449" s="168">
        <f>ROUND(IF(C449="22", IF(U449&gt;V449,O449*'UNIT VALUES'!$D$38*'UNIT VALUES'!$D$44,O449*'UNIT VALUES'!$D$41*'UNIT VALUES'!$D$44),IF(U449&gt;V449, O449*'UNIT VALUES'!$D$28*'UNIT VALUES'!$D$36,0)), 0)</f>
        <v>0</v>
      </c>
      <c r="Z449" s="168">
        <f>ROUND(IF(C449="22", IF(U449&gt;V449,Q449*'UNIT VALUES'!$D$39*'UNIT VALUES'!$D$44,Q449*'UNIT VALUES'!$D$42*'UNIT VALUES'!$D$44), IF(U449&gt;V449, Q449*'UNIT VALUES'!$D$29*'UNIT VALUES'!$D$36, Q449*'UNIT VALUES'!$D$31*'UNIT VALUES'!$D$36)),0)</f>
        <v>126639</v>
      </c>
      <c r="AA449" s="168">
        <f>ROUND(IF(C449="22", IF(U449&gt;V449,0,R449*'UNIT VALUES'!$D$43*'UNIT VALUES'!$D$44),IF(CALCS!U449&gt;CALCS!V449,0,CALCS!R449*'UNIT VALUES'!$D$34*'UNIT VALUES'!$D$36)), 0)</f>
        <v>209624</v>
      </c>
      <c r="AB449" s="168">
        <f>ROUND(IF(C449="22",IF(U449&gt;V449,S449*'UNIT VALUES'!$D$40*'UNIT VALUES'!$D$44,0),IF(U449&gt;V449,S449*'UNIT VALUES'!$D$30*'UNIT VALUES'!$D$36)), 0)</f>
        <v>0</v>
      </c>
      <c r="AC449" s="168">
        <f>ROUND(IF(U449&gt;V449,0,IF(T449&gt;1, IF(C449="66", T449*'UNIT VALUES'!$D$33*'UNIT VALUES'!$D$36,T449*'UNIT VALUES'!$D$32*'UNIT VALUES'!$D$36),0)),0)</f>
        <v>190374</v>
      </c>
      <c r="AD449" t="str">
        <f t="shared" si="14"/>
        <v>173540</v>
      </c>
    </row>
    <row r="450" spans="1:30" x14ac:dyDescent="0.25">
      <c r="A450" s="176" t="s">
        <v>5595</v>
      </c>
      <c r="B450" s="176" t="s">
        <v>1292</v>
      </c>
      <c r="C450" s="176" t="s">
        <v>27</v>
      </c>
      <c r="D450" s="176" t="s">
        <v>28</v>
      </c>
      <c r="E450" s="176" t="s">
        <v>1293</v>
      </c>
      <c r="F450" s="176" t="s">
        <v>1359</v>
      </c>
      <c r="G450" s="176" t="s">
        <v>1360</v>
      </c>
      <c r="H450" s="176" t="s">
        <v>23</v>
      </c>
      <c r="I450" s="176" t="s">
        <v>1361</v>
      </c>
      <c r="J450" s="176" t="s">
        <v>1244</v>
      </c>
      <c r="K450" s="176" t="s">
        <v>3336</v>
      </c>
      <c r="L450" s="176" t="s">
        <v>5596</v>
      </c>
      <c r="M450" s="177">
        <v>46407</v>
      </c>
      <c r="N450" s="177">
        <v>45709</v>
      </c>
      <c r="O450" s="177">
        <v>42250</v>
      </c>
      <c r="P450" s="177">
        <v>0</v>
      </c>
      <c r="Q450" s="177">
        <v>4885</v>
      </c>
      <c r="R450" s="177">
        <v>5802</v>
      </c>
      <c r="S450" s="177">
        <v>350</v>
      </c>
      <c r="T450" s="24">
        <f>IF(P450&gt;0, ROUND(IF(IF(OR(C450="51", C450="52", C450="66"), (L450*'UNIT VALUES'!$C$26)-CALCS!P450,0)&gt;0, IF(OR(C450="51", C450="52", C450="66"), (L450*'UNIT VALUES'!$C$26)-CALCS!P450,0), 0), 0), ROUND(IF(IF(OR(C450="51", C450="52", C450="66"), (L450*'UNIT VALUES'!$C$26)-CALCS!O450,0)&gt;0, IF(OR(C450="51", C450="52", C450="66"), (L450*'UNIT VALUES'!$C$26)-CALCS!O450,0), 0), 0))</f>
        <v>25215</v>
      </c>
      <c r="U450" s="25">
        <f>IF(C450="22", (O450*'UNIT VALUES'!$D$38)+(Q450*'UNIT VALUES'!$D$39)+(S450*'UNIT VALUES'!$D$40), (O450*'UNIT VALUES'!$D$28)+(Q450*'UNIT VALUES'!$D$29)+(S450*'UNIT VALUES'!$D$30))</f>
        <v>281422.52908146143</v>
      </c>
      <c r="V450" s="25">
        <f>IF(C450="22",(O450*'UNIT VALUES'!$D$41)+(Q450*'UNIT VALUES'!$D$42)+(R450*'UNIT VALUES'!$D$43),IF(C450="66",(Q450*'UNIT VALUES'!$D$31)+(T450*'UNIT VALUES'!$D$33)+(R450*'UNIT VALUES'!$D$34),(Q450*'UNIT VALUES'!$D$31)+(T450*'UNIT VALUES'!$D$32)+(R450*'UNIT VALUES'!$D$34)))</f>
        <v>874942.23426713701</v>
      </c>
      <c r="W450" s="25">
        <f t="shared" si="15"/>
        <v>874942</v>
      </c>
      <c r="X450" s="30">
        <f>ROUND(IF(C450="22", W450*'UNIT VALUES'!$D$44, W450*'UNIT VALUES'!$D$36), 0)</f>
        <v>764875</v>
      </c>
      <c r="Y450" s="168">
        <f>ROUND(IF(C450="22", IF(U450&gt;V450,O450*'UNIT VALUES'!$D$38*'UNIT VALUES'!$D$44,O450*'UNIT VALUES'!$D$41*'UNIT VALUES'!$D$44),IF(U450&gt;V450, O450*'UNIT VALUES'!$D$28*'UNIT VALUES'!$D$36,0)), 0)</f>
        <v>0</v>
      </c>
      <c r="Z450" s="168">
        <f>ROUND(IF(C450="22", IF(U450&gt;V450,Q450*'UNIT VALUES'!$D$39*'UNIT VALUES'!$D$44,Q450*'UNIT VALUES'!$D$42*'UNIT VALUES'!$D$44), IF(U450&gt;V450, Q450*'UNIT VALUES'!$D$29*'UNIT VALUES'!$D$36, Q450*'UNIT VALUES'!$D$31*'UNIT VALUES'!$D$36)),0)</f>
        <v>71551</v>
      </c>
      <c r="AA450" s="168">
        <f>ROUND(IF(C450="22", IF(U450&gt;V450,0,R450*'UNIT VALUES'!$D$43*'UNIT VALUES'!$D$44),IF(CALCS!U450&gt;CALCS!V450,0,CALCS!R450*'UNIT VALUES'!$D$34*'UNIT VALUES'!$D$36)), 0)</f>
        <v>415240</v>
      </c>
      <c r="AB450" s="168">
        <f>ROUND(IF(C450="22",IF(U450&gt;V450,S450*'UNIT VALUES'!$D$40*'UNIT VALUES'!$D$44,0),IF(U450&gt;V450,S450*'UNIT VALUES'!$D$30*'UNIT VALUES'!$D$36)), 0)</f>
        <v>0</v>
      </c>
      <c r="AC450" s="168">
        <f>ROUND(IF(U450&gt;V450,0,IF(T450&gt;1, IF(C450="66", T450*'UNIT VALUES'!$D$33*'UNIT VALUES'!$D$36,T450*'UNIT VALUES'!$D$32*'UNIT VALUES'!$D$36),0)),0)</f>
        <v>278084</v>
      </c>
      <c r="AD450" t="str">
        <f t="shared" si="14"/>
        <v>174596</v>
      </c>
    </row>
    <row r="451" spans="1:30" x14ac:dyDescent="0.25">
      <c r="A451" s="176" t="s">
        <v>5597</v>
      </c>
      <c r="B451" s="176" t="s">
        <v>1292</v>
      </c>
      <c r="C451" s="176" t="s">
        <v>47</v>
      </c>
      <c r="D451" s="176" t="s">
        <v>48</v>
      </c>
      <c r="E451" s="176" t="s">
        <v>1293</v>
      </c>
      <c r="F451" s="176" t="s">
        <v>1363</v>
      </c>
      <c r="G451" s="176" t="s">
        <v>135</v>
      </c>
      <c r="H451" s="176" t="s">
        <v>23</v>
      </c>
      <c r="I451" s="176" t="s">
        <v>1364</v>
      </c>
      <c r="J451" s="176" t="s">
        <v>1301</v>
      </c>
      <c r="K451" s="176" t="s">
        <v>3336</v>
      </c>
      <c r="L451" s="176" t="s">
        <v>5598</v>
      </c>
      <c r="M451" s="177">
        <v>52634</v>
      </c>
      <c r="N451" s="177">
        <v>52634</v>
      </c>
      <c r="O451" s="177">
        <v>54171</v>
      </c>
      <c r="P451" s="177">
        <v>0</v>
      </c>
      <c r="Q451" s="177">
        <v>2812</v>
      </c>
      <c r="R451" s="177">
        <v>801</v>
      </c>
      <c r="S451" s="177">
        <v>544</v>
      </c>
      <c r="T451" s="24">
        <f>IF(P451&gt;0, ROUND(IF(IF(OR(C451="51", C451="52", C451="66"), (L451*'UNIT VALUES'!$C$26)-CALCS!P451,0)&gt;0, IF(OR(C451="51", C451="52", C451="66"), (L451*'UNIT VALUES'!$C$26)-CALCS!P451,0), 0), 0), ROUND(IF(IF(OR(C451="51", C451="52", C451="66"), (L451*'UNIT VALUES'!$C$26)-CALCS!O451,0)&gt;0, IF(OR(C451="51", C451="52", C451="66"), (L451*'UNIT VALUES'!$C$26)-CALCS!O451,0), 0), 0))</f>
        <v>0</v>
      </c>
      <c r="U451" s="25">
        <f>IF(C451="22", (O451*'UNIT VALUES'!$D$38)+(Q451*'UNIT VALUES'!$D$39)+(S451*'UNIT VALUES'!$D$40), (O451*'UNIT VALUES'!$D$28)+(Q451*'UNIT VALUES'!$D$29)+(S451*'UNIT VALUES'!$D$30))</f>
        <v>279998.35676507413</v>
      </c>
      <c r="V451" s="25">
        <f>IF(C451="22",(O451*'UNIT VALUES'!$D$41)+(Q451*'UNIT VALUES'!$D$42)+(R451*'UNIT VALUES'!$D$43),IF(C451="66",(Q451*'UNIT VALUES'!$D$31)+(T451*'UNIT VALUES'!$D$33)+(R451*'UNIT VALUES'!$D$34),(Q451*'UNIT VALUES'!$D$31)+(T451*'UNIT VALUES'!$D$32)+(R451*'UNIT VALUES'!$D$34)))</f>
        <v>112690.40658370836</v>
      </c>
      <c r="W451" s="25">
        <f t="shared" si="15"/>
        <v>279998</v>
      </c>
      <c r="X451" s="30">
        <f>ROUND(IF(C451="22", W451*'UNIT VALUES'!$D$44, W451*'UNIT VALUES'!$D$36), 0)</f>
        <v>244774</v>
      </c>
      <c r="Y451" s="168">
        <f>ROUND(IF(C451="22", IF(U451&gt;V451,O451*'UNIT VALUES'!$D$38*'UNIT VALUES'!$D$44,O451*'UNIT VALUES'!$D$41*'UNIT VALUES'!$D$44),IF(U451&gt;V451, O451*'UNIT VALUES'!$D$28*'UNIT VALUES'!$D$36,0)), 0)</f>
        <v>98493</v>
      </c>
      <c r="Z451" s="168">
        <f>ROUND(IF(C451="22", IF(U451&gt;V451,Q451*'UNIT VALUES'!$D$39*'UNIT VALUES'!$D$44,Q451*'UNIT VALUES'!$D$42*'UNIT VALUES'!$D$44), IF(U451&gt;V451, Q451*'UNIT VALUES'!$D$29*'UNIT VALUES'!$D$36, Q451*'UNIT VALUES'!$D$31*'UNIT VALUES'!$D$36)),0)</f>
        <v>68646</v>
      </c>
      <c r="AA451" s="168">
        <f>ROUND(IF(C451="22", IF(U451&gt;V451,0,R451*'UNIT VALUES'!$D$43*'UNIT VALUES'!$D$44),IF(CALCS!U451&gt;CALCS!V451,0,CALCS!R451*'UNIT VALUES'!$D$34*'UNIT VALUES'!$D$36)), 0)</f>
        <v>0</v>
      </c>
      <c r="AB451" s="168">
        <f>ROUND(IF(C451="22",IF(U451&gt;V451,S451*'UNIT VALUES'!$D$40*'UNIT VALUES'!$D$44,0),IF(U451&gt;V451,S451*'UNIT VALUES'!$D$30*'UNIT VALUES'!$D$36)), 0)</f>
        <v>77636</v>
      </c>
      <c r="AC451" s="168">
        <f>ROUND(IF(U451&gt;V451,0,IF(T451&gt;1, IF(C451="66", T451*'UNIT VALUES'!$D$33*'UNIT VALUES'!$D$36,T451*'UNIT VALUES'!$D$32*'UNIT VALUES'!$D$36),0)),0)</f>
        <v>0</v>
      </c>
      <c r="AD451" t="str">
        <f t="shared" ref="AD451:AD514" si="16">E451&amp;F451</f>
        <v>174734</v>
      </c>
    </row>
    <row r="452" spans="1:30" x14ac:dyDescent="0.25">
      <c r="A452" s="176" t="s">
        <v>5599</v>
      </c>
      <c r="B452" s="176" t="s">
        <v>1292</v>
      </c>
      <c r="C452" s="176" t="s">
        <v>27</v>
      </c>
      <c r="D452" s="176" t="s">
        <v>28</v>
      </c>
      <c r="E452" s="176" t="s">
        <v>1293</v>
      </c>
      <c r="F452" s="176" t="s">
        <v>1366</v>
      </c>
      <c r="G452" s="176" t="s">
        <v>22</v>
      </c>
      <c r="H452" s="176" t="s">
        <v>23</v>
      </c>
      <c r="I452" s="176" t="s">
        <v>1367</v>
      </c>
      <c r="J452" s="176" t="s">
        <v>1301</v>
      </c>
      <c r="K452" s="176" t="s">
        <v>3336</v>
      </c>
      <c r="L452" s="176" t="s">
        <v>5600</v>
      </c>
      <c r="M452" s="177">
        <v>42601</v>
      </c>
      <c r="N452" s="177">
        <v>42330</v>
      </c>
      <c r="O452" s="177">
        <v>147122</v>
      </c>
      <c r="P452" s="177">
        <v>0</v>
      </c>
      <c r="Q452" s="177">
        <v>6887</v>
      </c>
      <c r="R452" s="177">
        <v>1652</v>
      </c>
      <c r="S452" s="177">
        <v>779</v>
      </c>
      <c r="T452" s="24">
        <f>IF(P452&gt;0, ROUND(IF(IF(OR(C452="51", C452="52", C452="66"), (L452*'UNIT VALUES'!$C$26)-CALCS!P452,0)&gt;0, IF(OR(C452="51", C452="52", C452="66"), (L452*'UNIT VALUES'!$C$26)-CALCS!P452,0), 0), 0), ROUND(IF(IF(OR(C452="51", C452="52", C452="66"), (L452*'UNIT VALUES'!$C$26)-CALCS!O452,0)&gt;0, IF(OR(C452="51", C452="52", C452="66"), (L452*'UNIT VALUES'!$C$26)-CALCS!O452,0), 0), 0))</f>
        <v>0</v>
      </c>
      <c r="U452" s="25">
        <f>IF(C452="22", (O452*'UNIT VALUES'!$D$38)+(Q452*'UNIT VALUES'!$D$39)+(S452*'UNIT VALUES'!$D$40), (O452*'UNIT VALUES'!$D$28)+(Q452*'UNIT VALUES'!$D$29)+(S452*'UNIT VALUES'!$D$30))</f>
        <v>625476.89603619243</v>
      </c>
      <c r="V452" s="25">
        <f>IF(C452="22",(O452*'UNIT VALUES'!$D$41)+(Q452*'UNIT VALUES'!$D$42)+(R452*'UNIT VALUES'!$D$43),IF(C452="66",(Q452*'UNIT VALUES'!$D$31)+(T452*'UNIT VALUES'!$D$33)+(R452*'UNIT VALUES'!$D$34),(Q452*'UNIT VALUES'!$D$31)+(T452*'UNIT VALUES'!$D$32)+(R452*'UNIT VALUES'!$D$34)))</f>
        <v>250635.60535008748</v>
      </c>
      <c r="W452" s="25">
        <f t="shared" si="15"/>
        <v>625477</v>
      </c>
      <c r="X452" s="30">
        <f>ROUND(IF(C452="22", W452*'UNIT VALUES'!$D$44, W452*'UNIT VALUES'!$D$36), 0)</f>
        <v>546792</v>
      </c>
      <c r="Y452" s="168">
        <f>ROUND(IF(C452="22", IF(U452&gt;V452,O452*'UNIT VALUES'!$D$38*'UNIT VALUES'!$D$44,O452*'UNIT VALUES'!$D$41*'UNIT VALUES'!$D$44),IF(U452&gt;V452, O452*'UNIT VALUES'!$D$28*'UNIT VALUES'!$D$36,0)), 0)</f>
        <v>267494</v>
      </c>
      <c r="Z452" s="168">
        <f>ROUND(IF(C452="22", IF(U452&gt;V452,Q452*'UNIT VALUES'!$D$39*'UNIT VALUES'!$D$44,Q452*'UNIT VALUES'!$D$42*'UNIT VALUES'!$D$44), IF(U452&gt;V452, Q452*'UNIT VALUES'!$D$29*'UNIT VALUES'!$D$36, Q452*'UNIT VALUES'!$D$31*'UNIT VALUES'!$D$36)),0)</f>
        <v>168125</v>
      </c>
      <c r="AA452" s="168">
        <f>ROUND(IF(C452="22", IF(U452&gt;V452,0,R452*'UNIT VALUES'!$D$43*'UNIT VALUES'!$D$44),IF(CALCS!U452&gt;CALCS!V452,0,CALCS!R452*'UNIT VALUES'!$D$34*'UNIT VALUES'!$D$36)), 0)</f>
        <v>0</v>
      </c>
      <c r="AB452" s="168">
        <f>ROUND(IF(C452="22",IF(U452&gt;V452,S452*'UNIT VALUES'!$D$40*'UNIT VALUES'!$D$44,0),IF(U452&gt;V452,S452*'UNIT VALUES'!$D$30*'UNIT VALUES'!$D$36)), 0)</f>
        <v>111174</v>
      </c>
      <c r="AC452" s="168">
        <f>ROUND(IF(U452&gt;V452,0,IF(T452&gt;1, IF(C452="66", T452*'UNIT VALUES'!$D$33*'UNIT VALUES'!$D$36,T452*'UNIT VALUES'!$D$32*'UNIT VALUES'!$D$36),0)),0)</f>
        <v>0</v>
      </c>
      <c r="AD452" t="str">
        <f t="shared" si="16"/>
        <v>174806</v>
      </c>
    </row>
    <row r="453" spans="1:30" x14ac:dyDescent="0.25">
      <c r="A453" s="176" t="s">
        <v>5601</v>
      </c>
      <c r="B453" s="176" t="s">
        <v>1292</v>
      </c>
      <c r="C453" s="176" t="s">
        <v>47</v>
      </c>
      <c r="D453" s="176" t="s">
        <v>48</v>
      </c>
      <c r="E453" s="176" t="s">
        <v>1293</v>
      </c>
      <c r="F453" s="176" t="s">
        <v>1369</v>
      </c>
      <c r="G453" s="176" t="s">
        <v>322</v>
      </c>
      <c r="H453" s="176" t="s">
        <v>23</v>
      </c>
      <c r="I453" s="176" t="s">
        <v>1370</v>
      </c>
      <c r="J453" s="176" t="s">
        <v>4642</v>
      </c>
      <c r="K453" s="176" t="s">
        <v>3336</v>
      </c>
      <c r="L453" s="176" t="s">
        <v>5602</v>
      </c>
      <c r="M453" s="177">
        <v>35682</v>
      </c>
      <c r="N453" s="177">
        <v>35672</v>
      </c>
      <c r="O453" s="177">
        <v>54264</v>
      </c>
      <c r="P453" s="177">
        <v>0</v>
      </c>
      <c r="Q453" s="177">
        <v>11684</v>
      </c>
      <c r="R453" s="177">
        <v>1041</v>
      </c>
      <c r="S453" s="177">
        <v>217</v>
      </c>
      <c r="T453" s="24">
        <f>IF(P453&gt;0, ROUND(IF(IF(OR(C453="51", C453="52", C453="66"), (L453*'UNIT VALUES'!$C$26)-CALCS!P453,0)&gt;0, IF(OR(C453="51", C453="52", C453="66"), (L453*'UNIT VALUES'!$C$26)-CALCS!P453,0), 0), 0), ROUND(IF(IF(OR(C453="51", C453="52", C453="66"), (L453*'UNIT VALUES'!$C$26)-CALCS!O453,0)&gt;0, IF(OR(C453="51", C453="52", C453="66"), (L453*'UNIT VALUES'!$C$26)-CALCS!O453,0), 0), 0))</f>
        <v>0</v>
      </c>
      <c r="U453" s="25">
        <f>IF(C453="22", (O453*'UNIT VALUES'!$D$38)+(Q453*'UNIT VALUES'!$D$39)+(S453*'UNIT VALUES'!$D$40), (O453*'UNIT VALUES'!$D$28)+(Q453*'UNIT VALUES'!$D$29)+(S453*'UNIT VALUES'!$D$30))</f>
        <v>474558.10267946962</v>
      </c>
      <c r="V453" s="25">
        <f>IF(C453="22",(O453*'UNIT VALUES'!$D$41)+(Q453*'UNIT VALUES'!$D$42)+(R453*'UNIT VALUES'!$D$43),IF(C453="66",(Q453*'UNIT VALUES'!$D$31)+(T453*'UNIT VALUES'!$D$33)+(R453*'UNIT VALUES'!$D$34),(Q453*'UNIT VALUES'!$D$31)+(T453*'UNIT VALUES'!$D$32)+(R453*'UNIT VALUES'!$D$34)))</f>
        <v>280987.95916813513</v>
      </c>
      <c r="W453" s="25">
        <f t="shared" si="15"/>
        <v>474558</v>
      </c>
      <c r="X453" s="30">
        <f>ROUND(IF(C453="22", W453*'UNIT VALUES'!$D$44, W453*'UNIT VALUES'!$D$36), 0)</f>
        <v>414859</v>
      </c>
      <c r="Y453" s="168">
        <f>ROUND(IF(C453="22", IF(U453&gt;V453,O453*'UNIT VALUES'!$D$38*'UNIT VALUES'!$D$44,O453*'UNIT VALUES'!$D$41*'UNIT VALUES'!$D$44),IF(U453&gt;V453, O453*'UNIT VALUES'!$D$28*'UNIT VALUES'!$D$36,0)), 0)</f>
        <v>98662</v>
      </c>
      <c r="Z453" s="168">
        <f>ROUND(IF(C453="22", IF(U453&gt;V453,Q453*'UNIT VALUES'!$D$39*'UNIT VALUES'!$D$44,Q453*'UNIT VALUES'!$D$42*'UNIT VALUES'!$D$44), IF(U453&gt;V453, Q453*'UNIT VALUES'!$D$29*'UNIT VALUES'!$D$36, Q453*'UNIT VALUES'!$D$31*'UNIT VALUES'!$D$36)),0)</f>
        <v>285229</v>
      </c>
      <c r="AA453" s="168">
        <f>ROUND(IF(C453="22", IF(U453&gt;V453,0,R453*'UNIT VALUES'!$D$43*'UNIT VALUES'!$D$44),IF(CALCS!U453&gt;CALCS!V453,0,CALCS!R453*'UNIT VALUES'!$D$34*'UNIT VALUES'!$D$36)), 0)</f>
        <v>0</v>
      </c>
      <c r="AB453" s="168">
        <f>ROUND(IF(C453="22",IF(U453&gt;V453,S453*'UNIT VALUES'!$D$40*'UNIT VALUES'!$D$44,0),IF(U453&gt;V453,S453*'UNIT VALUES'!$D$30*'UNIT VALUES'!$D$36)), 0)</f>
        <v>30969</v>
      </c>
      <c r="AC453" s="168">
        <f>ROUND(IF(U453&gt;V453,0,IF(T453&gt;1, IF(C453="66", T453*'UNIT VALUES'!$D$33*'UNIT VALUES'!$D$36,T453*'UNIT VALUES'!$D$32*'UNIT VALUES'!$D$36),0)),0)</f>
        <v>0</v>
      </c>
      <c r="AD453" t="str">
        <f t="shared" si="16"/>
        <v>175010</v>
      </c>
    </row>
    <row r="454" spans="1:30" x14ac:dyDescent="0.25">
      <c r="A454" s="176" t="s">
        <v>5603</v>
      </c>
      <c r="B454" s="176" t="s">
        <v>1292</v>
      </c>
      <c r="C454" s="176" t="s">
        <v>47</v>
      </c>
      <c r="D454" s="176" t="s">
        <v>48</v>
      </c>
      <c r="E454" s="176" t="s">
        <v>1293</v>
      </c>
      <c r="F454" s="176" t="s">
        <v>1372</v>
      </c>
      <c r="G454" s="176" t="s">
        <v>82</v>
      </c>
      <c r="H454" s="176" t="s">
        <v>23</v>
      </c>
      <c r="I454" s="176" t="s">
        <v>1373</v>
      </c>
      <c r="J454" s="176" t="s">
        <v>1374</v>
      </c>
      <c r="K454" s="176" t="s">
        <v>3336</v>
      </c>
      <c r="L454" s="176" t="s">
        <v>5604</v>
      </c>
      <c r="M454" s="177">
        <v>38774</v>
      </c>
      <c r="N454" s="177">
        <v>38774</v>
      </c>
      <c r="O454" s="177">
        <v>29951</v>
      </c>
      <c r="P454" s="177">
        <v>0</v>
      </c>
      <c r="Q454" s="177">
        <v>5126</v>
      </c>
      <c r="R454" s="177">
        <v>1354</v>
      </c>
      <c r="S454" s="177">
        <v>356</v>
      </c>
      <c r="T454" s="24">
        <f>IF(P454&gt;0, ROUND(IF(IF(OR(C454="51", C454="52", C454="66"), (L454*'UNIT VALUES'!$C$26)-CALCS!P454,0)&gt;0, IF(OR(C454="51", C454="52", C454="66"), (L454*'UNIT VALUES'!$C$26)-CALCS!P454,0), 0), 0), ROUND(IF(IF(OR(C454="51", C454="52", C454="66"), (L454*'UNIT VALUES'!$C$26)-CALCS!O454,0)&gt;0, IF(OR(C454="51", C454="52", C454="66"), (L454*'UNIT VALUES'!$C$26)-CALCS!O454,0), 0), 0))</f>
        <v>6286</v>
      </c>
      <c r="U454" s="25">
        <f>IF(C454="22", (O454*'UNIT VALUES'!$D$38)+(Q454*'UNIT VALUES'!$D$39)+(S454*'UNIT VALUES'!$D$40), (O454*'UNIT VALUES'!$D$28)+(Q454*'UNIT VALUES'!$D$29)+(S454*'UNIT VALUES'!$D$30))</f>
        <v>263552.22908178502</v>
      </c>
      <c r="V454" s="25">
        <f>IF(C454="22",(O454*'UNIT VALUES'!$D$41)+(Q454*'UNIT VALUES'!$D$42)+(R454*'UNIT VALUES'!$D$43),IF(C454="66",(Q454*'UNIT VALUES'!$D$31)+(T454*'UNIT VALUES'!$D$33)+(R454*'UNIT VALUES'!$D$34),(Q454*'UNIT VALUES'!$D$31)+(T454*'UNIT VALUES'!$D$32)+(R454*'UNIT VALUES'!$D$34)))</f>
        <v>276035.11798159289</v>
      </c>
      <c r="W454" s="25">
        <f t="shared" si="15"/>
        <v>276035</v>
      </c>
      <c r="X454" s="30">
        <f>ROUND(IF(C454="22", W454*'UNIT VALUES'!$D$44, W454*'UNIT VALUES'!$D$36), 0)</f>
        <v>241310</v>
      </c>
      <c r="Y454" s="168">
        <f>ROUND(IF(C454="22", IF(U454&gt;V454,O454*'UNIT VALUES'!$D$38*'UNIT VALUES'!$D$44,O454*'UNIT VALUES'!$D$41*'UNIT VALUES'!$D$44),IF(U454&gt;V454, O454*'UNIT VALUES'!$D$28*'UNIT VALUES'!$D$36,0)), 0)</f>
        <v>0</v>
      </c>
      <c r="Z454" s="168">
        <f>ROUND(IF(C454="22", IF(U454&gt;V454,Q454*'UNIT VALUES'!$D$39*'UNIT VALUES'!$D$44,Q454*'UNIT VALUES'!$D$42*'UNIT VALUES'!$D$44), IF(U454&gt;V454, Q454*'UNIT VALUES'!$D$29*'UNIT VALUES'!$D$36, Q454*'UNIT VALUES'!$D$31*'UNIT VALUES'!$D$36)),0)</f>
        <v>75081</v>
      </c>
      <c r="AA454" s="168">
        <f>ROUND(IF(C454="22", IF(U454&gt;V454,0,R454*'UNIT VALUES'!$D$43*'UNIT VALUES'!$D$44),IF(CALCS!U454&gt;CALCS!V454,0,CALCS!R454*'UNIT VALUES'!$D$34*'UNIT VALUES'!$D$36)), 0)</f>
        <v>96904</v>
      </c>
      <c r="AB454" s="168">
        <f>ROUND(IF(C454="22",IF(U454&gt;V454,S454*'UNIT VALUES'!$D$40*'UNIT VALUES'!$D$44,0),IF(U454&gt;V454,S454*'UNIT VALUES'!$D$30*'UNIT VALUES'!$D$36)), 0)</f>
        <v>0</v>
      </c>
      <c r="AC454" s="168">
        <f>ROUND(IF(U454&gt;V454,0,IF(T454&gt;1, IF(C454="66", T454*'UNIT VALUES'!$D$33*'UNIT VALUES'!$D$36,T454*'UNIT VALUES'!$D$32*'UNIT VALUES'!$D$36),0)),0)</f>
        <v>69325</v>
      </c>
      <c r="AD454" t="str">
        <f t="shared" si="16"/>
        <v>175052</v>
      </c>
    </row>
    <row r="455" spans="1:30" x14ac:dyDescent="0.25">
      <c r="A455" s="176" t="s">
        <v>5605</v>
      </c>
      <c r="B455" s="176" t="s">
        <v>1292</v>
      </c>
      <c r="C455" s="176" t="s">
        <v>47</v>
      </c>
      <c r="D455" s="176" t="s">
        <v>48</v>
      </c>
      <c r="E455" s="176" t="s">
        <v>1293</v>
      </c>
      <c r="F455" s="176" t="s">
        <v>1376</v>
      </c>
      <c r="G455" s="176" t="s">
        <v>135</v>
      </c>
      <c r="H455" s="176" t="s">
        <v>23</v>
      </c>
      <c r="I455" s="176" t="s">
        <v>1377</v>
      </c>
      <c r="J455" s="176" t="s">
        <v>1301</v>
      </c>
      <c r="K455" s="176" t="s">
        <v>3336</v>
      </c>
      <c r="L455" s="176" t="s">
        <v>5606</v>
      </c>
      <c r="M455" s="177">
        <v>60590</v>
      </c>
      <c r="N455" s="177">
        <v>60590</v>
      </c>
      <c r="O455" s="177">
        <v>56257</v>
      </c>
      <c r="P455" s="177">
        <v>0</v>
      </c>
      <c r="Q455" s="177">
        <v>6065</v>
      </c>
      <c r="R455" s="177">
        <v>1026</v>
      </c>
      <c r="S455" s="177">
        <v>506</v>
      </c>
      <c r="T455" s="24">
        <f>IF(P455&gt;0, ROUND(IF(IF(OR(C455="51", C455="52", C455="66"), (L455*'UNIT VALUES'!$C$26)-CALCS!P455,0)&gt;0, IF(OR(C455="51", C455="52", C455="66"), (L455*'UNIT VALUES'!$C$26)-CALCS!P455,0), 0), 0), ROUND(IF(IF(OR(C455="51", C455="52", C455="66"), (L455*'UNIT VALUES'!$C$26)-CALCS!O455,0)&gt;0, IF(OR(C455="51", C455="52", C455="66"), (L455*'UNIT VALUES'!$C$26)-CALCS!O455,0), 0), 0))</f>
        <v>0</v>
      </c>
      <c r="U455" s="25">
        <f>IF(C455="22", (O455*'UNIT VALUES'!$D$38)+(Q455*'UNIT VALUES'!$D$39)+(S455*'UNIT VALUES'!$D$40), (O455*'UNIT VALUES'!$D$28)+(Q455*'UNIT VALUES'!$D$29)+(S455*'UNIT VALUES'!$D$30))</f>
        <v>368972.81200686831</v>
      </c>
      <c r="V455" s="25">
        <f>IF(C455="22",(O455*'UNIT VALUES'!$D$41)+(Q455*'UNIT VALUES'!$D$42)+(R455*'UNIT VALUES'!$D$43),IF(C455="66",(Q455*'UNIT VALUES'!$D$31)+(T455*'UNIT VALUES'!$D$33)+(R455*'UNIT VALUES'!$D$34),(Q455*'UNIT VALUES'!$D$31)+(T455*'UNIT VALUES'!$D$32)+(R455*'UNIT VALUES'!$D$34)))</f>
        <v>185614.20160342794</v>
      </c>
      <c r="W455" s="25">
        <f t="shared" si="15"/>
        <v>368973</v>
      </c>
      <c r="X455" s="30">
        <f>ROUND(IF(C455="22", W455*'UNIT VALUES'!$D$44, W455*'UNIT VALUES'!$D$36), 0)</f>
        <v>322556</v>
      </c>
      <c r="Y455" s="168">
        <f>ROUND(IF(C455="22", IF(U455&gt;V455,O455*'UNIT VALUES'!$D$38*'UNIT VALUES'!$D$44,O455*'UNIT VALUES'!$D$41*'UNIT VALUES'!$D$44),IF(U455&gt;V455, O455*'UNIT VALUES'!$D$28*'UNIT VALUES'!$D$36,0)), 0)</f>
        <v>102285</v>
      </c>
      <c r="Z455" s="168">
        <f>ROUND(IF(C455="22", IF(U455&gt;V455,Q455*'UNIT VALUES'!$D$39*'UNIT VALUES'!$D$44,Q455*'UNIT VALUES'!$D$42*'UNIT VALUES'!$D$44), IF(U455&gt;V455, Q455*'UNIT VALUES'!$D$29*'UNIT VALUES'!$D$36, Q455*'UNIT VALUES'!$D$31*'UNIT VALUES'!$D$36)),0)</f>
        <v>148058</v>
      </c>
      <c r="AA455" s="168">
        <f>ROUND(IF(C455="22", IF(U455&gt;V455,0,R455*'UNIT VALUES'!$D$43*'UNIT VALUES'!$D$44),IF(CALCS!U455&gt;CALCS!V455,0,CALCS!R455*'UNIT VALUES'!$D$34*'UNIT VALUES'!$D$36)), 0)</f>
        <v>0</v>
      </c>
      <c r="AB455" s="168">
        <f>ROUND(IF(C455="22",IF(U455&gt;V455,S455*'UNIT VALUES'!$D$40*'UNIT VALUES'!$D$44,0),IF(U455&gt;V455,S455*'UNIT VALUES'!$D$30*'UNIT VALUES'!$D$36)), 0)</f>
        <v>72213</v>
      </c>
      <c r="AC455" s="168">
        <f>ROUND(IF(U455&gt;V455,0,IF(T455&gt;1, IF(C455="66", T455*'UNIT VALUES'!$D$33*'UNIT VALUES'!$D$36,T455*'UNIT VALUES'!$D$32*'UNIT VALUES'!$D$36),0)),0)</f>
        <v>0</v>
      </c>
      <c r="AD455" t="str">
        <f t="shared" si="16"/>
        <v>175148</v>
      </c>
    </row>
    <row r="456" spans="1:30" x14ac:dyDescent="0.25">
      <c r="A456" s="176" t="s">
        <v>5607</v>
      </c>
      <c r="B456" s="176" t="s">
        <v>1292</v>
      </c>
      <c r="C456" s="176" t="s">
        <v>47</v>
      </c>
      <c r="D456" s="176" t="s">
        <v>48</v>
      </c>
      <c r="E456" s="176" t="s">
        <v>1293</v>
      </c>
      <c r="F456" s="176" t="s">
        <v>1379</v>
      </c>
      <c r="G456" s="176" t="s">
        <v>135</v>
      </c>
      <c r="H456" s="176" t="s">
        <v>23</v>
      </c>
      <c r="I456" s="176" t="s">
        <v>1380</v>
      </c>
      <c r="J456" s="176" t="s">
        <v>1301</v>
      </c>
      <c r="K456" s="176" t="s">
        <v>3336</v>
      </c>
      <c r="L456" s="176" t="s">
        <v>5608</v>
      </c>
      <c r="M456" s="177">
        <v>54887</v>
      </c>
      <c r="N456" s="177">
        <v>54887</v>
      </c>
      <c r="O456" s="177">
        <v>51774</v>
      </c>
      <c r="P456" s="177">
        <v>0</v>
      </c>
      <c r="Q456" s="177">
        <v>4601</v>
      </c>
      <c r="R456" s="177">
        <v>15720</v>
      </c>
      <c r="S456" s="177">
        <v>160</v>
      </c>
      <c r="T456" s="24">
        <f>IF(P456&gt;0, ROUND(IF(IF(OR(C456="51", C456="52", C456="66"), (L456*'UNIT VALUES'!$C$26)-CALCS!P456,0)&gt;0, IF(OR(C456="51", C456="52", C456="66"), (L456*'UNIT VALUES'!$C$26)-CALCS!P456,0), 0), 0), ROUND(IF(IF(OR(C456="51", C456="52", C456="66"), (L456*'UNIT VALUES'!$C$26)-CALCS!O456,0)&gt;0, IF(OR(C456="51", C456="52", C456="66"), (L456*'UNIT VALUES'!$C$26)-CALCS!O456,0), 0), 0))</f>
        <v>44741</v>
      </c>
      <c r="U456" s="25">
        <f>IF(C456="22", (O456*'UNIT VALUES'!$D$38)+(Q456*'UNIT VALUES'!$D$39)+(S456*'UNIT VALUES'!$D$40), (O456*'UNIT VALUES'!$D$28)+(Q456*'UNIT VALUES'!$D$29)+(S456*'UNIT VALUES'!$D$30))</f>
        <v>262282.58956707566</v>
      </c>
      <c r="V456" s="25">
        <f>IF(C456="22",(O456*'UNIT VALUES'!$D$41)+(Q456*'UNIT VALUES'!$D$42)+(R456*'UNIT VALUES'!$D$43),IF(C456="66",(Q456*'UNIT VALUES'!$D$31)+(T456*'UNIT VALUES'!$D$33)+(R456*'UNIT VALUES'!$D$34),(Q456*'UNIT VALUES'!$D$31)+(T456*'UNIT VALUES'!$D$32)+(R456*'UNIT VALUES'!$D$34)))</f>
        <v>1928474.0739237051</v>
      </c>
      <c r="W456" s="25">
        <f t="shared" si="15"/>
        <v>1928474</v>
      </c>
      <c r="X456" s="30">
        <f>ROUND(IF(C456="22", W456*'UNIT VALUES'!$D$44, W456*'UNIT VALUES'!$D$36), 0)</f>
        <v>1685873</v>
      </c>
      <c r="Y456" s="168">
        <f>ROUND(IF(C456="22", IF(U456&gt;V456,O456*'UNIT VALUES'!$D$38*'UNIT VALUES'!$D$44,O456*'UNIT VALUES'!$D$41*'UNIT VALUES'!$D$44),IF(U456&gt;V456, O456*'UNIT VALUES'!$D$28*'UNIT VALUES'!$D$36,0)), 0)</f>
        <v>0</v>
      </c>
      <c r="Z456" s="168">
        <f>ROUND(IF(C456="22", IF(U456&gt;V456,Q456*'UNIT VALUES'!$D$39*'UNIT VALUES'!$D$44,Q456*'UNIT VALUES'!$D$42*'UNIT VALUES'!$D$44), IF(U456&gt;V456, Q456*'UNIT VALUES'!$D$29*'UNIT VALUES'!$D$36, Q456*'UNIT VALUES'!$D$31*'UNIT VALUES'!$D$36)),0)</f>
        <v>67391</v>
      </c>
      <c r="AA456" s="168">
        <f>ROUND(IF(C456="22", IF(U456&gt;V456,0,R456*'UNIT VALUES'!$D$43*'UNIT VALUES'!$D$44),IF(CALCS!U456&gt;CALCS!V456,0,CALCS!R456*'UNIT VALUES'!$D$34*'UNIT VALUES'!$D$36)), 0)</f>
        <v>1125055</v>
      </c>
      <c r="AB456" s="168">
        <f>ROUND(IF(C456="22",IF(U456&gt;V456,S456*'UNIT VALUES'!$D$40*'UNIT VALUES'!$D$44,0),IF(U456&gt;V456,S456*'UNIT VALUES'!$D$30*'UNIT VALUES'!$D$36)), 0)</f>
        <v>0</v>
      </c>
      <c r="AC456" s="168">
        <f>ROUND(IF(U456&gt;V456,0,IF(T456&gt;1, IF(C456="66", T456*'UNIT VALUES'!$D$33*'UNIT VALUES'!$D$36,T456*'UNIT VALUES'!$D$32*'UNIT VALUES'!$D$36),0)),0)</f>
        <v>493427</v>
      </c>
      <c r="AD456" t="str">
        <f t="shared" si="16"/>
        <v>175154</v>
      </c>
    </row>
    <row r="457" spans="1:30" x14ac:dyDescent="0.25">
      <c r="A457" s="176" t="s">
        <v>5609</v>
      </c>
      <c r="B457" s="176" t="s">
        <v>1292</v>
      </c>
      <c r="C457" s="176" t="s">
        <v>47</v>
      </c>
      <c r="D457" s="176" t="s">
        <v>48</v>
      </c>
      <c r="E457" s="176" t="s">
        <v>1293</v>
      </c>
      <c r="F457" s="176" t="s">
        <v>1382</v>
      </c>
      <c r="G457" s="176" t="s">
        <v>22</v>
      </c>
      <c r="H457" s="176" t="s">
        <v>23</v>
      </c>
      <c r="I457" s="176" t="s">
        <v>1383</v>
      </c>
      <c r="J457" s="176" t="s">
        <v>1301</v>
      </c>
      <c r="K457" s="176" t="s">
        <v>3336</v>
      </c>
      <c r="L457" s="176" t="s">
        <v>5610</v>
      </c>
      <c r="M457" s="177">
        <v>0</v>
      </c>
      <c r="N457" s="177">
        <v>0</v>
      </c>
      <c r="O457" s="177">
        <v>68766</v>
      </c>
      <c r="P457" s="177">
        <v>0</v>
      </c>
      <c r="Q457" s="177">
        <v>7182</v>
      </c>
      <c r="R457" s="177">
        <v>902</v>
      </c>
      <c r="S457" s="177">
        <v>1269</v>
      </c>
      <c r="T457" s="24">
        <f>IF(P457&gt;0, ROUND(IF(IF(OR(C457="51", C457="52", C457="66"), (L457*'UNIT VALUES'!$C$26)-CALCS!P457,0)&gt;0, IF(OR(C457="51", C457="52", C457="66"), (L457*'UNIT VALUES'!$C$26)-CALCS!P457,0), 0), 0), ROUND(IF(IF(OR(C457="51", C457="52", C457="66"), (L457*'UNIT VALUES'!$C$26)-CALCS!O457,0)&gt;0, IF(OR(C457="51", C457="52", C457="66"), (L457*'UNIT VALUES'!$C$26)-CALCS!O457,0), 0), 0))</f>
        <v>0</v>
      </c>
      <c r="U457" s="25">
        <f>IF(C457="22", (O457*'UNIT VALUES'!$D$38)+(Q457*'UNIT VALUES'!$D$39)+(S457*'UNIT VALUES'!$D$40), (O457*'UNIT VALUES'!$D$28)+(Q457*'UNIT VALUES'!$D$29)+(S457*'UNIT VALUES'!$D$30))</f>
        <v>550740.93828897807</v>
      </c>
      <c r="V457" s="25">
        <f>IF(C457="22",(O457*'UNIT VALUES'!$D$41)+(Q457*'UNIT VALUES'!$D$42)+(R457*'UNIT VALUES'!$D$43),IF(C457="66",(Q457*'UNIT VALUES'!$D$31)+(T457*'UNIT VALUES'!$D$33)+(R457*'UNIT VALUES'!$D$34),(Q457*'UNIT VALUES'!$D$31)+(T457*'UNIT VALUES'!$D$32)+(R457*'UNIT VALUES'!$D$34)))</f>
        <v>194177.88265784754</v>
      </c>
      <c r="W457" s="25">
        <f t="shared" si="15"/>
        <v>550741</v>
      </c>
      <c r="X457" s="30">
        <f>ROUND(IF(C457="22", W457*'UNIT VALUES'!$D$44, W457*'UNIT VALUES'!$D$36), 0)</f>
        <v>481458</v>
      </c>
      <c r="Y457" s="168">
        <f>ROUND(IF(C457="22", IF(U457&gt;V457,O457*'UNIT VALUES'!$D$38*'UNIT VALUES'!$D$44,O457*'UNIT VALUES'!$D$41*'UNIT VALUES'!$D$44),IF(U457&gt;V457, O457*'UNIT VALUES'!$D$28*'UNIT VALUES'!$D$36,0)), 0)</f>
        <v>125029</v>
      </c>
      <c r="Z457" s="168">
        <f>ROUND(IF(C457="22", IF(U457&gt;V457,Q457*'UNIT VALUES'!$D$39*'UNIT VALUES'!$D$44,Q457*'UNIT VALUES'!$D$42*'UNIT VALUES'!$D$44), IF(U457&gt;V457, Q457*'UNIT VALUES'!$D$29*'UNIT VALUES'!$D$36, Q457*'UNIT VALUES'!$D$31*'UNIT VALUES'!$D$36)),0)</f>
        <v>175326</v>
      </c>
      <c r="AA457" s="168">
        <f>ROUND(IF(C457="22", IF(U457&gt;V457,0,R457*'UNIT VALUES'!$D$43*'UNIT VALUES'!$D$44),IF(CALCS!U457&gt;CALCS!V457,0,CALCS!R457*'UNIT VALUES'!$D$34*'UNIT VALUES'!$D$36)), 0)</f>
        <v>0</v>
      </c>
      <c r="AB457" s="168">
        <f>ROUND(IF(C457="22",IF(U457&gt;V457,S457*'UNIT VALUES'!$D$40*'UNIT VALUES'!$D$44,0),IF(U457&gt;V457,S457*'UNIT VALUES'!$D$30*'UNIT VALUES'!$D$36)), 0)</f>
        <v>181103</v>
      </c>
      <c r="AC457" s="168">
        <f>ROUND(IF(U457&gt;V457,0,IF(T457&gt;1, IF(C457="66", T457*'UNIT VALUES'!$D$33*'UNIT VALUES'!$D$36,T457*'UNIT VALUES'!$D$32*'UNIT VALUES'!$D$36),0)),0)</f>
        <v>0</v>
      </c>
      <c r="AD457" t="str">
        <f t="shared" si="16"/>
        <v>175364</v>
      </c>
    </row>
    <row r="458" spans="1:30" x14ac:dyDescent="0.25">
      <c r="A458" s="176" t="s">
        <v>5611</v>
      </c>
      <c r="B458" s="176" t="s">
        <v>1292</v>
      </c>
      <c r="C458" s="176" t="s">
        <v>47</v>
      </c>
      <c r="D458" s="176" t="s">
        <v>48</v>
      </c>
      <c r="E458" s="176" t="s">
        <v>1293</v>
      </c>
      <c r="F458" s="176" t="s">
        <v>1385</v>
      </c>
      <c r="G458" s="176" t="s">
        <v>22</v>
      </c>
      <c r="H458" s="176" t="s">
        <v>23</v>
      </c>
      <c r="I458" s="176" t="s">
        <v>1386</v>
      </c>
      <c r="J458" s="176" t="s">
        <v>1387</v>
      </c>
      <c r="K458" s="176" t="s">
        <v>3336</v>
      </c>
      <c r="L458" s="176" t="s">
        <v>5612</v>
      </c>
      <c r="M458" s="177">
        <v>33967</v>
      </c>
      <c r="N458" s="177">
        <v>33967</v>
      </c>
      <c r="O458" s="177">
        <v>33038</v>
      </c>
      <c r="P458" s="177">
        <v>0</v>
      </c>
      <c r="Q458" s="177">
        <v>4285</v>
      </c>
      <c r="R458" s="177">
        <v>3205</v>
      </c>
      <c r="S458" s="177">
        <v>292</v>
      </c>
      <c r="T458" s="24">
        <f>IF(P458&gt;0, ROUND(IF(IF(OR(C458="51", C458="52", C458="66"), (L458*'UNIT VALUES'!$C$26)-CALCS!P458,0)&gt;0, IF(OR(C458="51", C458="52", C458="66"), (L458*'UNIT VALUES'!$C$26)-CALCS!P458,0), 0), 0), ROUND(IF(IF(OR(C458="51", C458="52", C458="66"), (L458*'UNIT VALUES'!$C$26)-CALCS!O458,0)&gt;0, IF(OR(C458="51", C458="52", C458="66"), (L458*'UNIT VALUES'!$C$26)-CALCS!O458,0), 0), 0))</f>
        <v>11427</v>
      </c>
      <c r="U458" s="25">
        <f>IF(C458="22", (O458*'UNIT VALUES'!$D$38)+(Q458*'UNIT VALUES'!$D$39)+(S458*'UNIT VALUES'!$D$40), (O458*'UNIT VALUES'!$D$28)+(Q458*'UNIT VALUES'!$D$29)+(S458*'UNIT VALUES'!$D$30))</f>
        <v>236039.85883319928</v>
      </c>
      <c r="V458" s="25">
        <f>IF(C458="22",(O458*'UNIT VALUES'!$D$41)+(Q458*'UNIT VALUES'!$D$42)+(R458*'UNIT VALUES'!$D$43),IF(C458="66",(Q458*'UNIT VALUES'!$D$31)+(T458*'UNIT VALUES'!$D$33)+(R458*'UNIT VALUES'!$D$34),(Q458*'UNIT VALUES'!$D$31)+(T458*'UNIT VALUES'!$D$32)+(R458*'UNIT VALUES'!$D$34)))</f>
        <v>478336.99439167301</v>
      </c>
      <c r="W458" s="25">
        <f t="shared" si="15"/>
        <v>478337</v>
      </c>
      <c r="X458" s="30">
        <f>ROUND(IF(C458="22", W458*'UNIT VALUES'!$D$44, W458*'UNIT VALUES'!$D$36), 0)</f>
        <v>418162</v>
      </c>
      <c r="Y458" s="168">
        <f>ROUND(IF(C458="22", IF(U458&gt;V458,O458*'UNIT VALUES'!$D$38*'UNIT VALUES'!$D$44,O458*'UNIT VALUES'!$D$41*'UNIT VALUES'!$D$44),IF(U458&gt;V458, O458*'UNIT VALUES'!$D$28*'UNIT VALUES'!$D$36,0)), 0)</f>
        <v>0</v>
      </c>
      <c r="Z458" s="168">
        <f>ROUND(IF(C458="22", IF(U458&gt;V458,Q458*'UNIT VALUES'!$D$39*'UNIT VALUES'!$D$44,Q458*'UNIT VALUES'!$D$42*'UNIT VALUES'!$D$44), IF(U458&gt;V458, Q458*'UNIT VALUES'!$D$29*'UNIT VALUES'!$D$36, Q458*'UNIT VALUES'!$D$31*'UNIT VALUES'!$D$36)),0)</f>
        <v>62763</v>
      </c>
      <c r="AA458" s="168">
        <f>ROUND(IF(C458="22", IF(U458&gt;V458,0,R458*'UNIT VALUES'!$D$43*'UNIT VALUES'!$D$44),IF(CALCS!U458&gt;CALCS!V458,0,CALCS!R458*'UNIT VALUES'!$D$34*'UNIT VALUES'!$D$36)), 0)</f>
        <v>229377</v>
      </c>
      <c r="AB458" s="168">
        <f>ROUND(IF(C458="22",IF(U458&gt;V458,S458*'UNIT VALUES'!$D$40*'UNIT VALUES'!$D$44,0),IF(U458&gt;V458,S458*'UNIT VALUES'!$D$30*'UNIT VALUES'!$D$36)), 0)</f>
        <v>0</v>
      </c>
      <c r="AC458" s="168">
        <f>ROUND(IF(U458&gt;V458,0,IF(T458&gt;1, IF(C458="66", T458*'UNIT VALUES'!$D$33*'UNIT VALUES'!$D$36,T458*'UNIT VALUES'!$D$32*'UNIT VALUES'!$D$36),0)),0)</f>
        <v>126023</v>
      </c>
      <c r="AD458" t="str">
        <f t="shared" si="16"/>
        <v>175520</v>
      </c>
    </row>
    <row r="459" spans="1:30" x14ac:dyDescent="0.25">
      <c r="A459" s="176" t="s">
        <v>5613</v>
      </c>
      <c r="B459" s="176" t="s">
        <v>1292</v>
      </c>
      <c r="C459" s="176" t="s">
        <v>27</v>
      </c>
      <c r="D459" s="176" t="s">
        <v>28</v>
      </c>
      <c r="E459" s="176" t="s">
        <v>1293</v>
      </c>
      <c r="F459" s="176" t="s">
        <v>1389</v>
      </c>
      <c r="G459" s="176" t="s">
        <v>117</v>
      </c>
      <c r="H459" s="176" t="s">
        <v>23</v>
      </c>
      <c r="I459" s="176" t="s">
        <v>1390</v>
      </c>
      <c r="J459" s="176" t="s">
        <v>1387</v>
      </c>
      <c r="K459" s="176" t="s">
        <v>3336</v>
      </c>
      <c r="L459" s="176" t="s">
        <v>5614</v>
      </c>
      <c r="M459" s="177">
        <v>124813</v>
      </c>
      <c r="N459" s="177">
        <v>124160</v>
      </c>
      <c r="O459" s="177">
        <v>114265</v>
      </c>
      <c r="P459" s="177">
        <v>113667</v>
      </c>
      <c r="Q459" s="177">
        <v>25067</v>
      </c>
      <c r="R459" s="177">
        <v>11234</v>
      </c>
      <c r="S459" s="177">
        <v>923</v>
      </c>
      <c r="T459" s="24">
        <f>IF(P459&gt;0, ROUND(IF(IF(OR(C459="51", C459="52", C459="66"), (L459*'UNIT VALUES'!$C$26)-CALCS!P459,0)&gt;0, IF(OR(C459="51", C459="52", C459="66"), (L459*'UNIT VALUES'!$C$26)-CALCS!P459,0), 0), 0), ROUND(IF(IF(OR(C459="51", C459="52", C459="66"), (L459*'UNIT VALUES'!$C$26)-CALCS!O459,0)&gt;0, IF(OR(C459="51", C459="52", C459="66"), (L459*'UNIT VALUES'!$C$26)-CALCS!O459,0), 0), 0))</f>
        <v>49308</v>
      </c>
      <c r="U459" s="25">
        <f>IF(C459="22", (O459*'UNIT VALUES'!$D$38)+(Q459*'UNIT VALUES'!$D$39)+(S459*'UNIT VALUES'!$D$40), (O459*'UNIT VALUES'!$D$28)+(Q459*'UNIT VALUES'!$D$29)+(S459*'UNIT VALUES'!$D$30))</f>
        <v>1088321.585288798</v>
      </c>
      <c r="V459" s="25">
        <f>IF(C459="22",(O459*'UNIT VALUES'!$D$41)+(Q459*'UNIT VALUES'!$D$42)+(R459*'UNIT VALUES'!$D$43),IF(C459="66",(Q459*'UNIT VALUES'!$D$31)+(T459*'UNIT VALUES'!$D$33)+(R459*'UNIT VALUES'!$D$34),(Q459*'UNIT VALUES'!$D$31)+(T459*'UNIT VALUES'!$D$32)+(R459*'UNIT VALUES'!$D$34)))</f>
        <v>1961738.5685623195</v>
      </c>
      <c r="W459" s="25">
        <f t="shared" si="15"/>
        <v>1961739</v>
      </c>
      <c r="X459" s="30">
        <f>ROUND(IF(C459="22", W459*'UNIT VALUES'!$D$44, W459*'UNIT VALUES'!$D$36), 0)</f>
        <v>1714953</v>
      </c>
      <c r="Y459" s="168">
        <f>ROUND(IF(C459="22", IF(U459&gt;V459,O459*'UNIT VALUES'!$D$38*'UNIT VALUES'!$D$44,O459*'UNIT VALUES'!$D$41*'UNIT VALUES'!$D$44),IF(U459&gt;V459, O459*'UNIT VALUES'!$D$28*'UNIT VALUES'!$D$36,0)), 0)</f>
        <v>0</v>
      </c>
      <c r="Z459" s="168">
        <f>ROUND(IF(C459="22", IF(U459&gt;V459,Q459*'UNIT VALUES'!$D$39*'UNIT VALUES'!$D$44,Q459*'UNIT VALUES'!$D$42*'UNIT VALUES'!$D$44), IF(U459&gt;V459, Q459*'UNIT VALUES'!$D$29*'UNIT VALUES'!$D$36, Q459*'UNIT VALUES'!$D$31*'UNIT VALUES'!$D$36)),0)</f>
        <v>367160</v>
      </c>
      <c r="AA459" s="168">
        <f>ROUND(IF(C459="22", IF(U459&gt;V459,0,R459*'UNIT VALUES'!$D$43*'UNIT VALUES'!$D$44),IF(CALCS!U459&gt;CALCS!V459,0,CALCS!R459*'UNIT VALUES'!$D$34*'UNIT VALUES'!$D$36)), 0)</f>
        <v>803999</v>
      </c>
      <c r="AB459" s="168">
        <f>ROUND(IF(C459="22",IF(U459&gt;V459,S459*'UNIT VALUES'!$D$40*'UNIT VALUES'!$D$44,0),IF(U459&gt;V459,S459*'UNIT VALUES'!$D$30*'UNIT VALUES'!$D$36)), 0)</f>
        <v>0</v>
      </c>
      <c r="AC459" s="168">
        <f>ROUND(IF(U459&gt;V459,0,IF(T459&gt;1, IF(C459="66", T459*'UNIT VALUES'!$D$33*'UNIT VALUES'!$D$36,T459*'UNIT VALUES'!$D$32*'UNIT VALUES'!$D$36),0)),0)</f>
        <v>543794</v>
      </c>
      <c r="AD459" t="str">
        <f t="shared" si="16"/>
        <v>175526</v>
      </c>
    </row>
    <row r="460" spans="1:30" x14ac:dyDescent="0.25">
      <c r="A460" s="176" t="s">
        <v>5615</v>
      </c>
      <c r="B460" s="176" t="s">
        <v>1292</v>
      </c>
      <c r="C460" s="176" t="s">
        <v>47</v>
      </c>
      <c r="D460" s="176" t="s">
        <v>48</v>
      </c>
      <c r="E460" s="176" t="s">
        <v>1293</v>
      </c>
      <c r="F460" s="176" t="s">
        <v>1392</v>
      </c>
      <c r="G460" s="176" t="s">
        <v>210</v>
      </c>
      <c r="H460" s="176" t="s">
        <v>23</v>
      </c>
      <c r="I460" s="176" t="s">
        <v>1393</v>
      </c>
      <c r="J460" s="176" t="s">
        <v>1316</v>
      </c>
      <c r="K460" s="176" t="s">
        <v>3336</v>
      </c>
      <c r="L460" s="176" t="s">
        <v>5616</v>
      </c>
      <c r="M460" s="177">
        <v>20161</v>
      </c>
      <c r="N460" s="177">
        <v>20161</v>
      </c>
      <c r="O460" s="177">
        <v>12815</v>
      </c>
      <c r="P460" s="177">
        <v>0</v>
      </c>
      <c r="Q460" s="177">
        <v>3207</v>
      </c>
      <c r="R460" s="177">
        <v>566</v>
      </c>
      <c r="S460" s="177">
        <v>177</v>
      </c>
      <c r="T460" s="24">
        <f>IF(P460&gt;0, ROUND(IF(IF(OR(C460="51", C460="52", C460="66"), (L460*'UNIT VALUES'!$C$26)-CALCS!P460,0)&gt;0, IF(OR(C460="51", C460="52", C460="66"), (L460*'UNIT VALUES'!$C$26)-CALCS!P460,0), 0), 0), ROUND(IF(IF(OR(C460="51", C460="52", C460="66"), (L460*'UNIT VALUES'!$C$26)-CALCS!O460,0)&gt;0, IF(OR(C460="51", C460="52", C460="66"), (L460*'UNIT VALUES'!$C$26)-CALCS!O460,0), 0), 0))</f>
        <v>22124</v>
      </c>
      <c r="U460" s="25">
        <f>IF(C460="22", (O460*'UNIT VALUES'!$D$38)+(Q460*'UNIT VALUES'!$D$39)+(S460*'UNIT VALUES'!$D$40), (O460*'UNIT VALUES'!$D$28)+(Q460*'UNIT VALUES'!$D$29)+(S460*'UNIT VALUES'!$D$30))</f>
        <v>145103.00405927619</v>
      </c>
      <c r="V460" s="25">
        <f>IF(C460="22",(O460*'UNIT VALUES'!$D$41)+(Q460*'UNIT VALUES'!$D$42)+(R460*'UNIT VALUES'!$D$43),IF(C460="66",(Q460*'UNIT VALUES'!$D$31)+(T460*'UNIT VALUES'!$D$33)+(R460*'UNIT VALUES'!$D$34),(Q460*'UNIT VALUES'!$D$31)+(T460*'UNIT VALUES'!$D$32)+(R460*'UNIT VALUES'!$D$34)))</f>
        <v>379176.10018178943</v>
      </c>
      <c r="W460" s="25">
        <f t="shared" si="15"/>
        <v>379176</v>
      </c>
      <c r="X460" s="30">
        <f>ROUND(IF(C460="22", W460*'UNIT VALUES'!$D$44, W460*'UNIT VALUES'!$D$36), 0)</f>
        <v>331476</v>
      </c>
      <c r="Y460" s="168">
        <f>ROUND(IF(C460="22", IF(U460&gt;V460,O460*'UNIT VALUES'!$D$38*'UNIT VALUES'!$D$44,O460*'UNIT VALUES'!$D$41*'UNIT VALUES'!$D$44),IF(U460&gt;V460, O460*'UNIT VALUES'!$D$28*'UNIT VALUES'!$D$36,0)), 0)</f>
        <v>0</v>
      </c>
      <c r="Z460" s="168">
        <f>ROUND(IF(C460="22", IF(U460&gt;V460,Q460*'UNIT VALUES'!$D$39*'UNIT VALUES'!$D$44,Q460*'UNIT VALUES'!$D$42*'UNIT VALUES'!$D$44), IF(U460&gt;V460, Q460*'UNIT VALUES'!$D$29*'UNIT VALUES'!$D$36, Q460*'UNIT VALUES'!$D$31*'UNIT VALUES'!$D$36)),0)</f>
        <v>46973</v>
      </c>
      <c r="AA460" s="168">
        <f>ROUND(IF(C460="22", IF(U460&gt;V460,0,R460*'UNIT VALUES'!$D$43*'UNIT VALUES'!$D$44),IF(CALCS!U460&gt;CALCS!V460,0,CALCS!R460*'UNIT VALUES'!$D$34*'UNIT VALUES'!$D$36)), 0)</f>
        <v>40508</v>
      </c>
      <c r="AB460" s="168">
        <f>ROUND(IF(C460="22",IF(U460&gt;V460,S460*'UNIT VALUES'!$D$40*'UNIT VALUES'!$D$44,0),IF(U460&gt;V460,S460*'UNIT VALUES'!$D$30*'UNIT VALUES'!$D$36)), 0)</f>
        <v>0</v>
      </c>
      <c r="AC460" s="168">
        <f>ROUND(IF(U460&gt;V460,0,IF(T460&gt;1, IF(C460="66", T460*'UNIT VALUES'!$D$33*'UNIT VALUES'!$D$36,T460*'UNIT VALUES'!$D$32*'UNIT VALUES'!$D$36),0)),0)</f>
        <v>243995</v>
      </c>
      <c r="AD460" t="str">
        <f t="shared" si="16"/>
        <v>175808</v>
      </c>
    </row>
    <row r="461" spans="1:30" x14ac:dyDescent="0.25">
      <c r="A461" s="176" t="s">
        <v>5617</v>
      </c>
      <c r="B461" s="176" t="s">
        <v>1292</v>
      </c>
      <c r="C461" s="176" t="s">
        <v>27</v>
      </c>
      <c r="D461" s="176" t="s">
        <v>28</v>
      </c>
      <c r="E461" s="176" t="s">
        <v>1293</v>
      </c>
      <c r="F461" s="176" t="s">
        <v>1395</v>
      </c>
      <c r="G461" s="176" t="s">
        <v>1396</v>
      </c>
      <c r="H461" s="176" t="s">
        <v>23</v>
      </c>
      <c r="I461" s="176" t="s">
        <v>201</v>
      </c>
      <c r="J461" s="176" t="s">
        <v>1397</v>
      </c>
      <c r="K461" s="176" t="s">
        <v>3336</v>
      </c>
      <c r="L461" s="176" t="s">
        <v>5618</v>
      </c>
      <c r="M461" s="177">
        <v>139712</v>
      </c>
      <c r="N461" s="177">
        <v>139712</v>
      </c>
      <c r="O461" s="177">
        <v>147651</v>
      </c>
      <c r="P461" s="177">
        <v>0</v>
      </c>
      <c r="Q461" s="177">
        <v>36338</v>
      </c>
      <c r="R461" s="177">
        <v>14237</v>
      </c>
      <c r="S461" s="177">
        <v>1736</v>
      </c>
      <c r="T461" s="24">
        <f>IF(P461&gt;0, ROUND(IF(IF(OR(C461="51", C461="52", C461="66"), (L461*'UNIT VALUES'!$C$26)-CALCS!P461,0)&gt;0, IF(OR(C461="51", C461="52", C461="66"), (L461*'UNIT VALUES'!$C$26)-CALCS!P461,0), 0), 0), ROUND(IF(IF(OR(C461="51", C461="52", C461="66"), (L461*'UNIT VALUES'!$C$26)-CALCS!O461,0)&gt;0, IF(OR(C461="51", C461="52", C461="66"), (L461*'UNIT VALUES'!$C$26)-CALCS!O461,0), 0), 0))</f>
        <v>52519</v>
      </c>
      <c r="U461" s="25">
        <f>IF(C461="22", (O461*'UNIT VALUES'!$D$38)+(Q461*'UNIT VALUES'!$D$39)+(S461*'UNIT VALUES'!$D$40), (O461*'UNIT VALUES'!$D$28)+(Q461*'UNIT VALUES'!$D$29)+(S461*'UNIT VALUES'!$D$30))</f>
        <v>1605221.2215663255</v>
      </c>
      <c r="V461" s="25">
        <f>IF(C461="22",(O461*'UNIT VALUES'!$D$41)+(Q461*'UNIT VALUES'!$D$42)+(R461*'UNIT VALUES'!$D$43),IF(C461="66",(Q461*'UNIT VALUES'!$D$31)+(T461*'UNIT VALUES'!$D$33)+(R461*'UNIT VALUES'!$D$34),(Q461*'UNIT VALUES'!$D$31)+(T461*'UNIT VALUES'!$D$32)+(R461*'UNIT VALUES'!$D$34)))</f>
        <v>2436938.7594091818</v>
      </c>
      <c r="W461" s="25">
        <f t="shared" si="15"/>
        <v>2436939</v>
      </c>
      <c r="X461" s="30">
        <f>ROUND(IF(C461="22", W461*'UNIT VALUES'!$D$44, W461*'UNIT VALUES'!$D$36), 0)</f>
        <v>2130373</v>
      </c>
      <c r="Y461" s="168">
        <f>ROUND(IF(C461="22", IF(U461&gt;V461,O461*'UNIT VALUES'!$D$38*'UNIT VALUES'!$D$44,O461*'UNIT VALUES'!$D$41*'UNIT VALUES'!$D$44),IF(U461&gt;V461, O461*'UNIT VALUES'!$D$28*'UNIT VALUES'!$D$36,0)), 0)</f>
        <v>0</v>
      </c>
      <c r="Z461" s="168">
        <f>ROUND(IF(C461="22", IF(U461&gt;V461,Q461*'UNIT VALUES'!$D$39*'UNIT VALUES'!$D$44,Q461*'UNIT VALUES'!$D$42*'UNIT VALUES'!$D$44), IF(U461&gt;V461, Q461*'UNIT VALUES'!$D$29*'UNIT VALUES'!$D$36, Q461*'UNIT VALUES'!$D$31*'UNIT VALUES'!$D$36)),0)</f>
        <v>532248</v>
      </c>
      <c r="AA461" s="168">
        <f>ROUND(IF(C461="22", IF(U461&gt;V461,0,R461*'UNIT VALUES'!$D$43*'UNIT VALUES'!$D$44),IF(CALCS!U461&gt;CALCS!V461,0,CALCS!R461*'UNIT VALUES'!$D$34*'UNIT VALUES'!$D$36)), 0)</f>
        <v>1018919</v>
      </c>
      <c r="AB461" s="168">
        <f>ROUND(IF(C461="22",IF(U461&gt;V461,S461*'UNIT VALUES'!$D$40*'UNIT VALUES'!$D$44,0),IF(U461&gt;V461,S461*'UNIT VALUES'!$D$30*'UNIT VALUES'!$D$36)), 0)</f>
        <v>0</v>
      </c>
      <c r="AC461" s="168">
        <f>ROUND(IF(U461&gt;V461,0,IF(T461&gt;1, IF(C461="66", T461*'UNIT VALUES'!$D$33*'UNIT VALUES'!$D$36,T461*'UNIT VALUES'!$D$32*'UNIT VALUES'!$D$36),0)),0)</f>
        <v>579207</v>
      </c>
      <c r="AD461" t="str">
        <f t="shared" si="16"/>
        <v>176000</v>
      </c>
    </row>
    <row r="462" spans="1:30" x14ac:dyDescent="0.25">
      <c r="A462" s="176" t="s">
        <v>5619</v>
      </c>
      <c r="B462" s="176" t="s">
        <v>1292</v>
      </c>
      <c r="C462" s="176" t="s">
        <v>27</v>
      </c>
      <c r="D462" s="176" t="s">
        <v>28</v>
      </c>
      <c r="E462" s="176" t="s">
        <v>1293</v>
      </c>
      <c r="F462" s="176" t="s">
        <v>1399</v>
      </c>
      <c r="G462" s="176" t="s">
        <v>1360</v>
      </c>
      <c r="H462" s="176" t="s">
        <v>23</v>
      </c>
      <c r="I462" s="176" t="s">
        <v>1400</v>
      </c>
      <c r="J462" s="176" t="s">
        <v>1244</v>
      </c>
      <c r="K462" s="176" t="s">
        <v>3336</v>
      </c>
      <c r="L462" s="176" t="s">
        <v>5620</v>
      </c>
      <c r="M462" s="177">
        <v>46828</v>
      </c>
      <c r="N462" s="177">
        <v>46952</v>
      </c>
      <c r="O462" s="177">
        <v>38210</v>
      </c>
      <c r="P462" s="177">
        <v>0</v>
      </c>
      <c r="Q462" s="177">
        <v>8176</v>
      </c>
      <c r="R462" s="177">
        <v>6119</v>
      </c>
      <c r="S462" s="177">
        <v>455</v>
      </c>
      <c r="T462" s="24">
        <f>IF(P462&gt;0, ROUND(IF(IF(OR(C462="51", C462="52", C462="66"), (L462*'UNIT VALUES'!$C$26)-CALCS!P462,0)&gt;0, IF(OR(C462="51", C462="52", C462="66"), (L462*'UNIT VALUES'!$C$26)-CALCS!P462,0), 0), 0), ROUND(IF(IF(OR(C462="51", C462="52", C462="66"), (L462*'UNIT VALUES'!$C$26)-CALCS!O462,0)&gt;0, IF(OR(C462="51", C462="52", C462="66"), (L462*'UNIT VALUES'!$C$26)-CALCS!O462,0), 0), 0))</f>
        <v>43723</v>
      </c>
      <c r="U462" s="25">
        <f>IF(C462="22", (O462*'UNIT VALUES'!$D$38)+(Q462*'UNIT VALUES'!$D$39)+(S462*'UNIT VALUES'!$D$40), (O462*'UNIT VALUES'!$D$28)+(Q462*'UNIT VALUES'!$D$29)+(S462*'UNIT VALUES'!$D$30))</f>
        <v>382061.89473439398</v>
      </c>
      <c r="V462" s="25">
        <f>IF(C462="22",(O462*'UNIT VALUES'!$D$41)+(Q462*'UNIT VALUES'!$D$42)+(R462*'UNIT VALUES'!$D$43),IF(C462="66",(Q462*'UNIT VALUES'!$D$31)+(T462*'UNIT VALUES'!$D$33)+(R462*'UNIT VALUES'!$D$34),(Q462*'UNIT VALUES'!$D$31)+(T462*'UNIT VALUES'!$D$32)+(R462*'UNIT VALUES'!$D$34)))</f>
        <v>1189522.9982007109</v>
      </c>
      <c r="W462" s="25">
        <f t="shared" si="15"/>
        <v>1189523</v>
      </c>
      <c r="X462" s="30">
        <f>ROUND(IF(C462="22", W462*'UNIT VALUES'!$D$44, W462*'UNIT VALUES'!$D$36), 0)</f>
        <v>1039882</v>
      </c>
      <c r="Y462" s="168">
        <f>ROUND(IF(C462="22", IF(U462&gt;V462,O462*'UNIT VALUES'!$D$38*'UNIT VALUES'!$D$44,O462*'UNIT VALUES'!$D$41*'UNIT VALUES'!$D$44),IF(U462&gt;V462, O462*'UNIT VALUES'!$D$28*'UNIT VALUES'!$D$36,0)), 0)</f>
        <v>0</v>
      </c>
      <c r="Z462" s="168">
        <f>ROUND(IF(C462="22", IF(U462&gt;V462,Q462*'UNIT VALUES'!$D$39*'UNIT VALUES'!$D$44,Q462*'UNIT VALUES'!$D$42*'UNIT VALUES'!$D$44), IF(U462&gt;V462, Q462*'UNIT VALUES'!$D$29*'UNIT VALUES'!$D$36, Q462*'UNIT VALUES'!$D$31*'UNIT VALUES'!$D$36)),0)</f>
        <v>119755</v>
      </c>
      <c r="AA462" s="168">
        <f>ROUND(IF(C462="22", IF(U462&gt;V462,0,R462*'UNIT VALUES'!$D$43*'UNIT VALUES'!$D$44),IF(CALCS!U462&gt;CALCS!V462,0,CALCS!R462*'UNIT VALUES'!$D$34*'UNIT VALUES'!$D$36)), 0)</f>
        <v>437927</v>
      </c>
      <c r="AB462" s="168">
        <f>ROUND(IF(C462="22",IF(U462&gt;V462,S462*'UNIT VALUES'!$D$40*'UNIT VALUES'!$D$44,0),IF(U462&gt;V462,S462*'UNIT VALUES'!$D$30*'UNIT VALUES'!$D$36)), 0)</f>
        <v>0</v>
      </c>
      <c r="AC462" s="168">
        <f>ROUND(IF(U462&gt;V462,0,IF(T462&gt;1, IF(C462="66", T462*'UNIT VALUES'!$D$33*'UNIT VALUES'!$D$36,T462*'UNIT VALUES'!$D$32*'UNIT VALUES'!$D$36),0)),0)</f>
        <v>482200</v>
      </c>
      <c r="AD462" t="str">
        <f t="shared" si="16"/>
        <v>176006</v>
      </c>
    </row>
    <row r="463" spans="1:30" x14ac:dyDescent="0.25">
      <c r="A463" s="176" t="s">
        <v>5621</v>
      </c>
      <c r="B463" s="176" t="s">
        <v>1292</v>
      </c>
      <c r="C463" s="176" t="s">
        <v>27</v>
      </c>
      <c r="D463" s="176" t="s">
        <v>28</v>
      </c>
      <c r="E463" s="176" t="s">
        <v>1293</v>
      </c>
      <c r="F463" s="176" t="s">
        <v>1402</v>
      </c>
      <c r="G463" s="176" t="s">
        <v>22</v>
      </c>
      <c r="H463" s="176" t="s">
        <v>23</v>
      </c>
      <c r="I463" s="176" t="s">
        <v>1403</v>
      </c>
      <c r="J463" s="176" t="s">
        <v>1301</v>
      </c>
      <c r="K463" s="176" t="s">
        <v>3336</v>
      </c>
      <c r="L463" s="176" t="s">
        <v>5622</v>
      </c>
      <c r="M463" s="177">
        <v>53363</v>
      </c>
      <c r="N463" s="177">
        <v>53305</v>
      </c>
      <c r="O463" s="177">
        <v>74446</v>
      </c>
      <c r="P463" s="177">
        <v>0</v>
      </c>
      <c r="Q463" s="177">
        <v>4469</v>
      </c>
      <c r="R463" s="177">
        <v>396</v>
      </c>
      <c r="S463" s="177">
        <v>644</v>
      </c>
      <c r="T463" s="24">
        <f>IF(P463&gt;0, ROUND(IF(IF(OR(C463="51", C463="52", C463="66"), (L463*'UNIT VALUES'!$C$26)-CALCS!P463,0)&gt;0, IF(OR(C463="51", C463="52", C463="66"), (L463*'UNIT VALUES'!$C$26)-CALCS!P463,0), 0), 0), ROUND(IF(IF(OR(C463="51", C463="52", C463="66"), (L463*'UNIT VALUES'!$C$26)-CALCS!O463,0)&gt;0, IF(OR(C463="51", C463="52", C463="66"), (L463*'UNIT VALUES'!$C$26)-CALCS!O463,0), 0), 0))</f>
        <v>0</v>
      </c>
      <c r="U463" s="25">
        <f>IF(C463="22", (O463*'UNIT VALUES'!$D$38)+(Q463*'UNIT VALUES'!$D$39)+(S463*'UNIT VALUES'!$D$40), (O463*'UNIT VALUES'!$D$28)+(Q463*'UNIT VALUES'!$D$29)+(S463*'UNIT VALUES'!$D$30))</f>
        <v>384763.08662297274</v>
      </c>
      <c r="V463" s="25">
        <f>IF(C463="22",(O463*'UNIT VALUES'!$D$41)+(Q463*'UNIT VALUES'!$D$42)+(R463*'UNIT VALUES'!$D$43),IF(C463="66",(Q463*'UNIT VALUES'!$D$31)+(T463*'UNIT VALUES'!$D$33)+(R463*'UNIT VALUES'!$D$34),(Q463*'UNIT VALUES'!$D$31)+(T463*'UNIT VALUES'!$D$32)+(R463*'UNIT VALUES'!$D$34)))</f>
        <v>107297.04103382927</v>
      </c>
      <c r="W463" s="25">
        <f t="shared" si="15"/>
        <v>384763</v>
      </c>
      <c r="X463" s="30">
        <f>ROUND(IF(C463="22", W463*'UNIT VALUES'!$D$44, W463*'UNIT VALUES'!$D$36), 0)</f>
        <v>336360</v>
      </c>
      <c r="Y463" s="168">
        <f>ROUND(IF(C463="22", IF(U463&gt;V463,O463*'UNIT VALUES'!$D$38*'UNIT VALUES'!$D$44,O463*'UNIT VALUES'!$D$41*'UNIT VALUES'!$D$44),IF(U463&gt;V463, O463*'UNIT VALUES'!$D$28*'UNIT VALUES'!$D$36,0)), 0)</f>
        <v>135356</v>
      </c>
      <c r="Z463" s="168">
        <f>ROUND(IF(C463="22", IF(U463&gt;V463,Q463*'UNIT VALUES'!$D$39*'UNIT VALUES'!$D$44,Q463*'UNIT VALUES'!$D$42*'UNIT VALUES'!$D$44), IF(U463&gt;V463, Q463*'UNIT VALUES'!$D$29*'UNIT VALUES'!$D$36, Q463*'UNIT VALUES'!$D$31*'UNIT VALUES'!$D$36)),0)</f>
        <v>109097</v>
      </c>
      <c r="AA463" s="168">
        <f>ROUND(IF(C463="22", IF(U463&gt;V463,0,R463*'UNIT VALUES'!$D$43*'UNIT VALUES'!$D$44),IF(CALCS!U463&gt;CALCS!V463,0,CALCS!R463*'UNIT VALUES'!$D$34*'UNIT VALUES'!$D$36)), 0)</f>
        <v>0</v>
      </c>
      <c r="AB463" s="168">
        <f>ROUND(IF(C463="22",IF(U463&gt;V463,S463*'UNIT VALUES'!$D$40*'UNIT VALUES'!$D$44,0),IF(U463&gt;V463,S463*'UNIT VALUES'!$D$30*'UNIT VALUES'!$D$36)), 0)</f>
        <v>91907</v>
      </c>
      <c r="AC463" s="168">
        <f>ROUND(IF(U463&gt;V463,0,IF(T463&gt;1, IF(C463="66", T463*'UNIT VALUES'!$D$33*'UNIT VALUES'!$D$36,T463*'UNIT VALUES'!$D$32*'UNIT VALUES'!$D$36),0)),0)</f>
        <v>0</v>
      </c>
      <c r="AD463" t="str">
        <f t="shared" si="16"/>
        <v>176300</v>
      </c>
    </row>
    <row r="464" spans="1:30" x14ac:dyDescent="0.25">
      <c r="A464" s="176" t="s">
        <v>5623</v>
      </c>
      <c r="B464" s="176" t="s">
        <v>1292</v>
      </c>
      <c r="C464" s="176" t="s">
        <v>27</v>
      </c>
      <c r="D464" s="176" t="s">
        <v>28</v>
      </c>
      <c r="E464" s="176" t="s">
        <v>1293</v>
      </c>
      <c r="F464" s="176" t="s">
        <v>1405</v>
      </c>
      <c r="G464" s="176" t="s">
        <v>135</v>
      </c>
      <c r="H464" s="176" t="s">
        <v>23</v>
      </c>
      <c r="I464" s="176" t="s">
        <v>1406</v>
      </c>
      <c r="J464" s="176" t="s">
        <v>1301</v>
      </c>
      <c r="K464" s="176" t="s">
        <v>3336</v>
      </c>
      <c r="L464" s="176" t="s">
        <v>5624</v>
      </c>
      <c r="M464" s="177">
        <v>60278</v>
      </c>
      <c r="N464" s="177">
        <v>60278</v>
      </c>
      <c r="O464" s="177">
        <v>64270</v>
      </c>
      <c r="P464" s="177">
        <v>0</v>
      </c>
      <c r="Q464" s="177">
        <v>7298</v>
      </c>
      <c r="R464" s="177">
        <v>2215</v>
      </c>
      <c r="S464" s="177">
        <v>887</v>
      </c>
      <c r="T464" s="24">
        <f>IF(P464&gt;0, ROUND(IF(IF(OR(C464="51", C464="52", C464="66"), (L464*'UNIT VALUES'!$C$26)-CALCS!P464,0)&gt;0, IF(OR(C464="51", C464="52", C464="66"), (L464*'UNIT VALUES'!$C$26)-CALCS!P464,0), 0), 0), ROUND(IF(IF(OR(C464="51", C464="52", C464="66"), (L464*'UNIT VALUES'!$C$26)-CALCS!O464,0)&gt;0, IF(OR(C464="51", C464="52", C464="66"), (L464*'UNIT VALUES'!$C$26)-CALCS!O464,0), 0), 0))</f>
        <v>29513</v>
      </c>
      <c r="U464" s="25">
        <f>IF(C464="22", (O464*'UNIT VALUES'!$D$38)+(Q464*'UNIT VALUES'!$D$39)+(S464*'UNIT VALUES'!$D$40), (O464*'UNIT VALUES'!$D$28)+(Q464*'UNIT VALUES'!$D$29)+(S464*'UNIT VALUES'!$D$30))</f>
        <v>482267.90348359337</v>
      </c>
      <c r="V464" s="25">
        <f>IF(C464="22",(O464*'UNIT VALUES'!$D$41)+(Q464*'UNIT VALUES'!$D$42)+(R464*'UNIT VALUES'!$D$43),IF(C464="66",(Q464*'UNIT VALUES'!$D$31)+(T464*'UNIT VALUES'!$D$33)+(R464*'UNIT VALUES'!$D$34),(Q464*'UNIT VALUES'!$D$31)+(T464*'UNIT VALUES'!$D$32)+(R464*'UNIT VALUES'!$D$34)))</f>
        <v>675935.6789957888</v>
      </c>
      <c r="W464" s="25">
        <f t="shared" si="15"/>
        <v>675936</v>
      </c>
      <c r="X464" s="30">
        <f>ROUND(IF(C464="22", W464*'UNIT VALUES'!$D$44, W464*'UNIT VALUES'!$D$36), 0)</f>
        <v>590904</v>
      </c>
      <c r="Y464" s="168">
        <f>ROUND(IF(C464="22", IF(U464&gt;V464,O464*'UNIT VALUES'!$D$38*'UNIT VALUES'!$D$44,O464*'UNIT VALUES'!$D$41*'UNIT VALUES'!$D$44),IF(U464&gt;V464, O464*'UNIT VALUES'!$D$28*'UNIT VALUES'!$D$36,0)), 0)</f>
        <v>0</v>
      </c>
      <c r="Z464" s="168">
        <f>ROUND(IF(C464="22", IF(U464&gt;V464,Q464*'UNIT VALUES'!$D$39*'UNIT VALUES'!$D$44,Q464*'UNIT VALUES'!$D$42*'UNIT VALUES'!$D$44), IF(U464&gt;V464, Q464*'UNIT VALUES'!$D$29*'UNIT VALUES'!$D$36, Q464*'UNIT VALUES'!$D$31*'UNIT VALUES'!$D$36)),0)</f>
        <v>106895</v>
      </c>
      <c r="AA464" s="168">
        <f>ROUND(IF(C464="22", IF(U464&gt;V464,0,R464*'UNIT VALUES'!$D$43*'UNIT VALUES'!$D$44),IF(CALCS!U464&gt;CALCS!V464,0,CALCS!R464*'UNIT VALUES'!$D$34*'UNIT VALUES'!$D$36)), 0)</f>
        <v>158524</v>
      </c>
      <c r="AB464" s="168">
        <f>ROUND(IF(C464="22",IF(U464&gt;V464,S464*'UNIT VALUES'!$D$40*'UNIT VALUES'!$D$44,0),IF(U464&gt;V464,S464*'UNIT VALUES'!$D$30*'UNIT VALUES'!$D$36)), 0)</f>
        <v>0</v>
      </c>
      <c r="AC464" s="168">
        <f>ROUND(IF(U464&gt;V464,0,IF(T464&gt;1, IF(C464="66", T464*'UNIT VALUES'!$D$33*'UNIT VALUES'!$D$36,T464*'UNIT VALUES'!$D$32*'UNIT VALUES'!$D$36),0)),0)</f>
        <v>325485</v>
      </c>
      <c r="AD464" t="str">
        <f t="shared" si="16"/>
        <v>176498</v>
      </c>
    </row>
    <row r="465" spans="1:30" x14ac:dyDescent="0.25">
      <c r="A465" s="176" t="s">
        <v>5625</v>
      </c>
      <c r="B465" s="176" t="s">
        <v>1292</v>
      </c>
      <c r="C465" s="176" t="s">
        <v>27</v>
      </c>
      <c r="D465" s="176" t="s">
        <v>28</v>
      </c>
      <c r="E465" s="176" t="s">
        <v>1293</v>
      </c>
      <c r="F465" s="176" t="s">
        <v>1408</v>
      </c>
      <c r="G465" s="176" t="s">
        <v>1409</v>
      </c>
      <c r="H465" s="176" t="s">
        <v>23</v>
      </c>
      <c r="I465" s="176" t="s">
        <v>1410</v>
      </c>
      <c r="J465" s="176" t="s">
        <v>1411</v>
      </c>
      <c r="K465" s="176" t="s">
        <v>3336</v>
      </c>
      <c r="L465" s="176" t="s">
        <v>5626</v>
      </c>
      <c r="M465" s="177">
        <v>100033</v>
      </c>
      <c r="N465" s="177">
        <v>99637</v>
      </c>
      <c r="O465" s="177">
        <v>115715</v>
      </c>
      <c r="P465" s="177">
        <v>0</v>
      </c>
      <c r="Q465" s="177">
        <v>22211</v>
      </c>
      <c r="R465" s="177">
        <v>10589</v>
      </c>
      <c r="S465" s="177">
        <v>705</v>
      </c>
      <c r="T465" s="24">
        <f>IF(P465&gt;0, ROUND(IF(IF(OR(C465="51", C465="52", C465="66"), (L465*'UNIT VALUES'!$C$26)-CALCS!P465,0)&gt;0, IF(OR(C465="51", C465="52", C465="66"), (L465*'UNIT VALUES'!$C$26)-CALCS!P465,0), 0), 0), ROUND(IF(IF(OR(C465="51", C465="52", C465="66"), (L465*'UNIT VALUES'!$C$26)-CALCS!O465,0)&gt;0, IF(OR(C465="51", C465="52", C465="66"), (L465*'UNIT VALUES'!$C$26)-CALCS!O465,0), 0), 0))</f>
        <v>15836</v>
      </c>
      <c r="U465" s="25">
        <f>IF(C465="22", (O465*'UNIT VALUES'!$D$38)+(Q465*'UNIT VALUES'!$D$39)+(S465*'UNIT VALUES'!$D$40), (O465*'UNIT VALUES'!$D$28)+(Q465*'UNIT VALUES'!$D$29)+(S465*'UNIT VALUES'!$D$30))</f>
        <v>975995.55316556385</v>
      </c>
      <c r="V465" s="25">
        <f>IF(C465="22",(O465*'UNIT VALUES'!$D$41)+(Q465*'UNIT VALUES'!$D$42)+(R465*'UNIT VALUES'!$D$43),IF(C465="66",(Q465*'UNIT VALUES'!$D$31)+(T465*'UNIT VALUES'!$D$33)+(R465*'UNIT VALUES'!$D$34),(Q465*'UNIT VALUES'!$D$31)+(T465*'UNIT VALUES'!$D$32)+(R465*'UNIT VALUES'!$D$34)))</f>
        <v>1438814.7260840503</v>
      </c>
      <c r="W465" s="25">
        <f t="shared" si="15"/>
        <v>1438815</v>
      </c>
      <c r="X465" s="30">
        <f>ROUND(IF(C465="22", W465*'UNIT VALUES'!$D$44, W465*'UNIT VALUES'!$D$36), 0)</f>
        <v>1257813</v>
      </c>
      <c r="Y465" s="168">
        <f>ROUND(IF(C465="22", IF(U465&gt;V465,O465*'UNIT VALUES'!$D$38*'UNIT VALUES'!$D$44,O465*'UNIT VALUES'!$D$41*'UNIT VALUES'!$D$44),IF(U465&gt;V465, O465*'UNIT VALUES'!$D$28*'UNIT VALUES'!$D$36,0)), 0)</f>
        <v>0</v>
      </c>
      <c r="Z465" s="168">
        <f>ROUND(IF(C465="22", IF(U465&gt;V465,Q465*'UNIT VALUES'!$D$39*'UNIT VALUES'!$D$44,Q465*'UNIT VALUES'!$D$42*'UNIT VALUES'!$D$44), IF(U465&gt;V465, Q465*'UNIT VALUES'!$D$29*'UNIT VALUES'!$D$36, Q465*'UNIT VALUES'!$D$31*'UNIT VALUES'!$D$36)),0)</f>
        <v>325328</v>
      </c>
      <c r="AA465" s="168">
        <f>ROUND(IF(C465="22", IF(U465&gt;V465,0,R465*'UNIT VALUES'!$D$43*'UNIT VALUES'!$D$44),IF(CALCS!U465&gt;CALCS!V465,0,CALCS!R465*'UNIT VALUES'!$D$34*'UNIT VALUES'!$D$36)), 0)</f>
        <v>757837</v>
      </c>
      <c r="AB465" s="168">
        <f>ROUND(IF(C465="22",IF(U465&gt;V465,S465*'UNIT VALUES'!$D$40*'UNIT VALUES'!$D$44,0),IF(U465&gt;V465,S465*'UNIT VALUES'!$D$30*'UNIT VALUES'!$D$36)), 0)</f>
        <v>0</v>
      </c>
      <c r="AC465" s="168">
        <f>ROUND(IF(U465&gt;V465,0,IF(T465&gt;1, IF(C465="66", T465*'UNIT VALUES'!$D$33*'UNIT VALUES'!$D$36,T465*'UNIT VALUES'!$D$32*'UNIT VALUES'!$D$36),0)),0)</f>
        <v>174648</v>
      </c>
      <c r="AD465" t="str">
        <f t="shared" si="16"/>
        <v>176648</v>
      </c>
    </row>
    <row r="466" spans="1:30" x14ac:dyDescent="0.25">
      <c r="A466" s="176" t="s">
        <v>5627</v>
      </c>
      <c r="B466" s="176" t="s">
        <v>1292</v>
      </c>
      <c r="C466" s="176" t="s">
        <v>27</v>
      </c>
      <c r="D466" s="176" t="s">
        <v>28</v>
      </c>
      <c r="E466" s="176" t="s">
        <v>1293</v>
      </c>
      <c r="F466" s="176" t="s">
        <v>1414</v>
      </c>
      <c r="G466" s="176" t="s">
        <v>210</v>
      </c>
      <c r="H466" s="176" t="s">
        <v>23</v>
      </c>
      <c r="I466" s="176" t="s">
        <v>1415</v>
      </c>
      <c r="J466" s="176" t="s">
        <v>1316</v>
      </c>
      <c r="K466" s="176" t="s">
        <v>3336</v>
      </c>
      <c r="L466" s="176" t="s">
        <v>5628</v>
      </c>
      <c r="M466" s="177">
        <v>36796</v>
      </c>
      <c r="N466" s="177">
        <v>35978</v>
      </c>
      <c r="O466" s="177">
        <v>42014</v>
      </c>
      <c r="P466" s="177">
        <v>41080</v>
      </c>
      <c r="Q466" s="177">
        <v>12027</v>
      </c>
      <c r="R466" s="177">
        <v>2371</v>
      </c>
      <c r="S466" s="177">
        <v>267</v>
      </c>
      <c r="T466" s="24">
        <f>IF(P466&gt;0, ROUND(IF(IF(OR(C466="51", C466="52", C466="66"), (L466*'UNIT VALUES'!$C$26)-CALCS!P466,0)&gt;0, IF(OR(C466="51", C466="52", C466="66"), (L466*'UNIT VALUES'!$C$26)-CALCS!P466,0), 0), 0), ROUND(IF(IF(OR(C466="51", C466="52", C466="66"), (L466*'UNIT VALUES'!$C$26)-CALCS!O466,0)&gt;0, IF(OR(C466="51", C466="52", C466="66"), (L466*'UNIT VALUES'!$C$26)-CALCS!O466,0), 0), 0))</f>
        <v>2039</v>
      </c>
      <c r="U466" s="25">
        <f>IF(C466="22", (O466*'UNIT VALUES'!$D$38)+(Q466*'UNIT VALUES'!$D$39)+(S466*'UNIT VALUES'!$D$40), (O466*'UNIT VALUES'!$D$28)+(Q466*'UNIT VALUES'!$D$29)+(S466*'UNIT VALUES'!$D$30))</f>
        <v>466821.04027191189</v>
      </c>
      <c r="V466" s="25">
        <f>IF(C466="22",(O466*'UNIT VALUES'!$D$41)+(Q466*'UNIT VALUES'!$D$42)+(R466*'UNIT VALUES'!$D$43),IF(C466="66",(Q466*'UNIT VALUES'!$D$31)+(T466*'UNIT VALUES'!$D$33)+(R466*'UNIT VALUES'!$D$34),(Q466*'UNIT VALUES'!$D$31)+(T466*'UNIT VALUES'!$D$32)+(R466*'UNIT VALUES'!$D$34)))</f>
        <v>421341.38824640983</v>
      </c>
      <c r="W466" s="25">
        <f t="shared" si="15"/>
        <v>466821</v>
      </c>
      <c r="X466" s="30">
        <f>ROUND(IF(C466="22", W466*'UNIT VALUES'!$D$44, W466*'UNIT VALUES'!$D$36), 0)</f>
        <v>408095</v>
      </c>
      <c r="Y466" s="168">
        <f>ROUND(IF(C466="22", IF(U466&gt;V466,O466*'UNIT VALUES'!$D$38*'UNIT VALUES'!$D$44,O466*'UNIT VALUES'!$D$41*'UNIT VALUES'!$D$44),IF(U466&gt;V466, O466*'UNIT VALUES'!$D$28*'UNIT VALUES'!$D$36,0)), 0)</f>
        <v>76389</v>
      </c>
      <c r="Z466" s="168">
        <f>ROUND(IF(C466="22", IF(U466&gt;V466,Q466*'UNIT VALUES'!$D$39*'UNIT VALUES'!$D$44,Q466*'UNIT VALUES'!$D$42*'UNIT VALUES'!$D$44), IF(U466&gt;V466, Q466*'UNIT VALUES'!$D$29*'UNIT VALUES'!$D$36, Q466*'UNIT VALUES'!$D$31*'UNIT VALUES'!$D$36)),0)</f>
        <v>293602</v>
      </c>
      <c r="AA466" s="168">
        <f>ROUND(IF(C466="22", IF(U466&gt;V466,0,R466*'UNIT VALUES'!$D$43*'UNIT VALUES'!$D$44),IF(CALCS!U466&gt;CALCS!V466,0,CALCS!R466*'UNIT VALUES'!$D$34*'UNIT VALUES'!$D$36)), 0)</f>
        <v>0</v>
      </c>
      <c r="AB466" s="168">
        <f>ROUND(IF(C466="22",IF(U466&gt;V466,S466*'UNIT VALUES'!$D$40*'UNIT VALUES'!$D$44,0),IF(U466&gt;V466,S466*'UNIT VALUES'!$D$30*'UNIT VALUES'!$D$36)), 0)</f>
        <v>38104</v>
      </c>
      <c r="AC466" s="168">
        <f>ROUND(IF(U466&gt;V466,0,IF(T466&gt;1, IF(C466="66", T466*'UNIT VALUES'!$D$33*'UNIT VALUES'!$D$36,T466*'UNIT VALUES'!$D$32*'UNIT VALUES'!$D$36),0)),0)</f>
        <v>0</v>
      </c>
      <c r="AD466" t="str">
        <f t="shared" si="16"/>
        <v>177122</v>
      </c>
    </row>
    <row r="467" spans="1:30" x14ac:dyDescent="0.25">
      <c r="A467" s="176" t="s">
        <v>5629</v>
      </c>
      <c r="B467" s="176" t="s">
        <v>1292</v>
      </c>
      <c r="C467" s="176" t="s">
        <v>47</v>
      </c>
      <c r="D467" s="176" t="s">
        <v>48</v>
      </c>
      <c r="E467" s="176" t="s">
        <v>1293</v>
      </c>
      <c r="F467" s="176" t="s">
        <v>1417</v>
      </c>
      <c r="G467" s="176" t="s">
        <v>82</v>
      </c>
      <c r="H467" s="176" t="s">
        <v>23</v>
      </c>
      <c r="I467" s="176" t="s">
        <v>1418</v>
      </c>
      <c r="J467" s="176" t="s">
        <v>1374</v>
      </c>
      <c r="K467" s="176" t="s">
        <v>3336</v>
      </c>
      <c r="L467" s="176" t="s">
        <v>5630</v>
      </c>
      <c r="M467" s="177">
        <v>67653</v>
      </c>
      <c r="N467" s="177">
        <v>67653</v>
      </c>
      <c r="O467" s="177">
        <v>88182</v>
      </c>
      <c r="P467" s="177">
        <v>0</v>
      </c>
      <c r="Q467" s="177">
        <v>18786</v>
      </c>
      <c r="R467" s="177">
        <v>5899</v>
      </c>
      <c r="S467" s="177">
        <v>1923</v>
      </c>
      <c r="T467" s="24">
        <f>IF(P467&gt;0, ROUND(IF(IF(OR(C467="51", C467="52", C467="66"), (L467*'UNIT VALUES'!$C$26)-CALCS!P467,0)&gt;0, IF(OR(C467="51", C467="52", C467="66"), (L467*'UNIT VALUES'!$C$26)-CALCS!P467,0), 0), 0), ROUND(IF(IF(OR(C467="51", C467="52", C467="66"), (L467*'UNIT VALUES'!$C$26)-CALCS!O467,0)&gt;0, IF(OR(C467="51", C467="52", C467="66"), (L467*'UNIT VALUES'!$C$26)-CALCS!O467,0), 0), 0))</f>
        <v>0</v>
      </c>
      <c r="U467" s="25">
        <f>IF(C467="22", (O467*'UNIT VALUES'!$D$38)+(Q467*'UNIT VALUES'!$D$39)+(S467*'UNIT VALUES'!$D$40), (O467*'UNIT VALUES'!$D$28)+(Q467*'UNIT VALUES'!$D$29)+(S467*'UNIT VALUES'!$D$30))</f>
        <v>1021927.7529162209</v>
      </c>
      <c r="V467" s="25">
        <f>IF(C467="22",(O467*'UNIT VALUES'!$D$41)+(Q467*'UNIT VALUES'!$D$42)+(R467*'UNIT VALUES'!$D$43),IF(C467="66",(Q467*'UNIT VALUES'!$D$31)+(T467*'UNIT VALUES'!$D$33)+(R467*'UNIT VALUES'!$D$34),(Q467*'UNIT VALUES'!$D$31)+(T467*'UNIT VALUES'!$D$32)+(R467*'UNIT VALUES'!$D$34)))</f>
        <v>797692.18008853169</v>
      </c>
      <c r="W467" s="25">
        <f t="shared" si="15"/>
        <v>1021928</v>
      </c>
      <c r="X467" s="30">
        <f>ROUND(IF(C467="22", W467*'UNIT VALUES'!$D$44, W467*'UNIT VALUES'!$D$36), 0)</f>
        <v>893370</v>
      </c>
      <c r="Y467" s="168">
        <f>ROUND(IF(C467="22", IF(U467&gt;V467,O467*'UNIT VALUES'!$D$38*'UNIT VALUES'!$D$44,O467*'UNIT VALUES'!$D$41*'UNIT VALUES'!$D$44),IF(U467&gt;V467, O467*'UNIT VALUES'!$D$28*'UNIT VALUES'!$D$36,0)), 0)</f>
        <v>160331</v>
      </c>
      <c r="Z467" s="168">
        <f>ROUND(IF(C467="22", IF(U467&gt;V467,Q467*'UNIT VALUES'!$D$39*'UNIT VALUES'!$D$44,Q467*'UNIT VALUES'!$D$42*'UNIT VALUES'!$D$44), IF(U467&gt;V467, Q467*'UNIT VALUES'!$D$29*'UNIT VALUES'!$D$36, Q467*'UNIT VALUES'!$D$31*'UNIT VALUES'!$D$36)),0)</f>
        <v>458602</v>
      </c>
      <c r="AA467" s="168">
        <f>ROUND(IF(C467="22", IF(U467&gt;V467,0,R467*'UNIT VALUES'!$D$43*'UNIT VALUES'!$D$44),IF(CALCS!U467&gt;CALCS!V467,0,CALCS!R467*'UNIT VALUES'!$D$34*'UNIT VALUES'!$D$36)), 0)</f>
        <v>0</v>
      </c>
      <c r="AB467" s="168">
        <f>ROUND(IF(C467="22",IF(U467&gt;V467,S467*'UNIT VALUES'!$D$40*'UNIT VALUES'!$D$44,0),IF(U467&gt;V467,S467*'UNIT VALUES'!$D$30*'UNIT VALUES'!$D$36)), 0)</f>
        <v>274437</v>
      </c>
      <c r="AC467" s="168">
        <f>ROUND(IF(U467&gt;V467,0,IF(T467&gt;1, IF(C467="66", T467*'UNIT VALUES'!$D$33*'UNIT VALUES'!$D$36,T467*'UNIT VALUES'!$D$32*'UNIT VALUES'!$D$36),0)),0)</f>
        <v>0</v>
      </c>
      <c r="AD467" t="str">
        <f t="shared" si="16"/>
        <v>177404</v>
      </c>
    </row>
    <row r="468" spans="1:30" x14ac:dyDescent="0.25">
      <c r="A468" s="176" t="s">
        <v>5631</v>
      </c>
      <c r="B468" s="176" t="s">
        <v>1292</v>
      </c>
      <c r="C468" s="176" t="s">
        <v>47</v>
      </c>
      <c r="D468" s="176" t="s">
        <v>48</v>
      </c>
      <c r="E468" s="176" t="s">
        <v>1293</v>
      </c>
      <c r="F468" s="176" t="s">
        <v>1420</v>
      </c>
      <c r="G468" s="176" t="s">
        <v>1338</v>
      </c>
      <c r="H468" s="176" t="s">
        <v>23</v>
      </c>
      <c r="I468" s="176" t="s">
        <v>1421</v>
      </c>
      <c r="J468" s="176" t="s">
        <v>1301</v>
      </c>
      <c r="K468" s="176" t="s">
        <v>3336</v>
      </c>
      <c r="L468" s="176" t="s">
        <v>5632</v>
      </c>
      <c r="M468" s="177">
        <v>43043</v>
      </c>
      <c r="N468" s="177">
        <v>43043</v>
      </c>
      <c r="O468" s="177">
        <v>53389</v>
      </c>
      <c r="P468" s="177">
        <v>0</v>
      </c>
      <c r="Q468" s="177">
        <v>3496</v>
      </c>
      <c r="R468" s="177">
        <v>1543</v>
      </c>
      <c r="S468" s="177">
        <v>308</v>
      </c>
      <c r="T468" s="24">
        <f>IF(P468&gt;0, ROUND(IF(IF(OR(C468="51", C468="52", C468="66"), (L468*'UNIT VALUES'!$C$26)-CALCS!P468,0)&gt;0, IF(OR(C468="51", C468="52", C468="66"), (L468*'UNIT VALUES'!$C$26)-CALCS!P468,0), 0), 0), ROUND(IF(IF(OR(C468="51", C468="52", C468="66"), (L468*'UNIT VALUES'!$C$26)-CALCS!O468,0)&gt;0, IF(OR(C468="51", C468="52", C468="66"), (L468*'UNIT VALUES'!$C$26)-CALCS!O468,0), 0), 0))</f>
        <v>0</v>
      </c>
      <c r="U468" s="25">
        <f>IF(C468="22", (O468*'UNIT VALUES'!$D$38)+(Q468*'UNIT VALUES'!$D$39)+(S468*'UNIT VALUES'!$D$40), (O468*'UNIT VALUES'!$D$28)+(Q468*'UNIT VALUES'!$D$29)+(S468*'UNIT VALUES'!$D$30))</f>
        <v>258945.54752932041</v>
      </c>
      <c r="V468" s="25">
        <f>IF(C468="22",(O468*'UNIT VALUES'!$D$41)+(Q468*'UNIT VALUES'!$D$42)+(R468*'UNIT VALUES'!$D$43),IF(C468="66",(Q468*'UNIT VALUES'!$D$31)+(T468*'UNIT VALUES'!$D$33)+(R468*'UNIT VALUES'!$D$34),(Q468*'UNIT VALUES'!$D$31)+(T468*'UNIT VALUES'!$D$32)+(R468*'UNIT VALUES'!$D$34)))</f>
        <v>184896.2327008</v>
      </c>
      <c r="W468" s="25">
        <f t="shared" si="15"/>
        <v>258946</v>
      </c>
      <c r="X468" s="30">
        <f>ROUND(IF(C468="22", W468*'UNIT VALUES'!$D$44, W468*'UNIT VALUES'!$D$36), 0)</f>
        <v>226371</v>
      </c>
      <c r="Y468" s="168">
        <f>ROUND(IF(C468="22", IF(U468&gt;V468,O468*'UNIT VALUES'!$D$38*'UNIT VALUES'!$D$44,O468*'UNIT VALUES'!$D$41*'UNIT VALUES'!$D$44),IF(U468&gt;V468, O468*'UNIT VALUES'!$D$28*'UNIT VALUES'!$D$36,0)), 0)</f>
        <v>97071</v>
      </c>
      <c r="Z468" s="168">
        <f>ROUND(IF(C468="22", IF(U468&gt;V468,Q468*'UNIT VALUES'!$D$39*'UNIT VALUES'!$D$44,Q468*'UNIT VALUES'!$D$42*'UNIT VALUES'!$D$44), IF(U468&gt;V468, Q468*'UNIT VALUES'!$D$29*'UNIT VALUES'!$D$36, Q468*'UNIT VALUES'!$D$31*'UNIT VALUES'!$D$36)),0)</f>
        <v>85344</v>
      </c>
      <c r="AA468" s="168">
        <f>ROUND(IF(C468="22", IF(U468&gt;V468,0,R468*'UNIT VALUES'!$D$43*'UNIT VALUES'!$D$44),IF(CALCS!U468&gt;CALCS!V468,0,CALCS!R468*'UNIT VALUES'!$D$34*'UNIT VALUES'!$D$36)), 0)</f>
        <v>0</v>
      </c>
      <c r="AB468" s="168">
        <f>ROUND(IF(C468="22",IF(U468&gt;V468,S468*'UNIT VALUES'!$D$40*'UNIT VALUES'!$D$44,0),IF(U468&gt;V468,S468*'UNIT VALUES'!$D$30*'UNIT VALUES'!$D$36)), 0)</f>
        <v>43956</v>
      </c>
      <c r="AC468" s="168">
        <f>ROUND(IF(U468&gt;V468,0,IF(T468&gt;1, IF(C468="66", T468*'UNIT VALUES'!$D$33*'UNIT VALUES'!$D$36,T468*'UNIT VALUES'!$D$32*'UNIT VALUES'!$D$36),0)),0)</f>
        <v>0</v>
      </c>
      <c r="AD468" t="str">
        <f t="shared" si="16"/>
        <v>177548</v>
      </c>
    </row>
    <row r="469" spans="1:30" x14ac:dyDescent="0.25">
      <c r="A469" s="176" t="s">
        <v>5633</v>
      </c>
      <c r="B469" s="176" t="s">
        <v>1292</v>
      </c>
      <c r="C469" s="176" t="s">
        <v>99</v>
      </c>
      <c r="D469" s="176" t="s">
        <v>100</v>
      </c>
      <c r="E469" s="176" t="s">
        <v>1293</v>
      </c>
      <c r="F469" s="176" t="s">
        <v>1111</v>
      </c>
      <c r="G469" s="176" t="s">
        <v>135</v>
      </c>
      <c r="H469" s="176" t="s">
        <v>23</v>
      </c>
      <c r="I469" s="176" t="s">
        <v>23</v>
      </c>
      <c r="J469" s="176" t="s">
        <v>1301</v>
      </c>
      <c r="K469" s="176" t="s">
        <v>3336</v>
      </c>
      <c r="L469" s="176" t="s">
        <v>5634</v>
      </c>
      <c r="M469" s="177">
        <v>1477763</v>
      </c>
      <c r="N469" s="177">
        <v>1481748</v>
      </c>
      <c r="O469" s="177">
        <v>1661674</v>
      </c>
      <c r="P469" s="177">
        <v>0</v>
      </c>
      <c r="Q469" s="177">
        <v>194531</v>
      </c>
      <c r="R469" s="177">
        <v>67627</v>
      </c>
      <c r="S469" s="177">
        <v>17367</v>
      </c>
      <c r="T469" s="24">
        <f>IF(P469&gt;0, ROUND(IF(IF(OR(C469="51", C469="52", C469="66"), (L469*'UNIT VALUES'!$C$26)-CALCS!P469,0)&gt;0, IF(OR(C469="51", C469="52", C469="66"), (L469*'UNIT VALUES'!$C$26)-CALCS!P469,0), 0), 0), ROUND(IF(IF(OR(C469="51", C469="52", C469="66"), (L469*'UNIT VALUES'!$C$26)-CALCS!O469,0)&gt;0, IF(OR(C469="51", C469="52", C469="66"), (L469*'UNIT VALUES'!$C$26)-CALCS!O469,0), 0), 0))</f>
        <v>35619</v>
      </c>
      <c r="U469" s="25">
        <f>IF(C469="22", (O469*'UNIT VALUES'!$D$38)+(Q469*'UNIT VALUES'!$D$39)+(S469*'UNIT VALUES'!$D$40), (O469*'UNIT VALUES'!$D$28)+(Q469*'UNIT VALUES'!$D$29)+(S469*'UNIT VALUES'!$D$30))</f>
        <v>11723383.89870674</v>
      </c>
      <c r="V469" s="25">
        <f>IF(C469="22",(O469*'UNIT VALUES'!$D$41)+(Q469*'UNIT VALUES'!$D$42)+(R469*'UNIT VALUES'!$D$43),IF(C469="66",(Q469*'UNIT VALUES'!$D$31)+(T469*'UNIT VALUES'!$D$33)+(R469*'UNIT VALUES'!$D$34),(Q469*'UNIT VALUES'!$D$31)+(T469*'UNIT VALUES'!$D$32)+(R469*'UNIT VALUES'!$D$34)))</f>
        <v>9203015.552804647</v>
      </c>
      <c r="W469" s="25">
        <f t="shared" si="15"/>
        <v>11723384</v>
      </c>
      <c r="X469" s="30">
        <f>ROUND(IF(C469="22", W469*'UNIT VALUES'!$D$44, W469*'UNIT VALUES'!$D$36), 0)</f>
        <v>10248589</v>
      </c>
      <c r="Y469" s="168">
        <f>ROUND(IF(C469="22", IF(U469&gt;V469,O469*'UNIT VALUES'!$D$38*'UNIT VALUES'!$D$44,O469*'UNIT VALUES'!$D$41*'UNIT VALUES'!$D$44),IF(U469&gt;V469, O469*'UNIT VALUES'!$D$28*'UNIT VALUES'!$D$36,0)), 0)</f>
        <v>3021219</v>
      </c>
      <c r="Z469" s="168">
        <f>ROUND(IF(C469="22", IF(U469&gt;V469,Q469*'UNIT VALUES'!$D$39*'UNIT VALUES'!$D$44,Q469*'UNIT VALUES'!$D$42*'UNIT VALUES'!$D$44), IF(U469&gt;V469, Q469*'UNIT VALUES'!$D$29*'UNIT VALUES'!$D$36, Q469*'UNIT VALUES'!$D$31*'UNIT VALUES'!$D$36)),0)</f>
        <v>4748871</v>
      </c>
      <c r="AA469" s="168">
        <f>ROUND(IF(C469="22", IF(U469&gt;V469,0,R469*'UNIT VALUES'!$D$43*'UNIT VALUES'!$D$44),IF(CALCS!U469&gt;CALCS!V469,0,CALCS!R469*'UNIT VALUES'!$D$34*'UNIT VALUES'!$D$36)), 0)</f>
        <v>0</v>
      </c>
      <c r="AB469" s="168">
        <f>ROUND(IF(C469="22",IF(U469&gt;V469,S469*'UNIT VALUES'!$D$40*'UNIT VALUES'!$D$44,0),IF(U469&gt;V469,S469*'UNIT VALUES'!$D$30*'UNIT VALUES'!$D$36)), 0)</f>
        <v>2478499</v>
      </c>
      <c r="AC469" s="168">
        <f>ROUND(IF(U469&gt;V469,0,IF(T469&gt;1, IF(C469="66", T469*'UNIT VALUES'!$D$33*'UNIT VALUES'!$D$36,T469*'UNIT VALUES'!$D$32*'UNIT VALUES'!$D$36),0)),0)</f>
        <v>0</v>
      </c>
      <c r="AD469" t="str">
        <f t="shared" si="16"/>
        <v>179031</v>
      </c>
    </row>
    <row r="470" spans="1:30" x14ac:dyDescent="0.25">
      <c r="A470" s="176" t="s">
        <v>5635</v>
      </c>
      <c r="B470" s="176" t="s">
        <v>1292</v>
      </c>
      <c r="C470" s="176" t="s">
        <v>99</v>
      </c>
      <c r="D470" s="176" t="s">
        <v>100</v>
      </c>
      <c r="E470" s="176" t="s">
        <v>1293</v>
      </c>
      <c r="F470" s="176" t="s">
        <v>1424</v>
      </c>
      <c r="G470" s="176" t="s">
        <v>1338</v>
      </c>
      <c r="H470" s="176" t="s">
        <v>23</v>
      </c>
      <c r="I470" s="176" t="s">
        <v>23</v>
      </c>
      <c r="J470" s="176" t="s">
        <v>1301</v>
      </c>
      <c r="K470" s="176" t="s">
        <v>3336</v>
      </c>
      <c r="L470" s="176" t="s">
        <v>5636</v>
      </c>
      <c r="M470" s="177">
        <v>509723</v>
      </c>
      <c r="N470" s="177">
        <v>509008</v>
      </c>
      <c r="O470" s="177">
        <v>679773</v>
      </c>
      <c r="P470" s="177">
        <v>0</v>
      </c>
      <c r="Q470" s="177">
        <v>53434</v>
      </c>
      <c r="R470" s="177">
        <v>15296</v>
      </c>
      <c r="S470" s="177">
        <v>7005</v>
      </c>
      <c r="T470" s="24">
        <f>IF(P470&gt;0, ROUND(IF(IF(OR(C470="51", C470="52", C470="66"), (L470*'UNIT VALUES'!$C$26)-CALCS!P470,0)&gt;0, IF(OR(C470="51", C470="52", C470="66"), (L470*'UNIT VALUES'!$C$26)-CALCS!P470,0), 0), 0), ROUND(IF(IF(OR(C470="51", C470="52", C470="66"), (L470*'UNIT VALUES'!$C$26)-CALCS!O470,0)&gt;0, IF(OR(C470="51", C470="52", C470="66"), (L470*'UNIT VALUES'!$C$26)-CALCS!O470,0), 0), 0))</f>
        <v>0</v>
      </c>
      <c r="U470" s="25">
        <f>IF(C470="22", (O470*'UNIT VALUES'!$D$38)+(Q470*'UNIT VALUES'!$D$39)+(S470*'UNIT VALUES'!$D$40), (O470*'UNIT VALUES'!$D$28)+(Q470*'UNIT VALUES'!$D$29)+(S470*'UNIT VALUES'!$D$30))</f>
        <v>4049504.5134709235</v>
      </c>
      <c r="V470" s="25">
        <f>IF(C470="22",(O470*'UNIT VALUES'!$D$41)+(Q470*'UNIT VALUES'!$D$42)+(R470*'UNIT VALUES'!$D$43),IF(C470="66",(Q470*'UNIT VALUES'!$D$31)+(T470*'UNIT VALUES'!$D$33)+(R470*'UNIT VALUES'!$D$34),(Q470*'UNIT VALUES'!$D$31)+(T470*'UNIT VALUES'!$D$32)+(R470*'UNIT VALUES'!$D$34)))</f>
        <v>2147522.0305395094</v>
      </c>
      <c r="W470" s="25">
        <f t="shared" si="15"/>
        <v>4049505</v>
      </c>
      <c r="X470" s="30">
        <f>ROUND(IF(C470="22", W470*'UNIT VALUES'!$D$44, W470*'UNIT VALUES'!$D$36), 0)</f>
        <v>3540080</v>
      </c>
      <c r="Y470" s="168">
        <f>ROUND(IF(C470="22", IF(U470&gt;V470,O470*'UNIT VALUES'!$D$38*'UNIT VALUES'!$D$44,O470*'UNIT VALUES'!$D$41*'UNIT VALUES'!$D$44),IF(U470&gt;V470, O470*'UNIT VALUES'!$D$28*'UNIT VALUES'!$D$36,0)), 0)</f>
        <v>1235948</v>
      </c>
      <c r="Z470" s="168">
        <f>ROUND(IF(C470="22", IF(U470&gt;V470,Q470*'UNIT VALUES'!$D$39*'UNIT VALUES'!$D$44,Q470*'UNIT VALUES'!$D$42*'UNIT VALUES'!$D$44), IF(U470&gt;V470, Q470*'UNIT VALUES'!$D$29*'UNIT VALUES'!$D$36, Q470*'UNIT VALUES'!$D$31*'UNIT VALUES'!$D$36)),0)</f>
        <v>1304425</v>
      </c>
      <c r="AA470" s="168">
        <f>ROUND(IF(C470="22", IF(U470&gt;V470,0,R470*'UNIT VALUES'!$D$43*'UNIT VALUES'!$D$44),IF(CALCS!U470&gt;CALCS!V470,0,CALCS!R470*'UNIT VALUES'!$D$34*'UNIT VALUES'!$D$36)), 0)</f>
        <v>0</v>
      </c>
      <c r="AB470" s="168">
        <f>ROUND(IF(C470="22",IF(U470&gt;V470,S470*'UNIT VALUES'!$D$40*'UNIT VALUES'!$D$44,0),IF(U470&gt;V470,S470*'UNIT VALUES'!$D$30*'UNIT VALUES'!$D$36)), 0)</f>
        <v>999706</v>
      </c>
      <c r="AC470" s="168">
        <f>ROUND(IF(U470&gt;V470,0,IF(T470&gt;1, IF(C470="66", T470*'UNIT VALUES'!$D$33*'UNIT VALUES'!$D$36,T470*'UNIT VALUES'!$D$32*'UNIT VALUES'!$D$36),0)),0)</f>
        <v>0</v>
      </c>
      <c r="AD470" t="str">
        <f t="shared" si="16"/>
        <v>179043</v>
      </c>
    </row>
    <row r="471" spans="1:30" x14ac:dyDescent="0.25">
      <c r="A471" s="176" t="s">
        <v>5637</v>
      </c>
      <c r="B471" s="176" t="s">
        <v>1292</v>
      </c>
      <c r="C471" s="176" t="s">
        <v>99</v>
      </c>
      <c r="D471" s="176" t="s">
        <v>100</v>
      </c>
      <c r="E471" s="176" t="s">
        <v>1293</v>
      </c>
      <c r="F471" s="176" t="s">
        <v>1210</v>
      </c>
      <c r="G471" s="176" t="s">
        <v>574</v>
      </c>
      <c r="H471" s="176" t="s">
        <v>23</v>
      </c>
      <c r="I471" s="176" t="s">
        <v>23</v>
      </c>
      <c r="J471" s="176" t="s">
        <v>4643</v>
      </c>
      <c r="K471" s="176" t="s">
        <v>3336</v>
      </c>
      <c r="L471" s="176" t="s">
        <v>5638</v>
      </c>
      <c r="M471" s="177">
        <v>0</v>
      </c>
      <c r="N471" s="177">
        <v>0</v>
      </c>
      <c r="O471" s="177">
        <v>291730</v>
      </c>
      <c r="P471" s="177">
        <v>0</v>
      </c>
      <c r="Q471" s="177">
        <v>20442</v>
      </c>
      <c r="R471" s="177">
        <v>8534</v>
      </c>
      <c r="S471" s="177">
        <v>2303</v>
      </c>
      <c r="T471" s="24">
        <f>IF(P471&gt;0, ROUND(IF(IF(OR(C471="51", C471="52", C471="66"), (L471*'UNIT VALUES'!$C$26)-CALCS!P471,0)&gt;0, IF(OR(C471="51", C471="52", C471="66"), (L471*'UNIT VALUES'!$C$26)-CALCS!P471,0), 0), 0), ROUND(IF(IF(OR(C471="51", C471="52", C471="66"), (L471*'UNIT VALUES'!$C$26)-CALCS!O471,0)&gt;0, IF(OR(C471="51", C471="52", C471="66"), (L471*'UNIT VALUES'!$C$26)-CALCS!O471,0), 0), 0))</f>
        <v>0</v>
      </c>
      <c r="U471" s="25">
        <f>IF(C471="22", (O471*'UNIT VALUES'!$D$38)+(Q471*'UNIT VALUES'!$D$39)+(S471*'UNIT VALUES'!$D$40), (O471*'UNIT VALUES'!$D$28)+(Q471*'UNIT VALUES'!$D$29)+(S471*'UNIT VALUES'!$D$30))</f>
        <v>1553549.0087496899</v>
      </c>
      <c r="V471" s="25">
        <f>IF(C471="22",(O471*'UNIT VALUES'!$D$41)+(Q471*'UNIT VALUES'!$D$42)+(R471*'UNIT VALUES'!$D$43),IF(C471="66",(Q471*'UNIT VALUES'!$D$31)+(T471*'UNIT VALUES'!$D$33)+(R471*'UNIT VALUES'!$D$34),(Q471*'UNIT VALUES'!$D$31)+(T471*'UNIT VALUES'!$D$32)+(R471*'UNIT VALUES'!$D$34)))</f>
        <v>1041158.4141776606</v>
      </c>
      <c r="W471" s="25">
        <f t="shared" si="15"/>
        <v>1553549</v>
      </c>
      <c r="X471" s="30">
        <f>ROUND(IF(C471="22", W471*'UNIT VALUES'!$D$44, W471*'UNIT VALUES'!$D$36), 0)</f>
        <v>1358113</v>
      </c>
      <c r="Y471" s="168">
        <f>ROUND(IF(C471="22", IF(U471&gt;V471,O471*'UNIT VALUES'!$D$38*'UNIT VALUES'!$D$44,O471*'UNIT VALUES'!$D$41*'UNIT VALUES'!$D$44),IF(U471&gt;V471, O471*'UNIT VALUES'!$D$28*'UNIT VALUES'!$D$36,0)), 0)</f>
        <v>530417</v>
      </c>
      <c r="Z471" s="168">
        <f>ROUND(IF(C471="22", IF(U471&gt;V471,Q471*'UNIT VALUES'!$D$39*'UNIT VALUES'!$D$44,Q471*'UNIT VALUES'!$D$42*'UNIT VALUES'!$D$44), IF(U471&gt;V471, Q471*'UNIT VALUES'!$D$29*'UNIT VALUES'!$D$36, Q471*'UNIT VALUES'!$D$31*'UNIT VALUES'!$D$36)),0)</f>
        <v>499028</v>
      </c>
      <c r="AA471" s="168">
        <f>ROUND(IF(C471="22", IF(U471&gt;V471,0,R471*'UNIT VALUES'!$D$43*'UNIT VALUES'!$D$44),IF(CALCS!U471&gt;CALCS!V471,0,CALCS!R471*'UNIT VALUES'!$D$34*'UNIT VALUES'!$D$36)), 0)</f>
        <v>0</v>
      </c>
      <c r="AB471" s="168">
        <f>ROUND(IF(C471="22",IF(U471&gt;V471,S471*'UNIT VALUES'!$D$40*'UNIT VALUES'!$D$44,0),IF(U471&gt;V471,S471*'UNIT VALUES'!$D$30*'UNIT VALUES'!$D$36)), 0)</f>
        <v>328668</v>
      </c>
      <c r="AC471" s="168">
        <f>ROUND(IF(U471&gt;V471,0,IF(T471&gt;1, IF(C471="66", T471*'UNIT VALUES'!$D$33*'UNIT VALUES'!$D$36,T471*'UNIT VALUES'!$D$32*'UNIT VALUES'!$D$36),0)),0)</f>
        <v>0</v>
      </c>
      <c r="AD471" t="str">
        <f t="shared" si="16"/>
        <v>179089</v>
      </c>
    </row>
    <row r="472" spans="1:30" x14ac:dyDescent="0.25">
      <c r="A472" s="176" t="s">
        <v>5436</v>
      </c>
      <c r="B472" s="176" t="s">
        <v>1292</v>
      </c>
      <c r="C472" s="176" t="s">
        <v>99</v>
      </c>
      <c r="D472" s="176" t="s">
        <v>100</v>
      </c>
      <c r="E472" s="176" t="s">
        <v>1293</v>
      </c>
      <c r="F472" s="176" t="s">
        <v>103</v>
      </c>
      <c r="G472" s="176" t="s">
        <v>82</v>
      </c>
      <c r="H472" s="176" t="s">
        <v>23</v>
      </c>
      <c r="I472" s="176" t="s">
        <v>23</v>
      </c>
      <c r="J472" s="176" t="s">
        <v>1374</v>
      </c>
      <c r="K472" s="176" t="s">
        <v>3336</v>
      </c>
      <c r="L472" s="176" t="s">
        <v>5639</v>
      </c>
      <c r="M472" s="177">
        <v>337276</v>
      </c>
      <c r="N472" s="177">
        <v>337259</v>
      </c>
      <c r="O472" s="177">
        <v>589194</v>
      </c>
      <c r="P472" s="177">
        <v>0</v>
      </c>
      <c r="Q472" s="177">
        <v>41953</v>
      </c>
      <c r="R472" s="177">
        <v>15421</v>
      </c>
      <c r="S472" s="177">
        <v>3825</v>
      </c>
      <c r="T472" s="24">
        <f>IF(P472&gt;0, ROUND(IF(IF(OR(C472="51", C472="52", C472="66"), (L472*'UNIT VALUES'!$C$26)-CALCS!P472,0)&gt;0, IF(OR(C472="51", C472="52", C472="66"), (L472*'UNIT VALUES'!$C$26)-CALCS!P472,0), 0), 0), ROUND(IF(IF(OR(C472="51", C472="52", C472="66"), (L472*'UNIT VALUES'!$C$26)-CALCS!O472,0)&gt;0, IF(OR(C472="51", C472="52", C472="66"), (L472*'UNIT VALUES'!$C$26)-CALCS!O472,0), 0), 0))</f>
        <v>0</v>
      </c>
      <c r="U472" s="25">
        <f>IF(C472="22", (O472*'UNIT VALUES'!$D$38)+(Q472*'UNIT VALUES'!$D$39)+(S472*'UNIT VALUES'!$D$40), (O472*'UNIT VALUES'!$D$28)+(Q472*'UNIT VALUES'!$D$29)+(S472*'UNIT VALUES'!$D$30))</f>
        <v>3021377.1770629883</v>
      </c>
      <c r="V472" s="25">
        <f>IF(C472="22",(O472*'UNIT VALUES'!$D$41)+(Q472*'UNIT VALUES'!$D$42)+(R472*'UNIT VALUES'!$D$43),IF(C472="66",(Q472*'UNIT VALUES'!$D$31)+(T472*'UNIT VALUES'!$D$33)+(R472*'UNIT VALUES'!$D$34),(Q472*'UNIT VALUES'!$D$31)+(T472*'UNIT VALUES'!$D$32)+(R472*'UNIT VALUES'!$D$34)))</f>
        <v>1965392.4955668703</v>
      </c>
      <c r="W472" s="25">
        <f t="shared" si="15"/>
        <v>3021377</v>
      </c>
      <c r="X472" s="30">
        <f>ROUND(IF(C472="22", W472*'UNIT VALUES'!$D$44, W472*'UNIT VALUES'!$D$36), 0)</f>
        <v>2641290</v>
      </c>
      <c r="Y472" s="168">
        <f>ROUND(IF(C472="22", IF(U472&gt;V472,O472*'UNIT VALUES'!$D$38*'UNIT VALUES'!$D$44,O472*'UNIT VALUES'!$D$41*'UNIT VALUES'!$D$44),IF(U472&gt;V472, O472*'UNIT VALUES'!$D$28*'UNIT VALUES'!$D$36,0)), 0)</f>
        <v>1071260</v>
      </c>
      <c r="Z472" s="168">
        <f>ROUND(IF(C472="22", IF(U472&gt;V472,Q472*'UNIT VALUES'!$D$39*'UNIT VALUES'!$D$44,Q472*'UNIT VALUES'!$D$42*'UNIT VALUES'!$D$44), IF(U472&gt;V472, Q472*'UNIT VALUES'!$D$29*'UNIT VALUES'!$D$36, Q472*'UNIT VALUES'!$D$31*'UNIT VALUES'!$D$36)),0)</f>
        <v>1024152</v>
      </c>
      <c r="AA472" s="168">
        <f>ROUND(IF(C472="22", IF(U472&gt;V472,0,R472*'UNIT VALUES'!$D$43*'UNIT VALUES'!$D$44),IF(CALCS!U472&gt;CALCS!V472,0,CALCS!R472*'UNIT VALUES'!$D$34*'UNIT VALUES'!$D$36)), 0)</f>
        <v>0</v>
      </c>
      <c r="AB472" s="168">
        <f>ROUND(IF(C472="22",IF(U472&gt;V472,S472*'UNIT VALUES'!$D$40*'UNIT VALUES'!$D$44,0),IF(U472&gt;V472,S472*'UNIT VALUES'!$D$30*'UNIT VALUES'!$D$36)), 0)</f>
        <v>545878</v>
      </c>
      <c r="AC472" s="168">
        <f>ROUND(IF(U472&gt;V472,0,IF(T472&gt;1, IF(C472="66", T472*'UNIT VALUES'!$D$33*'UNIT VALUES'!$D$36,T472*'UNIT VALUES'!$D$32*'UNIT VALUES'!$D$36),0)),0)</f>
        <v>0</v>
      </c>
      <c r="AD472" t="str">
        <f t="shared" si="16"/>
        <v>179097</v>
      </c>
    </row>
    <row r="473" spans="1:30" x14ac:dyDescent="0.25">
      <c r="A473" s="176" t="s">
        <v>5640</v>
      </c>
      <c r="B473" s="176" t="s">
        <v>1292</v>
      </c>
      <c r="C473" s="176" t="s">
        <v>99</v>
      </c>
      <c r="D473" s="176" t="s">
        <v>100</v>
      </c>
      <c r="E473" s="176" t="s">
        <v>1293</v>
      </c>
      <c r="F473" s="176" t="s">
        <v>780</v>
      </c>
      <c r="G473" s="176" t="s">
        <v>265</v>
      </c>
      <c r="H473" s="176" t="s">
        <v>23</v>
      </c>
      <c r="I473" s="176" t="s">
        <v>23</v>
      </c>
      <c r="J473" s="176" t="s">
        <v>1301</v>
      </c>
      <c r="K473" s="176" t="s">
        <v>3336</v>
      </c>
      <c r="L473" s="176" t="s">
        <v>5641</v>
      </c>
      <c r="M473" s="177">
        <v>0</v>
      </c>
      <c r="N473" s="177">
        <v>0</v>
      </c>
      <c r="O473" s="177">
        <v>311286</v>
      </c>
      <c r="P473" s="177">
        <v>0</v>
      </c>
      <c r="Q473" s="177">
        <v>24092</v>
      </c>
      <c r="R473" s="177">
        <v>10144</v>
      </c>
      <c r="S473" s="177">
        <v>1816</v>
      </c>
      <c r="T473" s="24">
        <f>IF(P473&gt;0, ROUND(IF(IF(OR(C473="51", C473="52", C473="66"), (L473*'UNIT VALUES'!$C$26)-CALCS!P473,0)&gt;0, IF(OR(C473="51", C473="52", C473="66"), (L473*'UNIT VALUES'!$C$26)-CALCS!P473,0), 0), 0), ROUND(IF(IF(OR(C473="51", C473="52", C473="66"), (L473*'UNIT VALUES'!$C$26)-CALCS!O473,0)&gt;0, IF(OR(C473="51", C473="52", C473="66"), (L473*'UNIT VALUES'!$C$26)-CALCS!O473,0), 0), 0))</f>
        <v>0</v>
      </c>
      <c r="U473" s="25">
        <f>IF(C473="22", (O473*'UNIT VALUES'!$D$38)+(Q473*'UNIT VALUES'!$D$39)+(S473*'UNIT VALUES'!$D$40), (O473*'UNIT VALUES'!$D$28)+(Q473*'UNIT VALUES'!$D$29)+(S473*'UNIT VALUES'!$D$30))</f>
        <v>1616644.845192862</v>
      </c>
      <c r="V473" s="25">
        <f>IF(C473="22",(O473*'UNIT VALUES'!$D$41)+(Q473*'UNIT VALUES'!$D$42)+(R473*'UNIT VALUES'!$D$43),IF(C473="66",(Q473*'UNIT VALUES'!$D$31)+(T473*'UNIT VALUES'!$D$33)+(R473*'UNIT VALUES'!$D$34),(Q473*'UNIT VALUES'!$D$31)+(T473*'UNIT VALUES'!$D$32)+(R473*'UNIT VALUES'!$D$34)))</f>
        <v>1234120.004416713</v>
      </c>
      <c r="W473" s="25">
        <f t="shared" si="15"/>
        <v>1616645</v>
      </c>
      <c r="X473" s="30">
        <f>ROUND(IF(C473="22", W473*'UNIT VALUES'!$D$44, W473*'UNIT VALUES'!$D$36), 0)</f>
        <v>1413272</v>
      </c>
      <c r="Y473" s="168">
        <f>ROUND(IF(C473="22", IF(U473&gt;V473,O473*'UNIT VALUES'!$D$38*'UNIT VALUES'!$D$44,O473*'UNIT VALUES'!$D$41*'UNIT VALUES'!$D$44),IF(U473&gt;V473, O473*'UNIT VALUES'!$D$28*'UNIT VALUES'!$D$36,0)), 0)</f>
        <v>565973</v>
      </c>
      <c r="Z473" s="168">
        <f>ROUND(IF(C473="22", IF(U473&gt;V473,Q473*'UNIT VALUES'!$D$39*'UNIT VALUES'!$D$44,Q473*'UNIT VALUES'!$D$42*'UNIT VALUES'!$D$44), IF(U473&gt;V473, Q473*'UNIT VALUES'!$D$29*'UNIT VALUES'!$D$36, Q473*'UNIT VALUES'!$D$31*'UNIT VALUES'!$D$36)),0)</f>
        <v>588131</v>
      </c>
      <c r="AA473" s="168">
        <f>ROUND(IF(C473="22", IF(U473&gt;V473,0,R473*'UNIT VALUES'!$D$43*'UNIT VALUES'!$D$44),IF(CALCS!U473&gt;CALCS!V473,0,CALCS!R473*'UNIT VALUES'!$D$34*'UNIT VALUES'!$D$36)), 0)</f>
        <v>0</v>
      </c>
      <c r="AB473" s="168">
        <f>ROUND(IF(C473="22",IF(U473&gt;V473,S473*'UNIT VALUES'!$D$40*'UNIT VALUES'!$D$44,0),IF(U473&gt;V473,S473*'UNIT VALUES'!$D$30*'UNIT VALUES'!$D$36)), 0)</f>
        <v>259167</v>
      </c>
      <c r="AC473" s="168">
        <f>ROUND(IF(U473&gt;V473,0,IF(T473&gt;1, IF(C473="66", T473*'UNIT VALUES'!$D$33*'UNIT VALUES'!$D$36,T473*'UNIT VALUES'!$D$32*'UNIT VALUES'!$D$36),0)),0)</f>
        <v>0</v>
      </c>
      <c r="AD473" t="str">
        <f t="shared" si="16"/>
        <v>179111</v>
      </c>
    </row>
    <row r="474" spans="1:30" x14ac:dyDescent="0.25">
      <c r="A474" s="176" t="s">
        <v>5642</v>
      </c>
      <c r="B474" s="176" t="s">
        <v>1292</v>
      </c>
      <c r="C474" s="176" t="s">
        <v>99</v>
      </c>
      <c r="D474" s="176" t="s">
        <v>100</v>
      </c>
      <c r="E474" s="176" t="s">
        <v>1293</v>
      </c>
      <c r="F474" s="176" t="s">
        <v>1428</v>
      </c>
      <c r="G474" s="176" t="s">
        <v>131</v>
      </c>
      <c r="H474" s="176" t="s">
        <v>23</v>
      </c>
      <c r="I474" s="176" t="s">
        <v>23</v>
      </c>
      <c r="J474" s="176" t="s">
        <v>1297</v>
      </c>
      <c r="K474" s="176" t="s">
        <v>3336</v>
      </c>
      <c r="L474" s="176" t="s">
        <v>5643</v>
      </c>
      <c r="M474" s="177">
        <v>177449</v>
      </c>
      <c r="N474" s="177">
        <v>179223</v>
      </c>
      <c r="O474" s="177">
        <v>213260</v>
      </c>
      <c r="P474" s="177">
        <v>0</v>
      </c>
      <c r="Q474" s="177">
        <v>23660</v>
      </c>
      <c r="R474" s="177">
        <v>12721</v>
      </c>
      <c r="S474" s="177">
        <v>905</v>
      </c>
      <c r="T474" s="24">
        <f>IF(P474&gt;0, ROUND(IF(IF(OR(C474="51", C474="52", C474="66"), (L474*'UNIT VALUES'!$C$26)-CALCS!P474,0)&gt;0, IF(OR(C474="51", C474="52", C474="66"), (L474*'UNIT VALUES'!$C$26)-CALCS!P474,0), 0), 0), ROUND(IF(IF(OR(C474="51", C474="52", C474="66"), (L474*'UNIT VALUES'!$C$26)-CALCS!O474,0)&gt;0, IF(OR(C474="51", C474="52", C474="66"), (L474*'UNIT VALUES'!$C$26)-CALCS!O474,0), 0), 0))</f>
        <v>11351</v>
      </c>
      <c r="U474" s="25">
        <f>IF(C474="22", (O474*'UNIT VALUES'!$D$38)+(Q474*'UNIT VALUES'!$D$39)+(S474*'UNIT VALUES'!$D$40), (O474*'UNIT VALUES'!$D$28)+(Q474*'UNIT VALUES'!$D$29)+(S474*'UNIT VALUES'!$D$30))</f>
        <v>1251984.4447513171</v>
      </c>
      <c r="V474" s="25">
        <f>IF(C474="22",(O474*'UNIT VALUES'!$D$41)+(Q474*'UNIT VALUES'!$D$42)+(R474*'UNIT VALUES'!$D$43),IF(C474="66",(Q474*'UNIT VALUES'!$D$31)+(T474*'UNIT VALUES'!$D$33)+(R474*'UNIT VALUES'!$D$34),(Q474*'UNIT VALUES'!$D$31)+(T474*'UNIT VALUES'!$D$32)+(R474*'UNIT VALUES'!$D$34)))</f>
        <v>1567630.5427157758</v>
      </c>
      <c r="W474" s="25">
        <f t="shared" si="15"/>
        <v>1567631</v>
      </c>
      <c r="X474" s="30">
        <f>ROUND(IF(C474="22", W474*'UNIT VALUES'!$D$44, W474*'UNIT VALUES'!$D$36), 0)</f>
        <v>1370424</v>
      </c>
      <c r="Y474" s="168">
        <f>ROUND(IF(C474="22", IF(U474&gt;V474,O474*'UNIT VALUES'!$D$38*'UNIT VALUES'!$D$44,O474*'UNIT VALUES'!$D$41*'UNIT VALUES'!$D$44),IF(U474&gt;V474, O474*'UNIT VALUES'!$D$28*'UNIT VALUES'!$D$36,0)), 0)</f>
        <v>0</v>
      </c>
      <c r="Z474" s="168">
        <f>ROUND(IF(C474="22", IF(U474&gt;V474,Q474*'UNIT VALUES'!$D$39*'UNIT VALUES'!$D$44,Q474*'UNIT VALUES'!$D$42*'UNIT VALUES'!$D$44), IF(U474&gt;V474, Q474*'UNIT VALUES'!$D$29*'UNIT VALUES'!$D$36, Q474*'UNIT VALUES'!$D$31*'UNIT VALUES'!$D$36)),0)</f>
        <v>346551</v>
      </c>
      <c r="AA474" s="168">
        <f>ROUND(IF(C474="22", IF(U474&gt;V474,0,R474*'UNIT VALUES'!$D$43*'UNIT VALUES'!$D$44),IF(CALCS!U474&gt;CALCS!V474,0,CALCS!R474*'UNIT VALUES'!$D$34*'UNIT VALUES'!$D$36)), 0)</f>
        <v>910421</v>
      </c>
      <c r="AB474" s="168">
        <f>ROUND(IF(C474="22",IF(U474&gt;V474,S474*'UNIT VALUES'!$D$40*'UNIT VALUES'!$D$44,0),IF(U474&gt;V474,S474*'UNIT VALUES'!$D$30*'UNIT VALUES'!$D$36)), 0)</f>
        <v>0</v>
      </c>
      <c r="AC474" s="168">
        <f>ROUND(IF(U474&gt;V474,0,IF(T474&gt;1, IF(C474="66", T474*'UNIT VALUES'!$D$33*'UNIT VALUES'!$D$36,T474*'UNIT VALUES'!$D$32*'UNIT VALUES'!$D$36),0)),0)</f>
        <v>113451</v>
      </c>
      <c r="AD474" t="str">
        <f t="shared" si="16"/>
        <v>179119</v>
      </c>
    </row>
    <row r="475" spans="1:30" x14ac:dyDescent="0.25">
      <c r="A475" s="176" t="s">
        <v>5644</v>
      </c>
      <c r="B475" s="176" t="s">
        <v>1292</v>
      </c>
      <c r="C475" s="176" t="s">
        <v>99</v>
      </c>
      <c r="D475" s="176" t="s">
        <v>100</v>
      </c>
      <c r="E475" s="176" t="s">
        <v>1293</v>
      </c>
      <c r="F475" s="176" t="s">
        <v>1430</v>
      </c>
      <c r="G475" s="176" t="s">
        <v>1242</v>
      </c>
      <c r="H475" s="176" t="s">
        <v>23</v>
      </c>
      <c r="I475" s="176" t="s">
        <v>23</v>
      </c>
      <c r="J475" s="176" t="s">
        <v>1297</v>
      </c>
      <c r="K475" s="176" t="s">
        <v>3336</v>
      </c>
      <c r="L475" s="176" t="s">
        <v>5645</v>
      </c>
      <c r="M475" s="177">
        <v>168881</v>
      </c>
      <c r="N475" s="177">
        <v>168881</v>
      </c>
      <c r="O475" s="177">
        <v>204470</v>
      </c>
      <c r="P475" s="177">
        <v>0</v>
      </c>
      <c r="Q475" s="177">
        <v>28933</v>
      </c>
      <c r="R475" s="177">
        <v>8257</v>
      </c>
      <c r="S475" s="177">
        <v>1200</v>
      </c>
      <c r="T475" s="24">
        <f>IF(P475&gt;0, ROUND(IF(IF(OR(C475="51", C475="52", C475="66"), (L475*'UNIT VALUES'!$C$26)-CALCS!P475,0)&gt;0, IF(OR(C475="51", C475="52", C475="66"), (L475*'UNIT VALUES'!$C$26)-CALCS!P475,0), 0), 0), ROUND(IF(IF(OR(C475="51", C475="52", C475="66"), (L475*'UNIT VALUES'!$C$26)-CALCS!O475,0)&gt;0, IF(OR(C475="51", C475="52", C475="66"), (L475*'UNIT VALUES'!$C$26)-CALCS!O475,0), 0), 0))</f>
        <v>29253</v>
      </c>
      <c r="U475" s="25">
        <f>IF(C475="22", (O475*'UNIT VALUES'!$D$38)+(Q475*'UNIT VALUES'!$D$39)+(S475*'UNIT VALUES'!$D$40), (O475*'UNIT VALUES'!$D$28)+(Q475*'UNIT VALUES'!$D$29)+(S475*'UNIT VALUES'!$D$30))</f>
        <v>1429109.1510282918</v>
      </c>
      <c r="V475" s="25">
        <f>IF(C475="22",(O475*'UNIT VALUES'!$D$41)+(Q475*'UNIT VALUES'!$D$42)+(R475*'UNIT VALUES'!$D$43),IF(C475="66",(Q475*'UNIT VALUES'!$D$31)+(T475*'UNIT VALUES'!$D$33)+(R475*'UNIT VALUES'!$D$34),(Q475*'UNIT VALUES'!$D$31)+(T475*'UNIT VALUES'!$D$32)+(R475*'UNIT VALUES'!$D$34)))</f>
        <v>1495198.7088709769</v>
      </c>
      <c r="W475" s="25">
        <f t="shared" si="15"/>
        <v>1495199</v>
      </c>
      <c r="X475" s="30">
        <f>ROUND(IF(C475="22", W475*'UNIT VALUES'!$D$44, W475*'UNIT VALUES'!$D$36), 0)</f>
        <v>1307104</v>
      </c>
      <c r="Y475" s="168">
        <f>ROUND(IF(C475="22", IF(U475&gt;V475,O475*'UNIT VALUES'!$D$38*'UNIT VALUES'!$D$44,O475*'UNIT VALUES'!$D$41*'UNIT VALUES'!$D$44),IF(U475&gt;V475, O475*'UNIT VALUES'!$D$28*'UNIT VALUES'!$D$36,0)), 0)</f>
        <v>0</v>
      </c>
      <c r="Z475" s="168">
        <f>ROUND(IF(C475="22", IF(U475&gt;V475,Q475*'UNIT VALUES'!$D$39*'UNIT VALUES'!$D$44,Q475*'UNIT VALUES'!$D$42*'UNIT VALUES'!$D$44), IF(U475&gt;V475, Q475*'UNIT VALUES'!$D$29*'UNIT VALUES'!$D$36, Q475*'UNIT VALUES'!$D$31*'UNIT VALUES'!$D$36)),0)</f>
        <v>423786</v>
      </c>
      <c r="AA475" s="168">
        <f>ROUND(IF(C475="22", IF(U475&gt;V475,0,R475*'UNIT VALUES'!$D$43*'UNIT VALUES'!$D$44),IF(CALCS!U475&gt;CALCS!V475,0,CALCS!R475*'UNIT VALUES'!$D$34*'UNIT VALUES'!$D$36)), 0)</f>
        <v>590940</v>
      </c>
      <c r="AB475" s="168">
        <f>ROUND(IF(C475="22",IF(U475&gt;V475,S475*'UNIT VALUES'!$D$40*'UNIT VALUES'!$D$44,0),IF(U475&gt;V475,S475*'UNIT VALUES'!$D$30*'UNIT VALUES'!$D$36)), 0)</f>
        <v>0</v>
      </c>
      <c r="AC475" s="168">
        <f>ROUND(IF(U475&gt;V475,0,IF(T475&gt;1, IF(C475="66", T475*'UNIT VALUES'!$D$33*'UNIT VALUES'!$D$36,T475*'UNIT VALUES'!$D$32*'UNIT VALUES'!$D$36),0)),0)</f>
        <v>292378</v>
      </c>
      <c r="AD475" t="str">
        <f t="shared" si="16"/>
        <v>179163</v>
      </c>
    </row>
    <row r="476" spans="1:30" x14ac:dyDescent="0.25">
      <c r="A476" s="176" t="s">
        <v>5646</v>
      </c>
      <c r="B476" s="176" t="s">
        <v>1292</v>
      </c>
      <c r="C476" s="176" t="s">
        <v>99</v>
      </c>
      <c r="D476" s="176" t="s">
        <v>100</v>
      </c>
      <c r="E476" s="176" t="s">
        <v>1293</v>
      </c>
      <c r="F476" s="176" t="s">
        <v>1432</v>
      </c>
      <c r="G476" s="176" t="s">
        <v>1433</v>
      </c>
      <c r="H476" s="176" t="s">
        <v>23</v>
      </c>
      <c r="I476" s="176" t="s">
        <v>23</v>
      </c>
      <c r="J476" s="176" t="s">
        <v>1301</v>
      </c>
      <c r="K476" s="176" t="s">
        <v>3336</v>
      </c>
      <c r="L476" s="176" t="s">
        <v>5647</v>
      </c>
      <c r="M476" s="177">
        <v>194219</v>
      </c>
      <c r="N476" s="177">
        <v>194287</v>
      </c>
      <c r="O476" s="177">
        <v>422549</v>
      </c>
      <c r="P476" s="177">
        <v>0</v>
      </c>
      <c r="Q476" s="177">
        <v>26852</v>
      </c>
      <c r="R476" s="177">
        <v>8744</v>
      </c>
      <c r="S476" s="177">
        <v>1777</v>
      </c>
      <c r="T476" s="24">
        <f>IF(P476&gt;0, ROUND(IF(IF(OR(C476="51", C476="52", C476="66"), (L476*'UNIT VALUES'!$C$26)-CALCS!P476,0)&gt;0, IF(OR(C476="51", C476="52", C476="66"), (L476*'UNIT VALUES'!$C$26)-CALCS!P476,0), 0), 0), ROUND(IF(IF(OR(C476="51", C476="52", C476="66"), (L476*'UNIT VALUES'!$C$26)-CALCS!O476,0)&gt;0, IF(OR(C476="51", C476="52", C476="66"), (L476*'UNIT VALUES'!$C$26)-CALCS!O476,0), 0), 0))</f>
        <v>0</v>
      </c>
      <c r="U476" s="25">
        <f>IF(C476="22", (O476*'UNIT VALUES'!$D$38)+(Q476*'UNIT VALUES'!$D$39)+(S476*'UNIT VALUES'!$D$40), (O476*'UNIT VALUES'!$D$28)+(Q476*'UNIT VALUES'!$D$29)+(S476*'UNIT VALUES'!$D$30))</f>
        <v>1918757.4032179101</v>
      </c>
      <c r="V476" s="25">
        <f>IF(C476="22",(O476*'UNIT VALUES'!$D$41)+(Q476*'UNIT VALUES'!$D$42)+(R476*'UNIT VALUES'!$D$43),IF(C476="66",(Q476*'UNIT VALUES'!$D$31)+(T476*'UNIT VALUES'!$D$33)+(R476*'UNIT VALUES'!$D$34),(Q476*'UNIT VALUES'!$D$31)+(T476*'UNIT VALUES'!$D$32)+(R476*'UNIT VALUES'!$D$34)))</f>
        <v>1165749.4011430517</v>
      </c>
      <c r="W476" s="25">
        <f t="shared" si="15"/>
        <v>1918757</v>
      </c>
      <c r="X476" s="30">
        <f>ROUND(IF(C476="22", W476*'UNIT VALUES'!$D$44, W476*'UNIT VALUES'!$D$36), 0)</f>
        <v>1677378</v>
      </c>
      <c r="Y476" s="168">
        <f>ROUND(IF(C476="22", IF(U476&gt;V476,O476*'UNIT VALUES'!$D$38*'UNIT VALUES'!$D$44,O476*'UNIT VALUES'!$D$41*'UNIT VALUES'!$D$44),IF(U476&gt;V476, O476*'UNIT VALUES'!$D$28*'UNIT VALUES'!$D$36,0)), 0)</f>
        <v>768269</v>
      </c>
      <c r="Z476" s="168">
        <f>ROUND(IF(C476="22", IF(U476&gt;V476,Q476*'UNIT VALUES'!$D$39*'UNIT VALUES'!$D$44,Q476*'UNIT VALUES'!$D$42*'UNIT VALUES'!$D$44), IF(U476&gt;V476, Q476*'UNIT VALUES'!$D$29*'UNIT VALUES'!$D$36, Q476*'UNIT VALUES'!$D$31*'UNIT VALUES'!$D$36)),0)</f>
        <v>655508</v>
      </c>
      <c r="AA476" s="168">
        <f>ROUND(IF(C476="22", IF(U476&gt;V476,0,R476*'UNIT VALUES'!$D$43*'UNIT VALUES'!$D$44),IF(CALCS!U476&gt;CALCS!V476,0,CALCS!R476*'UNIT VALUES'!$D$34*'UNIT VALUES'!$D$36)), 0)</f>
        <v>0</v>
      </c>
      <c r="AB476" s="168">
        <f>ROUND(IF(C476="22",IF(U476&gt;V476,S476*'UNIT VALUES'!$D$40*'UNIT VALUES'!$D$44,0),IF(U476&gt;V476,S476*'UNIT VALUES'!$D$30*'UNIT VALUES'!$D$36)), 0)</f>
        <v>253601</v>
      </c>
      <c r="AC476" s="168">
        <f>ROUND(IF(U476&gt;V476,0,IF(T476&gt;1, IF(C476="66", T476*'UNIT VALUES'!$D$33*'UNIT VALUES'!$D$36,T476*'UNIT VALUES'!$D$32*'UNIT VALUES'!$D$36),0)),0)</f>
        <v>0</v>
      </c>
      <c r="AD476" t="str">
        <f t="shared" si="16"/>
        <v>179197</v>
      </c>
    </row>
    <row r="477" spans="1:30" x14ac:dyDescent="0.25">
      <c r="A477" s="176" t="s">
        <v>5648</v>
      </c>
      <c r="B477" s="176" t="s">
        <v>1435</v>
      </c>
      <c r="C477" s="176" t="s">
        <v>19</v>
      </c>
      <c r="D477" s="176" t="s">
        <v>20</v>
      </c>
      <c r="E477" s="176" t="s">
        <v>1436</v>
      </c>
      <c r="F477" s="176" t="s">
        <v>4738</v>
      </c>
      <c r="G477" s="176" t="s">
        <v>22</v>
      </c>
      <c r="H477" s="176" t="s">
        <v>23</v>
      </c>
      <c r="I477" s="176" t="s">
        <v>23</v>
      </c>
      <c r="J477" s="176" t="s">
        <v>24</v>
      </c>
      <c r="K477" s="176" t="s">
        <v>3337</v>
      </c>
      <c r="L477" s="176" t="s">
        <v>4789</v>
      </c>
      <c r="M477" s="177">
        <v>5490330</v>
      </c>
      <c r="N477" s="177">
        <v>5490224</v>
      </c>
      <c r="O477" s="177">
        <v>3775331</v>
      </c>
      <c r="P477" s="177">
        <v>0</v>
      </c>
      <c r="Q477" s="177">
        <v>431719</v>
      </c>
      <c r="R477" s="177">
        <v>284431</v>
      </c>
      <c r="S477" s="177">
        <v>22880</v>
      </c>
      <c r="T477" s="24">
        <f>IF(P477&gt;0, ROUND(IF(IF(OR(C477="51", C477="52", C477="66"), (L477*'UNIT VALUES'!$C$26)-CALCS!P477,0)&gt;0, IF(OR(C477="51", C477="52", C477="66"), (L477*'UNIT VALUES'!$C$26)-CALCS!P477,0), 0), 0), ROUND(IF(IF(OR(C477="51", C477="52", C477="66"), (L477*'UNIT VALUES'!$C$26)-CALCS!O477,0)&gt;0, IF(OR(C477="51", C477="52", C477="66"), (L477*'UNIT VALUES'!$C$26)-CALCS!O477,0), 0), 0))</f>
        <v>0</v>
      </c>
      <c r="U477" s="25">
        <f>IF(C477="22", (O477*'UNIT VALUES'!$D$38)+(Q477*'UNIT VALUES'!$D$39)+(S477*'UNIT VALUES'!$D$40), (O477*'UNIT VALUES'!$D$28)+(Q477*'UNIT VALUES'!$D$29)+(S477*'UNIT VALUES'!$D$30))</f>
        <v>28005042.152991161</v>
      </c>
      <c r="V477" s="25">
        <f>IF(C477="22",(O477*'UNIT VALUES'!$D$41)+(Q477*'UNIT VALUES'!$D$42)+(R477*'UNIT VALUES'!$D$43),IF(C477="66",(Q477*'UNIT VALUES'!$D$31)+(T477*'UNIT VALUES'!$D$33)+(R477*'UNIT VALUES'!$D$34),(Q477*'UNIT VALUES'!$D$31)+(T477*'UNIT VALUES'!$D$32)+(R477*'UNIT VALUES'!$D$34)))</f>
        <v>36745805.007325985</v>
      </c>
      <c r="W477" s="25">
        <f t="shared" si="15"/>
        <v>36745805</v>
      </c>
      <c r="X477" s="30">
        <f>ROUND(IF(C477="22", W477*'UNIT VALUES'!$D$44, W477*'UNIT VALUES'!$D$36), 0)</f>
        <v>30569732</v>
      </c>
      <c r="Y477" s="168">
        <f>ROUND(IF(C477="22", IF(U477&gt;V477,O477*'UNIT VALUES'!$D$38*'UNIT VALUES'!$D$44,O477*'UNIT VALUES'!$D$41*'UNIT VALUES'!$D$44),IF(U477&gt;V477, O477*'UNIT VALUES'!$D$28*'UNIT VALUES'!$D$36,0)), 0)</f>
        <v>5534346</v>
      </c>
      <c r="Z477" s="168">
        <f>ROUND(IF(C477="22", IF(U477&gt;V477,Q477*'UNIT VALUES'!$D$39*'UNIT VALUES'!$D$44,Q477*'UNIT VALUES'!$D$42*'UNIT VALUES'!$D$44), IF(U477&gt;V477, Q477*'UNIT VALUES'!$D$29*'UNIT VALUES'!$D$36, Q477*'UNIT VALUES'!$D$31*'UNIT VALUES'!$D$36)),0)</f>
        <v>6658798</v>
      </c>
      <c r="AA477" s="168">
        <f>ROUND(IF(C477="22", IF(U477&gt;V477,0,R477*'UNIT VALUES'!$D$43*'UNIT VALUES'!$D$44),IF(CALCS!U477&gt;CALCS!V477,0,CALCS!R477*'UNIT VALUES'!$D$34*'UNIT VALUES'!$D$36)), 0)</f>
        <v>18376588</v>
      </c>
      <c r="AB477" s="168">
        <f>ROUND(IF(C477="22",IF(U477&gt;V477,S477*'UNIT VALUES'!$D$40*'UNIT VALUES'!$D$44,0),IF(U477&gt;V477,S477*'UNIT VALUES'!$D$30*'UNIT VALUES'!$D$36)), 0)</f>
        <v>0</v>
      </c>
      <c r="AC477" s="168">
        <f>ROUND(IF(U477&gt;V477,0,IF(T477&gt;1, IF(C477="66", T477*'UNIT VALUES'!$D$33*'UNIT VALUES'!$D$36,T477*'UNIT VALUES'!$D$32*'UNIT VALUES'!$D$36),0)),0)</f>
        <v>0</v>
      </c>
      <c r="AD477" t="str">
        <f t="shared" si="16"/>
        <v>189999</v>
      </c>
    </row>
    <row r="478" spans="1:30" x14ac:dyDescent="0.25">
      <c r="A478" s="176" t="s">
        <v>5649</v>
      </c>
      <c r="B478" s="176" t="s">
        <v>1435</v>
      </c>
      <c r="C478" s="176" t="s">
        <v>27</v>
      </c>
      <c r="D478" s="176" t="s">
        <v>28</v>
      </c>
      <c r="E478" s="176" t="s">
        <v>1436</v>
      </c>
      <c r="F478" s="176" t="s">
        <v>1438</v>
      </c>
      <c r="G478" s="176" t="s">
        <v>351</v>
      </c>
      <c r="H478" s="176" t="s">
        <v>23</v>
      </c>
      <c r="I478" s="176" t="s">
        <v>1439</v>
      </c>
      <c r="J478" s="176" t="s">
        <v>1445</v>
      </c>
      <c r="K478" s="176" t="s">
        <v>3337</v>
      </c>
      <c r="L478" s="176" t="s">
        <v>5650</v>
      </c>
      <c r="M478" s="177">
        <v>64695</v>
      </c>
      <c r="N478" s="177">
        <v>64695</v>
      </c>
      <c r="O478" s="177">
        <v>55130</v>
      </c>
      <c r="P478" s="177">
        <v>0</v>
      </c>
      <c r="Q478" s="177">
        <v>13598</v>
      </c>
      <c r="R478" s="177">
        <v>6039</v>
      </c>
      <c r="S478" s="177">
        <v>431</v>
      </c>
      <c r="T478" s="24">
        <f>IF(P478&gt;0, ROUND(IF(IF(OR(C478="51", C478="52", C478="66"), (L478*'UNIT VALUES'!$C$26)-CALCS!P478,0)&gt;0, IF(OR(C478="51", C478="52", C478="66"), (L478*'UNIT VALUES'!$C$26)-CALCS!P478,0), 0), 0), ROUND(IF(IF(OR(C478="51", C478="52", C478="66"), (L478*'UNIT VALUES'!$C$26)-CALCS!O478,0)&gt;0, IF(OR(C478="51", C478="52", C478="66"), (L478*'UNIT VALUES'!$C$26)-CALCS!O478,0), 0), 0))</f>
        <v>22376</v>
      </c>
      <c r="U478" s="25">
        <f>IF(C478="22", (O478*'UNIT VALUES'!$D$38)+(Q478*'UNIT VALUES'!$D$39)+(S478*'UNIT VALUES'!$D$40), (O478*'UNIT VALUES'!$D$28)+(Q478*'UNIT VALUES'!$D$29)+(S478*'UNIT VALUES'!$D$30))</f>
        <v>564742.81026538438</v>
      </c>
      <c r="V478" s="25">
        <f>IF(C478="22",(O478*'UNIT VALUES'!$D$41)+(Q478*'UNIT VALUES'!$D$42)+(R478*'UNIT VALUES'!$D$43),IF(C478="66",(Q478*'UNIT VALUES'!$D$31)+(T478*'UNIT VALUES'!$D$33)+(R478*'UNIT VALUES'!$D$34),(Q478*'UNIT VALUES'!$D$31)+(T478*'UNIT VALUES'!$D$32)+(R478*'UNIT VALUES'!$D$34)))</f>
        <v>1004514.6260670007</v>
      </c>
      <c r="W478" s="25">
        <f t="shared" si="15"/>
        <v>1004515</v>
      </c>
      <c r="X478" s="30">
        <f>ROUND(IF(C478="22", W478*'UNIT VALUES'!$D$44, W478*'UNIT VALUES'!$D$36), 0)</f>
        <v>878148</v>
      </c>
      <c r="Y478" s="168">
        <f>ROUND(IF(C478="22", IF(U478&gt;V478,O478*'UNIT VALUES'!$D$38*'UNIT VALUES'!$D$44,O478*'UNIT VALUES'!$D$41*'UNIT VALUES'!$D$44),IF(U478&gt;V478, O478*'UNIT VALUES'!$D$28*'UNIT VALUES'!$D$36,0)), 0)</f>
        <v>0</v>
      </c>
      <c r="Z478" s="168">
        <f>ROUND(IF(C478="22", IF(U478&gt;V478,Q478*'UNIT VALUES'!$D$39*'UNIT VALUES'!$D$44,Q478*'UNIT VALUES'!$D$42*'UNIT VALUES'!$D$44), IF(U478&gt;V478, Q478*'UNIT VALUES'!$D$29*'UNIT VALUES'!$D$36, Q478*'UNIT VALUES'!$D$31*'UNIT VALUES'!$D$36)),0)</f>
        <v>199172</v>
      </c>
      <c r="AA478" s="168">
        <f>ROUND(IF(C478="22", IF(U478&gt;V478,0,R478*'UNIT VALUES'!$D$43*'UNIT VALUES'!$D$44),IF(CALCS!U478&gt;CALCS!V478,0,CALCS!R478*'UNIT VALUES'!$D$34*'UNIT VALUES'!$D$36)), 0)</f>
        <v>432201</v>
      </c>
      <c r="AB478" s="168">
        <f>ROUND(IF(C478="22",IF(U478&gt;V478,S478*'UNIT VALUES'!$D$40*'UNIT VALUES'!$D$44,0),IF(U478&gt;V478,S478*'UNIT VALUES'!$D$30*'UNIT VALUES'!$D$36)), 0)</f>
        <v>0</v>
      </c>
      <c r="AC478" s="168">
        <f>ROUND(IF(U478&gt;V478,0,IF(T478&gt;1, IF(C478="66", T478*'UNIT VALUES'!$D$33*'UNIT VALUES'!$D$36,T478*'UNIT VALUES'!$D$32*'UNIT VALUES'!$D$36),0)),0)</f>
        <v>246774</v>
      </c>
      <c r="AD478" t="str">
        <f t="shared" si="16"/>
        <v>180084</v>
      </c>
    </row>
    <row r="479" spans="1:30" x14ac:dyDescent="0.25">
      <c r="A479" s="176" t="s">
        <v>5561</v>
      </c>
      <c r="B479" s="176" t="s">
        <v>1435</v>
      </c>
      <c r="C479" s="176" t="s">
        <v>27</v>
      </c>
      <c r="D479" s="176" t="s">
        <v>28</v>
      </c>
      <c r="E479" s="176" t="s">
        <v>1436</v>
      </c>
      <c r="F479" s="176" t="s">
        <v>1440</v>
      </c>
      <c r="G479" s="176" t="s">
        <v>1004</v>
      </c>
      <c r="H479" s="176" t="s">
        <v>23</v>
      </c>
      <c r="I479" s="176" t="s">
        <v>1441</v>
      </c>
      <c r="J479" s="176" t="s">
        <v>1442</v>
      </c>
      <c r="K479" s="176" t="s">
        <v>3337</v>
      </c>
      <c r="L479" s="176" t="s">
        <v>5651</v>
      </c>
      <c r="M479" s="177">
        <v>53813</v>
      </c>
      <c r="N479" s="177">
        <v>52044</v>
      </c>
      <c r="O479" s="177">
        <v>84465</v>
      </c>
      <c r="P479" s="177">
        <v>0</v>
      </c>
      <c r="Q479" s="177">
        <v>26245</v>
      </c>
      <c r="R479" s="177">
        <v>3298</v>
      </c>
      <c r="S479" s="177">
        <v>299</v>
      </c>
      <c r="T479" s="24">
        <f>IF(P479&gt;0, ROUND(IF(IF(OR(C479="51", C479="52", C479="66"), (L479*'UNIT VALUES'!$C$26)-CALCS!P479,0)&gt;0, IF(OR(C479="51", C479="52", C479="66"), (L479*'UNIT VALUES'!$C$26)-CALCS!P479,0), 0), 0), ROUND(IF(IF(OR(C479="51", C479="52", C479="66"), (L479*'UNIT VALUES'!$C$26)-CALCS!O479,0)&gt;0, IF(OR(C479="51", C479="52", C479="66"), (L479*'UNIT VALUES'!$C$26)-CALCS!O479,0), 0), 0))</f>
        <v>0</v>
      </c>
      <c r="U479" s="25">
        <f>IF(C479="22", (O479*'UNIT VALUES'!$D$38)+(Q479*'UNIT VALUES'!$D$39)+(S479*'UNIT VALUES'!$D$40), (O479*'UNIT VALUES'!$D$28)+(Q479*'UNIT VALUES'!$D$29)+(S479*'UNIT VALUES'!$D$30))</f>
        <v>957370.52803074534</v>
      </c>
      <c r="V479" s="25">
        <f>IF(C479="22",(O479*'UNIT VALUES'!$D$41)+(Q479*'UNIT VALUES'!$D$42)+(R479*'UNIT VALUES'!$D$43),IF(C479="66",(Q479*'UNIT VALUES'!$D$31)+(T479*'UNIT VALUES'!$D$33)+(R479*'UNIT VALUES'!$D$34),(Q479*'UNIT VALUES'!$D$31)+(T479*'UNIT VALUES'!$D$32)+(R479*'UNIT VALUES'!$D$34)))</f>
        <v>709730.29011087562</v>
      </c>
      <c r="W479" s="25">
        <f t="shared" si="15"/>
        <v>957371</v>
      </c>
      <c r="X479" s="30">
        <f>ROUND(IF(C479="22", W479*'UNIT VALUES'!$D$44, W479*'UNIT VALUES'!$D$36), 0)</f>
        <v>836934</v>
      </c>
      <c r="Y479" s="168">
        <f>ROUND(IF(C479="22", IF(U479&gt;V479,O479*'UNIT VALUES'!$D$38*'UNIT VALUES'!$D$44,O479*'UNIT VALUES'!$D$41*'UNIT VALUES'!$D$44),IF(U479&gt;V479, O479*'UNIT VALUES'!$D$28*'UNIT VALUES'!$D$36,0)), 0)</f>
        <v>153572</v>
      </c>
      <c r="Z479" s="168">
        <f>ROUND(IF(C479="22", IF(U479&gt;V479,Q479*'UNIT VALUES'!$D$39*'UNIT VALUES'!$D$44,Q479*'UNIT VALUES'!$D$42*'UNIT VALUES'!$D$44), IF(U479&gt;V479, Q479*'UNIT VALUES'!$D$29*'UNIT VALUES'!$D$36, Q479*'UNIT VALUES'!$D$31*'UNIT VALUES'!$D$36)),0)</f>
        <v>640690</v>
      </c>
      <c r="AA479" s="168">
        <f>ROUND(IF(C479="22", IF(U479&gt;V479,0,R479*'UNIT VALUES'!$D$43*'UNIT VALUES'!$D$44),IF(CALCS!U479&gt;CALCS!V479,0,CALCS!R479*'UNIT VALUES'!$D$34*'UNIT VALUES'!$D$36)), 0)</f>
        <v>0</v>
      </c>
      <c r="AB479" s="168">
        <f>ROUND(IF(C479="22",IF(U479&gt;V479,S479*'UNIT VALUES'!$D$40*'UNIT VALUES'!$D$44,0),IF(U479&gt;V479,S479*'UNIT VALUES'!$D$30*'UNIT VALUES'!$D$36)), 0)</f>
        <v>42671</v>
      </c>
      <c r="AC479" s="168">
        <f>ROUND(IF(U479&gt;V479,0,IF(T479&gt;1, IF(C479="66", T479*'UNIT VALUES'!$D$33*'UNIT VALUES'!$D$36,T479*'UNIT VALUES'!$D$32*'UNIT VALUES'!$D$36),0)),0)</f>
        <v>0</v>
      </c>
      <c r="AD479" t="str">
        <f t="shared" si="16"/>
        <v>180246</v>
      </c>
    </row>
    <row r="480" spans="1:30" x14ac:dyDescent="0.25">
      <c r="A480" s="176" t="s">
        <v>5652</v>
      </c>
      <c r="B480" s="176" t="s">
        <v>1435</v>
      </c>
      <c r="C480" s="176" t="s">
        <v>27</v>
      </c>
      <c r="D480" s="176" t="s">
        <v>28</v>
      </c>
      <c r="E480" s="176" t="s">
        <v>1436</v>
      </c>
      <c r="F480" s="176" t="s">
        <v>259</v>
      </c>
      <c r="G480" s="176" t="s">
        <v>1092</v>
      </c>
      <c r="H480" s="176" t="s">
        <v>23</v>
      </c>
      <c r="I480" s="176" t="s">
        <v>1444</v>
      </c>
      <c r="J480" s="176" t="s">
        <v>1445</v>
      </c>
      <c r="K480" s="176" t="s">
        <v>3337</v>
      </c>
      <c r="L480" s="176" t="s">
        <v>5653</v>
      </c>
      <c r="M480" s="177">
        <v>0</v>
      </c>
      <c r="N480" s="177">
        <v>0</v>
      </c>
      <c r="O480" s="177">
        <v>91065</v>
      </c>
      <c r="P480" s="177">
        <v>0</v>
      </c>
      <c r="Q480" s="177">
        <v>3317</v>
      </c>
      <c r="R480" s="177">
        <v>265</v>
      </c>
      <c r="S480" s="177">
        <v>192</v>
      </c>
      <c r="T480" s="24">
        <f>IF(P480&gt;0, ROUND(IF(IF(OR(C480="51", C480="52", C480="66"), (L480*'UNIT VALUES'!$C$26)-CALCS!P480,0)&gt;0, IF(OR(C480="51", C480="52", C480="66"), (L480*'UNIT VALUES'!$C$26)-CALCS!P480,0), 0), 0), ROUND(IF(IF(OR(C480="51", C480="52", C480="66"), (L480*'UNIT VALUES'!$C$26)-CALCS!O480,0)&gt;0, IF(OR(C480="51", C480="52", C480="66"), (L480*'UNIT VALUES'!$C$26)-CALCS!O480,0), 0), 0))</f>
        <v>0</v>
      </c>
      <c r="U480" s="25">
        <f>IF(C480="22", (O480*'UNIT VALUES'!$D$38)+(Q480*'UNIT VALUES'!$D$39)+(S480*'UNIT VALUES'!$D$40), (O480*'UNIT VALUES'!$D$28)+(Q480*'UNIT VALUES'!$D$29)+(S480*'UNIT VALUES'!$D$30))</f>
        <v>313369.24179852271</v>
      </c>
      <c r="V480" s="25">
        <f>IF(C480="22",(O480*'UNIT VALUES'!$D$41)+(Q480*'UNIT VALUES'!$D$42)+(R480*'UNIT VALUES'!$D$43),IF(C480="66",(Q480*'UNIT VALUES'!$D$31)+(T480*'UNIT VALUES'!$D$33)+(R480*'UNIT VALUES'!$D$34),(Q480*'UNIT VALUES'!$D$31)+(T480*'UNIT VALUES'!$D$32)+(R480*'UNIT VALUES'!$D$34)))</f>
        <v>77270.79710944985</v>
      </c>
      <c r="W480" s="25">
        <f t="shared" si="15"/>
        <v>313369</v>
      </c>
      <c r="X480" s="30">
        <f>ROUND(IF(C480="22", W480*'UNIT VALUES'!$D$44, W480*'UNIT VALUES'!$D$36), 0)</f>
        <v>273947</v>
      </c>
      <c r="Y480" s="168">
        <f>ROUND(IF(C480="22", IF(U480&gt;V480,O480*'UNIT VALUES'!$D$38*'UNIT VALUES'!$D$44,O480*'UNIT VALUES'!$D$41*'UNIT VALUES'!$D$44),IF(U480&gt;V480, O480*'UNIT VALUES'!$D$28*'UNIT VALUES'!$D$36,0)), 0)</f>
        <v>165572</v>
      </c>
      <c r="Z480" s="168">
        <f>ROUND(IF(C480="22", IF(U480&gt;V480,Q480*'UNIT VALUES'!$D$39*'UNIT VALUES'!$D$44,Q480*'UNIT VALUES'!$D$42*'UNIT VALUES'!$D$44), IF(U480&gt;V480, Q480*'UNIT VALUES'!$D$29*'UNIT VALUES'!$D$36, Q480*'UNIT VALUES'!$D$31*'UNIT VALUES'!$D$36)),0)</f>
        <v>80974</v>
      </c>
      <c r="AA480" s="168">
        <f>ROUND(IF(C480="22", IF(U480&gt;V480,0,R480*'UNIT VALUES'!$D$43*'UNIT VALUES'!$D$44),IF(CALCS!U480&gt;CALCS!V480,0,CALCS!R480*'UNIT VALUES'!$D$34*'UNIT VALUES'!$D$36)), 0)</f>
        <v>0</v>
      </c>
      <c r="AB480" s="168">
        <f>ROUND(IF(C480="22",IF(U480&gt;V480,S480*'UNIT VALUES'!$D$40*'UNIT VALUES'!$D$44,0),IF(U480&gt;V480,S480*'UNIT VALUES'!$D$30*'UNIT VALUES'!$D$36)), 0)</f>
        <v>27401</v>
      </c>
      <c r="AC480" s="168">
        <f>ROUND(IF(U480&gt;V480,0,IF(T480&gt;1, IF(C480="66", T480*'UNIT VALUES'!$D$33*'UNIT VALUES'!$D$36,T480*'UNIT VALUES'!$D$32*'UNIT VALUES'!$D$36),0)),0)</f>
        <v>0</v>
      </c>
      <c r="AD480" t="str">
        <f t="shared" si="16"/>
        <v>180450</v>
      </c>
    </row>
    <row r="481" spans="1:30" x14ac:dyDescent="0.25">
      <c r="A481" s="176" t="s">
        <v>5654</v>
      </c>
      <c r="B481" s="176" t="s">
        <v>1435</v>
      </c>
      <c r="C481" s="176" t="s">
        <v>27</v>
      </c>
      <c r="D481" s="176" t="s">
        <v>28</v>
      </c>
      <c r="E481" s="176" t="s">
        <v>1436</v>
      </c>
      <c r="F481" s="176" t="s">
        <v>61</v>
      </c>
      <c r="G481" s="176" t="s">
        <v>176</v>
      </c>
      <c r="H481" s="176" t="s">
        <v>23</v>
      </c>
      <c r="I481" s="176" t="s">
        <v>1447</v>
      </c>
      <c r="J481" s="176" t="s">
        <v>1448</v>
      </c>
      <c r="K481" s="176" t="s">
        <v>3337</v>
      </c>
      <c r="L481" s="176" t="s">
        <v>5655</v>
      </c>
      <c r="M481" s="177">
        <v>0</v>
      </c>
      <c r="N481" s="177">
        <v>0</v>
      </c>
      <c r="O481" s="177">
        <v>46850</v>
      </c>
      <c r="P481" s="177">
        <v>0</v>
      </c>
      <c r="Q481" s="177">
        <v>5282</v>
      </c>
      <c r="R481" s="177">
        <v>2401</v>
      </c>
      <c r="S481" s="177">
        <v>364</v>
      </c>
      <c r="T481" s="24">
        <f>IF(P481&gt;0, ROUND(IF(IF(OR(C481="51", C481="52", C481="66"), (L481*'UNIT VALUES'!$C$26)-CALCS!P481,0)&gt;0, IF(OR(C481="51", C481="52", C481="66"), (L481*'UNIT VALUES'!$C$26)-CALCS!P481,0), 0), 0), ROUND(IF(IF(OR(C481="51", C481="52", C481="66"), (L481*'UNIT VALUES'!$C$26)-CALCS!O481,0)&gt;0, IF(OR(C481="51", C481="52", C481="66"), (L481*'UNIT VALUES'!$C$26)-CALCS!O481,0), 0), 0))</f>
        <v>0</v>
      </c>
      <c r="U481" s="25">
        <f>IF(C481="22", (O481*'UNIT VALUES'!$D$38)+(Q481*'UNIT VALUES'!$D$39)+(S481*'UNIT VALUES'!$D$40), (O481*'UNIT VALUES'!$D$28)+(Q481*'UNIT VALUES'!$D$29)+(S481*'UNIT VALUES'!$D$30))</f>
        <v>304361.34501988557</v>
      </c>
      <c r="V481" s="25">
        <f>IF(C481="22",(O481*'UNIT VALUES'!$D$41)+(Q481*'UNIT VALUES'!$D$42)+(R481*'UNIT VALUES'!$D$43),IF(C481="66",(Q481*'UNIT VALUES'!$D$31)+(T481*'UNIT VALUES'!$D$33)+(R481*'UNIT VALUES'!$D$34),(Q481*'UNIT VALUES'!$D$31)+(T481*'UNIT VALUES'!$D$32)+(R481*'UNIT VALUES'!$D$34)))</f>
        <v>285062.54971531441</v>
      </c>
      <c r="W481" s="25">
        <f t="shared" si="15"/>
        <v>304361</v>
      </c>
      <c r="X481" s="30">
        <f>ROUND(IF(C481="22", W481*'UNIT VALUES'!$D$44, W481*'UNIT VALUES'!$D$36), 0)</f>
        <v>266073</v>
      </c>
      <c r="Y481" s="168">
        <f>ROUND(IF(C481="22", IF(U481&gt;V481,O481*'UNIT VALUES'!$D$38*'UNIT VALUES'!$D$44,O481*'UNIT VALUES'!$D$41*'UNIT VALUES'!$D$44),IF(U481&gt;V481, O481*'UNIT VALUES'!$D$28*'UNIT VALUES'!$D$36,0)), 0)</f>
        <v>85182</v>
      </c>
      <c r="Z481" s="168">
        <f>ROUND(IF(C481="22", IF(U481&gt;V481,Q481*'UNIT VALUES'!$D$39*'UNIT VALUES'!$D$44,Q481*'UNIT VALUES'!$D$42*'UNIT VALUES'!$D$44), IF(U481&gt;V481, Q481*'UNIT VALUES'!$D$29*'UNIT VALUES'!$D$36, Q481*'UNIT VALUES'!$D$31*'UNIT VALUES'!$D$36)),0)</f>
        <v>128944</v>
      </c>
      <c r="AA481" s="168">
        <f>ROUND(IF(C481="22", IF(U481&gt;V481,0,R481*'UNIT VALUES'!$D$43*'UNIT VALUES'!$D$44),IF(CALCS!U481&gt;CALCS!V481,0,CALCS!R481*'UNIT VALUES'!$D$34*'UNIT VALUES'!$D$36)), 0)</f>
        <v>0</v>
      </c>
      <c r="AB481" s="168">
        <f>ROUND(IF(C481="22",IF(U481&gt;V481,S481*'UNIT VALUES'!$D$40*'UNIT VALUES'!$D$44,0),IF(U481&gt;V481,S481*'UNIT VALUES'!$D$30*'UNIT VALUES'!$D$36)), 0)</f>
        <v>51948</v>
      </c>
      <c r="AC481" s="168">
        <f>ROUND(IF(U481&gt;V481,0,IF(T481&gt;1, IF(C481="66", T481*'UNIT VALUES'!$D$33*'UNIT VALUES'!$D$36,T481*'UNIT VALUES'!$D$32*'UNIT VALUES'!$D$36),0)),0)</f>
        <v>0</v>
      </c>
      <c r="AD481" t="str">
        <f t="shared" si="16"/>
        <v>180624</v>
      </c>
    </row>
    <row r="482" spans="1:30" x14ac:dyDescent="0.25">
      <c r="A482" s="176" t="s">
        <v>5656</v>
      </c>
      <c r="B482" s="176" t="s">
        <v>1435</v>
      </c>
      <c r="C482" s="176" t="s">
        <v>47</v>
      </c>
      <c r="D482" s="176" t="s">
        <v>48</v>
      </c>
      <c r="E482" s="176" t="s">
        <v>1436</v>
      </c>
      <c r="F482" s="176" t="s">
        <v>310</v>
      </c>
      <c r="G482" s="176" t="s">
        <v>574</v>
      </c>
      <c r="H482" s="176" t="s">
        <v>23</v>
      </c>
      <c r="I482" s="176" t="s">
        <v>1450</v>
      </c>
      <c r="J482" s="176" t="s">
        <v>1451</v>
      </c>
      <c r="K482" s="176" t="s">
        <v>3337</v>
      </c>
      <c r="L482" s="176" t="s">
        <v>5657</v>
      </c>
      <c r="M482" s="177">
        <v>39786</v>
      </c>
      <c r="N482" s="177">
        <v>39786</v>
      </c>
      <c r="O482" s="177">
        <v>28418</v>
      </c>
      <c r="P482" s="177">
        <v>0</v>
      </c>
      <c r="Q482" s="177">
        <v>10422</v>
      </c>
      <c r="R482" s="177">
        <v>6807</v>
      </c>
      <c r="S482" s="177">
        <v>475</v>
      </c>
      <c r="T482" s="24">
        <f>IF(P482&gt;0, ROUND(IF(IF(OR(C482="51", C482="52", C482="66"), (L482*'UNIT VALUES'!$C$26)-CALCS!P482,0)&gt;0, IF(OR(C482="51", C482="52", C482="66"), (L482*'UNIT VALUES'!$C$26)-CALCS!P482,0), 0), 0), ROUND(IF(IF(OR(C482="51", C482="52", C482="66"), (L482*'UNIT VALUES'!$C$26)-CALCS!O482,0)&gt;0, IF(OR(C482="51", C482="52", C482="66"), (L482*'UNIT VALUES'!$C$26)-CALCS!O482,0), 0), 0))</f>
        <v>62687</v>
      </c>
      <c r="U482" s="25">
        <f>IF(C482="22", (O482*'UNIT VALUES'!$D$38)+(Q482*'UNIT VALUES'!$D$39)+(S482*'UNIT VALUES'!$D$40), (O482*'UNIT VALUES'!$D$28)+(Q482*'UNIT VALUES'!$D$29)+(S482*'UNIT VALUES'!$D$30))</f>
        <v>427680.46743333479</v>
      </c>
      <c r="V482" s="25">
        <f>IF(C482="22",(O482*'UNIT VALUES'!$D$41)+(Q482*'UNIT VALUES'!$D$42)+(R482*'UNIT VALUES'!$D$43),IF(C482="66",(Q482*'UNIT VALUES'!$D$31)+(T482*'UNIT VALUES'!$D$33)+(R482*'UNIT VALUES'!$D$34),(Q482*'UNIT VALUES'!$D$31)+(T482*'UNIT VALUES'!$D$32)+(R482*'UNIT VALUES'!$D$34)))</f>
        <v>1522720.3255665032</v>
      </c>
      <c r="W482" s="25">
        <f t="shared" si="15"/>
        <v>1522720</v>
      </c>
      <c r="X482" s="30">
        <f>ROUND(IF(C482="22", W482*'UNIT VALUES'!$D$44, W482*'UNIT VALUES'!$D$36), 0)</f>
        <v>1331163</v>
      </c>
      <c r="Y482" s="168">
        <f>ROUND(IF(C482="22", IF(U482&gt;V482,O482*'UNIT VALUES'!$D$38*'UNIT VALUES'!$D$44,O482*'UNIT VALUES'!$D$41*'UNIT VALUES'!$D$44),IF(U482&gt;V482, O482*'UNIT VALUES'!$D$28*'UNIT VALUES'!$D$36,0)), 0)</f>
        <v>0</v>
      </c>
      <c r="Z482" s="168">
        <f>ROUND(IF(C482="22", IF(U482&gt;V482,Q482*'UNIT VALUES'!$D$39*'UNIT VALUES'!$D$44,Q482*'UNIT VALUES'!$D$42*'UNIT VALUES'!$D$44), IF(U482&gt;V482, Q482*'UNIT VALUES'!$D$29*'UNIT VALUES'!$D$36, Q482*'UNIT VALUES'!$D$31*'UNIT VALUES'!$D$36)),0)</f>
        <v>152652</v>
      </c>
      <c r="AA482" s="168">
        <f>ROUND(IF(C482="22", IF(U482&gt;V482,0,R482*'UNIT VALUES'!$D$43*'UNIT VALUES'!$D$44),IF(CALCS!U482&gt;CALCS!V482,0,CALCS!R482*'UNIT VALUES'!$D$34*'UNIT VALUES'!$D$36)), 0)</f>
        <v>487166</v>
      </c>
      <c r="AB482" s="168">
        <f>ROUND(IF(C482="22",IF(U482&gt;V482,S482*'UNIT VALUES'!$D$40*'UNIT VALUES'!$D$44,0),IF(U482&gt;V482,S482*'UNIT VALUES'!$D$30*'UNIT VALUES'!$D$36)), 0)</f>
        <v>0</v>
      </c>
      <c r="AC482" s="168">
        <f>ROUND(IF(U482&gt;V482,0,IF(T482&gt;1, IF(C482="66", T482*'UNIT VALUES'!$D$33*'UNIT VALUES'!$D$36,T482*'UNIT VALUES'!$D$32*'UNIT VALUES'!$D$36),0)),0)</f>
        <v>691345</v>
      </c>
      <c r="AD482" t="str">
        <f t="shared" si="16"/>
        <v>180846</v>
      </c>
    </row>
    <row r="483" spans="1:30" x14ac:dyDescent="0.25">
      <c r="A483" s="176" t="s">
        <v>5658</v>
      </c>
      <c r="B483" s="176" t="s">
        <v>1435</v>
      </c>
      <c r="C483" s="176" t="s">
        <v>27</v>
      </c>
      <c r="D483" s="176" t="s">
        <v>28</v>
      </c>
      <c r="E483" s="176" t="s">
        <v>1436</v>
      </c>
      <c r="F483" s="176" t="s">
        <v>1453</v>
      </c>
      <c r="G483" s="176" t="s">
        <v>454</v>
      </c>
      <c r="H483" s="176" t="s">
        <v>23</v>
      </c>
      <c r="I483" s="176" t="s">
        <v>1454</v>
      </c>
      <c r="J483" s="176" t="s">
        <v>1455</v>
      </c>
      <c r="K483" s="176" t="s">
        <v>3337</v>
      </c>
      <c r="L483" s="176" t="s">
        <v>5659</v>
      </c>
      <c r="M483" s="177">
        <v>41305</v>
      </c>
      <c r="N483" s="177">
        <v>41305</v>
      </c>
      <c r="O483" s="177">
        <v>52221</v>
      </c>
      <c r="P483" s="177">
        <v>0</v>
      </c>
      <c r="Q483" s="177">
        <v>13681</v>
      </c>
      <c r="R483" s="177">
        <v>6119</v>
      </c>
      <c r="S483" s="177">
        <v>698</v>
      </c>
      <c r="T483" s="24">
        <f>IF(P483&gt;0, ROUND(IF(IF(OR(C483="51", C483="52", C483="66"), (L483*'UNIT VALUES'!$C$26)-CALCS!P483,0)&gt;0, IF(OR(C483="51", C483="52", C483="66"), (L483*'UNIT VALUES'!$C$26)-CALCS!P483,0), 0), 0), ROUND(IF(IF(OR(C483="51", C483="52", C483="66"), (L483*'UNIT VALUES'!$C$26)-CALCS!O483,0)&gt;0, IF(OR(C483="51", C483="52", C483="66"), (L483*'UNIT VALUES'!$C$26)-CALCS!O483,0), 0), 0))</f>
        <v>11404</v>
      </c>
      <c r="U483" s="25">
        <f>IF(C483="22", (O483*'UNIT VALUES'!$D$38)+(Q483*'UNIT VALUES'!$D$39)+(S483*'UNIT VALUES'!$D$40), (O483*'UNIT VALUES'!$D$28)+(Q483*'UNIT VALUES'!$D$29)+(S483*'UNIT VALUES'!$D$30))</f>
        <v>604598.09684943722</v>
      </c>
      <c r="V483" s="25">
        <f>IF(C483="22",(O483*'UNIT VALUES'!$D$41)+(Q483*'UNIT VALUES'!$D$42)+(R483*'UNIT VALUES'!$D$43),IF(C483="66",(Q483*'UNIT VALUES'!$D$31)+(T483*'UNIT VALUES'!$D$33)+(R483*'UNIT VALUES'!$D$34),(Q483*'UNIT VALUES'!$D$31)+(T483*'UNIT VALUES'!$D$32)+(R483*'UNIT VALUES'!$D$34)))</f>
        <v>874036.90521626384</v>
      </c>
      <c r="W483" s="25">
        <f t="shared" si="15"/>
        <v>874037</v>
      </c>
      <c r="X483" s="30">
        <f>ROUND(IF(C483="22", W483*'UNIT VALUES'!$D$44, W483*'UNIT VALUES'!$D$36), 0)</f>
        <v>764084</v>
      </c>
      <c r="Y483" s="168">
        <f>ROUND(IF(C483="22", IF(U483&gt;V483,O483*'UNIT VALUES'!$D$38*'UNIT VALUES'!$D$44,O483*'UNIT VALUES'!$D$41*'UNIT VALUES'!$D$44),IF(U483&gt;V483, O483*'UNIT VALUES'!$D$28*'UNIT VALUES'!$D$36,0)), 0)</f>
        <v>0</v>
      </c>
      <c r="Z483" s="168">
        <f>ROUND(IF(C483="22", IF(U483&gt;V483,Q483*'UNIT VALUES'!$D$39*'UNIT VALUES'!$D$44,Q483*'UNIT VALUES'!$D$42*'UNIT VALUES'!$D$44), IF(U483&gt;V483, Q483*'UNIT VALUES'!$D$29*'UNIT VALUES'!$D$36, Q483*'UNIT VALUES'!$D$31*'UNIT VALUES'!$D$36)),0)</f>
        <v>200387</v>
      </c>
      <c r="AA483" s="168">
        <f>ROUND(IF(C483="22", IF(U483&gt;V483,0,R483*'UNIT VALUES'!$D$43*'UNIT VALUES'!$D$44),IF(CALCS!U483&gt;CALCS!V483,0,CALCS!R483*'UNIT VALUES'!$D$34*'UNIT VALUES'!$D$36)), 0)</f>
        <v>437927</v>
      </c>
      <c r="AB483" s="168">
        <f>ROUND(IF(C483="22",IF(U483&gt;V483,S483*'UNIT VALUES'!$D$40*'UNIT VALUES'!$D$44,0),IF(U483&gt;V483,S483*'UNIT VALUES'!$D$30*'UNIT VALUES'!$D$36)), 0)</f>
        <v>0</v>
      </c>
      <c r="AC483" s="168">
        <f>ROUND(IF(U483&gt;V483,0,IF(T483&gt;1, IF(C483="66", T483*'UNIT VALUES'!$D$33*'UNIT VALUES'!$D$36,T483*'UNIT VALUES'!$D$32*'UNIT VALUES'!$D$36),0)),0)</f>
        <v>125769</v>
      </c>
      <c r="AD483" t="str">
        <f t="shared" si="16"/>
        <v>180912</v>
      </c>
    </row>
    <row r="484" spans="1:30" x14ac:dyDescent="0.25">
      <c r="A484" s="176" t="s">
        <v>5660</v>
      </c>
      <c r="B484" s="176" t="s">
        <v>1435</v>
      </c>
      <c r="C484" s="176" t="s">
        <v>27</v>
      </c>
      <c r="D484" s="176" t="s">
        <v>28</v>
      </c>
      <c r="E484" s="176" t="s">
        <v>1436</v>
      </c>
      <c r="F484" s="176" t="s">
        <v>971</v>
      </c>
      <c r="G484" s="176" t="s">
        <v>1242</v>
      </c>
      <c r="H484" s="176" t="s">
        <v>23</v>
      </c>
      <c r="I484" s="176" t="s">
        <v>1457</v>
      </c>
      <c r="J484" s="176" t="s">
        <v>1458</v>
      </c>
      <c r="K484" s="176" t="s">
        <v>3337</v>
      </c>
      <c r="L484" s="176" t="s">
        <v>5661</v>
      </c>
      <c r="M484" s="177">
        <v>134206</v>
      </c>
      <c r="N484" s="177">
        <v>130496</v>
      </c>
      <c r="O484" s="177">
        <v>119477</v>
      </c>
      <c r="P484" s="177">
        <v>116174</v>
      </c>
      <c r="Q484" s="177">
        <v>24398</v>
      </c>
      <c r="R484" s="177">
        <v>15138</v>
      </c>
      <c r="S484" s="177">
        <v>1284</v>
      </c>
      <c r="T484" s="24">
        <f>IF(P484&gt;0, ROUND(IF(IF(OR(C484="51", C484="52", C484="66"), (L484*'UNIT VALUES'!$C$26)-CALCS!P484,0)&gt;0, IF(OR(C484="51", C484="52", C484="66"), (L484*'UNIT VALUES'!$C$26)-CALCS!P484,0), 0), 0), ROUND(IF(IF(OR(C484="51", C484="52", C484="66"), (L484*'UNIT VALUES'!$C$26)-CALCS!O484,0)&gt;0, IF(OR(C484="51", C484="52", C484="66"), (L484*'UNIT VALUES'!$C$26)-CALCS!O484,0), 0), 0))</f>
        <v>107435</v>
      </c>
      <c r="U484" s="25">
        <f>IF(C484="22", (O484*'UNIT VALUES'!$D$38)+(Q484*'UNIT VALUES'!$D$39)+(S484*'UNIT VALUES'!$D$40), (O484*'UNIT VALUES'!$D$28)+(Q484*'UNIT VALUES'!$D$29)+(S484*'UNIT VALUES'!$D$30))</f>
        <v>1139413.0951169594</v>
      </c>
      <c r="V484" s="25">
        <f>IF(C484="22",(O484*'UNIT VALUES'!$D$41)+(Q484*'UNIT VALUES'!$D$42)+(R484*'UNIT VALUES'!$D$43),IF(C484="66",(Q484*'UNIT VALUES'!$D$31)+(T484*'UNIT VALUES'!$D$33)+(R484*'UNIT VALUES'!$D$34),(Q484*'UNIT VALUES'!$D$31)+(T484*'UNIT VALUES'!$D$32)+(R484*'UNIT VALUES'!$D$34)))</f>
        <v>3003442.9367879508</v>
      </c>
      <c r="W484" s="25">
        <f t="shared" si="15"/>
        <v>3003443</v>
      </c>
      <c r="X484" s="30">
        <f>ROUND(IF(C484="22", W484*'UNIT VALUES'!$D$44, W484*'UNIT VALUES'!$D$36), 0)</f>
        <v>2625612</v>
      </c>
      <c r="Y484" s="168">
        <f>ROUND(IF(C484="22", IF(U484&gt;V484,O484*'UNIT VALUES'!$D$38*'UNIT VALUES'!$D$44,O484*'UNIT VALUES'!$D$41*'UNIT VALUES'!$D$44),IF(U484&gt;V484, O484*'UNIT VALUES'!$D$28*'UNIT VALUES'!$D$36,0)), 0)</f>
        <v>0</v>
      </c>
      <c r="Z484" s="168">
        <f>ROUND(IF(C484="22", IF(U484&gt;V484,Q484*'UNIT VALUES'!$D$39*'UNIT VALUES'!$D$44,Q484*'UNIT VALUES'!$D$42*'UNIT VALUES'!$D$44), IF(U484&gt;V484, Q484*'UNIT VALUES'!$D$29*'UNIT VALUES'!$D$36, Q484*'UNIT VALUES'!$D$31*'UNIT VALUES'!$D$36)),0)</f>
        <v>357361</v>
      </c>
      <c r="AA484" s="168">
        <f>ROUND(IF(C484="22", IF(U484&gt;V484,0,R484*'UNIT VALUES'!$D$43*'UNIT VALUES'!$D$44),IF(CALCS!U484&gt;CALCS!V484,0,CALCS!R484*'UNIT VALUES'!$D$34*'UNIT VALUES'!$D$36)), 0)</f>
        <v>1083402</v>
      </c>
      <c r="AB484" s="168">
        <f>ROUND(IF(C484="22",IF(U484&gt;V484,S484*'UNIT VALUES'!$D$40*'UNIT VALUES'!$D$44,0),IF(U484&gt;V484,S484*'UNIT VALUES'!$D$30*'UNIT VALUES'!$D$36)), 0)</f>
        <v>0</v>
      </c>
      <c r="AC484" s="168">
        <f>ROUND(IF(U484&gt;V484,0,IF(T484&gt;1, IF(C484="66", T484*'UNIT VALUES'!$D$33*'UNIT VALUES'!$D$36,T484*'UNIT VALUES'!$D$32*'UNIT VALUES'!$D$36),0)),0)</f>
        <v>1184849</v>
      </c>
      <c r="AD484" t="str">
        <f t="shared" si="16"/>
        <v>180954</v>
      </c>
    </row>
    <row r="485" spans="1:30" x14ac:dyDescent="0.25">
      <c r="A485" s="176" t="s">
        <v>5662</v>
      </c>
      <c r="B485" s="176" t="s">
        <v>1435</v>
      </c>
      <c r="C485" s="176" t="s">
        <v>27</v>
      </c>
      <c r="D485" s="176" t="s">
        <v>28</v>
      </c>
      <c r="E485" s="176" t="s">
        <v>1436</v>
      </c>
      <c r="F485" s="176" t="s">
        <v>1460</v>
      </c>
      <c r="G485" s="176" t="s">
        <v>844</v>
      </c>
      <c r="H485" s="176" t="s">
        <v>23</v>
      </c>
      <c r="I485" s="176" t="s">
        <v>1461</v>
      </c>
      <c r="J485" s="176" t="s">
        <v>1462</v>
      </c>
      <c r="K485" s="176" t="s">
        <v>3337</v>
      </c>
      <c r="L485" s="176" t="s">
        <v>5663</v>
      </c>
      <c r="M485" s="177">
        <v>179071</v>
      </c>
      <c r="N485" s="177">
        <v>172391</v>
      </c>
      <c r="O485" s="177">
        <v>264488</v>
      </c>
      <c r="P485" s="177">
        <v>254622</v>
      </c>
      <c r="Q485" s="177">
        <v>48016</v>
      </c>
      <c r="R485" s="177">
        <v>17389</v>
      </c>
      <c r="S485" s="177">
        <v>1852</v>
      </c>
      <c r="T485" s="24">
        <f>IF(P485&gt;0, ROUND(IF(IF(OR(C485="51", C485="52", C485="66"), (L485*'UNIT VALUES'!$C$26)-CALCS!P485,0)&gt;0, IF(OR(C485="51", C485="52", C485="66"), (L485*'UNIT VALUES'!$C$26)-CALCS!P485,0), 0), 0), ROUND(IF(IF(OR(C485="51", C485="52", C485="66"), (L485*'UNIT VALUES'!$C$26)-CALCS!O485,0)&gt;0, IF(OR(C485="51", C485="52", C485="66"), (L485*'UNIT VALUES'!$C$26)-CALCS!O485,0), 0), 0))</f>
        <v>951</v>
      </c>
      <c r="U485" s="25">
        <f>IF(C485="22", (O485*'UNIT VALUES'!$D$38)+(Q485*'UNIT VALUES'!$D$39)+(S485*'UNIT VALUES'!$D$40), (O485*'UNIT VALUES'!$D$28)+(Q485*'UNIT VALUES'!$D$29)+(S485*'UNIT VALUES'!$D$30))</f>
        <v>2193263.9899987406</v>
      </c>
      <c r="V485" s="25">
        <f>IF(C485="22",(O485*'UNIT VALUES'!$D$41)+(Q485*'UNIT VALUES'!$D$42)+(R485*'UNIT VALUES'!$D$43),IF(C485="66",(Q485*'UNIT VALUES'!$D$31)+(T485*'UNIT VALUES'!$D$33)+(R485*'UNIT VALUES'!$D$34),(Q485*'UNIT VALUES'!$D$31)+(T485*'UNIT VALUES'!$D$32)+(R485*'UNIT VALUES'!$D$34)))</f>
        <v>2240089.4932657671</v>
      </c>
      <c r="W485" s="25">
        <f t="shared" si="15"/>
        <v>2240089</v>
      </c>
      <c r="X485" s="30">
        <f>ROUND(IF(C485="22", W485*'UNIT VALUES'!$D$44, W485*'UNIT VALUES'!$D$36), 0)</f>
        <v>1958287</v>
      </c>
      <c r="Y485" s="168">
        <f>ROUND(IF(C485="22", IF(U485&gt;V485,O485*'UNIT VALUES'!$D$38*'UNIT VALUES'!$D$44,O485*'UNIT VALUES'!$D$41*'UNIT VALUES'!$D$44),IF(U485&gt;V485, O485*'UNIT VALUES'!$D$28*'UNIT VALUES'!$D$36,0)), 0)</f>
        <v>0</v>
      </c>
      <c r="Z485" s="168">
        <f>ROUND(IF(C485="22", IF(U485&gt;V485,Q485*'UNIT VALUES'!$D$39*'UNIT VALUES'!$D$44,Q485*'UNIT VALUES'!$D$42*'UNIT VALUES'!$D$44), IF(U485&gt;V485, Q485*'UNIT VALUES'!$D$29*'UNIT VALUES'!$D$36, Q485*'UNIT VALUES'!$D$31*'UNIT VALUES'!$D$36)),0)</f>
        <v>703297</v>
      </c>
      <c r="AA485" s="168">
        <f>ROUND(IF(C485="22", IF(U485&gt;V485,0,R485*'UNIT VALUES'!$D$43*'UNIT VALUES'!$D$44),IF(CALCS!U485&gt;CALCS!V485,0,CALCS!R485*'UNIT VALUES'!$D$34*'UNIT VALUES'!$D$36)), 0)</f>
        <v>1244502</v>
      </c>
      <c r="AB485" s="168">
        <f>ROUND(IF(C485="22",IF(U485&gt;V485,S485*'UNIT VALUES'!$D$40*'UNIT VALUES'!$D$44,0),IF(U485&gt;V485,S485*'UNIT VALUES'!$D$30*'UNIT VALUES'!$D$36)), 0)</f>
        <v>0</v>
      </c>
      <c r="AC485" s="168">
        <f>ROUND(IF(U485&gt;V485,0,IF(T485&gt;1, IF(C485="66", T485*'UNIT VALUES'!$D$33*'UNIT VALUES'!$D$36,T485*'UNIT VALUES'!$D$32*'UNIT VALUES'!$D$36),0)),0)</f>
        <v>10488</v>
      </c>
      <c r="AD485" t="str">
        <f t="shared" si="16"/>
        <v>181014</v>
      </c>
    </row>
    <row r="486" spans="1:30" x14ac:dyDescent="0.25">
      <c r="A486" s="176" t="s">
        <v>5664</v>
      </c>
      <c r="B486" s="176" t="s">
        <v>1435</v>
      </c>
      <c r="C486" s="176" t="s">
        <v>27</v>
      </c>
      <c r="D486" s="176" t="s">
        <v>28</v>
      </c>
      <c r="E486" s="176" t="s">
        <v>1436</v>
      </c>
      <c r="F486" s="176" t="s">
        <v>900</v>
      </c>
      <c r="G486" s="176" t="s">
        <v>574</v>
      </c>
      <c r="H486" s="176" t="s">
        <v>23</v>
      </c>
      <c r="I486" s="176" t="s">
        <v>364</v>
      </c>
      <c r="J486" s="176" t="s">
        <v>1451</v>
      </c>
      <c r="K486" s="176" t="s">
        <v>3337</v>
      </c>
      <c r="L486" s="176" t="s">
        <v>5665</v>
      </c>
      <c r="M486" s="177">
        <v>151968</v>
      </c>
      <c r="N486" s="177">
        <v>151953</v>
      </c>
      <c r="O486" s="177">
        <v>76424</v>
      </c>
      <c r="P486" s="177">
        <v>0</v>
      </c>
      <c r="Q486" s="177">
        <v>28792</v>
      </c>
      <c r="R486" s="177">
        <v>8415</v>
      </c>
      <c r="S486" s="177">
        <v>910</v>
      </c>
      <c r="T486" s="24">
        <f>IF(P486&gt;0, ROUND(IF(IF(OR(C486="51", C486="52", C486="66"), (L486*'UNIT VALUES'!$C$26)-CALCS!P486,0)&gt;0, IF(OR(C486="51", C486="52", C486="66"), (L486*'UNIT VALUES'!$C$26)-CALCS!P486,0), 0), 0), ROUND(IF(IF(OR(C486="51", C486="52", C486="66"), (L486*'UNIT VALUES'!$C$26)-CALCS!O486,0)&gt;0, IF(OR(C486="51", C486="52", C486="66"), (L486*'UNIT VALUES'!$C$26)-CALCS!O486,0), 0), 0))</f>
        <v>205285</v>
      </c>
      <c r="U486" s="25">
        <f>IF(C486="22", (O486*'UNIT VALUES'!$D$38)+(Q486*'UNIT VALUES'!$D$39)+(S486*'UNIT VALUES'!$D$40), (O486*'UNIT VALUES'!$D$28)+(Q486*'UNIT VALUES'!$D$29)+(S486*'UNIT VALUES'!$D$30))</f>
        <v>1111516.9104555505</v>
      </c>
      <c r="V486" s="25">
        <f>IF(C486="22",(O486*'UNIT VALUES'!$D$41)+(Q486*'UNIT VALUES'!$D$42)+(R486*'UNIT VALUES'!$D$43),IF(C486="66",(Q486*'UNIT VALUES'!$D$31)+(T486*'UNIT VALUES'!$D$33)+(R486*'UNIT VALUES'!$D$34),(Q486*'UNIT VALUES'!$D$31)+(T486*'UNIT VALUES'!$D$32)+(R486*'UNIT VALUES'!$D$34)))</f>
        <v>3761101.6423751721</v>
      </c>
      <c r="W486" s="25">
        <f t="shared" si="15"/>
        <v>3761102</v>
      </c>
      <c r="X486" s="30">
        <f>ROUND(IF(C486="22", W486*'UNIT VALUES'!$D$44, W486*'UNIT VALUES'!$D$36), 0)</f>
        <v>3287958</v>
      </c>
      <c r="Y486" s="168">
        <f>ROUND(IF(C486="22", IF(U486&gt;V486,O486*'UNIT VALUES'!$D$38*'UNIT VALUES'!$D$44,O486*'UNIT VALUES'!$D$41*'UNIT VALUES'!$D$44),IF(U486&gt;V486, O486*'UNIT VALUES'!$D$28*'UNIT VALUES'!$D$36,0)), 0)</f>
        <v>0</v>
      </c>
      <c r="Z486" s="168">
        <f>ROUND(IF(C486="22", IF(U486&gt;V486,Q486*'UNIT VALUES'!$D$39*'UNIT VALUES'!$D$44,Q486*'UNIT VALUES'!$D$42*'UNIT VALUES'!$D$44), IF(U486&gt;V486, Q486*'UNIT VALUES'!$D$29*'UNIT VALUES'!$D$36, Q486*'UNIT VALUES'!$D$31*'UNIT VALUES'!$D$36)),0)</f>
        <v>421720</v>
      </c>
      <c r="AA486" s="168">
        <f>ROUND(IF(C486="22", IF(U486&gt;V486,0,R486*'UNIT VALUES'!$D$43*'UNIT VALUES'!$D$44),IF(CALCS!U486&gt;CALCS!V486,0,CALCS!R486*'UNIT VALUES'!$D$34*'UNIT VALUES'!$D$36)), 0)</f>
        <v>602248</v>
      </c>
      <c r="AB486" s="168">
        <f>ROUND(IF(C486="22",IF(U486&gt;V486,S486*'UNIT VALUES'!$D$40*'UNIT VALUES'!$D$44,0),IF(U486&gt;V486,S486*'UNIT VALUES'!$D$30*'UNIT VALUES'!$D$36)), 0)</f>
        <v>0</v>
      </c>
      <c r="AC486" s="168">
        <f>ROUND(IF(U486&gt;V486,0,IF(T486&gt;1, IF(C486="66", T486*'UNIT VALUES'!$D$33*'UNIT VALUES'!$D$36,T486*'UNIT VALUES'!$D$32*'UNIT VALUES'!$D$36),0)),0)</f>
        <v>2263989</v>
      </c>
      <c r="AD486" t="str">
        <f t="shared" si="16"/>
        <v>181104</v>
      </c>
    </row>
    <row r="487" spans="1:30" x14ac:dyDescent="0.25">
      <c r="A487" s="176" t="s">
        <v>5666</v>
      </c>
      <c r="B487" s="176" t="s">
        <v>1435</v>
      </c>
      <c r="C487" s="176" t="s">
        <v>27</v>
      </c>
      <c r="D487" s="176" t="s">
        <v>28</v>
      </c>
      <c r="E487" s="176" t="s">
        <v>1436</v>
      </c>
      <c r="F487" s="176" t="s">
        <v>1465</v>
      </c>
      <c r="G487" s="176" t="s">
        <v>454</v>
      </c>
      <c r="H487" s="176" t="s">
        <v>23</v>
      </c>
      <c r="I487" s="176" t="s">
        <v>1466</v>
      </c>
      <c r="J487" s="176" t="s">
        <v>1455</v>
      </c>
      <c r="K487" s="176" t="s">
        <v>3337</v>
      </c>
      <c r="L487" s="176" t="s">
        <v>5667</v>
      </c>
      <c r="M487" s="177">
        <v>19665</v>
      </c>
      <c r="N487" s="177">
        <v>19665</v>
      </c>
      <c r="O487" s="177">
        <v>33034</v>
      </c>
      <c r="P487" s="177">
        <v>0</v>
      </c>
      <c r="Q487" s="177">
        <v>7156</v>
      </c>
      <c r="R487" s="177">
        <v>2549</v>
      </c>
      <c r="S487" s="177">
        <v>302</v>
      </c>
      <c r="T487" s="24">
        <f>IF(P487&gt;0, ROUND(IF(IF(OR(C487="51", C487="52", C487="66"), (L487*'UNIT VALUES'!$C$26)-CALCS!P487,0)&gt;0, IF(OR(C487="51", C487="52", C487="66"), (L487*'UNIT VALUES'!$C$26)-CALCS!P487,0), 0), 0), ROUND(IF(IF(OR(C487="51", C487="52", C487="66"), (L487*'UNIT VALUES'!$C$26)-CALCS!O487,0)&gt;0, IF(OR(C487="51", C487="52", C487="66"), (L487*'UNIT VALUES'!$C$26)-CALCS!O487,0), 0), 0))</f>
        <v>0</v>
      </c>
      <c r="U487" s="25">
        <f>IF(C487="22", (O487*'UNIT VALUES'!$D$38)+(Q487*'UNIT VALUES'!$D$39)+(S487*'UNIT VALUES'!$D$40), (O487*'UNIT VALUES'!$D$28)+(Q487*'UNIT VALUES'!$D$29)+(S487*'UNIT VALUES'!$D$30))</f>
        <v>317836.20598158927</v>
      </c>
      <c r="V487" s="25">
        <f>IF(C487="22",(O487*'UNIT VALUES'!$D$41)+(Q487*'UNIT VALUES'!$D$42)+(R487*'UNIT VALUES'!$D$43),IF(C487="66",(Q487*'UNIT VALUES'!$D$31)+(T487*'UNIT VALUES'!$D$33)+(R487*'UNIT VALUES'!$D$34),(Q487*'UNIT VALUES'!$D$31)+(T487*'UNIT VALUES'!$D$32)+(R487*'UNIT VALUES'!$D$34)))</f>
        <v>328577.56986053323</v>
      </c>
      <c r="W487" s="25">
        <f t="shared" si="15"/>
        <v>328578</v>
      </c>
      <c r="X487" s="30">
        <f>ROUND(IF(C487="22", W487*'UNIT VALUES'!$D$44, W487*'UNIT VALUES'!$D$36), 0)</f>
        <v>287243</v>
      </c>
      <c r="Y487" s="168">
        <f>ROUND(IF(C487="22", IF(U487&gt;V487,O487*'UNIT VALUES'!$D$38*'UNIT VALUES'!$D$44,O487*'UNIT VALUES'!$D$41*'UNIT VALUES'!$D$44),IF(U487&gt;V487, O487*'UNIT VALUES'!$D$28*'UNIT VALUES'!$D$36,0)), 0)</f>
        <v>0</v>
      </c>
      <c r="Z487" s="168">
        <f>ROUND(IF(C487="22", IF(U487&gt;V487,Q487*'UNIT VALUES'!$D$39*'UNIT VALUES'!$D$44,Q487*'UNIT VALUES'!$D$42*'UNIT VALUES'!$D$44), IF(U487&gt;V487, Q487*'UNIT VALUES'!$D$29*'UNIT VALUES'!$D$36, Q487*'UNIT VALUES'!$D$31*'UNIT VALUES'!$D$36)),0)</f>
        <v>104815</v>
      </c>
      <c r="AA487" s="168">
        <f>ROUND(IF(C487="22", IF(U487&gt;V487,0,R487*'UNIT VALUES'!$D$43*'UNIT VALUES'!$D$44),IF(CALCS!U487&gt;CALCS!V487,0,CALCS!R487*'UNIT VALUES'!$D$34*'UNIT VALUES'!$D$36)), 0)</f>
        <v>182428</v>
      </c>
      <c r="AB487" s="168">
        <f>ROUND(IF(C487="22",IF(U487&gt;V487,S487*'UNIT VALUES'!$D$40*'UNIT VALUES'!$D$44,0),IF(U487&gt;V487,S487*'UNIT VALUES'!$D$30*'UNIT VALUES'!$D$36)), 0)</f>
        <v>0</v>
      </c>
      <c r="AC487" s="168">
        <f>ROUND(IF(U487&gt;V487,0,IF(T487&gt;1, IF(C487="66", T487*'UNIT VALUES'!$D$33*'UNIT VALUES'!$D$36,T487*'UNIT VALUES'!$D$32*'UNIT VALUES'!$D$36),0)),0)</f>
        <v>0</v>
      </c>
      <c r="AD487" t="str">
        <f t="shared" si="16"/>
        <v>181158</v>
      </c>
    </row>
    <row r="488" spans="1:30" x14ac:dyDescent="0.25">
      <c r="A488" s="176" t="s">
        <v>5668</v>
      </c>
      <c r="B488" s="176" t="s">
        <v>1435</v>
      </c>
      <c r="C488" s="176" t="s">
        <v>47</v>
      </c>
      <c r="D488" s="176" t="s">
        <v>48</v>
      </c>
      <c r="E488" s="176" t="s">
        <v>1436</v>
      </c>
      <c r="F488" s="176" t="s">
        <v>1468</v>
      </c>
      <c r="G488" s="176" t="s">
        <v>574</v>
      </c>
      <c r="H488" s="176" t="s">
        <v>23</v>
      </c>
      <c r="I488" s="176" t="s">
        <v>1469</v>
      </c>
      <c r="J488" s="176" t="s">
        <v>1451</v>
      </c>
      <c r="K488" s="176" t="s">
        <v>3337</v>
      </c>
      <c r="L488" s="176" t="s">
        <v>5669</v>
      </c>
      <c r="M488" s="177">
        <v>93714</v>
      </c>
      <c r="N488" s="177">
        <v>93714</v>
      </c>
      <c r="O488" s="177">
        <v>77134</v>
      </c>
      <c r="P488" s="177">
        <v>0</v>
      </c>
      <c r="Q488" s="177">
        <v>19407</v>
      </c>
      <c r="R488" s="177">
        <v>10562</v>
      </c>
      <c r="S488" s="177">
        <v>1024</v>
      </c>
      <c r="T488" s="24">
        <f>IF(P488&gt;0, ROUND(IF(IF(OR(C488="51", C488="52", C488="66"), (L488*'UNIT VALUES'!$C$26)-CALCS!P488,0)&gt;0, IF(OR(C488="51", C488="52", C488="66"), (L488*'UNIT VALUES'!$C$26)-CALCS!P488,0), 0), 0), ROUND(IF(IF(OR(C488="51", C488="52", C488="66"), (L488*'UNIT VALUES'!$C$26)-CALCS!O488,0)&gt;0, IF(OR(C488="51", C488="52", C488="66"), (L488*'UNIT VALUES'!$C$26)-CALCS!O488,0), 0), 0))</f>
        <v>99326</v>
      </c>
      <c r="U488" s="25">
        <f>IF(C488="22", (O488*'UNIT VALUES'!$D$38)+(Q488*'UNIT VALUES'!$D$39)+(S488*'UNIT VALUES'!$D$40), (O488*'UNIT VALUES'!$D$28)+(Q488*'UNIT VALUES'!$D$29)+(S488*'UNIT VALUES'!$D$30))</f>
        <v>869529.60051239526</v>
      </c>
      <c r="V488" s="25">
        <f>IF(C488="22",(O488*'UNIT VALUES'!$D$41)+(Q488*'UNIT VALUES'!$D$42)+(R488*'UNIT VALUES'!$D$43),IF(C488="66",(Q488*'UNIT VALUES'!$D$31)+(T488*'UNIT VALUES'!$D$33)+(R488*'UNIT VALUES'!$D$34),(Q488*'UNIT VALUES'!$D$31)+(T488*'UNIT VALUES'!$D$32)+(R488*'UNIT VALUES'!$D$34)))</f>
        <v>2442895.4028621083</v>
      </c>
      <c r="W488" s="25">
        <f t="shared" si="15"/>
        <v>2442895</v>
      </c>
      <c r="X488" s="30">
        <f>ROUND(IF(C488="22", W488*'UNIT VALUES'!$D$44, W488*'UNIT VALUES'!$D$36), 0)</f>
        <v>2135580</v>
      </c>
      <c r="Y488" s="168">
        <f>ROUND(IF(C488="22", IF(U488&gt;V488,O488*'UNIT VALUES'!$D$38*'UNIT VALUES'!$D$44,O488*'UNIT VALUES'!$D$41*'UNIT VALUES'!$D$44),IF(U488&gt;V488, O488*'UNIT VALUES'!$D$28*'UNIT VALUES'!$D$36,0)), 0)</f>
        <v>0</v>
      </c>
      <c r="Z488" s="168">
        <f>ROUND(IF(C488="22", IF(U488&gt;V488,Q488*'UNIT VALUES'!$D$39*'UNIT VALUES'!$D$44,Q488*'UNIT VALUES'!$D$42*'UNIT VALUES'!$D$44), IF(U488&gt;V488, Q488*'UNIT VALUES'!$D$29*'UNIT VALUES'!$D$36, Q488*'UNIT VALUES'!$D$31*'UNIT VALUES'!$D$36)),0)</f>
        <v>284257</v>
      </c>
      <c r="AA488" s="168">
        <f>ROUND(IF(C488="22", IF(U488&gt;V488,0,R488*'UNIT VALUES'!$D$43*'UNIT VALUES'!$D$44),IF(CALCS!U488&gt;CALCS!V488,0,CALCS!R488*'UNIT VALUES'!$D$34*'UNIT VALUES'!$D$36)), 0)</f>
        <v>755905</v>
      </c>
      <c r="AB488" s="168">
        <f>ROUND(IF(C488="22",IF(U488&gt;V488,S488*'UNIT VALUES'!$D$40*'UNIT VALUES'!$D$44,0),IF(U488&gt;V488,S488*'UNIT VALUES'!$D$30*'UNIT VALUES'!$D$36)), 0)</f>
        <v>0</v>
      </c>
      <c r="AC488" s="168">
        <f>ROUND(IF(U488&gt;V488,0,IF(T488&gt;1, IF(C488="66", T488*'UNIT VALUES'!$D$33*'UNIT VALUES'!$D$36,T488*'UNIT VALUES'!$D$32*'UNIT VALUES'!$D$36),0)),0)</f>
        <v>1095418</v>
      </c>
      <c r="AD488" t="str">
        <f t="shared" si="16"/>
        <v>181272</v>
      </c>
    </row>
    <row r="489" spans="1:30" x14ac:dyDescent="0.25">
      <c r="A489" s="176" t="s">
        <v>5670</v>
      </c>
      <c r="B489" s="176" t="s">
        <v>1435</v>
      </c>
      <c r="C489" s="176" t="s">
        <v>27</v>
      </c>
      <c r="D489" s="176" t="s">
        <v>28</v>
      </c>
      <c r="E489" s="176" t="s">
        <v>1436</v>
      </c>
      <c r="F489" s="176" t="s">
        <v>361</v>
      </c>
      <c r="G489" s="176" t="s">
        <v>82</v>
      </c>
      <c r="H489" s="176" t="s">
        <v>1471</v>
      </c>
      <c r="I489" s="176" t="s">
        <v>404</v>
      </c>
      <c r="J489" s="176" t="s">
        <v>1445</v>
      </c>
      <c r="K489" s="176" t="s">
        <v>3337</v>
      </c>
      <c r="L489" s="176" t="s">
        <v>5671</v>
      </c>
      <c r="M489" s="177">
        <v>711541</v>
      </c>
      <c r="N489" s="177">
        <v>711374</v>
      </c>
      <c r="O489" s="177">
        <v>864771</v>
      </c>
      <c r="P489" s="177">
        <v>0</v>
      </c>
      <c r="Q489" s="177">
        <v>176953</v>
      </c>
      <c r="R489" s="177">
        <v>63366</v>
      </c>
      <c r="S489" s="177">
        <v>7688</v>
      </c>
      <c r="T489" s="24">
        <f>IF(P489&gt;0, ROUND(IF(IF(OR(C489="51", C489="52", C489="66"), (L489*'UNIT VALUES'!$C$26)-CALCS!P489,0)&gt;0, IF(OR(C489="51", C489="52", C489="66"), (L489*'UNIT VALUES'!$C$26)-CALCS!P489,0), 0), 0), ROUND(IF(IF(OR(C489="51", C489="52", C489="66"), (L489*'UNIT VALUES'!$C$26)-CALCS!O489,0)&gt;0, IF(OR(C489="51", C489="52", C489="66"), (L489*'UNIT VALUES'!$C$26)-CALCS!O489,0), 0), 0))</f>
        <v>187334</v>
      </c>
      <c r="U489" s="25">
        <f>IF(C489="22", (O489*'UNIT VALUES'!$D$38)+(Q489*'UNIT VALUES'!$D$39)+(S489*'UNIT VALUES'!$D$40), (O489*'UNIT VALUES'!$D$28)+(Q489*'UNIT VALUES'!$D$29)+(S489*'UNIT VALUES'!$D$30))</f>
        <v>7995012.5981006827</v>
      </c>
      <c r="V489" s="25">
        <f>IF(C489="22",(O489*'UNIT VALUES'!$D$41)+(Q489*'UNIT VALUES'!$D$42)+(R489*'UNIT VALUES'!$D$43),IF(C489="66",(Q489*'UNIT VALUES'!$D$31)+(T489*'UNIT VALUES'!$D$33)+(R489*'UNIT VALUES'!$D$34),(Q489*'UNIT VALUES'!$D$31)+(T489*'UNIT VALUES'!$D$32)+(R489*'UNIT VALUES'!$D$34)))</f>
        <v>10515747.557999272</v>
      </c>
      <c r="W489" s="25">
        <f t="shared" si="15"/>
        <v>10515748</v>
      </c>
      <c r="X489" s="30">
        <f>ROUND(IF(C489="22", W489*'UNIT VALUES'!$D$44, W489*'UNIT VALUES'!$D$36), 0)</f>
        <v>9192873</v>
      </c>
      <c r="Y489" s="168">
        <f>ROUND(IF(C489="22", IF(U489&gt;V489,O489*'UNIT VALUES'!$D$38*'UNIT VALUES'!$D$44,O489*'UNIT VALUES'!$D$41*'UNIT VALUES'!$D$44),IF(U489&gt;V489, O489*'UNIT VALUES'!$D$28*'UNIT VALUES'!$D$36,0)), 0)</f>
        <v>0</v>
      </c>
      <c r="Z489" s="168">
        <f>ROUND(IF(C489="22", IF(U489&gt;V489,Q489*'UNIT VALUES'!$D$39*'UNIT VALUES'!$D$44,Q489*'UNIT VALUES'!$D$42*'UNIT VALUES'!$D$44), IF(U489&gt;V489, Q489*'UNIT VALUES'!$D$29*'UNIT VALUES'!$D$36, Q489*'UNIT VALUES'!$D$31*'UNIT VALUES'!$D$36)),0)</f>
        <v>2591855</v>
      </c>
      <c r="AA489" s="168">
        <f>ROUND(IF(C489="22", IF(U489&gt;V489,0,R489*'UNIT VALUES'!$D$43*'UNIT VALUES'!$D$44),IF(CALCS!U489&gt;CALCS!V489,0,CALCS!R489*'UNIT VALUES'!$D$34*'UNIT VALUES'!$D$36)), 0)</f>
        <v>4535002</v>
      </c>
      <c r="AB489" s="168">
        <f>ROUND(IF(C489="22",IF(U489&gt;V489,S489*'UNIT VALUES'!$D$40*'UNIT VALUES'!$D$44,0),IF(U489&gt;V489,S489*'UNIT VALUES'!$D$30*'UNIT VALUES'!$D$36)), 0)</f>
        <v>0</v>
      </c>
      <c r="AC489" s="168">
        <f>ROUND(IF(U489&gt;V489,0,IF(T489&gt;1, IF(C489="66", T489*'UNIT VALUES'!$D$33*'UNIT VALUES'!$D$36,T489*'UNIT VALUES'!$D$32*'UNIT VALUES'!$D$36),0)),0)</f>
        <v>2066016</v>
      </c>
      <c r="AD489" t="str">
        <f t="shared" si="16"/>
        <v>181404</v>
      </c>
    </row>
    <row r="490" spans="1:30" x14ac:dyDescent="0.25">
      <c r="A490" s="176" t="s">
        <v>5672</v>
      </c>
      <c r="B490" s="176" t="s">
        <v>1435</v>
      </c>
      <c r="C490" s="176" t="s">
        <v>27</v>
      </c>
      <c r="D490" s="176" t="s">
        <v>28</v>
      </c>
      <c r="E490" s="176" t="s">
        <v>1436</v>
      </c>
      <c r="F490" s="176" t="s">
        <v>1473</v>
      </c>
      <c r="G490" s="176" t="s">
        <v>294</v>
      </c>
      <c r="H490" s="176" t="s">
        <v>23</v>
      </c>
      <c r="I490" s="176" t="s">
        <v>1474</v>
      </c>
      <c r="J490" s="176" t="s">
        <v>1475</v>
      </c>
      <c r="K490" s="176" t="s">
        <v>3337</v>
      </c>
      <c r="L490" s="176" t="s">
        <v>5673</v>
      </c>
      <c r="M490" s="177">
        <v>47808</v>
      </c>
      <c r="N490" s="177">
        <v>47808</v>
      </c>
      <c r="O490" s="177">
        <v>57799</v>
      </c>
      <c r="P490" s="177">
        <v>0</v>
      </c>
      <c r="Q490" s="177">
        <v>12129</v>
      </c>
      <c r="R490" s="177">
        <v>6431</v>
      </c>
      <c r="S490" s="177">
        <v>224</v>
      </c>
      <c r="T490" s="24">
        <f>IF(P490&gt;0, ROUND(IF(IF(OR(C490="51", C490="52", C490="66"), (L490*'UNIT VALUES'!$C$26)-CALCS!P490,0)&gt;0, IF(OR(C490="51", C490="52", C490="66"), (L490*'UNIT VALUES'!$C$26)-CALCS!P490,0), 0), 0), ROUND(IF(IF(OR(C490="51", C490="52", C490="66"), (L490*'UNIT VALUES'!$C$26)-CALCS!O490,0)&gt;0, IF(OR(C490="51", C490="52", C490="66"), (L490*'UNIT VALUES'!$C$26)-CALCS!O490,0), 0), 0))</f>
        <v>16763</v>
      </c>
      <c r="U490" s="25">
        <f>IF(C490="22", (O490*'UNIT VALUES'!$D$38)+(Q490*'UNIT VALUES'!$D$39)+(S490*'UNIT VALUES'!$D$40), (O490*'UNIT VALUES'!$D$28)+(Q490*'UNIT VALUES'!$D$29)+(S490*'UNIT VALUES'!$D$30))</f>
        <v>495479.55482794665</v>
      </c>
      <c r="V490" s="25">
        <f>IF(C490="22",(O490*'UNIT VALUES'!$D$41)+(Q490*'UNIT VALUES'!$D$42)+(R490*'UNIT VALUES'!$D$43),IF(C490="66",(Q490*'UNIT VALUES'!$D$31)+(T490*'UNIT VALUES'!$D$33)+(R490*'UNIT VALUES'!$D$34),(Q490*'UNIT VALUES'!$D$31)+(T490*'UNIT VALUES'!$D$32)+(R490*'UNIT VALUES'!$D$34)))</f>
        <v>941182.58624082524</v>
      </c>
      <c r="W490" s="25">
        <f t="shared" si="15"/>
        <v>941183</v>
      </c>
      <c r="X490" s="30">
        <f>ROUND(IF(C490="22", W490*'UNIT VALUES'!$D$44, W490*'UNIT VALUES'!$D$36), 0)</f>
        <v>822783</v>
      </c>
      <c r="Y490" s="168">
        <f>ROUND(IF(C490="22", IF(U490&gt;V490,O490*'UNIT VALUES'!$D$38*'UNIT VALUES'!$D$44,O490*'UNIT VALUES'!$D$41*'UNIT VALUES'!$D$44),IF(U490&gt;V490, O490*'UNIT VALUES'!$D$28*'UNIT VALUES'!$D$36,0)), 0)</f>
        <v>0</v>
      </c>
      <c r="Z490" s="168">
        <f>ROUND(IF(C490="22", IF(U490&gt;V490,Q490*'UNIT VALUES'!$D$39*'UNIT VALUES'!$D$44,Q490*'UNIT VALUES'!$D$42*'UNIT VALUES'!$D$44), IF(U490&gt;V490, Q490*'UNIT VALUES'!$D$29*'UNIT VALUES'!$D$36, Q490*'UNIT VALUES'!$D$31*'UNIT VALUES'!$D$36)),0)</f>
        <v>177655</v>
      </c>
      <c r="AA490" s="168">
        <f>ROUND(IF(C490="22", IF(U490&gt;V490,0,R490*'UNIT VALUES'!$D$43*'UNIT VALUES'!$D$44),IF(CALCS!U490&gt;CALCS!V490,0,CALCS!R490*'UNIT VALUES'!$D$34*'UNIT VALUES'!$D$36)), 0)</f>
        <v>460256</v>
      </c>
      <c r="AB490" s="168">
        <f>ROUND(IF(C490="22",IF(U490&gt;V490,S490*'UNIT VALUES'!$D$40*'UNIT VALUES'!$D$44,0),IF(U490&gt;V490,S490*'UNIT VALUES'!$D$30*'UNIT VALUES'!$D$36)), 0)</f>
        <v>0</v>
      </c>
      <c r="AC490" s="168">
        <f>ROUND(IF(U490&gt;V490,0,IF(T490&gt;1, IF(C490="66", T490*'UNIT VALUES'!$D$33*'UNIT VALUES'!$D$36,T490*'UNIT VALUES'!$D$32*'UNIT VALUES'!$D$36),0)),0)</f>
        <v>184871</v>
      </c>
      <c r="AD490" t="str">
        <f t="shared" si="16"/>
        <v>181536</v>
      </c>
    </row>
    <row r="491" spans="1:30" x14ac:dyDescent="0.25">
      <c r="A491" s="176" t="s">
        <v>5674</v>
      </c>
      <c r="B491" s="176" t="s">
        <v>1435</v>
      </c>
      <c r="C491" s="176" t="s">
        <v>27</v>
      </c>
      <c r="D491" s="176" t="s">
        <v>28</v>
      </c>
      <c r="E491" s="176" t="s">
        <v>1436</v>
      </c>
      <c r="F491" s="176" t="s">
        <v>387</v>
      </c>
      <c r="G491" s="176" t="s">
        <v>1477</v>
      </c>
      <c r="H491" s="176" t="s">
        <v>23</v>
      </c>
      <c r="I491" s="176" t="s">
        <v>1478</v>
      </c>
      <c r="J491" s="176" t="s">
        <v>4645</v>
      </c>
      <c r="K491" s="176" t="s">
        <v>3337</v>
      </c>
      <c r="L491" s="176" t="s">
        <v>5675</v>
      </c>
      <c r="M491" s="177">
        <v>43011</v>
      </c>
      <c r="N491" s="177">
        <v>43011</v>
      </c>
      <c r="O491" s="177">
        <v>71782</v>
      </c>
      <c r="P491" s="177">
        <v>0</v>
      </c>
      <c r="Q491" s="177">
        <v>13769</v>
      </c>
      <c r="R491" s="177">
        <v>6243</v>
      </c>
      <c r="S491" s="177">
        <v>800</v>
      </c>
      <c r="T491" s="24">
        <f>IF(P491&gt;0, ROUND(IF(IF(OR(C491="51", C491="52", C491="66"), (L491*'UNIT VALUES'!$C$26)-CALCS!P491,0)&gt;0, IF(OR(C491="51", C491="52", C491="66"), (L491*'UNIT VALUES'!$C$26)-CALCS!P491,0), 0), 0), ROUND(IF(IF(OR(C491="51", C491="52", C491="66"), (L491*'UNIT VALUES'!$C$26)-CALCS!O491,0)&gt;0, IF(OR(C491="51", C491="52", C491="66"), (L491*'UNIT VALUES'!$C$26)-CALCS!O491,0), 0), 0))</f>
        <v>0</v>
      </c>
      <c r="U491" s="25">
        <f>IF(C491="22", (O491*'UNIT VALUES'!$D$38)+(Q491*'UNIT VALUES'!$D$39)+(S491*'UNIT VALUES'!$D$40), (O491*'UNIT VALUES'!$D$28)+(Q491*'UNIT VALUES'!$D$29)+(S491*'UNIT VALUES'!$D$30))</f>
        <v>664390.28866157343</v>
      </c>
      <c r="V491" s="25">
        <f>IF(C491="22",(O491*'UNIT VALUES'!$D$41)+(Q491*'UNIT VALUES'!$D$42)+(R491*'UNIT VALUES'!$D$43),IF(C491="66",(Q491*'UNIT VALUES'!$D$31)+(T491*'UNIT VALUES'!$D$33)+(R491*'UNIT VALUES'!$D$34),(Q491*'UNIT VALUES'!$D$31)+(T491*'UNIT VALUES'!$D$32)+(R491*'UNIT VALUES'!$D$34)))</f>
        <v>741795.20135281875</v>
      </c>
      <c r="W491" s="25">
        <f t="shared" si="15"/>
        <v>741795</v>
      </c>
      <c r="X491" s="30">
        <f>ROUND(IF(C491="22", W491*'UNIT VALUES'!$D$44, W491*'UNIT VALUES'!$D$36), 0)</f>
        <v>648478</v>
      </c>
      <c r="Y491" s="168">
        <f>ROUND(IF(C491="22", IF(U491&gt;V491,O491*'UNIT VALUES'!$D$38*'UNIT VALUES'!$D$44,O491*'UNIT VALUES'!$D$41*'UNIT VALUES'!$D$44),IF(U491&gt;V491, O491*'UNIT VALUES'!$D$28*'UNIT VALUES'!$D$36,0)), 0)</f>
        <v>0</v>
      </c>
      <c r="Z491" s="168">
        <f>ROUND(IF(C491="22", IF(U491&gt;V491,Q491*'UNIT VALUES'!$D$39*'UNIT VALUES'!$D$44,Q491*'UNIT VALUES'!$D$42*'UNIT VALUES'!$D$44), IF(U491&gt;V491, Q491*'UNIT VALUES'!$D$29*'UNIT VALUES'!$D$36, Q491*'UNIT VALUES'!$D$31*'UNIT VALUES'!$D$36)),0)</f>
        <v>201676</v>
      </c>
      <c r="AA491" s="168">
        <f>ROUND(IF(C491="22", IF(U491&gt;V491,0,R491*'UNIT VALUES'!$D$43*'UNIT VALUES'!$D$44),IF(CALCS!U491&gt;CALCS!V491,0,CALCS!R491*'UNIT VALUES'!$D$34*'UNIT VALUES'!$D$36)), 0)</f>
        <v>446801</v>
      </c>
      <c r="AB491" s="168">
        <f>ROUND(IF(C491="22",IF(U491&gt;V491,S491*'UNIT VALUES'!$D$40*'UNIT VALUES'!$D$44,0),IF(U491&gt;V491,S491*'UNIT VALUES'!$D$30*'UNIT VALUES'!$D$36)), 0)</f>
        <v>0</v>
      </c>
      <c r="AC491" s="168">
        <f>ROUND(IF(U491&gt;V491,0,IF(T491&gt;1, IF(C491="66", T491*'UNIT VALUES'!$D$33*'UNIT VALUES'!$D$36,T491*'UNIT VALUES'!$D$32*'UNIT VALUES'!$D$36),0)),0)</f>
        <v>0</v>
      </c>
      <c r="AD491" t="str">
        <f t="shared" si="16"/>
        <v>181566</v>
      </c>
    </row>
    <row r="492" spans="1:30" x14ac:dyDescent="0.25">
      <c r="A492" s="176" t="s">
        <v>5676</v>
      </c>
      <c r="B492" s="176" t="s">
        <v>1435</v>
      </c>
      <c r="C492" s="176" t="s">
        <v>27</v>
      </c>
      <c r="D492" s="176" t="s">
        <v>28</v>
      </c>
      <c r="E492" s="176" t="s">
        <v>1436</v>
      </c>
      <c r="F492" s="176" t="s">
        <v>394</v>
      </c>
      <c r="G492" s="176" t="s">
        <v>156</v>
      </c>
      <c r="H492" s="176" t="s">
        <v>23</v>
      </c>
      <c r="I492" s="176" t="s">
        <v>1480</v>
      </c>
      <c r="J492" s="176" t="s">
        <v>1481</v>
      </c>
      <c r="K492" s="176" t="s">
        <v>3337</v>
      </c>
      <c r="L492" s="176" t="s">
        <v>5677</v>
      </c>
      <c r="M492" s="177">
        <v>0</v>
      </c>
      <c r="N492" s="177">
        <v>0</v>
      </c>
      <c r="O492" s="177">
        <v>21732</v>
      </c>
      <c r="P492" s="177">
        <v>0</v>
      </c>
      <c r="Q492" s="177">
        <v>4659</v>
      </c>
      <c r="R492" s="177">
        <v>3614</v>
      </c>
      <c r="S492" s="177">
        <v>293</v>
      </c>
      <c r="T492" s="24">
        <f>IF(P492&gt;0, ROUND(IF(IF(OR(C492="51", C492="52", C492="66"), (L492*'UNIT VALUES'!$C$26)-CALCS!P492,0)&gt;0, IF(OR(C492="51", C492="52", C492="66"), (L492*'UNIT VALUES'!$C$26)-CALCS!P492,0), 0), 0), ROUND(IF(IF(OR(C492="51", C492="52", C492="66"), (L492*'UNIT VALUES'!$C$26)-CALCS!O492,0)&gt;0, IF(OR(C492="51", C492="52", C492="66"), (L492*'UNIT VALUES'!$C$26)-CALCS!O492,0), 0), 0))</f>
        <v>11692</v>
      </c>
      <c r="U492" s="25">
        <f>IF(C492="22", (O492*'UNIT VALUES'!$D$38)+(Q492*'UNIT VALUES'!$D$39)+(S492*'UNIT VALUES'!$D$40), (O492*'UNIT VALUES'!$D$28)+(Q492*'UNIT VALUES'!$D$29)+(S492*'UNIT VALUES'!$D$30))</f>
        <v>223132.57023291939</v>
      </c>
      <c r="V492" s="25">
        <f>IF(C492="22",(O492*'UNIT VALUES'!$D$41)+(Q492*'UNIT VALUES'!$D$42)+(R492*'UNIT VALUES'!$D$43),IF(C492="66",(Q492*'UNIT VALUES'!$D$31)+(T492*'UNIT VALUES'!$D$33)+(R492*'UNIT VALUES'!$D$34),(Q492*'UNIT VALUES'!$D$31)+(T492*'UNIT VALUES'!$D$32)+(R492*'UNIT VALUES'!$D$34)))</f>
        <v>521430.13779475016</v>
      </c>
      <c r="W492" s="25">
        <f t="shared" si="15"/>
        <v>521430</v>
      </c>
      <c r="X492" s="30">
        <f>ROUND(IF(C492="22", W492*'UNIT VALUES'!$D$44, W492*'UNIT VALUES'!$D$36), 0)</f>
        <v>455834</v>
      </c>
      <c r="Y492" s="168">
        <f>ROUND(IF(C492="22", IF(U492&gt;V492,O492*'UNIT VALUES'!$D$38*'UNIT VALUES'!$D$44,O492*'UNIT VALUES'!$D$41*'UNIT VALUES'!$D$44),IF(U492&gt;V492, O492*'UNIT VALUES'!$D$28*'UNIT VALUES'!$D$36,0)), 0)</f>
        <v>0</v>
      </c>
      <c r="Z492" s="168">
        <f>ROUND(IF(C492="22", IF(U492&gt;V492,Q492*'UNIT VALUES'!$D$39*'UNIT VALUES'!$D$44,Q492*'UNIT VALUES'!$D$42*'UNIT VALUES'!$D$44), IF(U492&gt;V492, Q492*'UNIT VALUES'!$D$29*'UNIT VALUES'!$D$36, Q492*'UNIT VALUES'!$D$31*'UNIT VALUES'!$D$36)),0)</f>
        <v>68241</v>
      </c>
      <c r="AA492" s="168">
        <f>ROUND(IF(C492="22", IF(U492&gt;V492,0,R492*'UNIT VALUES'!$D$43*'UNIT VALUES'!$D$44),IF(CALCS!U492&gt;CALCS!V492,0,CALCS!R492*'UNIT VALUES'!$D$34*'UNIT VALUES'!$D$36)), 0)</f>
        <v>258648</v>
      </c>
      <c r="AB492" s="168">
        <f>ROUND(IF(C492="22",IF(U492&gt;V492,S492*'UNIT VALUES'!$D$40*'UNIT VALUES'!$D$44,0),IF(U492&gt;V492,S492*'UNIT VALUES'!$D$30*'UNIT VALUES'!$D$36)), 0)</f>
        <v>0</v>
      </c>
      <c r="AC492" s="168">
        <f>ROUND(IF(U492&gt;V492,0,IF(T492&gt;1, IF(C492="66", T492*'UNIT VALUES'!$D$33*'UNIT VALUES'!$D$36,T492*'UNIT VALUES'!$D$32*'UNIT VALUES'!$D$36),0)),0)</f>
        <v>128945</v>
      </c>
      <c r="AD492" t="str">
        <f t="shared" si="16"/>
        <v>181602</v>
      </c>
    </row>
    <row r="493" spans="1:30" x14ac:dyDescent="0.25">
      <c r="A493" s="176" t="s">
        <v>5678</v>
      </c>
      <c r="B493" s="176" t="s">
        <v>1435</v>
      </c>
      <c r="C493" s="176" t="s">
        <v>27</v>
      </c>
      <c r="D493" s="176" t="s">
        <v>28</v>
      </c>
      <c r="E493" s="176" t="s">
        <v>1436</v>
      </c>
      <c r="F493" s="176" t="s">
        <v>1483</v>
      </c>
      <c r="G493" s="176" t="s">
        <v>156</v>
      </c>
      <c r="H493" s="176" t="s">
        <v>23</v>
      </c>
      <c r="I493" s="176" t="s">
        <v>1484</v>
      </c>
      <c r="J493" s="176" t="s">
        <v>1481</v>
      </c>
      <c r="K493" s="176" t="s">
        <v>3337</v>
      </c>
      <c r="L493" s="176" t="s">
        <v>5679</v>
      </c>
      <c r="M493" s="177">
        <v>0</v>
      </c>
      <c r="N493" s="177">
        <v>0</v>
      </c>
      <c r="O493" s="177">
        <v>31157</v>
      </c>
      <c r="P493" s="177">
        <v>0</v>
      </c>
      <c r="Q493" s="177">
        <v>7871</v>
      </c>
      <c r="R493" s="177">
        <v>3438</v>
      </c>
      <c r="S493" s="177">
        <v>217</v>
      </c>
      <c r="T493" s="24">
        <f>IF(P493&gt;0, ROUND(IF(IF(OR(C493="51", C493="52", C493="66"), (L493*'UNIT VALUES'!$C$26)-CALCS!P493,0)&gt;0, IF(OR(C493="51", C493="52", C493="66"), (L493*'UNIT VALUES'!$C$26)-CALCS!P493,0), 0), 0), ROUND(IF(IF(OR(C493="51", C493="52", C493="66"), (L493*'UNIT VALUES'!$C$26)-CALCS!O493,0)&gt;0, IF(OR(C493="51", C493="52", C493="66"), (L493*'UNIT VALUES'!$C$26)-CALCS!O493,0), 0), 0))</f>
        <v>26747</v>
      </c>
      <c r="U493" s="25">
        <f>IF(C493="22", (O493*'UNIT VALUES'!$D$38)+(Q493*'UNIT VALUES'!$D$39)+(S493*'UNIT VALUES'!$D$40), (O493*'UNIT VALUES'!$D$28)+(Q493*'UNIT VALUES'!$D$29)+(S493*'UNIT VALUES'!$D$30))</f>
        <v>320022.39679295645</v>
      </c>
      <c r="V493" s="25">
        <f>IF(C493="22",(O493*'UNIT VALUES'!$D$41)+(Q493*'UNIT VALUES'!$D$42)+(R493*'UNIT VALUES'!$D$43),IF(C493="66",(Q493*'UNIT VALUES'!$D$31)+(T493*'UNIT VALUES'!$D$33)+(R493*'UNIT VALUES'!$D$34),(Q493*'UNIT VALUES'!$D$31)+(T493*'UNIT VALUES'!$D$32)+(R493*'UNIT VALUES'!$D$34)))</f>
        <v>750765.24938393256</v>
      </c>
      <c r="W493" s="25">
        <f t="shared" si="15"/>
        <v>750765</v>
      </c>
      <c r="X493" s="30">
        <f>ROUND(IF(C493="22", W493*'UNIT VALUES'!$D$44, W493*'UNIT VALUES'!$D$36), 0)</f>
        <v>656319</v>
      </c>
      <c r="Y493" s="168">
        <f>ROUND(IF(C493="22", IF(U493&gt;V493,O493*'UNIT VALUES'!$D$38*'UNIT VALUES'!$D$44,O493*'UNIT VALUES'!$D$41*'UNIT VALUES'!$D$44),IF(U493&gt;V493, O493*'UNIT VALUES'!$D$28*'UNIT VALUES'!$D$36,0)), 0)</f>
        <v>0</v>
      </c>
      <c r="Z493" s="168">
        <f>ROUND(IF(C493="22", IF(U493&gt;V493,Q493*'UNIT VALUES'!$D$39*'UNIT VALUES'!$D$44,Q493*'UNIT VALUES'!$D$42*'UNIT VALUES'!$D$44), IF(U493&gt;V493, Q493*'UNIT VALUES'!$D$29*'UNIT VALUES'!$D$36, Q493*'UNIT VALUES'!$D$31*'UNIT VALUES'!$D$36)),0)</f>
        <v>115288</v>
      </c>
      <c r="AA493" s="168">
        <f>ROUND(IF(C493="22", IF(U493&gt;V493,0,R493*'UNIT VALUES'!$D$43*'UNIT VALUES'!$D$44),IF(CALCS!U493&gt;CALCS!V493,0,CALCS!R493*'UNIT VALUES'!$D$34*'UNIT VALUES'!$D$36)), 0)</f>
        <v>246052</v>
      </c>
      <c r="AB493" s="168">
        <f>ROUND(IF(C493="22",IF(U493&gt;V493,S493*'UNIT VALUES'!$D$40*'UNIT VALUES'!$D$44,0),IF(U493&gt;V493,S493*'UNIT VALUES'!$D$30*'UNIT VALUES'!$D$36)), 0)</f>
        <v>0</v>
      </c>
      <c r="AC493" s="168">
        <f>ROUND(IF(U493&gt;V493,0,IF(T493&gt;1, IF(C493="66", T493*'UNIT VALUES'!$D$33*'UNIT VALUES'!$D$36,T493*'UNIT VALUES'!$D$32*'UNIT VALUES'!$D$36),0)),0)</f>
        <v>294980</v>
      </c>
      <c r="AD493" t="str">
        <f t="shared" si="16"/>
        <v>181884</v>
      </c>
    </row>
    <row r="494" spans="1:30" x14ac:dyDescent="0.25">
      <c r="A494" s="176" t="s">
        <v>5680</v>
      </c>
      <c r="B494" s="176" t="s">
        <v>1435</v>
      </c>
      <c r="C494" s="176" t="s">
        <v>27</v>
      </c>
      <c r="D494" s="176" t="s">
        <v>28</v>
      </c>
      <c r="E494" s="176" t="s">
        <v>1436</v>
      </c>
      <c r="F494" s="176" t="s">
        <v>1486</v>
      </c>
      <c r="G494" s="176" t="s">
        <v>1487</v>
      </c>
      <c r="H494" s="176" t="s">
        <v>23</v>
      </c>
      <c r="I494" s="176" t="s">
        <v>1488</v>
      </c>
      <c r="J494" s="176" t="s">
        <v>1489</v>
      </c>
      <c r="K494" s="176" t="s">
        <v>3337</v>
      </c>
      <c r="L494" s="176" t="s">
        <v>5681</v>
      </c>
      <c r="M494" s="177">
        <v>40201</v>
      </c>
      <c r="N494" s="177">
        <v>40201</v>
      </c>
      <c r="O494" s="177">
        <v>48679</v>
      </c>
      <c r="P494" s="177">
        <v>0</v>
      </c>
      <c r="Q494" s="177">
        <v>9007</v>
      </c>
      <c r="R494" s="177">
        <v>4286</v>
      </c>
      <c r="S494" s="177">
        <v>449</v>
      </c>
      <c r="T494" s="24">
        <f>IF(P494&gt;0, ROUND(IF(IF(OR(C494="51", C494="52", C494="66"), (L494*'UNIT VALUES'!$C$26)-CALCS!P494,0)&gt;0, IF(OR(C494="51", C494="52", C494="66"), (L494*'UNIT VALUES'!$C$26)-CALCS!P494,0), 0), 0), ROUND(IF(IF(OR(C494="51", C494="52", C494="66"), (L494*'UNIT VALUES'!$C$26)-CALCS!O494,0)&gt;0, IF(OR(C494="51", C494="52", C494="66"), (L494*'UNIT VALUES'!$C$26)-CALCS!O494,0), 0), 0))</f>
        <v>4025</v>
      </c>
      <c r="U494" s="25">
        <f>IF(C494="22", (O494*'UNIT VALUES'!$D$38)+(Q494*'UNIT VALUES'!$D$39)+(S494*'UNIT VALUES'!$D$40), (O494*'UNIT VALUES'!$D$28)+(Q494*'UNIT VALUES'!$D$29)+(S494*'UNIT VALUES'!$D$30))</f>
        <v>426061.53834719508</v>
      </c>
      <c r="V494" s="25">
        <f>IF(C494="22",(O494*'UNIT VALUES'!$D$41)+(Q494*'UNIT VALUES'!$D$42)+(R494*'UNIT VALUES'!$D$43),IF(C494="66",(Q494*'UNIT VALUES'!$D$31)+(T494*'UNIT VALUES'!$D$33)+(R494*'UNIT VALUES'!$D$34),(Q494*'UNIT VALUES'!$D$31)+(T494*'UNIT VALUES'!$D$32)+(R494*'UNIT VALUES'!$D$34)))</f>
        <v>552571.8098342868</v>
      </c>
      <c r="W494" s="25">
        <f t="shared" si="15"/>
        <v>552572</v>
      </c>
      <c r="X494" s="30">
        <f>ROUND(IF(C494="22", W494*'UNIT VALUES'!$D$44, W494*'UNIT VALUES'!$D$36), 0)</f>
        <v>483059</v>
      </c>
      <c r="Y494" s="168">
        <f>ROUND(IF(C494="22", IF(U494&gt;V494,O494*'UNIT VALUES'!$D$38*'UNIT VALUES'!$D$44,O494*'UNIT VALUES'!$D$41*'UNIT VALUES'!$D$44),IF(U494&gt;V494, O494*'UNIT VALUES'!$D$28*'UNIT VALUES'!$D$36,0)), 0)</f>
        <v>0</v>
      </c>
      <c r="Z494" s="168">
        <f>ROUND(IF(C494="22", IF(U494&gt;V494,Q494*'UNIT VALUES'!$D$39*'UNIT VALUES'!$D$44,Q494*'UNIT VALUES'!$D$42*'UNIT VALUES'!$D$44), IF(U494&gt;V494, Q494*'UNIT VALUES'!$D$29*'UNIT VALUES'!$D$36, Q494*'UNIT VALUES'!$D$31*'UNIT VALUES'!$D$36)),0)</f>
        <v>131927</v>
      </c>
      <c r="AA494" s="168">
        <f>ROUND(IF(C494="22", IF(U494&gt;V494,0,R494*'UNIT VALUES'!$D$43*'UNIT VALUES'!$D$44),IF(CALCS!U494&gt;CALCS!V494,0,CALCS!R494*'UNIT VALUES'!$D$34*'UNIT VALUES'!$D$36)), 0)</f>
        <v>306742</v>
      </c>
      <c r="AB494" s="168">
        <f>ROUND(IF(C494="22",IF(U494&gt;V494,S494*'UNIT VALUES'!$D$40*'UNIT VALUES'!$D$44,0),IF(U494&gt;V494,S494*'UNIT VALUES'!$D$30*'UNIT VALUES'!$D$36)), 0)</f>
        <v>0</v>
      </c>
      <c r="AC494" s="168">
        <f>ROUND(IF(U494&gt;V494,0,IF(T494&gt;1, IF(C494="66", T494*'UNIT VALUES'!$D$33*'UNIT VALUES'!$D$36,T494*'UNIT VALUES'!$D$32*'UNIT VALUES'!$D$36),0)),0)</f>
        <v>44390</v>
      </c>
      <c r="AD494" t="str">
        <f t="shared" si="16"/>
        <v>181950</v>
      </c>
    </row>
    <row r="495" spans="1:30" x14ac:dyDescent="0.25">
      <c r="A495" s="176" t="s">
        <v>5682</v>
      </c>
      <c r="B495" s="176" t="s">
        <v>1435</v>
      </c>
      <c r="C495" s="176" t="s">
        <v>27</v>
      </c>
      <c r="D495" s="176" t="s">
        <v>28</v>
      </c>
      <c r="E495" s="176" t="s">
        <v>1436</v>
      </c>
      <c r="F495" s="176" t="s">
        <v>1491</v>
      </c>
      <c r="G495" s="176" t="s">
        <v>161</v>
      </c>
      <c r="H495" s="176" t="s">
        <v>23</v>
      </c>
      <c r="I495" s="176" t="s">
        <v>1492</v>
      </c>
      <c r="J495" s="176" t="s">
        <v>1493</v>
      </c>
      <c r="K495" s="176" t="s">
        <v>3337</v>
      </c>
      <c r="L495" s="176" t="s">
        <v>5683</v>
      </c>
      <c r="M495" s="177">
        <v>77216</v>
      </c>
      <c r="N495" s="177">
        <v>77216</v>
      </c>
      <c r="O495" s="177">
        <v>69010</v>
      </c>
      <c r="P495" s="177">
        <v>0</v>
      </c>
      <c r="Q495" s="177">
        <v>20368</v>
      </c>
      <c r="R495" s="177">
        <v>7228</v>
      </c>
      <c r="S495" s="177">
        <v>315</v>
      </c>
      <c r="T495" s="24">
        <f>IF(P495&gt;0, ROUND(IF(IF(OR(C495="51", C495="52", C495="66"), (L495*'UNIT VALUES'!$C$26)-CALCS!P495,0)&gt;0, IF(OR(C495="51", C495="52", C495="66"), (L495*'UNIT VALUES'!$C$26)-CALCS!P495,0), 0), 0), ROUND(IF(IF(OR(C495="51", C495="52", C495="66"), (L495*'UNIT VALUES'!$C$26)-CALCS!O495,0)&gt;0, IF(OR(C495="51", C495="52", C495="66"), (L495*'UNIT VALUES'!$C$26)-CALCS!O495,0), 0), 0))</f>
        <v>39369</v>
      </c>
      <c r="U495" s="25">
        <f>IF(C495="22", (O495*'UNIT VALUES'!$D$38)+(Q495*'UNIT VALUES'!$D$39)+(S495*'UNIT VALUES'!$D$40), (O495*'UNIT VALUES'!$D$28)+(Q495*'UNIT VALUES'!$D$29)+(S495*'UNIT VALUES'!$D$30))</f>
        <v>763724.75227716239</v>
      </c>
      <c r="V495" s="25">
        <f>IF(C495="22",(O495*'UNIT VALUES'!$D$41)+(Q495*'UNIT VALUES'!$D$42)+(R495*'UNIT VALUES'!$D$43),IF(C495="66",(Q495*'UNIT VALUES'!$D$31)+(T495*'UNIT VALUES'!$D$33)+(R495*'UNIT VALUES'!$D$34),(Q495*'UNIT VALUES'!$D$31)+(T495*'UNIT VALUES'!$D$32)+(R495*'UNIT VALUES'!$D$34)))</f>
        <v>1429661.3336253385</v>
      </c>
      <c r="W495" s="25">
        <f t="shared" si="15"/>
        <v>1429661</v>
      </c>
      <c r="X495" s="30">
        <f>ROUND(IF(C495="22", W495*'UNIT VALUES'!$D$44, W495*'UNIT VALUES'!$D$36), 0)</f>
        <v>1249810</v>
      </c>
      <c r="Y495" s="168">
        <f>ROUND(IF(C495="22", IF(U495&gt;V495,O495*'UNIT VALUES'!$D$38*'UNIT VALUES'!$D$44,O495*'UNIT VALUES'!$D$41*'UNIT VALUES'!$D$44),IF(U495&gt;V495, O495*'UNIT VALUES'!$D$28*'UNIT VALUES'!$D$36,0)), 0)</f>
        <v>0</v>
      </c>
      <c r="Z495" s="168">
        <f>ROUND(IF(C495="22", IF(U495&gt;V495,Q495*'UNIT VALUES'!$D$39*'UNIT VALUES'!$D$44,Q495*'UNIT VALUES'!$D$42*'UNIT VALUES'!$D$44), IF(U495&gt;V495, Q495*'UNIT VALUES'!$D$29*'UNIT VALUES'!$D$36, Q495*'UNIT VALUES'!$D$31*'UNIT VALUES'!$D$36)),0)</f>
        <v>298333</v>
      </c>
      <c r="AA495" s="168">
        <f>ROUND(IF(C495="22", IF(U495&gt;V495,0,R495*'UNIT VALUES'!$D$43*'UNIT VALUES'!$D$44),IF(CALCS!U495&gt;CALCS!V495,0,CALCS!R495*'UNIT VALUES'!$D$34*'UNIT VALUES'!$D$36)), 0)</f>
        <v>517296</v>
      </c>
      <c r="AB495" s="168">
        <f>ROUND(IF(C495="22",IF(U495&gt;V495,S495*'UNIT VALUES'!$D$40*'UNIT VALUES'!$D$44,0),IF(U495&gt;V495,S495*'UNIT VALUES'!$D$30*'UNIT VALUES'!$D$36)), 0)</f>
        <v>0</v>
      </c>
      <c r="AC495" s="168">
        <f>ROUND(IF(U495&gt;V495,0,IF(T495&gt;1, IF(C495="66", T495*'UNIT VALUES'!$D$33*'UNIT VALUES'!$D$36,T495*'UNIT VALUES'!$D$32*'UNIT VALUES'!$D$36),0)),0)</f>
        <v>434182</v>
      </c>
      <c r="AD495" t="str">
        <f t="shared" si="16"/>
        <v>182100</v>
      </c>
    </row>
    <row r="496" spans="1:30" x14ac:dyDescent="0.25">
      <c r="A496" s="176" t="s">
        <v>5684</v>
      </c>
      <c r="B496" s="176" t="s">
        <v>1435</v>
      </c>
      <c r="C496" s="176" t="s">
        <v>47</v>
      </c>
      <c r="D496" s="176" t="s">
        <v>48</v>
      </c>
      <c r="E496" s="176" t="s">
        <v>1436</v>
      </c>
      <c r="F496" s="176" t="s">
        <v>144</v>
      </c>
      <c r="G496" s="176" t="s">
        <v>1338</v>
      </c>
      <c r="H496" s="176" t="s">
        <v>23</v>
      </c>
      <c r="I496" s="176" t="s">
        <v>1495</v>
      </c>
      <c r="J496" s="176" t="s">
        <v>1496</v>
      </c>
      <c r="K496" s="176" t="s">
        <v>3337</v>
      </c>
      <c r="L496" s="176" t="s">
        <v>5685</v>
      </c>
      <c r="M496" s="177">
        <v>37103</v>
      </c>
      <c r="N496" s="177">
        <v>37103</v>
      </c>
      <c r="O496" s="177">
        <v>36670</v>
      </c>
      <c r="P496" s="177">
        <v>0</v>
      </c>
      <c r="Q496" s="177">
        <v>7679</v>
      </c>
      <c r="R496" s="177">
        <v>4148</v>
      </c>
      <c r="S496" s="177">
        <v>233</v>
      </c>
      <c r="T496" s="24">
        <f>IF(P496&gt;0, ROUND(IF(IF(OR(C496="51", C496="52", C496="66"), (L496*'UNIT VALUES'!$C$26)-CALCS!P496,0)&gt;0, IF(OR(C496="51", C496="52", C496="66"), (L496*'UNIT VALUES'!$C$26)-CALCS!P496,0), 0), 0), ROUND(IF(IF(OR(C496="51", C496="52", C496="66"), (L496*'UNIT VALUES'!$C$26)-CALCS!O496,0)&gt;0, IF(OR(C496="51", C496="52", C496="66"), (L496*'UNIT VALUES'!$C$26)-CALCS!O496,0), 0), 0))</f>
        <v>23065</v>
      </c>
      <c r="U496" s="25">
        <f>IF(C496="22", (O496*'UNIT VALUES'!$D$38)+(Q496*'UNIT VALUES'!$D$39)+(S496*'UNIT VALUES'!$D$40), (O496*'UNIT VALUES'!$D$28)+(Q496*'UNIT VALUES'!$D$29)+(S496*'UNIT VALUES'!$D$30))</f>
        <v>328738.8654060486</v>
      </c>
      <c r="V496" s="25">
        <f>IF(C496="22",(O496*'UNIT VALUES'!$D$41)+(Q496*'UNIT VALUES'!$D$42)+(R496*'UNIT VALUES'!$D$43),IF(C496="66",(Q496*'UNIT VALUES'!$D$31)+(T496*'UNIT VALUES'!$D$33)+(R496*'UNIT VALUES'!$D$34),(Q496*'UNIT VALUES'!$D$31)+(T496*'UNIT VALUES'!$D$32)+(R496*'UNIT VALUES'!$D$34)))</f>
        <v>759223.60224730091</v>
      </c>
      <c r="W496" s="25">
        <f t="shared" si="15"/>
        <v>759224</v>
      </c>
      <c r="X496" s="30">
        <f>ROUND(IF(C496="22", W496*'UNIT VALUES'!$D$44, W496*'UNIT VALUES'!$D$36), 0)</f>
        <v>663714</v>
      </c>
      <c r="Y496" s="168">
        <f>ROUND(IF(C496="22", IF(U496&gt;V496,O496*'UNIT VALUES'!$D$38*'UNIT VALUES'!$D$44,O496*'UNIT VALUES'!$D$41*'UNIT VALUES'!$D$44),IF(U496&gt;V496, O496*'UNIT VALUES'!$D$28*'UNIT VALUES'!$D$36,0)), 0)</f>
        <v>0</v>
      </c>
      <c r="Z496" s="168">
        <f>ROUND(IF(C496="22", IF(U496&gt;V496,Q496*'UNIT VALUES'!$D$39*'UNIT VALUES'!$D$44,Q496*'UNIT VALUES'!$D$42*'UNIT VALUES'!$D$44), IF(U496&gt;V496, Q496*'UNIT VALUES'!$D$29*'UNIT VALUES'!$D$36, Q496*'UNIT VALUES'!$D$31*'UNIT VALUES'!$D$36)),0)</f>
        <v>112475</v>
      </c>
      <c r="AA496" s="168">
        <f>ROUND(IF(C496="22", IF(U496&gt;V496,0,R496*'UNIT VALUES'!$D$43*'UNIT VALUES'!$D$44),IF(CALCS!U496&gt;CALCS!V496,0,CALCS!R496*'UNIT VALUES'!$D$34*'UNIT VALUES'!$D$36)), 0)</f>
        <v>296866</v>
      </c>
      <c r="AB496" s="168">
        <f>ROUND(IF(C496="22",IF(U496&gt;V496,S496*'UNIT VALUES'!$D$40*'UNIT VALUES'!$D$44,0),IF(U496&gt;V496,S496*'UNIT VALUES'!$D$30*'UNIT VALUES'!$D$36)), 0)</f>
        <v>0</v>
      </c>
      <c r="AC496" s="168">
        <f>ROUND(IF(U496&gt;V496,0,IF(T496&gt;1, IF(C496="66", T496*'UNIT VALUES'!$D$33*'UNIT VALUES'!$D$36,T496*'UNIT VALUES'!$D$32*'UNIT VALUES'!$D$36),0)),0)</f>
        <v>254373</v>
      </c>
      <c r="AD496" t="str">
        <f t="shared" si="16"/>
        <v>182130</v>
      </c>
    </row>
    <row r="497" spans="1:30" x14ac:dyDescent="0.25">
      <c r="A497" s="176" t="s">
        <v>5686</v>
      </c>
      <c r="B497" s="176" t="s">
        <v>1435</v>
      </c>
      <c r="C497" s="176" t="s">
        <v>27</v>
      </c>
      <c r="D497" s="176" t="s">
        <v>28</v>
      </c>
      <c r="E497" s="176" t="s">
        <v>1436</v>
      </c>
      <c r="F497" s="176" t="s">
        <v>1498</v>
      </c>
      <c r="G497" s="176" t="s">
        <v>1487</v>
      </c>
      <c r="H497" s="176" t="s">
        <v>23</v>
      </c>
      <c r="I497" s="176" t="s">
        <v>1093</v>
      </c>
      <c r="J497" s="176" t="s">
        <v>1489</v>
      </c>
      <c r="K497" s="176" t="s">
        <v>3337</v>
      </c>
      <c r="L497" s="176" t="s">
        <v>5687</v>
      </c>
      <c r="M497" s="177">
        <v>109727</v>
      </c>
      <c r="N497" s="177">
        <v>109727</v>
      </c>
      <c r="O497" s="177">
        <v>101735</v>
      </c>
      <c r="P497" s="177">
        <v>0</v>
      </c>
      <c r="Q497" s="177">
        <v>27853</v>
      </c>
      <c r="R497" s="177">
        <v>13671</v>
      </c>
      <c r="S497" s="177">
        <v>797</v>
      </c>
      <c r="T497" s="24">
        <f>IF(P497&gt;0, ROUND(IF(IF(OR(C497="51", C497="52", C497="66"), (L497*'UNIT VALUES'!$C$26)-CALCS!P497,0)&gt;0, IF(OR(C497="51", C497="52", C497="66"), (L497*'UNIT VALUES'!$C$26)-CALCS!P497,0), 0), 0), ROUND(IF(IF(OR(C497="51", C497="52", C497="66"), (L497*'UNIT VALUES'!$C$26)-CALCS!O497,0)&gt;0, IF(OR(C497="51", C497="52", C497="66"), (L497*'UNIT VALUES'!$C$26)-CALCS!O497,0), 0), 0))</f>
        <v>107501</v>
      </c>
      <c r="U497" s="25">
        <f>IF(C497="22", (O497*'UNIT VALUES'!$D$38)+(Q497*'UNIT VALUES'!$D$39)+(S497*'UNIT VALUES'!$D$40), (O497*'UNIT VALUES'!$D$28)+(Q497*'UNIT VALUES'!$D$29)+(S497*'UNIT VALUES'!$D$30))</f>
        <v>1119490.5389970266</v>
      </c>
      <c r="V497" s="25">
        <f>IF(C497="22",(O497*'UNIT VALUES'!$D$41)+(Q497*'UNIT VALUES'!$D$42)+(R497*'UNIT VALUES'!$D$43),IF(C497="66",(Q497*'UNIT VALUES'!$D$31)+(T497*'UNIT VALUES'!$D$33)+(R497*'UNIT VALUES'!$D$34),(Q497*'UNIT VALUES'!$D$31)+(T497*'UNIT VALUES'!$D$32)+(R497*'UNIT VALUES'!$D$34)))</f>
        <v>2942064.5068997294</v>
      </c>
      <c r="W497" s="25">
        <f t="shared" si="15"/>
        <v>2942065</v>
      </c>
      <c r="X497" s="30">
        <f>ROUND(IF(C497="22", W497*'UNIT VALUES'!$D$44, W497*'UNIT VALUES'!$D$36), 0)</f>
        <v>2571955</v>
      </c>
      <c r="Y497" s="168">
        <f>ROUND(IF(C497="22", IF(U497&gt;V497,O497*'UNIT VALUES'!$D$38*'UNIT VALUES'!$D$44,O497*'UNIT VALUES'!$D$41*'UNIT VALUES'!$D$44),IF(U497&gt;V497, O497*'UNIT VALUES'!$D$28*'UNIT VALUES'!$D$36,0)), 0)</f>
        <v>0</v>
      </c>
      <c r="Z497" s="168">
        <f>ROUND(IF(C497="22", IF(U497&gt;V497,Q497*'UNIT VALUES'!$D$39*'UNIT VALUES'!$D$44,Q497*'UNIT VALUES'!$D$42*'UNIT VALUES'!$D$44), IF(U497&gt;V497, Q497*'UNIT VALUES'!$D$29*'UNIT VALUES'!$D$36, Q497*'UNIT VALUES'!$D$31*'UNIT VALUES'!$D$36)),0)</f>
        <v>407967</v>
      </c>
      <c r="AA497" s="168">
        <f>ROUND(IF(C497="22", IF(U497&gt;V497,0,R497*'UNIT VALUES'!$D$43*'UNIT VALUES'!$D$44),IF(CALCS!U497&gt;CALCS!V497,0,CALCS!R497*'UNIT VALUES'!$D$34*'UNIT VALUES'!$D$36)), 0)</f>
        <v>978411</v>
      </c>
      <c r="AB497" s="168">
        <f>ROUND(IF(C497="22",IF(U497&gt;V497,S497*'UNIT VALUES'!$D$40*'UNIT VALUES'!$D$44,0),IF(U497&gt;V497,S497*'UNIT VALUES'!$D$30*'UNIT VALUES'!$D$36)), 0)</f>
        <v>0</v>
      </c>
      <c r="AC497" s="168">
        <f>ROUND(IF(U497&gt;V497,0,IF(T497&gt;1, IF(C497="66", T497*'UNIT VALUES'!$D$33*'UNIT VALUES'!$D$36,T497*'UNIT VALUES'!$D$32*'UNIT VALUES'!$D$36),0)),0)</f>
        <v>1185577</v>
      </c>
      <c r="AD497" t="str">
        <f t="shared" si="16"/>
        <v>182886</v>
      </c>
    </row>
    <row r="498" spans="1:30" x14ac:dyDescent="0.25">
      <c r="A498" s="176" t="s">
        <v>5688</v>
      </c>
      <c r="B498" s="176" t="s">
        <v>1435</v>
      </c>
      <c r="C498" s="176" t="s">
        <v>27</v>
      </c>
      <c r="D498" s="176" t="s">
        <v>28</v>
      </c>
      <c r="E498" s="176" t="s">
        <v>1436</v>
      </c>
      <c r="F498" s="176" t="s">
        <v>1500</v>
      </c>
      <c r="G498" s="176" t="s">
        <v>1409</v>
      </c>
      <c r="H498" s="176" t="s">
        <v>23</v>
      </c>
      <c r="I498" s="176" t="s">
        <v>1501</v>
      </c>
      <c r="J498" s="176" t="s">
        <v>1502</v>
      </c>
      <c r="K498" s="176" t="s">
        <v>3337</v>
      </c>
      <c r="L498" s="176" t="s">
        <v>5689</v>
      </c>
      <c r="M498" s="177">
        <v>61125</v>
      </c>
      <c r="N498" s="177">
        <v>61125</v>
      </c>
      <c r="O498" s="177">
        <v>60852</v>
      </c>
      <c r="P498" s="177">
        <v>0</v>
      </c>
      <c r="Q498" s="177">
        <v>14327</v>
      </c>
      <c r="R498" s="177">
        <v>10498</v>
      </c>
      <c r="S498" s="177">
        <v>453</v>
      </c>
      <c r="T498" s="24">
        <f>IF(P498&gt;0, ROUND(IF(IF(OR(C498="51", C498="52", C498="66"), (L498*'UNIT VALUES'!$C$26)-CALCS!P498,0)&gt;0, IF(OR(C498="51", C498="52", C498="66"), (L498*'UNIT VALUES'!$C$26)-CALCS!P498,0), 0), 0), ROUND(IF(IF(OR(C498="51", C498="52", C498="66"), (L498*'UNIT VALUES'!$C$26)-CALCS!O498,0)&gt;0, IF(OR(C498="51", C498="52", C498="66"), (L498*'UNIT VALUES'!$C$26)-CALCS!O498,0), 0), 0))</f>
        <v>53683</v>
      </c>
      <c r="U498" s="25">
        <f>IF(C498="22", (O498*'UNIT VALUES'!$D$38)+(Q498*'UNIT VALUES'!$D$39)+(S498*'UNIT VALUES'!$D$40), (O498*'UNIT VALUES'!$D$28)+(Q498*'UNIT VALUES'!$D$29)+(S498*'UNIT VALUES'!$D$30))</f>
        <v>600592.22234573646</v>
      </c>
      <c r="V498" s="25">
        <f>IF(C498="22",(O498*'UNIT VALUES'!$D$41)+(Q498*'UNIT VALUES'!$D$42)+(R498*'UNIT VALUES'!$D$43),IF(C498="66",(Q498*'UNIT VALUES'!$D$31)+(T498*'UNIT VALUES'!$D$33)+(R498*'UNIT VALUES'!$D$34),(Q498*'UNIT VALUES'!$D$31)+(T498*'UNIT VALUES'!$D$32)+(R498*'UNIT VALUES'!$D$34)))</f>
        <v>1776729.7393860081</v>
      </c>
      <c r="W498" s="25">
        <f t="shared" si="15"/>
        <v>1776730</v>
      </c>
      <c r="X498" s="30">
        <f>ROUND(IF(C498="22", W498*'UNIT VALUES'!$D$44, W498*'UNIT VALUES'!$D$36), 0)</f>
        <v>1553218</v>
      </c>
      <c r="Y498" s="168">
        <f>ROUND(IF(C498="22", IF(U498&gt;V498,O498*'UNIT VALUES'!$D$38*'UNIT VALUES'!$D$44,O498*'UNIT VALUES'!$D$41*'UNIT VALUES'!$D$44),IF(U498&gt;V498, O498*'UNIT VALUES'!$D$28*'UNIT VALUES'!$D$36,0)), 0)</f>
        <v>0</v>
      </c>
      <c r="Z498" s="168">
        <f>ROUND(IF(C498="22", IF(U498&gt;V498,Q498*'UNIT VALUES'!$D$39*'UNIT VALUES'!$D$44,Q498*'UNIT VALUES'!$D$42*'UNIT VALUES'!$D$44), IF(U498&gt;V498, Q498*'UNIT VALUES'!$D$29*'UNIT VALUES'!$D$36, Q498*'UNIT VALUES'!$D$31*'UNIT VALUES'!$D$36)),0)</f>
        <v>209850</v>
      </c>
      <c r="AA498" s="168">
        <f>ROUND(IF(C498="22", IF(U498&gt;V498,0,R498*'UNIT VALUES'!$D$43*'UNIT VALUES'!$D$44),IF(CALCS!U498&gt;CALCS!V498,0,CALCS!R498*'UNIT VALUES'!$D$34*'UNIT VALUES'!$D$36)), 0)</f>
        <v>751325</v>
      </c>
      <c r="AB498" s="168">
        <f>ROUND(IF(C498="22",IF(U498&gt;V498,S498*'UNIT VALUES'!$D$40*'UNIT VALUES'!$D$44,0),IF(U498&gt;V498,S498*'UNIT VALUES'!$D$30*'UNIT VALUES'!$D$36)), 0)</f>
        <v>0</v>
      </c>
      <c r="AC498" s="168">
        <f>ROUND(IF(U498&gt;V498,0,IF(T498&gt;1, IF(C498="66", T498*'UNIT VALUES'!$D$33*'UNIT VALUES'!$D$36,T498*'UNIT VALUES'!$D$32*'UNIT VALUES'!$D$36),0)),0)</f>
        <v>592044</v>
      </c>
      <c r="AD498" t="str">
        <f t="shared" si="16"/>
        <v>183042</v>
      </c>
    </row>
    <row r="499" spans="1:30" x14ac:dyDescent="0.25">
      <c r="A499" s="176" t="s">
        <v>5690</v>
      </c>
      <c r="B499" s="176" t="s">
        <v>1435</v>
      </c>
      <c r="C499" s="176" t="s">
        <v>27</v>
      </c>
      <c r="D499" s="176" t="s">
        <v>28</v>
      </c>
      <c r="E499" s="176" t="s">
        <v>1436</v>
      </c>
      <c r="F499" s="176" t="s">
        <v>1504</v>
      </c>
      <c r="G499" s="176" t="s">
        <v>1477</v>
      </c>
      <c r="H499" s="176" t="s">
        <v>23</v>
      </c>
      <c r="I499" s="176" t="s">
        <v>1505</v>
      </c>
      <c r="J499" s="176" t="s">
        <v>4645</v>
      </c>
      <c r="K499" s="176" t="s">
        <v>3337</v>
      </c>
      <c r="L499" s="176" t="s">
        <v>5691</v>
      </c>
      <c r="M499" s="177">
        <v>21247</v>
      </c>
      <c r="N499" s="177">
        <v>21247</v>
      </c>
      <c r="O499" s="177">
        <v>45872</v>
      </c>
      <c r="P499" s="177">
        <v>0</v>
      </c>
      <c r="Q499" s="177">
        <v>13306</v>
      </c>
      <c r="R499" s="177">
        <v>1151</v>
      </c>
      <c r="S499" s="177">
        <v>261</v>
      </c>
      <c r="T499" s="24">
        <f>IF(P499&gt;0, ROUND(IF(IF(OR(C499="51", C499="52", C499="66"), (L499*'UNIT VALUES'!$C$26)-CALCS!P499,0)&gt;0, IF(OR(C499="51", C499="52", C499="66"), (L499*'UNIT VALUES'!$C$26)-CALCS!P499,0), 0), 0), ROUND(IF(IF(OR(C499="51", C499="52", C499="66"), (L499*'UNIT VALUES'!$C$26)-CALCS!O499,0)&gt;0, IF(OR(C499="51", C499="52", C499="66"), (L499*'UNIT VALUES'!$C$26)-CALCS!O499,0), 0), 0))</f>
        <v>0</v>
      </c>
      <c r="U499" s="25">
        <f>IF(C499="22", (O499*'UNIT VALUES'!$D$38)+(Q499*'UNIT VALUES'!$D$39)+(S499*'UNIT VALUES'!$D$40), (O499*'UNIT VALUES'!$D$28)+(Q499*'UNIT VALUES'!$D$29)+(S499*'UNIT VALUES'!$D$30))</f>
        <v>509581.32787448278</v>
      </c>
      <c r="V499" s="25">
        <f>IF(C499="22",(O499*'UNIT VALUES'!$D$41)+(Q499*'UNIT VALUES'!$D$42)+(R499*'UNIT VALUES'!$D$43),IF(C499="66",(Q499*'UNIT VALUES'!$D$31)+(T499*'UNIT VALUES'!$D$33)+(R499*'UNIT VALUES'!$D$34),(Q499*'UNIT VALUES'!$D$31)+(T499*'UNIT VALUES'!$D$32)+(R499*'UNIT VALUES'!$D$34)))</f>
        <v>317169.79160040006</v>
      </c>
      <c r="W499" s="25">
        <f t="shared" si="15"/>
        <v>509581</v>
      </c>
      <c r="X499" s="30">
        <f>ROUND(IF(C499="22", W499*'UNIT VALUES'!$D$44, W499*'UNIT VALUES'!$D$36), 0)</f>
        <v>445476</v>
      </c>
      <c r="Y499" s="168">
        <f>ROUND(IF(C499="22", IF(U499&gt;V499,O499*'UNIT VALUES'!$D$38*'UNIT VALUES'!$D$44,O499*'UNIT VALUES'!$D$41*'UNIT VALUES'!$D$44),IF(U499&gt;V499, O499*'UNIT VALUES'!$D$28*'UNIT VALUES'!$D$36,0)), 0)</f>
        <v>83403</v>
      </c>
      <c r="Z499" s="168">
        <f>ROUND(IF(C499="22", IF(U499&gt;V499,Q499*'UNIT VALUES'!$D$39*'UNIT VALUES'!$D$44,Q499*'UNIT VALUES'!$D$42*'UNIT VALUES'!$D$44), IF(U499&gt;V499, Q499*'UNIT VALUES'!$D$29*'UNIT VALUES'!$D$36, Q499*'UNIT VALUES'!$D$31*'UNIT VALUES'!$D$36)),0)</f>
        <v>324825</v>
      </c>
      <c r="AA499" s="168">
        <f>ROUND(IF(C499="22", IF(U499&gt;V499,0,R499*'UNIT VALUES'!$D$43*'UNIT VALUES'!$D$44),IF(CALCS!U499&gt;CALCS!V499,0,CALCS!R499*'UNIT VALUES'!$D$34*'UNIT VALUES'!$D$36)), 0)</f>
        <v>0</v>
      </c>
      <c r="AB499" s="168">
        <f>ROUND(IF(C499="22",IF(U499&gt;V499,S499*'UNIT VALUES'!$D$40*'UNIT VALUES'!$D$44,0),IF(U499&gt;V499,S499*'UNIT VALUES'!$D$30*'UNIT VALUES'!$D$36)), 0)</f>
        <v>37248</v>
      </c>
      <c r="AC499" s="168">
        <f>ROUND(IF(U499&gt;V499,0,IF(T499&gt;1, IF(C499="66", T499*'UNIT VALUES'!$D$33*'UNIT VALUES'!$D$36,T499*'UNIT VALUES'!$D$32*'UNIT VALUES'!$D$36),0)),0)</f>
        <v>0</v>
      </c>
      <c r="AD499" t="str">
        <f t="shared" si="16"/>
        <v>183282</v>
      </c>
    </row>
    <row r="500" spans="1:30" x14ac:dyDescent="0.25">
      <c r="A500" s="176" t="s">
        <v>5692</v>
      </c>
      <c r="B500" s="176" t="s">
        <v>1435</v>
      </c>
      <c r="C500" s="176" t="s">
        <v>99</v>
      </c>
      <c r="D500" s="176" t="s">
        <v>100</v>
      </c>
      <c r="E500" s="176" t="s">
        <v>1436</v>
      </c>
      <c r="F500" s="176" t="s">
        <v>1116</v>
      </c>
      <c r="G500" s="176" t="s">
        <v>1092</v>
      </c>
      <c r="H500" s="176" t="s">
        <v>23</v>
      </c>
      <c r="I500" s="176" t="s">
        <v>23</v>
      </c>
      <c r="J500" s="176" t="s">
        <v>1445</v>
      </c>
      <c r="K500" s="176" t="s">
        <v>3337</v>
      </c>
      <c r="L500" s="176" t="s">
        <v>5693</v>
      </c>
      <c r="M500" s="177">
        <v>0</v>
      </c>
      <c r="N500" s="177">
        <v>0</v>
      </c>
      <c r="O500" s="177">
        <v>215087</v>
      </c>
      <c r="P500" s="177">
        <v>0</v>
      </c>
      <c r="Q500" s="177">
        <v>9507</v>
      </c>
      <c r="R500" s="177">
        <v>3447</v>
      </c>
      <c r="S500" s="177">
        <v>607</v>
      </c>
      <c r="T500" s="24">
        <f>IF(P500&gt;0, ROUND(IF(IF(OR(C500="51", C500="52", C500="66"), (L500*'UNIT VALUES'!$C$26)-CALCS!P500,0)&gt;0, IF(OR(C500="51", C500="52", C500="66"), (L500*'UNIT VALUES'!$C$26)-CALCS!P500,0), 0), 0), ROUND(IF(IF(OR(C500="51", C500="52", C500="66"), (L500*'UNIT VALUES'!$C$26)-CALCS!O500,0)&gt;0, IF(OR(C500="51", C500="52", C500="66"), (L500*'UNIT VALUES'!$C$26)-CALCS!O500,0), 0), 0))</f>
        <v>0</v>
      </c>
      <c r="U500" s="25">
        <f>IF(C500="22", (O500*'UNIT VALUES'!$D$38)+(Q500*'UNIT VALUES'!$D$39)+(S500*'UNIT VALUES'!$D$40), (O500*'UNIT VALUES'!$D$28)+(Q500*'UNIT VALUES'!$D$29)+(S500*'UNIT VALUES'!$D$30))</f>
        <v>811915.78525886801</v>
      </c>
      <c r="V500" s="25">
        <f>IF(C500="22",(O500*'UNIT VALUES'!$D$41)+(Q500*'UNIT VALUES'!$D$42)+(R500*'UNIT VALUES'!$D$43),IF(C500="66",(Q500*'UNIT VALUES'!$D$31)+(T500*'UNIT VALUES'!$D$33)+(R500*'UNIT VALUES'!$D$34),(Q500*'UNIT VALUES'!$D$31)+(T500*'UNIT VALUES'!$D$32)+(R500*'UNIT VALUES'!$D$34)))</f>
        <v>441485.09084544104</v>
      </c>
      <c r="W500" s="25">
        <f t="shared" si="15"/>
        <v>811916</v>
      </c>
      <c r="X500" s="30">
        <f>ROUND(IF(C500="22", W500*'UNIT VALUES'!$D$44, W500*'UNIT VALUES'!$D$36), 0)</f>
        <v>709777</v>
      </c>
      <c r="Y500" s="168">
        <f>ROUND(IF(C500="22", IF(U500&gt;V500,O500*'UNIT VALUES'!$D$38*'UNIT VALUES'!$D$44,O500*'UNIT VALUES'!$D$41*'UNIT VALUES'!$D$44),IF(U500&gt;V500, O500*'UNIT VALUES'!$D$28*'UNIT VALUES'!$D$36,0)), 0)</f>
        <v>391066</v>
      </c>
      <c r="Z500" s="168">
        <f>ROUND(IF(C500="22", IF(U500&gt;V500,Q500*'UNIT VALUES'!$D$39*'UNIT VALUES'!$D$44,Q500*'UNIT VALUES'!$D$42*'UNIT VALUES'!$D$44), IF(U500&gt;V500, Q500*'UNIT VALUES'!$D$29*'UNIT VALUES'!$D$36, Q500*'UNIT VALUES'!$D$31*'UNIT VALUES'!$D$36)),0)</f>
        <v>232084</v>
      </c>
      <c r="AA500" s="168">
        <f>ROUND(IF(C500="22", IF(U500&gt;V500,0,R500*'UNIT VALUES'!$D$43*'UNIT VALUES'!$D$44),IF(CALCS!U500&gt;CALCS!V500,0,CALCS!R500*'UNIT VALUES'!$D$34*'UNIT VALUES'!$D$36)), 0)</f>
        <v>0</v>
      </c>
      <c r="AB500" s="168">
        <f>ROUND(IF(C500="22",IF(U500&gt;V500,S500*'UNIT VALUES'!$D$40*'UNIT VALUES'!$D$44,0),IF(U500&gt;V500,S500*'UNIT VALUES'!$D$30*'UNIT VALUES'!$D$36)), 0)</f>
        <v>86627</v>
      </c>
      <c r="AC500" s="168">
        <f>ROUND(IF(U500&gt;V500,0,IF(T500&gt;1, IF(C500="66", T500*'UNIT VALUES'!$D$33*'UNIT VALUES'!$D$36,T500*'UNIT VALUES'!$D$32*'UNIT VALUES'!$D$36),0)),0)</f>
        <v>0</v>
      </c>
      <c r="AD500" t="str">
        <f t="shared" si="16"/>
        <v>189057</v>
      </c>
    </row>
    <row r="501" spans="1:30" x14ac:dyDescent="0.25">
      <c r="A501" s="176" t="s">
        <v>5436</v>
      </c>
      <c r="B501" s="176" t="s">
        <v>1435</v>
      </c>
      <c r="C501" s="176" t="s">
        <v>99</v>
      </c>
      <c r="D501" s="176" t="s">
        <v>100</v>
      </c>
      <c r="E501" s="176" t="s">
        <v>1436</v>
      </c>
      <c r="F501" s="176" t="s">
        <v>1210</v>
      </c>
      <c r="G501" s="176" t="s">
        <v>574</v>
      </c>
      <c r="H501" s="176" t="s">
        <v>23</v>
      </c>
      <c r="I501" s="176" t="s">
        <v>23</v>
      </c>
      <c r="J501" s="176" t="s">
        <v>1451</v>
      </c>
      <c r="K501" s="176" t="s">
        <v>3337</v>
      </c>
      <c r="L501" s="176" t="s">
        <v>5694</v>
      </c>
      <c r="M501" s="177">
        <v>237449</v>
      </c>
      <c r="N501" s="177">
        <v>237512</v>
      </c>
      <c r="O501" s="177">
        <v>303870</v>
      </c>
      <c r="P501" s="177">
        <v>0</v>
      </c>
      <c r="Q501" s="177">
        <v>28582</v>
      </c>
      <c r="R501" s="177">
        <v>10623</v>
      </c>
      <c r="S501" s="177">
        <v>1741</v>
      </c>
      <c r="T501" s="24">
        <f>IF(P501&gt;0, ROUND(IF(IF(OR(C501="51", C501="52", C501="66"), (L501*'UNIT VALUES'!$C$26)-CALCS!P501,0)&gt;0, IF(OR(C501="51", C501="52", C501="66"), (L501*'UNIT VALUES'!$C$26)-CALCS!P501,0), 0), 0), ROUND(IF(IF(OR(C501="51", C501="52", C501="66"), (L501*'UNIT VALUES'!$C$26)-CALCS!O501,0)&gt;0, IF(OR(C501="51", C501="52", C501="66"), (L501*'UNIT VALUES'!$C$26)-CALCS!O501,0), 0), 0))</f>
        <v>0</v>
      </c>
      <c r="U501" s="25">
        <f>IF(C501="22", (O501*'UNIT VALUES'!$D$38)+(Q501*'UNIT VALUES'!$D$39)+(S501*'UNIT VALUES'!$D$40), (O501*'UNIT VALUES'!$D$28)+(Q501*'UNIT VALUES'!$D$29)+(S501*'UNIT VALUES'!$D$30))</f>
        <v>1714359.6307375934</v>
      </c>
      <c r="V501" s="25">
        <f>IF(C501="22",(O501*'UNIT VALUES'!$D$41)+(Q501*'UNIT VALUES'!$D$42)+(R501*'UNIT VALUES'!$D$43),IF(C501="66",(Q501*'UNIT VALUES'!$D$31)+(T501*'UNIT VALUES'!$D$33)+(R501*'UNIT VALUES'!$D$34),(Q501*'UNIT VALUES'!$D$31)+(T501*'UNIT VALUES'!$D$32)+(R501*'UNIT VALUES'!$D$34)))</f>
        <v>1348563.8776405088</v>
      </c>
      <c r="W501" s="25">
        <f t="shared" si="15"/>
        <v>1714360</v>
      </c>
      <c r="X501" s="30">
        <f>ROUND(IF(C501="22", W501*'UNIT VALUES'!$D$44, W501*'UNIT VALUES'!$D$36), 0)</f>
        <v>1498695</v>
      </c>
      <c r="Y501" s="168">
        <f>ROUND(IF(C501="22", IF(U501&gt;V501,O501*'UNIT VALUES'!$D$38*'UNIT VALUES'!$D$44,O501*'UNIT VALUES'!$D$41*'UNIT VALUES'!$D$44),IF(U501&gt;V501, O501*'UNIT VALUES'!$D$28*'UNIT VALUES'!$D$36,0)), 0)</f>
        <v>552490</v>
      </c>
      <c r="Z501" s="168">
        <f>ROUND(IF(C501="22", IF(U501&gt;V501,Q501*'UNIT VALUES'!$D$39*'UNIT VALUES'!$D$44,Q501*'UNIT VALUES'!$D$42*'UNIT VALUES'!$D$44), IF(U501&gt;V501, Q501*'UNIT VALUES'!$D$29*'UNIT VALUES'!$D$36, Q501*'UNIT VALUES'!$D$31*'UNIT VALUES'!$D$36)),0)</f>
        <v>697741</v>
      </c>
      <c r="AA501" s="168">
        <f>ROUND(IF(C501="22", IF(U501&gt;V501,0,R501*'UNIT VALUES'!$D$43*'UNIT VALUES'!$D$44),IF(CALCS!U501&gt;CALCS!V501,0,CALCS!R501*'UNIT VALUES'!$D$34*'UNIT VALUES'!$D$36)), 0)</f>
        <v>0</v>
      </c>
      <c r="AB501" s="168">
        <f>ROUND(IF(C501="22",IF(U501&gt;V501,S501*'UNIT VALUES'!$D$40*'UNIT VALUES'!$D$44,0),IF(U501&gt;V501,S501*'UNIT VALUES'!$D$30*'UNIT VALUES'!$D$36)), 0)</f>
        <v>248464</v>
      </c>
      <c r="AC501" s="168">
        <f>ROUND(IF(U501&gt;V501,0,IF(T501&gt;1, IF(C501="66", T501*'UNIT VALUES'!$D$33*'UNIT VALUES'!$D$36,T501*'UNIT VALUES'!$D$32*'UNIT VALUES'!$D$36),0)),0)</f>
        <v>0</v>
      </c>
      <c r="AD501" t="str">
        <f t="shared" si="16"/>
        <v>189089</v>
      </c>
    </row>
    <row r="502" spans="1:30" x14ac:dyDescent="0.25">
      <c r="A502" s="176" t="s">
        <v>5695</v>
      </c>
      <c r="B502" s="176" t="s">
        <v>1508</v>
      </c>
      <c r="C502" s="176" t="s">
        <v>19</v>
      </c>
      <c r="D502" s="176" t="s">
        <v>20</v>
      </c>
      <c r="E502" s="176" t="s">
        <v>1509</v>
      </c>
      <c r="F502" s="176" t="s">
        <v>4738</v>
      </c>
      <c r="G502" s="176" t="s">
        <v>22</v>
      </c>
      <c r="H502" s="176" t="s">
        <v>23</v>
      </c>
      <c r="I502" s="176" t="s">
        <v>23</v>
      </c>
      <c r="J502" s="176" t="s">
        <v>24</v>
      </c>
      <c r="K502" s="176" t="s">
        <v>3338</v>
      </c>
      <c r="L502" s="176" t="s">
        <v>4789</v>
      </c>
      <c r="M502" s="177">
        <v>2364386</v>
      </c>
      <c r="N502" s="177">
        <v>2363679</v>
      </c>
      <c r="O502" s="177">
        <v>1463546</v>
      </c>
      <c r="P502" s="177">
        <v>0</v>
      </c>
      <c r="Q502" s="177">
        <v>183135</v>
      </c>
      <c r="R502" s="177">
        <v>154082</v>
      </c>
      <c r="S502" s="177">
        <v>11222</v>
      </c>
      <c r="T502" s="24">
        <f>IF(P502&gt;0, ROUND(IF(IF(OR(C502="51", C502="52", C502="66"), (L502*'UNIT VALUES'!$C$26)-CALCS!P502,0)&gt;0, IF(OR(C502="51", C502="52", C502="66"), (L502*'UNIT VALUES'!$C$26)-CALCS!P502,0), 0), 0), ROUND(IF(IF(OR(C502="51", C502="52", C502="66"), (L502*'UNIT VALUES'!$C$26)-CALCS!O502,0)&gt;0, IF(OR(C502="51", C502="52", C502="66"), (L502*'UNIT VALUES'!$C$26)-CALCS!O502,0), 0), 0))</f>
        <v>0</v>
      </c>
      <c r="U502" s="25">
        <f>IF(C502="22", (O502*'UNIT VALUES'!$D$38)+(Q502*'UNIT VALUES'!$D$39)+(S502*'UNIT VALUES'!$D$40), (O502*'UNIT VALUES'!$D$28)+(Q502*'UNIT VALUES'!$D$29)+(S502*'UNIT VALUES'!$D$30))</f>
        <v>11996666.004565289</v>
      </c>
      <c r="V502" s="25">
        <f>IF(C502="22",(O502*'UNIT VALUES'!$D$41)+(Q502*'UNIT VALUES'!$D$42)+(R502*'UNIT VALUES'!$D$43),IF(C502="66",(Q502*'UNIT VALUES'!$D$31)+(T502*'UNIT VALUES'!$D$33)+(R502*'UNIT VALUES'!$D$34),(Q502*'UNIT VALUES'!$D$31)+(T502*'UNIT VALUES'!$D$32)+(R502*'UNIT VALUES'!$D$34)))</f>
        <v>17940419.836977493</v>
      </c>
      <c r="W502" s="25">
        <f t="shared" si="15"/>
        <v>17940420</v>
      </c>
      <c r="X502" s="30">
        <f>ROUND(IF(C502="22", W502*'UNIT VALUES'!$D$44, W502*'UNIT VALUES'!$D$36), 0)</f>
        <v>14925073</v>
      </c>
      <c r="Y502" s="168">
        <f>ROUND(IF(C502="22", IF(U502&gt;V502,O502*'UNIT VALUES'!$D$38*'UNIT VALUES'!$D$44,O502*'UNIT VALUES'!$D$41*'UNIT VALUES'!$D$44),IF(U502&gt;V502, O502*'UNIT VALUES'!$D$28*'UNIT VALUES'!$D$36,0)), 0)</f>
        <v>2145446</v>
      </c>
      <c r="Z502" s="168">
        <f>ROUND(IF(C502="22", IF(U502&gt;V502,Q502*'UNIT VALUES'!$D$39*'UNIT VALUES'!$D$44,Q502*'UNIT VALUES'!$D$42*'UNIT VALUES'!$D$44), IF(U502&gt;V502, Q502*'UNIT VALUES'!$D$29*'UNIT VALUES'!$D$36, Q502*'UNIT VALUES'!$D$31*'UNIT VALUES'!$D$36)),0)</f>
        <v>2824659</v>
      </c>
      <c r="AA502" s="168">
        <f>ROUND(IF(C502="22", IF(U502&gt;V502,0,R502*'UNIT VALUES'!$D$43*'UNIT VALUES'!$D$44),IF(CALCS!U502&gt;CALCS!V502,0,CALCS!R502*'UNIT VALUES'!$D$34*'UNIT VALUES'!$D$36)), 0)</f>
        <v>9954968</v>
      </c>
      <c r="AB502" s="168">
        <f>ROUND(IF(C502="22",IF(U502&gt;V502,S502*'UNIT VALUES'!$D$40*'UNIT VALUES'!$D$44,0),IF(U502&gt;V502,S502*'UNIT VALUES'!$D$30*'UNIT VALUES'!$D$36)), 0)</f>
        <v>0</v>
      </c>
      <c r="AC502" s="168">
        <f>ROUND(IF(U502&gt;V502,0,IF(T502&gt;1, IF(C502="66", T502*'UNIT VALUES'!$D$33*'UNIT VALUES'!$D$36,T502*'UNIT VALUES'!$D$32*'UNIT VALUES'!$D$36),0)),0)</f>
        <v>0</v>
      </c>
      <c r="AD502" t="str">
        <f t="shared" si="16"/>
        <v>209999</v>
      </c>
    </row>
    <row r="503" spans="1:30" x14ac:dyDescent="0.25">
      <c r="A503" s="176" t="s">
        <v>5696</v>
      </c>
      <c r="B503" s="176" t="s">
        <v>1508</v>
      </c>
      <c r="C503" s="176" t="s">
        <v>27</v>
      </c>
      <c r="D503" s="176" t="s">
        <v>28</v>
      </c>
      <c r="E503" s="176" t="s">
        <v>1509</v>
      </c>
      <c r="F503" s="176" t="s">
        <v>1335</v>
      </c>
      <c r="G503" s="176" t="s">
        <v>1511</v>
      </c>
      <c r="H503" s="176" t="s">
        <v>23</v>
      </c>
      <c r="I503" s="176" t="s">
        <v>404</v>
      </c>
      <c r="J503" s="176" t="s">
        <v>1512</v>
      </c>
      <c r="K503" s="176" t="s">
        <v>3338</v>
      </c>
      <c r="L503" s="176" t="s">
        <v>5697</v>
      </c>
      <c r="M503" s="177">
        <v>161148</v>
      </c>
      <c r="N503" s="177">
        <v>161087</v>
      </c>
      <c r="O503" s="177">
        <v>151709</v>
      </c>
      <c r="P503" s="177">
        <v>0</v>
      </c>
      <c r="Q503" s="177">
        <v>36738</v>
      </c>
      <c r="R503" s="177">
        <v>12973</v>
      </c>
      <c r="S503" s="177">
        <v>2118</v>
      </c>
      <c r="T503" s="24">
        <f>IF(P503&gt;0, ROUND(IF(IF(OR(C503="51", C503="52", C503="66"), (L503*'UNIT VALUES'!$C$26)-CALCS!P503,0)&gt;0, IF(OR(C503="51", C503="52", C503="66"), (L503*'UNIT VALUES'!$C$26)-CALCS!P503,0), 0), 0), ROUND(IF(IF(OR(C503="51", C503="52", C503="66"), (L503*'UNIT VALUES'!$C$26)-CALCS!O503,0)&gt;0, IF(OR(C503="51", C503="52", C503="66"), (L503*'UNIT VALUES'!$C$26)-CALCS!O503,0), 0), 0))</f>
        <v>69851</v>
      </c>
      <c r="U503" s="25">
        <f>IF(C503="22", (O503*'UNIT VALUES'!$D$38)+(Q503*'UNIT VALUES'!$D$39)+(S503*'UNIT VALUES'!$D$40), (O503*'UNIT VALUES'!$D$28)+(Q503*'UNIT VALUES'!$D$29)+(S503*'UNIT VALUES'!$D$30))</f>
        <v>1687192.5049017896</v>
      </c>
      <c r="V503" s="25">
        <f>IF(C503="22",(O503*'UNIT VALUES'!$D$41)+(Q503*'UNIT VALUES'!$D$42)+(R503*'UNIT VALUES'!$D$43),IF(C503="66",(Q503*'UNIT VALUES'!$D$31)+(T503*'UNIT VALUES'!$D$33)+(R503*'UNIT VALUES'!$D$34),(Q503*'UNIT VALUES'!$D$31)+(T503*'UNIT VALUES'!$D$32)+(R503*'UNIT VALUES'!$D$34)))</f>
        <v>2558813.1666735173</v>
      </c>
      <c r="W503" s="25">
        <f t="shared" si="15"/>
        <v>2558813</v>
      </c>
      <c r="X503" s="30">
        <f>ROUND(IF(C503="22", W503*'UNIT VALUES'!$D$44, W503*'UNIT VALUES'!$D$36), 0)</f>
        <v>2236916</v>
      </c>
      <c r="Y503" s="168">
        <f>ROUND(IF(C503="22", IF(U503&gt;V503,O503*'UNIT VALUES'!$D$38*'UNIT VALUES'!$D$44,O503*'UNIT VALUES'!$D$41*'UNIT VALUES'!$D$44),IF(U503&gt;V503, O503*'UNIT VALUES'!$D$28*'UNIT VALUES'!$D$36,0)), 0)</f>
        <v>0</v>
      </c>
      <c r="Z503" s="168">
        <f>ROUND(IF(C503="22", IF(U503&gt;V503,Q503*'UNIT VALUES'!$D$39*'UNIT VALUES'!$D$44,Q503*'UNIT VALUES'!$D$42*'UNIT VALUES'!$D$44), IF(U503&gt;V503, Q503*'UNIT VALUES'!$D$29*'UNIT VALUES'!$D$36, Q503*'UNIT VALUES'!$D$31*'UNIT VALUES'!$D$36)),0)</f>
        <v>538107</v>
      </c>
      <c r="AA503" s="168">
        <f>ROUND(IF(C503="22", IF(U503&gt;V503,0,R503*'UNIT VALUES'!$D$43*'UNIT VALUES'!$D$44),IF(CALCS!U503&gt;CALCS!V503,0,CALCS!R503*'UNIT VALUES'!$D$34*'UNIT VALUES'!$D$36)), 0)</f>
        <v>928456</v>
      </c>
      <c r="AB503" s="168">
        <f>ROUND(IF(C503="22",IF(U503&gt;V503,S503*'UNIT VALUES'!$D$40*'UNIT VALUES'!$D$44,0),IF(U503&gt;V503,S503*'UNIT VALUES'!$D$30*'UNIT VALUES'!$D$36)), 0)</f>
        <v>0</v>
      </c>
      <c r="AC503" s="168">
        <f>ROUND(IF(U503&gt;V503,0,IF(T503&gt;1, IF(C503="66", T503*'UNIT VALUES'!$D$33*'UNIT VALUES'!$D$36,T503*'UNIT VALUES'!$D$32*'UNIT VALUES'!$D$36),0)),0)</f>
        <v>770353</v>
      </c>
      <c r="AD503" t="str">
        <f t="shared" si="16"/>
        <v>201776</v>
      </c>
    </row>
    <row r="504" spans="1:30" x14ac:dyDescent="0.25">
      <c r="A504" s="176" t="s">
        <v>5698</v>
      </c>
      <c r="B504" s="176" t="s">
        <v>1508</v>
      </c>
      <c r="C504" s="176" t="s">
        <v>27</v>
      </c>
      <c r="D504" s="176" t="s">
        <v>28</v>
      </c>
      <c r="E504" s="176" t="s">
        <v>1509</v>
      </c>
      <c r="F504" s="176" t="s">
        <v>1514</v>
      </c>
      <c r="G504" s="176" t="s">
        <v>112</v>
      </c>
      <c r="H504" s="176" t="s">
        <v>23</v>
      </c>
      <c r="I504" s="176" t="s">
        <v>1515</v>
      </c>
      <c r="J504" s="176" t="s">
        <v>1516</v>
      </c>
      <c r="K504" s="176" t="s">
        <v>3338</v>
      </c>
      <c r="L504" s="176" t="s">
        <v>5699</v>
      </c>
      <c r="M504" s="177">
        <v>52738</v>
      </c>
      <c r="N504" s="177">
        <v>52738</v>
      </c>
      <c r="O504" s="177">
        <v>95358</v>
      </c>
      <c r="P504" s="177">
        <v>0</v>
      </c>
      <c r="Q504" s="177">
        <v>18134</v>
      </c>
      <c r="R504" s="177">
        <v>3601</v>
      </c>
      <c r="S504" s="177">
        <v>589</v>
      </c>
      <c r="T504" s="24">
        <f>IF(P504&gt;0, ROUND(IF(IF(OR(C504="51", C504="52", C504="66"), (L504*'UNIT VALUES'!$C$26)-CALCS!P504,0)&gt;0, IF(OR(C504="51", C504="52", C504="66"), (L504*'UNIT VALUES'!$C$26)-CALCS!P504,0), 0), 0), ROUND(IF(IF(OR(C504="51", C504="52", C504="66"), (L504*'UNIT VALUES'!$C$26)-CALCS!O504,0)&gt;0, IF(OR(C504="51", C504="52", C504="66"), (L504*'UNIT VALUES'!$C$26)-CALCS!O504,0), 0), 0))</f>
        <v>0</v>
      </c>
      <c r="U504" s="25">
        <f>IF(C504="22", (O504*'UNIT VALUES'!$D$38)+(Q504*'UNIT VALUES'!$D$39)+(S504*'UNIT VALUES'!$D$40), (O504*'UNIT VALUES'!$D$28)+(Q504*'UNIT VALUES'!$D$29)+(S504*'UNIT VALUES'!$D$30))</f>
        <v>800870.2078593265</v>
      </c>
      <c r="V504" s="25">
        <f>IF(C504="22",(O504*'UNIT VALUES'!$D$41)+(Q504*'UNIT VALUES'!$D$42)+(R504*'UNIT VALUES'!$D$43),IF(C504="66",(Q504*'UNIT VALUES'!$D$31)+(T504*'UNIT VALUES'!$D$33)+(R504*'UNIT VALUES'!$D$34),(Q504*'UNIT VALUES'!$D$31)+(T504*'UNIT VALUES'!$D$32)+(R504*'UNIT VALUES'!$D$34)))</f>
        <v>598637.11332420679</v>
      </c>
      <c r="W504" s="25">
        <f t="shared" si="15"/>
        <v>800870</v>
      </c>
      <c r="X504" s="30">
        <f>ROUND(IF(C504="22", W504*'UNIT VALUES'!$D$44, W504*'UNIT VALUES'!$D$36), 0)</f>
        <v>700121</v>
      </c>
      <c r="Y504" s="168">
        <f>ROUND(IF(C504="22", IF(U504&gt;V504,O504*'UNIT VALUES'!$D$38*'UNIT VALUES'!$D$44,O504*'UNIT VALUES'!$D$41*'UNIT VALUES'!$D$44),IF(U504&gt;V504, O504*'UNIT VALUES'!$D$28*'UNIT VALUES'!$D$36,0)), 0)</f>
        <v>173378</v>
      </c>
      <c r="Z504" s="168">
        <f>ROUND(IF(C504="22", IF(U504&gt;V504,Q504*'UNIT VALUES'!$D$39*'UNIT VALUES'!$D$44,Q504*'UNIT VALUES'!$D$42*'UNIT VALUES'!$D$44), IF(U504&gt;V504, Q504*'UNIT VALUES'!$D$29*'UNIT VALUES'!$D$36, Q504*'UNIT VALUES'!$D$31*'UNIT VALUES'!$D$36)),0)</f>
        <v>442685</v>
      </c>
      <c r="AA504" s="168">
        <f>ROUND(IF(C504="22", IF(U504&gt;V504,0,R504*'UNIT VALUES'!$D$43*'UNIT VALUES'!$D$44),IF(CALCS!U504&gt;CALCS!V504,0,CALCS!R504*'UNIT VALUES'!$D$34*'UNIT VALUES'!$D$36)), 0)</f>
        <v>0</v>
      </c>
      <c r="AB504" s="168">
        <f>ROUND(IF(C504="22",IF(U504&gt;V504,S504*'UNIT VALUES'!$D$40*'UNIT VALUES'!$D$44,0),IF(U504&gt;V504,S504*'UNIT VALUES'!$D$30*'UNIT VALUES'!$D$36)), 0)</f>
        <v>84058</v>
      </c>
      <c r="AC504" s="168">
        <f>ROUND(IF(U504&gt;V504,0,IF(T504&gt;1, IF(C504="66", T504*'UNIT VALUES'!$D$33*'UNIT VALUES'!$D$36,T504*'UNIT VALUES'!$D$32*'UNIT VALUES'!$D$36),0)),0)</f>
        <v>0</v>
      </c>
      <c r="AD504" t="str">
        <f t="shared" si="16"/>
        <v>201902</v>
      </c>
    </row>
    <row r="505" spans="1:30" x14ac:dyDescent="0.25">
      <c r="A505" s="176" t="s">
        <v>5700</v>
      </c>
      <c r="B505" s="176" t="s">
        <v>1508</v>
      </c>
      <c r="C505" s="176" t="s">
        <v>47</v>
      </c>
      <c r="D505" s="176" t="s">
        <v>48</v>
      </c>
      <c r="E505" s="176" t="s">
        <v>1509</v>
      </c>
      <c r="F505" s="176" t="s">
        <v>1518</v>
      </c>
      <c r="G505" s="176" t="s">
        <v>944</v>
      </c>
      <c r="H505" s="176" t="s">
        <v>23</v>
      </c>
      <c r="I505" s="176" t="s">
        <v>1519</v>
      </c>
      <c r="J505" s="176" t="s">
        <v>1512</v>
      </c>
      <c r="K505" s="176" t="s">
        <v>3338</v>
      </c>
      <c r="L505" s="176" t="s">
        <v>5701</v>
      </c>
      <c r="M505" s="177">
        <v>33656</v>
      </c>
      <c r="N505" s="177">
        <v>33656</v>
      </c>
      <c r="O505" s="177">
        <v>36154</v>
      </c>
      <c r="P505" s="177">
        <v>0</v>
      </c>
      <c r="Q505" s="177">
        <v>5364</v>
      </c>
      <c r="R505" s="177">
        <v>3579</v>
      </c>
      <c r="S505" s="177">
        <v>194</v>
      </c>
      <c r="T505" s="24">
        <f>IF(P505&gt;0, ROUND(IF(IF(OR(C505="51", C505="52", C505="66"), (L505*'UNIT VALUES'!$C$26)-CALCS!P505,0)&gt;0, IF(OR(C505="51", C505="52", C505="66"), (L505*'UNIT VALUES'!$C$26)-CALCS!P505,0), 0), 0), ROUND(IF(IF(OR(C505="51", C505="52", C505="66"), (L505*'UNIT VALUES'!$C$26)-CALCS!O505,0)&gt;0, IF(OR(C505="51", C505="52", C505="66"), (L505*'UNIT VALUES'!$C$26)-CALCS!O505,0), 0), 0))</f>
        <v>0</v>
      </c>
      <c r="U505" s="25">
        <f>IF(C505="22", (O505*'UNIT VALUES'!$D$38)+(Q505*'UNIT VALUES'!$D$39)+(S505*'UNIT VALUES'!$D$40), (O505*'UNIT VALUES'!$D$28)+(Q505*'UNIT VALUES'!$D$29)+(S505*'UNIT VALUES'!$D$30))</f>
        <v>256652.96824511961</v>
      </c>
      <c r="V505" s="25">
        <f>IF(C505="22",(O505*'UNIT VALUES'!$D$41)+(Q505*'UNIT VALUES'!$D$42)+(R505*'UNIT VALUES'!$D$43),IF(C505="66",(Q505*'UNIT VALUES'!$D$31)+(T505*'UNIT VALUES'!$D$33)+(R505*'UNIT VALUES'!$D$34),(Q505*'UNIT VALUES'!$D$31)+(T505*'UNIT VALUES'!$D$32)+(R505*'UNIT VALUES'!$D$34)))</f>
        <v>382876.0384026618</v>
      </c>
      <c r="W505" s="25">
        <f t="shared" si="15"/>
        <v>382876</v>
      </c>
      <c r="X505" s="30">
        <f>ROUND(IF(C505="22", W505*'UNIT VALUES'!$D$44, W505*'UNIT VALUES'!$D$36), 0)</f>
        <v>334710</v>
      </c>
      <c r="Y505" s="168">
        <f>ROUND(IF(C505="22", IF(U505&gt;V505,O505*'UNIT VALUES'!$D$38*'UNIT VALUES'!$D$44,O505*'UNIT VALUES'!$D$41*'UNIT VALUES'!$D$44),IF(U505&gt;V505, O505*'UNIT VALUES'!$D$28*'UNIT VALUES'!$D$36,0)), 0)</f>
        <v>0</v>
      </c>
      <c r="Z505" s="168">
        <f>ROUND(IF(C505="22", IF(U505&gt;V505,Q505*'UNIT VALUES'!$D$39*'UNIT VALUES'!$D$44,Q505*'UNIT VALUES'!$D$42*'UNIT VALUES'!$D$44), IF(U505&gt;V505, Q505*'UNIT VALUES'!$D$29*'UNIT VALUES'!$D$36, Q505*'UNIT VALUES'!$D$31*'UNIT VALUES'!$D$36)),0)</f>
        <v>78567</v>
      </c>
      <c r="AA505" s="168">
        <f>ROUND(IF(C505="22", IF(U505&gt;V505,0,R505*'UNIT VALUES'!$D$43*'UNIT VALUES'!$D$44),IF(CALCS!U505&gt;CALCS!V505,0,CALCS!R505*'UNIT VALUES'!$D$34*'UNIT VALUES'!$D$36)), 0)</f>
        <v>256143</v>
      </c>
      <c r="AB505" s="168">
        <f>ROUND(IF(C505="22",IF(U505&gt;V505,S505*'UNIT VALUES'!$D$40*'UNIT VALUES'!$D$44,0),IF(U505&gt;V505,S505*'UNIT VALUES'!$D$30*'UNIT VALUES'!$D$36)), 0)</f>
        <v>0</v>
      </c>
      <c r="AC505" s="168">
        <f>ROUND(IF(U505&gt;V505,0,IF(T505&gt;1, IF(C505="66", T505*'UNIT VALUES'!$D$33*'UNIT VALUES'!$D$36,T505*'UNIT VALUES'!$D$32*'UNIT VALUES'!$D$36),0)),0)</f>
        <v>0</v>
      </c>
      <c r="AD505" t="str">
        <f t="shared" si="16"/>
        <v>201908</v>
      </c>
    </row>
    <row r="506" spans="1:30" x14ac:dyDescent="0.25">
      <c r="A506" s="176" t="s">
        <v>4755</v>
      </c>
      <c r="B506" s="176" t="s">
        <v>1508</v>
      </c>
      <c r="C506" s="176" t="s">
        <v>47</v>
      </c>
      <c r="D506" s="176" t="s">
        <v>48</v>
      </c>
      <c r="E506" s="176" t="s">
        <v>1509</v>
      </c>
      <c r="F506" s="176" t="s">
        <v>2053</v>
      </c>
      <c r="G506" s="176" t="s">
        <v>22</v>
      </c>
      <c r="H506" s="176" t="s">
        <v>23</v>
      </c>
      <c r="I506" s="176" t="s">
        <v>4756</v>
      </c>
      <c r="J506" s="176" t="s">
        <v>1512</v>
      </c>
      <c r="K506" s="176" t="s">
        <v>3338</v>
      </c>
      <c r="L506" s="176" t="s">
        <v>5702</v>
      </c>
      <c r="M506" s="177">
        <v>0</v>
      </c>
      <c r="N506" s="177">
        <v>0</v>
      </c>
      <c r="O506" s="177">
        <v>52903</v>
      </c>
      <c r="P506" s="177">
        <v>0</v>
      </c>
      <c r="Q506" s="177">
        <v>3187</v>
      </c>
      <c r="R506" s="177">
        <v>211</v>
      </c>
      <c r="S506" s="177">
        <v>413</v>
      </c>
      <c r="T506" s="24">
        <f>IF(P506&gt;0, ROUND(IF(IF(OR(C506="51", C506="52", C506="66"), (L506*'UNIT VALUES'!$C$26)-CALCS!P506,0)&gt;0, IF(OR(C506="51", C506="52", C506="66"), (L506*'UNIT VALUES'!$C$26)-CALCS!P506,0), 0), 0), ROUND(IF(IF(OR(C506="51", C506="52", C506="66"), (L506*'UNIT VALUES'!$C$26)-CALCS!O506,0)&gt;0, IF(OR(C506="51", C506="52", C506="66"), (L506*'UNIT VALUES'!$C$26)-CALCS!O506,0), 0), 0))</f>
        <v>0</v>
      </c>
      <c r="U506" s="25">
        <f>IF(C506="22", (O506*'UNIT VALUES'!$D$38)+(Q506*'UNIT VALUES'!$D$39)+(S506*'UNIT VALUES'!$D$40), (O506*'UNIT VALUES'!$D$28)+(Q506*'UNIT VALUES'!$D$29)+(S506*'UNIT VALUES'!$D$30))</f>
        <v>266447.22253853671</v>
      </c>
      <c r="V506" s="25">
        <f>IF(C506="22",(O506*'UNIT VALUES'!$D$41)+(Q506*'UNIT VALUES'!$D$42)+(R506*'UNIT VALUES'!$D$43),IF(C506="66",(Q506*'UNIT VALUES'!$D$31)+(T506*'UNIT VALUES'!$D$33)+(R506*'UNIT VALUES'!$D$34),(Q506*'UNIT VALUES'!$D$31)+(T506*'UNIT VALUES'!$D$32)+(R506*'UNIT VALUES'!$D$34)))</f>
        <v>70671.830911074649</v>
      </c>
      <c r="W506" s="25">
        <f t="shared" si="15"/>
        <v>266447</v>
      </c>
      <c r="X506" s="30">
        <f>ROUND(IF(C506="22", W506*'UNIT VALUES'!$D$44, W506*'UNIT VALUES'!$D$36), 0)</f>
        <v>232928</v>
      </c>
      <c r="Y506" s="168">
        <f>ROUND(IF(C506="22", IF(U506&gt;V506,O506*'UNIT VALUES'!$D$38*'UNIT VALUES'!$D$44,O506*'UNIT VALUES'!$D$41*'UNIT VALUES'!$D$44),IF(U506&gt;V506, O506*'UNIT VALUES'!$D$28*'UNIT VALUES'!$D$36,0)), 0)</f>
        <v>96187</v>
      </c>
      <c r="Z506" s="168">
        <f>ROUND(IF(C506="22", IF(U506&gt;V506,Q506*'UNIT VALUES'!$D$39*'UNIT VALUES'!$D$44,Q506*'UNIT VALUES'!$D$42*'UNIT VALUES'!$D$44), IF(U506&gt;V506, Q506*'UNIT VALUES'!$D$29*'UNIT VALUES'!$D$36, Q506*'UNIT VALUES'!$D$31*'UNIT VALUES'!$D$36)),0)</f>
        <v>77801</v>
      </c>
      <c r="AA506" s="168">
        <f>ROUND(IF(C506="22", IF(U506&gt;V506,0,R506*'UNIT VALUES'!$D$43*'UNIT VALUES'!$D$44),IF(CALCS!U506&gt;CALCS!V506,0,CALCS!R506*'UNIT VALUES'!$D$34*'UNIT VALUES'!$D$36)), 0)</f>
        <v>0</v>
      </c>
      <c r="AB506" s="168">
        <f>ROUND(IF(C506="22",IF(U506&gt;V506,S506*'UNIT VALUES'!$D$40*'UNIT VALUES'!$D$44,0),IF(U506&gt;V506,S506*'UNIT VALUES'!$D$30*'UNIT VALUES'!$D$36)), 0)</f>
        <v>58941</v>
      </c>
      <c r="AC506" s="168">
        <f>ROUND(IF(U506&gt;V506,0,IF(T506&gt;1, IF(C506="66", T506*'UNIT VALUES'!$D$33*'UNIT VALUES'!$D$36,T506*'UNIT VALUES'!$D$32*'UNIT VALUES'!$D$36),0)),0)</f>
        <v>0</v>
      </c>
      <c r="AD506" t="str">
        <f t="shared" si="16"/>
        <v>201944</v>
      </c>
    </row>
    <row r="507" spans="1:30" x14ac:dyDescent="0.25">
      <c r="A507" s="176" t="s">
        <v>5703</v>
      </c>
      <c r="B507" s="176" t="s">
        <v>1508</v>
      </c>
      <c r="C507" s="176" t="s">
        <v>27</v>
      </c>
      <c r="D507" s="176" t="s">
        <v>28</v>
      </c>
      <c r="E507" s="176" t="s">
        <v>1509</v>
      </c>
      <c r="F507" s="176" t="s">
        <v>1521</v>
      </c>
      <c r="G507" s="176" t="s">
        <v>22</v>
      </c>
      <c r="H507" s="176" t="s">
        <v>23</v>
      </c>
      <c r="I507" s="176" t="s">
        <v>1522</v>
      </c>
      <c r="J507" s="176" t="s">
        <v>1523</v>
      </c>
      <c r="K507" s="176" t="s">
        <v>3338</v>
      </c>
      <c r="L507" s="176" t="s">
        <v>5704</v>
      </c>
      <c r="M507" s="177">
        <v>0</v>
      </c>
      <c r="N507" s="177">
        <v>0</v>
      </c>
      <c r="O507" s="177">
        <v>54983</v>
      </c>
      <c r="P507" s="177">
        <v>0</v>
      </c>
      <c r="Q507" s="177">
        <v>13085</v>
      </c>
      <c r="R507" s="177">
        <v>2417</v>
      </c>
      <c r="S507" s="177">
        <v>1547</v>
      </c>
      <c r="T507" s="24">
        <f>IF(P507&gt;0, ROUND(IF(IF(OR(C507="51", C507="52", C507="66"), (L507*'UNIT VALUES'!$C$26)-CALCS!P507,0)&gt;0, IF(OR(C507="51", C507="52", C507="66"), (L507*'UNIT VALUES'!$C$26)-CALCS!P507,0), 0), 0), ROUND(IF(IF(OR(C507="51", C507="52", C507="66"), (L507*'UNIT VALUES'!$C$26)-CALCS!O507,0)&gt;0, IF(OR(C507="51", C507="52", C507="66"), (L507*'UNIT VALUES'!$C$26)-CALCS!O507,0), 0), 0))</f>
        <v>0</v>
      </c>
      <c r="U507" s="25">
        <f>IF(C507="22", (O507*'UNIT VALUES'!$D$38)+(Q507*'UNIT VALUES'!$D$39)+(S507*'UNIT VALUES'!$D$40), (O507*'UNIT VALUES'!$D$28)+(Q507*'UNIT VALUES'!$D$29)+(S507*'UNIT VALUES'!$D$30))</f>
        <v>732298.50404124102</v>
      </c>
      <c r="V507" s="25">
        <f>IF(C507="22",(O507*'UNIT VALUES'!$D$41)+(Q507*'UNIT VALUES'!$D$42)+(R507*'UNIT VALUES'!$D$43),IF(C507="66",(Q507*'UNIT VALUES'!$D$31)+(T507*'UNIT VALUES'!$D$33)+(R507*'UNIT VALUES'!$D$34),(Q507*'UNIT VALUES'!$D$31)+(T507*'UNIT VALUES'!$D$32)+(R507*'UNIT VALUES'!$D$34)))</f>
        <v>417110.86293976824</v>
      </c>
      <c r="W507" s="25">
        <f t="shared" si="15"/>
        <v>732299</v>
      </c>
      <c r="X507" s="30">
        <f>ROUND(IF(C507="22", W507*'UNIT VALUES'!$D$44, W507*'UNIT VALUES'!$D$36), 0)</f>
        <v>640176</v>
      </c>
      <c r="Y507" s="168">
        <f>ROUND(IF(C507="22", IF(U507&gt;V507,O507*'UNIT VALUES'!$D$38*'UNIT VALUES'!$D$44,O507*'UNIT VALUES'!$D$41*'UNIT VALUES'!$D$44),IF(U507&gt;V507, O507*'UNIT VALUES'!$D$28*'UNIT VALUES'!$D$36,0)), 0)</f>
        <v>99969</v>
      </c>
      <c r="Z507" s="168">
        <f>ROUND(IF(C507="22", IF(U507&gt;V507,Q507*'UNIT VALUES'!$D$39*'UNIT VALUES'!$D$44,Q507*'UNIT VALUES'!$D$42*'UNIT VALUES'!$D$44), IF(U507&gt;V507, Q507*'UNIT VALUES'!$D$29*'UNIT VALUES'!$D$36, Q507*'UNIT VALUES'!$D$31*'UNIT VALUES'!$D$36)),0)</f>
        <v>319430</v>
      </c>
      <c r="AA507" s="168">
        <f>ROUND(IF(C507="22", IF(U507&gt;V507,0,R507*'UNIT VALUES'!$D$43*'UNIT VALUES'!$D$44),IF(CALCS!U507&gt;CALCS!V507,0,CALCS!R507*'UNIT VALUES'!$D$34*'UNIT VALUES'!$D$36)), 0)</f>
        <v>0</v>
      </c>
      <c r="AB507" s="168">
        <f>ROUND(IF(C507="22",IF(U507&gt;V507,S507*'UNIT VALUES'!$D$40*'UNIT VALUES'!$D$44,0),IF(U507&gt;V507,S507*'UNIT VALUES'!$D$30*'UNIT VALUES'!$D$36)), 0)</f>
        <v>220777</v>
      </c>
      <c r="AC507" s="168">
        <f>ROUND(IF(U507&gt;V507,0,IF(T507&gt;1, IF(C507="66", T507*'UNIT VALUES'!$D$33*'UNIT VALUES'!$D$36,T507*'UNIT VALUES'!$D$32*'UNIT VALUES'!$D$36),0)),0)</f>
        <v>0</v>
      </c>
      <c r="AD507" t="str">
        <f t="shared" si="16"/>
        <v>202190</v>
      </c>
    </row>
    <row r="508" spans="1:30" x14ac:dyDescent="0.25">
      <c r="A508" s="176" t="s">
        <v>5705</v>
      </c>
      <c r="B508" s="176" t="s">
        <v>1508</v>
      </c>
      <c r="C508" s="176" t="s">
        <v>27</v>
      </c>
      <c r="D508" s="176" t="s">
        <v>28</v>
      </c>
      <c r="E508" s="176" t="s">
        <v>1509</v>
      </c>
      <c r="F508" s="176" t="s">
        <v>1525</v>
      </c>
      <c r="G508" s="176" t="s">
        <v>156</v>
      </c>
      <c r="H508" s="176" t="s">
        <v>23</v>
      </c>
      <c r="I508" s="176" t="s">
        <v>1526</v>
      </c>
      <c r="J508" s="176" t="s">
        <v>1512</v>
      </c>
      <c r="K508" s="176" t="s">
        <v>3338</v>
      </c>
      <c r="L508" s="176" t="s">
        <v>5706</v>
      </c>
      <c r="M508" s="177">
        <v>82487</v>
      </c>
      <c r="N508" s="177">
        <v>81784</v>
      </c>
      <c r="O508" s="177">
        <v>188966</v>
      </c>
      <c r="P508" s="177">
        <v>0</v>
      </c>
      <c r="Q508" s="177">
        <v>10619</v>
      </c>
      <c r="R508" s="177">
        <v>1417</v>
      </c>
      <c r="S508" s="177">
        <v>1041</v>
      </c>
      <c r="T508" s="24">
        <f>IF(P508&gt;0, ROUND(IF(IF(OR(C508="51", C508="52", C508="66"), (L508*'UNIT VALUES'!$C$26)-CALCS!P508,0)&gt;0, IF(OR(C508="51", C508="52", C508="66"), (L508*'UNIT VALUES'!$C$26)-CALCS!P508,0), 0), 0), ROUND(IF(IF(OR(C508="51", C508="52", C508="66"), (L508*'UNIT VALUES'!$C$26)-CALCS!O508,0)&gt;0, IF(OR(C508="51", C508="52", C508="66"), (L508*'UNIT VALUES'!$C$26)-CALCS!O508,0), 0), 0))</f>
        <v>0</v>
      </c>
      <c r="U508" s="25">
        <f>IF(C508="22", (O508*'UNIT VALUES'!$D$38)+(Q508*'UNIT VALUES'!$D$39)+(S508*'UNIT VALUES'!$D$40), (O508*'UNIT VALUES'!$D$28)+(Q508*'UNIT VALUES'!$D$29)+(S508*'UNIT VALUES'!$D$30))</f>
        <v>859491.70868605957</v>
      </c>
      <c r="V508" s="25">
        <f>IF(C508="22",(O508*'UNIT VALUES'!$D$41)+(Q508*'UNIT VALUES'!$D$42)+(R508*'UNIT VALUES'!$D$43),IF(C508="66",(Q508*'UNIT VALUES'!$D$31)+(T508*'UNIT VALUES'!$D$33)+(R508*'UNIT VALUES'!$D$34),(Q508*'UNIT VALUES'!$D$31)+(T508*'UNIT VALUES'!$D$32)+(R508*'UNIT VALUES'!$D$34)))</f>
        <v>293926.07251556526</v>
      </c>
      <c r="W508" s="25">
        <f t="shared" si="15"/>
        <v>859492</v>
      </c>
      <c r="X508" s="30">
        <f>ROUND(IF(C508="22", W508*'UNIT VALUES'!$D$44, W508*'UNIT VALUES'!$D$36), 0)</f>
        <v>751368</v>
      </c>
      <c r="Y508" s="168">
        <f>ROUND(IF(C508="22", IF(U508&gt;V508,O508*'UNIT VALUES'!$D$38*'UNIT VALUES'!$D$44,O508*'UNIT VALUES'!$D$41*'UNIT VALUES'!$D$44),IF(U508&gt;V508, O508*'UNIT VALUES'!$D$28*'UNIT VALUES'!$D$36,0)), 0)</f>
        <v>343574</v>
      </c>
      <c r="Z508" s="168">
        <f>ROUND(IF(C508="22", IF(U508&gt;V508,Q508*'UNIT VALUES'!$D$39*'UNIT VALUES'!$D$44,Q508*'UNIT VALUES'!$D$42*'UNIT VALUES'!$D$44), IF(U508&gt;V508, Q508*'UNIT VALUES'!$D$29*'UNIT VALUES'!$D$36, Q508*'UNIT VALUES'!$D$31*'UNIT VALUES'!$D$36)),0)</f>
        <v>259230</v>
      </c>
      <c r="AA508" s="168">
        <f>ROUND(IF(C508="22", IF(U508&gt;V508,0,R508*'UNIT VALUES'!$D$43*'UNIT VALUES'!$D$44),IF(CALCS!U508&gt;CALCS!V508,0,CALCS!R508*'UNIT VALUES'!$D$34*'UNIT VALUES'!$D$36)), 0)</f>
        <v>0</v>
      </c>
      <c r="AB508" s="168">
        <f>ROUND(IF(C508="22",IF(U508&gt;V508,S508*'UNIT VALUES'!$D$40*'UNIT VALUES'!$D$44,0),IF(U508&gt;V508,S508*'UNIT VALUES'!$D$30*'UNIT VALUES'!$D$36)), 0)</f>
        <v>148564</v>
      </c>
      <c r="AC508" s="168">
        <f>ROUND(IF(U508&gt;V508,0,IF(T508&gt;1, IF(C508="66", T508*'UNIT VALUES'!$D$33*'UNIT VALUES'!$D$36,T508*'UNIT VALUES'!$D$32*'UNIT VALUES'!$D$36),0)),0)</f>
        <v>0</v>
      </c>
      <c r="AD508" t="str">
        <f t="shared" si="16"/>
        <v>202688</v>
      </c>
    </row>
    <row r="509" spans="1:30" x14ac:dyDescent="0.25">
      <c r="A509" s="176" t="s">
        <v>5707</v>
      </c>
      <c r="B509" s="176" t="s">
        <v>1508</v>
      </c>
      <c r="C509" s="176" t="s">
        <v>47</v>
      </c>
      <c r="D509" s="176" t="s">
        <v>48</v>
      </c>
      <c r="E509" s="176" t="s">
        <v>1509</v>
      </c>
      <c r="F509" s="176" t="s">
        <v>1528</v>
      </c>
      <c r="G509" s="176" t="s">
        <v>156</v>
      </c>
      <c r="H509" s="176" t="s">
        <v>23</v>
      </c>
      <c r="I509" s="176" t="s">
        <v>1529</v>
      </c>
      <c r="J509" s="176" t="s">
        <v>1512</v>
      </c>
      <c r="K509" s="176" t="s">
        <v>3338</v>
      </c>
      <c r="L509" s="176" t="s">
        <v>5708</v>
      </c>
      <c r="M509" s="177">
        <v>31164</v>
      </c>
      <c r="N509" s="177">
        <v>29653</v>
      </c>
      <c r="O509" s="177">
        <v>65194</v>
      </c>
      <c r="P509" s="177">
        <v>0</v>
      </c>
      <c r="Q509" s="177">
        <v>4761</v>
      </c>
      <c r="R509" s="177">
        <v>748</v>
      </c>
      <c r="S509" s="177">
        <v>354</v>
      </c>
      <c r="T509" s="24">
        <f>IF(P509&gt;0, ROUND(IF(IF(OR(C509="51", C509="52", C509="66"), (L509*'UNIT VALUES'!$C$26)-CALCS!P509,0)&gt;0, IF(OR(C509="51", C509="52", C509="66"), (L509*'UNIT VALUES'!$C$26)-CALCS!P509,0), 0), 0), ROUND(IF(IF(OR(C509="51", C509="52", C509="66"), (L509*'UNIT VALUES'!$C$26)-CALCS!O509,0)&gt;0, IF(OR(C509="51", C509="52", C509="66"), (L509*'UNIT VALUES'!$C$26)-CALCS!O509,0), 0), 0))</f>
        <v>0</v>
      </c>
      <c r="U509" s="25">
        <f>IF(C509="22", (O509*'UNIT VALUES'!$D$38)+(Q509*'UNIT VALUES'!$D$39)+(S509*'UNIT VALUES'!$D$40), (O509*'UNIT VALUES'!$D$28)+(Q509*'UNIT VALUES'!$D$29)+(S509*'UNIT VALUES'!$D$30))</f>
        <v>326332.19484730827</v>
      </c>
      <c r="V509" s="25">
        <f>IF(C509="22",(O509*'UNIT VALUES'!$D$41)+(Q509*'UNIT VALUES'!$D$42)+(R509*'UNIT VALUES'!$D$43),IF(C509="66",(Q509*'UNIT VALUES'!$D$31)+(T509*'UNIT VALUES'!$D$33)+(R509*'UNIT VALUES'!$D$34),(Q509*'UNIT VALUES'!$D$31)+(T509*'UNIT VALUES'!$D$32)+(R509*'UNIT VALUES'!$D$34)))</f>
        <v>141006.732177875</v>
      </c>
      <c r="W509" s="25">
        <f t="shared" si="15"/>
        <v>326332</v>
      </c>
      <c r="X509" s="30">
        <f>ROUND(IF(C509="22", W509*'UNIT VALUES'!$D$44, W509*'UNIT VALUES'!$D$36), 0)</f>
        <v>285280</v>
      </c>
      <c r="Y509" s="168">
        <f>ROUND(IF(C509="22", IF(U509&gt;V509,O509*'UNIT VALUES'!$D$38*'UNIT VALUES'!$D$44,O509*'UNIT VALUES'!$D$41*'UNIT VALUES'!$D$44),IF(U509&gt;V509, O509*'UNIT VALUES'!$D$28*'UNIT VALUES'!$D$36,0)), 0)</f>
        <v>118534</v>
      </c>
      <c r="Z509" s="168">
        <f>ROUND(IF(C509="22", IF(U509&gt;V509,Q509*'UNIT VALUES'!$D$39*'UNIT VALUES'!$D$44,Q509*'UNIT VALUES'!$D$42*'UNIT VALUES'!$D$44), IF(U509&gt;V509, Q509*'UNIT VALUES'!$D$29*'UNIT VALUES'!$D$36, Q509*'UNIT VALUES'!$D$31*'UNIT VALUES'!$D$36)),0)</f>
        <v>116225</v>
      </c>
      <c r="AA509" s="168">
        <f>ROUND(IF(C509="22", IF(U509&gt;V509,0,R509*'UNIT VALUES'!$D$43*'UNIT VALUES'!$D$44),IF(CALCS!U509&gt;CALCS!V509,0,CALCS!R509*'UNIT VALUES'!$D$34*'UNIT VALUES'!$D$36)), 0)</f>
        <v>0</v>
      </c>
      <c r="AB509" s="168">
        <f>ROUND(IF(C509="22",IF(U509&gt;V509,S509*'UNIT VALUES'!$D$40*'UNIT VALUES'!$D$44,0),IF(U509&gt;V509,S509*'UNIT VALUES'!$D$30*'UNIT VALUES'!$D$36)), 0)</f>
        <v>50520</v>
      </c>
      <c r="AC509" s="168">
        <f>ROUND(IF(U509&gt;V509,0,IF(T509&gt;1, IF(C509="66", T509*'UNIT VALUES'!$D$33*'UNIT VALUES'!$D$36,T509*'UNIT VALUES'!$D$32*'UNIT VALUES'!$D$36),0)),0)</f>
        <v>0</v>
      </c>
      <c r="AD509" t="str">
        <f t="shared" si="16"/>
        <v>203216</v>
      </c>
    </row>
    <row r="510" spans="1:30" x14ac:dyDescent="0.25">
      <c r="A510" s="176" t="s">
        <v>5709</v>
      </c>
      <c r="B510" s="176" t="s">
        <v>1508</v>
      </c>
      <c r="C510" s="176" t="s">
        <v>27</v>
      </c>
      <c r="D510" s="176" t="s">
        <v>28</v>
      </c>
      <c r="E510" s="176" t="s">
        <v>1509</v>
      </c>
      <c r="F510" s="176" t="s">
        <v>659</v>
      </c>
      <c r="G510" s="176" t="s">
        <v>1531</v>
      </c>
      <c r="H510" s="176" t="s">
        <v>23</v>
      </c>
      <c r="I510" s="176" t="s">
        <v>1093</v>
      </c>
      <c r="J510" s="176" t="s">
        <v>1532</v>
      </c>
      <c r="K510" s="176" t="s">
        <v>3338</v>
      </c>
      <c r="L510" s="176" t="s">
        <v>5710</v>
      </c>
      <c r="M510" s="177">
        <v>120993</v>
      </c>
      <c r="N510" s="177">
        <v>118690</v>
      </c>
      <c r="O510" s="177">
        <v>126808</v>
      </c>
      <c r="P510" s="177">
        <v>124394</v>
      </c>
      <c r="Q510" s="177">
        <v>23788</v>
      </c>
      <c r="R510" s="177">
        <v>10759</v>
      </c>
      <c r="S510" s="177">
        <v>1241</v>
      </c>
      <c r="T510" s="24">
        <f>IF(P510&gt;0, ROUND(IF(IF(OR(C510="51", C510="52", C510="66"), (L510*'UNIT VALUES'!$C$26)-CALCS!P510,0)&gt;0, IF(OR(C510="51", C510="52", C510="66"), (L510*'UNIT VALUES'!$C$26)-CALCS!P510,0), 0), 0), ROUND(IF(IF(OR(C510="51", C510="52", C510="66"), (L510*'UNIT VALUES'!$C$26)-CALCS!O510,0)&gt;0, IF(OR(C510="51", C510="52", C510="66"), (L510*'UNIT VALUES'!$C$26)-CALCS!O510,0), 0), 0))</f>
        <v>64366</v>
      </c>
      <c r="U510" s="25">
        <f>IF(C510="22", (O510*'UNIT VALUES'!$D$38)+(Q510*'UNIT VALUES'!$D$39)+(S510*'UNIT VALUES'!$D$40), (O510*'UNIT VALUES'!$D$28)+(Q510*'UNIT VALUES'!$D$29)+(S510*'UNIT VALUES'!$D$30))</f>
        <v>1130606.3540608271</v>
      </c>
      <c r="V510" s="25">
        <f>IF(C510="22",(O510*'UNIT VALUES'!$D$41)+(Q510*'UNIT VALUES'!$D$42)+(R510*'UNIT VALUES'!$D$43),IF(C510="66",(Q510*'UNIT VALUES'!$D$31)+(T510*'UNIT VALUES'!$D$33)+(R510*'UNIT VALUES'!$D$34),(Q510*'UNIT VALUES'!$D$31)+(T510*'UNIT VALUES'!$D$32)+(R510*'UNIT VALUES'!$D$34)))</f>
        <v>2091386.998606835</v>
      </c>
      <c r="W510" s="25">
        <f t="shared" si="15"/>
        <v>2091387</v>
      </c>
      <c r="X510" s="30">
        <f>ROUND(IF(C510="22", W510*'UNIT VALUES'!$D$44, W510*'UNIT VALUES'!$D$36), 0)</f>
        <v>1828292</v>
      </c>
      <c r="Y510" s="168">
        <f>ROUND(IF(C510="22", IF(U510&gt;V510,O510*'UNIT VALUES'!$D$38*'UNIT VALUES'!$D$44,O510*'UNIT VALUES'!$D$41*'UNIT VALUES'!$D$44),IF(U510&gt;V510, O510*'UNIT VALUES'!$D$28*'UNIT VALUES'!$D$36,0)), 0)</f>
        <v>0</v>
      </c>
      <c r="Z510" s="168">
        <f>ROUND(IF(C510="22", IF(U510&gt;V510,Q510*'UNIT VALUES'!$D$39*'UNIT VALUES'!$D$44,Q510*'UNIT VALUES'!$D$42*'UNIT VALUES'!$D$44), IF(U510&gt;V510, Q510*'UNIT VALUES'!$D$29*'UNIT VALUES'!$D$36, Q510*'UNIT VALUES'!$D$31*'UNIT VALUES'!$D$36)),0)</f>
        <v>348426</v>
      </c>
      <c r="AA510" s="168">
        <f>ROUND(IF(C510="22", IF(U510&gt;V510,0,R510*'UNIT VALUES'!$D$43*'UNIT VALUES'!$D$44),IF(CALCS!U510&gt;CALCS!V510,0,CALCS!R510*'UNIT VALUES'!$D$34*'UNIT VALUES'!$D$36)), 0)</f>
        <v>770004</v>
      </c>
      <c r="AB510" s="168">
        <f>ROUND(IF(C510="22",IF(U510&gt;V510,S510*'UNIT VALUES'!$D$40*'UNIT VALUES'!$D$44,0),IF(U510&gt;V510,S510*'UNIT VALUES'!$D$30*'UNIT VALUES'!$D$36)), 0)</f>
        <v>0</v>
      </c>
      <c r="AC510" s="168">
        <f>ROUND(IF(U510&gt;V510,0,IF(T510&gt;1, IF(C510="66", T510*'UNIT VALUES'!$D$33*'UNIT VALUES'!$D$36,T510*'UNIT VALUES'!$D$32*'UNIT VALUES'!$D$36),0)),0)</f>
        <v>709861</v>
      </c>
      <c r="AD510" t="str">
        <f t="shared" si="16"/>
        <v>203408</v>
      </c>
    </row>
    <row r="511" spans="1:30" x14ac:dyDescent="0.25">
      <c r="A511" s="176" t="s">
        <v>5711</v>
      </c>
      <c r="B511" s="176" t="s">
        <v>1508</v>
      </c>
      <c r="C511" s="176" t="s">
        <v>27</v>
      </c>
      <c r="D511" s="176" t="s">
        <v>28</v>
      </c>
      <c r="E511" s="176" t="s">
        <v>1509</v>
      </c>
      <c r="F511" s="176" t="s">
        <v>1534</v>
      </c>
      <c r="G511" s="176" t="s">
        <v>1535</v>
      </c>
      <c r="H511" s="176" t="s">
        <v>23</v>
      </c>
      <c r="I511" s="176" t="s">
        <v>1536</v>
      </c>
      <c r="J511" s="176" t="s">
        <v>1537</v>
      </c>
      <c r="K511" s="176" t="s">
        <v>3338</v>
      </c>
      <c r="L511" s="176" t="s">
        <v>5712</v>
      </c>
      <c r="M511" s="177">
        <v>281807</v>
      </c>
      <c r="N511" s="177">
        <v>279898</v>
      </c>
      <c r="O511" s="177">
        <v>389902</v>
      </c>
      <c r="P511" s="177">
        <v>387261</v>
      </c>
      <c r="Q511" s="177">
        <v>65988</v>
      </c>
      <c r="R511" s="177">
        <v>18522</v>
      </c>
      <c r="S511" s="177">
        <v>3408</v>
      </c>
      <c r="T511" s="24">
        <f>IF(P511&gt;0, ROUND(IF(IF(OR(C511="51", C511="52", C511="66"), (L511*'UNIT VALUES'!$C$26)-CALCS!P511,0)&gt;0, IF(OR(C511="51", C511="52", C511="66"), (L511*'UNIT VALUES'!$C$26)-CALCS!P511,0), 0), 0), ROUND(IF(IF(OR(C511="51", C511="52", C511="66"), (L511*'UNIT VALUES'!$C$26)-CALCS!O511,0)&gt;0, IF(OR(C511="51", C511="52", C511="66"), (L511*'UNIT VALUES'!$C$26)-CALCS!O511,0), 0), 0))</f>
        <v>15110</v>
      </c>
      <c r="U511" s="25">
        <f>IF(C511="22", (O511*'UNIT VALUES'!$D$38)+(Q511*'UNIT VALUES'!$D$39)+(S511*'UNIT VALUES'!$D$40), (O511*'UNIT VALUES'!$D$28)+(Q511*'UNIT VALUES'!$D$29)+(S511*'UNIT VALUES'!$D$30))</f>
        <v>3209984.0163799049</v>
      </c>
      <c r="V511" s="25">
        <f>IF(C511="22",(O511*'UNIT VALUES'!$D$41)+(Q511*'UNIT VALUES'!$D$42)+(R511*'UNIT VALUES'!$D$43),IF(C511="66",(Q511*'UNIT VALUES'!$D$31)+(T511*'UNIT VALUES'!$D$33)+(R511*'UNIT VALUES'!$D$34),(Q511*'UNIT VALUES'!$D$31)+(T511*'UNIT VALUES'!$D$32)+(R511*'UNIT VALUES'!$D$34)))</f>
        <v>2812587.5054339059</v>
      </c>
      <c r="W511" s="25">
        <f t="shared" si="15"/>
        <v>3209984</v>
      </c>
      <c r="X511" s="30">
        <f>ROUND(IF(C511="22", W511*'UNIT VALUES'!$D$44, W511*'UNIT VALUES'!$D$36), 0)</f>
        <v>2806170</v>
      </c>
      <c r="Y511" s="168">
        <f>ROUND(IF(C511="22", IF(U511&gt;V511,O511*'UNIT VALUES'!$D$38*'UNIT VALUES'!$D$44,O511*'UNIT VALUES'!$D$41*'UNIT VALUES'!$D$44),IF(U511&gt;V511, O511*'UNIT VALUES'!$D$28*'UNIT VALUES'!$D$36,0)), 0)</f>
        <v>708911</v>
      </c>
      <c r="Z511" s="168">
        <f>ROUND(IF(C511="22", IF(U511&gt;V511,Q511*'UNIT VALUES'!$D$39*'UNIT VALUES'!$D$44,Q511*'UNIT VALUES'!$D$42*'UNIT VALUES'!$D$44), IF(U511&gt;V511, Q511*'UNIT VALUES'!$D$29*'UNIT VALUES'!$D$36, Q511*'UNIT VALUES'!$D$31*'UNIT VALUES'!$D$36)),0)</f>
        <v>1610892</v>
      </c>
      <c r="AA511" s="168">
        <f>ROUND(IF(C511="22", IF(U511&gt;V511,0,R511*'UNIT VALUES'!$D$43*'UNIT VALUES'!$D$44),IF(CALCS!U511&gt;CALCS!V511,0,CALCS!R511*'UNIT VALUES'!$D$34*'UNIT VALUES'!$D$36)), 0)</f>
        <v>0</v>
      </c>
      <c r="AB511" s="168">
        <f>ROUND(IF(C511="22",IF(U511&gt;V511,S511*'UNIT VALUES'!$D$40*'UNIT VALUES'!$D$44,0),IF(U511&gt;V511,S511*'UNIT VALUES'!$D$30*'UNIT VALUES'!$D$36)), 0)</f>
        <v>486366</v>
      </c>
      <c r="AC511" s="168">
        <f>ROUND(IF(U511&gt;V511,0,IF(T511&gt;1, IF(C511="66", T511*'UNIT VALUES'!$D$33*'UNIT VALUES'!$D$36,T511*'UNIT VALUES'!$D$32*'UNIT VALUES'!$D$36),0)),0)</f>
        <v>0</v>
      </c>
      <c r="AD511" t="str">
        <f t="shared" si="16"/>
        <v>203696</v>
      </c>
    </row>
    <row r="512" spans="1:30" x14ac:dyDescent="0.25">
      <c r="A512" s="176" t="s">
        <v>5713</v>
      </c>
      <c r="B512" s="176" t="s">
        <v>1508</v>
      </c>
      <c r="C512" s="176" t="s">
        <v>99</v>
      </c>
      <c r="D512" s="176" t="s">
        <v>100</v>
      </c>
      <c r="E512" s="176" t="s">
        <v>1509</v>
      </c>
      <c r="F512" s="176" t="s">
        <v>1539</v>
      </c>
      <c r="G512" s="176" t="s">
        <v>156</v>
      </c>
      <c r="H512" s="176" t="s">
        <v>23</v>
      </c>
      <c r="I512" s="176" t="s">
        <v>23</v>
      </c>
      <c r="J512" s="176" t="s">
        <v>1512</v>
      </c>
      <c r="K512" s="176" t="s">
        <v>3338</v>
      </c>
      <c r="L512" s="176" t="s">
        <v>5714</v>
      </c>
      <c r="M512" s="177">
        <v>134328</v>
      </c>
      <c r="N512" s="177">
        <v>138232</v>
      </c>
      <c r="O512" s="177">
        <v>280032</v>
      </c>
      <c r="P512" s="177">
        <v>0</v>
      </c>
      <c r="Q512" s="177">
        <v>16052</v>
      </c>
      <c r="R512" s="177">
        <v>4792</v>
      </c>
      <c r="S512" s="177">
        <v>1183</v>
      </c>
      <c r="T512" s="24">
        <f>IF(P512&gt;0, ROUND(IF(IF(OR(C512="51", C512="52", C512="66"), (L512*'UNIT VALUES'!$C$26)-CALCS!P512,0)&gt;0, IF(OR(C512="51", C512="52", C512="66"), (L512*'UNIT VALUES'!$C$26)-CALCS!P512,0), 0), 0), ROUND(IF(IF(OR(C512="51", C512="52", C512="66"), (L512*'UNIT VALUES'!$C$26)-CALCS!O512,0)&gt;0, IF(OR(C512="51", C512="52", C512="66"), (L512*'UNIT VALUES'!$C$26)-CALCS!O512,0), 0), 0))</f>
        <v>0</v>
      </c>
      <c r="U512" s="25">
        <f>IF(C512="22", (O512*'UNIT VALUES'!$D$38)+(Q512*'UNIT VALUES'!$D$39)+(S512*'UNIT VALUES'!$D$40), (O512*'UNIT VALUES'!$D$28)+(Q512*'UNIT VALUES'!$D$29)+(S512*'UNIT VALUES'!$D$30))</f>
        <v>1223789.4625930574</v>
      </c>
      <c r="V512" s="25">
        <f>IF(C512="22",(O512*'UNIT VALUES'!$D$41)+(Q512*'UNIT VALUES'!$D$42)+(R512*'UNIT VALUES'!$D$43),IF(C512="66",(Q512*'UNIT VALUES'!$D$31)+(T512*'UNIT VALUES'!$D$33)+(R512*'UNIT VALUES'!$D$34),(Q512*'UNIT VALUES'!$D$31)+(T512*'UNIT VALUES'!$D$32)+(R512*'UNIT VALUES'!$D$34)))</f>
        <v>661257.28533767699</v>
      </c>
      <c r="W512" s="25">
        <f t="shared" ref="W512:W575" si="17">ROUND(IF(U512&gt;V512,U512,V512), 0)</f>
        <v>1223789</v>
      </c>
      <c r="X512" s="30">
        <f>ROUND(IF(C512="22", W512*'UNIT VALUES'!$D$44, W512*'UNIT VALUES'!$D$36), 0)</f>
        <v>1069837</v>
      </c>
      <c r="Y512" s="168">
        <f>ROUND(IF(C512="22", IF(U512&gt;V512,O512*'UNIT VALUES'!$D$38*'UNIT VALUES'!$D$44,O512*'UNIT VALUES'!$D$41*'UNIT VALUES'!$D$44),IF(U512&gt;V512, O512*'UNIT VALUES'!$D$28*'UNIT VALUES'!$D$36,0)), 0)</f>
        <v>509148</v>
      </c>
      <c r="Z512" s="168">
        <f>ROUND(IF(C512="22", IF(U512&gt;V512,Q512*'UNIT VALUES'!$D$39*'UNIT VALUES'!$D$44,Q512*'UNIT VALUES'!$D$42*'UNIT VALUES'!$D$44), IF(U512&gt;V512, Q512*'UNIT VALUES'!$D$29*'UNIT VALUES'!$D$36, Q512*'UNIT VALUES'!$D$31*'UNIT VALUES'!$D$36)),0)</f>
        <v>391860</v>
      </c>
      <c r="AA512" s="168">
        <f>ROUND(IF(C512="22", IF(U512&gt;V512,0,R512*'UNIT VALUES'!$D$43*'UNIT VALUES'!$D$44),IF(CALCS!U512&gt;CALCS!V512,0,CALCS!R512*'UNIT VALUES'!$D$34*'UNIT VALUES'!$D$36)), 0)</f>
        <v>0</v>
      </c>
      <c r="AB512" s="168">
        <f>ROUND(IF(C512="22",IF(U512&gt;V512,S512*'UNIT VALUES'!$D$40*'UNIT VALUES'!$D$44,0),IF(U512&gt;V512,S512*'UNIT VALUES'!$D$30*'UNIT VALUES'!$D$36)), 0)</f>
        <v>168830</v>
      </c>
      <c r="AC512" s="168">
        <f>ROUND(IF(U512&gt;V512,0,IF(T512&gt;1, IF(C512="66", T512*'UNIT VALUES'!$D$33*'UNIT VALUES'!$D$36,T512*'UNIT VALUES'!$D$32*'UNIT VALUES'!$D$36),0)),0)</f>
        <v>0</v>
      </c>
      <c r="AD512" t="str">
        <f t="shared" si="16"/>
        <v>209091</v>
      </c>
    </row>
    <row r="513" spans="1:30" x14ac:dyDescent="0.25">
      <c r="A513" s="176" t="s">
        <v>5715</v>
      </c>
      <c r="B513" s="176" t="s">
        <v>1541</v>
      </c>
      <c r="C513" s="176" t="s">
        <v>19</v>
      </c>
      <c r="D513" s="176" t="s">
        <v>20</v>
      </c>
      <c r="E513" s="176" t="s">
        <v>1542</v>
      </c>
      <c r="F513" s="176" t="s">
        <v>4738</v>
      </c>
      <c r="G513" s="176" t="s">
        <v>22</v>
      </c>
      <c r="H513" s="176" t="s">
        <v>23</v>
      </c>
      <c r="I513" s="176" t="s">
        <v>23</v>
      </c>
      <c r="J513" s="176" t="s">
        <v>24</v>
      </c>
      <c r="K513" s="176" t="s">
        <v>3339</v>
      </c>
      <c r="L513" s="176" t="s">
        <v>4789</v>
      </c>
      <c r="M513" s="177">
        <v>3660334</v>
      </c>
      <c r="N513" s="177">
        <v>3660777</v>
      </c>
      <c r="O513" s="177">
        <v>3076273</v>
      </c>
      <c r="P513" s="177">
        <v>0</v>
      </c>
      <c r="Q513" s="177">
        <v>567575</v>
      </c>
      <c r="R513" s="177">
        <v>117604</v>
      </c>
      <c r="S513" s="177">
        <v>21110</v>
      </c>
      <c r="T513" s="24">
        <f>IF(P513&gt;0, ROUND(IF(IF(OR(C513="51", C513="52", C513="66"), (L513*'UNIT VALUES'!$C$26)-CALCS!P513,0)&gt;0, IF(OR(C513="51", C513="52", C513="66"), (L513*'UNIT VALUES'!$C$26)-CALCS!P513,0), 0), 0), ROUND(IF(IF(OR(C513="51", C513="52", C513="66"), (L513*'UNIT VALUES'!$C$26)-CALCS!O513,0)&gt;0, IF(OR(C513="51", C513="52", C513="66"), (L513*'UNIT VALUES'!$C$26)-CALCS!O513,0), 0), 0))</f>
        <v>0</v>
      </c>
      <c r="U513" s="25">
        <f>IF(C513="22", (O513*'UNIT VALUES'!$D$38)+(Q513*'UNIT VALUES'!$D$39)+(S513*'UNIT VALUES'!$D$40), (O513*'UNIT VALUES'!$D$28)+(Q513*'UNIT VALUES'!$D$29)+(S513*'UNIT VALUES'!$D$30))</f>
        <v>30172067.417855345</v>
      </c>
      <c r="V513" s="25">
        <f>IF(C513="22",(O513*'UNIT VALUES'!$D$41)+(Q513*'UNIT VALUES'!$D$42)+(R513*'UNIT VALUES'!$D$43),IF(C513="66",(Q513*'UNIT VALUES'!$D$31)+(T513*'UNIT VALUES'!$D$33)+(R513*'UNIT VALUES'!$D$34),(Q513*'UNIT VALUES'!$D$31)+(T513*'UNIT VALUES'!$D$32)+(R513*'UNIT VALUES'!$D$34)))</f>
        <v>25076795.303624339</v>
      </c>
      <c r="W513" s="25">
        <f t="shared" si="17"/>
        <v>30172067</v>
      </c>
      <c r="X513" s="30">
        <f>ROUND(IF(C513="22", W513*'UNIT VALUES'!$D$44, W513*'UNIT VALUES'!$D$36), 0)</f>
        <v>25100879</v>
      </c>
      <c r="Y513" s="168">
        <f>ROUND(IF(C513="22", IF(U513&gt;V513,O513*'UNIT VALUES'!$D$38*'UNIT VALUES'!$D$44,O513*'UNIT VALUES'!$D$41*'UNIT VALUES'!$D$44),IF(U513&gt;V513, O513*'UNIT VALUES'!$D$28*'UNIT VALUES'!$D$36,0)), 0)</f>
        <v>5636976</v>
      </c>
      <c r="Z513" s="168">
        <f>ROUND(IF(C513="22", IF(U513&gt;V513,Q513*'UNIT VALUES'!$D$39*'UNIT VALUES'!$D$44,Q513*'UNIT VALUES'!$D$42*'UNIT VALUES'!$D$44), IF(U513&gt;V513, Q513*'UNIT VALUES'!$D$29*'UNIT VALUES'!$D$36, Q513*'UNIT VALUES'!$D$31*'UNIT VALUES'!$D$36)),0)</f>
        <v>14590382</v>
      </c>
      <c r="AA513" s="168">
        <f>ROUND(IF(C513="22", IF(U513&gt;V513,0,R513*'UNIT VALUES'!$D$43*'UNIT VALUES'!$D$44),IF(CALCS!U513&gt;CALCS!V513,0,CALCS!R513*'UNIT VALUES'!$D$34*'UNIT VALUES'!$D$36)), 0)</f>
        <v>0</v>
      </c>
      <c r="AB513" s="168">
        <f>ROUND(IF(C513="22",IF(U513&gt;V513,S513*'UNIT VALUES'!$D$40*'UNIT VALUES'!$D$44,0),IF(U513&gt;V513,S513*'UNIT VALUES'!$D$30*'UNIT VALUES'!$D$36)), 0)</f>
        <v>4873522</v>
      </c>
      <c r="AC513" s="168">
        <f>ROUND(IF(U513&gt;V513,0,IF(T513&gt;1, IF(C513="66", T513*'UNIT VALUES'!$D$33*'UNIT VALUES'!$D$36,T513*'UNIT VALUES'!$D$32*'UNIT VALUES'!$D$36),0)),0)</f>
        <v>0</v>
      </c>
      <c r="AD513" t="str">
        <f t="shared" si="16"/>
        <v>219999</v>
      </c>
    </row>
    <row r="514" spans="1:30" x14ac:dyDescent="0.25">
      <c r="A514" s="176" t="s">
        <v>5716</v>
      </c>
      <c r="B514" s="176" t="s">
        <v>1541</v>
      </c>
      <c r="C514" s="176" t="s">
        <v>27</v>
      </c>
      <c r="D514" s="176" t="s">
        <v>28</v>
      </c>
      <c r="E514" s="176" t="s">
        <v>1542</v>
      </c>
      <c r="F514" s="176" t="s">
        <v>1544</v>
      </c>
      <c r="G514" s="176" t="s">
        <v>210</v>
      </c>
      <c r="H514" s="176" t="s">
        <v>23</v>
      </c>
      <c r="I514" s="176" t="s">
        <v>1545</v>
      </c>
      <c r="J514" s="176" t="s">
        <v>1546</v>
      </c>
      <c r="K514" s="176" t="s">
        <v>3339</v>
      </c>
      <c r="L514" s="176" t="s">
        <v>5717</v>
      </c>
      <c r="M514" s="177">
        <v>27064</v>
      </c>
      <c r="N514" s="177">
        <v>27064</v>
      </c>
      <c r="O514" s="177">
        <v>21038</v>
      </c>
      <c r="P514" s="177">
        <v>0</v>
      </c>
      <c r="Q514" s="177">
        <v>5345</v>
      </c>
      <c r="R514" s="177">
        <v>2600</v>
      </c>
      <c r="S514" s="177">
        <v>128</v>
      </c>
      <c r="T514" s="24">
        <f>IF(P514&gt;0, ROUND(IF(IF(OR(C514="51", C514="52", C514="66"), (L514*'UNIT VALUES'!$C$26)-CALCS!P514,0)&gt;0, IF(OR(C514="51", C514="52", C514="66"), (L514*'UNIT VALUES'!$C$26)-CALCS!P514,0), 0), 0), ROUND(IF(IF(OR(C514="51", C514="52", C514="66"), (L514*'UNIT VALUES'!$C$26)-CALCS!O514,0)&gt;0, IF(OR(C514="51", C514="52", C514="66"), (L514*'UNIT VALUES'!$C$26)-CALCS!O514,0), 0), 0))</f>
        <v>28383</v>
      </c>
      <c r="U514" s="25">
        <f>IF(C514="22", (O514*'UNIT VALUES'!$D$38)+(Q514*'UNIT VALUES'!$D$39)+(S514*'UNIT VALUES'!$D$40), (O514*'UNIT VALUES'!$D$28)+(Q514*'UNIT VALUES'!$D$29)+(S514*'UNIT VALUES'!$D$30))</f>
        <v>213909.37580870834</v>
      </c>
      <c r="V514" s="25">
        <f>IF(C514="22",(O514*'UNIT VALUES'!$D$41)+(Q514*'UNIT VALUES'!$D$42)+(R514*'UNIT VALUES'!$D$43),IF(C514="66",(Q514*'UNIT VALUES'!$D$31)+(T514*'UNIT VALUES'!$D$33)+(R514*'UNIT VALUES'!$D$34),(Q514*'UNIT VALUES'!$D$31)+(T514*'UNIT VALUES'!$D$32)+(R514*'UNIT VALUES'!$D$34)))</f>
        <v>660476.68615045468</v>
      </c>
      <c r="W514" s="25">
        <f t="shared" si="17"/>
        <v>660477</v>
      </c>
      <c r="X514" s="30">
        <f>ROUND(IF(C514="22", W514*'UNIT VALUES'!$D$44, W514*'UNIT VALUES'!$D$36), 0)</f>
        <v>577389</v>
      </c>
      <c r="Y514" s="168">
        <f>ROUND(IF(C514="22", IF(U514&gt;V514,O514*'UNIT VALUES'!$D$38*'UNIT VALUES'!$D$44,O514*'UNIT VALUES'!$D$41*'UNIT VALUES'!$D$44),IF(U514&gt;V514, O514*'UNIT VALUES'!$D$28*'UNIT VALUES'!$D$36,0)), 0)</f>
        <v>0</v>
      </c>
      <c r="Z514" s="168">
        <f>ROUND(IF(C514="22", IF(U514&gt;V514,Q514*'UNIT VALUES'!$D$39*'UNIT VALUES'!$D$44,Q514*'UNIT VALUES'!$D$42*'UNIT VALUES'!$D$44), IF(U514&gt;V514, Q514*'UNIT VALUES'!$D$29*'UNIT VALUES'!$D$36, Q514*'UNIT VALUES'!$D$31*'UNIT VALUES'!$D$36)),0)</f>
        <v>78289</v>
      </c>
      <c r="AA514" s="168">
        <f>ROUND(IF(C514="22", IF(U514&gt;V514,0,R514*'UNIT VALUES'!$D$43*'UNIT VALUES'!$D$44),IF(CALCS!U514&gt;CALCS!V514,0,CALCS!R514*'UNIT VALUES'!$D$34*'UNIT VALUES'!$D$36)), 0)</f>
        <v>186078</v>
      </c>
      <c r="AB514" s="168">
        <f>ROUND(IF(C514="22",IF(U514&gt;V514,S514*'UNIT VALUES'!$D$40*'UNIT VALUES'!$D$44,0),IF(U514&gt;V514,S514*'UNIT VALUES'!$D$30*'UNIT VALUES'!$D$36)), 0)</f>
        <v>0</v>
      </c>
      <c r="AC514" s="168">
        <f>ROUND(IF(U514&gt;V514,0,IF(T514&gt;1, IF(C514="66", T514*'UNIT VALUES'!$D$33*'UNIT VALUES'!$D$36,T514*'UNIT VALUES'!$D$32*'UNIT VALUES'!$D$36),0)),0)</f>
        <v>313022</v>
      </c>
      <c r="AD514" t="str">
        <f t="shared" si="16"/>
        <v>210048</v>
      </c>
    </row>
    <row r="515" spans="1:30" x14ac:dyDescent="0.25">
      <c r="A515" s="176" t="s">
        <v>5718</v>
      </c>
      <c r="B515" s="176" t="s">
        <v>1541</v>
      </c>
      <c r="C515" s="176" t="s">
        <v>27</v>
      </c>
      <c r="D515" s="176" t="s">
        <v>28</v>
      </c>
      <c r="E515" s="176" t="s">
        <v>1542</v>
      </c>
      <c r="F515" s="176" t="s">
        <v>1548</v>
      </c>
      <c r="G515" s="176" t="s">
        <v>1549</v>
      </c>
      <c r="H515" s="176" t="s">
        <v>23</v>
      </c>
      <c r="I515" s="176" t="s">
        <v>1550</v>
      </c>
      <c r="J515" s="176" t="s">
        <v>1551</v>
      </c>
      <c r="K515" s="176" t="s">
        <v>3339</v>
      </c>
      <c r="L515" s="176" t="s">
        <v>5719</v>
      </c>
      <c r="M515" s="177">
        <v>0</v>
      </c>
      <c r="N515" s="177">
        <v>0</v>
      </c>
      <c r="O515" s="177">
        <v>65234</v>
      </c>
      <c r="P515" s="177">
        <v>0</v>
      </c>
      <c r="Q515" s="177">
        <v>15403</v>
      </c>
      <c r="R515" s="177">
        <v>1796</v>
      </c>
      <c r="S515" s="177">
        <v>808</v>
      </c>
      <c r="T515" s="24">
        <f>IF(P515&gt;0, ROUND(IF(IF(OR(C515="51", C515="52", C515="66"), (L515*'UNIT VALUES'!$C$26)-CALCS!P515,0)&gt;0, IF(OR(C515="51", C515="52", C515="66"), (L515*'UNIT VALUES'!$C$26)-CALCS!P515,0), 0), 0), ROUND(IF(IF(OR(C515="51", C515="52", C515="66"), (L515*'UNIT VALUES'!$C$26)-CALCS!O515,0)&gt;0, IF(OR(C515="51", C515="52", C515="66"), (L515*'UNIT VALUES'!$C$26)-CALCS!O515,0), 0), 0))</f>
        <v>0</v>
      </c>
      <c r="U515" s="25">
        <f>IF(C515="22", (O515*'UNIT VALUES'!$D$38)+(Q515*'UNIT VALUES'!$D$39)+(S515*'UNIT VALUES'!$D$40), (O515*'UNIT VALUES'!$D$28)+(Q515*'UNIT VALUES'!$D$29)+(S515*'UNIT VALUES'!$D$30))</f>
        <v>697706.80061272951</v>
      </c>
      <c r="V515" s="25">
        <f>IF(C515="22",(O515*'UNIT VALUES'!$D$41)+(Q515*'UNIT VALUES'!$D$42)+(R515*'UNIT VALUES'!$D$43),IF(C515="66",(Q515*'UNIT VALUES'!$D$31)+(T515*'UNIT VALUES'!$D$33)+(R515*'UNIT VALUES'!$D$34),(Q515*'UNIT VALUES'!$D$31)+(T515*'UNIT VALUES'!$D$32)+(R515*'UNIT VALUES'!$D$34)))</f>
        <v>405109.16237894958</v>
      </c>
      <c r="W515" s="25">
        <f t="shared" si="17"/>
        <v>697707</v>
      </c>
      <c r="X515" s="30">
        <f>ROUND(IF(C515="22", W515*'UNIT VALUES'!$D$44, W515*'UNIT VALUES'!$D$36), 0)</f>
        <v>609936</v>
      </c>
      <c r="Y515" s="168">
        <f>ROUND(IF(C515="22", IF(U515&gt;V515,O515*'UNIT VALUES'!$D$38*'UNIT VALUES'!$D$44,O515*'UNIT VALUES'!$D$41*'UNIT VALUES'!$D$44),IF(U515&gt;V515, O515*'UNIT VALUES'!$D$28*'UNIT VALUES'!$D$36,0)), 0)</f>
        <v>118607</v>
      </c>
      <c r="Z515" s="168">
        <f>ROUND(IF(C515="22", IF(U515&gt;V515,Q515*'UNIT VALUES'!$D$39*'UNIT VALUES'!$D$44,Q515*'UNIT VALUES'!$D$42*'UNIT VALUES'!$D$44), IF(U515&gt;V515, Q515*'UNIT VALUES'!$D$29*'UNIT VALUES'!$D$36, Q515*'UNIT VALUES'!$D$31*'UNIT VALUES'!$D$36)),0)</f>
        <v>376016</v>
      </c>
      <c r="AA515" s="168">
        <f>ROUND(IF(C515="22", IF(U515&gt;V515,0,R515*'UNIT VALUES'!$D$43*'UNIT VALUES'!$D$44),IF(CALCS!U515&gt;CALCS!V515,0,CALCS!R515*'UNIT VALUES'!$D$34*'UNIT VALUES'!$D$36)), 0)</f>
        <v>0</v>
      </c>
      <c r="AB515" s="168">
        <f>ROUND(IF(C515="22",IF(U515&gt;V515,S515*'UNIT VALUES'!$D$40*'UNIT VALUES'!$D$44,0),IF(U515&gt;V515,S515*'UNIT VALUES'!$D$30*'UNIT VALUES'!$D$36)), 0)</f>
        <v>115312</v>
      </c>
      <c r="AC515" s="168">
        <f>ROUND(IF(U515&gt;V515,0,IF(T515&gt;1, IF(C515="66", T515*'UNIT VALUES'!$D$33*'UNIT VALUES'!$D$36,T515*'UNIT VALUES'!$D$32*'UNIT VALUES'!$D$36),0)),0)</f>
        <v>0</v>
      </c>
      <c r="AD515" t="str">
        <f t="shared" ref="AD515:AD578" si="18">E515&amp;F515</f>
        <v>210210</v>
      </c>
    </row>
    <row r="516" spans="1:30" x14ac:dyDescent="0.25">
      <c r="A516" s="176" t="s">
        <v>5720</v>
      </c>
      <c r="B516" s="176" t="s">
        <v>1541</v>
      </c>
      <c r="C516" s="176" t="s">
        <v>47</v>
      </c>
      <c r="D516" s="176" t="s">
        <v>48</v>
      </c>
      <c r="E516" s="176" t="s">
        <v>1542</v>
      </c>
      <c r="F516" s="176" t="s">
        <v>951</v>
      </c>
      <c r="G516" s="176" t="s">
        <v>1077</v>
      </c>
      <c r="H516" s="176" t="s">
        <v>23</v>
      </c>
      <c r="I516" s="176" t="s">
        <v>1553</v>
      </c>
      <c r="J516" s="176" t="s">
        <v>1554</v>
      </c>
      <c r="K516" s="176" t="s">
        <v>3339</v>
      </c>
      <c r="L516" s="176" t="s">
        <v>5721</v>
      </c>
      <c r="M516" s="177">
        <v>49585</v>
      </c>
      <c r="N516" s="177">
        <v>49563</v>
      </c>
      <c r="O516" s="177">
        <v>40797</v>
      </c>
      <c r="P516" s="177">
        <v>0</v>
      </c>
      <c r="Q516" s="177">
        <v>10764</v>
      </c>
      <c r="R516" s="177">
        <v>10209</v>
      </c>
      <c r="S516" s="177">
        <v>353</v>
      </c>
      <c r="T516" s="24">
        <f>IF(P516&gt;0, ROUND(IF(IF(OR(C516="51", C516="52", C516="66"), (L516*'UNIT VALUES'!$C$26)-CALCS!P516,0)&gt;0, IF(OR(C516="51", C516="52", C516="66"), (L516*'UNIT VALUES'!$C$26)-CALCS!P516,0), 0), 0), ROUND(IF(IF(OR(C516="51", C516="52", C516="66"), (L516*'UNIT VALUES'!$C$26)-CALCS!O516,0)&gt;0, IF(OR(C516="51", C516="52", C516="66"), (L516*'UNIT VALUES'!$C$26)-CALCS!O516,0), 0), 0))</f>
        <v>54585</v>
      </c>
      <c r="U516" s="25">
        <f>IF(C516="22", (O516*'UNIT VALUES'!$D$38)+(Q516*'UNIT VALUES'!$D$39)+(S516*'UNIT VALUES'!$D$40), (O516*'UNIT VALUES'!$D$28)+(Q516*'UNIT VALUES'!$D$29)+(S516*'UNIT VALUES'!$D$30))</f>
        <v>443060.33926058933</v>
      </c>
      <c r="V516" s="25">
        <f>IF(C516="22",(O516*'UNIT VALUES'!$D$41)+(Q516*'UNIT VALUES'!$D$42)+(R516*'UNIT VALUES'!$D$43),IF(C516="66",(Q516*'UNIT VALUES'!$D$31)+(T516*'UNIT VALUES'!$D$33)+(R516*'UNIT VALUES'!$D$34),(Q516*'UNIT VALUES'!$D$31)+(T516*'UNIT VALUES'!$D$32)+(R516*'UNIT VALUES'!$D$34)))</f>
        <v>1704751.6462178472</v>
      </c>
      <c r="W516" s="25">
        <f t="shared" si="17"/>
        <v>1704752</v>
      </c>
      <c r="X516" s="30">
        <f>ROUND(IF(C516="22", W516*'UNIT VALUES'!$D$44, W516*'UNIT VALUES'!$D$36), 0)</f>
        <v>1490295</v>
      </c>
      <c r="Y516" s="168">
        <f>ROUND(IF(C516="22", IF(U516&gt;V516,O516*'UNIT VALUES'!$D$38*'UNIT VALUES'!$D$44,O516*'UNIT VALUES'!$D$41*'UNIT VALUES'!$D$44),IF(U516&gt;V516, O516*'UNIT VALUES'!$D$28*'UNIT VALUES'!$D$36,0)), 0)</f>
        <v>0</v>
      </c>
      <c r="Z516" s="168">
        <f>ROUND(IF(C516="22", IF(U516&gt;V516,Q516*'UNIT VALUES'!$D$39*'UNIT VALUES'!$D$44,Q516*'UNIT VALUES'!$D$42*'UNIT VALUES'!$D$44), IF(U516&gt;V516, Q516*'UNIT VALUES'!$D$29*'UNIT VALUES'!$D$36, Q516*'UNIT VALUES'!$D$31*'UNIT VALUES'!$D$36)),0)</f>
        <v>157662</v>
      </c>
      <c r="AA516" s="168">
        <f>ROUND(IF(C516="22", IF(U516&gt;V516,0,R516*'UNIT VALUES'!$D$43*'UNIT VALUES'!$D$44),IF(CALCS!U516&gt;CALCS!V516,0,CALCS!R516*'UNIT VALUES'!$D$34*'UNIT VALUES'!$D$36)), 0)</f>
        <v>730642</v>
      </c>
      <c r="AB516" s="168">
        <f>ROUND(IF(C516="22",IF(U516&gt;V516,S516*'UNIT VALUES'!$D$40*'UNIT VALUES'!$D$44,0),IF(U516&gt;V516,S516*'UNIT VALUES'!$D$30*'UNIT VALUES'!$D$36)), 0)</f>
        <v>0</v>
      </c>
      <c r="AC516" s="168">
        <f>ROUND(IF(U516&gt;V516,0,IF(T516&gt;1, IF(C516="66", T516*'UNIT VALUES'!$D$33*'UNIT VALUES'!$D$36,T516*'UNIT VALUES'!$D$32*'UNIT VALUES'!$D$36),0)),0)</f>
        <v>601992</v>
      </c>
      <c r="AD516" t="str">
        <f t="shared" si="18"/>
        <v>210534</v>
      </c>
    </row>
    <row r="517" spans="1:30" x14ac:dyDescent="0.25">
      <c r="A517" s="176" t="s">
        <v>5722</v>
      </c>
      <c r="B517" s="176" t="s">
        <v>1541</v>
      </c>
      <c r="C517" s="176" t="s">
        <v>27</v>
      </c>
      <c r="D517" s="176" t="s">
        <v>28</v>
      </c>
      <c r="E517" s="176" t="s">
        <v>1542</v>
      </c>
      <c r="F517" s="176" t="s">
        <v>878</v>
      </c>
      <c r="G517" s="176" t="s">
        <v>1556</v>
      </c>
      <c r="H517" s="176" t="s">
        <v>23</v>
      </c>
      <c r="I517" s="176" t="s">
        <v>1557</v>
      </c>
      <c r="J517" s="176" t="s">
        <v>1558</v>
      </c>
      <c r="K517" s="176" t="s">
        <v>3339</v>
      </c>
      <c r="L517" s="176" t="s">
        <v>5723</v>
      </c>
      <c r="M517" s="177">
        <v>0</v>
      </c>
      <c r="N517" s="177">
        <v>0</v>
      </c>
      <c r="O517" s="177">
        <v>29906</v>
      </c>
      <c r="P517" s="177">
        <v>0</v>
      </c>
      <c r="Q517" s="177">
        <v>4614</v>
      </c>
      <c r="R517" s="177">
        <v>802</v>
      </c>
      <c r="S517" s="177">
        <v>150</v>
      </c>
      <c r="T517" s="24">
        <f>IF(P517&gt;0, ROUND(IF(IF(OR(C517="51", C517="52", C517="66"), (L517*'UNIT VALUES'!$C$26)-CALCS!P517,0)&gt;0, IF(OR(C517="51", C517="52", C517="66"), (L517*'UNIT VALUES'!$C$26)-CALCS!P517,0), 0), 0), ROUND(IF(IF(OR(C517="51", C517="52", C517="66"), (L517*'UNIT VALUES'!$C$26)-CALCS!O517,0)&gt;0, IF(OR(C517="51", C517="52", C517="66"), (L517*'UNIT VALUES'!$C$26)-CALCS!O517,0), 0), 0))</f>
        <v>0</v>
      </c>
      <c r="U517" s="25">
        <f>IF(C517="22", (O517*'UNIT VALUES'!$D$38)+(Q517*'UNIT VALUES'!$D$39)+(S517*'UNIT VALUES'!$D$40), (O517*'UNIT VALUES'!$D$28)+(Q517*'UNIT VALUES'!$D$29)+(S517*'UNIT VALUES'!$D$30))</f>
        <v>215531.65333691146</v>
      </c>
      <c r="V517" s="25">
        <f>IF(C517="22",(O517*'UNIT VALUES'!$D$41)+(Q517*'UNIT VALUES'!$D$42)+(R517*'UNIT VALUES'!$D$43),IF(C517="66",(Q517*'UNIT VALUES'!$D$31)+(T517*'UNIT VALUES'!$D$33)+(R517*'UNIT VALUES'!$D$34),(Q517*'UNIT VALUES'!$D$31)+(T517*'UNIT VALUES'!$D$32)+(R517*'UNIT VALUES'!$D$34)))</f>
        <v>142964.59274562408</v>
      </c>
      <c r="W517" s="25">
        <f t="shared" si="17"/>
        <v>215532</v>
      </c>
      <c r="X517" s="30">
        <f>ROUND(IF(C517="22", W517*'UNIT VALUES'!$D$44, W517*'UNIT VALUES'!$D$36), 0)</f>
        <v>188418</v>
      </c>
      <c r="Y517" s="168">
        <f>ROUND(IF(C517="22", IF(U517&gt;V517,O517*'UNIT VALUES'!$D$38*'UNIT VALUES'!$D$44,O517*'UNIT VALUES'!$D$41*'UNIT VALUES'!$D$44),IF(U517&gt;V517, O517*'UNIT VALUES'!$D$28*'UNIT VALUES'!$D$36,0)), 0)</f>
        <v>54374</v>
      </c>
      <c r="Z517" s="168">
        <f>ROUND(IF(C517="22", IF(U517&gt;V517,Q517*'UNIT VALUES'!$D$39*'UNIT VALUES'!$D$44,Q517*'UNIT VALUES'!$D$42*'UNIT VALUES'!$D$44), IF(U517&gt;V517, Q517*'UNIT VALUES'!$D$29*'UNIT VALUES'!$D$36, Q517*'UNIT VALUES'!$D$31*'UNIT VALUES'!$D$36)),0)</f>
        <v>112636</v>
      </c>
      <c r="AA517" s="168">
        <f>ROUND(IF(C517="22", IF(U517&gt;V517,0,R517*'UNIT VALUES'!$D$43*'UNIT VALUES'!$D$44),IF(CALCS!U517&gt;CALCS!V517,0,CALCS!R517*'UNIT VALUES'!$D$34*'UNIT VALUES'!$D$36)), 0)</f>
        <v>0</v>
      </c>
      <c r="AB517" s="168">
        <f>ROUND(IF(C517="22",IF(U517&gt;V517,S517*'UNIT VALUES'!$D$40*'UNIT VALUES'!$D$44,0),IF(U517&gt;V517,S517*'UNIT VALUES'!$D$30*'UNIT VALUES'!$D$36)), 0)</f>
        <v>21407</v>
      </c>
      <c r="AC517" s="168">
        <f>ROUND(IF(U517&gt;V517,0,IF(T517&gt;1, IF(C517="66", T517*'UNIT VALUES'!$D$33*'UNIT VALUES'!$D$36,T517*'UNIT VALUES'!$D$32*'UNIT VALUES'!$D$36),0)),0)</f>
        <v>0</v>
      </c>
      <c r="AD517" t="str">
        <f t="shared" si="18"/>
        <v>210696</v>
      </c>
    </row>
    <row r="518" spans="1:30" x14ac:dyDescent="0.25">
      <c r="A518" s="176" t="s">
        <v>5724</v>
      </c>
      <c r="B518" s="176" t="s">
        <v>1541</v>
      </c>
      <c r="C518" s="176" t="s">
        <v>47</v>
      </c>
      <c r="D518" s="176" t="s">
        <v>48</v>
      </c>
      <c r="E518" s="176" t="s">
        <v>1542</v>
      </c>
      <c r="F518" s="176" t="s">
        <v>328</v>
      </c>
      <c r="G518" s="176" t="s">
        <v>87</v>
      </c>
      <c r="H518" s="176" t="s">
        <v>23</v>
      </c>
      <c r="I518" s="176" t="s">
        <v>1560</v>
      </c>
      <c r="J518" s="176" t="s">
        <v>1458</v>
      </c>
      <c r="K518" s="176" t="s">
        <v>3339</v>
      </c>
      <c r="L518" s="176" t="s">
        <v>5725</v>
      </c>
      <c r="M518" s="177">
        <v>24834</v>
      </c>
      <c r="N518" s="177">
        <v>24834</v>
      </c>
      <c r="O518" s="177">
        <v>28841</v>
      </c>
      <c r="P518" s="177">
        <v>0</v>
      </c>
      <c r="Q518" s="177">
        <v>6484</v>
      </c>
      <c r="R518" s="177">
        <v>1632</v>
      </c>
      <c r="S518" s="177">
        <v>193</v>
      </c>
      <c r="T518" s="24">
        <f>IF(P518&gt;0, ROUND(IF(IF(OR(C518="51", C518="52", C518="66"), (L518*'UNIT VALUES'!$C$26)-CALCS!P518,0)&gt;0, IF(OR(C518="51", C518="52", C518="66"), (L518*'UNIT VALUES'!$C$26)-CALCS!P518,0), 0), 0), ROUND(IF(IF(OR(C518="51", C518="52", C518="66"), (L518*'UNIT VALUES'!$C$26)-CALCS!O518,0)&gt;0, IF(OR(C518="51", C518="52", C518="66"), (L518*'UNIT VALUES'!$C$26)-CALCS!O518,0), 0), 0))</f>
        <v>0</v>
      </c>
      <c r="U518" s="25">
        <f>IF(C518="22", (O518*'UNIT VALUES'!$D$38)+(Q518*'UNIT VALUES'!$D$39)+(S518*'UNIT VALUES'!$D$40), (O518*'UNIT VALUES'!$D$28)+(Q518*'UNIT VALUES'!$D$29)+(S518*'UNIT VALUES'!$D$30))</f>
        <v>272555.81136844348</v>
      </c>
      <c r="V518" s="25">
        <f>IF(C518="22",(O518*'UNIT VALUES'!$D$41)+(Q518*'UNIT VALUES'!$D$42)+(R518*'UNIT VALUES'!$D$43),IF(C518="66",(Q518*'UNIT VALUES'!$D$31)+(T518*'UNIT VALUES'!$D$33)+(R518*'UNIT VALUES'!$D$34),(Q518*'UNIT VALUES'!$D$31)+(T518*'UNIT VALUES'!$D$32)+(R518*'UNIT VALUES'!$D$34)))</f>
        <v>242246.03864109854</v>
      </c>
      <c r="W518" s="25">
        <f t="shared" si="17"/>
        <v>272556</v>
      </c>
      <c r="X518" s="30">
        <f>ROUND(IF(C518="22", W518*'UNIT VALUES'!$D$44, W518*'UNIT VALUES'!$D$36), 0)</f>
        <v>238269</v>
      </c>
      <c r="Y518" s="168">
        <f>ROUND(IF(C518="22", IF(U518&gt;V518,O518*'UNIT VALUES'!$D$38*'UNIT VALUES'!$D$44,O518*'UNIT VALUES'!$D$41*'UNIT VALUES'!$D$44),IF(U518&gt;V518, O518*'UNIT VALUES'!$D$28*'UNIT VALUES'!$D$36,0)), 0)</f>
        <v>52438</v>
      </c>
      <c r="Z518" s="168">
        <f>ROUND(IF(C518="22", IF(U518&gt;V518,Q518*'UNIT VALUES'!$D$39*'UNIT VALUES'!$D$44,Q518*'UNIT VALUES'!$D$42*'UNIT VALUES'!$D$44), IF(U518&gt;V518, Q518*'UNIT VALUES'!$D$29*'UNIT VALUES'!$D$36, Q518*'UNIT VALUES'!$D$31*'UNIT VALUES'!$D$36)),0)</f>
        <v>158287</v>
      </c>
      <c r="AA518" s="168">
        <f>ROUND(IF(C518="22", IF(U518&gt;V518,0,R518*'UNIT VALUES'!$D$43*'UNIT VALUES'!$D$44),IF(CALCS!U518&gt;CALCS!V518,0,CALCS!R518*'UNIT VALUES'!$D$34*'UNIT VALUES'!$D$36)), 0)</f>
        <v>0</v>
      </c>
      <c r="AB518" s="168">
        <f>ROUND(IF(C518="22",IF(U518&gt;V518,S518*'UNIT VALUES'!$D$40*'UNIT VALUES'!$D$44,0),IF(U518&gt;V518,S518*'UNIT VALUES'!$D$30*'UNIT VALUES'!$D$36)), 0)</f>
        <v>27544</v>
      </c>
      <c r="AC518" s="168">
        <f>ROUND(IF(U518&gt;V518,0,IF(T518&gt;1, IF(C518="66", T518*'UNIT VALUES'!$D$33*'UNIT VALUES'!$D$36,T518*'UNIT VALUES'!$D$32*'UNIT VALUES'!$D$36),0)),0)</f>
        <v>0</v>
      </c>
      <c r="AD518" t="str">
        <f t="shared" si="18"/>
        <v>211032</v>
      </c>
    </row>
    <row r="519" spans="1:30" x14ac:dyDescent="0.25">
      <c r="A519" s="176" t="s">
        <v>5726</v>
      </c>
      <c r="B519" s="176" t="s">
        <v>1541</v>
      </c>
      <c r="C519" s="176" t="s">
        <v>47</v>
      </c>
      <c r="D519" s="176" t="s">
        <v>48</v>
      </c>
      <c r="E519" s="176" t="s">
        <v>1542</v>
      </c>
      <c r="F519" s="176" t="s">
        <v>1562</v>
      </c>
      <c r="G519" s="176" t="s">
        <v>461</v>
      </c>
      <c r="H519" s="176" t="s">
        <v>23</v>
      </c>
      <c r="I519" s="176" t="s">
        <v>1563</v>
      </c>
      <c r="J519" s="176" t="s">
        <v>1564</v>
      </c>
      <c r="K519" s="176" t="s">
        <v>3339</v>
      </c>
      <c r="L519" s="176" t="s">
        <v>5727</v>
      </c>
      <c r="M519" s="177">
        <v>29386</v>
      </c>
      <c r="N519" s="177">
        <v>27318</v>
      </c>
      <c r="O519" s="177">
        <v>31811</v>
      </c>
      <c r="P519" s="177">
        <v>29572</v>
      </c>
      <c r="Q519" s="177">
        <v>6932</v>
      </c>
      <c r="R519" s="177">
        <v>1204</v>
      </c>
      <c r="S519" s="177">
        <v>184</v>
      </c>
      <c r="T519" s="24">
        <f>IF(P519&gt;0, ROUND(IF(IF(OR(C519="51", C519="52", C519="66"), (L519*'UNIT VALUES'!$C$26)-CALCS!P519,0)&gt;0, IF(OR(C519="51", C519="52", C519="66"), (L519*'UNIT VALUES'!$C$26)-CALCS!P519,0), 0), 0), ROUND(IF(IF(OR(C519="51", C519="52", C519="66"), (L519*'UNIT VALUES'!$C$26)-CALCS!O519,0)&gt;0, IF(OR(C519="51", C519="52", C519="66"), (L519*'UNIT VALUES'!$C$26)-CALCS!O519,0), 0), 0))</f>
        <v>1179</v>
      </c>
      <c r="U519" s="25">
        <f>IF(C519="22", (O519*'UNIT VALUES'!$D$38)+(Q519*'UNIT VALUES'!$D$39)+(S519*'UNIT VALUES'!$D$40), (O519*'UNIT VALUES'!$D$28)+(Q519*'UNIT VALUES'!$D$29)+(S519*'UNIT VALUES'!$D$30))</f>
        <v>289773.942800408</v>
      </c>
      <c r="V519" s="25">
        <f>IF(C519="22",(O519*'UNIT VALUES'!$D$41)+(Q519*'UNIT VALUES'!$D$42)+(R519*'UNIT VALUES'!$D$43),IF(C519="66",(Q519*'UNIT VALUES'!$D$31)+(T519*'UNIT VALUES'!$D$33)+(R519*'UNIT VALUES'!$D$34),(Q519*'UNIT VALUES'!$D$31)+(T519*'UNIT VALUES'!$D$32)+(R519*'UNIT VALUES'!$D$34)))</f>
        <v>229586.78719834966</v>
      </c>
      <c r="W519" s="25">
        <f t="shared" si="17"/>
        <v>289774</v>
      </c>
      <c r="X519" s="30">
        <f>ROUND(IF(C519="22", W519*'UNIT VALUES'!$D$44, W519*'UNIT VALUES'!$D$36), 0)</f>
        <v>253321</v>
      </c>
      <c r="Y519" s="168">
        <f>ROUND(IF(C519="22", IF(U519&gt;V519,O519*'UNIT VALUES'!$D$38*'UNIT VALUES'!$D$44,O519*'UNIT VALUES'!$D$41*'UNIT VALUES'!$D$44),IF(U519&gt;V519, O519*'UNIT VALUES'!$D$28*'UNIT VALUES'!$D$36,0)), 0)</f>
        <v>57838</v>
      </c>
      <c r="Z519" s="168">
        <f>ROUND(IF(C519="22", IF(U519&gt;V519,Q519*'UNIT VALUES'!$D$39*'UNIT VALUES'!$D$44,Q519*'UNIT VALUES'!$D$42*'UNIT VALUES'!$D$44), IF(U519&gt;V519, Q519*'UNIT VALUES'!$D$29*'UNIT VALUES'!$D$36, Q519*'UNIT VALUES'!$D$31*'UNIT VALUES'!$D$36)),0)</f>
        <v>169223</v>
      </c>
      <c r="AA519" s="168">
        <f>ROUND(IF(C519="22", IF(U519&gt;V519,0,R519*'UNIT VALUES'!$D$43*'UNIT VALUES'!$D$44),IF(CALCS!U519&gt;CALCS!V519,0,CALCS!R519*'UNIT VALUES'!$D$34*'UNIT VALUES'!$D$36)), 0)</f>
        <v>0</v>
      </c>
      <c r="AB519" s="168">
        <f>ROUND(IF(C519="22",IF(U519&gt;V519,S519*'UNIT VALUES'!$D$40*'UNIT VALUES'!$D$44,0),IF(U519&gt;V519,S519*'UNIT VALUES'!$D$30*'UNIT VALUES'!$D$36)), 0)</f>
        <v>26259</v>
      </c>
      <c r="AC519" s="168">
        <f>ROUND(IF(U519&gt;V519,0,IF(T519&gt;1, IF(C519="66", T519*'UNIT VALUES'!$D$33*'UNIT VALUES'!$D$36,T519*'UNIT VALUES'!$D$32*'UNIT VALUES'!$D$36),0)),0)</f>
        <v>0</v>
      </c>
      <c r="AD519" t="str">
        <f t="shared" si="18"/>
        <v>211086</v>
      </c>
    </row>
    <row r="520" spans="1:30" x14ac:dyDescent="0.25">
      <c r="A520" s="176" t="s">
        <v>5728</v>
      </c>
      <c r="B520" s="176" t="s">
        <v>1541</v>
      </c>
      <c r="C520" s="176" t="s">
        <v>27</v>
      </c>
      <c r="D520" s="176" t="s">
        <v>28</v>
      </c>
      <c r="E520" s="176" t="s">
        <v>1542</v>
      </c>
      <c r="F520" s="176" t="s">
        <v>1167</v>
      </c>
      <c r="G520" s="176" t="s">
        <v>294</v>
      </c>
      <c r="H520" s="176" t="s">
        <v>23</v>
      </c>
      <c r="I520" s="176" t="s">
        <v>23</v>
      </c>
      <c r="J520" s="176" t="s">
        <v>1566</v>
      </c>
      <c r="K520" s="176" t="s">
        <v>3339</v>
      </c>
      <c r="L520" s="176" t="s">
        <v>5729</v>
      </c>
      <c r="M520" s="177">
        <v>204165</v>
      </c>
      <c r="N520" s="177">
        <v>204165</v>
      </c>
      <c r="O520" s="177">
        <v>318449</v>
      </c>
      <c r="P520" s="177">
        <v>0</v>
      </c>
      <c r="Q520" s="177">
        <v>55900</v>
      </c>
      <c r="R520" s="177">
        <v>10406</v>
      </c>
      <c r="S520" s="177">
        <v>2521</v>
      </c>
      <c r="T520" s="24">
        <f>IF(P520&gt;0, ROUND(IF(IF(OR(C520="51", C520="52", C520="66"), (L520*'UNIT VALUES'!$C$26)-CALCS!P520,0)&gt;0, IF(OR(C520="51", C520="52", C520="66"), (L520*'UNIT VALUES'!$C$26)-CALCS!P520,0), 0), 0), ROUND(IF(IF(OR(C520="51", C520="52", C520="66"), (L520*'UNIT VALUES'!$C$26)-CALCS!O520,0)&gt;0, IF(OR(C520="51", C520="52", C520="66"), (L520*'UNIT VALUES'!$C$26)-CALCS!O520,0), 0), 0))</f>
        <v>0</v>
      </c>
      <c r="U520" s="25">
        <f>IF(C520="22", (O520*'UNIT VALUES'!$D$38)+(Q520*'UNIT VALUES'!$D$39)+(S520*'UNIT VALUES'!$D$40), (O520*'UNIT VALUES'!$D$28)+(Q520*'UNIT VALUES'!$D$29)+(S520*'UNIT VALUES'!$D$30))</f>
        <v>2634866.5231764568</v>
      </c>
      <c r="V520" s="25">
        <f>IF(C520="22",(O520*'UNIT VALUES'!$D$41)+(Q520*'UNIT VALUES'!$D$42)+(R520*'UNIT VALUES'!$D$43),IF(C520="66",(Q520*'UNIT VALUES'!$D$31)+(T520*'UNIT VALUES'!$D$33)+(R520*'UNIT VALUES'!$D$34),(Q520*'UNIT VALUES'!$D$31)+(T520*'UNIT VALUES'!$D$32)+(R520*'UNIT VALUES'!$D$34)))</f>
        <v>1788508.8840560606</v>
      </c>
      <c r="W520" s="25">
        <f t="shared" si="17"/>
        <v>2634867</v>
      </c>
      <c r="X520" s="30">
        <f>ROUND(IF(C520="22", W520*'UNIT VALUES'!$D$44, W520*'UNIT VALUES'!$D$36), 0)</f>
        <v>2303402</v>
      </c>
      <c r="Y520" s="168">
        <f>ROUND(IF(C520="22", IF(U520&gt;V520,O520*'UNIT VALUES'!$D$38*'UNIT VALUES'!$D$44,O520*'UNIT VALUES'!$D$41*'UNIT VALUES'!$D$44),IF(U520&gt;V520, O520*'UNIT VALUES'!$D$28*'UNIT VALUES'!$D$36,0)), 0)</f>
        <v>578997</v>
      </c>
      <c r="Z520" s="168">
        <f>ROUND(IF(C520="22", IF(U520&gt;V520,Q520*'UNIT VALUES'!$D$39*'UNIT VALUES'!$D$44,Q520*'UNIT VALUES'!$D$42*'UNIT VALUES'!$D$44), IF(U520&gt;V520, Q520*'UNIT VALUES'!$D$29*'UNIT VALUES'!$D$36, Q520*'UNIT VALUES'!$D$31*'UNIT VALUES'!$D$36)),0)</f>
        <v>1364625</v>
      </c>
      <c r="AA520" s="168">
        <f>ROUND(IF(C520="22", IF(U520&gt;V520,0,R520*'UNIT VALUES'!$D$43*'UNIT VALUES'!$D$44),IF(CALCS!U520&gt;CALCS!V520,0,CALCS!R520*'UNIT VALUES'!$D$34*'UNIT VALUES'!$D$36)), 0)</f>
        <v>0</v>
      </c>
      <c r="AB520" s="168">
        <f>ROUND(IF(C520="22",IF(U520&gt;V520,S520*'UNIT VALUES'!$D$40*'UNIT VALUES'!$D$44,0),IF(U520&gt;V520,S520*'UNIT VALUES'!$D$30*'UNIT VALUES'!$D$36)), 0)</f>
        <v>359780</v>
      </c>
      <c r="AC520" s="168">
        <f>ROUND(IF(U520&gt;V520,0,IF(T520&gt;1, IF(C520="66", T520*'UNIT VALUES'!$D$33*'UNIT VALUES'!$D$36,T520*'UNIT VALUES'!$D$32*'UNIT VALUES'!$D$36),0)),0)</f>
        <v>0</v>
      </c>
      <c r="AD520" t="str">
        <f t="shared" si="18"/>
        <v>211314</v>
      </c>
    </row>
    <row r="521" spans="1:30" x14ac:dyDescent="0.25">
      <c r="A521" s="176" t="s">
        <v>5730</v>
      </c>
      <c r="B521" s="176" t="s">
        <v>1541</v>
      </c>
      <c r="C521" s="176" t="s">
        <v>27</v>
      </c>
      <c r="D521" s="176" t="s">
        <v>28</v>
      </c>
      <c r="E521" s="176" t="s">
        <v>1542</v>
      </c>
      <c r="F521" s="176" t="s">
        <v>130</v>
      </c>
      <c r="G521" s="176" t="s">
        <v>265</v>
      </c>
      <c r="H521" s="176" t="s">
        <v>23</v>
      </c>
      <c r="I521" s="176" t="s">
        <v>1471</v>
      </c>
      <c r="J521" s="176" t="s">
        <v>1496</v>
      </c>
      <c r="K521" s="176" t="s">
        <v>3339</v>
      </c>
      <c r="L521" s="176" t="s">
        <v>5731</v>
      </c>
      <c r="M521" s="177">
        <v>298694</v>
      </c>
      <c r="N521" s="177">
        <v>298451</v>
      </c>
      <c r="O521" s="177">
        <v>234695</v>
      </c>
      <c r="P521" s="177">
        <v>0</v>
      </c>
      <c r="Q521" s="177">
        <v>63590</v>
      </c>
      <c r="R521" s="177">
        <v>45155</v>
      </c>
      <c r="S521" s="177">
        <v>2265</v>
      </c>
      <c r="T521" s="24">
        <f>IF(P521&gt;0, ROUND(IF(IF(OR(C521="51", C521="52", C521="66"), (L521*'UNIT VALUES'!$C$26)-CALCS!P521,0)&gt;0, IF(OR(C521="51", C521="52", C521="66"), (L521*'UNIT VALUES'!$C$26)-CALCS!P521,0), 0), 0), ROUND(IF(IF(OR(C521="51", C521="52", C521="66"), (L521*'UNIT VALUES'!$C$26)-CALCS!O521,0)&gt;0, IF(OR(C521="51", C521="52", C521="66"), (L521*'UNIT VALUES'!$C$26)-CALCS!O521,0), 0), 0))</f>
        <v>382435</v>
      </c>
      <c r="U521" s="25">
        <f>IF(C521="22", (O521*'UNIT VALUES'!$D$38)+(Q521*'UNIT VALUES'!$D$39)+(S521*'UNIT VALUES'!$D$40), (O521*'UNIT VALUES'!$D$28)+(Q521*'UNIT VALUES'!$D$29)+(S521*'UNIT VALUES'!$D$30))</f>
        <v>2633623.3687182069</v>
      </c>
      <c r="V521" s="25">
        <f>IF(C521="22",(O521*'UNIT VALUES'!$D$41)+(Q521*'UNIT VALUES'!$D$42)+(R521*'UNIT VALUES'!$D$43),IF(C521="66",(Q521*'UNIT VALUES'!$D$31)+(T521*'UNIT VALUES'!$D$33)+(R521*'UNIT VALUES'!$D$34),(Q521*'UNIT VALUES'!$D$31)+(T521*'UNIT VALUES'!$D$32)+(R521*'UNIT VALUES'!$D$34)))</f>
        <v>9586783.8919599783</v>
      </c>
      <c r="W521" s="25">
        <f t="shared" si="17"/>
        <v>9586784</v>
      </c>
      <c r="X521" s="30">
        <f>ROUND(IF(C521="22", W521*'UNIT VALUES'!$D$44, W521*'UNIT VALUES'!$D$36), 0)</f>
        <v>8380772</v>
      </c>
      <c r="Y521" s="168">
        <f>ROUND(IF(C521="22", IF(U521&gt;V521,O521*'UNIT VALUES'!$D$38*'UNIT VALUES'!$D$44,O521*'UNIT VALUES'!$D$41*'UNIT VALUES'!$D$44),IF(U521&gt;V521, O521*'UNIT VALUES'!$D$28*'UNIT VALUES'!$D$36,0)), 0)</f>
        <v>0</v>
      </c>
      <c r="Z521" s="168">
        <f>ROUND(IF(C521="22", IF(U521&gt;V521,Q521*'UNIT VALUES'!$D$39*'UNIT VALUES'!$D$44,Q521*'UNIT VALUES'!$D$42*'UNIT VALUES'!$D$44), IF(U521&gt;V521, Q521*'UNIT VALUES'!$D$29*'UNIT VALUES'!$D$36, Q521*'UNIT VALUES'!$D$31*'UNIT VALUES'!$D$36)),0)</f>
        <v>931412</v>
      </c>
      <c r="AA521" s="168">
        <f>ROUND(IF(C521="22", IF(U521&gt;V521,0,R521*'UNIT VALUES'!$D$43*'UNIT VALUES'!$D$44),IF(CALCS!U521&gt;CALCS!V521,0,CALCS!R521*'UNIT VALUES'!$D$34*'UNIT VALUES'!$D$36)), 0)</f>
        <v>3231670</v>
      </c>
      <c r="AB521" s="168">
        <f>ROUND(IF(C521="22",IF(U521&gt;V521,S521*'UNIT VALUES'!$D$40*'UNIT VALUES'!$D$44,0),IF(U521&gt;V521,S521*'UNIT VALUES'!$D$30*'UNIT VALUES'!$D$36)), 0)</f>
        <v>0</v>
      </c>
      <c r="AC521" s="168">
        <f>ROUND(IF(U521&gt;V521,0,IF(T521&gt;1, IF(C521="66", T521*'UNIT VALUES'!$D$33*'UNIT VALUES'!$D$36,T521*'UNIT VALUES'!$D$32*'UNIT VALUES'!$D$36),0)),0)</f>
        <v>4217691</v>
      </c>
      <c r="AD521" t="str">
        <f t="shared" si="18"/>
        <v>211374</v>
      </c>
    </row>
    <row r="522" spans="1:30" x14ac:dyDescent="0.25">
      <c r="A522" s="176" t="s">
        <v>5732</v>
      </c>
      <c r="B522" s="176" t="s">
        <v>1541</v>
      </c>
      <c r="C522" s="176" t="s">
        <v>27</v>
      </c>
      <c r="D522" s="176" t="s">
        <v>28</v>
      </c>
      <c r="E522" s="176" t="s">
        <v>1542</v>
      </c>
      <c r="F522" s="176" t="s">
        <v>1569</v>
      </c>
      <c r="G522" s="176" t="s">
        <v>236</v>
      </c>
      <c r="H522" s="176" t="s">
        <v>23</v>
      </c>
      <c r="I522" s="176" t="s">
        <v>1570</v>
      </c>
      <c r="J522" s="176" t="s">
        <v>1571</v>
      </c>
      <c r="K522" s="176" t="s">
        <v>3339</v>
      </c>
      <c r="L522" s="176" t="s">
        <v>5733</v>
      </c>
      <c r="M522" s="177">
        <v>54959</v>
      </c>
      <c r="N522" s="177">
        <v>54450</v>
      </c>
      <c r="O522" s="177">
        <v>59273</v>
      </c>
      <c r="P522" s="177">
        <v>0</v>
      </c>
      <c r="Q522" s="177">
        <v>11141</v>
      </c>
      <c r="R522" s="177">
        <v>2048</v>
      </c>
      <c r="S522" s="177">
        <v>643</v>
      </c>
      <c r="T522" s="24">
        <f>IF(P522&gt;0, ROUND(IF(IF(OR(C522="51", C522="52", C522="66"), (L522*'UNIT VALUES'!$C$26)-CALCS!P522,0)&gt;0, IF(OR(C522="51", C522="52", C522="66"), (L522*'UNIT VALUES'!$C$26)-CALCS!P522,0), 0), 0), ROUND(IF(IF(OR(C522="51", C522="52", C522="66"), (L522*'UNIT VALUES'!$C$26)-CALCS!O522,0)&gt;0, IF(OR(C522="51", C522="52", C522="66"), (L522*'UNIT VALUES'!$C$26)-CALCS!O522,0), 0), 0))</f>
        <v>7823</v>
      </c>
      <c r="U522" s="25">
        <f>IF(C522="22", (O522*'UNIT VALUES'!$D$38)+(Q522*'UNIT VALUES'!$D$39)+(S522*'UNIT VALUES'!$D$40), (O522*'UNIT VALUES'!$D$28)+(Q522*'UNIT VALUES'!$D$29)+(S522*'UNIT VALUES'!$D$30))</f>
        <v>539357.17911231657</v>
      </c>
      <c r="V522" s="25">
        <f>IF(C522="22",(O522*'UNIT VALUES'!$D$41)+(Q522*'UNIT VALUES'!$D$42)+(R522*'UNIT VALUES'!$D$43),IF(C522="66",(Q522*'UNIT VALUES'!$D$31)+(T522*'UNIT VALUES'!$D$33)+(R522*'UNIT VALUES'!$D$34),(Q522*'UNIT VALUES'!$D$31)+(T522*'UNIT VALUES'!$D$32)+(R522*'UNIT VALUES'!$D$34)))</f>
        <v>453021.74919343111</v>
      </c>
      <c r="W522" s="25">
        <f t="shared" si="17"/>
        <v>539357</v>
      </c>
      <c r="X522" s="30">
        <f>ROUND(IF(C522="22", W522*'UNIT VALUES'!$D$44, W522*'UNIT VALUES'!$D$36), 0)</f>
        <v>471506</v>
      </c>
      <c r="Y522" s="168">
        <f>ROUND(IF(C522="22", IF(U522&gt;V522,O522*'UNIT VALUES'!$D$38*'UNIT VALUES'!$D$44,O522*'UNIT VALUES'!$D$41*'UNIT VALUES'!$D$44),IF(U522&gt;V522, O522*'UNIT VALUES'!$D$28*'UNIT VALUES'!$D$36,0)), 0)</f>
        <v>107769</v>
      </c>
      <c r="Z522" s="168">
        <f>ROUND(IF(C522="22", IF(U522&gt;V522,Q522*'UNIT VALUES'!$D$39*'UNIT VALUES'!$D$44,Q522*'UNIT VALUES'!$D$42*'UNIT VALUES'!$D$44), IF(U522&gt;V522, Q522*'UNIT VALUES'!$D$29*'UNIT VALUES'!$D$36, Q522*'UNIT VALUES'!$D$31*'UNIT VALUES'!$D$36)),0)</f>
        <v>271973</v>
      </c>
      <c r="AA522" s="168">
        <f>ROUND(IF(C522="22", IF(U522&gt;V522,0,R522*'UNIT VALUES'!$D$43*'UNIT VALUES'!$D$44),IF(CALCS!U522&gt;CALCS!V522,0,CALCS!R522*'UNIT VALUES'!$D$34*'UNIT VALUES'!$D$36)), 0)</f>
        <v>0</v>
      </c>
      <c r="AB522" s="168">
        <f>ROUND(IF(C522="22",IF(U522&gt;V522,S522*'UNIT VALUES'!$D$40*'UNIT VALUES'!$D$44,0),IF(U522&gt;V522,S522*'UNIT VALUES'!$D$30*'UNIT VALUES'!$D$36)), 0)</f>
        <v>91765</v>
      </c>
      <c r="AC522" s="168">
        <f>ROUND(IF(U522&gt;V522,0,IF(T522&gt;1, IF(C522="66", T522*'UNIT VALUES'!$D$33*'UNIT VALUES'!$D$36,T522*'UNIT VALUES'!$D$32*'UNIT VALUES'!$D$36),0)),0)</f>
        <v>0</v>
      </c>
      <c r="AD522" t="str">
        <f t="shared" si="18"/>
        <v>211680</v>
      </c>
    </row>
    <row r="523" spans="1:30" x14ac:dyDescent="0.25">
      <c r="A523" s="176" t="s">
        <v>4820</v>
      </c>
      <c r="B523" s="176" t="s">
        <v>1541</v>
      </c>
      <c r="C523" s="176" t="s">
        <v>99</v>
      </c>
      <c r="D523" s="176" t="s">
        <v>100</v>
      </c>
      <c r="E523" s="176" t="s">
        <v>1542</v>
      </c>
      <c r="F523" s="176" t="s">
        <v>780</v>
      </c>
      <c r="G523" s="176" t="s">
        <v>265</v>
      </c>
      <c r="H523" s="176" t="s">
        <v>23</v>
      </c>
      <c r="I523" s="176" t="s">
        <v>1567</v>
      </c>
      <c r="J523" s="176" t="s">
        <v>1496</v>
      </c>
      <c r="K523" s="176" t="s">
        <v>3339</v>
      </c>
      <c r="L523" s="176" t="s">
        <v>5734</v>
      </c>
      <c r="M523" s="177">
        <v>385954</v>
      </c>
      <c r="N523" s="177">
        <v>386553</v>
      </c>
      <c r="O523" s="177">
        <v>530657</v>
      </c>
      <c r="P523" s="177">
        <v>0</v>
      </c>
      <c r="Q523" s="177">
        <v>58093</v>
      </c>
      <c r="R523" s="177">
        <v>6415</v>
      </c>
      <c r="S523" s="177">
        <v>3090</v>
      </c>
      <c r="T523" s="24">
        <f>IF(P523&gt;0, ROUND(IF(IF(OR(C523="51", C523="52", C523="66"), (L523*'UNIT VALUES'!$C$26)-CALCS!P523,0)&gt;0, IF(OR(C523="51", C523="52", C523="66"), (L523*'UNIT VALUES'!$C$26)-CALCS!P523,0), 0), 0), ROUND(IF(IF(OR(C523="51", C523="52", C523="66"), (L523*'UNIT VALUES'!$C$26)-CALCS!O523,0)&gt;0, IF(OR(C523="51", C523="52", C523="66"), (L523*'UNIT VALUES'!$C$26)-CALCS!O523,0), 0), 0))</f>
        <v>0</v>
      </c>
      <c r="U523" s="25">
        <f>IF(C523="22", (O523*'UNIT VALUES'!$D$38)+(Q523*'UNIT VALUES'!$D$39)+(S523*'UNIT VALUES'!$D$40), (O523*'UNIT VALUES'!$D$28)+(Q523*'UNIT VALUES'!$D$29)+(S523*'UNIT VALUES'!$D$30))</f>
        <v>3230348.8595783049</v>
      </c>
      <c r="V523" s="25">
        <f>IF(C523="22",(O523*'UNIT VALUES'!$D$41)+(Q523*'UNIT VALUES'!$D$42)+(R523*'UNIT VALUES'!$D$43),IF(C523="66",(Q523*'UNIT VALUES'!$D$31)+(T523*'UNIT VALUES'!$D$33)+(R523*'UNIT VALUES'!$D$34),(Q523*'UNIT VALUES'!$D$31)+(T523*'UNIT VALUES'!$D$32)+(R523*'UNIT VALUES'!$D$34)))</f>
        <v>1498520.2839932581</v>
      </c>
      <c r="W523" s="25">
        <f t="shared" si="17"/>
        <v>3230349</v>
      </c>
      <c r="X523" s="30">
        <f>ROUND(IF(C523="22", W523*'UNIT VALUES'!$D$44, W523*'UNIT VALUES'!$D$36), 0)</f>
        <v>2823973</v>
      </c>
      <c r="Y523" s="168">
        <f>ROUND(IF(C523="22", IF(U523&gt;V523,O523*'UNIT VALUES'!$D$38*'UNIT VALUES'!$D$44,O523*'UNIT VALUES'!$D$41*'UNIT VALUES'!$D$44),IF(U523&gt;V523, O523*'UNIT VALUES'!$D$28*'UNIT VALUES'!$D$36,0)), 0)</f>
        <v>964829</v>
      </c>
      <c r="Z523" s="168">
        <f>ROUND(IF(C523="22", IF(U523&gt;V523,Q523*'UNIT VALUES'!$D$39*'UNIT VALUES'!$D$44,Q523*'UNIT VALUES'!$D$42*'UNIT VALUES'!$D$44), IF(U523&gt;V523, Q523*'UNIT VALUES'!$D$29*'UNIT VALUES'!$D$36, Q523*'UNIT VALUES'!$D$31*'UNIT VALUES'!$D$36)),0)</f>
        <v>1418160</v>
      </c>
      <c r="AA523" s="168">
        <f>ROUND(IF(C523="22", IF(U523&gt;V523,0,R523*'UNIT VALUES'!$D$43*'UNIT VALUES'!$D$44),IF(CALCS!U523&gt;CALCS!V523,0,CALCS!R523*'UNIT VALUES'!$D$34*'UNIT VALUES'!$D$36)), 0)</f>
        <v>0</v>
      </c>
      <c r="AB523" s="168">
        <f>ROUND(IF(C523="22",IF(U523&gt;V523,S523*'UNIT VALUES'!$D$40*'UNIT VALUES'!$D$44,0),IF(U523&gt;V523,S523*'UNIT VALUES'!$D$30*'UNIT VALUES'!$D$36)), 0)</f>
        <v>440984</v>
      </c>
      <c r="AC523" s="168">
        <f>ROUND(IF(U523&gt;V523,0,IF(T523&gt;1, IF(C523="66", T523*'UNIT VALUES'!$D$33*'UNIT VALUES'!$D$36,T523*'UNIT VALUES'!$D$32*'UNIT VALUES'!$D$36),0)),0)</f>
        <v>0</v>
      </c>
      <c r="AD523" t="str">
        <f t="shared" si="18"/>
        <v>219111</v>
      </c>
    </row>
    <row r="524" spans="1:30" x14ac:dyDescent="0.25">
      <c r="A524" s="176" t="s">
        <v>5735</v>
      </c>
      <c r="B524" s="176" t="s">
        <v>1573</v>
      </c>
      <c r="C524" s="176" t="s">
        <v>19</v>
      </c>
      <c r="D524" s="176" t="s">
        <v>20</v>
      </c>
      <c r="E524" s="176" t="s">
        <v>19</v>
      </c>
      <c r="F524" s="176" t="s">
        <v>4738</v>
      </c>
      <c r="G524" s="176" t="s">
        <v>22</v>
      </c>
      <c r="H524" s="176" t="s">
        <v>23</v>
      </c>
      <c r="I524" s="176" t="s">
        <v>23</v>
      </c>
      <c r="J524" s="176" t="s">
        <v>24</v>
      </c>
      <c r="K524" s="176" t="s">
        <v>2708</v>
      </c>
      <c r="L524" s="176" t="s">
        <v>4789</v>
      </c>
      <c r="M524" s="177">
        <v>4206894</v>
      </c>
      <c r="N524" s="177">
        <v>4205900</v>
      </c>
      <c r="O524" s="177">
        <v>2457250</v>
      </c>
      <c r="P524" s="177">
        <v>0</v>
      </c>
      <c r="Q524" s="177">
        <v>452430</v>
      </c>
      <c r="R524" s="177">
        <v>47810</v>
      </c>
      <c r="S524" s="177">
        <v>23712</v>
      </c>
      <c r="T524" s="24">
        <f>IF(P524&gt;0, ROUND(IF(IF(OR(C524="51", C524="52", C524="66"), (L524*'UNIT VALUES'!$C$26)-CALCS!P524,0)&gt;0, IF(OR(C524="51", C524="52", C524="66"), (L524*'UNIT VALUES'!$C$26)-CALCS!P524,0), 0), 0), ROUND(IF(IF(OR(C524="51", C524="52", C524="66"), (L524*'UNIT VALUES'!$C$26)-CALCS!O524,0)&gt;0, IF(OR(C524="51", C524="52", C524="66"), (L524*'UNIT VALUES'!$C$26)-CALCS!O524,0), 0), 0))</f>
        <v>0</v>
      </c>
      <c r="U524" s="25">
        <f>IF(C524="22", (O524*'UNIT VALUES'!$D$38)+(Q524*'UNIT VALUES'!$D$39)+(S524*'UNIT VALUES'!$D$40), (O524*'UNIT VALUES'!$D$28)+(Q524*'UNIT VALUES'!$D$29)+(S524*'UNIT VALUES'!$D$30))</f>
        <v>25972680.543509763</v>
      </c>
      <c r="V524" s="25">
        <f>IF(C524="22",(O524*'UNIT VALUES'!$D$41)+(Q524*'UNIT VALUES'!$D$42)+(R524*'UNIT VALUES'!$D$43),IF(C524="66",(Q524*'UNIT VALUES'!$D$31)+(T524*'UNIT VALUES'!$D$33)+(R524*'UNIT VALUES'!$D$34),(Q524*'UNIT VALUES'!$D$31)+(T524*'UNIT VALUES'!$D$32)+(R524*'UNIT VALUES'!$D$34)))</f>
        <v>16430943.522888731</v>
      </c>
      <c r="W524" s="25">
        <f t="shared" si="17"/>
        <v>25972681</v>
      </c>
      <c r="X524" s="30">
        <f>ROUND(IF(C524="22", W524*'UNIT VALUES'!$D$44, W524*'UNIT VALUES'!$D$36), 0)</f>
        <v>21607307</v>
      </c>
      <c r="Y524" s="168">
        <f>ROUND(IF(C524="22", IF(U524&gt;V524,O524*'UNIT VALUES'!$D$38*'UNIT VALUES'!$D$44,O524*'UNIT VALUES'!$D$41*'UNIT VALUES'!$D$44),IF(U524&gt;V524, O524*'UNIT VALUES'!$D$28*'UNIT VALUES'!$D$36,0)), 0)</f>
        <v>4502675</v>
      </c>
      <c r="Z524" s="168">
        <f>ROUND(IF(C524="22", IF(U524&gt;V524,Q524*'UNIT VALUES'!$D$39*'UNIT VALUES'!$D$44,Q524*'UNIT VALUES'!$D$42*'UNIT VALUES'!$D$44), IF(U524&gt;V524, Q524*'UNIT VALUES'!$D$29*'UNIT VALUES'!$D$36, Q524*'UNIT VALUES'!$D$31*'UNIT VALUES'!$D$36)),0)</f>
        <v>11630404</v>
      </c>
      <c r="AA524" s="168">
        <f>ROUND(IF(C524="22", IF(U524&gt;V524,0,R524*'UNIT VALUES'!$D$43*'UNIT VALUES'!$D$44),IF(CALCS!U524&gt;CALCS!V524,0,CALCS!R524*'UNIT VALUES'!$D$34*'UNIT VALUES'!$D$36)), 0)</f>
        <v>0</v>
      </c>
      <c r="AB524" s="168">
        <f>ROUND(IF(C524="22",IF(U524&gt;V524,S524*'UNIT VALUES'!$D$40*'UNIT VALUES'!$D$44,0),IF(U524&gt;V524,S524*'UNIT VALUES'!$D$30*'UNIT VALUES'!$D$36)), 0)</f>
        <v>5474228</v>
      </c>
      <c r="AC524" s="168">
        <f>ROUND(IF(U524&gt;V524,0,IF(T524&gt;1, IF(C524="66", T524*'UNIT VALUES'!$D$33*'UNIT VALUES'!$D$36,T524*'UNIT VALUES'!$D$32*'UNIT VALUES'!$D$36),0)),0)</f>
        <v>0</v>
      </c>
      <c r="AD524" t="str">
        <f t="shared" si="18"/>
        <v>229999</v>
      </c>
    </row>
    <row r="525" spans="1:30" x14ac:dyDescent="0.25">
      <c r="A525" s="176" t="s">
        <v>5736</v>
      </c>
      <c r="B525" s="176" t="s">
        <v>1573</v>
      </c>
      <c r="C525" s="176" t="s">
        <v>27</v>
      </c>
      <c r="D525" s="176" t="s">
        <v>28</v>
      </c>
      <c r="E525" s="176" t="s">
        <v>19</v>
      </c>
      <c r="F525" s="176" t="s">
        <v>231</v>
      </c>
      <c r="G525" s="176" t="s">
        <v>768</v>
      </c>
      <c r="H525" s="176" t="s">
        <v>23</v>
      </c>
      <c r="I525" s="176" t="s">
        <v>1575</v>
      </c>
      <c r="J525" s="176" t="s">
        <v>1576</v>
      </c>
      <c r="K525" s="176" t="s">
        <v>2708</v>
      </c>
      <c r="L525" s="176" t="s">
        <v>5737</v>
      </c>
      <c r="M525" s="177">
        <v>51648</v>
      </c>
      <c r="N525" s="177">
        <v>51565</v>
      </c>
      <c r="O525" s="177">
        <v>47832</v>
      </c>
      <c r="P525" s="177">
        <v>0</v>
      </c>
      <c r="Q525" s="177">
        <v>11968</v>
      </c>
      <c r="R525" s="177">
        <v>1015</v>
      </c>
      <c r="S525" s="177">
        <v>386</v>
      </c>
      <c r="T525" s="24">
        <f>IF(P525&gt;0, ROUND(IF(IF(OR(C525="51", C525="52", C525="66"), (L525*'UNIT VALUES'!$C$26)-CALCS!P525,0)&gt;0, IF(OR(C525="51", C525="52", C525="66"), (L525*'UNIT VALUES'!$C$26)-CALCS!P525,0), 0), 0), ROUND(IF(IF(OR(C525="51", C525="52", C525="66"), (L525*'UNIT VALUES'!$C$26)-CALCS!O525,0)&gt;0, IF(OR(C525="51", C525="52", C525="66"), (L525*'UNIT VALUES'!$C$26)-CALCS!O525,0), 0), 0))</f>
        <v>15801</v>
      </c>
      <c r="U525" s="25">
        <f>IF(C525="22", (O525*'UNIT VALUES'!$D$38)+(Q525*'UNIT VALUES'!$D$39)+(S525*'UNIT VALUES'!$D$40), (O525*'UNIT VALUES'!$D$28)+(Q525*'UNIT VALUES'!$D$29)+(S525*'UNIT VALUES'!$D$30))</f>
        <v>496700.59207985032</v>
      </c>
      <c r="V525" s="25">
        <f>IF(C525="22",(O525*'UNIT VALUES'!$D$41)+(Q525*'UNIT VALUES'!$D$42)+(R525*'UNIT VALUES'!$D$43),IF(C525="66",(Q525*'UNIT VALUES'!$D$31)+(T525*'UNIT VALUES'!$D$33)+(R525*'UNIT VALUES'!$D$34),(Q525*'UNIT VALUES'!$D$31)+(T525*'UNIT VALUES'!$D$32)+(R525*'UNIT VALUES'!$D$34)))</f>
        <v>482956.02072035777</v>
      </c>
      <c r="W525" s="25">
        <f t="shared" si="17"/>
        <v>496701</v>
      </c>
      <c r="X525" s="30">
        <f>ROUND(IF(C525="22", W525*'UNIT VALUES'!$D$44, W525*'UNIT VALUES'!$D$36), 0)</f>
        <v>434216</v>
      </c>
      <c r="Y525" s="168">
        <f>ROUND(IF(C525="22", IF(U525&gt;V525,O525*'UNIT VALUES'!$D$38*'UNIT VALUES'!$D$44,O525*'UNIT VALUES'!$D$41*'UNIT VALUES'!$D$44),IF(U525&gt;V525, O525*'UNIT VALUES'!$D$28*'UNIT VALUES'!$D$36,0)), 0)</f>
        <v>86967</v>
      </c>
      <c r="Z525" s="168">
        <f>ROUND(IF(C525="22", IF(U525&gt;V525,Q525*'UNIT VALUES'!$D$39*'UNIT VALUES'!$D$44,Q525*'UNIT VALUES'!$D$42*'UNIT VALUES'!$D$44), IF(U525&gt;V525, Q525*'UNIT VALUES'!$D$29*'UNIT VALUES'!$D$36, Q525*'UNIT VALUES'!$D$31*'UNIT VALUES'!$D$36)),0)</f>
        <v>292162</v>
      </c>
      <c r="AA525" s="168">
        <f>ROUND(IF(C525="22", IF(U525&gt;V525,0,R525*'UNIT VALUES'!$D$43*'UNIT VALUES'!$D$44),IF(CALCS!U525&gt;CALCS!V525,0,CALCS!R525*'UNIT VALUES'!$D$34*'UNIT VALUES'!$D$36)), 0)</f>
        <v>0</v>
      </c>
      <c r="AB525" s="168">
        <f>ROUND(IF(C525="22",IF(U525&gt;V525,S525*'UNIT VALUES'!$D$40*'UNIT VALUES'!$D$44,0),IF(U525&gt;V525,S525*'UNIT VALUES'!$D$30*'UNIT VALUES'!$D$36)), 0)</f>
        <v>55087</v>
      </c>
      <c r="AC525" s="168">
        <f>ROUND(IF(U525&gt;V525,0,IF(T525&gt;1, IF(C525="66", T525*'UNIT VALUES'!$D$33*'UNIT VALUES'!$D$36,T525*'UNIT VALUES'!$D$32*'UNIT VALUES'!$D$36),0)),0)</f>
        <v>0</v>
      </c>
      <c r="AD525" t="str">
        <f t="shared" si="18"/>
        <v>220030</v>
      </c>
    </row>
    <row r="526" spans="1:30" x14ac:dyDescent="0.25">
      <c r="A526" s="176" t="s">
        <v>5738</v>
      </c>
      <c r="B526" s="176" t="s">
        <v>1573</v>
      </c>
      <c r="C526" s="176" t="s">
        <v>27</v>
      </c>
      <c r="D526" s="176" t="s">
        <v>28</v>
      </c>
      <c r="E526" s="176" t="s">
        <v>19</v>
      </c>
      <c r="F526" s="176" t="s">
        <v>1295</v>
      </c>
      <c r="G526" s="176" t="s">
        <v>1058</v>
      </c>
      <c r="H526" s="176" t="s">
        <v>23</v>
      </c>
      <c r="I526" s="176" t="s">
        <v>23</v>
      </c>
      <c r="J526" s="176" t="s">
        <v>1578</v>
      </c>
      <c r="K526" s="176" t="s">
        <v>2708</v>
      </c>
      <c r="L526" s="176" t="s">
        <v>5739</v>
      </c>
      <c r="M526" s="177">
        <v>345618</v>
      </c>
      <c r="N526" s="177">
        <v>219419</v>
      </c>
      <c r="O526" s="177">
        <v>388120</v>
      </c>
      <c r="P526" s="177">
        <v>0</v>
      </c>
      <c r="Q526" s="177">
        <v>78862</v>
      </c>
      <c r="R526" s="177">
        <v>6107</v>
      </c>
      <c r="S526" s="177">
        <v>3604</v>
      </c>
      <c r="T526" s="24">
        <f>IF(P526&gt;0, ROUND(IF(IF(OR(C526="51", C526="52", C526="66"), (L526*'UNIT VALUES'!$C$26)-CALCS!P526,0)&gt;0, IF(OR(C526="51", C526="52", C526="66"), (L526*'UNIT VALUES'!$C$26)-CALCS!P526,0), 0), 0), ROUND(IF(IF(OR(C526="51", C526="52", C526="66"), (L526*'UNIT VALUES'!$C$26)-CALCS!O526,0)&gt;0, IF(OR(C526="51", C526="52", C526="66"), (L526*'UNIT VALUES'!$C$26)-CALCS!O526,0), 0), 0))</f>
        <v>0</v>
      </c>
      <c r="U526" s="25">
        <f>IF(C526="22", (O526*'UNIT VALUES'!$D$38)+(Q526*'UNIT VALUES'!$D$39)+(S526*'UNIT VALUES'!$D$40), (O526*'UNIT VALUES'!$D$28)+(Q526*'UNIT VALUES'!$D$29)+(S526*'UNIT VALUES'!$D$30))</f>
        <v>3597778.9313665517</v>
      </c>
      <c r="V526" s="25">
        <f>IF(C526="22",(O526*'UNIT VALUES'!$D$41)+(Q526*'UNIT VALUES'!$D$42)+(R526*'UNIT VALUES'!$D$43),IF(C526="66",(Q526*'UNIT VALUES'!$D$31)+(T526*'UNIT VALUES'!$D$33)+(R526*'UNIT VALUES'!$D$34),(Q526*'UNIT VALUES'!$D$31)+(T526*'UNIT VALUES'!$D$32)+(R526*'UNIT VALUES'!$D$34)))</f>
        <v>1821287.5725855355</v>
      </c>
      <c r="W526" s="25">
        <f t="shared" si="17"/>
        <v>3597779</v>
      </c>
      <c r="X526" s="30">
        <f>ROUND(IF(C526="22", W526*'UNIT VALUES'!$D$44, W526*'UNIT VALUES'!$D$36), 0)</f>
        <v>3145180</v>
      </c>
      <c r="Y526" s="168">
        <f>ROUND(IF(C526="22", IF(U526&gt;V526,O526*'UNIT VALUES'!$D$38*'UNIT VALUES'!$D$44,O526*'UNIT VALUES'!$D$41*'UNIT VALUES'!$D$44),IF(U526&gt;V526, O526*'UNIT VALUES'!$D$28*'UNIT VALUES'!$D$36,0)), 0)</f>
        <v>705671</v>
      </c>
      <c r="Z526" s="168">
        <f>ROUND(IF(C526="22", IF(U526&gt;V526,Q526*'UNIT VALUES'!$D$39*'UNIT VALUES'!$D$44,Q526*'UNIT VALUES'!$D$42*'UNIT VALUES'!$D$44), IF(U526&gt;V526, Q526*'UNIT VALUES'!$D$29*'UNIT VALUES'!$D$36, Q526*'UNIT VALUES'!$D$31*'UNIT VALUES'!$D$36)),0)</f>
        <v>1925171</v>
      </c>
      <c r="AA526" s="168">
        <f>ROUND(IF(C526="22", IF(U526&gt;V526,0,R526*'UNIT VALUES'!$D$43*'UNIT VALUES'!$D$44),IF(CALCS!U526&gt;CALCS!V526,0,CALCS!R526*'UNIT VALUES'!$D$34*'UNIT VALUES'!$D$36)), 0)</f>
        <v>0</v>
      </c>
      <c r="AB526" s="168">
        <f>ROUND(IF(C526="22",IF(U526&gt;V526,S526*'UNIT VALUES'!$D$40*'UNIT VALUES'!$D$44,0),IF(U526&gt;V526,S526*'UNIT VALUES'!$D$30*'UNIT VALUES'!$D$36)), 0)</f>
        <v>514338</v>
      </c>
      <c r="AC526" s="168">
        <f>ROUND(IF(U526&gt;V526,0,IF(T526&gt;1, IF(C526="66", T526*'UNIT VALUES'!$D$33*'UNIT VALUES'!$D$36,T526*'UNIT VALUES'!$D$32*'UNIT VALUES'!$D$36),0)),0)</f>
        <v>0</v>
      </c>
      <c r="AD526" t="str">
        <f t="shared" si="18"/>
        <v>220126</v>
      </c>
    </row>
    <row r="527" spans="1:30" x14ac:dyDescent="0.25">
      <c r="A527" s="176" t="s">
        <v>5740</v>
      </c>
      <c r="B527" s="176" t="s">
        <v>1573</v>
      </c>
      <c r="C527" s="176" t="s">
        <v>27</v>
      </c>
      <c r="D527" s="176" t="s">
        <v>28</v>
      </c>
      <c r="E527" s="176" t="s">
        <v>19</v>
      </c>
      <c r="F527" s="176" t="s">
        <v>1152</v>
      </c>
      <c r="G527" s="176" t="s">
        <v>38</v>
      </c>
      <c r="H527" s="176" t="s">
        <v>23</v>
      </c>
      <c r="I527" s="176" t="s">
        <v>1580</v>
      </c>
      <c r="J527" s="176" t="s">
        <v>1581</v>
      </c>
      <c r="K527" s="176" t="s">
        <v>2708</v>
      </c>
      <c r="L527" s="176" t="s">
        <v>5741</v>
      </c>
      <c r="M527" s="177">
        <v>52128</v>
      </c>
      <c r="N527" s="177">
        <v>50817</v>
      </c>
      <c r="O527" s="177">
        <v>68485</v>
      </c>
      <c r="P527" s="177">
        <v>0</v>
      </c>
      <c r="Q527" s="177">
        <v>10703</v>
      </c>
      <c r="R527" s="177">
        <v>709</v>
      </c>
      <c r="S527" s="177">
        <v>760</v>
      </c>
      <c r="T527" s="24">
        <f>IF(P527&gt;0, ROUND(IF(IF(OR(C527="51", C527="52", C527="66"), (L527*'UNIT VALUES'!$C$26)-CALCS!P527,0)&gt;0, IF(OR(C527="51", C527="52", C527="66"), (L527*'UNIT VALUES'!$C$26)-CALCS!P527,0), 0), 0), ROUND(IF(IF(OR(C527="51", C527="52", C527="66"), (L527*'UNIT VALUES'!$C$26)-CALCS!O527,0)&gt;0, IF(OR(C527="51", C527="52", C527="66"), (L527*'UNIT VALUES'!$C$26)-CALCS!O527,0), 0), 0))</f>
        <v>0</v>
      </c>
      <c r="U527" s="25">
        <f>IF(C527="22", (O527*'UNIT VALUES'!$D$38)+(Q527*'UNIT VALUES'!$D$39)+(S527*'UNIT VALUES'!$D$40), (O527*'UNIT VALUES'!$D$28)+(Q527*'UNIT VALUES'!$D$29)+(S527*'UNIT VALUES'!$D$30))</f>
        <v>565385.6254576327</v>
      </c>
      <c r="V527" s="25">
        <f>IF(C527="22",(O527*'UNIT VALUES'!$D$41)+(Q527*'UNIT VALUES'!$D$42)+(R527*'UNIT VALUES'!$D$43),IF(C527="66",(Q527*'UNIT VALUES'!$D$31)+(T527*'UNIT VALUES'!$D$33)+(R527*'UNIT VALUES'!$D$34),(Q527*'UNIT VALUES'!$D$31)+(T527*'UNIT VALUES'!$D$32)+(R527*'UNIT VALUES'!$D$34)))</f>
        <v>237371.49051414791</v>
      </c>
      <c r="W527" s="25">
        <f t="shared" si="17"/>
        <v>565386</v>
      </c>
      <c r="X527" s="30">
        <f>ROUND(IF(C527="22", W527*'UNIT VALUES'!$D$44, W527*'UNIT VALUES'!$D$36), 0)</f>
        <v>494261</v>
      </c>
      <c r="Y527" s="168">
        <f>ROUND(IF(C527="22", IF(U527&gt;V527,O527*'UNIT VALUES'!$D$38*'UNIT VALUES'!$D$44,O527*'UNIT VALUES'!$D$41*'UNIT VALUES'!$D$44),IF(U527&gt;V527, O527*'UNIT VALUES'!$D$28*'UNIT VALUES'!$D$36,0)), 0)</f>
        <v>124518</v>
      </c>
      <c r="Z527" s="168">
        <f>ROUND(IF(C527="22", IF(U527&gt;V527,Q527*'UNIT VALUES'!$D$39*'UNIT VALUES'!$D$44,Q527*'UNIT VALUES'!$D$42*'UNIT VALUES'!$D$44), IF(U527&gt;V527, Q527*'UNIT VALUES'!$D$29*'UNIT VALUES'!$D$36, Q527*'UNIT VALUES'!$D$31*'UNIT VALUES'!$D$36)),0)</f>
        <v>261281</v>
      </c>
      <c r="AA527" s="168">
        <f>ROUND(IF(C527="22", IF(U527&gt;V527,0,R527*'UNIT VALUES'!$D$43*'UNIT VALUES'!$D$44),IF(CALCS!U527&gt;CALCS!V527,0,CALCS!R527*'UNIT VALUES'!$D$34*'UNIT VALUES'!$D$36)), 0)</f>
        <v>0</v>
      </c>
      <c r="AB527" s="168">
        <f>ROUND(IF(C527="22",IF(U527&gt;V527,S527*'UNIT VALUES'!$D$40*'UNIT VALUES'!$D$44,0),IF(U527&gt;V527,S527*'UNIT VALUES'!$D$30*'UNIT VALUES'!$D$36)), 0)</f>
        <v>108462</v>
      </c>
      <c r="AC527" s="168">
        <f>ROUND(IF(U527&gt;V527,0,IF(T527&gt;1, IF(C527="66", T527*'UNIT VALUES'!$D$33*'UNIT VALUES'!$D$36,T527*'UNIT VALUES'!$D$32*'UNIT VALUES'!$D$36),0)),0)</f>
        <v>0</v>
      </c>
      <c r="AD527" t="str">
        <f t="shared" si="18"/>
        <v>220192</v>
      </c>
    </row>
    <row r="528" spans="1:30" x14ac:dyDescent="0.25">
      <c r="A528" s="176" t="s">
        <v>5742</v>
      </c>
      <c r="B528" s="176" t="s">
        <v>1573</v>
      </c>
      <c r="C528" s="176" t="s">
        <v>27</v>
      </c>
      <c r="D528" s="176" t="s">
        <v>28</v>
      </c>
      <c r="E528" s="176" t="s">
        <v>19</v>
      </c>
      <c r="F528" s="176" t="s">
        <v>307</v>
      </c>
      <c r="G528" s="176" t="s">
        <v>1583</v>
      </c>
      <c r="H528" s="176" t="s">
        <v>23</v>
      </c>
      <c r="I528" s="176" t="s">
        <v>23</v>
      </c>
      <c r="J528" s="176" t="s">
        <v>1584</v>
      </c>
      <c r="K528" s="176" t="s">
        <v>2708</v>
      </c>
      <c r="L528" s="176" t="s">
        <v>5743</v>
      </c>
      <c r="M528" s="177">
        <v>94393</v>
      </c>
      <c r="N528" s="177">
        <v>32602</v>
      </c>
      <c r="O528" s="177">
        <v>113220</v>
      </c>
      <c r="P528" s="177">
        <v>0</v>
      </c>
      <c r="Q528" s="177">
        <v>21627</v>
      </c>
      <c r="R528" s="177">
        <v>1811</v>
      </c>
      <c r="S528" s="177">
        <v>1343</v>
      </c>
      <c r="T528" s="24">
        <f>IF(P528&gt;0, ROUND(IF(IF(OR(C528="51", C528="52", C528="66"), (L528*'UNIT VALUES'!$C$26)-CALCS!P528,0)&gt;0, IF(OR(C528="51", C528="52", C528="66"), (L528*'UNIT VALUES'!$C$26)-CALCS!P528,0), 0), 0), ROUND(IF(IF(OR(C528="51", C528="52", C528="66"), (L528*'UNIT VALUES'!$C$26)-CALCS!O528,0)&gt;0, IF(OR(C528="51", C528="52", C528="66"), (L528*'UNIT VALUES'!$C$26)-CALCS!O528,0), 0), 0))</f>
        <v>0</v>
      </c>
      <c r="U528" s="25">
        <f>IF(C528="22", (O528*'UNIT VALUES'!$D$38)+(Q528*'UNIT VALUES'!$D$39)+(S528*'UNIT VALUES'!$D$40), (O528*'UNIT VALUES'!$D$28)+(Q528*'UNIT VALUES'!$D$29)+(S528*'UNIT VALUES'!$D$30))</f>
        <v>1058651.731184995</v>
      </c>
      <c r="V528" s="25">
        <f>IF(C528="22",(O528*'UNIT VALUES'!$D$41)+(Q528*'UNIT VALUES'!$D$42)+(R528*'UNIT VALUES'!$D$43),IF(C528="66",(Q528*'UNIT VALUES'!$D$31)+(T528*'UNIT VALUES'!$D$33)+(R528*'UNIT VALUES'!$D$34),(Q528*'UNIT VALUES'!$D$31)+(T528*'UNIT VALUES'!$D$32)+(R528*'UNIT VALUES'!$D$34)))</f>
        <v>510619.63079755142</v>
      </c>
      <c r="W528" s="25">
        <f t="shared" si="17"/>
        <v>1058652</v>
      </c>
      <c r="X528" s="30">
        <f>ROUND(IF(C528="22", W528*'UNIT VALUES'!$D$44, W528*'UNIT VALUES'!$D$36), 0)</f>
        <v>925474</v>
      </c>
      <c r="Y528" s="168">
        <f>ROUND(IF(C528="22", IF(U528&gt;V528,O528*'UNIT VALUES'!$D$38*'UNIT VALUES'!$D$44,O528*'UNIT VALUES'!$D$41*'UNIT VALUES'!$D$44),IF(U528&gt;V528, O528*'UNIT VALUES'!$D$28*'UNIT VALUES'!$D$36,0)), 0)</f>
        <v>205854</v>
      </c>
      <c r="Z528" s="168">
        <f>ROUND(IF(C528="22", IF(U528&gt;V528,Q528*'UNIT VALUES'!$D$39*'UNIT VALUES'!$D$44,Q528*'UNIT VALUES'!$D$42*'UNIT VALUES'!$D$44), IF(U528&gt;V528, Q528*'UNIT VALUES'!$D$29*'UNIT VALUES'!$D$36, Q528*'UNIT VALUES'!$D$31*'UNIT VALUES'!$D$36)),0)</f>
        <v>527956</v>
      </c>
      <c r="AA528" s="168">
        <f>ROUND(IF(C528="22", IF(U528&gt;V528,0,R528*'UNIT VALUES'!$D$43*'UNIT VALUES'!$D$44),IF(CALCS!U528&gt;CALCS!V528,0,CALCS!R528*'UNIT VALUES'!$D$34*'UNIT VALUES'!$D$36)), 0)</f>
        <v>0</v>
      </c>
      <c r="AB528" s="168">
        <f>ROUND(IF(C528="22",IF(U528&gt;V528,S528*'UNIT VALUES'!$D$40*'UNIT VALUES'!$D$44,0),IF(U528&gt;V528,S528*'UNIT VALUES'!$D$30*'UNIT VALUES'!$D$36)), 0)</f>
        <v>191664</v>
      </c>
      <c r="AC528" s="168">
        <f>ROUND(IF(U528&gt;V528,0,IF(T528&gt;1, IF(C528="66", T528*'UNIT VALUES'!$D$33*'UNIT VALUES'!$D$36,T528*'UNIT VALUES'!$D$32*'UNIT VALUES'!$D$36),0)),0)</f>
        <v>0</v>
      </c>
      <c r="AD528" t="str">
        <f t="shared" si="18"/>
        <v>220828</v>
      </c>
    </row>
    <row r="529" spans="1:30" x14ac:dyDescent="0.25">
      <c r="A529" s="176" t="s">
        <v>5744</v>
      </c>
      <c r="B529" s="176" t="s">
        <v>1573</v>
      </c>
      <c r="C529" s="176" t="s">
        <v>47</v>
      </c>
      <c r="D529" s="176" t="s">
        <v>48</v>
      </c>
      <c r="E529" s="176" t="s">
        <v>19</v>
      </c>
      <c r="F529" s="176" t="s">
        <v>1586</v>
      </c>
      <c r="G529" s="176" t="s">
        <v>126</v>
      </c>
      <c r="H529" s="176" t="s">
        <v>23</v>
      </c>
      <c r="I529" s="176" t="s">
        <v>1587</v>
      </c>
      <c r="J529" s="176" t="s">
        <v>1588</v>
      </c>
      <c r="K529" s="176" t="s">
        <v>2708</v>
      </c>
      <c r="L529" s="176" t="s">
        <v>5745</v>
      </c>
      <c r="M529" s="177">
        <v>66472</v>
      </c>
      <c r="N529" s="177">
        <v>66382</v>
      </c>
      <c r="O529" s="177">
        <v>67089</v>
      </c>
      <c r="P529" s="177">
        <v>0</v>
      </c>
      <c r="Q529" s="177">
        <v>10281</v>
      </c>
      <c r="R529" s="177">
        <v>363</v>
      </c>
      <c r="S529" s="177">
        <v>583</v>
      </c>
      <c r="T529" s="24">
        <f>IF(P529&gt;0, ROUND(IF(IF(OR(C529="51", C529="52", C529="66"), (L529*'UNIT VALUES'!$C$26)-CALCS!P529,0)&gt;0, IF(OR(C529="51", C529="52", C529="66"), (L529*'UNIT VALUES'!$C$26)-CALCS!P529,0), 0), 0), ROUND(IF(IF(OR(C529="51", C529="52", C529="66"), (L529*'UNIT VALUES'!$C$26)-CALCS!O529,0)&gt;0, IF(OR(C529="51", C529="52", C529="66"), (L529*'UNIT VALUES'!$C$26)-CALCS!O529,0), 0), 0))</f>
        <v>0</v>
      </c>
      <c r="U529" s="25">
        <f>IF(C529="22", (O529*'UNIT VALUES'!$D$38)+(Q529*'UNIT VALUES'!$D$39)+(S529*'UNIT VALUES'!$D$40), (O529*'UNIT VALUES'!$D$28)+(Q529*'UNIT VALUES'!$D$29)+(S529*'UNIT VALUES'!$D$30))</f>
        <v>521802.69607904006</v>
      </c>
      <c r="V529" s="25">
        <f>IF(C529="22",(O529*'UNIT VALUES'!$D$41)+(Q529*'UNIT VALUES'!$D$42)+(R529*'UNIT VALUES'!$D$43),IF(C529="66",(Q529*'UNIT VALUES'!$D$31)+(T529*'UNIT VALUES'!$D$33)+(R529*'UNIT VALUES'!$D$34),(Q529*'UNIT VALUES'!$D$31)+(T529*'UNIT VALUES'!$D$32)+(R529*'UNIT VALUES'!$D$34)))</f>
        <v>201974.86648487794</v>
      </c>
      <c r="W529" s="25">
        <f t="shared" si="17"/>
        <v>521803</v>
      </c>
      <c r="X529" s="30">
        <f>ROUND(IF(C529="22", W529*'UNIT VALUES'!$D$44, W529*'UNIT VALUES'!$D$36), 0)</f>
        <v>456160</v>
      </c>
      <c r="Y529" s="168">
        <f>ROUND(IF(C529="22", IF(U529&gt;V529,O529*'UNIT VALUES'!$D$38*'UNIT VALUES'!$D$44,O529*'UNIT VALUES'!$D$41*'UNIT VALUES'!$D$44),IF(U529&gt;V529, O529*'UNIT VALUES'!$D$28*'UNIT VALUES'!$D$36,0)), 0)</f>
        <v>121980</v>
      </c>
      <c r="Z529" s="168">
        <f>ROUND(IF(C529="22", IF(U529&gt;V529,Q529*'UNIT VALUES'!$D$39*'UNIT VALUES'!$D$44,Q529*'UNIT VALUES'!$D$42*'UNIT VALUES'!$D$44), IF(U529&gt;V529, Q529*'UNIT VALUES'!$D$29*'UNIT VALUES'!$D$36, Q529*'UNIT VALUES'!$D$31*'UNIT VALUES'!$D$36)),0)</f>
        <v>250979</v>
      </c>
      <c r="AA529" s="168">
        <f>ROUND(IF(C529="22", IF(U529&gt;V529,0,R529*'UNIT VALUES'!$D$43*'UNIT VALUES'!$D$44),IF(CALCS!U529&gt;CALCS!V529,0,CALCS!R529*'UNIT VALUES'!$D$34*'UNIT VALUES'!$D$36)), 0)</f>
        <v>0</v>
      </c>
      <c r="AB529" s="168">
        <f>ROUND(IF(C529="22",IF(U529&gt;V529,S529*'UNIT VALUES'!$D$40*'UNIT VALUES'!$D$44,0),IF(U529&gt;V529,S529*'UNIT VALUES'!$D$30*'UNIT VALUES'!$D$36)), 0)</f>
        <v>83202</v>
      </c>
      <c r="AC529" s="168">
        <f>ROUND(IF(U529&gt;V529,0,IF(T529&gt;1, IF(C529="66", T529*'UNIT VALUES'!$D$33*'UNIT VALUES'!$D$36,T529*'UNIT VALUES'!$D$32*'UNIT VALUES'!$D$36),0)),0)</f>
        <v>0</v>
      </c>
      <c r="AD529" t="str">
        <f t="shared" si="18"/>
        <v>220924</v>
      </c>
    </row>
    <row r="530" spans="1:30" x14ac:dyDescent="0.25">
      <c r="A530" s="176" t="s">
        <v>5674</v>
      </c>
      <c r="B530" s="176" t="s">
        <v>1573</v>
      </c>
      <c r="C530" s="176" t="s">
        <v>27</v>
      </c>
      <c r="D530" s="176" t="s">
        <v>28</v>
      </c>
      <c r="E530" s="176" t="s">
        <v>19</v>
      </c>
      <c r="F530" s="176" t="s">
        <v>971</v>
      </c>
      <c r="G530" s="176" t="s">
        <v>71</v>
      </c>
      <c r="H530" s="176" t="s">
        <v>23</v>
      </c>
      <c r="I530" s="176" t="s">
        <v>23</v>
      </c>
      <c r="J530" s="176" t="s">
        <v>1589</v>
      </c>
      <c r="K530" s="176" t="s">
        <v>2708</v>
      </c>
      <c r="L530" s="176" t="s">
        <v>5746</v>
      </c>
      <c r="M530" s="177">
        <v>92166</v>
      </c>
      <c r="N530" s="177">
        <v>81961</v>
      </c>
      <c r="O530" s="177">
        <v>198273</v>
      </c>
      <c r="P530" s="177">
        <v>0</v>
      </c>
      <c r="Q530" s="177">
        <v>32733</v>
      </c>
      <c r="R530" s="177">
        <v>2645</v>
      </c>
      <c r="S530" s="177">
        <v>1612</v>
      </c>
      <c r="T530" s="24">
        <f>IF(P530&gt;0, ROUND(IF(IF(OR(C530="51", C530="52", C530="66"), (L530*'UNIT VALUES'!$C$26)-CALCS!P530,0)&gt;0, IF(OR(C530="51", C530="52", C530="66"), (L530*'UNIT VALUES'!$C$26)-CALCS!P530,0), 0), 0), ROUND(IF(IF(OR(C530="51", C530="52", C530="66"), (L530*'UNIT VALUES'!$C$26)-CALCS!O530,0)&gt;0, IF(OR(C530="51", C530="52", C530="66"), (L530*'UNIT VALUES'!$C$26)-CALCS!O530,0), 0), 0))</f>
        <v>0</v>
      </c>
      <c r="U530" s="25">
        <f>IF(C530="22", (O530*'UNIT VALUES'!$D$38)+(Q530*'UNIT VALUES'!$D$39)+(S530*'UNIT VALUES'!$D$40), (O530*'UNIT VALUES'!$D$28)+(Q530*'UNIT VALUES'!$D$29)+(S530*'UNIT VALUES'!$D$30))</f>
        <v>1589593.7961587601</v>
      </c>
      <c r="V530" s="25">
        <f>IF(C530="22",(O530*'UNIT VALUES'!$D$41)+(Q530*'UNIT VALUES'!$D$42)+(R530*'UNIT VALUES'!$D$43),IF(C530="66",(Q530*'UNIT VALUES'!$D$31)+(T530*'UNIT VALUES'!$D$33)+(R530*'UNIT VALUES'!$D$34),(Q530*'UNIT VALUES'!$D$31)+(T530*'UNIT VALUES'!$D$32)+(R530*'UNIT VALUES'!$D$34)))</f>
        <v>764976.74631870235</v>
      </c>
      <c r="W530" s="25">
        <f t="shared" si="17"/>
        <v>1589594</v>
      </c>
      <c r="X530" s="30">
        <f>ROUND(IF(C530="22", W530*'UNIT VALUES'!$D$44, W530*'UNIT VALUES'!$D$36), 0)</f>
        <v>1389624</v>
      </c>
      <c r="Y530" s="168">
        <f>ROUND(IF(C530="22", IF(U530&gt;V530,O530*'UNIT VALUES'!$D$38*'UNIT VALUES'!$D$44,O530*'UNIT VALUES'!$D$41*'UNIT VALUES'!$D$44),IF(U530&gt;V530, O530*'UNIT VALUES'!$D$28*'UNIT VALUES'!$D$36,0)), 0)</f>
        <v>360496</v>
      </c>
      <c r="Z530" s="168">
        <f>ROUND(IF(C530="22", IF(U530&gt;V530,Q530*'UNIT VALUES'!$D$39*'UNIT VALUES'!$D$44,Q530*'UNIT VALUES'!$D$42*'UNIT VALUES'!$D$44), IF(U530&gt;V530, Q530*'UNIT VALUES'!$D$29*'UNIT VALUES'!$D$36, Q530*'UNIT VALUES'!$D$31*'UNIT VALUES'!$D$36)),0)</f>
        <v>799075</v>
      </c>
      <c r="AA530" s="168">
        <f>ROUND(IF(C530="22", IF(U530&gt;V530,0,R530*'UNIT VALUES'!$D$43*'UNIT VALUES'!$D$44),IF(CALCS!U530&gt;CALCS!V530,0,CALCS!R530*'UNIT VALUES'!$D$34*'UNIT VALUES'!$D$36)), 0)</f>
        <v>0</v>
      </c>
      <c r="AB530" s="168">
        <f>ROUND(IF(C530="22",IF(U530&gt;V530,S530*'UNIT VALUES'!$D$40*'UNIT VALUES'!$D$44,0),IF(U530&gt;V530,S530*'UNIT VALUES'!$D$30*'UNIT VALUES'!$D$36)), 0)</f>
        <v>230054</v>
      </c>
      <c r="AC530" s="168">
        <f>ROUND(IF(U530&gt;V530,0,IF(T530&gt;1, IF(C530="66", T530*'UNIT VALUES'!$D$33*'UNIT VALUES'!$D$36,T530*'UNIT VALUES'!$D$32*'UNIT VALUES'!$D$36),0)),0)</f>
        <v>0</v>
      </c>
      <c r="AD530" t="str">
        <f t="shared" si="18"/>
        <v>220954</v>
      </c>
    </row>
    <row r="531" spans="1:30" x14ac:dyDescent="0.25">
      <c r="A531" s="176" t="s">
        <v>5747</v>
      </c>
      <c r="B531" s="176" t="s">
        <v>1573</v>
      </c>
      <c r="C531" s="176" t="s">
        <v>27</v>
      </c>
      <c r="D531" s="176" t="s">
        <v>28</v>
      </c>
      <c r="E531" s="176" t="s">
        <v>19</v>
      </c>
      <c r="F531" s="176" t="s">
        <v>817</v>
      </c>
      <c r="G531" s="176" t="s">
        <v>210</v>
      </c>
      <c r="H531" s="176" t="s">
        <v>23</v>
      </c>
      <c r="I531" s="176" t="s">
        <v>1591</v>
      </c>
      <c r="J531" s="176" t="s">
        <v>1592</v>
      </c>
      <c r="K531" s="176" t="s">
        <v>2708</v>
      </c>
      <c r="L531" s="176" t="s">
        <v>5748</v>
      </c>
      <c r="M531" s="177">
        <v>76178</v>
      </c>
      <c r="N531" s="177">
        <v>75226</v>
      </c>
      <c r="O531" s="177">
        <v>76848</v>
      </c>
      <c r="P531" s="177">
        <v>0</v>
      </c>
      <c r="Q531" s="177">
        <v>17159</v>
      </c>
      <c r="R531" s="177">
        <v>2141</v>
      </c>
      <c r="S531" s="177">
        <v>588</v>
      </c>
      <c r="T531" s="24">
        <f>IF(P531&gt;0, ROUND(IF(IF(OR(C531="51", C531="52", C531="66"), (L531*'UNIT VALUES'!$C$26)-CALCS!P531,0)&gt;0, IF(OR(C531="51", C531="52", C531="66"), (L531*'UNIT VALUES'!$C$26)-CALCS!P531,0), 0), 0), ROUND(IF(IF(OR(C531="51", C531="52", C531="66"), (L531*'UNIT VALUES'!$C$26)-CALCS!O531,0)&gt;0, IF(OR(C531="51", C531="52", C531="66"), (L531*'UNIT VALUES'!$C$26)-CALCS!O531,0), 0), 0))</f>
        <v>23298</v>
      </c>
      <c r="U531" s="25">
        <f>IF(C531="22", (O531*'UNIT VALUES'!$D$38)+(Q531*'UNIT VALUES'!$D$39)+(S531*'UNIT VALUES'!$D$40), (O531*'UNIT VALUES'!$D$28)+(Q531*'UNIT VALUES'!$D$29)+(S531*'UNIT VALUES'!$D$30))</f>
        <v>734982.82396888733</v>
      </c>
      <c r="V531" s="25">
        <f>IF(C531="22",(O531*'UNIT VALUES'!$D$41)+(Q531*'UNIT VALUES'!$D$42)+(R531*'UNIT VALUES'!$D$43),IF(C531="66",(Q531*'UNIT VALUES'!$D$31)+(T531*'UNIT VALUES'!$D$33)+(R531*'UNIT VALUES'!$D$34),(Q531*'UNIT VALUES'!$D$31)+(T531*'UNIT VALUES'!$D$32)+(R531*'UNIT VALUES'!$D$34)))</f>
        <v>756691.90467016376</v>
      </c>
      <c r="W531" s="25">
        <f t="shared" si="17"/>
        <v>756692</v>
      </c>
      <c r="X531" s="30">
        <f>ROUND(IF(C531="22", W531*'UNIT VALUES'!$D$44, W531*'UNIT VALUES'!$D$36), 0)</f>
        <v>661501</v>
      </c>
      <c r="Y531" s="168">
        <f>ROUND(IF(C531="22", IF(U531&gt;V531,O531*'UNIT VALUES'!$D$38*'UNIT VALUES'!$D$44,O531*'UNIT VALUES'!$D$41*'UNIT VALUES'!$D$44),IF(U531&gt;V531, O531*'UNIT VALUES'!$D$28*'UNIT VALUES'!$D$36,0)), 0)</f>
        <v>0</v>
      </c>
      <c r="Z531" s="168">
        <f>ROUND(IF(C531="22", IF(U531&gt;V531,Q531*'UNIT VALUES'!$D$39*'UNIT VALUES'!$D$44,Q531*'UNIT VALUES'!$D$42*'UNIT VALUES'!$D$44), IF(U531&gt;V531, Q531*'UNIT VALUES'!$D$29*'UNIT VALUES'!$D$36, Q531*'UNIT VALUES'!$D$31*'UNIT VALUES'!$D$36)),0)</f>
        <v>251330</v>
      </c>
      <c r="AA531" s="168">
        <f>ROUND(IF(C531="22", IF(U531&gt;V531,0,R531*'UNIT VALUES'!$D$43*'UNIT VALUES'!$D$44),IF(CALCS!U531&gt;CALCS!V531,0,CALCS!R531*'UNIT VALUES'!$D$34*'UNIT VALUES'!$D$36)), 0)</f>
        <v>153228</v>
      </c>
      <c r="AB531" s="168">
        <f>ROUND(IF(C531="22",IF(U531&gt;V531,S531*'UNIT VALUES'!$D$40*'UNIT VALUES'!$D$44,0),IF(U531&gt;V531,S531*'UNIT VALUES'!$D$30*'UNIT VALUES'!$D$36)), 0)</f>
        <v>0</v>
      </c>
      <c r="AC531" s="168">
        <f>ROUND(IF(U531&gt;V531,0,IF(T531&gt;1, IF(C531="66", T531*'UNIT VALUES'!$D$33*'UNIT VALUES'!$D$36,T531*'UNIT VALUES'!$D$32*'UNIT VALUES'!$D$36),0)),0)</f>
        <v>256942</v>
      </c>
      <c r="AD531" t="str">
        <f t="shared" si="18"/>
        <v>220978</v>
      </c>
    </row>
    <row r="532" spans="1:30" x14ac:dyDescent="0.25">
      <c r="A532" s="176" t="s">
        <v>5749</v>
      </c>
      <c r="B532" s="176" t="s">
        <v>1573</v>
      </c>
      <c r="C532" s="176" t="s">
        <v>27</v>
      </c>
      <c r="D532" s="176" t="s">
        <v>28</v>
      </c>
      <c r="E532" s="176" t="s">
        <v>19</v>
      </c>
      <c r="F532" s="176" t="s">
        <v>75</v>
      </c>
      <c r="G532" s="176" t="s">
        <v>50</v>
      </c>
      <c r="H532" s="176" t="s">
        <v>23</v>
      </c>
      <c r="I532" s="176" t="s">
        <v>1594</v>
      </c>
      <c r="J532" s="176" t="s">
        <v>1595</v>
      </c>
      <c r="K532" s="176" t="s">
        <v>2708</v>
      </c>
      <c r="L532" s="176" t="s">
        <v>5750</v>
      </c>
      <c r="M532" s="177">
        <v>57597</v>
      </c>
      <c r="N532" s="177">
        <v>57597</v>
      </c>
      <c r="O532" s="177">
        <v>49297</v>
      </c>
      <c r="P532" s="177">
        <v>0</v>
      </c>
      <c r="Q532" s="177">
        <v>16391</v>
      </c>
      <c r="R532" s="177">
        <v>1213</v>
      </c>
      <c r="S532" s="177">
        <v>582</v>
      </c>
      <c r="T532" s="24">
        <f>IF(P532&gt;0, ROUND(IF(IF(OR(C532="51", C532="52", C532="66"), (L532*'UNIT VALUES'!$C$26)-CALCS!P532,0)&gt;0, IF(OR(C532="51", C532="52", C532="66"), (L532*'UNIT VALUES'!$C$26)-CALCS!P532,0), 0), 0), ROUND(IF(IF(OR(C532="51", C532="52", C532="66"), (L532*'UNIT VALUES'!$C$26)-CALCS!O532,0)&gt;0, IF(OR(C532="51", C532="52", C532="66"), (L532*'UNIT VALUES'!$C$26)-CALCS!O532,0), 0), 0))</f>
        <v>33198</v>
      </c>
      <c r="U532" s="25">
        <f>IF(C532="22", (O532*'UNIT VALUES'!$D$38)+(Q532*'UNIT VALUES'!$D$39)+(S532*'UNIT VALUES'!$D$40), (O532*'UNIT VALUES'!$D$28)+(Q532*'UNIT VALUES'!$D$29)+(S532*'UNIT VALUES'!$D$30))</f>
        <v>655255.99451988586</v>
      </c>
      <c r="V532" s="25">
        <f>IF(C532="22",(O532*'UNIT VALUES'!$D$41)+(Q532*'UNIT VALUES'!$D$42)+(R532*'UNIT VALUES'!$D$43),IF(C532="66",(Q532*'UNIT VALUES'!$D$31)+(T532*'UNIT VALUES'!$D$33)+(R532*'UNIT VALUES'!$D$34),(Q532*'UNIT VALUES'!$D$31)+(T532*'UNIT VALUES'!$D$32)+(R532*'UNIT VALUES'!$D$34)))</f>
        <v>792745.25523245323</v>
      </c>
      <c r="W532" s="25">
        <f t="shared" si="17"/>
        <v>792745</v>
      </c>
      <c r="X532" s="30">
        <f>ROUND(IF(C532="22", W532*'UNIT VALUES'!$D$44, W532*'UNIT VALUES'!$D$36), 0)</f>
        <v>693018</v>
      </c>
      <c r="Y532" s="168">
        <f>ROUND(IF(C532="22", IF(U532&gt;V532,O532*'UNIT VALUES'!$D$38*'UNIT VALUES'!$D$44,O532*'UNIT VALUES'!$D$41*'UNIT VALUES'!$D$44),IF(U532&gt;V532, O532*'UNIT VALUES'!$D$28*'UNIT VALUES'!$D$36,0)), 0)</f>
        <v>0</v>
      </c>
      <c r="Z532" s="168">
        <f>ROUND(IF(C532="22", IF(U532&gt;V532,Q532*'UNIT VALUES'!$D$39*'UNIT VALUES'!$D$44,Q532*'UNIT VALUES'!$D$42*'UNIT VALUES'!$D$44), IF(U532&gt;V532, Q532*'UNIT VALUES'!$D$29*'UNIT VALUES'!$D$36, Q532*'UNIT VALUES'!$D$31*'UNIT VALUES'!$D$36)),0)</f>
        <v>240081</v>
      </c>
      <c r="AA532" s="168">
        <f>ROUND(IF(C532="22", IF(U532&gt;V532,0,R532*'UNIT VALUES'!$D$43*'UNIT VALUES'!$D$44),IF(CALCS!U532&gt;CALCS!V532,0,CALCS!R532*'UNIT VALUES'!$D$34*'UNIT VALUES'!$D$36)), 0)</f>
        <v>86812</v>
      </c>
      <c r="AB532" s="168">
        <f>ROUND(IF(C532="22",IF(U532&gt;V532,S532*'UNIT VALUES'!$D$40*'UNIT VALUES'!$D$44,0),IF(U532&gt;V532,S532*'UNIT VALUES'!$D$30*'UNIT VALUES'!$D$36)), 0)</f>
        <v>0</v>
      </c>
      <c r="AC532" s="168">
        <f>ROUND(IF(U532&gt;V532,0,IF(T532&gt;1, IF(C532="66", T532*'UNIT VALUES'!$D$33*'UNIT VALUES'!$D$36,T532*'UNIT VALUES'!$D$32*'UNIT VALUES'!$D$36),0)),0)</f>
        <v>366125</v>
      </c>
      <c r="AD532" t="str">
        <f t="shared" si="18"/>
        <v>221206</v>
      </c>
    </row>
    <row r="533" spans="1:30" x14ac:dyDescent="0.25">
      <c r="A533" s="176" t="s">
        <v>5751</v>
      </c>
      <c r="B533" s="176" t="s">
        <v>1573</v>
      </c>
      <c r="C533" s="176" t="s">
        <v>27</v>
      </c>
      <c r="D533" s="176" t="s">
        <v>28</v>
      </c>
      <c r="E533" s="176" t="s">
        <v>19</v>
      </c>
      <c r="F533" s="176" t="s">
        <v>1318</v>
      </c>
      <c r="G533" s="176" t="s">
        <v>243</v>
      </c>
      <c r="H533" s="176" t="s">
        <v>23</v>
      </c>
      <c r="I533" s="176" t="s">
        <v>193</v>
      </c>
      <c r="J533" s="176" t="s">
        <v>1588</v>
      </c>
      <c r="K533" s="176" t="s">
        <v>2708</v>
      </c>
      <c r="L533" s="176" t="s">
        <v>5752</v>
      </c>
      <c r="M533" s="177">
        <v>558327</v>
      </c>
      <c r="N533" s="177">
        <v>557515</v>
      </c>
      <c r="O533" s="177">
        <v>391495</v>
      </c>
      <c r="P533" s="177">
        <v>0</v>
      </c>
      <c r="Q533" s="177">
        <v>98823</v>
      </c>
      <c r="R533" s="177">
        <v>61067</v>
      </c>
      <c r="S533" s="177">
        <v>2982</v>
      </c>
      <c r="T533" s="24">
        <f>IF(P533&gt;0, ROUND(IF(IF(OR(C533="51", C533="52", C533="66"), (L533*'UNIT VALUES'!$C$26)-CALCS!P533,0)&gt;0, IF(OR(C533="51", C533="52", C533="66"), (L533*'UNIT VALUES'!$C$26)-CALCS!P533,0), 0), 0), ROUND(IF(IF(OR(C533="51", C533="52", C533="66"), (L533*'UNIT VALUES'!$C$26)-CALCS!O533,0)&gt;0, IF(OR(C533="51", C533="52", C533="66"), (L533*'UNIT VALUES'!$C$26)-CALCS!O533,0), 0), 0))</f>
        <v>599867</v>
      </c>
      <c r="U533" s="25">
        <f>IF(C533="22", (O533*'UNIT VALUES'!$D$38)+(Q533*'UNIT VALUES'!$D$39)+(S533*'UNIT VALUES'!$D$40), (O533*'UNIT VALUES'!$D$28)+(Q533*'UNIT VALUES'!$D$29)+(S533*'UNIT VALUES'!$D$30))</f>
        <v>4060664.2920759674</v>
      </c>
      <c r="V533" s="25">
        <f>IF(C533="22",(O533*'UNIT VALUES'!$D$41)+(Q533*'UNIT VALUES'!$D$42)+(R533*'UNIT VALUES'!$D$43),IF(C533="66",(Q533*'UNIT VALUES'!$D$31)+(T533*'UNIT VALUES'!$D$33)+(R533*'UNIT VALUES'!$D$34),(Q533*'UNIT VALUES'!$D$31)+(T533*'UNIT VALUES'!$D$32)+(R533*'UNIT VALUES'!$D$34)))</f>
        <v>14222803.388543414</v>
      </c>
      <c r="W533" s="25">
        <f t="shared" si="17"/>
        <v>14222803</v>
      </c>
      <c r="X533" s="30">
        <f>ROUND(IF(C533="22", W533*'UNIT VALUES'!$D$44, W533*'UNIT VALUES'!$D$36), 0)</f>
        <v>12433583</v>
      </c>
      <c r="Y533" s="168">
        <f>ROUND(IF(C533="22", IF(U533&gt;V533,O533*'UNIT VALUES'!$D$38*'UNIT VALUES'!$D$44,O533*'UNIT VALUES'!$D$41*'UNIT VALUES'!$D$44),IF(U533&gt;V533, O533*'UNIT VALUES'!$D$28*'UNIT VALUES'!$D$36,0)), 0)</f>
        <v>0</v>
      </c>
      <c r="Z533" s="168">
        <f>ROUND(IF(C533="22", IF(U533&gt;V533,Q533*'UNIT VALUES'!$D$39*'UNIT VALUES'!$D$44,Q533*'UNIT VALUES'!$D$42*'UNIT VALUES'!$D$44), IF(U533&gt;V533, Q533*'UNIT VALUES'!$D$29*'UNIT VALUES'!$D$36, Q533*'UNIT VALUES'!$D$31*'UNIT VALUES'!$D$36)),0)</f>
        <v>1447474</v>
      </c>
      <c r="AA533" s="168">
        <f>ROUND(IF(C533="22", IF(U533&gt;V533,0,R533*'UNIT VALUES'!$D$43*'UNIT VALUES'!$D$44),IF(CALCS!U533&gt;CALCS!V533,0,CALCS!R533*'UNIT VALUES'!$D$34*'UNIT VALUES'!$D$36)), 0)</f>
        <v>4370466</v>
      </c>
      <c r="AB533" s="168">
        <f>ROUND(IF(C533="22",IF(U533&gt;V533,S533*'UNIT VALUES'!$D$40*'UNIT VALUES'!$D$44,0),IF(U533&gt;V533,S533*'UNIT VALUES'!$D$30*'UNIT VALUES'!$D$36)), 0)</f>
        <v>0</v>
      </c>
      <c r="AC533" s="168">
        <f>ROUND(IF(U533&gt;V533,0,IF(T533&gt;1, IF(C533="66", T533*'UNIT VALUES'!$D$33*'UNIT VALUES'!$D$36,T533*'UNIT VALUES'!$D$32*'UNIT VALUES'!$D$36),0)),0)</f>
        <v>6615643</v>
      </c>
      <c r="AD533" t="str">
        <f t="shared" si="18"/>
        <v>221296</v>
      </c>
    </row>
    <row r="534" spans="1:30" x14ac:dyDescent="0.25">
      <c r="A534" s="176" t="s">
        <v>5753</v>
      </c>
      <c r="B534" s="176" t="s">
        <v>1573</v>
      </c>
      <c r="C534" s="176" t="s">
        <v>27</v>
      </c>
      <c r="D534" s="176" t="s">
        <v>28</v>
      </c>
      <c r="E534" s="176" t="s">
        <v>19</v>
      </c>
      <c r="F534" s="176" t="s">
        <v>1598</v>
      </c>
      <c r="G534" s="176" t="s">
        <v>22</v>
      </c>
      <c r="H534" s="176" t="s">
        <v>23</v>
      </c>
      <c r="I534" s="176" t="s">
        <v>654</v>
      </c>
      <c r="J534" s="176" t="s">
        <v>1581</v>
      </c>
      <c r="K534" s="176" t="s">
        <v>2708</v>
      </c>
      <c r="L534" s="176" t="s">
        <v>5754</v>
      </c>
      <c r="M534" s="177">
        <v>208118</v>
      </c>
      <c r="N534" s="177">
        <v>205820</v>
      </c>
      <c r="O534" s="177">
        <v>194920</v>
      </c>
      <c r="P534" s="177">
        <v>0</v>
      </c>
      <c r="Q534" s="177">
        <v>46097</v>
      </c>
      <c r="R534" s="177">
        <v>5857</v>
      </c>
      <c r="S534" s="177">
        <v>1726</v>
      </c>
      <c r="T534" s="24">
        <f>IF(P534&gt;0, ROUND(IF(IF(OR(C534="51", C534="52", C534="66"), (L534*'UNIT VALUES'!$C$26)-CALCS!P534,0)&gt;0, IF(OR(C534="51", C534="52", C534="66"), (L534*'UNIT VALUES'!$C$26)-CALCS!P534,0), 0), 0), ROUND(IF(IF(OR(C534="51", C534="52", C534="66"), (L534*'UNIT VALUES'!$C$26)-CALCS!O534,0)&gt;0, IF(OR(C534="51", C534="52", C534="66"), (L534*'UNIT VALUES'!$C$26)-CALCS!O534,0), 0), 0))</f>
        <v>64754</v>
      </c>
      <c r="U534" s="25">
        <f>IF(C534="22", (O534*'UNIT VALUES'!$D$38)+(Q534*'UNIT VALUES'!$D$39)+(S534*'UNIT VALUES'!$D$40), (O534*'UNIT VALUES'!$D$28)+(Q534*'UNIT VALUES'!$D$29)+(S534*'UNIT VALUES'!$D$30))</f>
        <v>1974417.9906542106</v>
      </c>
      <c r="V534" s="25">
        <f>IF(C534="22",(O534*'UNIT VALUES'!$D$41)+(Q534*'UNIT VALUES'!$D$42)+(R534*'UNIT VALUES'!$D$43),IF(C534="66",(Q534*'UNIT VALUES'!$D$31)+(T534*'UNIT VALUES'!$D$33)+(R534*'UNIT VALUES'!$D$34),(Q534*'UNIT VALUES'!$D$31)+(T534*'UNIT VALUES'!$D$32)+(R534*'UNIT VALUES'!$D$34)))</f>
        <v>2068753.6378598833</v>
      </c>
      <c r="W534" s="25">
        <f t="shared" si="17"/>
        <v>2068754</v>
      </c>
      <c r="X534" s="30">
        <f>ROUND(IF(C534="22", W534*'UNIT VALUES'!$D$44, W534*'UNIT VALUES'!$D$36), 0)</f>
        <v>1808506</v>
      </c>
      <c r="Y534" s="168">
        <f>ROUND(IF(C534="22", IF(U534&gt;V534,O534*'UNIT VALUES'!$D$38*'UNIT VALUES'!$D$44,O534*'UNIT VALUES'!$D$41*'UNIT VALUES'!$D$44),IF(U534&gt;V534, O534*'UNIT VALUES'!$D$28*'UNIT VALUES'!$D$36,0)), 0)</f>
        <v>0</v>
      </c>
      <c r="Z534" s="168">
        <f>ROUND(IF(C534="22", IF(U534&gt;V534,Q534*'UNIT VALUES'!$D$39*'UNIT VALUES'!$D$44,Q534*'UNIT VALUES'!$D$42*'UNIT VALUES'!$D$44), IF(U534&gt;V534, Q534*'UNIT VALUES'!$D$29*'UNIT VALUES'!$D$36, Q534*'UNIT VALUES'!$D$31*'UNIT VALUES'!$D$36)),0)</f>
        <v>675189</v>
      </c>
      <c r="AA534" s="168">
        <f>ROUND(IF(C534="22", IF(U534&gt;V534,0,R534*'UNIT VALUES'!$D$43*'UNIT VALUES'!$D$44),IF(CALCS!U534&gt;CALCS!V534,0,CALCS!R534*'UNIT VALUES'!$D$34*'UNIT VALUES'!$D$36)), 0)</f>
        <v>419176</v>
      </c>
      <c r="AB534" s="168">
        <f>ROUND(IF(C534="22",IF(U534&gt;V534,S534*'UNIT VALUES'!$D$40*'UNIT VALUES'!$D$44,0),IF(U534&gt;V534,S534*'UNIT VALUES'!$D$30*'UNIT VALUES'!$D$36)), 0)</f>
        <v>0</v>
      </c>
      <c r="AC534" s="168">
        <f>ROUND(IF(U534&gt;V534,0,IF(T534&gt;1, IF(C534="66", T534*'UNIT VALUES'!$D$33*'UNIT VALUES'!$D$36,T534*'UNIT VALUES'!$D$32*'UNIT VALUES'!$D$36),0)),0)</f>
        <v>714141</v>
      </c>
      <c r="AD534" t="str">
        <f t="shared" si="18"/>
        <v>221650</v>
      </c>
    </row>
    <row r="535" spans="1:30" x14ac:dyDescent="0.25">
      <c r="A535" s="176" t="s">
        <v>5755</v>
      </c>
      <c r="B535" s="176" t="s">
        <v>1573</v>
      </c>
      <c r="C535" s="176" t="s">
        <v>47</v>
      </c>
      <c r="D535" s="176" t="s">
        <v>48</v>
      </c>
      <c r="E535" s="176" t="s">
        <v>19</v>
      </c>
      <c r="F535" s="176" t="s">
        <v>406</v>
      </c>
      <c r="G535" s="176" t="s">
        <v>944</v>
      </c>
      <c r="H535" s="176" t="s">
        <v>23</v>
      </c>
      <c r="I535" s="176" t="s">
        <v>1600</v>
      </c>
      <c r="J535" s="176" t="s">
        <v>1588</v>
      </c>
      <c r="K535" s="176" t="s">
        <v>2708</v>
      </c>
      <c r="L535" s="176" t="s">
        <v>5756</v>
      </c>
      <c r="M535" s="177">
        <v>26718</v>
      </c>
      <c r="N535" s="177">
        <v>26718</v>
      </c>
      <c r="O535" s="177">
        <v>28013</v>
      </c>
      <c r="P535" s="177">
        <v>0</v>
      </c>
      <c r="Q535" s="177">
        <v>4441</v>
      </c>
      <c r="R535" s="177">
        <v>241</v>
      </c>
      <c r="S535" s="177">
        <v>204</v>
      </c>
      <c r="T535" s="24">
        <f>IF(P535&gt;0, ROUND(IF(IF(OR(C535="51", C535="52", C535="66"), (L535*'UNIT VALUES'!$C$26)-CALCS!P535,0)&gt;0, IF(OR(C535="51", C535="52", C535="66"), (L535*'UNIT VALUES'!$C$26)-CALCS!P535,0), 0), 0), ROUND(IF(IF(OR(C535="51", C535="52", C535="66"), (L535*'UNIT VALUES'!$C$26)-CALCS!O535,0)&gt;0, IF(OR(C535="51", C535="52", C535="66"), (L535*'UNIT VALUES'!$C$26)-CALCS!O535,0), 0), 0))</f>
        <v>0</v>
      </c>
      <c r="U535" s="25">
        <f>IF(C535="22", (O535*'UNIT VALUES'!$D$38)+(Q535*'UNIT VALUES'!$D$39)+(S535*'UNIT VALUES'!$D$40), (O535*'UNIT VALUES'!$D$28)+(Q535*'UNIT VALUES'!$D$29)+(S535*'UNIT VALUES'!$D$30))</f>
        <v>215579.05671294054</v>
      </c>
      <c r="V535" s="25">
        <f>IF(C535="22",(O535*'UNIT VALUES'!$D$41)+(Q535*'UNIT VALUES'!$D$42)+(R535*'UNIT VALUES'!$D$43),IF(C535="66",(Q535*'UNIT VALUES'!$D$31)+(T535*'UNIT VALUES'!$D$33)+(R535*'UNIT VALUES'!$D$34),(Q535*'UNIT VALUES'!$D$31)+(T535*'UNIT VALUES'!$D$32)+(R535*'UNIT VALUES'!$D$34)))</f>
        <v>94138.484610268031</v>
      </c>
      <c r="W535" s="25">
        <f t="shared" si="17"/>
        <v>215579</v>
      </c>
      <c r="X535" s="30">
        <f>ROUND(IF(C535="22", W535*'UNIT VALUES'!$D$44, W535*'UNIT VALUES'!$D$36), 0)</f>
        <v>188459</v>
      </c>
      <c r="Y535" s="168">
        <f>ROUND(IF(C535="22", IF(U535&gt;V535,O535*'UNIT VALUES'!$D$38*'UNIT VALUES'!$D$44,O535*'UNIT VALUES'!$D$41*'UNIT VALUES'!$D$44),IF(U535&gt;V535, O535*'UNIT VALUES'!$D$28*'UNIT VALUES'!$D$36,0)), 0)</f>
        <v>50933</v>
      </c>
      <c r="Z535" s="168">
        <f>ROUND(IF(C535="22", IF(U535&gt;V535,Q535*'UNIT VALUES'!$D$39*'UNIT VALUES'!$D$44,Q535*'UNIT VALUES'!$D$42*'UNIT VALUES'!$D$44), IF(U535&gt;V535, Q535*'UNIT VALUES'!$D$29*'UNIT VALUES'!$D$36, Q535*'UNIT VALUES'!$D$31*'UNIT VALUES'!$D$36)),0)</f>
        <v>108413</v>
      </c>
      <c r="AA535" s="168">
        <f>ROUND(IF(C535="22", IF(U535&gt;V535,0,R535*'UNIT VALUES'!$D$43*'UNIT VALUES'!$D$44),IF(CALCS!U535&gt;CALCS!V535,0,CALCS!R535*'UNIT VALUES'!$D$34*'UNIT VALUES'!$D$36)), 0)</f>
        <v>0</v>
      </c>
      <c r="AB535" s="168">
        <f>ROUND(IF(C535="22",IF(U535&gt;V535,S535*'UNIT VALUES'!$D$40*'UNIT VALUES'!$D$44,0),IF(U535&gt;V535,S535*'UNIT VALUES'!$D$30*'UNIT VALUES'!$D$36)), 0)</f>
        <v>29113</v>
      </c>
      <c r="AC535" s="168">
        <f>ROUND(IF(U535&gt;V535,0,IF(T535&gt;1, IF(C535="66", T535*'UNIT VALUES'!$D$33*'UNIT VALUES'!$D$36,T535*'UNIT VALUES'!$D$32*'UNIT VALUES'!$D$36),0)),0)</f>
        <v>0</v>
      </c>
      <c r="AD535" t="str">
        <f t="shared" si="18"/>
        <v>221698</v>
      </c>
    </row>
    <row r="536" spans="1:30" x14ac:dyDescent="0.25">
      <c r="A536" s="176" t="s">
        <v>5757</v>
      </c>
      <c r="B536" s="176" t="s">
        <v>1573</v>
      </c>
      <c r="C536" s="176" t="s">
        <v>27</v>
      </c>
      <c r="D536" s="176" t="s">
        <v>28</v>
      </c>
      <c r="E536" s="176" t="s">
        <v>19</v>
      </c>
      <c r="F536" s="176" t="s">
        <v>1602</v>
      </c>
      <c r="G536" s="176" t="s">
        <v>1092</v>
      </c>
      <c r="H536" s="176" t="s">
        <v>23</v>
      </c>
      <c r="I536" s="176" t="s">
        <v>1603</v>
      </c>
      <c r="J536" s="176" t="s">
        <v>1584</v>
      </c>
      <c r="K536" s="176" t="s">
        <v>2708</v>
      </c>
      <c r="L536" s="176" t="s">
        <v>5758</v>
      </c>
      <c r="M536" s="177">
        <v>15810</v>
      </c>
      <c r="N536" s="177">
        <v>15810</v>
      </c>
      <c r="O536" s="177">
        <v>14610</v>
      </c>
      <c r="P536" s="177">
        <v>0</v>
      </c>
      <c r="Q536" s="177">
        <v>2586</v>
      </c>
      <c r="R536" s="177">
        <v>631</v>
      </c>
      <c r="S536" s="177">
        <v>72</v>
      </c>
      <c r="T536" s="24">
        <f>IF(P536&gt;0, ROUND(IF(IF(OR(C536="51", C536="52", C536="66"), (L536*'UNIT VALUES'!$C$26)-CALCS!P536,0)&gt;0, IF(OR(C536="51", C536="52", C536="66"), (L536*'UNIT VALUES'!$C$26)-CALCS!P536,0), 0), 0), ROUND(IF(IF(OR(C536="51", C536="52", C536="66"), (L536*'UNIT VALUES'!$C$26)-CALCS!O536,0)&gt;0, IF(OR(C536="51", C536="52", C536="66"), (L536*'UNIT VALUES'!$C$26)-CALCS!O536,0), 0), 0))</f>
        <v>6564</v>
      </c>
      <c r="U536" s="25">
        <f>IF(C536="22", (O536*'UNIT VALUES'!$D$38)+(Q536*'UNIT VALUES'!$D$39)+(S536*'UNIT VALUES'!$D$40), (O536*'UNIT VALUES'!$D$28)+(Q536*'UNIT VALUES'!$D$29)+(S536*'UNIT VALUES'!$D$30))</f>
        <v>114353.7251623678</v>
      </c>
      <c r="V536" s="25">
        <f>IF(C536="22",(O536*'UNIT VALUES'!$D$41)+(Q536*'UNIT VALUES'!$D$42)+(R536*'UNIT VALUES'!$D$43),IF(C536="66",(Q536*'UNIT VALUES'!$D$31)+(T536*'UNIT VALUES'!$D$33)+(R536*'UNIT VALUES'!$D$34),(Q536*'UNIT VALUES'!$D$31)+(T536*'UNIT VALUES'!$D$32)+(R536*'UNIT VALUES'!$D$34)))</f>
        <v>177794.80725060948</v>
      </c>
      <c r="W536" s="25">
        <f t="shared" si="17"/>
        <v>177795</v>
      </c>
      <c r="X536" s="30">
        <f>ROUND(IF(C536="22", W536*'UNIT VALUES'!$D$44, W536*'UNIT VALUES'!$D$36), 0)</f>
        <v>155428</v>
      </c>
      <c r="Y536" s="168">
        <f>ROUND(IF(C536="22", IF(U536&gt;V536,O536*'UNIT VALUES'!$D$38*'UNIT VALUES'!$D$44,O536*'UNIT VALUES'!$D$41*'UNIT VALUES'!$D$44),IF(U536&gt;V536, O536*'UNIT VALUES'!$D$28*'UNIT VALUES'!$D$36,0)), 0)</f>
        <v>0</v>
      </c>
      <c r="Z536" s="168">
        <f>ROUND(IF(C536="22", IF(U536&gt;V536,Q536*'UNIT VALUES'!$D$39*'UNIT VALUES'!$D$44,Q536*'UNIT VALUES'!$D$42*'UNIT VALUES'!$D$44), IF(U536&gt;V536, Q536*'UNIT VALUES'!$D$29*'UNIT VALUES'!$D$36, Q536*'UNIT VALUES'!$D$31*'UNIT VALUES'!$D$36)),0)</f>
        <v>37877</v>
      </c>
      <c r="AA536" s="168">
        <f>ROUND(IF(C536="22", IF(U536&gt;V536,0,R536*'UNIT VALUES'!$D$43*'UNIT VALUES'!$D$44),IF(CALCS!U536&gt;CALCS!V536,0,CALCS!R536*'UNIT VALUES'!$D$34*'UNIT VALUES'!$D$36)), 0)</f>
        <v>45160</v>
      </c>
      <c r="AB536" s="168">
        <f>ROUND(IF(C536="22",IF(U536&gt;V536,S536*'UNIT VALUES'!$D$40*'UNIT VALUES'!$D$44,0),IF(U536&gt;V536,S536*'UNIT VALUES'!$D$30*'UNIT VALUES'!$D$36)), 0)</f>
        <v>0</v>
      </c>
      <c r="AC536" s="168">
        <f>ROUND(IF(U536&gt;V536,0,IF(T536&gt;1, IF(C536="66", T536*'UNIT VALUES'!$D$33*'UNIT VALUES'!$D$36,T536*'UNIT VALUES'!$D$32*'UNIT VALUES'!$D$36),0)),0)</f>
        <v>72391</v>
      </c>
      <c r="AD536" t="str">
        <f t="shared" si="18"/>
        <v>221794</v>
      </c>
    </row>
    <row r="537" spans="1:30" x14ac:dyDescent="0.25">
      <c r="A537" s="176" t="s">
        <v>5759</v>
      </c>
      <c r="B537" s="176" t="s">
        <v>1573</v>
      </c>
      <c r="C537" s="176" t="s">
        <v>99</v>
      </c>
      <c r="D537" s="176" t="s">
        <v>100</v>
      </c>
      <c r="E537" s="176" t="s">
        <v>19</v>
      </c>
      <c r="F537" s="176" t="s">
        <v>1605</v>
      </c>
      <c r="G537" s="176" t="s">
        <v>126</v>
      </c>
      <c r="H537" s="176" t="s">
        <v>23</v>
      </c>
      <c r="I537" s="176" t="s">
        <v>23</v>
      </c>
      <c r="J537" s="176" t="s">
        <v>1588</v>
      </c>
      <c r="K537" s="176" t="s">
        <v>2708</v>
      </c>
      <c r="L537" s="176" t="s">
        <v>5760</v>
      </c>
      <c r="M537" s="177">
        <v>376956</v>
      </c>
      <c r="N537" s="177">
        <v>376826</v>
      </c>
      <c r="O537" s="177">
        <v>360074</v>
      </c>
      <c r="P537" s="177">
        <v>0</v>
      </c>
      <c r="Q537" s="177">
        <v>61094</v>
      </c>
      <c r="R537" s="177">
        <v>5596</v>
      </c>
      <c r="S537" s="177">
        <v>3032</v>
      </c>
      <c r="T537" s="24">
        <f>IF(P537&gt;0, ROUND(IF(IF(OR(C537="51", C537="52", C537="66"), (L537*'UNIT VALUES'!$C$26)-CALCS!P537,0)&gt;0, IF(OR(C537="51", C537="52", C537="66"), (L537*'UNIT VALUES'!$C$26)-CALCS!P537,0), 0), 0), ROUND(IF(IF(OR(C537="51", C537="52", C537="66"), (L537*'UNIT VALUES'!$C$26)-CALCS!O537,0)&gt;0, IF(OR(C537="51", C537="52", C537="66"), (L537*'UNIT VALUES'!$C$26)-CALCS!O537,0), 0), 0))</f>
        <v>0</v>
      </c>
      <c r="U537" s="25">
        <f>IF(C537="22", (O537*'UNIT VALUES'!$D$38)+(Q537*'UNIT VALUES'!$D$39)+(S537*'UNIT VALUES'!$D$40), (O537*'UNIT VALUES'!$D$28)+(Q537*'UNIT VALUES'!$D$29)+(S537*'UNIT VALUES'!$D$30))</f>
        <v>2949901.1664004163</v>
      </c>
      <c r="V537" s="25">
        <f>IF(C537="22",(O537*'UNIT VALUES'!$D$41)+(Q537*'UNIT VALUES'!$D$42)+(R537*'UNIT VALUES'!$D$43),IF(C537="66",(Q537*'UNIT VALUES'!$D$31)+(T537*'UNIT VALUES'!$D$33)+(R537*'UNIT VALUES'!$D$34),(Q537*'UNIT VALUES'!$D$31)+(T537*'UNIT VALUES'!$D$32)+(R537*'UNIT VALUES'!$D$34)))</f>
        <v>1481752.4660828596</v>
      </c>
      <c r="W537" s="25">
        <f t="shared" si="17"/>
        <v>2949901</v>
      </c>
      <c r="X537" s="30">
        <f>ROUND(IF(C537="22", W537*'UNIT VALUES'!$D$44, W537*'UNIT VALUES'!$D$36), 0)</f>
        <v>2578805</v>
      </c>
      <c r="Y537" s="168">
        <f>ROUND(IF(C537="22", IF(U537&gt;V537,O537*'UNIT VALUES'!$D$38*'UNIT VALUES'!$D$44,O537*'UNIT VALUES'!$D$41*'UNIT VALUES'!$D$44),IF(U537&gt;V537, O537*'UNIT VALUES'!$D$28*'UNIT VALUES'!$D$36,0)), 0)</f>
        <v>654679</v>
      </c>
      <c r="Z537" s="168">
        <f>ROUND(IF(C537="22", IF(U537&gt;V537,Q537*'UNIT VALUES'!$D$39*'UNIT VALUES'!$D$44,Q537*'UNIT VALUES'!$D$42*'UNIT VALUES'!$D$44), IF(U537&gt;V537, Q537*'UNIT VALUES'!$D$29*'UNIT VALUES'!$D$36, Q537*'UNIT VALUES'!$D$31*'UNIT VALUES'!$D$36)),0)</f>
        <v>1491420</v>
      </c>
      <c r="AA537" s="168">
        <f>ROUND(IF(C537="22", IF(U537&gt;V537,0,R537*'UNIT VALUES'!$D$43*'UNIT VALUES'!$D$44),IF(CALCS!U537&gt;CALCS!V537,0,CALCS!R537*'UNIT VALUES'!$D$34*'UNIT VALUES'!$D$36)), 0)</f>
        <v>0</v>
      </c>
      <c r="AB537" s="168">
        <f>ROUND(IF(C537="22",IF(U537&gt;V537,S537*'UNIT VALUES'!$D$40*'UNIT VALUES'!$D$44,0),IF(U537&gt;V537,S537*'UNIT VALUES'!$D$30*'UNIT VALUES'!$D$36)), 0)</f>
        <v>432706</v>
      </c>
      <c r="AC537" s="168">
        <f>ROUND(IF(U537&gt;V537,0,IF(T537&gt;1, IF(C537="66", T537*'UNIT VALUES'!$D$33*'UNIT VALUES'!$D$36,T537*'UNIT VALUES'!$D$32*'UNIT VALUES'!$D$36),0)),0)</f>
        <v>0</v>
      </c>
      <c r="AD537" t="str">
        <f t="shared" si="18"/>
        <v>229051</v>
      </c>
    </row>
    <row r="538" spans="1:30" x14ac:dyDescent="0.25">
      <c r="A538" s="176" t="s">
        <v>5761</v>
      </c>
      <c r="B538" s="176" t="s">
        <v>1573</v>
      </c>
      <c r="C538" s="176" t="s">
        <v>99</v>
      </c>
      <c r="D538" s="176" t="s">
        <v>100</v>
      </c>
      <c r="E538" s="176" t="s">
        <v>19</v>
      </c>
      <c r="F538" s="176" t="s">
        <v>1130</v>
      </c>
      <c r="G538" s="176" t="s">
        <v>944</v>
      </c>
      <c r="H538" s="176" t="s">
        <v>23</v>
      </c>
      <c r="I538" s="176" t="s">
        <v>23</v>
      </c>
      <c r="J538" s="176" t="s">
        <v>1588</v>
      </c>
      <c r="K538" s="176" t="s">
        <v>2708</v>
      </c>
      <c r="L538" s="176" t="s">
        <v>5762</v>
      </c>
      <c r="M538" s="177">
        <v>0</v>
      </c>
      <c r="N538" s="177">
        <v>0</v>
      </c>
      <c r="O538" s="177">
        <v>225589</v>
      </c>
      <c r="P538" s="177">
        <v>0</v>
      </c>
      <c r="Q538" s="177">
        <v>23041</v>
      </c>
      <c r="R538" s="177">
        <v>1889</v>
      </c>
      <c r="S538" s="177">
        <v>1114</v>
      </c>
      <c r="T538" s="24">
        <f>IF(P538&gt;0, ROUND(IF(IF(OR(C538="51", C538="52", C538="66"), (L538*'UNIT VALUES'!$C$26)-CALCS!P538,0)&gt;0, IF(OR(C538="51", C538="52", C538="66"), (L538*'UNIT VALUES'!$C$26)-CALCS!P538,0), 0), 0), ROUND(IF(IF(OR(C538="51", C538="52", C538="66"), (L538*'UNIT VALUES'!$C$26)-CALCS!O538,0)&gt;0, IF(OR(C538="51", C538="52", C538="66"), (L538*'UNIT VALUES'!$C$26)-CALCS!O538,0), 0), 0))</f>
        <v>0</v>
      </c>
      <c r="U538" s="25">
        <f>IF(C538="22", (O538*'UNIT VALUES'!$D$38)+(Q538*'UNIT VALUES'!$D$39)+(S538*'UNIT VALUES'!$D$40), (O538*'UNIT VALUES'!$D$28)+(Q538*'UNIT VALUES'!$D$29)+(S538*'UNIT VALUES'!$D$30))</f>
        <v>1294460.2793806009</v>
      </c>
      <c r="V538" s="25">
        <f>IF(C538="22",(O538*'UNIT VALUES'!$D$41)+(Q538*'UNIT VALUES'!$D$42)+(R538*'UNIT VALUES'!$D$43),IF(C538="66",(Q538*'UNIT VALUES'!$D$31)+(T538*'UNIT VALUES'!$D$33)+(R538*'UNIT VALUES'!$D$34),(Q538*'UNIT VALUES'!$D$31)+(T538*'UNIT VALUES'!$D$32)+(R538*'UNIT VALUES'!$D$34)))</f>
        <v>540696.6941830063</v>
      </c>
      <c r="W538" s="25">
        <f t="shared" si="17"/>
        <v>1294460</v>
      </c>
      <c r="X538" s="30">
        <f>ROUND(IF(C538="22", W538*'UNIT VALUES'!$D$44, W538*'UNIT VALUES'!$D$36), 0)</f>
        <v>1131618</v>
      </c>
      <c r="Y538" s="168">
        <f>ROUND(IF(C538="22", IF(U538&gt;V538,O538*'UNIT VALUES'!$D$38*'UNIT VALUES'!$D$44,O538*'UNIT VALUES'!$D$41*'UNIT VALUES'!$D$44),IF(U538&gt;V538, O538*'UNIT VALUES'!$D$28*'UNIT VALUES'!$D$36,0)), 0)</f>
        <v>410161</v>
      </c>
      <c r="Z538" s="168">
        <f>ROUND(IF(C538="22", IF(U538&gt;V538,Q538*'UNIT VALUES'!$D$39*'UNIT VALUES'!$D$44,Q538*'UNIT VALUES'!$D$42*'UNIT VALUES'!$D$44), IF(U538&gt;V538, Q538*'UNIT VALUES'!$D$29*'UNIT VALUES'!$D$36, Q538*'UNIT VALUES'!$D$31*'UNIT VALUES'!$D$36)),0)</f>
        <v>562475</v>
      </c>
      <c r="AA538" s="168">
        <f>ROUND(IF(C538="22", IF(U538&gt;V538,0,R538*'UNIT VALUES'!$D$43*'UNIT VALUES'!$D$44),IF(CALCS!U538&gt;CALCS!V538,0,CALCS!R538*'UNIT VALUES'!$D$34*'UNIT VALUES'!$D$36)), 0)</f>
        <v>0</v>
      </c>
      <c r="AB538" s="168">
        <f>ROUND(IF(C538="22",IF(U538&gt;V538,S538*'UNIT VALUES'!$D$40*'UNIT VALUES'!$D$44,0),IF(U538&gt;V538,S538*'UNIT VALUES'!$D$30*'UNIT VALUES'!$D$36)), 0)</f>
        <v>158982</v>
      </c>
      <c r="AC538" s="168">
        <f>ROUND(IF(U538&gt;V538,0,IF(T538&gt;1, IF(C538="66", T538*'UNIT VALUES'!$D$33*'UNIT VALUES'!$D$36,T538*'UNIT VALUES'!$D$32*'UNIT VALUES'!$D$36),0)),0)</f>
        <v>0</v>
      </c>
      <c r="AD538" t="str">
        <f t="shared" si="18"/>
        <v>229103</v>
      </c>
    </row>
    <row r="539" spans="1:30" x14ac:dyDescent="0.25">
      <c r="A539" s="176" t="s">
        <v>5763</v>
      </c>
      <c r="B539" s="176" t="s">
        <v>9</v>
      </c>
      <c r="C539" s="176" t="s">
        <v>19</v>
      </c>
      <c r="D539" s="176" t="s">
        <v>20</v>
      </c>
      <c r="E539" s="176" t="s">
        <v>1608</v>
      </c>
      <c r="F539" s="176" t="s">
        <v>4738</v>
      </c>
      <c r="G539" s="176" t="s">
        <v>22</v>
      </c>
      <c r="H539" s="176" t="s">
        <v>23</v>
      </c>
      <c r="I539" s="176" t="s">
        <v>23</v>
      </c>
      <c r="J539" s="176" t="s">
        <v>24</v>
      </c>
      <c r="K539" s="176" t="s">
        <v>167</v>
      </c>
      <c r="L539" s="176" t="s">
        <v>4789</v>
      </c>
      <c r="M539" s="177">
        <v>5737773</v>
      </c>
      <c r="N539" s="177">
        <v>5737037</v>
      </c>
      <c r="O539" s="177">
        <v>3688464</v>
      </c>
      <c r="P539" s="177">
        <v>0</v>
      </c>
      <c r="Q539" s="177">
        <v>237456</v>
      </c>
      <c r="R539" s="177">
        <v>370521</v>
      </c>
      <c r="S539" s="177">
        <v>15755</v>
      </c>
      <c r="T539" s="24">
        <f>IF(P539&gt;0, ROUND(IF(IF(OR(C539="51", C539="52", C539="66"), (L539*'UNIT VALUES'!$C$26)-CALCS!P539,0)&gt;0, IF(OR(C539="51", C539="52", C539="66"), (L539*'UNIT VALUES'!$C$26)-CALCS!P539,0), 0), 0), ROUND(IF(IF(OR(C539="51", C539="52", C539="66"), (L539*'UNIT VALUES'!$C$26)-CALCS!O539,0)&gt;0, IF(OR(C539="51", C539="52", C539="66"), (L539*'UNIT VALUES'!$C$26)-CALCS!O539,0), 0), 0))</f>
        <v>0</v>
      </c>
      <c r="U539" s="25">
        <f>IF(C539="22", (O539*'UNIT VALUES'!$D$38)+(Q539*'UNIT VALUES'!$D$39)+(S539*'UNIT VALUES'!$D$40), (O539*'UNIT VALUES'!$D$28)+(Q539*'UNIT VALUES'!$D$29)+(S539*'UNIT VALUES'!$D$30))</f>
        <v>19833743.757009715</v>
      </c>
      <c r="V539" s="25">
        <f>IF(C539="22",(O539*'UNIT VALUES'!$D$41)+(Q539*'UNIT VALUES'!$D$42)+(R539*'UNIT VALUES'!$D$43),IF(C539="66",(Q539*'UNIT VALUES'!$D$31)+(T539*'UNIT VALUES'!$D$33)+(R539*'UNIT VALUES'!$D$34),(Q539*'UNIT VALUES'!$D$31)+(T539*'UNIT VALUES'!$D$32)+(R539*'UNIT VALUES'!$D$34)))</f>
        <v>39676945.61582081</v>
      </c>
      <c r="W539" s="25">
        <f t="shared" si="17"/>
        <v>39676946</v>
      </c>
      <c r="X539" s="30">
        <f>ROUND(IF(C539="22", W539*'UNIT VALUES'!$D$44, W539*'UNIT VALUES'!$D$36), 0)</f>
        <v>33008220</v>
      </c>
      <c r="Y539" s="168">
        <f>ROUND(IF(C539="22", IF(U539&gt;V539,O539*'UNIT VALUES'!$D$38*'UNIT VALUES'!$D$44,O539*'UNIT VALUES'!$D$41*'UNIT VALUES'!$D$44),IF(U539&gt;V539, O539*'UNIT VALUES'!$D$28*'UNIT VALUES'!$D$36,0)), 0)</f>
        <v>5407006</v>
      </c>
      <c r="Z539" s="168">
        <f>ROUND(IF(C539="22", IF(U539&gt;V539,Q539*'UNIT VALUES'!$D$39*'UNIT VALUES'!$D$44,Q539*'UNIT VALUES'!$D$42*'UNIT VALUES'!$D$44), IF(U539&gt;V539, Q539*'UNIT VALUES'!$D$29*'UNIT VALUES'!$D$36, Q539*'UNIT VALUES'!$D$31*'UNIT VALUES'!$D$36)),0)</f>
        <v>3662501</v>
      </c>
      <c r="AA539" s="168">
        <f>ROUND(IF(C539="22", IF(U539&gt;V539,0,R539*'UNIT VALUES'!$D$43*'UNIT VALUES'!$D$44),IF(CALCS!U539&gt;CALCS!V539,0,CALCS!R539*'UNIT VALUES'!$D$34*'UNIT VALUES'!$D$36)), 0)</f>
        <v>23938712</v>
      </c>
      <c r="AB539" s="168">
        <f>ROUND(IF(C539="22",IF(U539&gt;V539,S539*'UNIT VALUES'!$D$40*'UNIT VALUES'!$D$44,0),IF(U539&gt;V539,S539*'UNIT VALUES'!$D$30*'UNIT VALUES'!$D$36)), 0)</f>
        <v>0</v>
      </c>
      <c r="AC539" s="168">
        <f>ROUND(IF(U539&gt;V539,0,IF(T539&gt;1, IF(C539="66", T539*'UNIT VALUES'!$D$33*'UNIT VALUES'!$D$36,T539*'UNIT VALUES'!$D$32*'UNIT VALUES'!$D$36),0)),0)</f>
        <v>0</v>
      </c>
      <c r="AD539" t="str">
        <f t="shared" si="18"/>
        <v>259999</v>
      </c>
    </row>
    <row r="540" spans="1:30" x14ac:dyDescent="0.25">
      <c r="A540" s="176" t="s">
        <v>5764</v>
      </c>
      <c r="B540" s="176" t="s">
        <v>9</v>
      </c>
      <c r="C540" s="176" t="s">
        <v>47</v>
      </c>
      <c r="D540" s="176" t="s">
        <v>48</v>
      </c>
      <c r="E540" s="176" t="s">
        <v>1608</v>
      </c>
      <c r="F540" s="176" t="s">
        <v>29</v>
      </c>
      <c r="G540" s="176" t="s">
        <v>1610</v>
      </c>
      <c r="H540" s="176" t="s">
        <v>1611</v>
      </c>
      <c r="I540" s="176" t="s">
        <v>23</v>
      </c>
      <c r="J540" s="176" t="s">
        <v>1612</v>
      </c>
      <c r="K540" s="176" t="s">
        <v>167</v>
      </c>
      <c r="L540" s="176" t="s">
        <v>5765</v>
      </c>
      <c r="M540" s="177">
        <v>48219</v>
      </c>
      <c r="N540" s="177">
        <v>48219</v>
      </c>
      <c r="O540" s="177">
        <v>45052</v>
      </c>
      <c r="P540" s="177">
        <v>0</v>
      </c>
      <c r="Q540" s="177">
        <v>2189</v>
      </c>
      <c r="R540" s="177">
        <v>9861</v>
      </c>
      <c r="S540" s="177">
        <v>230</v>
      </c>
      <c r="T540" s="24">
        <f>IF(P540&gt;0, ROUND(IF(IF(OR(C540="51", C540="52", C540="66"), (L540*'UNIT VALUES'!$C$26)-CALCS!P540,0)&gt;0, IF(OR(C540="51", C540="52", C540="66"), (L540*'UNIT VALUES'!$C$26)-CALCS!P540,0), 0), 0), ROUND(IF(IF(OR(C540="51", C540="52", C540="66"), (L540*'UNIT VALUES'!$C$26)-CALCS!O540,0)&gt;0, IF(OR(C540="51", C540="52", C540="66"), (L540*'UNIT VALUES'!$C$26)-CALCS!O540,0), 0), 0))</f>
        <v>33864</v>
      </c>
      <c r="U540" s="25">
        <f>IF(C540="22", (O540*'UNIT VALUES'!$D$38)+(Q540*'UNIT VALUES'!$D$39)+(S540*'UNIT VALUES'!$D$40), (O540*'UNIT VALUES'!$D$28)+(Q540*'UNIT VALUES'!$D$29)+(S540*'UNIT VALUES'!$D$30))</f>
        <v>192374.87045621296</v>
      </c>
      <c r="V540" s="25">
        <f>IF(C540="22",(O540*'UNIT VALUES'!$D$41)+(Q540*'UNIT VALUES'!$D$42)+(R540*'UNIT VALUES'!$D$43),IF(C540="66",(Q540*'UNIT VALUES'!$D$31)+(T540*'UNIT VALUES'!$D$33)+(R540*'UNIT VALUES'!$D$34),(Q540*'UNIT VALUES'!$D$31)+(T540*'UNIT VALUES'!$D$32)+(R540*'UNIT VALUES'!$D$34)))</f>
        <v>1271181.938561568</v>
      </c>
      <c r="W540" s="25">
        <f t="shared" si="17"/>
        <v>1271182</v>
      </c>
      <c r="X540" s="30">
        <f>ROUND(IF(C540="22", W540*'UNIT VALUES'!$D$44, W540*'UNIT VALUES'!$D$36), 0)</f>
        <v>1111268</v>
      </c>
      <c r="Y540" s="168">
        <f>ROUND(IF(C540="22", IF(U540&gt;V540,O540*'UNIT VALUES'!$D$38*'UNIT VALUES'!$D$44,O540*'UNIT VALUES'!$D$41*'UNIT VALUES'!$D$44),IF(U540&gt;V540, O540*'UNIT VALUES'!$D$28*'UNIT VALUES'!$D$36,0)), 0)</f>
        <v>0</v>
      </c>
      <c r="Z540" s="168">
        <f>ROUND(IF(C540="22", IF(U540&gt;V540,Q540*'UNIT VALUES'!$D$39*'UNIT VALUES'!$D$44,Q540*'UNIT VALUES'!$D$42*'UNIT VALUES'!$D$44), IF(U540&gt;V540, Q540*'UNIT VALUES'!$D$29*'UNIT VALUES'!$D$36, Q540*'UNIT VALUES'!$D$31*'UNIT VALUES'!$D$36)),0)</f>
        <v>32063</v>
      </c>
      <c r="AA540" s="168">
        <f>ROUND(IF(C540="22", IF(U540&gt;V540,0,R540*'UNIT VALUES'!$D$43*'UNIT VALUES'!$D$44),IF(CALCS!U540&gt;CALCS!V540,0,CALCS!R540*'UNIT VALUES'!$D$34*'UNIT VALUES'!$D$36)), 0)</f>
        <v>705736</v>
      </c>
      <c r="AB540" s="168">
        <f>ROUND(IF(C540="22",IF(U540&gt;V540,S540*'UNIT VALUES'!$D$40*'UNIT VALUES'!$D$44,0),IF(U540&gt;V540,S540*'UNIT VALUES'!$D$30*'UNIT VALUES'!$D$36)), 0)</f>
        <v>0</v>
      </c>
      <c r="AC540" s="168">
        <f>ROUND(IF(U540&gt;V540,0,IF(T540&gt;1, IF(C540="66", T540*'UNIT VALUES'!$D$33*'UNIT VALUES'!$D$36,T540*'UNIT VALUES'!$D$32*'UNIT VALUES'!$D$36),0)),0)</f>
        <v>373470</v>
      </c>
      <c r="AD540" t="str">
        <f t="shared" si="18"/>
        <v>250078</v>
      </c>
    </row>
    <row r="541" spans="1:30" x14ac:dyDescent="0.25">
      <c r="A541" s="176" t="s">
        <v>5766</v>
      </c>
      <c r="B541" s="176" t="s">
        <v>9</v>
      </c>
      <c r="C541" s="176" t="s">
        <v>47</v>
      </c>
      <c r="D541" s="176" t="s">
        <v>48</v>
      </c>
      <c r="E541" s="176" t="s">
        <v>1608</v>
      </c>
      <c r="F541" s="176" t="s">
        <v>1295</v>
      </c>
      <c r="G541" s="176" t="s">
        <v>176</v>
      </c>
      <c r="H541" s="176" t="s">
        <v>1614</v>
      </c>
      <c r="I541" s="176" t="s">
        <v>1614</v>
      </c>
      <c r="J541" s="176" t="s">
        <v>1615</v>
      </c>
      <c r="K541" s="176" t="s">
        <v>167</v>
      </c>
      <c r="L541" s="176" t="s">
        <v>5767</v>
      </c>
      <c r="M541" s="177">
        <v>34196</v>
      </c>
      <c r="N541" s="177">
        <v>34196</v>
      </c>
      <c r="O541" s="177">
        <v>44434</v>
      </c>
      <c r="P541" s="177">
        <v>0</v>
      </c>
      <c r="Q541" s="177">
        <v>4367</v>
      </c>
      <c r="R541" s="177">
        <v>5173</v>
      </c>
      <c r="S541" s="177">
        <v>220</v>
      </c>
      <c r="T541" s="24">
        <f>IF(P541&gt;0, ROUND(IF(IF(OR(C541="51", C541="52", C541="66"), (L541*'UNIT VALUES'!$C$26)-CALCS!P541,0)&gt;0, IF(OR(C541="51", C541="52", C541="66"), (L541*'UNIT VALUES'!$C$26)-CALCS!P541,0), 0), 0), ROUND(IF(IF(OR(C541="51", C541="52", C541="66"), (L541*'UNIT VALUES'!$C$26)-CALCS!O541,0)&gt;0, IF(OR(C541="51", C541="52", C541="66"), (L541*'UNIT VALUES'!$C$26)-CALCS!O541,0), 0), 0))</f>
        <v>0</v>
      </c>
      <c r="U541" s="25">
        <f>IF(C541="22", (O541*'UNIT VALUES'!$D$38)+(Q541*'UNIT VALUES'!$D$39)+(S541*'UNIT VALUES'!$D$40), (O541*'UNIT VALUES'!$D$28)+(Q541*'UNIT VALUES'!$D$29)+(S541*'UNIT VALUES'!$D$30))</f>
        <v>250277.30929351298</v>
      </c>
      <c r="V541" s="25">
        <f>IF(C541="22",(O541*'UNIT VALUES'!$D$41)+(Q541*'UNIT VALUES'!$D$42)+(R541*'UNIT VALUES'!$D$43),IF(C541="66",(Q541*'UNIT VALUES'!$D$31)+(T541*'UNIT VALUES'!$D$33)+(R541*'UNIT VALUES'!$D$34),(Q541*'UNIT VALUES'!$D$31)+(T541*'UNIT VALUES'!$D$32)+(R541*'UNIT VALUES'!$D$34)))</f>
        <v>496667.76079724601</v>
      </c>
      <c r="W541" s="25">
        <f t="shared" si="17"/>
        <v>496668</v>
      </c>
      <c r="X541" s="30">
        <f>ROUND(IF(C541="22", W541*'UNIT VALUES'!$D$44, W541*'UNIT VALUES'!$D$36), 0)</f>
        <v>434187</v>
      </c>
      <c r="Y541" s="168">
        <f>ROUND(IF(C541="22", IF(U541&gt;V541,O541*'UNIT VALUES'!$D$38*'UNIT VALUES'!$D$44,O541*'UNIT VALUES'!$D$41*'UNIT VALUES'!$D$44),IF(U541&gt;V541, O541*'UNIT VALUES'!$D$28*'UNIT VALUES'!$D$36,0)), 0)</f>
        <v>0</v>
      </c>
      <c r="Z541" s="168">
        <f>ROUND(IF(C541="22", IF(U541&gt;V541,Q541*'UNIT VALUES'!$D$39*'UNIT VALUES'!$D$44,Q541*'UNIT VALUES'!$D$42*'UNIT VALUES'!$D$44), IF(U541&gt;V541, Q541*'UNIT VALUES'!$D$29*'UNIT VALUES'!$D$36, Q541*'UNIT VALUES'!$D$31*'UNIT VALUES'!$D$36)),0)</f>
        <v>63964</v>
      </c>
      <c r="AA541" s="168">
        <f>ROUND(IF(C541="22", IF(U541&gt;V541,0,R541*'UNIT VALUES'!$D$43*'UNIT VALUES'!$D$44),IF(CALCS!U541&gt;CALCS!V541,0,CALCS!R541*'UNIT VALUES'!$D$34*'UNIT VALUES'!$D$36)), 0)</f>
        <v>370223</v>
      </c>
      <c r="AB541" s="168">
        <f>ROUND(IF(C541="22",IF(U541&gt;V541,S541*'UNIT VALUES'!$D$40*'UNIT VALUES'!$D$44,0),IF(U541&gt;V541,S541*'UNIT VALUES'!$D$30*'UNIT VALUES'!$D$36)), 0)</f>
        <v>0</v>
      </c>
      <c r="AC541" s="168">
        <f>ROUND(IF(U541&gt;V541,0,IF(T541&gt;1, IF(C541="66", T541*'UNIT VALUES'!$D$33*'UNIT VALUES'!$D$36,T541*'UNIT VALUES'!$D$32*'UNIT VALUES'!$D$36),0)),0)</f>
        <v>0</v>
      </c>
      <c r="AD541" t="str">
        <f t="shared" si="18"/>
        <v>250126</v>
      </c>
    </row>
    <row r="542" spans="1:30" x14ac:dyDescent="0.25">
      <c r="A542" s="176" t="s">
        <v>5768</v>
      </c>
      <c r="B542" s="176" t="s">
        <v>9</v>
      </c>
      <c r="C542" s="176" t="s">
        <v>27</v>
      </c>
      <c r="D542" s="176" t="s">
        <v>28</v>
      </c>
      <c r="E542" s="176" t="s">
        <v>1608</v>
      </c>
      <c r="F542" s="176" t="s">
        <v>1146</v>
      </c>
      <c r="G542" s="176" t="s">
        <v>227</v>
      </c>
      <c r="H542" s="176" t="s">
        <v>1617</v>
      </c>
      <c r="I542" s="176" t="s">
        <v>1618</v>
      </c>
      <c r="J542" s="176" t="s">
        <v>1619</v>
      </c>
      <c r="K542" s="176" t="s">
        <v>167</v>
      </c>
      <c r="L542" s="176" t="s">
        <v>5769</v>
      </c>
      <c r="M542" s="177">
        <v>0</v>
      </c>
      <c r="N542" s="177">
        <v>0</v>
      </c>
      <c r="O542" s="177">
        <v>44254</v>
      </c>
      <c r="P542" s="177">
        <v>0</v>
      </c>
      <c r="Q542" s="177">
        <v>5166</v>
      </c>
      <c r="R542" s="177">
        <v>2955</v>
      </c>
      <c r="S542" s="177">
        <v>196</v>
      </c>
      <c r="T542" s="24">
        <f>IF(P542&gt;0, ROUND(IF(IF(OR(C542="51", C542="52", C542="66"), (L542*'UNIT VALUES'!$C$26)-CALCS!P542,0)&gt;0, IF(OR(C542="51", C542="52", C542="66"), (L542*'UNIT VALUES'!$C$26)-CALCS!P542,0), 0), 0), ROUND(IF(IF(OR(C542="51", C542="52", C542="66"), (L542*'UNIT VALUES'!$C$26)-CALCS!O542,0)&gt;0, IF(OR(C542="51", C542="52", C542="66"), (L542*'UNIT VALUES'!$C$26)-CALCS!O542,0), 0), 0))</f>
        <v>0</v>
      </c>
      <c r="U542" s="25">
        <f>IF(C542="22", (O542*'UNIT VALUES'!$D$38)+(Q542*'UNIT VALUES'!$D$39)+(S542*'UNIT VALUES'!$D$40), (O542*'UNIT VALUES'!$D$28)+(Q542*'UNIT VALUES'!$D$29)+(S542*'UNIT VALUES'!$D$30))</f>
        <v>268296.87884144072</v>
      </c>
      <c r="V542" s="25">
        <f>IF(C542="22",(O542*'UNIT VALUES'!$D$41)+(Q542*'UNIT VALUES'!$D$42)+(R542*'UNIT VALUES'!$D$43),IF(C542="66",(Q542*'UNIT VALUES'!$D$31)+(T542*'UNIT VALUES'!$D$33)+(R542*'UNIT VALUES'!$D$34),(Q542*'UNIT VALUES'!$D$31)+(T542*'UNIT VALUES'!$D$32)+(R542*'UNIT VALUES'!$D$34)))</f>
        <v>328473.42293916282</v>
      </c>
      <c r="W542" s="25">
        <f t="shared" si="17"/>
        <v>328473</v>
      </c>
      <c r="X542" s="30">
        <f>ROUND(IF(C542="22", W542*'UNIT VALUES'!$D$44, W542*'UNIT VALUES'!$D$36), 0)</f>
        <v>287151</v>
      </c>
      <c r="Y542" s="168">
        <f>ROUND(IF(C542="22", IF(U542&gt;V542,O542*'UNIT VALUES'!$D$38*'UNIT VALUES'!$D$44,O542*'UNIT VALUES'!$D$41*'UNIT VALUES'!$D$44),IF(U542&gt;V542, O542*'UNIT VALUES'!$D$28*'UNIT VALUES'!$D$36,0)), 0)</f>
        <v>0</v>
      </c>
      <c r="Z542" s="168">
        <f>ROUND(IF(C542="22", IF(U542&gt;V542,Q542*'UNIT VALUES'!$D$39*'UNIT VALUES'!$D$44,Q542*'UNIT VALUES'!$D$42*'UNIT VALUES'!$D$44), IF(U542&gt;V542, Q542*'UNIT VALUES'!$D$29*'UNIT VALUES'!$D$36, Q542*'UNIT VALUES'!$D$31*'UNIT VALUES'!$D$36)),0)</f>
        <v>75667</v>
      </c>
      <c r="AA542" s="168">
        <f>ROUND(IF(C542="22", IF(U542&gt;V542,0,R542*'UNIT VALUES'!$D$43*'UNIT VALUES'!$D$44),IF(CALCS!U542&gt;CALCS!V542,0,CALCS!R542*'UNIT VALUES'!$D$34*'UNIT VALUES'!$D$36)), 0)</f>
        <v>211485</v>
      </c>
      <c r="AB542" s="168">
        <f>ROUND(IF(C542="22",IF(U542&gt;V542,S542*'UNIT VALUES'!$D$40*'UNIT VALUES'!$D$44,0),IF(U542&gt;V542,S542*'UNIT VALUES'!$D$30*'UNIT VALUES'!$D$36)), 0)</f>
        <v>0</v>
      </c>
      <c r="AC542" s="168">
        <f>ROUND(IF(U542&gt;V542,0,IF(T542&gt;1, IF(C542="66", T542*'UNIT VALUES'!$D$33*'UNIT VALUES'!$D$36,T542*'UNIT VALUES'!$D$32*'UNIT VALUES'!$D$36),0)),0)</f>
        <v>0</v>
      </c>
      <c r="AD542" t="str">
        <f t="shared" si="18"/>
        <v>250168</v>
      </c>
    </row>
    <row r="543" spans="1:30" x14ac:dyDescent="0.25">
      <c r="A543" s="176" t="s">
        <v>5770</v>
      </c>
      <c r="B543" s="176" t="s">
        <v>9</v>
      </c>
      <c r="C543" s="176" t="s">
        <v>27</v>
      </c>
      <c r="D543" s="176" t="s">
        <v>28</v>
      </c>
      <c r="E543" s="176" t="s">
        <v>1608</v>
      </c>
      <c r="F543" s="176" t="s">
        <v>1621</v>
      </c>
      <c r="G543" s="176" t="s">
        <v>196</v>
      </c>
      <c r="H543" s="176" t="s">
        <v>55</v>
      </c>
      <c r="I543" s="176" t="s">
        <v>55</v>
      </c>
      <c r="J543" s="176" t="s">
        <v>4646</v>
      </c>
      <c r="K543" s="176" t="s">
        <v>167</v>
      </c>
      <c r="L543" s="176" t="s">
        <v>5771</v>
      </c>
      <c r="M543" s="177">
        <v>563474</v>
      </c>
      <c r="N543" s="177">
        <v>562994</v>
      </c>
      <c r="O543" s="177">
        <v>673184</v>
      </c>
      <c r="P543" s="177">
        <v>0</v>
      </c>
      <c r="Q543" s="177">
        <v>130775</v>
      </c>
      <c r="R543" s="177">
        <v>147967</v>
      </c>
      <c r="S543" s="177">
        <v>8174</v>
      </c>
      <c r="T543" s="24">
        <f>IF(P543&gt;0, ROUND(IF(IF(OR(C543="51", C543="52", C543="66"), (L543*'UNIT VALUES'!$C$26)-CALCS!P543,0)&gt;0, IF(OR(C543="51", C543="52", C543="66"), (L543*'UNIT VALUES'!$C$26)-CALCS!P543,0), 0), 0), ROUND(IF(IF(OR(C543="51", C543="52", C543="66"), (L543*'UNIT VALUES'!$C$26)-CALCS!O543,0)&gt;0, IF(OR(C543="51", C543="52", C543="66"), (L543*'UNIT VALUES'!$C$26)-CALCS!O543,0), 0), 0))</f>
        <v>428246</v>
      </c>
      <c r="U543" s="25">
        <f>IF(C543="22", (O543*'UNIT VALUES'!$D$38)+(Q543*'UNIT VALUES'!$D$39)+(S543*'UNIT VALUES'!$D$40), (O543*'UNIT VALUES'!$D$28)+(Q543*'UNIT VALUES'!$D$29)+(S543*'UNIT VALUES'!$D$30))</f>
        <v>6386373.4554017317</v>
      </c>
      <c r="V543" s="25">
        <f>IF(C543="22",(O543*'UNIT VALUES'!$D$41)+(Q543*'UNIT VALUES'!$D$42)+(R543*'UNIT VALUES'!$D$43),IF(C543="66",(Q543*'UNIT VALUES'!$D$31)+(T543*'UNIT VALUES'!$D$33)+(R543*'UNIT VALUES'!$D$34),(Q543*'UNIT VALUES'!$D$31)+(T543*'UNIT VALUES'!$D$32)+(R543*'UNIT VALUES'!$D$34)))</f>
        <v>19707324.971464425</v>
      </c>
      <c r="W543" s="25">
        <f t="shared" si="17"/>
        <v>19707325</v>
      </c>
      <c r="X543" s="30">
        <f>ROUND(IF(C543="22", W543*'UNIT VALUES'!$D$44, W543*'UNIT VALUES'!$D$36), 0)</f>
        <v>17228155</v>
      </c>
      <c r="Y543" s="168">
        <f>ROUND(IF(C543="22", IF(U543&gt;V543,O543*'UNIT VALUES'!$D$38*'UNIT VALUES'!$D$44,O543*'UNIT VALUES'!$D$41*'UNIT VALUES'!$D$44),IF(U543&gt;V543, O543*'UNIT VALUES'!$D$28*'UNIT VALUES'!$D$36,0)), 0)</f>
        <v>0</v>
      </c>
      <c r="Z543" s="168">
        <f>ROUND(IF(C543="22", IF(U543&gt;V543,Q543*'UNIT VALUES'!$D$39*'UNIT VALUES'!$D$44,Q543*'UNIT VALUES'!$D$42*'UNIT VALUES'!$D$44), IF(U543&gt;V543, Q543*'UNIT VALUES'!$D$29*'UNIT VALUES'!$D$36, Q543*'UNIT VALUES'!$D$31*'UNIT VALUES'!$D$36)),0)</f>
        <v>1915479</v>
      </c>
      <c r="AA543" s="168">
        <f>ROUND(IF(C543="22", IF(U543&gt;V543,0,R543*'UNIT VALUES'!$D$43*'UNIT VALUES'!$D$44),IF(CALCS!U543&gt;CALCS!V543,0,CALCS!R543*'UNIT VALUES'!$D$34*'UNIT VALUES'!$D$36)), 0)</f>
        <v>10589757</v>
      </c>
      <c r="AB543" s="168">
        <f>ROUND(IF(C543="22",IF(U543&gt;V543,S543*'UNIT VALUES'!$D$40*'UNIT VALUES'!$D$44,0),IF(U543&gt;V543,S543*'UNIT VALUES'!$D$30*'UNIT VALUES'!$D$36)), 0)</f>
        <v>0</v>
      </c>
      <c r="AC543" s="168">
        <f>ROUND(IF(U543&gt;V543,0,IF(T543&gt;1, IF(C543="66", T543*'UNIT VALUES'!$D$33*'UNIT VALUES'!$D$36,T543*'UNIT VALUES'!$D$32*'UNIT VALUES'!$D$36),0)),0)</f>
        <v>4722918</v>
      </c>
      <c r="AD543" t="str">
        <f t="shared" si="18"/>
        <v>250282</v>
      </c>
    </row>
    <row r="544" spans="1:30" x14ac:dyDescent="0.25">
      <c r="A544" s="176" t="s">
        <v>5772</v>
      </c>
      <c r="B544" s="176" t="s">
        <v>9</v>
      </c>
      <c r="C544" s="176" t="s">
        <v>47</v>
      </c>
      <c r="D544" s="176" t="s">
        <v>48</v>
      </c>
      <c r="E544" s="176" t="s">
        <v>1608</v>
      </c>
      <c r="F544" s="176" t="s">
        <v>1623</v>
      </c>
      <c r="G544" s="176" t="s">
        <v>1624</v>
      </c>
      <c r="H544" s="176" t="s">
        <v>1625</v>
      </c>
      <c r="I544" s="176" t="s">
        <v>1625</v>
      </c>
      <c r="J544" s="176" t="s">
        <v>4646</v>
      </c>
      <c r="K544" s="176" t="s">
        <v>167</v>
      </c>
      <c r="L544" s="176" t="s">
        <v>5773</v>
      </c>
      <c r="M544" s="177">
        <v>95172</v>
      </c>
      <c r="N544" s="177">
        <v>95172</v>
      </c>
      <c r="O544" s="177">
        <v>95630</v>
      </c>
      <c r="P544" s="177">
        <v>0</v>
      </c>
      <c r="Q544" s="177">
        <v>17253</v>
      </c>
      <c r="R544" s="177">
        <v>13758</v>
      </c>
      <c r="S544" s="177">
        <v>834</v>
      </c>
      <c r="T544" s="24">
        <f>IF(P544&gt;0, ROUND(IF(IF(OR(C544="51", C544="52", C544="66"), (L544*'UNIT VALUES'!$C$26)-CALCS!P544,0)&gt;0, IF(OR(C544="51", C544="52", C544="66"), (L544*'UNIT VALUES'!$C$26)-CALCS!P544,0), 0), 0), ROUND(IF(IF(OR(C544="51", C544="52", C544="66"), (L544*'UNIT VALUES'!$C$26)-CALCS!O544,0)&gt;0, IF(OR(C544="51", C544="52", C544="66"), (L544*'UNIT VALUES'!$C$26)-CALCS!O544,0), 0), 0))</f>
        <v>19400</v>
      </c>
      <c r="U544" s="25">
        <f>IF(C544="22", (O544*'UNIT VALUES'!$D$38)+(Q544*'UNIT VALUES'!$D$39)+(S544*'UNIT VALUES'!$D$40), (O544*'UNIT VALUES'!$D$28)+(Q544*'UNIT VALUES'!$D$29)+(S544*'UNIT VALUES'!$D$30))</f>
        <v>816830.36860564665</v>
      </c>
      <c r="V544" s="25">
        <f>IF(C544="22",(O544*'UNIT VALUES'!$D$41)+(Q544*'UNIT VALUES'!$D$42)+(R544*'UNIT VALUES'!$D$43),IF(C544="66",(Q544*'UNIT VALUES'!$D$31)+(T544*'UNIT VALUES'!$D$33)+(R544*'UNIT VALUES'!$D$34),(Q544*'UNIT VALUES'!$D$31)+(T544*'UNIT VALUES'!$D$32)+(R544*'UNIT VALUES'!$D$34)))</f>
        <v>1660142.9886960993</v>
      </c>
      <c r="W544" s="25">
        <f t="shared" si="17"/>
        <v>1660143</v>
      </c>
      <c r="X544" s="30">
        <f>ROUND(IF(C544="22", W544*'UNIT VALUES'!$D$44, W544*'UNIT VALUES'!$D$36), 0)</f>
        <v>1451298</v>
      </c>
      <c r="Y544" s="168">
        <f>ROUND(IF(C544="22", IF(U544&gt;V544,O544*'UNIT VALUES'!$D$38*'UNIT VALUES'!$D$44,O544*'UNIT VALUES'!$D$41*'UNIT VALUES'!$D$44),IF(U544&gt;V544, O544*'UNIT VALUES'!$D$28*'UNIT VALUES'!$D$36,0)), 0)</f>
        <v>0</v>
      </c>
      <c r="Z544" s="168">
        <f>ROUND(IF(C544="22", IF(U544&gt;V544,Q544*'UNIT VALUES'!$D$39*'UNIT VALUES'!$D$44,Q544*'UNIT VALUES'!$D$42*'UNIT VALUES'!$D$44), IF(U544&gt;V544, Q544*'UNIT VALUES'!$D$29*'UNIT VALUES'!$D$36, Q544*'UNIT VALUES'!$D$31*'UNIT VALUES'!$D$36)),0)</f>
        <v>252707</v>
      </c>
      <c r="AA544" s="168">
        <f>ROUND(IF(C544="22", IF(U544&gt;V544,0,R544*'UNIT VALUES'!$D$43*'UNIT VALUES'!$D$44),IF(CALCS!U544&gt;CALCS!V544,0,CALCS!R544*'UNIT VALUES'!$D$34*'UNIT VALUES'!$D$36)), 0)</f>
        <v>984638</v>
      </c>
      <c r="AB544" s="168">
        <f>ROUND(IF(C544="22",IF(U544&gt;V544,S544*'UNIT VALUES'!$D$40*'UNIT VALUES'!$D$44,0),IF(U544&gt;V544,S544*'UNIT VALUES'!$D$30*'UNIT VALUES'!$D$36)), 0)</f>
        <v>0</v>
      </c>
      <c r="AC544" s="168">
        <f>ROUND(IF(U544&gt;V544,0,IF(T544&gt;1, IF(C544="66", T544*'UNIT VALUES'!$D$33*'UNIT VALUES'!$D$36,T544*'UNIT VALUES'!$D$32*'UNIT VALUES'!$D$36),0)),0)</f>
        <v>213953</v>
      </c>
      <c r="AD544" t="str">
        <f t="shared" si="18"/>
        <v>250354</v>
      </c>
    </row>
    <row r="545" spans="1:30" x14ac:dyDescent="0.25">
      <c r="A545" s="176" t="s">
        <v>5774</v>
      </c>
      <c r="B545" s="176" t="s">
        <v>9</v>
      </c>
      <c r="C545" s="176" t="s">
        <v>47</v>
      </c>
      <c r="D545" s="176" t="s">
        <v>48</v>
      </c>
      <c r="E545" s="176" t="s">
        <v>1608</v>
      </c>
      <c r="F545" s="176" t="s">
        <v>1627</v>
      </c>
      <c r="G545" s="176" t="s">
        <v>1014</v>
      </c>
      <c r="H545" s="176" t="s">
        <v>1628</v>
      </c>
      <c r="I545" s="176" t="s">
        <v>23</v>
      </c>
      <c r="J545" s="176" t="s">
        <v>4646</v>
      </c>
      <c r="K545" s="176" t="s">
        <v>167</v>
      </c>
      <c r="L545" s="176" t="s">
        <v>5775</v>
      </c>
      <c r="M545" s="177">
        <v>55062</v>
      </c>
      <c r="N545" s="177">
        <v>55062</v>
      </c>
      <c r="O545" s="177">
        <v>59126</v>
      </c>
      <c r="P545" s="177">
        <v>0</v>
      </c>
      <c r="Q545" s="177">
        <v>6996</v>
      </c>
      <c r="R545" s="177">
        <v>14239</v>
      </c>
      <c r="S545" s="177">
        <v>431</v>
      </c>
      <c r="T545" s="24">
        <f>IF(P545&gt;0, ROUND(IF(IF(OR(C545="51", C545="52", C545="66"), (L545*'UNIT VALUES'!$C$26)-CALCS!P545,0)&gt;0, IF(OR(C545="51", C545="52", C545="66"), (L545*'UNIT VALUES'!$C$26)-CALCS!P545,0), 0), 0), ROUND(IF(IF(OR(C545="51", C545="52", C545="66"), (L545*'UNIT VALUES'!$C$26)-CALCS!O545,0)&gt;0, IF(OR(C545="51", C545="52", C545="66"), (L545*'UNIT VALUES'!$C$26)-CALCS!O545,0), 0), 0))</f>
        <v>26253</v>
      </c>
      <c r="U545" s="25">
        <f>IF(C545="22", (O545*'UNIT VALUES'!$D$38)+(Q545*'UNIT VALUES'!$D$39)+(S545*'UNIT VALUES'!$D$40), (O545*'UNIT VALUES'!$D$28)+(Q545*'UNIT VALUES'!$D$29)+(S545*'UNIT VALUES'!$D$30))</f>
        <v>388694.07966724713</v>
      </c>
      <c r="V545" s="25">
        <f>IF(C545="22",(O545*'UNIT VALUES'!$D$41)+(Q545*'UNIT VALUES'!$D$42)+(R545*'UNIT VALUES'!$D$43),IF(C545="66",(Q545*'UNIT VALUES'!$D$31)+(T545*'UNIT VALUES'!$D$33)+(R545*'UNIT VALUES'!$D$34),(Q545*'UNIT VALUES'!$D$31)+(T545*'UNIT VALUES'!$D$32)+(R545*'UNIT VALUES'!$D$34)))</f>
        <v>1614120.5017386368</v>
      </c>
      <c r="W545" s="25">
        <f t="shared" si="17"/>
        <v>1614121</v>
      </c>
      <c r="X545" s="30">
        <f>ROUND(IF(C545="22", W545*'UNIT VALUES'!$D$44, W545*'UNIT VALUES'!$D$36), 0)</f>
        <v>1411066</v>
      </c>
      <c r="Y545" s="168">
        <f>ROUND(IF(C545="22", IF(U545&gt;V545,O545*'UNIT VALUES'!$D$38*'UNIT VALUES'!$D$44,O545*'UNIT VALUES'!$D$41*'UNIT VALUES'!$D$44),IF(U545&gt;V545, O545*'UNIT VALUES'!$D$28*'UNIT VALUES'!$D$36,0)), 0)</f>
        <v>0</v>
      </c>
      <c r="Z545" s="168">
        <f>ROUND(IF(C545="22", IF(U545&gt;V545,Q545*'UNIT VALUES'!$D$39*'UNIT VALUES'!$D$44,Q545*'UNIT VALUES'!$D$42*'UNIT VALUES'!$D$44), IF(U545&gt;V545, Q545*'UNIT VALUES'!$D$29*'UNIT VALUES'!$D$36, Q545*'UNIT VALUES'!$D$31*'UNIT VALUES'!$D$36)),0)</f>
        <v>102471</v>
      </c>
      <c r="AA545" s="168">
        <f>ROUND(IF(C545="22", IF(U545&gt;V545,0,R545*'UNIT VALUES'!$D$43*'UNIT VALUES'!$D$44),IF(CALCS!U545&gt;CALCS!V545,0,CALCS!R545*'UNIT VALUES'!$D$34*'UNIT VALUES'!$D$36)), 0)</f>
        <v>1019062</v>
      </c>
      <c r="AB545" s="168">
        <f>ROUND(IF(C545="22",IF(U545&gt;V545,S545*'UNIT VALUES'!$D$40*'UNIT VALUES'!$D$44,0),IF(U545&gt;V545,S545*'UNIT VALUES'!$D$30*'UNIT VALUES'!$D$36)), 0)</f>
        <v>0</v>
      </c>
      <c r="AC545" s="168">
        <f>ROUND(IF(U545&gt;V545,0,IF(T545&gt;1, IF(C545="66", T545*'UNIT VALUES'!$D$33*'UNIT VALUES'!$D$36,T545*'UNIT VALUES'!$D$32*'UNIT VALUES'!$D$36),0)),0)</f>
        <v>289532</v>
      </c>
      <c r="AD545" t="str">
        <f t="shared" si="18"/>
        <v>250372</v>
      </c>
    </row>
    <row r="546" spans="1:30" x14ac:dyDescent="0.25">
      <c r="A546" s="176" t="s">
        <v>5776</v>
      </c>
      <c r="B546" s="176" t="s">
        <v>9</v>
      </c>
      <c r="C546" s="176" t="s">
        <v>27</v>
      </c>
      <c r="D546" s="176" t="s">
        <v>28</v>
      </c>
      <c r="E546" s="176" t="s">
        <v>1608</v>
      </c>
      <c r="F546" s="176" t="s">
        <v>1630</v>
      </c>
      <c r="G546" s="176" t="s">
        <v>1610</v>
      </c>
      <c r="H546" s="176" t="s">
        <v>1631</v>
      </c>
      <c r="I546" s="176" t="s">
        <v>1631</v>
      </c>
      <c r="J546" s="176" t="s">
        <v>1612</v>
      </c>
      <c r="K546" s="176" t="s">
        <v>167</v>
      </c>
      <c r="L546" s="176" t="s">
        <v>5777</v>
      </c>
      <c r="M546" s="177">
        <v>95322</v>
      </c>
      <c r="N546" s="177">
        <v>95322</v>
      </c>
      <c r="O546" s="177">
        <v>110651</v>
      </c>
      <c r="P546" s="177">
        <v>0</v>
      </c>
      <c r="Q546" s="177">
        <v>12781</v>
      </c>
      <c r="R546" s="177">
        <v>25536</v>
      </c>
      <c r="S546" s="177">
        <v>843</v>
      </c>
      <c r="T546" s="24">
        <f>IF(P546&gt;0, ROUND(IF(IF(OR(C546="51", C546="52", C546="66"), (L546*'UNIT VALUES'!$C$26)-CALCS!P546,0)&gt;0, IF(OR(C546="51", C546="52", C546="66"), (L546*'UNIT VALUES'!$C$26)-CALCS!P546,0), 0), 0), ROUND(IF(IF(OR(C546="51", C546="52", C546="66"), (L546*'UNIT VALUES'!$C$26)-CALCS!O546,0)&gt;0, IF(OR(C546="51", C546="52", C546="66"), (L546*'UNIT VALUES'!$C$26)-CALCS!O546,0), 0), 0))</f>
        <v>59518</v>
      </c>
      <c r="U546" s="25">
        <f>IF(C546="22", (O546*'UNIT VALUES'!$D$38)+(Q546*'UNIT VALUES'!$D$39)+(S546*'UNIT VALUES'!$D$40), (O546*'UNIT VALUES'!$D$28)+(Q546*'UNIT VALUES'!$D$29)+(S546*'UNIT VALUES'!$D$30))</f>
        <v>724660.75402121444</v>
      </c>
      <c r="V546" s="25">
        <f>IF(C546="22",(O546*'UNIT VALUES'!$D$41)+(Q546*'UNIT VALUES'!$D$42)+(R546*'UNIT VALUES'!$D$43),IF(C546="66",(Q546*'UNIT VALUES'!$D$31)+(T546*'UNIT VALUES'!$D$33)+(R546*'UNIT VALUES'!$D$34),(Q546*'UNIT VALUES'!$D$31)+(T546*'UNIT VALUES'!$D$32)+(R546*'UNIT VALUES'!$D$34)))</f>
        <v>3055557.6584711722</v>
      </c>
      <c r="W546" s="25">
        <f t="shared" si="17"/>
        <v>3055558</v>
      </c>
      <c r="X546" s="30">
        <f>ROUND(IF(C546="22", W546*'UNIT VALUES'!$D$44, W546*'UNIT VALUES'!$D$36), 0)</f>
        <v>2671171</v>
      </c>
      <c r="Y546" s="168">
        <f>ROUND(IF(C546="22", IF(U546&gt;V546,O546*'UNIT VALUES'!$D$38*'UNIT VALUES'!$D$44,O546*'UNIT VALUES'!$D$41*'UNIT VALUES'!$D$44),IF(U546&gt;V546, O546*'UNIT VALUES'!$D$28*'UNIT VALUES'!$D$36,0)), 0)</f>
        <v>0</v>
      </c>
      <c r="Z546" s="168">
        <f>ROUND(IF(C546="22", IF(U546&gt;V546,Q546*'UNIT VALUES'!$D$39*'UNIT VALUES'!$D$44,Q546*'UNIT VALUES'!$D$42*'UNIT VALUES'!$D$44), IF(U546&gt;V546, Q546*'UNIT VALUES'!$D$29*'UNIT VALUES'!$D$36, Q546*'UNIT VALUES'!$D$31*'UNIT VALUES'!$D$36)),0)</f>
        <v>187205</v>
      </c>
      <c r="AA546" s="168">
        <f>ROUND(IF(C546="22", IF(U546&gt;V546,0,R546*'UNIT VALUES'!$D$43*'UNIT VALUES'!$D$44),IF(CALCS!U546&gt;CALCS!V546,0,CALCS!R546*'UNIT VALUES'!$D$34*'UNIT VALUES'!$D$36)), 0)</f>
        <v>1827570</v>
      </c>
      <c r="AB546" s="168">
        <f>ROUND(IF(C546="22",IF(U546&gt;V546,S546*'UNIT VALUES'!$D$40*'UNIT VALUES'!$D$44,0),IF(U546&gt;V546,S546*'UNIT VALUES'!$D$30*'UNIT VALUES'!$D$36)), 0)</f>
        <v>0</v>
      </c>
      <c r="AC546" s="168">
        <f>ROUND(IF(U546&gt;V546,0,IF(T546&gt;1, IF(C546="66", T546*'UNIT VALUES'!$D$33*'UNIT VALUES'!$D$36,T546*'UNIT VALUES'!$D$32*'UNIT VALUES'!$D$36),0)),0)</f>
        <v>656395</v>
      </c>
      <c r="AD546" t="str">
        <f t="shared" si="18"/>
        <v>250396</v>
      </c>
    </row>
    <row r="547" spans="1:30" x14ac:dyDescent="0.25">
      <c r="A547" s="176" t="s">
        <v>5778</v>
      </c>
      <c r="B547" s="176" t="s">
        <v>9</v>
      </c>
      <c r="C547" s="176" t="s">
        <v>47</v>
      </c>
      <c r="D547" s="176" t="s">
        <v>48</v>
      </c>
      <c r="E547" s="176" t="s">
        <v>1608</v>
      </c>
      <c r="F547" s="176" t="s">
        <v>1633</v>
      </c>
      <c r="G547" s="176" t="s">
        <v>170</v>
      </c>
      <c r="H547" s="176" t="s">
        <v>1634</v>
      </c>
      <c r="I547" s="176" t="s">
        <v>1634</v>
      </c>
      <c r="J547" s="176" t="s">
        <v>1635</v>
      </c>
      <c r="K547" s="176" t="s">
        <v>167</v>
      </c>
      <c r="L547" s="176" t="s">
        <v>5779</v>
      </c>
      <c r="M547" s="177">
        <v>55112</v>
      </c>
      <c r="N547" s="177">
        <v>55112</v>
      </c>
      <c r="O547" s="177">
        <v>55991</v>
      </c>
      <c r="P547" s="177">
        <v>0</v>
      </c>
      <c r="Q547" s="177">
        <v>7369</v>
      </c>
      <c r="R547" s="177">
        <v>8508</v>
      </c>
      <c r="S547" s="177">
        <v>392</v>
      </c>
      <c r="T547" s="24">
        <f>IF(P547&gt;0, ROUND(IF(IF(OR(C547="51", C547="52", C547="66"), (L547*'UNIT VALUES'!$C$26)-CALCS!P547,0)&gt;0, IF(OR(C547="51", C547="52", C547="66"), (L547*'UNIT VALUES'!$C$26)-CALCS!P547,0), 0), 0), ROUND(IF(IF(OR(C547="51", C547="52", C547="66"), (L547*'UNIT VALUES'!$C$26)-CALCS!O547,0)&gt;0, IF(OR(C547="51", C547="52", C547="66"), (L547*'UNIT VALUES'!$C$26)-CALCS!O547,0), 0), 0))</f>
        <v>41250</v>
      </c>
      <c r="U547" s="25">
        <f>IF(C547="22", (O547*'UNIT VALUES'!$D$38)+(Q547*'UNIT VALUES'!$D$39)+(S547*'UNIT VALUES'!$D$40), (O547*'UNIT VALUES'!$D$28)+(Q547*'UNIT VALUES'!$D$29)+(S547*'UNIT VALUES'!$D$30))</f>
        <v>386223.06414695916</v>
      </c>
      <c r="V547" s="25">
        <f>IF(C547="22",(O547*'UNIT VALUES'!$D$41)+(Q547*'UNIT VALUES'!$D$42)+(R547*'UNIT VALUES'!$D$43),IF(C547="66",(Q547*'UNIT VALUES'!$D$31)+(T547*'UNIT VALUES'!$D$33)+(R547*'UNIT VALUES'!$D$34),(Q547*'UNIT VALUES'!$D$31)+(T547*'UNIT VALUES'!$D$32)+(R547*'UNIT VALUES'!$D$34)))</f>
        <v>1340384.3501776089</v>
      </c>
      <c r="W547" s="25">
        <f t="shared" si="17"/>
        <v>1340384</v>
      </c>
      <c r="X547" s="30">
        <f>ROUND(IF(C547="22", W547*'UNIT VALUES'!$D$44, W547*'UNIT VALUES'!$D$36), 0)</f>
        <v>1171764</v>
      </c>
      <c r="Y547" s="168">
        <f>ROUND(IF(C547="22", IF(U547&gt;V547,O547*'UNIT VALUES'!$D$38*'UNIT VALUES'!$D$44,O547*'UNIT VALUES'!$D$41*'UNIT VALUES'!$D$44),IF(U547&gt;V547, O547*'UNIT VALUES'!$D$28*'UNIT VALUES'!$D$36,0)), 0)</f>
        <v>0</v>
      </c>
      <c r="Z547" s="168">
        <f>ROUND(IF(C547="22", IF(U547&gt;V547,Q547*'UNIT VALUES'!$D$39*'UNIT VALUES'!$D$44,Q547*'UNIT VALUES'!$D$42*'UNIT VALUES'!$D$44), IF(U547&gt;V547, Q547*'UNIT VALUES'!$D$29*'UNIT VALUES'!$D$36, Q547*'UNIT VALUES'!$D$31*'UNIT VALUES'!$D$36)),0)</f>
        <v>107935</v>
      </c>
      <c r="AA547" s="168">
        <f>ROUND(IF(C547="22", IF(U547&gt;V547,0,R547*'UNIT VALUES'!$D$43*'UNIT VALUES'!$D$44),IF(CALCS!U547&gt;CALCS!V547,0,CALCS!R547*'UNIT VALUES'!$D$34*'UNIT VALUES'!$D$36)), 0)</f>
        <v>608904</v>
      </c>
      <c r="AB547" s="168">
        <f>ROUND(IF(C547="22",IF(U547&gt;V547,S547*'UNIT VALUES'!$D$40*'UNIT VALUES'!$D$44,0),IF(U547&gt;V547,S547*'UNIT VALUES'!$D$30*'UNIT VALUES'!$D$36)), 0)</f>
        <v>0</v>
      </c>
      <c r="AC547" s="168">
        <f>ROUND(IF(U547&gt;V547,0,IF(T547&gt;1, IF(C547="66", T547*'UNIT VALUES'!$D$33*'UNIT VALUES'!$D$36,T547*'UNIT VALUES'!$D$32*'UNIT VALUES'!$D$36),0)),0)</f>
        <v>454926</v>
      </c>
      <c r="AD547" t="str">
        <f t="shared" si="18"/>
        <v>250486</v>
      </c>
    </row>
    <row r="548" spans="1:30" x14ac:dyDescent="0.25">
      <c r="A548" s="176" t="s">
        <v>5780</v>
      </c>
      <c r="B548" s="176" t="s">
        <v>9</v>
      </c>
      <c r="C548" s="176" t="s">
        <v>47</v>
      </c>
      <c r="D548" s="176" t="s">
        <v>48</v>
      </c>
      <c r="E548" s="176" t="s">
        <v>1608</v>
      </c>
      <c r="F548" s="176" t="s">
        <v>1637</v>
      </c>
      <c r="G548" s="176" t="s">
        <v>176</v>
      </c>
      <c r="H548" s="176" t="s">
        <v>1638</v>
      </c>
      <c r="I548" s="176" t="s">
        <v>1638</v>
      </c>
      <c r="J548" s="176" t="s">
        <v>1615</v>
      </c>
      <c r="K548" s="176" t="s">
        <v>167</v>
      </c>
      <c r="L548" s="176" t="s">
        <v>5781</v>
      </c>
      <c r="M548" s="177">
        <v>92574</v>
      </c>
      <c r="N548" s="177">
        <v>92574</v>
      </c>
      <c r="O548" s="177">
        <v>88930</v>
      </c>
      <c r="P548" s="177">
        <v>0</v>
      </c>
      <c r="Q548" s="177">
        <v>20246</v>
      </c>
      <c r="R548" s="177">
        <v>25553</v>
      </c>
      <c r="S548" s="177">
        <v>549</v>
      </c>
      <c r="T548" s="24">
        <f>IF(P548&gt;0, ROUND(IF(IF(OR(C548="51", C548="52", C548="66"), (L548*'UNIT VALUES'!$C$26)-CALCS!P548,0)&gt;0, IF(OR(C548="51", C548="52", C548="66"), (L548*'UNIT VALUES'!$C$26)-CALCS!P548,0), 0), 0), ROUND(IF(IF(OR(C548="51", C548="52", C548="66"), (L548*'UNIT VALUES'!$C$26)-CALCS!O548,0)&gt;0, IF(OR(C548="51", C548="52", C548="66"), (L548*'UNIT VALUES'!$C$26)-CALCS!O548,0), 0), 0))</f>
        <v>68958</v>
      </c>
      <c r="U548" s="25">
        <f>IF(C548="22", (O548*'UNIT VALUES'!$D$38)+(Q548*'UNIT VALUES'!$D$39)+(S548*'UNIT VALUES'!$D$40), (O548*'UNIT VALUES'!$D$28)+(Q548*'UNIT VALUES'!$D$29)+(S548*'UNIT VALUES'!$D$30))</f>
        <v>839948.36946601328</v>
      </c>
      <c r="V548" s="25">
        <f>IF(C548="22",(O548*'UNIT VALUES'!$D$41)+(Q548*'UNIT VALUES'!$D$42)+(R548*'UNIT VALUES'!$D$43),IF(C548="66",(Q548*'UNIT VALUES'!$D$31)+(T548*'UNIT VALUES'!$D$33)+(R548*'UNIT VALUES'!$D$34),(Q548*'UNIT VALUES'!$D$31)+(T548*'UNIT VALUES'!$D$32)+(R548*'UNIT VALUES'!$D$34)))</f>
        <v>3301115.4253054732</v>
      </c>
      <c r="W548" s="25">
        <f t="shared" si="17"/>
        <v>3301115</v>
      </c>
      <c r="X548" s="30">
        <f>ROUND(IF(C548="22", W548*'UNIT VALUES'!$D$44, W548*'UNIT VALUES'!$D$36), 0)</f>
        <v>2885837</v>
      </c>
      <c r="Y548" s="168">
        <f>ROUND(IF(C548="22", IF(U548&gt;V548,O548*'UNIT VALUES'!$D$38*'UNIT VALUES'!$D$44,O548*'UNIT VALUES'!$D$41*'UNIT VALUES'!$D$44),IF(U548&gt;V548, O548*'UNIT VALUES'!$D$28*'UNIT VALUES'!$D$36,0)), 0)</f>
        <v>0</v>
      </c>
      <c r="Z548" s="168">
        <f>ROUND(IF(C548="22", IF(U548&gt;V548,Q548*'UNIT VALUES'!$D$39*'UNIT VALUES'!$D$44,Q548*'UNIT VALUES'!$D$42*'UNIT VALUES'!$D$44), IF(U548&gt;V548, Q548*'UNIT VALUES'!$D$29*'UNIT VALUES'!$D$36, Q548*'UNIT VALUES'!$D$31*'UNIT VALUES'!$D$36)),0)</f>
        <v>296546</v>
      </c>
      <c r="AA548" s="168">
        <f>ROUND(IF(C548="22", IF(U548&gt;V548,0,R548*'UNIT VALUES'!$D$43*'UNIT VALUES'!$D$44),IF(CALCS!U548&gt;CALCS!V548,0,CALCS!R548*'UNIT VALUES'!$D$34*'UNIT VALUES'!$D$36)), 0)</f>
        <v>1828787</v>
      </c>
      <c r="AB548" s="168">
        <f>ROUND(IF(C548="22",IF(U548&gt;V548,S548*'UNIT VALUES'!$D$40*'UNIT VALUES'!$D$44,0),IF(U548&gt;V548,S548*'UNIT VALUES'!$D$30*'UNIT VALUES'!$D$36)), 0)</f>
        <v>0</v>
      </c>
      <c r="AC548" s="168">
        <f>ROUND(IF(U548&gt;V548,0,IF(T548&gt;1, IF(C548="66", T548*'UNIT VALUES'!$D$33*'UNIT VALUES'!$D$36,T548*'UNIT VALUES'!$D$32*'UNIT VALUES'!$D$36),0)),0)</f>
        <v>760504</v>
      </c>
      <c r="AD548" t="str">
        <f t="shared" si="18"/>
        <v>250744</v>
      </c>
    </row>
    <row r="549" spans="1:30" x14ac:dyDescent="0.25">
      <c r="A549" s="176" t="s">
        <v>5782</v>
      </c>
      <c r="B549" s="176" t="s">
        <v>9</v>
      </c>
      <c r="C549" s="176" t="s">
        <v>47</v>
      </c>
      <c r="D549" s="176" t="s">
        <v>48</v>
      </c>
      <c r="E549" s="176" t="s">
        <v>1608</v>
      </c>
      <c r="F549" s="176" t="s">
        <v>1640</v>
      </c>
      <c r="G549" s="176" t="s">
        <v>215</v>
      </c>
      <c r="H549" s="176" t="s">
        <v>1641</v>
      </c>
      <c r="I549" s="176" t="s">
        <v>1641</v>
      </c>
      <c r="J549" s="176" t="s">
        <v>1642</v>
      </c>
      <c r="K549" s="176" t="s">
        <v>167</v>
      </c>
      <c r="L549" s="176" t="s">
        <v>5783</v>
      </c>
      <c r="M549" s="177">
        <v>39580</v>
      </c>
      <c r="N549" s="177">
        <v>39580</v>
      </c>
      <c r="O549" s="177">
        <v>40414</v>
      </c>
      <c r="P549" s="177">
        <v>0</v>
      </c>
      <c r="Q549" s="177">
        <v>7450</v>
      </c>
      <c r="R549" s="177">
        <v>7928</v>
      </c>
      <c r="S549" s="177">
        <v>675</v>
      </c>
      <c r="T549" s="24">
        <f>IF(P549&gt;0, ROUND(IF(IF(OR(C549="51", C549="52", C549="66"), (L549*'UNIT VALUES'!$C$26)-CALCS!P549,0)&gt;0, IF(OR(C549="51", C549="52", C549="66"), (L549*'UNIT VALUES'!$C$26)-CALCS!P549,0), 0), 0), ROUND(IF(IF(OR(C549="51", C549="52", C549="66"), (L549*'UNIT VALUES'!$C$26)-CALCS!O549,0)&gt;0, IF(OR(C549="51", C549="52", C549="66"), (L549*'UNIT VALUES'!$C$26)-CALCS!O549,0), 0), 0))</f>
        <v>27550</v>
      </c>
      <c r="U549" s="25">
        <f>IF(C549="22", (O549*'UNIT VALUES'!$D$38)+(Q549*'UNIT VALUES'!$D$39)+(S549*'UNIT VALUES'!$D$40), (O549*'UNIT VALUES'!$D$28)+(Q549*'UNIT VALUES'!$D$29)+(S549*'UNIT VALUES'!$D$30))</f>
        <v>402287.36458536348</v>
      </c>
      <c r="V549" s="25">
        <f>IF(C549="22",(O549*'UNIT VALUES'!$D$41)+(Q549*'UNIT VALUES'!$D$42)+(R549*'UNIT VALUES'!$D$43),IF(C549="66",(Q549*'UNIT VALUES'!$D$31)+(T549*'UNIT VALUES'!$D$33)+(R549*'UNIT VALUES'!$D$34),(Q549*'UNIT VALUES'!$D$31)+(T549*'UNIT VALUES'!$D$32)+(R549*'UNIT VALUES'!$D$34)))</f>
        <v>1121425.5475621643</v>
      </c>
      <c r="W549" s="25">
        <f t="shared" si="17"/>
        <v>1121426</v>
      </c>
      <c r="X549" s="30">
        <f>ROUND(IF(C549="22", W549*'UNIT VALUES'!$D$44, W549*'UNIT VALUES'!$D$36), 0)</f>
        <v>980351</v>
      </c>
      <c r="Y549" s="168">
        <f>ROUND(IF(C549="22", IF(U549&gt;V549,O549*'UNIT VALUES'!$D$38*'UNIT VALUES'!$D$44,O549*'UNIT VALUES'!$D$41*'UNIT VALUES'!$D$44),IF(U549&gt;V549, O549*'UNIT VALUES'!$D$28*'UNIT VALUES'!$D$36,0)), 0)</f>
        <v>0</v>
      </c>
      <c r="Z549" s="168">
        <f>ROUND(IF(C549="22", IF(U549&gt;V549,Q549*'UNIT VALUES'!$D$39*'UNIT VALUES'!$D$44,Q549*'UNIT VALUES'!$D$42*'UNIT VALUES'!$D$44), IF(U549&gt;V549, Q549*'UNIT VALUES'!$D$29*'UNIT VALUES'!$D$36, Q549*'UNIT VALUES'!$D$31*'UNIT VALUES'!$D$36)),0)</f>
        <v>109121</v>
      </c>
      <c r="AA549" s="168">
        <f>ROUND(IF(C549="22", IF(U549&gt;V549,0,R549*'UNIT VALUES'!$D$43*'UNIT VALUES'!$D$44),IF(CALCS!U549&gt;CALCS!V549,0,CALCS!R549*'UNIT VALUES'!$D$34*'UNIT VALUES'!$D$36)), 0)</f>
        <v>567394</v>
      </c>
      <c r="AB549" s="168">
        <f>ROUND(IF(C549="22",IF(U549&gt;V549,S549*'UNIT VALUES'!$D$40*'UNIT VALUES'!$D$44,0),IF(U549&gt;V549,S549*'UNIT VALUES'!$D$30*'UNIT VALUES'!$D$36)), 0)</f>
        <v>0</v>
      </c>
      <c r="AC549" s="168">
        <f>ROUND(IF(U549&gt;V549,0,IF(T549&gt;1, IF(C549="66", T549*'UNIT VALUES'!$D$33*'UNIT VALUES'!$D$36,T549*'UNIT VALUES'!$D$32*'UNIT VALUES'!$D$36),0)),0)</f>
        <v>303836</v>
      </c>
      <c r="AD549" t="str">
        <f t="shared" si="18"/>
        <v>250774</v>
      </c>
    </row>
    <row r="550" spans="1:30" x14ac:dyDescent="0.25">
      <c r="A550" s="176" t="s">
        <v>5784</v>
      </c>
      <c r="B550" s="176" t="s">
        <v>9</v>
      </c>
      <c r="C550" s="176" t="s">
        <v>47</v>
      </c>
      <c r="D550" s="176" t="s">
        <v>48</v>
      </c>
      <c r="E550" s="176" t="s">
        <v>1608</v>
      </c>
      <c r="F550" s="176" t="s">
        <v>302</v>
      </c>
      <c r="G550" s="176" t="s">
        <v>1610</v>
      </c>
      <c r="H550" s="176" t="s">
        <v>1644</v>
      </c>
      <c r="I550" s="176" t="s">
        <v>23</v>
      </c>
      <c r="J550" s="176" t="s">
        <v>1612</v>
      </c>
      <c r="K550" s="176" t="s">
        <v>167</v>
      </c>
      <c r="L550" s="176" t="s">
        <v>5785</v>
      </c>
      <c r="M550" s="177">
        <v>65113</v>
      </c>
      <c r="N550" s="177">
        <v>65113</v>
      </c>
      <c r="O550" s="177">
        <v>71594</v>
      </c>
      <c r="P550" s="177">
        <v>0</v>
      </c>
      <c r="Q550" s="177">
        <v>7733</v>
      </c>
      <c r="R550" s="177">
        <v>6002</v>
      </c>
      <c r="S550" s="177">
        <v>665</v>
      </c>
      <c r="T550" s="24">
        <f>IF(P550&gt;0, ROUND(IF(IF(OR(C550="51", C550="52", C550="66"), (L550*'UNIT VALUES'!$C$26)-CALCS!P550,0)&gt;0, IF(OR(C550="51", C550="52", C550="66"), (L550*'UNIT VALUES'!$C$26)-CALCS!P550,0), 0), 0), ROUND(IF(IF(OR(C550="51", C550="52", C550="66"), (L550*'UNIT VALUES'!$C$26)-CALCS!O550,0)&gt;0, IF(OR(C550="51", C550="52", C550="66"), (L550*'UNIT VALUES'!$C$26)-CALCS!O550,0), 0), 0))</f>
        <v>0</v>
      </c>
      <c r="U550" s="25">
        <f>IF(C550="22", (O550*'UNIT VALUES'!$D$38)+(Q550*'UNIT VALUES'!$D$39)+(S550*'UNIT VALUES'!$D$40), (O550*'UNIT VALUES'!$D$28)+(Q550*'UNIT VALUES'!$D$29)+(S550*'UNIT VALUES'!$D$30))</f>
        <v>473406.31627382094</v>
      </c>
      <c r="V550" s="25">
        <f>IF(C550="22",(O550*'UNIT VALUES'!$D$41)+(Q550*'UNIT VALUES'!$D$42)+(R550*'UNIT VALUES'!$D$43),IF(C550="66",(Q550*'UNIT VALUES'!$D$31)+(T550*'UNIT VALUES'!$D$33)+(R550*'UNIT VALUES'!$D$34),(Q550*'UNIT VALUES'!$D$31)+(T550*'UNIT VALUES'!$D$32)+(R550*'UNIT VALUES'!$D$34)))</f>
        <v>620932.66085501038</v>
      </c>
      <c r="W550" s="25">
        <f t="shared" si="17"/>
        <v>620933</v>
      </c>
      <c r="X550" s="30">
        <f>ROUND(IF(C550="22", W550*'UNIT VALUES'!$D$44, W550*'UNIT VALUES'!$D$36), 0)</f>
        <v>542820</v>
      </c>
      <c r="Y550" s="168">
        <f>ROUND(IF(C550="22", IF(U550&gt;V550,O550*'UNIT VALUES'!$D$38*'UNIT VALUES'!$D$44,O550*'UNIT VALUES'!$D$41*'UNIT VALUES'!$D$44),IF(U550&gt;V550, O550*'UNIT VALUES'!$D$28*'UNIT VALUES'!$D$36,0)), 0)</f>
        <v>0</v>
      </c>
      <c r="Z550" s="168">
        <f>ROUND(IF(C550="22", IF(U550&gt;V550,Q550*'UNIT VALUES'!$D$39*'UNIT VALUES'!$D$44,Q550*'UNIT VALUES'!$D$42*'UNIT VALUES'!$D$44), IF(U550&gt;V550, Q550*'UNIT VALUES'!$D$29*'UNIT VALUES'!$D$36, Q550*'UNIT VALUES'!$D$31*'UNIT VALUES'!$D$36)),0)</f>
        <v>113266</v>
      </c>
      <c r="AA550" s="168">
        <f>ROUND(IF(C550="22", IF(U550&gt;V550,0,R550*'UNIT VALUES'!$D$43*'UNIT VALUES'!$D$44),IF(CALCS!U550&gt;CALCS!V550,0,CALCS!R550*'UNIT VALUES'!$D$34*'UNIT VALUES'!$D$36)), 0)</f>
        <v>429553</v>
      </c>
      <c r="AB550" s="168">
        <f>ROUND(IF(C550="22",IF(U550&gt;V550,S550*'UNIT VALUES'!$D$40*'UNIT VALUES'!$D$44,0),IF(U550&gt;V550,S550*'UNIT VALUES'!$D$30*'UNIT VALUES'!$D$36)), 0)</f>
        <v>0</v>
      </c>
      <c r="AC550" s="168">
        <f>ROUND(IF(U550&gt;V550,0,IF(T550&gt;1, IF(C550="66", T550*'UNIT VALUES'!$D$33*'UNIT VALUES'!$D$36,T550*'UNIT VALUES'!$D$32*'UNIT VALUES'!$D$36),0)),0)</f>
        <v>0</v>
      </c>
      <c r="AD550" t="str">
        <f t="shared" si="18"/>
        <v>250804</v>
      </c>
    </row>
    <row r="551" spans="1:30" x14ac:dyDescent="0.25">
      <c r="A551" s="176" t="s">
        <v>5786</v>
      </c>
      <c r="B551" s="176" t="s">
        <v>9</v>
      </c>
      <c r="C551" s="176" t="s">
        <v>47</v>
      </c>
      <c r="D551" s="176" t="s">
        <v>48</v>
      </c>
      <c r="E551" s="176" t="s">
        <v>1608</v>
      </c>
      <c r="F551" s="176" t="s">
        <v>1646</v>
      </c>
      <c r="G551" s="176" t="s">
        <v>860</v>
      </c>
      <c r="H551" s="176" t="s">
        <v>1647</v>
      </c>
      <c r="I551" s="176" t="s">
        <v>1647</v>
      </c>
      <c r="J551" s="176" t="s">
        <v>1612</v>
      </c>
      <c r="K551" s="176" t="s">
        <v>167</v>
      </c>
      <c r="L551" s="176" t="s">
        <v>5787</v>
      </c>
      <c r="M551" s="177">
        <v>27768</v>
      </c>
      <c r="N551" s="177">
        <v>27768</v>
      </c>
      <c r="O551" s="177">
        <v>29798</v>
      </c>
      <c r="P551" s="177">
        <v>0</v>
      </c>
      <c r="Q551" s="177">
        <v>2712</v>
      </c>
      <c r="R551" s="177">
        <v>6872</v>
      </c>
      <c r="S551" s="177">
        <v>119</v>
      </c>
      <c r="T551" s="24">
        <f>IF(P551&gt;0, ROUND(IF(IF(OR(C551="51", C551="52", C551="66"), (L551*'UNIT VALUES'!$C$26)-CALCS!P551,0)&gt;0, IF(OR(C551="51", C551="52", C551="66"), (L551*'UNIT VALUES'!$C$26)-CALCS!P551,0), 0), 0), ROUND(IF(IF(OR(C551="51", C551="52", C551="66"), (L551*'UNIT VALUES'!$C$26)-CALCS!O551,0)&gt;0, IF(OR(C551="51", C551="52", C551="66"), (L551*'UNIT VALUES'!$C$26)-CALCS!O551,0), 0), 0))</f>
        <v>10943</v>
      </c>
      <c r="U551" s="25">
        <f>IF(C551="22", (O551*'UNIT VALUES'!$D$38)+(Q551*'UNIT VALUES'!$D$39)+(S551*'UNIT VALUES'!$D$40), (O551*'UNIT VALUES'!$D$28)+(Q551*'UNIT VALUES'!$D$29)+(S551*'UNIT VALUES'!$D$30))</f>
        <v>157133.27294738227</v>
      </c>
      <c r="V551" s="25">
        <f>IF(C551="22",(O551*'UNIT VALUES'!$D$41)+(Q551*'UNIT VALUES'!$D$42)+(R551*'UNIT VALUES'!$D$43),IF(C551="66",(Q551*'UNIT VALUES'!$D$31)+(T551*'UNIT VALUES'!$D$33)+(R551*'UNIT VALUES'!$D$34),(Q551*'UNIT VALUES'!$D$31)+(T551*'UNIT VALUES'!$D$32)+(R551*'UNIT VALUES'!$D$34)))</f>
        <v>746082.72526480909</v>
      </c>
      <c r="W551" s="25">
        <f t="shared" si="17"/>
        <v>746083</v>
      </c>
      <c r="X551" s="30">
        <f>ROUND(IF(C551="22", W551*'UNIT VALUES'!$D$44, W551*'UNIT VALUES'!$D$36), 0)</f>
        <v>652226</v>
      </c>
      <c r="Y551" s="168">
        <f>ROUND(IF(C551="22", IF(U551&gt;V551,O551*'UNIT VALUES'!$D$38*'UNIT VALUES'!$D$44,O551*'UNIT VALUES'!$D$41*'UNIT VALUES'!$D$44),IF(U551&gt;V551, O551*'UNIT VALUES'!$D$28*'UNIT VALUES'!$D$36,0)), 0)</f>
        <v>0</v>
      </c>
      <c r="Z551" s="168">
        <f>ROUND(IF(C551="22", IF(U551&gt;V551,Q551*'UNIT VALUES'!$D$39*'UNIT VALUES'!$D$44,Q551*'UNIT VALUES'!$D$42*'UNIT VALUES'!$D$44), IF(U551&gt;V551, Q551*'UNIT VALUES'!$D$29*'UNIT VALUES'!$D$36, Q551*'UNIT VALUES'!$D$31*'UNIT VALUES'!$D$36)),0)</f>
        <v>39723</v>
      </c>
      <c r="AA551" s="168">
        <f>ROUND(IF(C551="22", IF(U551&gt;V551,0,R551*'UNIT VALUES'!$D$43*'UNIT VALUES'!$D$44),IF(CALCS!U551&gt;CALCS!V551,0,CALCS!R551*'UNIT VALUES'!$D$34*'UNIT VALUES'!$D$36)), 0)</f>
        <v>491818</v>
      </c>
      <c r="AB551" s="168">
        <f>ROUND(IF(C551="22",IF(U551&gt;V551,S551*'UNIT VALUES'!$D$40*'UNIT VALUES'!$D$44,0),IF(U551&gt;V551,S551*'UNIT VALUES'!$D$30*'UNIT VALUES'!$D$36)), 0)</f>
        <v>0</v>
      </c>
      <c r="AC551" s="168">
        <f>ROUND(IF(U551&gt;V551,0,IF(T551&gt;1, IF(C551="66", T551*'UNIT VALUES'!$D$33*'UNIT VALUES'!$D$36,T551*'UNIT VALUES'!$D$32*'UNIT VALUES'!$D$36),0)),0)</f>
        <v>120685</v>
      </c>
      <c r="AD551" t="str">
        <f t="shared" si="18"/>
        <v>250858</v>
      </c>
    </row>
    <row r="552" spans="1:30" x14ac:dyDescent="0.25">
      <c r="A552" s="176" t="s">
        <v>5788</v>
      </c>
      <c r="B552" s="176" t="s">
        <v>9</v>
      </c>
      <c r="C552" s="176" t="s">
        <v>47</v>
      </c>
      <c r="D552" s="176" t="s">
        <v>48</v>
      </c>
      <c r="E552" s="176" t="s">
        <v>1608</v>
      </c>
      <c r="F552" s="176" t="s">
        <v>1649</v>
      </c>
      <c r="G552" s="176" t="s">
        <v>860</v>
      </c>
      <c r="H552" s="176" t="s">
        <v>1650</v>
      </c>
      <c r="I552" s="176" t="s">
        <v>1650</v>
      </c>
      <c r="J552" s="176" t="s">
        <v>1612</v>
      </c>
      <c r="K552" s="176" t="s">
        <v>167</v>
      </c>
      <c r="L552" s="176" t="s">
        <v>5789</v>
      </c>
      <c r="M552" s="177">
        <v>46865</v>
      </c>
      <c r="N552" s="177">
        <v>46865</v>
      </c>
      <c r="O552" s="177">
        <v>62873</v>
      </c>
      <c r="P552" s="177">
        <v>0</v>
      </c>
      <c r="Q552" s="177">
        <v>7426</v>
      </c>
      <c r="R552" s="177">
        <v>10442</v>
      </c>
      <c r="S552" s="177">
        <v>581</v>
      </c>
      <c r="T552" s="24">
        <f>IF(P552&gt;0, ROUND(IF(IF(OR(C552="51", C552="52", C552="66"), (L552*'UNIT VALUES'!$C$26)-CALCS!P552,0)&gt;0, IF(OR(C552="51", C552="52", C552="66"), (L552*'UNIT VALUES'!$C$26)-CALCS!P552,0), 0), 0), ROUND(IF(IF(OR(C552="51", C552="52", C552="66"), (L552*'UNIT VALUES'!$C$26)-CALCS!O552,0)&gt;0, IF(OR(C552="51", C552="52", C552="66"), (L552*'UNIT VALUES'!$C$26)-CALCS!O552,0), 0), 0))</f>
        <v>10344</v>
      </c>
      <c r="U552" s="25">
        <f>IF(C552="22", (O552*'UNIT VALUES'!$D$38)+(Q552*'UNIT VALUES'!$D$39)+(S552*'UNIT VALUES'!$D$40), (O552*'UNIT VALUES'!$D$28)+(Q552*'UNIT VALUES'!$D$29)+(S552*'UNIT VALUES'!$D$30))</f>
        <v>432982.31312034756</v>
      </c>
      <c r="V552" s="25">
        <f>IF(C552="22",(O552*'UNIT VALUES'!$D$41)+(Q552*'UNIT VALUES'!$D$42)+(R552*'UNIT VALUES'!$D$43),IF(C552="66",(Q552*'UNIT VALUES'!$D$31)+(T552*'UNIT VALUES'!$D$33)+(R552*'UNIT VALUES'!$D$34),(Q552*'UNIT VALUES'!$D$31)+(T552*'UNIT VALUES'!$D$32)+(R552*'UNIT VALUES'!$D$34)))</f>
        <v>1109774.5664024174</v>
      </c>
      <c r="W552" s="25">
        <f t="shared" si="17"/>
        <v>1109775</v>
      </c>
      <c r="X552" s="30">
        <f>ROUND(IF(C552="22", W552*'UNIT VALUES'!$D$44, W552*'UNIT VALUES'!$D$36), 0)</f>
        <v>970166</v>
      </c>
      <c r="Y552" s="168">
        <f>ROUND(IF(C552="22", IF(U552&gt;V552,O552*'UNIT VALUES'!$D$38*'UNIT VALUES'!$D$44,O552*'UNIT VALUES'!$D$41*'UNIT VALUES'!$D$44),IF(U552&gt;V552, O552*'UNIT VALUES'!$D$28*'UNIT VALUES'!$D$36,0)), 0)</f>
        <v>0</v>
      </c>
      <c r="Z552" s="168">
        <f>ROUND(IF(C552="22", IF(U552&gt;V552,Q552*'UNIT VALUES'!$D$39*'UNIT VALUES'!$D$44,Q552*'UNIT VALUES'!$D$42*'UNIT VALUES'!$D$44), IF(U552&gt;V552, Q552*'UNIT VALUES'!$D$29*'UNIT VALUES'!$D$36, Q552*'UNIT VALUES'!$D$31*'UNIT VALUES'!$D$36)),0)</f>
        <v>108770</v>
      </c>
      <c r="AA552" s="168">
        <f>ROUND(IF(C552="22", IF(U552&gt;V552,0,R552*'UNIT VALUES'!$D$43*'UNIT VALUES'!$D$44),IF(CALCS!U552&gt;CALCS!V552,0,CALCS!R552*'UNIT VALUES'!$D$34*'UNIT VALUES'!$D$36)), 0)</f>
        <v>747317</v>
      </c>
      <c r="AB552" s="168">
        <f>ROUND(IF(C552="22",IF(U552&gt;V552,S552*'UNIT VALUES'!$D$40*'UNIT VALUES'!$D$44,0),IF(U552&gt;V552,S552*'UNIT VALUES'!$D$30*'UNIT VALUES'!$D$36)), 0)</f>
        <v>0</v>
      </c>
      <c r="AC552" s="168">
        <f>ROUND(IF(U552&gt;V552,0,IF(T552&gt;1, IF(C552="66", T552*'UNIT VALUES'!$D$33*'UNIT VALUES'!$D$36,T552*'UNIT VALUES'!$D$32*'UNIT VALUES'!$D$36),0)),0)</f>
        <v>114079</v>
      </c>
      <c r="AD552" t="str">
        <f t="shared" si="18"/>
        <v>251020</v>
      </c>
    </row>
    <row r="553" spans="1:30" x14ac:dyDescent="0.25">
      <c r="A553" s="176" t="s">
        <v>5790</v>
      </c>
      <c r="B553" s="176" t="s">
        <v>9</v>
      </c>
      <c r="C553" s="176" t="s">
        <v>47</v>
      </c>
      <c r="D553" s="176" t="s">
        <v>48</v>
      </c>
      <c r="E553" s="176" t="s">
        <v>1608</v>
      </c>
      <c r="F553" s="176" t="s">
        <v>897</v>
      </c>
      <c r="G553" s="176" t="s">
        <v>170</v>
      </c>
      <c r="H553" s="176" t="s">
        <v>1652</v>
      </c>
      <c r="I553" s="176" t="s">
        <v>1652</v>
      </c>
      <c r="J553" s="176" t="s">
        <v>1635</v>
      </c>
      <c r="K553" s="176" t="s">
        <v>167</v>
      </c>
      <c r="L553" s="176" t="s">
        <v>5791</v>
      </c>
      <c r="M553" s="177">
        <v>44678</v>
      </c>
      <c r="N553" s="177">
        <v>44678</v>
      </c>
      <c r="O553" s="177">
        <v>40280</v>
      </c>
      <c r="P553" s="177">
        <v>0</v>
      </c>
      <c r="Q553" s="177">
        <v>11323</v>
      </c>
      <c r="R553" s="177">
        <v>8617</v>
      </c>
      <c r="S553" s="177">
        <v>520</v>
      </c>
      <c r="T553" s="24">
        <f>IF(P553&gt;0, ROUND(IF(IF(OR(C553="51", C553="52", C553="66"), (L553*'UNIT VALUES'!$C$26)-CALCS!P553,0)&gt;0, IF(OR(C553="51", C553="52", C553="66"), (L553*'UNIT VALUES'!$C$26)-CALCS!P553,0), 0), 0), ROUND(IF(IF(OR(C553="51", C553="52", C553="66"), (L553*'UNIT VALUES'!$C$26)-CALCS!O553,0)&gt;0, IF(OR(C553="51", C553="52", C553="66"), (L553*'UNIT VALUES'!$C$26)-CALCS!O553,0), 0), 0))</f>
        <v>42958</v>
      </c>
      <c r="U553" s="25">
        <f>IF(C553="22", (O553*'UNIT VALUES'!$D$38)+(Q553*'UNIT VALUES'!$D$39)+(S553*'UNIT VALUES'!$D$40), (O553*'UNIT VALUES'!$D$28)+(Q553*'UNIT VALUES'!$D$29)+(S553*'UNIT VALUES'!$D$30))</f>
        <v>484857.77882475324</v>
      </c>
      <c r="V553" s="25">
        <f>IF(C553="22",(O553*'UNIT VALUES'!$D$41)+(Q553*'UNIT VALUES'!$D$42)+(R553*'UNIT VALUES'!$D$43),IF(C553="66",(Q553*'UNIT VALUES'!$D$31)+(T553*'UNIT VALUES'!$D$33)+(R553*'UNIT VALUES'!$D$34),(Q553*'UNIT VALUES'!$D$31)+(T553*'UNIT VALUES'!$D$32)+(R553*'UNIT VALUES'!$D$34)))</f>
        <v>1437104.0782251214</v>
      </c>
      <c r="W553" s="25">
        <f t="shared" si="17"/>
        <v>1437104</v>
      </c>
      <c r="X553" s="30">
        <f>ROUND(IF(C553="22", W553*'UNIT VALUES'!$D$44, W553*'UNIT VALUES'!$D$36), 0)</f>
        <v>1256317</v>
      </c>
      <c r="Y553" s="168">
        <f>ROUND(IF(C553="22", IF(U553&gt;V553,O553*'UNIT VALUES'!$D$38*'UNIT VALUES'!$D$44,O553*'UNIT VALUES'!$D$41*'UNIT VALUES'!$D$44),IF(U553&gt;V553, O553*'UNIT VALUES'!$D$28*'UNIT VALUES'!$D$36,0)), 0)</f>
        <v>0</v>
      </c>
      <c r="Z553" s="168">
        <f>ROUND(IF(C553="22", IF(U553&gt;V553,Q553*'UNIT VALUES'!$D$39*'UNIT VALUES'!$D$44,Q553*'UNIT VALUES'!$D$42*'UNIT VALUES'!$D$44), IF(U553&gt;V553, Q553*'UNIT VALUES'!$D$29*'UNIT VALUES'!$D$36, Q553*'UNIT VALUES'!$D$31*'UNIT VALUES'!$D$36)),0)</f>
        <v>165850</v>
      </c>
      <c r="AA553" s="168">
        <f>ROUND(IF(C553="22", IF(U553&gt;V553,0,R553*'UNIT VALUES'!$D$43*'UNIT VALUES'!$D$44),IF(CALCS!U553&gt;CALCS!V553,0,CALCS!R553*'UNIT VALUES'!$D$34*'UNIT VALUES'!$D$36)), 0)</f>
        <v>616705</v>
      </c>
      <c r="AB553" s="168">
        <f>ROUND(IF(C553="22",IF(U553&gt;V553,S553*'UNIT VALUES'!$D$40*'UNIT VALUES'!$D$44,0),IF(U553&gt;V553,S553*'UNIT VALUES'!$D$30*'UNIT VALUES'!$D$36)), 0)</f>
        <v>0</v>
      </c>
      <c r="AC553" s="168">
        <f>ROUND(IF(U553&gt;V553,0,IF(T553&gt;1, IF(C553="66", T553*'UNIT VALUES'!$D$33*'UNIT VALUES'!$D$36,T553*'UNIT VALUES'!$D$32*'UNIT VALUES'!$D$36),0)),0)</f>
        <v>473763</v>
      </c>
      <c r="AD553" t="str">
        <f t="shared" si="18"/>
        <v>251074</v>
      </c>
    </row>
    <row r="554" spans="1:30" x14ac:dyDescent="0.25">
      <c r="A554" s="176" t="s">
        <v>5698</v>
      </c>
      <c r="B554" s="176" t="s">
        <v>9</v>
      </c>
      <c r="C554" s="176" t="s">
        <v>47</v>
      </c>
      <c r="D554" s="176" t="s">
        <v>48</v>
      </c>
      <c r="E554" s="176" t="s">
        <v>1608</v>
      </c>
      <c r="F554" s="176" t="s">
        <v>903</v>
      </c>
      <c r="G554" s="176" t="s">
        <v>860</v>
      </c>
      <c r="H554" s="176" t="s">
        <v>1653</v>
      </c>
      <c r="I554" s="176" t="s">
        <v>1653</v>
      </c>
      <c r="J554" s="176" t="s">
        <v>1612</v>
      </c>
      <c r="K554" s="176" t="s">
        <v>167</v>
      </c>
      <c r="L554" s="176" t="s">
        <v>5792</v>
      </c>
      <c r="M554" s="177">
        <v>63225</v>
      </c>
      <c r="N554" s="177">
        <v>63175</v>
      </c>
      <c r="O554" s="177">
        <v>80209</v>
      </c>
      <c r="P554" s="177">
        <v>0</v>
      </c>
      <c r="Q554" s="177">
        <v>22168</v>
      </c>
      <c r="R554" s="177">
        <v>14905</v>
      </c>
      <c r="S554" s="177">
        <v>1461</v>
      </c>
      <c r="T554" s="24">
        <f>IF(P554&gt;0, ROUND(IF(IF(OR(C554="51", C554="52", C554="66"), (L554*'UNIT VALUES'!$C$26)-CALCS!P554,0)&gt;0, IF(OR(C554="51", C554="52", C554="66"), (L554*'UNIT VALUES'!$C$26)-CALCS!P554,0), 0), 0), ROUND(IF(IF(OR(C554="51", C554="52", C554="66"), (L554*'UNIT VALUES'!$C$26)-CALCS!O554,0)&gt;0, IF(OR(C554="51", C554="52", C554="66"), (L554*'UNIT VALUES'!$C$26)-CALCS!O554,0), 0), 0))</f>
        <v>31851</v>
      </c>
      <c r="U554" s="25">
        <f>IF(C554="22", (O554*'UNIT VALUES'!$D$38)+(Q554*'UNIT VALUES'!$D$39)+(S554*'UNIT VALUES'!$D$40), (O554*'UNIT VALUES'!$D$28)+(Q554*'UNIT VALUES'!$D$29)+(S554*'UNIT VALUES'!$D$30))</f>
        <v>1024365.6737001964</v>
      </c>
      <c r="V554" s="25">
        <f>IF(C554="22",(O554*'UNIT VALUES'!$D$41)+(Q554*'UNIT VALUES'!$D$42)+(R554*'UNIT VALUES'!$D$43),IF(C554="66",(Q554*'UNIT VALUES'!$D$31)+(T554*'UNIT VALUES'!$D$33)+(R554*'UNIT VALUES'!$D$34),(Q554*'UNIT VALUES'!$D$31)+(T554*'UNIT VALUES'!$D$32)+(R554*'UNIT VALUES'!$D$34)))</f>
        <v>1993471.1412690114</v>
      </c>
      <c r="W554" s="25">
        <f t="shared" si="17"/>
        <v>1993471</v>
      </c>
      <c r="X554" s="30">
        <f>ROUND(IF(C554="22", W554*'UNIT VALUES'!$D$44, W554*'UNIT VALUES'!$D$36), 0)</f>
        <v>1742694</v>
      </c>
      <c r="Y554" s="168">
        <f>ROUND(IF(C554="22", IF(U554&gt;V554,O554*'UNIT VALUES'!$D$38*'UNIT VALUES'!$D$44,O554*'UNIT VALUES'!$D$41*'UNIT VALUES'!$D$44),IF(U554&gt;V554, O554*'UNIT VALUES'!$D$28*'UNIT VALUES'!$D$36,0)), 0)</f>
        <v>0</v>
      </c>
      <c r="Z554" s="168">
        <f>ROUND(IF(C554="22", IF(U554&gt;V554,Q554*'UNIT VALUES'!$D$39*'UNIT VALUES'!$D$44,Q554*'UNIT VALUES'!$D$42*'UNIT VALUES'!$D$44), IF(U554&gt;V554, Q554*'UNIT VALUES'!$D$29*'UNIT VALUES'!$D$36, Q554*'UNIT VALUES'!$D$31*'UNIT VALUES'!$D$36)),0)</f>
        <v>324698</v>
      </c>
      <c r="AA554" s="168">
        <f>ROUND(IF(C554="22", IF(U554&gt;V554,0,R554*'UNIT VALUES'!$D$43*'UNIT VALUES'!$D$44),IF(CALCS!U554&gt;CALCS!V554,0,CALCS!R554*'UNIT VALUES'!$D$34*'UNIT VALUES'!$D$36)), 0)</f>
        <v>1066727</v>
      </c>
      <c r="AB554" s="168">
        <f>ROUND(IF(C554="22",IF(U554&gt;V554,S554*'UNIT VALUES'!$D$40*'UNIT VALUES'!$D$44,0),IF(U554&gt;V554,S554*'UNIT VALUES'!$D$30*'UNIT VALUES'!$D$36)), 0)</f>
        <v>0</v>
      </c>
      <c r="AC554" s="168">
        <f>ROUND(IF(U554&gt;V554,0,IF(T554&gt;1, IF(C554="66", T554*'UNIT VALUES'!$D$33*'UNIT VALUES'!$D$36,T554*'UNIT VALUES'!$D$32*'UNIT VALUES'!$D$36),0)),0)</f>
        <v>351269</v>
      </c>
      <c r="AD554" t="str">
        <f t="shared" si="18"/>
        <v>251194</v>
      </c>
    </row>
    <row r="555" spans="1:30" x14ac:dyDescent="0.25">
      <c r="A555" s="176" t="s">
        <v>5793</v>
      </c>
      <c r="B555" s="176" t="s">
        <v>9</v>
      </c>
      <c r="C555" s="176" t="s">
        <v>47</v>
      </c>
      <c r="D555" s="176" t="s">
        <v>48</v>
      </c>
      <c r="E555" s="176" t="s">
        <v>1608</v>
      </c>
      <c r="F555" s="176" t="s">
        <v>907</v>
      </c>
      <c r="G555" s="176" t="s">
        <v>215</v>
      </c>
      <c r="H555" s="176" t="s">
        <v>1655</v>
      </c>
      <c r="I555" s="176" t="s">
        <v>1655</v>
      </c>
      <c r="J555" s="176" t="s">
        <v>1642</v>
      </c>
      <c r="K555" s="176" t="s">
        <v>167</v>
      </c>
      <c r="L555" s="176" t="s">
        <v>5794</v>
      </c>
      <c r="M555" s="177">
        <v>34508</v>
      </c>
      <c r="N555" s="177">
        <v>34508</v>
      </c>
      <c r="O555" s="177">
        <v>41663</v>
      </c>
      <c r="P555" s="177">
        <v>0</v>
      </c>
      <c r="Q555" s="177">
        <v>5360</v>
      </c>
      <c r="R555" s="177">
        <v>4969</v>
      </c>
      <c r="S555" s="177">
        <v>757</v>
      </c>
      <c r="T555" s="24">
        <f>IF(P555&gt;0, ROUND(IF(IF(OR(C555="51", C555="52", C555="66"), (L555*'UNIT VALUES'!$C$26)-CALCS!P555,0)&gt;0, IF(OR(C555="51", C555="52", C555="66"), (L555*'UNIT VALUES'!$C$26)-CALCS!P555,0), 0), 0), ROUND(IF(IF(OR(C555="51", C555="52", C555="66"), (L555*'UNIT VALUES'!$C$26)-CALCS!O555,0)&gt;0, IF(OR(C555="51", C555="52", C555="66"), (L555*'UNIT VALUES'!$C$26)-CALCS!O555,0), 0), 0))</f>
        <v>2459</v>
      </c>
      <c r="U555" s="25">
        <f>IF(C555="22", (O555*'UNIT VALUES'!$D$38)+(Q555*'UNIT VALUES'!$D$39)+(S555*'UNIT VALUES'!$D$40), (O555*'UNIT VALUES'!$D$28)+(Q555*'UNIT VALUES'!$D$29)+(S555*'UNIT VALUES'!$D$30))</f>
        <v>359908.6664159894</v>
      </c>
      <c r="V555" s="25">
        <f>IF(C555="22",(O555*'UNIT VALUES'!$D$41)+(Q555*'UNIT VALUES'!$D$42)+(R555*'UNIT VALUES'!$D$43),IF(C555="66",(Q555*'UNIT VALUES'!$D$31)+(T555*'UNIT VALUES'!$D$33)+(R555*'UNIT VALUES'!$D$34),(Q555*'UNIT VALUES'!$D$31)+(T555*'UNIT VALUES'!$D$32)+(R555*'UNIT VALUES'!$D$34)))</f>
        <v>527626.08129627863</v>
      </c>
      <c r="W555" s="25">
        <f t="shared" si="17"/>
        <v>527626</v>
      </c>
      <c r="X555" s="30">
        <f>ROUND(IF(C555="22", W555*'UNIT VALUES'!$D$44, W555*'UNIT VALUES'!$D$36), 0)</f>
        <v>461251</v>
      </c>
      <c r="Y555" s="168">
        <f>ROUND(IF(C555="22", IF(U555&gt;V555,O555*'UNIT VALUES'!$D$38*'UNIT VALUES'!$D$44,O555*'UNIT VALUES'!$D$41*'UNIT VALUES'!$D$44),IF(U555&gt;V555, O555*'UNIT VALUES'!$D$28*'UNIT VALUES'!$D$36,0)), 0)</f>
        <v>0</v>
      </c>
      <c r="Z555" s="168">
        <f>ROUND(IF(C555="22", IF(U555&gt;V555,Q555*'UNIT VALUES'!$D$39*'UNIT VALUES'!$D$44,Q555*'UNIT VALUES'!$D$42*'UNIT VALUES'!$D$44), IF(U555&gt;V555, Q555*'UNIT VALUES'!$D$29*'UNIT VALUES'!$D$36, Q555*'UNIT VALUES'!$D$31*'UNIT VALUES'!$D$36)),0)</f>
        <v>78509</v>
      </c>
      <c r="AA555" s="168">
        <f>ROUND(IF(C555="22", IF(U555&gt;V555,0,R555*'UNIT VALUES'!$D$43*'UNIT VALUES'!$D$44),IF(CALCS!U555&gt;CALCS!V555,0,CALCS!R555*'UNIT VALUES'!$D$34*'UNIT VALUES'!$D$36)), 0)</f>
        <v>355623</v>
      </c>
      <c r="AB555" s="168">
        <f>ROUND(IF(C555="22",IF(U555&gt;V555,S555*'UNIT VALUES'!$D$40*'UNIT VALUES'!$D$44,0),IF(U555&gt;V555,S555*'UNIT VALUES'!$D$30*'UNIT VALUES'!$D$36)), 0)</f>
        <v>0</v>
      </c>
      <c r="AC555" s="168">
        <f>ROUND(IF(U555&gt;V555,0,IF(T555&gt;1, IF(C555="66", T555*'UNIT VALUES'!$D$33*'UNIT VALUES'!$D$36,T555*'UNIT VALUES'!$D$32*'UNIT VALUES'!$D$36),0)),0)</f>
        <v>27119</v>
      </c>
      <c r="AD555" t="str">
        <f t="shared" si="18"/>
        <v>251236</v>
      </c>
    </row>
    <row r="556" spans="1:30" x14ac:dyDescent="0.25">
      <c r="A556" s="176" t="s">
        <v>5795</v>
      </c>
      <c r="B556" s="176" t="s">
        <v>9</v>
      </c>
      <c r="C556" s="176" t="s">
        <v>47</v>
      </c>
      <c r="D556" s="176" t="s">
        <v>48</v>
      </c>
      <c r="E556" s="176" t="s">
        <v>1608</v>
      </c>
      <c r="F556" s="176" t="s">
        <v>1657</v>
      </c>
      <c r="G556" s="176" t="s">
        <v>1610</v>
      </c>
      <c r="H556" s="176" t="s">
        <v>78</v>
      </c>
      <c r="I556" s="176" t="s">
        <v>78</v>
      </c>
      <c r="J556" s="176" t="s">
        <v>1612</v>
      </c>
      <c r="K556" s="176" t="s">
        <v>167</v>
      </c>
      <c r="L556" s="176" t="s">
        <v>5796</v>
      </c>
      <c r="M556" s="177">
        <v>92418</v>
      </c>
      <c r="N556" s="177">
        <v>92418</v>
      </c>
      <c r="O556" s="177">
        <v>110558</v>
      </c>
      <c r="P556" s="177">
        <v>0</v>
      </c>
      <c r="Q556" s="177">
        <v>20776</v>
      </c>
      <c r="R556" s="177">
        <v>19188</v>
      </c>
      <c r="S556" s="177">
        <v>1660</v>
      </c>
      <c r="T556" s="24">
        <f>IF(P556&gt;0, ROUND(IF(IF(OR(C556="51", C556="52", C556="66"), (L556*'UNIT VALUES'!$C$26)-CALCS!P556,0)&gt;0, IF(OR(C556="51", C556="52", C556="66"), (L556*'UNIT VALUES'!$C$26)-CALCS!P556,0), 0), 0), ROUND(IF(IF(OR(C556="51", C556="52", C556="66"), (L556*'UNIT VALUES'!$C$26)-CALCS!O556,0)&gt;0, IF(OR(C556="51", C556="52", C556="66"), (L556*'UNIT VALUES'!$C$26)-CALCS!O556,0), 0), 0))</f>
        <v>34952</v>
      </c>
      <c r="U556" s="25">
        <f>IF(C556="22", (O556*'UNIT VALUES'!$D$38)+(Q556*'UNIT VALUES'!$D$39)+(S556*'UNIT VALUES'!$D$40), (O556*'UNIT VALUES'!$D$28)+(Q556*'UNIT VALUES'!$D$29)+(S556*'UNIT VALUES'!$D$30))</f>
        <v>1081101.4416538444</v>
      </c>
      <c r="V556" s="25">
        <f>IF(C556="22",(O556*'UNIT VALUES'!$D$41)+(Q556*'UNIT VALUES'!$D$42)+(R556*'UNIT VALUES'!$D$43),IF(C556="66",(Q556*'UNIT VALUES'!$D$31)+(T556*'UNIT VALUES'!$D$33)+(R556*'UNIT VALUES'!$D$34),(Q556*'UNIT VALUES'!$D$31)+(T556*'UNIT VALUES'!$D$32)+(R556*'UNIT VALUES'!$D$34)))</f>
        <v>2359906.4438443687</v>
      </c>
      <c r="W556" s="25">
        <f t="shared" si="17"/>
        <v>2359906</v>
      </c>
      <c r="X556" s="30">
        <f>ROUND(IF(C556="22", W556*'UNIT VALUES'!$D$44, W556*'UNIT VALUES'!$D$36), 0)</f>
        <v>2063031</v>
      </c>
      <c r="Y556" s="168">
        <f>ROUND(IF(C556="22", IF(U556&gt;V556,O556*'UNIT VALUES'!$D$38*'UNIT VALUES'!$D$44,O556*'UNIT VALUES'!$D$41*'UNIT VALUES'!$D$44),IF(U556&gt;V556, O556*'UNIT VALUES'!$D$28*'UNIT VALUES'!$D$36,0)), 0)</f>
        <v>0</v>
      </c>
      <c r="Z556" s="168">
        <f>ROUND(IF(C556="22", IF(U556&gt;V556,Q556*'UNIT VALUES'!$D$39*'UNIT VALUES'!$D$44,Q556*'UNIT VALUES'!$D$42*'UNIT VALUES'!$D$44), IF(U556&gt;V556, Q556*'UNIT VALUES'!$D$29*'UNIT VALUES'!$D$36, Q556*'UNIT VALUES'!$D$31*'UNIT VALUES'!$D$36)),0)</f>
        <v>304309</v>
      </c>
      <c r="AA556" s="168">
        <f>ROUND(IF(C556="22", IF(U556&gt;V556,0,R556*'UNIT VALUES'!$D$43*'UNIT VALUES'!$D$44),IF(CALCS!U556&gt;CALCS!V556,0,CALCS!R556*'UNIT VALUES'!$D$34*'UNIT VALUES'!$D$36)), 0)</f>
        <v>1373254</v>
      </c>
      <c r="AB556" s="168">
        <f>ROUND(IF(C556="22",IF(U556&gt;V556,S556*'UNIT VALUES'!$D$40*'UNIT VALUES'!$D$44,0),IF(U556&gt;V556,S556*'UNIT VALUES'!$D$30*'UNIT VALUES'!$D$36)), 0)</f>
        <v>0</v>
      </c>
      <c r="AC556" s="168">
        <f>ROUND(IF(U556&gt;V556,0,IF(T556&gt;1, IF(C556="66", T556*'UNIT VALUES'!$D$33*'UNIT VALUES'!$D$36,T556*'UNIT VALUES'!$D$32*'UNIT VALUES'!$D$36),0)),0)</f>
        <v>385469</v>
      </c>
      <c r="AD556" t="str">
        <f t="shared" si="18"/>
        <v>251284</v>
      </c>
    </row>
    <row r="557" spans="1:30" x14ac:dyDescent="0.25">
      <c r="A557" s="176" t="s">
        <v>5797</v>
      </c>
      <c r="B557" s="176" t="s">
        <v>9</v>
      </c>
      <c r="C557" s="176" t="s">
        <v>47</v>
      </c>
      <c r="D557" s="176" t="s">
        <v>48</v>
      </c>
      <c r="E557" s="176" t="s">
        <v>1608</v>
      </c>
      <c r="F557" s="176" t="s">
        <v>125</v>
      </c>
      <c r="G557" s="176" t="s">
        <v>860</v>
      </c>
      <c r="H557" s="176" t="s">
        <v>1659</v>
      </c>
      <c r="I557" s="176" t="s">
        <v>1659</v>
      </c>
      <c r="J557" s="176" t="s">
        <v>1612</v>
      </c>
      <c r="K557" s="176" t="s">
        <v>167</v>
      </c>
      <c r="L557" s="176" t="s">
        <v>5798</v>
      </c>
      <c r="M557" s="177">
        <v>78471</v>
      </c>
      <c r="N557" s="177">
        <v>78471</v>
      </c>
      <c r="O557" s="177">
        <v>92697</v>
      </c>
      <c r="P557" s="177">
        <v>0</v>
      </c>
      <c r="Q557" s="177">
        <v>18392</v>
      </c>
      <c r="R557" s="177">
        <v>22375</v>
      </c>
      <c r="S557" s="177">
        <v>1833</v>
      </c>
      <c r="T557" s="24">
        <f>IF(P557&gt;0, ROUND(IF(IF(OR(C557="51", C557="52", C557="66"), (L557*'UNIT VALUES'!$C$26)-CALCS!P557,0)&gt;0, IF(OR(C557="51", C557="52", C557="66"), (L557*'UNIT VALUES'!$C$26)-CALCS!P557,0), 0), 0), ROUND(IF(IF(OR(C557="51", C557="52", C557="66"), (L557*'UNIT VALUES'!$C$26)-CALCS!O557,0)&gt;0, IF(OR(C557="51", C557="52", C557="66"), (L557*'UNIT VALUES'!$C$26)-CALCS!O557,0), 0), 0))</f>
        <v>56559</v>
      </c>
      <c r="U557" s="25">
        <f>IF(C557="22", (O557*'UNIT VALUES'!$D$38)+(Q557*'UNIT VALUES'!$D$39)+(S557*'UNIT VALUES'!$D$40), (O557*'UNIT VALUES'!$D$28)+(Q557*'UNIT VALUES'!$D$29)+(S557*'UNIT VALUES'!$D$30))</f>
        <v>1005623.2620214</v>
      </c>
      <c r="V557" s="25">
        <f>IF(C557="22",(O557*'UNIT VALUES'!$D$41)+(Q557*'UNIT VALUES'!$D$42)+(R557*'UNIT VALUES'!$D$43),IF(C557="66",(Q557*'UNIT VALUES'!$D$31)+(T557*'UNIT VALUES'!$D$33)+(R557*'UNIT VALUES'!$D$34),(Q557*'UNIT VALUES'!$D$31)+(T557*'UNIT VALUES'!$D$32)+(R557*'UNIT VALUES'!$D$34)))</f>
        <v>2853457.6838515103</v>
      </c>
      <c r="W557" s="25">
        <f t="shared" si="17"/>
        <v>2853458</v>
      </c>
      <c r="X557" s="30">
        <f>ROUND(IF(C557="22", W557*'UNIT VALUES'!$D$44, W557*'UNIT VALUES'!$D$36), 0)</f>
        <v>2494495</v>
      </c>
      <c r="Y557" s="168">
        <f>ROUND(IF(C557="22", IF(U557&gt;V557,O557*'UNIT VALUES'!$D$38*'UNIT VALUES'!$D$44,O557*'UNIT VALUES'!$D$41*'UNIT VALUES'!$D$44),IF(U557&gt;V557, O557*'UNIT VALUES'!$D$28*'UNIT VALUES'!$D$36,0)), 0)</f>
        <v>0</v>
      </c>
      <c r="Z557" s="168">
        <f>ROUND(IF(C557="22", IF(U557&gt;V557,Q557*'UNIT VALUES'!$D$39*'UNIT VALUES'!$D$44,Q557*'UNIT VALUES'!$D$42*'UNIT VALUES'!$D$44), IF(U557&gt;V557, Q557*'UNIT VALUES'!$D$29*'UNIT VALUES'!$D$36, Q557*'UNIT VALUES'!$D$31*'UNIT VALUES'!$D$36)),0)</f>
        <v>269390</v>
      </c>
      <c r="AA557" s="168">
        <f>ROUND(IF(C557="22", IF(U557&gt;V557,0,R557*'UNIT VALUES'!$D$43*'UNIT VALUES'!$D$44),IF(CALCS!U557&gt;CALCS!V557,0,CALCS!R557*'UNIT VALUES'!$D$34*'UNIT VALUES'!$D$36)), 0)</f>
        <v>1601342</v>
      </c>
      <c r="AB557" s="168">
        <f>ROUND(IF(C557="22",IF(U557&gt;V557,S557*'UNIT VALUES'!$D$40*'UNIT VALUES'!$D$44,0),IF(U557&gt;V557,S557*'UNIT VALUES'!$D$30*'UNIT VALUES'!$D$36)), 0)</f>
        <v>0</v>
      </c>
      <c r="AC557" s="168">
        <f>ROUND(IF(U557&gt;V557,0,IF(T557&gt;1, IF(C557="66", T557*'UNIT VALUES'!$D$33*'UNIT VALUES'!$D$36,T557*'UNIT VALUES'!$D$32*'UNIT VALUES'!$D$36),0)),0)</f>
        <v>623762</v>
      </c>
      <c r="AD557" t="str">
        <f t="shared" si="18"/>
        <v>251302</v>
      </c>
    </row>
    <row r="558" spans="1:30" x14ac:dyDescent="0.25">
      <c r="A558" s="176" t="s">
        <v>5799</v>
      </c>
      <c r="B558" s="176" t="s">
        <v>9</v>
      </c>
      <c r="C558" s="176" t="s">
        <v>47</v>
      </c>
      <c r="D558" s="176" t="s">
        <v>48</v>
      </c>
      <c r="E558" s="176" t="s">
        <v>1608</v>
      </c>
      <c r="F558" s="176" t="s">
        <v>1167</v>
      </c>
      <c r="G558" s="176" t="s">
        <v>1610</v>
      </c>
      <c r="H558" s="176" t="s">
        <v>1661</v>
      </c>
      <c r="I558" s="176" t="s">
        <v>1661</v>
      </c>
      <c r="J558" s="176" t="s">
        <v>1612</v>
      </c>
      <c r="K558" s="176" t="s">
        <v>167</v>
      </c>
      <c r="L558" s="176" t="s">
        <v>5800</v>
      </c>
      <c r="M558" s="177">
        <v>53386</v>
      </c>
      <c r="N558" s="177">
        <v>53386</v>
      </c>
      <c r="O558" s="177">
        <v>60840</v>
      </c>
      <c r="P558" s="177">
        <v>0</v>
      </c>
      <c r="Q558" s="177">
        <v>9461</v>
      </c>
      <c r="R558" s="177">
        <v>12179</v>
      </c>
      <c r="S558" s="177">
        <v>764</v>
      </c>
      <c r="T558" s="24">
        <f>IF(P558&gt;0, ROUND(IF(IF(OR(C558="51", C558="52", C558="66"), (L558*'UNIT VALUES'!$C$26)-CALCS!P558,0)&gt;0, IF(OR(C558="51", C558="52", C558="66"), (L558*'UNIT VALUES'!$C$26)-CALCS!P558,0), 0), 0), ROUND(IF(IF(OR(C558="51", C558="52", C558="66"), (L558*'UNIT VALUES'!$C$26)-CALCS!O558,0)&gt;0, IF(OR(C558="51", C558="52", C558="66"), (L558*'UNIT VALUES'!$C$26)-CALCS!O558,0), 0), 0))</f>
        <v>30276</v>
      </c>
      <c r="U558" s="25">
        <f>IF(C558="22", (O558*'UNIT VALUES'!$D$38)+(Q558*'UNIT VALUES'!$D$39)+(S558*'UNIT VALUES'!$D$40), (O558*'UNIT VALUES'!$D$28)+(Q558*'UNIT VALUES'!$D$29)+(S558*'UNIT VALUES'!$D$30))</f>
        <v>515455.78577302315</v>
      </c>
      <c r="V558" s="25">
        <f>IF(C558="22",(O558*'UNIT VALUES'!$D$41)+(Q558*'UNIT VALUES'!$D$42)+(R558*'UNIT VALUES'!$D$43),IF(C558="66",(Q558*'UNIT VALUES'!$D$31)+(T558*'UNIT VALUES'!$D$33)+(R558*'UNIT VALUES'!$D$34),(Q558*'UNIT VALUES'!$D$31)+(T558*'UNIT VALUES'!$D$32)+(R558*'UNIT VALUES'!$D$34)))</f>
        <v>1537527.1740223761</v>
      </c>
      <c r="W558" s="25">
        <f t="shared" si="17"/>
        <v>1537527</v>
      </c>
      <c r="X558" s="30">
        <f>ROUND(IF(C558="22", W558*'UNIT VALUES'!$D$44, W558*'UNIT VALUES'!$D$36), 0)</f>
        <v>1344107</v>
      </c>
      <c r="Y558" s="168">
        <f>ROUND(IF(C558="22", IF(U558&gt;V558,O558*'UNIT VALUES'!$D$38*'UNIT VALUES'!$D$44,O558*'UNIT VALUES'!$D$41*'UNIT VALUES'!$D$44),IF(U558&gt;V558, O558*'UNIT VALUES'!$D$28*'UNIT VALUES'!$D$36,0)), 0)</f>
        <v>0</v>
      </c>
      <c r="Z558" s="168">
        <f>ROUND(IF(C558="22", IF(U558&gt;V558,Q558*'UNIT VALUES'!$D$39*'UNIT VALUES'!$D$44,Q558*'UNIT VALUES'!$D$42*'UNIT VALUES'!$D$44), IF(U558&gt;V558, Q558*'UNIT VALUES'!$D$29*'UNIT VALUES'!$D$36, Q558*'UNIT VALUES'!$D$31*'UNIT VALUES'!$D$36)),0)</f>
        <v>138577</v>
      </c>
      <c r="AA558" s="168">
        <f>ROUND(IF(C558="22", IF(U558&gt;V558,0,R558*'UNIT VALUES'!$D$43*'UNIT VALUES'!$D$44),IF(CALCS!U558&gt;CALCS!V558,0,CALCS!R558*'UNIT VALUES'!$D$34*'UNIT VALUES'!$D$36)), 0)</f>
        <v>871631</v>
      </c>
      <c r="AB558" s="168">
        <f>ROUND(IF(C558="22",IF(U558&gt;V558,S558*'UNIT VALUES'!$D$40*'UNIT VALUES'!$D$44,0),IF(U558&gt;V558,S558*'UNIT VALUES'!$D$30*'UNIT VALUES'!$D$36)), 0)</f>
        <v>0</v>
      </c>
      <c r="AC558" s="168">
        <f>ROUND(IF(U558&gt;V558,0,IF(T558&gt;1, IF(C558="66", T558*'UNIT VALUES'!$D$33*'UNIT VALUES'!$D$36,T558*'UNIT VALUES'!$D$32*'UNIT VALUES'!$D$36),0)),0)</f>
        <v>333899</v>
      </c>
      <c r="AD558" t="str">
        <f t="shared" si="18"/>
        <v>251314</v>
      </c>
    </row>
    <row r="559" spans="1:30" x14ac:dyDescent="0.25">
      <c r="A559" s="176" t="s">
        <v>5801</v>
      </c>
      <c r="B559" s="176" t="s">
        <v>9</v>
      </c>
      <c r="C559" s="176" t="s">
        <v>47</v>
      </c>
      <c r="D559" s="176" t="s">
        <v>48</v>
      </c>
      <c r="E559" s="176" t="s">
        <v>1608</v>
      </c>
      <c r="F559" s="176" t="s">
        <v>134</v>
      </c>
      <c r="G559" s="176" t="s">
        <v>1610</v>
      </c>
      <c r="H559" s="176" t="s">
        <v>1663</v>
      </c>
      <c r="I559" s="176" t="s">
        <v>1663</v>
      </c>
      <c r="J559" s="176" t="s">
        <v>1612</v>
      </c>
      <c r="K559" s="176" t="s">
        <v>167</v>
      </c>
      <c r="L559" s="176" t="s">
        <v>5802</v>
      </c>
      <c r="M559" s="177">
        <v>58076</v>
      </c>
      <c r="N559" s="177">
        <v>58076</v>
      </c>
      <c r="O559" s="177">
        <v>57213</v>
      </c>
      <c r="P559" s="177">
        <v>0</v>
      </c>
      <c r="Q559" s="177">
        <v>5904</v>
      </c>
      <c r="R559" s="177">
        <v>13624</v>
      </c>
      <c r="S559" s="177">
        <v>442</v>
      </c>
      <c r="T559" s="24">
        <f>IF(P559&gt;0, ROUND(IF(IF(OR(C559="51", C559="52", C559="66"), (L559*'UNIT VALUES'!$C$26)-CALCS!P559,0)&gt;0, IF(OR(C559="51", C559="52", C559="66"), (L559*'UNIT VALUES'!$C$26)-CALCS!P559,0), 0), 0), ROUND(IF(IF(OR(C559="51", C559="52", C559="66"), (L559*'UNIT VALUES'!$C$26)-CALCS!O559,0)&gt;0, IF(OR(C559="51", C559="52", C559="66"), (L559*'UNIT VALUES'!$C$26)-CALCS!O559,0), 0), 0))</f>
        <v>45428</v>
      </c>
      <c r="U559" s="25">
        <f>IF(C559="22", (O559*'UNIT VALUES'!$D$38)+(Q559*'UNIT VALUES'!$D$39)+(S559*'UNIT VALUES'!$D$40), (O559*'UNIT VALUES'!$D$28)+(Q559*'UNIT VALUES'!$D$29)+(S559*'UNIT VALUES'!$D$30))</f>
        <v>356017.22942205262</v>
      </c>
      <c r="V559" s="25">
        <f>IF(C559="22",(O559*'UNIT VALUES'!$D$41)+(Q559*'UNIT VALUES'!$D$42)+(R559*'UNIT VALUES'!$D$43),IF(C559="66",(Q559*'UNIT VALUES'!$D$31)+(T559*'UNIT VALUES'!$D$33)+(R559*'UNIT VALUES'!$D$34),(Q559*'UNIT VALUES'!$D$31)+(T559*'UNIT VALUES'!$D$32)+(R559*'UNIT VALUES'!$D$34)))</f>
        <v>1787378.8828040534</v>
      </c>
      <c r="W559" s="25">
        <f t="shared" si="17"/>
        <v>1787379</v>
      </c>
      <c r="X559" s="30">
        <f>ROUND(IF(C559="22", W559*'UNIT VALUES'!$D$44, W559*'UNIT VALUES'!$D$36), 0)</f>
        <v>1562528</v>
      </c>
      <c r="Y559" s="168">
        <f>ROUND(IF(C559="22", IF(U559&gt;V559,O559*'UNIT VALUES'!$D$38*'UNIT VALUES'!$D$44,O559*'UNIT VALUES'!$D$41*'UNIT VALUES'!$D$44),IF(U559&gt;V559, O559*'UNIT VALUES'!$D$28*'UNIT VALUES'!$D$36,0)), 0)</f>
        <v>0</v>
      </c>
      <c r="Z559" s="168">
        <f>ROUND(IF(C559="22", IF(U559&gt;V559,Q559*'UNIT VALUES'!$D$39*'UNIT VALUES'!$D$44,Q559*'UNIT VALUES'!$D$42*'UNIT VALUES'!$D$44), IF(U559&gt;V559, Q559*'UNIT VALUES'!$D$29*'UNIT VALUES'!$D$36, Q559*'UNIT VALUES'!$D$31*'UNIT VALUES'!$D$36)),0)</f>
        <v>86477</v>
      </c>
      <c r="AA559" s="168">
        <f>ROUND(IF(C559="22", IF(U559&gt;V559,0,R559*'UNIT VALUES'!$D$43*'UNIT VALUES'!$D$44),IF(CALCS!U559&gt;CALCS!V559,0,CALCS!R559*'UNIT VALUES'!$D$34*'UNIT VALUES'!$D$36)), 0)</f>
        <v>975048</v>
      </c>
      <c r="AB559" s="168">
        <f>ROUND(IF(C559="22",IF(U559&gt;V559,S559*'UNIT VALUES'!$D$40*'UNIT VALUES'!$D$44,0),IF(U559&gt;V559,S559*'UNIT VALUES'!$D$30*'UNIT VALUES'!$D$36)), 0)</f>
        <v>0</v>
      </c>
      <c r="AC559" s="168">
        <f>ROUND(IF(U559&gt;V559,0,IF(T559&gt;1, IF(C559="66", T559*'UNIT VALUES'!$D$33*'UNIT VALUES'!$D$36,T559*'UNIT VALUES'!$D$32*'UNIT VALUES'!$D$36),0)),0)</f>
        <v>501003</v>
      </c>
      <c r="AD559" t="str">
        <f t="shared" si="18"/>
        <v>251410</v>
      </c>
    </row>
    <row r="560" spans="1:30" x14ac:dyDescent="0.25">
      <c r="A560" s="176" t="s">
        <v>5803</v>
      </c>
      <c r="B560" s="176" t="s">
        <v>9</v>
      </c>
      <c r="C560" s="176" t="s">
        <v>47</v>
      </c>
      <c r="D560" s="176" t="s">
        <v>48</v>
      </c>
      <c r="E560" s="176" t="s">
        <v>1608</v>
      </c>
      <c r="F560" s="176" t="s">
        <v>397</v>
      </c>
      <c r="G560" s="176" t="s">
        <v>176</v>
      </c>
      <c r="H560" s="176" t="s">
        <v>1025</v>
      </c>
      <c r="I560" s="176" t="s">
        <v>1025</v>
      </c>
      <c r="J560" s="176" t="s">
        <v>1615</v>
      </c>
      <c r="K560" s="176" t="s">
        <v>167</v>
      </c>
      <c r="L560" s="176" t="s">
        <v>5804</v>
      </c>
      <c r="M560" s="177">
        <v>98478</v>
      </c>
      <c r="N560" s="177">
        <v>98478</v>
      </c>
      <c r="O560" s="177">
        <v>95032</v>
      </c>
      <c r="P560" s="177">
        <v>0</v>
      </c>
      <c r="Q560" s="177">
        <v>21785</v>
      </c>
      <c r="R560" s="177">
        <v>21992</v>
      </c>
      <c r="S560" s="177">
        <v>692</v>
      </c>
      <c r="T560" s="24">
        <f>IF(P560&gt;0, ROUND(IF(IF(OR(C560="51", C560="52", C560="66"), (L560*'UNIT VALUES'!$C$26)-CALCS!P560,0)&gt;0, IF(OR(C560="51", C560="52", C560="66"), (L560*'UNIT VALUES'!$C$26)-CALCS!P560,0), 0), 0), ROUND(IF(IF(OR(C560="51", C560="52", C560="66"), (L560*'UNIT VALUES'!$C$26)-CALCS!O560,0)&gt;0, IF(OR(C560="51", C560="52", C560="66"), (L560*'UNIT VALUES'!$C$26)-CALCS!O560,0), 0), 0))</f>
        <v>66861</v>
      </c>
      <c r="U560" s="25">
        <f>IF(C560="22", (O560*'UNIT VALUES'!$D$38)+(Q560*'UNIT VALUES'!$D$39)+(S560*'UNIT VALUES'!$D$40), (O560*'UNIT VALUES'!$D$28)+(Q560*'UNIT VALUES'!$D$29)+(S560*'UNIT VALUES'!$D$30))</f>
        <v>918960.45422239392</v>
      </c>
      <c r="V560" s="25">
        <f>IF(C560="22",(O560*'UNIT VALUES'!$D$41)+(Q560*'UNIT VALUES'!$D$42)+(R560*'UNIT VALUES'!$D$43),IF(C560="66",(Q560*'UNIT VALUES'!$D$31)+(T560*'UNIT VALUES'!$D$33)+(R560*'UNIT VALUES'!$D$34),(Q560*'UNIT VALUES'!$D$31)+(T560*'UNIT VALUES'!$D$32)+(R560*'UNIT VALUES'!$D$34)))</f>
        <v>3008917.2330738753</v>
      </c>
      <c r="W560" s="25">
        <f t="shared" si="17"/>
        <v>3008917</v>
      </c>
      <c r="X560" s="30">
        <f>ROUND(IF(C560="22", W560*'UNIT VALUES'!$D$44, W560*'UNIT VALUES'!$D$36), 0)</f>
        <v>2630397</v>
      </c>
      <c r="Y560" s="168">
        <f>ROUND(IF(C560="22", IF(U560&gt;V560,O560*'UNIT VALUES'!$D$38*'UNIT VALUES'!$D$44,O560*'UNIT VALUES'!$D$41*'UNIT VALUES'!$D$44),IF(U560&gt;V560, O560*'UNIT VALUES'!$D$28*'UNIT VALUES'!$D$36,0)), 0)</f>
        <v>0</v>
      </c>
      <c r="Z560" s="168">
        <f>ROUND(IF(C560="22", IF(U560&gt;V560,Q560*'UNIT VALUES'!$D$39*'UNIT VALUES'!$D$44,Q560*'UNIT VALUES'!$D$42*'UNIT VALUES'!$D$44), IF(U560&gt;V560, Q560*'UNIT VALUES'!$D$29*'UNIT VALUES'!$D$36, Q560*'UNIT VALUES'!$D$31*'UNIT VALUES'!$D$36)),0)</f>
        <v>319088</v>
      </c>
      <c r="AA560" s="168">
        <f>ROUND(IF(C560="22", IF(U560&gt;V560,0,R560*'UNIT VALUES'!$D$43*'UNIT VALUES'!$D$44),IF(CALCS!U560&gt;CALCS!V560,0,CALCS!R560*'UNIT VALUES'!$D$34*'UNIT VALUES'!$D$36)), 0)</f>
        <v>1573932</v>
      </c>
      <c r="AB560" s="168">
        <f>ROUND(IF(C560="22",IF(U560&gt;V560,S560*'UNIT VALUES'!$D$40*'UNIT VALUES'!$D$44,0),IF(U560&gt;V560,S560*'UNIT VALUES'!$D$30*'UNIT VALUES'!$D$36)), 0)</f>
        <v>0</v>
      </c>
      <c r="AC560" s="168">
        <f>ROUND(IF(U560&gt;V560,0,IF(T560&gt;1, IF(C560="66", T560*'UNIT VALUES'!$D$33*'UNIT VALUES'!$D$36,T560*'UNIT VALUES'!$D$32*'UNIT VALUES'!$D$36),0)),0)</f>
        <v>737378</v>
      </c>
      <c r="AD560" t="str">
        <f t="shared" si="18"/>
        <v>251614</v>
      </c>
    </row>
    <row r="561" spans="1:30" x14ac:dyDescent="0.25">
      <c r="A561" s="176" t="s">
        <v>5805</v>
      </c>
      <c r="B561" s="176" t="s">
        <v>9</v>
      </c>
      <c r="C561" s="176" t="s">
        <v>27</v>
      </c>
      <c r="D561" s="176" t="s">
        <v>28</v>
      </c>
      <c r="E561" s="176" t="s">
        <v>1608</v>
      </c>
      <c r="F561" s="176" t="s">
        <v>1598</v>
      </c>
      <c r="G561" s="176" t="s">
        <v>1610</v>
      </c>
      <c r="H561" s="176" t="s">
        <v>1666</v>
      </c>
      <c r="I561" s="176" t="s">
        <v>1666</v>
      </c>
      <c r="J561" s="176" t="s">
        <v>1612</v>
      </c>
      <c r="K561" s="176" t="s">
        <v>167</v>
      </c>
      <c r="L561" s="176" t="s">
        <v>5806</v>
      </c>
      <c r="M561" s="177">
        <v>83622</v>
      </c>
      <c r="N561" s="177">
        <v>83622</v>
      </c>
      <c r="O561" s="177">
        <v>89045</v>
      </c>
      <c r="P561" s="177">
        <v>0</v>
      </c>
      <c r="Q561" s="177">
        <v>4079</v>
      </c>
      <c r="R561" s="177">
        <v>17197</v>
      </c>
      <c r="S561" s="177">
        <v>276</v>
      </c>
      <c r="T561" s="24">
        <f>IF(P561&gt;0, ROUND(IF(IF(OR(C561="51", C561="52", C561="66"), (L561*'UNIT VALUES'!$C$26)-CALCS!P561,0)&gt;0, IF(OR(C561="51", C561="52", C561="66"), (L561*'UNIT VALUES'!$C$26)-CALCS!P561,0), 0), 0), ROUND(IF(IF(OR(C561="51", C561="52", C561="66"), (L561*'UNIT VALUES'!$C$26)-CALCS!O561,0)&gt;0, IF(OR(C561="51", C561="52", C561="66"), (L561*'UNIT VALUES'!$C$26)-CALCS!O561,0), 0), 0))</f>
        <v>56903</v>
      </c>
      <c r="U561" s="25">
        <f>IF(C561="22", (O561*'UNIT VALUES'!$D$38)+(Q561*'UNIT VALUES'!$D$39)+(S561*'UNIT VALUES'!$D$40), (O561*'UNIT VALUES'!$D$28)+(Q561*'UNIT VALUES'!$D$29)+(S561*'UNIT VALUES'!$D$30))</f>
        <v>344159.7143362473</v>
      </c>
      <c r="V561" s="25">
        <f>IF(C561="22",(O561*'UNIT VALUES'!$D$41)+(Q561*'UNIT VALUES'!$D$42)+(R561*'UNIT VALUES'!$D$43),IF(C561="66",(Q561*'UNIT VALUES'!$D$31)+(T561*'UNIT VALUES'!$D$33)+(R561*'UNIT VALUES'!$D$34),(Q561*'UNIT VALUES'!$D$31)+(T561*'UNIT VALUES'!$D$32)+(R561*'UNIT VALUES'!$D$34)))</f>
        <v>2194076.1588107646</v>
      </c>
      <c r="W561" s="25">
        <f t="shared" si="17"/>
        <v>2194076</v>
      </c>
      <c r="X561" s="30">
        <f>ROUND(IF(C561="22", W561*'UNIT VALUES'!$D$44, W561*'UNIT VALUES'!$D$36), 0)</f>
        <v>1918063</v>
      </c>
      <c r="Y561" s="168">
        <f>ROUND(IF(C561="22", IF(U561&gt;V561,O561*'UNIT VALUES'!$D$38*'UNIT VALUES'!$D$44,O561*'UNIT VALUES'!$D$41*'UNIT VALUES'!$D$44),IF(U561&gt;V561, O561*'UNIT VALUES'!$D$28*'UNIT VALUES'!$D$36,0)), 0)</f>
        <v>0</v>
      </c>
      <c r="Z561" s="168">
        <f>ROUND(IF(C561="22", IF(U561&gt;V561,Q561*'UNIT VALUES'!$D$39*'UNIT VALUES'!$D$44,Q561*'UNIT VALUES'!$D$42*'UNIT VALUES'!$D$44), IF(U561&gt;V561, Q561*'UNIT VALUES'!$D$29*'UNIT VALUES'!$D$36, Q561*'UNIT VALUES'!$D$31*'UNIT VALUES'!$D$36)),0)</f>
        <v>59746</v>
      </c>
      <c r="AA561" s="168">
        <f>ROUND(IF(C561="22", IF(U561&gt;V561,0,R561*'UNIT VALUES'!$D$43*'UNIT VALUES'!$D$44),IF(CALCS!U561&gt;CALCS!V561,0,CALCS!R561*'UNIT VALUES'!$D$34*'UNIT VALUES'!$D$36)), 0)</f>
        <v>1230761</v>
      </c>
      <c r="AB561" s="168">
        <f>ROUND(IF(C561="22",IF(U561&gt;V561,S561*'UNIT VALUES'!$D$40*'UNIT VALUES'!$D$44,0),IF(U561&gt;V561,S561*'UNIT VALUES'!$D$30*'UNIT VALUES'!$D$36)), 0)</f>
        <v>0</v>
      </c>
      <c r="AC561" s="168">
        <f>ROUND(IF(U561&gt;V561,0,IF(T561&gt;1, IF(C561="66", T561*'UNIT VALUES'!$D$33*'UNIT VALUES'!$D$36,T561*'UNIT VALUES'!$D$32*'UNIT VALUES'!$D$36),0)),0)</f>
        <v>627556</v>
      </c>
      <c r="AD561" t="str">
        <f t="shared" si="18"/>
        <v>251650</v>
      </c>
    </row>
    <row r="562" spans="1:30" x14ac:dyDescent="0.25">
      <c r="A562" s="176" t="s">
        <v>5807</v>
      </c>
      <c r="B562" s="176" t="s">
        <v>9</v>
      </c>
      <c r="C562" s="176" t="s">
        <v>47</v>
      </c>
      <c r="D562" s="176" t="s">
        <v>48</v>
      </c>
      <c r="E562" s="176" t="s">
        <v>1608</v>
      </c>
      <c r="F562" s="176" t="s">
        <v>1668</v>
      </c>
      <c r="G562" s="176" t="s">
        <v>38</v>
      </c>
      <c r="H562" s="176" t="s">
        <v>1669</v>
      </c>
      <c r="I562" s="176" t="s">
        <v>1669</v>
      </c>
      <c r="J562" s="176" t="s">
        <v>1635</v>
      </c>
      <c r="K562" s="176" t="s">
        <v>167</v>
      </c>
      <c r="L562" s="176" t="s">
        <v>5808</v>
      </c>
      <c r="M562" s="177">
        <v>29286</v>
      </c>
      <c r="N562" s="177">
        <v>29286</v>
      </c>
      <c r="O562" s="177">
        <v>28483</v>
      </c>
      <c r="P562" s="177">
        <v>0</v>
      </c>
      <c r="Q562" s="177">
        <v>4308</v>
      </c>
      <c r="R562" s="177">
        <v>5650</v>
      </c>
      <c r="S562" s="177">
        <v>104</v>
      </c>
      <c r="T562" s="24">
        <f>IF(P562&gt;0, ROUND(IF(IF(OR(C562="51", C562="52", C562="66"), (L562*'UNIT VALUES'!$C$26)-CALCS!P562,0)&gt;0, IF(OR(C562="51", C562="52", C562="66"), (L562*'UNIT VALUES'!$C$26)-CALCS!P562,0), 0), 0), ROUND(IF(IF(OR(C562="51", C562="52", C562="66"), (L562*'UNIT VALUES'!$C$26)-CALCS!O562,0)&gt;0, IF(OR(C562="51", C562="52", C562="66"), (L562*'UNIT VALUES'!$C$26)-CALCS!O562,0), 0), 0))</f>
        <v>19003</v>
      </c>
      <c r="U562" s="25">
        <f>IF(C562="22", (O562*'UNIT VALUES'!$D$38)+(Q562*'UNIT VALUES'!$D$39)+(S562*'UNIT VALUES'!$D$40), (O562*'UNIT VALUES'!$D$28)+(Q562*'UNIT VALUES'!$D$29)+(S562*'UNIT VALUES'!$D$30))</f>
        <v>196517.58210078909</v>
      </c>
      <c r="V562" s="25">
        <f>IF(C562="22",(O562*'UNIT VALUES'!$D$41)+(Q562*'UNIT VALUES'!$D$42)+(R562*'UNIT VALUES'!$D$43),IF(C562="66",(Q562*'UNIT VALUES'!$D$31)+(T562*'UNIT VALUES'!$D$33)+(R562*'UNIT VALUES'!$D$34),(Q562*'UNIT VALUES'!$D$31)+(T562*'UNIT VALUES'!$D$32)+(R562*'UNIT VALUES'!$D$34)))</f>
        <v>774463.07997393003</v>
      </c>
      <c r="W562" s="25">
        <f t="shared" si="17"/>
        <v>774463</v>
      </c>
      <c r="X562" s="30">
        <f>ROUND(IF(C562="22", W562*'UNIT VALUES'!$D$44, W562*'UNIT VALUES'!$D$36), 0)</f>
        <v>677036</v>
      </c>
      <c r="Y562" s="168">
        <f>ROUND(IF(C562="22", IF(U562&gt;V562,O562*'UNIT VALUES'!$D$38*'UNIT VALUES'!$D$44,O562*'UNIT VALUES'!$D$41*'UNIT VALUES'!$D$44),IF(U562&gt;V562, O562*'UNIT VALUES'!$D$28*'UNIT VALUES'!$D$36,0)), 0)</f>
        <v>0</v>
      </c>
      <c r="Z562" s="168">
        <f>ROUND(IF(C562="22", IF(U562&gt;V562,Q562*'UNIT VALUES'!$D$39*'UNIT VALUES'!$D$44,Q562*'UNIT VALUES'!$D$42*'UNIT VALUES'!$D$44), IF(U562&gt;V562, Q562*'UNIT VALUES'!$D$29*'UNIT VALUES'!$D$36, Q562*'UNIT VALUES'!$D$31*'UNIT VALUES'!$D$36)),0)</f>
        <v>63100</v>
      </c>
      <c r="AA562" s="168">
        <f>ROUND(IF(C562="22", IF(U562&gt;V562,0,R562*'UNIT VALUES'!$D$43*'UNIT VALUES'!$D$44),IF(CALCS!U562&gt;CALCS!V562,0,CALCS!R562*'UNIT VALUES'!$D$34*'UNIT VALUES'!$D$36)), 0)</f>
        <v>404361</v>
      </c>
      <c r="AB562" s="168">
        <f>ROUND(IF(C562="22",IF(U562&gt;V562,S562*'UNIT VALUES'!$D$40*'UNIT VALUES'!$D$44,0),IF(U562&gt;V562,S562*'UNIT VALUES'!$D$30*'UNIT VALUES'!$D$36)), 0)</f>
        <v>0</v>
      </c>
      <c r="AC562" s="168">
        <f>ROUND(IF(U562&gt;V562,0,IF(T562&gt;1, IF(C562="66", T562*'UNIT VALUES'!$D$33*'UNIT VALUES'!$D$36,T562*'UNIT VALUES'!$D$32*'UNIT VALUES'!$D$36),0)),0)</f>
        <v>209575</v>
      </c>
      <c r="AD562" t="str">
        <f t="shared" si="18"/>
        <v>251674</v>
      </c>
    </row>
    <row r="563" spans="1:30" x14ac:dyDescent="0.25">
      <c r="A563" s="176" t="s">
        <v>5809</v>
      </c>
      <c r="B563" s="176" t="s">
        <v>9</v>
      </c>
      <c r="C563" s="176" t="s">
        <v>47</v>
      </c>
      <c r="D563" s="176" t="s">
        <v>48</v>
      </c>
      <c r="E563" s="176" t="s">
        <v>1608</v>
      </c>
      <c r="F563" s="176" t="s">
        <v>1483</v>
      </c>
      <c r="G563" s="176" t="s">
        <v>860</v>
      </c>
      <c r="H563" s="176" t="s">
        <v>1671</v>
      </c>
      <c r="I563" s="176" t="s">
        <v>1671</v>
      </c>
      <c r="J563" s="176" t="s">
        <v>1612</v>
      </c>
      <c r="K563" s="176" t="s">
        <v>167</v>
      </c>
      <c r="L563" s="176" t="s">
        <v>5810</v>
      </c>
      <c r="M563" s="177">
        <v>0</v>
      </c>
      <c r="N563" s="177">
        <v>0</v>
      </c>
      <c r="O563" s="177">
        <v>52491</v>
      </c>
      <c r="P563" s="177">
        <v>0</v>
      </c>
      <c r="Q563" s="177">
        <v>4649</v>
      </c>
      <c r="R563" s="177">
        <v>5333</v>
      </c>
      <c r="S563" s="177">
        <v>226</v>
      </c>
      <c r="T563" s="24">
        <f>IF(P563&gt;0, ROUND(IF(IF(OR(C563="51", C563="52", C563="66"), (L563*'UNIT VALUES'!$C$26)-CALCS!P563,0)&gt;0, IF(OR(C563="51", C563="52", C563="66"), (L563*'UNIT VALUES'!$C$26)-CALCS!P563,0), 0), 0), ROUND(IF(IF(OR(C563="51", C563="52", C563="66"), (L563*'UNIT VALUES'!$C$26)-CALCS!O563,0)&gt;0, IF(OR(C563="51", C563="52", C563="66"), (L563*'UNIT VALUES'!$C$26)-CALCS!O563,0), 0), 0))</f>
        <v>0</v>
      </c>
      <c r="U563" s="25">
        <f>IF(C563="22", (O563*'UNIT VALUES'!$D$38)+(Q563*'UNIT VALUES'!$D$39)+(S563*'UNIT VALUES'!$D$40), (O563*'UNIT VALUES'!$D$28)+(Q563*'UNIT VALUES'!$D$29)+(S563*'UNIT VALUES'!$D$30))</f>
        <v>275888.70239735924</v>
      </c>
      <c r="V563" s="25">
        <f>IF(C563="22",(O563*'UNIT VALUES'!$D$41)+(Q563*'UNIT VALUES'!$D$42)+(R563*'UNIT VALUES'!$D$43),IF(C563="66",(Q563*'UNIT VALUES'!$D$31)+(T563*'UNIT VALUES'!$D$33)+(R563*'UNIT VALUES'!$D$34),(Q563*'UNIT VALUES'!$D$31)+(T563*'UNIT VALUES'!$D$32)+(R563*'UNIT VALUES'!$D$34)))</f>
        <v>514491.39639947494</v>
      </c>
      <c r="W563" s="25">
        <f t="shared" si="17"/>
        <v>514491</v>
      </c>
      <c r="X563" s="30">
        <f>ROUND(IF(C563="22", W563*'UNIT VALUES'!$D$44, W563*'UNIT VALUES'!$D$36), 0)</f>
        <v>449768</v>
      </c>
      <c r="Y563" s="168">
        <f>ROUND(IF(C563="22", IF(U563&gt;V563,O563*'UNIT VALUES'!$D$38*'UNIT VALUES'!$D$44,O563*'UNIT VALUES'!$D$41*'UNIT VALUES'!$D$44),IF(U563&gt;V563, O563*'UNIT VALUES'!$D$28*'UNIT VALUES'!$D$36,0)), 0)</f>
        <v>0</v>
      </c>
      <c r="Z563" s="168">
        <f>ROUND(IF(C563="22", IF(U563&gt;V563,Q563*'UNIT VALUES'!$D$39*'UNIT VALUES'!$D$44,Q563*'UNIT VALUES'!$D$42*'UNIT VALUES'!$D$44), IF(U563&gt;V563, Q563*'UNIT VALUES'!$D$29*'UNIT VALUES'!$D$36, Q563*'UNIT VALUES'!$D$31*'UNIT VALUES'!$D$36)),0)</f>
        <v>68095</v>
      </c>
      <c r="AA563" s="168">
        <f>ROUND(IF(C563="22", IF(U563&gt;V563,0,R563*'UNIT VALUES'!$D$43*'UNIT VALUES'!$D$44),IF(CALCS!U563&gt;CALCS!V563,0,CALCS!R563*'UNIT VALUES'!$D$34*'UNIT VALUES'!$D$36)), 0)</f>
        <v>381674</v>
      </c>
      <c r="AB563" s="168">
        <f>ROUND(IF(C563="22",IF(U563&gt;V563,S563*'UNIT VALUES'!$D$40*'UNIT VALUES'!$D$44,0),IF(U563&gt;V563,S563*'UNIT VALUES'!$D$30*'UNIT VALUES'!$D$36)), 0)</f>
        <v>0</v>
      </c>
      <c r="AC563" s="168">
        <f>ROUND(IF(U563&gt;V563,0,IF(T563&gt;1, IF(C563="66", T563*'UNIT VALUES'!$D$33*'UNIT VALUES'!$D$36,T563*'UNIT VALUES'!$D$32*'UNIT VALUES'!$D$36),0)),0)</f>
        <v>0</v>
      </c>
      <c r="AD563" t="str">
        <f t="shared" si="18"/>
        <v>251884</v>
      </c>
    </row>
    <row r="564" spans="1:30" x14ac:dyDescent="0.25">
      <c r="A564" s="176" t="s">
        <v>5811</v>
      </c>
      <c r="B564" s="176" t="s">
        <v>9</v>
      </c>
      <c r="C564" s="176" t="s">
        <v>27</v>
      </c>
      <c r="D564" s="176" t="s">
        <v>28</v>
      </c>
      <c r="E564" s="176" t="s">
        <v>1608</v>
      </c>
      <c r="F564" s="176" t="s">
        <v>141</v>
      </c>
      <c r="G564" s="176" t="s">
        <v>844</v>
      </c>
      <c r="H564" s="176" t="s">
        <v>1673</v>
      </c>
      <c r="I564" s="176" t="s">
        <v>1673</v>
      </c>
      <c r="J564" s="176" t="s">
        <v>1674</v>
      </c>
      <c r="K564" s="176" t="s">
        <v>167</v>
      </c>
      <c r="L564" s="176" t="s">
        <v>5812</v>
      </c>
      <c r="M564" s="177">
        <v>51974</v>
      </c>
      <c r="N564" s="177">
        <v>51974</v>
      </c>
      <c r="O564" s="177">
        <v>42846</v>
      </c>
      <c r="P564" s="177">
        <v>0</v>
      </c>
      <c r="Q564" s="177">
        <v>7402</v>
      </c>
      <c r="R564" s="177">
        <v>8641</v>
      </c>
      <c r="S564" s="177">
        <v>259</v>
      </c>
      <c r="T564" s="24">
        <f>IF(P564&gt;0, ROUND(IF(IF(OR(C564="51", C564="52", C564="66"), (L564*'UNIT VALUES'!$C$26)-CALCS!P564,0)&gt;0, IF(OR(C564="51", C564="52", C564="66"), (L564*'UNIT VALUES'!$C$26)-CALCS!P564,0), 0), 0), ROUND(IF(IF(OR(C564="51", C564="52", C564="66"), (L564*'UNIT VALUES'!$C$26)-CALCS!O564,0)&gt;0, IF(OR(C564="51", C564="52", C564="66"), (L564*'UNIT VALUES'!$C$26)-CALCS!O564,0), 0), 0))</f>
        <v>48591</v>
      </c>
      <c r="U564" s="25">
        <f>IF(C564="22", (O564*'UNIT VALUES'!$D$38)+(Q564*'UNIT VALUES'!$D$39)+(S564*'UNIT VALUES'!$D$40), (O564*'UNIT VALUES'!$D$28)+(Q564*'UNIT VALUES'!$D$29)+(S564*'UNIT VALUES'!$D$30))</f>
        <v>338093.1421359572</v>
      </c>
      <c r="V564" s="25">
        <f>IF(C564="22",(O564*'UNIT VALUES'!$D$41)+(Q564*'UNIT VALUES'!$D$42)+(R564*'UNIT VALUES'!$D$43),IF(C564="66",(Q564*'UNIT VALUES'!$D$31)+(T564*'UNIT VALUES'!$D$33)+(R564*'UNIT VALUES'!$D$34),(Q564*'UNIT VALUES'!$D$31)+(T564*'UNIT VALUES'!$D$32)+(R564*'UNIT VALUES'!$D$34)))</f>
        <v>1444436.3147302922</v>
      </c>
      <c r="W564" s="25">
        <f t="shared" si="17"/>
        <v>1444436</v>
      </c>
      <c r="X564" s="30">
        <f>ROUND(IF(C564="22", W564*'UNIT VALUES'!$D$44, W564*'UNIT VALUES'!$D$36), 0)</f>
        <v>1262727</v>
      </c>
      <c r="Y564" s="168">
        <f>ROUND(IF(C564="22", IF(U564&gt;V564,O564*'UNIT VALUES'!$D$38*'UNIT VALUES'!$D$44,O564*'UNIT VALUES'!$D$41*'UNIT VALUES'!$D$44),IF(U564&gt;V564, O564*'UNIT VALUES'!$D$28*'UNIT VALUES'!$D$36,0)), 0)</f>
        <v>0</v>
      </c>
      <c r="Z564" s="168">
        <f>ROUND(IF(C564="22", IF(U564&gt;V564,Q564*'UNIT VALUES'!$D$39*'UNIT VALUES'!$D$44,Q564*'UNIT VALUES'!$D$42*'UNIT VALUES'!$D$44), IF(U564&gt;V564, Q564*'UNIT VALUES'!$D$29*'UNIT VALUES'!$D$36, Q564*'UNIT VALUES'!$D$31*'UNIT VALUES'!$D$36)),0)</f>
        <v>108418</v>
      </c>
      <c r="AA564" s="168">
        <f>ROUND(IF(C564="22", IF(U564&gt;V564,0,R564*'UNIT VALUES'!$D$43*'UNIT VALUES'!$D$44),IF(CALCS!U564&gt;CALCS!V564,0,CALCS!R564*'UNIT VALUES'!$D$34*'UNIT VALUES'!$D$36)), 0)</f>
        <v>618422</v>
      </c>
      <c r="AB564" s="168">
        <f>ROUND(IF(C564="22",IF(U564&gt;V564,S564*'UNIT VALUES'!$D$40*'UNIT VALUES'!$D$44,0),IF(U564&gt;V564,S564*'UNIT VALUES'!$D$30*'UNIT VALUES'!$D$36)), 0)</f>
        <v>0</v>
      </c>
      <c r="AC564" s="168">
        <f>ROUND(IF(U564&gt;V564,0,IF(T564&gt;1, IF(C564="66", T564*'UNIT VALUES'!$D$33*'UNIT VALUES'!$D$36,T564*'UNIT VALUES'!$D$32*'UNIT VALUES'!$D$36),0)),0)</f>
        <v>535887</v>
      </c>
      <c r="AD564" t="str">
        <f t="shared" si="18"/>
        <v>251938</v>
      </c>
    </row>
    <row r="565" spans="1:30" x14ac:dyDescent="0.25">
      <c r="A565" s="176" t="s">
        <v>5813</v>
      </c>
      <c r="B565" s="176" t="s">
        <v>9</v>
      </c>
      <c r="C565" s="176" t="s">
        <v>47</v>
      </c>
      <c r="D565" s="176" t="s">
        <v>48</v>
      </c>
      <c r="E565" s="176" t="s">
        <v>1608</v>
      </c>
      <c r="F565" s="176" t="s">
        <v>1676</v>
      </c>
      <c r="G565" s="176" t="s">
        <v>1624</v>
      </c>
      <c r="H565" s="176" t="s">
        <v>1677</v>
      </c>
      <c r="I565" s="176" t="s">
        <v>23</v>
      </c>
      <c r="J565" s="176" t="s">
        <v>4646</v>
      </c>
      <c r="K565" s="176" t="s">
        <v>167</v>
      </c>
      <c r="L565" s="176" t="s">
        <v>5814</v>
      </c>
      <c r="M565" s="177">
        <v>0</v>
      </c>
      <c r="N565" s="177">
        <v>0</v>
      </c>
      <c r="O565" s="177">
        <v>59303</v>
      </c>
      <c r="P565" s="177">
        <v>0</v>
      </c>
      <c r="Q565" s="177">
        <v>3786</v>
      </c>
      <c r="R565" s="177">
        <v>4232</v>
      </c>
      <c r="S565" s="177">
        <v>103</v>
      </c>
      <c r="T565" s="24">
        <f>IF(P565&gt;0, ROUND(IF(IF(OR(C565="51", C565="52", C565="66"), (L565*'UNIT VALUES'!$C$26)-CALCS!P565,0)&gt;0, IF(OR(C565="51", C565="52", C565="66"), (L565*'UNIT VALUES'!$C$26)-CALCS!P565,0), 0), 0), ROUND(IF(IF(OR(C565="51", C565="52", C565="66"), (L565*'UNIT VALUES'!$C$26)-CALCS!O565,0)&gt;0, IF(OR(C565="51", C565="52", C565="66"), (L565*'UNIT VALUES'!$C$26)-CALCS!O565,0), 0), 0))</f>
        <v>0</v>
      </c>
      <c r="U565" s="25">
        <f>IF(C565="22", (O565*'UNIT VALUES'!$D$38)+(Q565*'UNIT VALUES'!$D$39)+(S565*'UNIT VALUES'!$D$40), (O565*'UNIT VALUES'!$D$28)+(Q565*'UNIT VALUES'!$D$29)+(S565*'UNIT VALUES'!$D$30))</f>
        <v>245877.56544115819</v>
      </c>
      <c r="V565" s="25">
        <f>IF(C565="22",(O565*'UNIT VALUES'!$D$41)+(Q565*'UNIT VALUES'!$D$42)+(R565*'UNIT VALUES'!$D$43),IF(C565="66",(Q565*'UNIT VALUES'!$D$31)+(T565*'UNIT VALUES'!$D$33)+(R565*'UNIT VALUES'!$D$34),(Q565*'UNIT VALUES'!$D$31)+(T565*'UNIT VALUES'!$D$32)+(R565*'UNIT VALUES'!$D$34)))</f>
        <v>409896.11160412844</v>
      </c>
      <c r="W565" s="25">
        <f t="shared" si="17"/>
        <v>409896</v>
      </c>
      <c r="X565" s="30">
        <f>ROUND(IF(C565="22", W565*'UNIT VALUES'!$D$44, W565*'UNIT VALUES'!$D$36), 0)</f>
        <v>358331</v>
      </c>
      <c r="Y565" s="168">
        <f>ROUND(IF(C565="22", IF(U565&gt;V565,O565*'UNIT VALUES'!$D$38*'UNIT VALUES'!$D$44,O565*'UNIT VALUES'!$D$41*'UNIT VALUES'!$D$44),IF(U565&gt;V565, O565*'UNIT VALUES'!$D$28*'UNIT VALUES'!$D$36,0)), 0)</f>
        <v>0</v>
      </c>
      <c r="Z565" s="168">
        <f>ROUND(IF(C565="22", IF(U565&gt;V565,Q565*'UNIT VALUES'!$D$39*'UNIT VALUES'!$D$44,Q565*'UNIT VALUES'!$D$42*'UNIT VALUES'!$D$44), IF(U565&gt;V565, Q565*'UNIT VALUES'!$D$29*'UNIT VALUES'!$D$36, Q565*'UNIT VALUES'!$D$31*'UNIT VALUES'!$D$36)),0)</f>
        <v>55454</v>
      </c>
      <c r="AA565" s="168">
        <f>ROUND(IF(C565="22", IF(U565&gt;V565,0,R565*'UNIT VALUES'!$D$43*'UNIT VALUES'!$D$44),IF(CALCS!U565&gt;CALCS!V565,0,CALCS!R565*'UNIT VALUES'!$D$34*'UNIT VALUES'!$D$36)), 0)</f>
        <v>302877</v>
      </c>
      <c r="AB565" s="168">
        <f>ROUND(IF(C565="22",IF(U565&gt;V565,S565*'UNIT VALUES'!$D$40*'UNIT VALUES'!$D$44,0),IF(U565&gt;V565,S565*'UNIT VALUES'!$D$30*'UNIT VALUES'!$D$36)), 0)</f>
        <v>0</v>
      </c>
      <c r="AC565" s="168">
        <f>ROUND(IF(U565&gt;V565,0,IF(T565&gt;1, IF(C565="66", T565*'UNIT VALUES'!$D$33*'UNIT VALUES'!$D$36,T565*'UNIT VALUES'!$D$32*'UNIT VALUES'!$D$36),0)),0)</f>
        <v>0</v>
      </c>
      <c r="AD565" t="str">
        <f t="shared" si="18"/>
        <v>251962</v>
      </c>
    </row>
    <row r="566" spans="1:30" x14ac:dyDescent="0.25">
      <c r="A566" s="176" t="s">
        <v>5815</v>
      </c>
      <c r="B566" s="176" t="s">
        <v>9</v>
      </c>
      <c r="C566" s="176" t="s">
        <v>47</v>
      </c>
      <c r="D566" s="176" t="s">
        <v>48</v>
      </c>
      <c r="E566" s="176" t="s">
        <v>1608</v>
      </c>
      <c r="F566" s="176" t="s">
        <v>1679</v>
      </c>
      <c r="G566" s="176" t="s">
        <v>1014</v>
      </c>
      <c r="H566" s="176" t="s">
        <v>1680</v>
      </c>
      <c r="I566" s="176" t="s">
        <v>1680</v>
      </c>
      <c r="J566" s="176" t="s">
        <v>4646</v>
      </c>
      <c r="K566" s="176" t="s">
        <v>167</v>
      </c>
      <c r="L566" s="176" t="s">
        <v>5816</v>
      </c>
      <c r="M566" s="177">
        <v>84743</v>
      </c>
      <c r="N566" s="177">
        <v>84743</v>
      </c>
      <c r="O566" s="177">
        <v>93688</v>
      </c>
      <c r="P566" s="177">
        <v>0</v>
      </c>
      <c r="Q566" s="177">
        <v>9446</v>
      </c>
      <c r="R566" s="177">
        <v>16353</v>
      </c>
      <c r="S566" s="177">
        <v>1174</v>
      </c>
      <c r="T566" s="24">
        <f>IF(P566&gt;0, ROUND(IF(IF(OR(C566="51", C566="52", C566="66"), (L566*'UNIT VALUES'!$C$26)-CALCS!P566,0)&gt;0, IF(OR(C566="51", C566="52", C566="66"), (L566*'UNIT VALUES'!$C$26)-CALCS!P566,0), 0), 0), ROUND(IF(IF(OR(C566="51", C566="52", C566="66"), (L566*'UNIT VALUES'!$C$26)-CALCS!O566,0)&gt;0, IF(OR(C566="51", C566="52", C566="66"), (L566*'UNIT VALUES'!$C$26)-CALCS!O566,0), 0), 0))</f>
        <v>44400</v>
      </c>
      <c r="U566" s="25">
        <f>IF(C566="22", (O566*'UNIT VALUES'!$D$38)+(Q566*'UNIT VALUES'!$D$39)+(S566*'UNIT VALUES'!$D$40), (O566*'UNIT VALUES'!$D$28)+(Q566*'UNIT VALUES'!$D$29)+(S566*'UNIT VALUES'!$D$30))</f>
        <v>650287.22438435745</v>
      </c>
      <c r="V566" s="25">
        <f>IF(C566="22",(O566*'UNIT VALUES'!$D$41)+(Q566*'UNIT VALUES'!$D$42)+(R566*'UNIT VALUES'!$D$43),IF(C566="66",(Q566*'UNIT VALUES'!$D$31)+(T566*'UNIT VALUES'!$D$33)+(R566*'UNIT VALUES'!$D$34),(Q566*'UNIT VALUES'!$D$31)+(T566*'UNIT VALUES'!$D$32)+(R566*'UNIT VALUES'!$D$34)))</f>
        <v>2057171.5859869588</v>
      </c>
      <c r="W566" s="25">
        <f t="shared" si="17"/>
        <v>2057172</v>
      </c>
      <c r="X566" s="30">
        <f>ROUND(IF(C566="22", W566*'UNIT VALUES'!$D$44, W566*'UNIT VALUES'!$D$36), 0)</f>
        <v>1798381</v>
      </c>
      <c r="Y566" s="168">
        <f>ROUND(IF(C566="22", IF(U566&gt;V566,O566*'UNIT VALUES'!$D$38*'UNIT VALUES'!$D$44,O566*'UNIT VALUES'!$D$41*'UNIT VALUES'!$D$44),IF(U566&gt;V566, O566*'UNIT VALUES'!$D$28*'UNIT VALUES'!$D$36,0)), 0)</f>
        <v>0</v>
      </c>
      <c r="Z566" s="168">
        <f>ROUND(IF(C566="22", IF(U566&gt;V566,Q566*'UNIT VALUES'!$D$39*'UNIT VALUES'!$D$44,Q566*'UNIT VALUES'!$D$42*'UNIT VALUES'!$D$44), IF(U566&gt;V566, Q566*'UNIT VALUES'!$D$29*'UNIT VALUES'!$D$36, Q566*'UNIT VALUES'!$D$31*'UNIT VALUES'!$D$36)),0)</f>
        <v>138357</v>
      </c>
      <c r="AA566" s="168">
        <f>ROUND(IF(C566="22", IF(U566&gt;V566,0,R566*'UNIT VALUES'!$D$43*'UNIT VALUES'!$D$44),IF(CALCS!U566&gt;CALCS!V566,0,CALCS!R566*'UNIT VALUES'!$D$34*'UNIT VALUES'!$D$36)), 0)</f>
        <v>1170358</v>
      </c>
      <c r="AB566" s="168">
        <f>ROUND(IF(C566="22",IF(U566&gt;V566,S566*'UNIT VALUES'!$D$40*'UNIT VALUES'!$D$44,0),IF(U566&gt;V566,S566*'UNIT VALUES'!$D$30*'UNIT VALUES'!$D$36)), 0)</f>
        <v>0</v>
      </c>
      <c r="AC566" s="168">
        <f>ROUND(IF(U566&gt;V566,0,IF(T566&gt;1, IF(C566="66", T566*'UNIT VALUES'!$D$33*'UNIT VALUES'!$D$36,T566*'UNIT VALUES'!$D$32*'UNIT VALUES'!$D$36),0)),0)</f>
        <v>489666</v>
      </c>
      <c r="AD566" t="str">
        <f t="shared" si="18"/>
        <v>251992</v>
      </c>
    </row>
    <row r="567" spans="1:30" x14ac:dyDescent="0.25">
      <c r="A567" s="176" t="s">
        <v>5817</v>
      </c>
      <c r="B567" s="176" t="s">
        <v>9</v>
      </c>
      <c r="C567" s="176" t="s">
        <v>47</v>
      </c>
      <c r="D567" s="176" t="s">
        <v>48</v>
      </c>
      <c r="E567" s="176" t="s">
        <v>1608</v>
      </c>
      <c r="F567" s="176" t="s">
        <v>1682</v>
      </c>
      <c r="G567" s="176" t="s">
        <v>196</v>
      </c>
      <c r="H567" s="176" t="s">
        <v>23</v>
      </c>
      <c r="I567" s="176" t="s">
        <v>1683</v>
      </c>
      <c r="J567" s="176" t="s">
        <v>4646</v>
      </c>
      <c r="K567" s="176" t="s">
        <v>167</v>
      </c>
      <c r="L567" s="176" t="s">
        <v>5818</v>
      </c>
      <c r="M567" s="177">
        <v>0</v>
      </c>
      <c r="N567" s="177">
        <v>0</v>
      </c>
      <c r="O567" s="177">
        <v>53157</v>
      </c>
      <c r="P567" s="177">
        <v>0</v>
      </c>
      <c r="Q567" s="177">
        <v>8219</v>
      </c>
      <c r="R567" s="177">
        <v>7795</v>
      </c>
      <c r="S567" s="177">
        <v>813</v>
      </c>
      <c r="T567" s="24">
        <f>IF(P567&gt;0, ROUND(IF(IF(OR(C567="51", C567="52", C567="66"), (L567*'UNIT VALUES'!$C$26)-CALCS!P567,0)&gt;0, IF(OR(C567="51", C567="52", C567="66"), (L567*'UNIT VALUES'!$C$26)-CALCS!P567,0), 0), 0), ROUND(IF(IF(OR(C567="51", C567="52", C567="66"), (L567*'UNIT VALUES'!$C$26)-CALCS!O567,0)&gt;0, IF(OR(C567="51", C567="52", C567="66"), (L567*'UNIT VALUES'!$C$26)-CALCS!O567,0), 0), 0))</f>
        <v>10161</v>
      </c>
      <c r="U567" s="25">
        <f>IF(C567="22", (O567*'UNIT VALUES'!$D$38)+(Q567*'UNIT VALUES'!$D$39)+(S567*'UNIT VALUES'!$D$40), (O567*'UNIT VALUES'!$D$28)+(Q567*'UNIT VALUES'!$D$29)+(S567*'UNIT VALUES'!$D$30))</f>
        <v>472793.15741423622</v>
      </c>
      <c r="V567" s="25">
        <f>IF(C567="22",(O567*'UNIT VALUES'!$D$41)+(Q567*'UNIT VALUES'!$D$42)+(R567*'UNIT VALUES'!$D$43),IF(C567="66",(Q567*'UNIT VALUES'!$D$31)+(T567*'UNIT VALUES'!$D$33)+(R567*'UNIT VALUES'!$D$34),(Q567*'UNIT VALUES'!$D$31)+(T567*'UNIT VALUES'!$D$32)+(R567*'UNIT VALUES'!$D$34)))</f>
        <v>904050.01633883477</v>
      </c>
      <c r="W567" s="25">
        <f t="shared" si="17"/>
        <v>904050</v>
      </c>
      <c r="X567" s="30">
        <f>ROUND(IF(C567="22", W567*'UNIT VALUES'!$D$44, W567*'UNIT VALUES'!$D$36), 0)</f>
        <v>790321</v>
      </c>
      <c r="Y567" s="168">
        <f>ROUND(IF(C567="22", IF(U567&gt;V567,O567*'UNIT VALUES'!$D$38*'UNIT VALUES'!$D$44,O567*'UNIT VALUES'!$D$41*'UNIT VALUES'!$D$44),IF(U567&gt;V567, O567*'UNIT VALUES'!$D$28*'UNIT VALUES'!$D$36,0)), 0)</f>
        <v>0</v>
      </c>
      <c r="Z567" s="168">
        <f>ROUND(IF(C567="22", IF(U567&gt;V567,Q567*'UNIT VALUES'!$D$39*'UNIT VALUES'!$D$44,Q567*'UNIT VALUES'!$D$42*'UNIT VALUES'!$D$44), IF(U567&gt;V567, Q567*'UNIT VALUES'!$D$29*'UNIT VALUES'!$D$36, Q567*'UNIT VALUES'!$D$31*'UNIT VALUES'!$D$36)),0)</f>
        <v>120385</v>
      </c>
      <c r="AA567" s="168">
        <f>ROUND(IF(C567="22", IF(U567&gt;V567,0,R567*'UNIT VALUES'!$D$43*'UNIT VALUES'!$D$44),IF(CALCS!U567&gt;CALCS!V567,0,CALCS!R567*'UNIT VALUES'!$D$34*'UNIT VALUES'!$D$36)), 0)</f>
        <v>557875</v>
      </c>
      <c r="AB567" s="168">
        <f>ROUND(IF(C567="22",IF(U567&gt;V567,S567*'UNIT VALUES'!$D$40*'UNIT VALUES'!$D$44,0),IF(U567&gt;V567,S567*'UNIT VALUES'!$D$30*'UNIT VALUES'!$D$36)), 0)</f>
        <v>0</v>
      </c>
      <c r="AC567" s="168">
        <f>ROUND(IF(U567&gt;V567,0,IF(T567&gt;1, IF(C567="66", T567*'UNIT VALUES'!$D$33*'UNIT VALUES'!$D$36,T567*'UNIT VALUES'!$D$32*'UNIT VALUES'!$D$36),0)),0)</f>
        <v>112061</v>
      </c>
      <c r="AD567" t="str">
        <f t="shared" si="18"/>
        <v>252028</v>
      </c>
    </row>
    <row r="568" spans="1:30" x14ac:dyDescent="0.25">
      <c r="A568" s="176" t="s">
        <v>5819</v>
      </c>
      <c r="B568" s="176" t="s">
        <v>9</v>
      </c>
      <c r="C568" s="176" t="s">
        <v>47</v>
      </c>
      <c r="D568" s="176" t="s">
        <v>48</v>
      </c>
      <c r="E568" s="176" t="s">
        <v>1608</v>
      </c>
      <c r="F568" s="176" t="s">
        <v>447</v>
      </c>
      <c r="G568" s="176" t="s">
        <v>860</v>
      </c>
      <c r="H568" s="176" t="s">
        <v>1685</v>
      </c>
      <c r="I568" s="176" t="s">
        <v>1685</v>
      </c>
      <c r="J568" s="176" t="s">
        <v>1612</v>
      </c>
      <c r="K568" s="176" t="s">
        <v>167</v>
      </c>
      <c r="L568" s="176" t="s">
        <v>5820</v>
      </c>
      <c r="M568" s="177">
        <v>38276</v>
      </c>
      <c r="N568" s="177">
        <v>38220</v>
      </c>
      <c r="O568" s="177">
        <v>43132</v>
      </c>
      <c r="P568" s="177">
        <v>0</v>
      </c>
      <c r="Q568" s="177">
        <v>5870</v>
      </c>
      <c r="R568" s="177">
        <v>10615</v>
      </c>
      <c r="S568" s="177">
        <v>259</v>
      </c>
      <c r="T568" s="24">
        <f>IF(P568&gt;0, ROUND(IF(IF(OR(C568="51", C568="52", C568="66"), (L568*'UNIT VALUES'!$C$26)-CALCS!P568,0)&gt;0, IF(OR(C568="51", C568="52", C568="66"), (L568*'UNIT VALUES'!$C$26)-CALCS!P568,0), 0), 0), ROUND(IF(IF(OR(C568="51", C568="52", C568="66"), (L568*'UNIT VALUES'!$C$26)-CALCS!O568,0)&gt;0, IF(OR(C568="51", C568="52", C568="66"), (L568*'UNIT VALUES'!$C$26)-CALCS!O568,0), 0), 0))</f>
        <v>18813</v>
      </c>
      <c r="U568" s="25">
        <f>IF(C568="22", (O568*'UNIT VALUES'!$D$38)+(Q568*'UNIT VALUES'!$D$39)+(S568*'UNIT VALUES'!$D$40), (O568*'UNIT VALUES'!$D$28)+(Q568*'UNIT VALUES'!$D$29)+(S568*'UNIT VALUES'!$D$30))</f>
        <v>295907.14080723806</v>
      </c>
      <c r="V568" s="25">
        <f>IF(C568="22",(O568*'UNIT VALUES'!$D$41)+(Q568*'UNIT VALUES'!$D$42)+(R568*'UNIT VALUES'!$D$43),IF(C568="66",(Q568*'UNIT VALUES'!$D$31)+(T568*'UNIT VALUES'!$D$33)+(R568*'UNIT VALUES'!$D$34),(Q568*'UNIT VALUES'!$D$31)+(T568*'UNIT VALUES'!$D$32)+(R568*'UNIT VALUES'!$D$34)))</f>
        <v>1204708.0275591109</v>
      </c>
      <c r="W568" s="25">
        <f t="shared" si="17"/>
        <v>1204708</v>
      </c>
      <c r="X568" s="30">
        <f>ROUND(IF(C568="22", W568*'UNIT VALUES'!$D$44, W568*'UNIT VALUES'!$D$36), 0)</f>
        <v>1053156</v>
      </c>
      <c r="Y568" s="168">
        <f>ROUND(IF(C568="22", IF(U568&gt;V568,O568*'UNIT VALUES'!$D$38*'UNIT VALUES'!$D$44,O568*'UNIT VALUES'!$D$41*'UNIT VALUES'!$D$44),IF(U568&gt;V568, O568*'UNIT VALUES'!$D$28*'UNIT VALUES'!$D$36,0)), 0)</f>
        <v>0</v>
      </c>
      <c r="Z568" s="168">
        <f>ROUND(IF(C568="22", IF(U568&gt;V568,Q568*'UNIT VALUES'!$D$39*'UNIT VALUES'!$D$44,Q568*'UNIT VALUES'!$D$42*'UNIT VALUES'!$D$44), IF(U568&gt;V568, Q568*'UNIT VALUES'!$D$29*'UNIT VALUES'!$D$36, Q568*'UNIT VALUES'!$D$31*'UNIT VALUES'!$D$36)),0)</f>
        <v>85979</v>
      </c>
      <c r="AA568" s="168">
        <f>ROUND(IF(C568="22", IF(U568&gt;V568,0,R568*'UNIT VALUES'!$D$43*'UNIT VALUES'!$D$44),IF(CALCS!U568&gt;CALCS!V568,0,CALCS!R568*'UNIT VALUES'!$D$34*'UNIT VALUES'!$D$36)), 0)</f>
        <v>759698</v>
      </c>
      <c r="AB568" s="168">
        <f>ROUND(IF(C568="22",IF(U568&gt;V568,S568*'UNIT VALUES'!$D$40*'UNIT VALUES'!$D$44,0),IF(U568&gt;V568,S568*'UNIT VALUES'!$D$30*'UNIT VALUES'!$D$36)), 0)</f>
        <v>0</v>
      </c>
      <c r="AC568" s="168">
        <f>ROUND(IF(U568&gt;V568,0,IF(T568&gt;1, IF(C568="66", T568*'UNIT VALUES'!$D$33*'UNIT VALUES'!$D$36,T568*'UNIT VALUES'!$D$32*'UNIT VALUES'!$D$36),0)),0)</f>
        <v>207479</v>
      </c>
      <c r="AD568" t="str">
        <f t="shared" si="18"/>
        <v>252118</v>
      </c>
    </row>
    <row r="569" spans="1:30" x14ac:dyDescent="0.25">
      <c r="A569" s="176" t="s">
        <v>5821</v>
      </c>
      <c r="B569" s="176" t="s">
        <v>9</v>
      </c>
      <c r="C569" s="176" t="s">
        <v>47</v>
      </c>
      <c r="D569" s="176" t="s">
        <v>48</v>
      </c>
      <c r="E569" s="176" t="s">
        <v>1608</v>
      </c>
      <c r="F569" s="176" t="s">
        <v>460</v>
      </c>
      <c r="G569" s="176" t="s">
        <v>1610</v>
      </c>
      <c r="H569" s="176" t="s">
        <v>1687</v>
      </c>
      <c r="I569" s="176" t="s">
        <v>1687</v>
      </c>
      <c r="J569" s="176" t="s">
        <v>1612</v>
      </c>
      <c r="K569" s="176" t="s">
        <v>167</v>
      </c>
      <c r="L569" s="176" t="s">
        <v>5822</v>
      </c>
      <c r="M569" s="177">
        <v>77372</v>
      </c>
      <c r="N569" s="177">
        <v>77372</v>
      </c>
      <c r="O569" s="177">
        <v>81322</v>
      </c>
      <c r="P569" s="177">
        <v>0</v>
      </c>
      <c r="Q569" s="177">
        <v>11176</v>
      </c>
      <c r="R569" s="177">
        <v>21736</v>
      </c>
      <c r="S569" s="177">
        <v>761</v>
      </c>
      <c r="T569" s="24">
        <f>IF(P569&gt;0, ROUND(IF(IF(OR(C569="51", C569="52", C569="66"), (L569*'UNIT VALUES'!$C$26)-CALCS!P569,0)&gt;0, IF(OR(C569="51", C569="52", C569="66"), (L569*'UNIT VALUES'!$C$26)-CALCS!P569,0), 0), 0), ROUND(IF(IF(OR(C569="51", C569="52", C569="66"), (L569*'UNIT VALUES'!$C$26)-CALCS!O569,0)&gt;0, IF(OR(C569="51", C569="52", C569="66"), (L569*'UNIT VALUES'!$C$26)-CALCS!O569,0), 0), 0))</f>
        <v>68280</v>
      </c>
      <c r="U569" s="25">
        <f>IF(C569="22", (O569*'UNIT VALUES'!$D$38)+(Q569*'UNIT VALUES'!$D$39)+(S569*'UNIT VALUES'!$D$40), (O569*'UNIT VALUES'!$D$28)+(Q569*'UNIT VALUES'!$D$29)+(S569*'UNIT VALUES'!$D$30))</f>
        <v>605455.94050380634</v>
      </c>
      <c r="V569" s="25">
        <f>IF(C569="22",(O569*'UNIT VALUES'!$D$41)+(Q569*'UNIT VALUES'!$D$42)+(R569*'UNIT VALUES'!$D$43),IF(C569="66",(Q569*'UNIT VALUES'!$D$31)+(T569*'UNIT VALUES'!$D$33)+(R569*'UNIT VALUES'!$D$34),(Q569*'UNIT VALUES'!$D$31)+(T569*'UNIT VALUES'!$D$32)+(R569*'UNIT VALUES'!$D$34)))</f>
        <v>2828108.0118238092</v>
      </c>
      <c r="W569" s="25">
        <f t="shared" si="17"/>
        <v>2828108</v>
      </c>
      <c r="X569" s="30">
        <f>ROUND(IF(C569="22", W569*'UNIT VALUES'!$D$44, W569*'UNIT VALUES'!$D$36), 0)</f>
        <v>2472334</v>
      </c>
      <c r="Y569" s="168">
        <f>ROUND(IF(C569="22", IF(U569&gt;V569,O569*'UNIT VALUES'!$D$38*'UNIT VALUES'!$D$44,O569*'UNIT VALUES'!$D$41*'UNIT VALUES'!$D$44),IF(U569&gt;V569, O569*'UNIT VALUES'!$D$28*'UNIT VALUES'!$D$36,0)), 0)</f>
        <v>0</v>
      </c>
      <c r="Z569" s="168">
        <f>ROUND(IF(C569="22", IF(U569&gt;V569,Q569*'UNIT VALUES'!$D$39*'UNIT VALUES'!$D$44,Q569*'UNIT VALUES'!$D$42*'UNIT VALUES'!$D$44), IF(U569&gt;V569, Q569*'UNIT VALUES'!$D$29*'UNIT VALUES'!$D$36, Q569*'UNIT VALUES'!$D$31*'UNIT VALUES'!$D$36)),0)</f>
        <v>163696</v>
      </c>
      <c r="AA569" s="168">
        <f>ROUND(IF(C569="22", IF(U569&gt;V569,0,R569*'UNIT VALUES'!$D$43*'UNIT VALUES'!$D$44),IF(CALCS!U569&gt;CALCS!V569,0,CALCS!R569*'UNIT VALUES'!$D$34*'UNIT VALUES'!$D$36)), 0)</f>
        <v>1555610</v>
      </c>
      <c r="AB569" s="168">
        <f>ROUND(IF(C569="22",IF(U569&gt;V569,S569*'UNIT VALUES'!$D$40*'UNIT VALUES'!$D$44,0),IF(U569&gt;V569,S569*'UNIT VALUES'!$D$30*'UNIT VALUES'!$D$36)), 0)</f>
        <v>0</v>
      </c>
      <c r="AC569" s="168">
        <f>ROUND(IF(U569&gt;V569,0,IF(T569&gt;1, IF(C569="66", T569*'UNIT VALUES'!$D$33*'UNIT VALUES'!$D$36,T569*'UNIT VALUES'!$D$32*'UNIT VALUES'!$D$36),0)),0)</f>
        <v>753027</v>
      </c>
      <c r="AD569" t="str">
        <f t="shared" si="18"/>
        <v>252250</v>
      </c>
    </row>
    <row r="570" spans="1:30" x14ac:dyDescent="0.25">
      <c r="A570" s="176" t="s">
        <v>5625</v>
      </c>
      <c r="B570" s="176" t="s">
        <v>9</v>
      </c>
      <c r="C570" s="176" t="s">
        <v>27</v>
      </c>
      <c r="D570" s="176" t="s">
        <v>28</v>
      </c>
      <c r="E570" s="176" t="s">
        <v>1608</v>
      </c>
      <c r="F570" s="176" t="s">
        <v>484</v>
      </c>
      <c r="G570" s="176" t="s">
        <v>170</v>
      </c>
      <c r="H570" s="176" t="s">
        <v>619</v>
      </c>
      <c r="I570" s="176" t="s">
        <v>619</v>
      </c>
      <c r="J570" s="176" t="s">
        <v>1635</v>
      </c>
      <c r="K570" s="176" t="s">
        <v>167</v>
      </c>
      <c r="L570" s="176" t="s">
        <v>5823</v>
      </c>
      <c r="M570" s="177">
        <v>152319</v>
      </c>
      <c r="N570" s="177">
        <v>152319</v>
      </c>
      <c r="O570" s="177">
        <v>154074</v>
      </c>
      <c r="P570" s="177">
        <v>0</v>
      </c>
      <c r="Q570" s="177">
        <v>44599</v>
      </c>
      <c r="R570" s="177">
        <v>25369</v>
      </c>
      <c r="S570" s="177">
        <v>2158</v>
      </c>
      <c r="T570" s="24">
        <f>IF(P570&gt;0, ROUND(IF(IF(OR(C570="51", C570="52", C570="66"), (L570*'UNIT VALUES'!$C$26)-CALCS!P570,0)&gt;0, IF(OR(C570="51", C570="52", C570="66"), (L570*'UNIT VALUES'!$C$26)-CALCS!P570,0), 0), 0), ROUND(IF(IF(OR(C570="51", C570="52", C570="66"), (L570*'UNIT VALUES'!$C$26)-CALCS!O570,0)&gt;0, IF(OR(C570="51", C570="52", C570="66"), (L570*'UNIT VALUES'!$C$26)-CALCS!O570,0), 0), 0))</f>
        <v>121542</v>
      </c>
      <c r="U570" s="25">
        <f>IF(C570="22", (O570*'UNIT VALUES'!$D$38)+(Q570*'UNIT VALUES'!$D$39)+(S570*'UNIT VALUES'!$D$40), (O570*'UNIT VALUES'!$D$28)+(Q570*'UNIT VALUES'!$D$29)+(S570*'UNIT VALUES'!$D$30))</f>
        <v>1918158.3053938809</v>
      </c>
      <c r="V570" s="25">
        <f>IF(C570="22",(O570*'UNIT VALUES'!$D$41)+(Q570*'UNIT VALUES'!$D$42)+(R570*'UNIT VALUES'!$D$43),IF(C570="66",(Q570*'UNIT VALUES'!$D$31)+(T570*'UNIT VALUES'!$D$33)+(R570*'UNIT VALUES'!$D$34),(Q570*'UNIT VALUES'!$D$31)+(T570*'UNIT VALUES'!$D$32)+(R570*'UNIT VALUES'!$D$34)))</f>
        <v>4357459.5840236135</v>
      </c>
      <c r="W570" s="25">
        <f t="shared" si="17"/>
        <v>4357460</v>
      </c>
      <c r="X570" s="30">
        <f>ROUND(IF(C570="22", W570*'UNIT VALUES'!$D$44, W570*'UNIT VALUES'!$D$36), 0)</f>
        <v>3809294</v>
      </c>
      <c r="Y570" s="168">
        <f>ROUND(IF(C570="22", IF(U570&gt;V570,O570*'UNIT VALUES'!$D$38*'UNIT VALUES'!$D$44,O570*'UNIT VALUES'!$D$41*'UNIT VALUES'!$D$44),IF(U570&gt;V570, O570*'UNIT VALUES'!$D$28*'UNIT VALUES'!$D$36,0)), 0)</f>
        <v>0</v>
      </c>
      <c r="Z570" s="168">
        <f>ROUND(IF(C570="22", IF(U570&gt;V570,Q570*'UNIT VALUES'!$D$39*'UNIT VALUES'!$D$44,Q570*'UNIT VALUES'!$D$42*'UNIT VALUES'!$D$44), IF(U570&gt;V570, Q570*'UNIT VALUES'!$D$29*'UNIT VALUES'!$D$36, Q570*'UNIT VALUES'!$D$31*'UNIT VALUES'!$D$36)),0)</f>
        <v>653248</v>
      </c>
      <c r="AA570" s="168">
        <f>ROUND(IF(C570="22", IF(U570&gt;V570,0,R570*'UNIT VALUES'!$D$43*'UNIT VALUES'!$D$44),IF(CALCS!U570&gt;CALCS!V570,0,CALCS!R570*'UNIT VALUES'!$D$34*'UNIT VALUES'!$D$36)), 0)</f>
        <v>1815618</v>
      </c>
      <c r="AB570" s="168">
        <f>ROUND(IF(C570="22",IF(U570&gt;V570,S570*'UNIT VALUES'!$D$40*'UNIT VALUES'!$D$44,0),IF(U570&gt;V570,S570*'UNIT VALUES'!$D$30*'UNIT VALUES'!$D$36)), 0)</f>
        <v>0</v>
      </c>
      <c r="AC570" s="168">
        <f>ROUND(IF(U570&gt;V570,0,IF(T570&gt;1, IF(C570="66", T570*'UNIT VALUES'!$D$33*'UNIT VALUES'!$D$36,T570*'UNIT VALUES'!$D$32*'UNIT VALUES'!$D$36),0)),0)</f>
        <v>1340428</v>
      </c>
      <c r="AD570" t="str">
        <f t="shared" si="18"/>
        <v>252340</v>
      </c>
    </row>
    <row r="571" spans="1:30" x14ac:dyDescent="0.25">
      <c r="A571" s="176" t="s">
        <v>5824</v>
      </c>
      <c r="B571" s="176" t="s">
        <v>9</v>
      </c>
      <c r="C571" s="176" t="s">
        <v>47</v>
      </c>
      <c r="D571" s="176" t="s">
        <v>48</v>
      </c>
      <c r="E571" s="176" t="s">
        <v>1608</v>
      </c>
      <c r="F571" s="176" t="s">
        <v>1689</v>
      </c>
      <c r="G571" s="176" t="s">
        <v>176</v>
      </c>
      <c r="H571" s="176" t="s">
        <v>1690</v>
      </c>
      <c r="I571" s="176" t="s">
        <v>1690</v>
      </c>
      <c r="J571" s="176" t="s">
        <v>1615</v>
      </c>
      <c r="K571" s="176" t="s">
        <v>167</v>
      </c>
      <c r="L571" s="176" t="s">
        <v>5825</v>
      </c>
      <c r="M571" s="177">
        <v>0</v>
      </c>
      <c r="N571" s="177">
        <v>0</v>
      </c>
      <c r="O571" s="177">
        <v>56843</v>
      </c>
      <c r="P571" s="177">
        <v>0</v>
      </c>
      <c r="Q571" s="177">
        <v>6922</v>
      </c>
      <c r="R571" s="177">
        <v>8606</v>
      </c>
      <c r="S571" s="177">
        <v>433</v>
      </c>
      <c r="T571" s="24">
        <f>IF(P571&gt;0, ROUND(IF(IF(OR(C571="51", C571="52", C571="66"), (L571*'UNIT VALUES'!$C$26)-CALCS!P571,0)&gt;0, IF(OR(C571="51", C571="52", C571="66"), (L571*'UNIT VALUES'!$C$26)-CALCS!P571,0), 0), 0), ROUND(IF(IF(OR(C571="51", C571="52", C571="66"), (L571*'UNIT VALUES'!$C$26)-CALCS!O571,0)&gt;0, IF(OR(C571="51", C571="52", C571="66"), (L571*'UNIT VALUES'!$C$26)-CALCS!O571,0), 0), 0))</f>
        <v>8137</v>
      </c>
      <c r="U571" s="25">
        <f>IF(C571="22", (O571*'UNIT VALUES'!$D$38)+(Q571*'UNIT VALUES'!$D$39)+(S571*'UNIT VALUES'!$D$40), (O571*'UNIT VALUES'!$D$28)+(Q571*'UNIT VALUES'!$D$29)+(S571*'UNIT VALUES'!$D$30))</f>
        <v>382205.91798564582</v>
      </c>
      <c r="V571" s="25">
        <f>IF(C571="22",(O571*'UNIT VALUES'!$D$41)+(Q571*'UNIT VALUES'!$D$42)+(R571*'UNIT VALUES'!$D$43),IF(C571="66",(Q571*'UNIT VALUES'!$D$31)+(T571*'UNIT VALUES'!$D$33)+(R571*'UNIT VALUES'!$D$34),(Q571*'UNIT VALUES'!$D$31)+(T571*'UNIT VALUES'!$D$32)+(R571*'UNIT VALUES'!$D$34)))</f>
        <v>923179.37363580731</v>
      </c>
      <c r="W571" s="25">
        <f t="shared" si="17"/>
        <v>923179</v>
      </c>
      <c r="X571" s="30">
        <f>ROUND(IF(C571="22", W571*'UNIT VALUES'!$D$44, W571*'UNIT VALUES'!$D$36), 0)</f>
        <v>807044</v>
      </c>
      <c r="Y571" s="168">
        <f>ROUND(IF(C571="22", IF(U571&gt;V571,O571*'UNIT VALUES'!$D$38*'UNIT VALUES'!$D$44,O571*'UNIT VALUES'!$D$41*'UNIT VALUES'!$D$44),IF(U571&gt;V571, O571*'UNIT VALUES'!$D$28*'UNIT VALUES'!$D$36,0)), 0)</f>
        <v>0</v>
      </c>
      <c r="Z571" s="168">
        <f>ROUND(IF(C571="22", IF(U571&gt;V571,Q571*'UNIT VALUES'!$D$39*'UNIT VALUES'!$D$44,Q571*'UNIT VALUES'!$D$42*'UNIT VALUES'!$D$44), IF(U571&gt;V571, Q571*'UNIT VALUES'!$D$29*'UNIT VALUES'!$D$36, Q571*'UNIT VALUES'!$D$31*'UNIT VALUES'!$D$36)),0)</f>
        <v>101387</v>
      </c>
      <c r="AA571" s="168">
        <f>ROUND(IF(C571="22", IF(U571&gt;V571,0,R571*'UNIT VALUES'!$D$43*'UNIT VALUES'!$D$44),IF(CALCS!U571&gt;CALCS!V571,0,CALCS!R571*'UNIT VALUES'!$D$34*'UNIT VALUES'!$D$36)), 0)</f>
        <v>615917</v>
      </c>
      <c r="AB571" s="168">
        <f>ROUND(IF(C571="22",IF(U571&gt;V571,S571*'UNIT VALUES'!$D$40*'UNIT VALUES'!$D$44,0),IF(U571&gt;V571,S571*'UNIT VALUES'!$D$30*'UNIT VALUES'!$D$36)), 0)</f>
        <v>0</v>
      </c>
      <c r="AC571" s="168">
        <f>ROUND(IF(U571&gt;V571,0,IF(T571&gt;1, IF(C571="66", T571*'UNIT VALUES'!$D$33*'UNIT VALUES'!$D$36,T571*'UNIT VALUES'!$D$32*'UNIT VALUES'!$D$36),0)),0)</f>
        <v>89739</v>
      </c>
      <c r="AD571" t="str">
        <f t="shared" si="18"/>
        <v>252418</v>
      </c>
    </row>
    <row r="572" spans="1:30" x14ac:dyDescent="0.25">
      <c r="A572" s="176" t="s">
        <v>5826</v>
      </c>
      <c r="B572" s="176" t="s">
        <v>9</v>
      </c>
      <c r="C572" s="176" t="s">
        <v>27</v>
      </c>
      <c r="D572" s="176" t="s">
        <v>28</v>
      </c>
      <c r="E572" s="176" t="s">
        <v>1608</v>
      </c>
      <c r="F572" s="176" t="s">
        <v>1692</v>
      </c>
      <c r="G572" s="176" t="s">
        <v>1610</v>
      </c>
      <c r="H572" s="176" t="s">
        <v>1693</v>
      </c>
      <c r="I572" s="176" t="s">
        <v>1693</v>
      </c>
      <c r="J572" s="176" t="s">
        <v>1612</v>
      </c>
      <c r="K572" s="176" t="s">
        <v>167</v>
      </c>
      <c r="L572" s="176" t="s">
        <v>5827</v>
      </c>
      <c r="M572" s="177">
        <v>58200</v>
      </c>
      <c r="N572" s="177">
        <v>58200</v>
      </c>
      <c r="O572" s="177">
        <v>63002</v>
      </c>
      <c r="P572" s="177">
        <v>0</v>
      </c>
      <c r="Q572" s="177">
        <v>5540</v>
      </c>
      <c r="R572" s="177">
        <v>9106</v>
      </c>
      <c r="S572" s="177">
        <v>753</v>
      </c>
      <c r="T572" s="24">
        <f>IF(P572&gt;0, ROUND(IF(IF(OR(C572="51", C572="52", C572="66"), (L572*'UNIT VALUES'!$C$26)-CALCS!P572,0)&gt;0, IF(OR(C572="51", C572="52", C572="66"), (L572*'UNIT VALUES'!$C$26)-CALCS!P572,0), 0), 0), ROUND(IF(IF(OR(C572="51", C572="52", C572="66"), (L572*'UNIT VALUES'!$C$26)-CALCS!O572,0)&gt;0, IF(OR(C572="51", C572="52", C572="66"), (L572*'UNIT VALUES'!$C$26)-CALCS!O572,0), 0), 0))</f>
        <v>24539</v>
      </c>
      <c r="U572" s="25">
        <f>IF(C572="22", (O572*'UNIT VALUES'!$D$38)+(Q572*'UNIT VALUES'!$D$39)+(S572*'UNIT VALUES'!$D$40), (O572*'UNIT VALUES'!$D$28)+(Q572*'UNIT VALUES'!$D$29)+(S572*'UNIT VALUES'!$D$30))</f>
        <v>408663.37155435281</v>
      </c>
      <c r="V572" s="25">
        <f>IF(C572="22",(O572*'UNIT VALUES'!$D$41)+(Q572*'UNIT VALUES'!$D$42)+(R572*'UNIT VALUES'!$D$43),IF(C572="66",(Q572*'UNIT VALUES'!$D$31)+(T572*'UNIT VALUES'!$D$33)+(R572*'UNIT VALUES'!$D$34),(Q572*'UNIT VALUES'!$D$31)+(T572*'UNIT VALUES'!$D$32)+(R572*'UNIT VALUES'!$D$34)))</f>
        <v>1147877.8828148204</v>
      </c>
      <c r="W572" s="25">
        <f t="shared" si="17"/>
        <v>1147878</v>
      </c>
      <c r="X572" s="30">
        <f>ROUND(IF(C572="22", W572*'UNIT VALUES'!$D$44, W572*'UNIT VALUES'!$D$36), 0)</f>
        <v>1003476</v>
      </c>
      <c r="Y572" s="168">
        <f>ROUND(IF(C572="22", IF(U572&gt;V572,O572*'UNIT VALUES'!$D$38*'UNIT VALUES'!$D$44,O572*'UNIT VALUES'!$D$41*'UNIT VALUES'!$D$44),IF(U572&gt;V572, O572*'UNIT VALUES'!$D$28*'UNIT VALUES'!$D$36,0)), 0)</f>
        <v>0</v>
      </c>
      <c r="Z572" s="168">
        <f>ROUND(IF(C572="22", IF(U572&gt;V572,Q572*'UNIT VALUES'!$D$39*'UNIT VALUES'!$D$44,Q572*'UNIT VALUES'!$D$42*'UNIT VALUES'!$D$44), IF(U572&gt;V572, Q572*'UNIT VALUES'!$D$29*'UNIT VALUES'!$D$36, Q572*'UNIT VALUES'!$D$31*'UNIT VALUES'!$D$36)),0)</f>
        <v>81145</v>
      </c>
      <c r="AA572" s="168">
        <f>ROUND(IF(C572="22", IF(U572&gt;V572,0,R572*'UNIT VALUES'!$D$43*'UNIT VALUES'!$D$44),IF(CALCS!U572&gt;CALCS!V572,0,CALCS!R572*'UNIT VALUES'!$D$34*'UNIT VALUES'!$D$36)), 0)</f>
        <v>651702</v>
      </c>
      <c r="AB572" s="168">
        <f>ROUND(IF(C572="22",IF(U572&gt;V572,S572*'UNIT VALUES'!$D$40*'UNIT VALUES'!$D$44,0),IF(U572&gt;V572,S572*'UNIT VALUES'!$D$30*'UNIT VALUES'!$D$36)), 0)</f>
        <v>0</v>
      </c>
      <c r="AC572" s="168">
        <f>ROUND(IF(U572&gt;V572,0,IF(T572&gt;1, IF(C572="66", T572*'UNIT VALUES'!$D$33*'UNIT VALUES'!$D$36,T572*'UNIT VALUES'!$D$32*'UNIT VALUES'!$D$36),0)),0)</f>
        <v>270629</v>
      </c>
      <c r="AD572" t="str">
        <f t="shared" si="18"/>
        <v>252544</v>
      </c>
    </row>
    <row r="573" spans="1:30" x14ac:dyDescent="0.25">
      <c r="A573" s="176" t="s">
        <v>5828</v>
      </c>
      <c r="B573" s="176" t="s">
        <v>9</v>
      </c>
      <c r="C573" s="176" t="s">
        <v>47</v>
      </c>
      <c r="D573" s="176" t="s">
        <v>48</v>
      </c>
      <c r="E573" s="176" t="s">
        <v>1608</v>
      </c>
      <c r="F573" s="176" t="s">
        <v>532</v>
      </c>
      <c r="G573" s="176" t="s">
        <v>170</v>
      </c>
      <c r="H573" s="176" t="s">
        <v>1695</v>
      </c>
      <c r="I573" s="176" t="s">
        <v>1695</v>
      </c>
      <c r="J573" s="176" t="s">
        <v>1635</v>
      </c>
      <c r="K573" s="176" t="s">
        <v>167</v>
      </c>
      <c r="L573" s="176" t="s">
        <v>5829</v>
      </c>
      <c r="M573" s="177">
        <v>36465</v>
      </c>
      <c r="N573" s="177">
        <v>36465</v>
      </c>
      <c r="O573" s="177">
        <v>41552</v>
      </c>
      <c r="P573" s="177">
        <v>0</v>
      </c>
      <c r="Q573" s="177">
        <v>3634</v>
      </c>
      <c r="R573" s="177">
        <v>4459</v>
      </c>
      <c r="S573" s="177">
        <v>247</v>
      </c>
      <c r="T573" s="24">
        <f>IF(P573&gt;0, ROUND(IF(IF(OR(C573="51", C573="52", C573="66"), (L573*'UNIT VALUES'!$C$26)-CALCS!P573,0)&gt;0, IF(OR(C573="51", C573="52", C573="66"), (L573*'UNIT VALUES'!$C$26)-CALCS!P573,0), 0), 0), ROUND(IF(IF(OR(C573="51", C573="52", C573="66"), (L573*'UNIT VALUES'!$C$26)-CALCS!O573,0)&gt;0, IF(OR(C573="51", C573="52", C573="66"), (L573*'UNIT VALUES'!$C$26)-CALCS!O573,0), 0), 0))</f>
        <v>0</v>
      </c>
      <c r="U573" s="25">
        <f>IF(C573="22", (O573*'UNIT VALUES'!$D$38)+(Q573*'UNIT VALUES'!$D$39)+(S573*'UNIT VALUES'!$D$40), (O573*'UNIT VALUES'!$D$28)+(Q573*'UNIT VALUES'!$D$29)+(S573*'UNIT VALUES'!$D$30))</f>
        <v>228222.12497283536</v>
      </c>
      <c r="V573" s="25">
        <f>IF(C573="22",(O573*'UNIT VALUES'!$D$41)+(Q573*'UNIT VALUES'!$D$42)+(R573*'UNIT VALUES'!$D$43),IF(C573="66",(Q573*'UNIT VALUES'!$D$31)+(T573*'UNIT VALUES'!$D$33)+(R573*'UNIT VALUES'!$D$34),(Q573*'UNIT VALUES'!$D$31)+(T573*'UNIT VALUES'!$D$32)+(R573*'UNIT VALUES'!$D$34)))</f>
        <v>425933.22708826256</v>
      </c>
      <c r="W573" s="25">
        <f t="shared" si="17"/>
        <v>425933</v>
      </c>
      <c r="X573" s="30">
        <f>ROUND(IF(C573="22", W573*'UNIT VALUES'!$D$44, W573*'UNIT VALUES'!$D$36), 0)</f>
        <v>372351</v>
      </c>
      <c r="Y573" s="168">
        <f>ROUND(IF(C573="22", IF(U573&gt;V573,O573*'UNIT VALUES'!$D$38*'UNIT VALUES'!$D$44,O573*'UNIT VALUES'!$D$41*'UNIT VALUES'!$D$44),IF(U573&gt;V573, O573*'UNIT VALUES'!$D$28*'UNIT VALUES'!$D$36,0)), 0)</f>
        <v>0</v>
      </c>
      <c r="Z573" s="168">
        <f>ROUND(IF(C573="22", IF(U573&gt;V573,Q573*'UNIT VALUES'!$D$39*'UNIT VALUES'!$D$44,Q573*'UNIT VALUES'!$D$42*'UNIT VALUES'!$D$44), IF(U573&gt;V573, Q573*'UNIT VALUES'!$D$29*'UNIT VALUES'!$D$36, Q573*'UNIT VALUES'!$D$31*'UNIT VALUES'!$D$36)),0)</f>
        <v>53228</v>
      </c>
      <c r="AA573" s="168">
        <f>ROUND(IF(C573="22", IF(U573&gt;V573,0,R573*'UNIT VALUES'!$D$43*'UNIT VALUES'!$D$44),IF(CALCS!U573&gt;CALCS!V573,0,CALCS!R573*'UNIT VALUES'!$D$34*'UNIT VALUES'!$D$36)), 0)</f>
        <v>319123</v>
      </c>
      <c r="AB573" s="168">
        <f>ROUND(IF(C573="22",IF(U573&gt;V573,S573*'UNIT VALUES'!$D$40*'UNIT VALUES'!$D$44,0),IF(U573&gt;V573,S573*'UNIT VALUES'!$D$30*'UNIT VALUES'!$D$36)), 0)</f>
        <v>0</v>
      </c>
      <c r="AC573" s="168">
        <f>ROUND(IF(U573&gt;V573,0,IF(T573&gt;1, IF(C573="66", T573*'UNIT VALUES'!$D$33*'UNIT VALUES'!$D$36,T573*'UNIT VALUES'!$D$32*'UNIT VALUES'!$D$36),0)),0)</f>
        <v>0</v>
      </c>
      <c r="AD573" t="str">
        <f t="shared" si="18"/>
        <v>252700</v>
      </c>
    </row>
    <row r="574" spans="1:30" x14ac:dyDescent="0.25">
      <c r="A574" s="176" t="s">
        <v>5830</v>
      </c>
      <c r="B574" s="176" t="s">
        <v>9</v>
      </c>
      <c r="C574" s="176" t="s">
        <v>47</v>
      </c>
      <c r="D574" s="176" t="s">
        <v>48</v>
      </c>
      <c r="E574" s="176" t="s">
        <v>1608</v>
      </c>
      <c r="F574" s="176" t="s">
        <v>1696</v>
      </c>
      <c r="G574" s="176" t="s">
        <v>1014</v>
      </c>
      <c r="H574" s="176" t="s">
        <v>23</v>
      </c>
      <c r="I574" s="176" t="s">
        <v>1697</v>
      </c>
      <c r="J574" s="176" t="s">
        <v>4646</v>
      </c>
      <c r="K574" s="176" t="s">
        <v>167</v>
      </c>
      <c r="L574" s="176" t="s">
        <v>5831</v>
      </c>
      <c r="M574" s="177">
        <v>55601</v>
      </c>
      <c r="N574" s="177">
        <v>55601</v>
      </c>
      <c r="O574" s="177">
        <v>55972</v>
      </c>
      <c r="P574" s="177">
        <v>0</v>
      </c>
      <c r="Q574" s="177">
        <v>3756</v>
      </c>
      <c r="R574" s="177">
        <v>5764</v>
      </c>
      <c r="S574" s="177">
        <v>357</v>
      </c>
      <c r="T574" s="24">
        <f>IF(P574&gt;0, ROUND(IF(IF(OR(C574="51", C574="52", C574="66"), (L574*'UNIT VALUES'!$C$26)-CALCS!P574,0)&gt;0, IF(OR(C574="51", C574="52", C574="66"), (L574*'UNIT VALUES'!$C$26)-CALCS!P574,0), 0), 0), ROUND(IF(IF(OR(C574="51", C574="52", C574="66"), (L574*'UNIT VALUES'!$C$26)-CALCS!O574,0)&gt;0, IF(OR(C574="51", C574="52", C574="66"), (L574*'UNIT VALUES'!$C$26)-CALCS!O574,0), 0), 0))</f>
        <v>20138</v>
      </c>
      <c r="U574" s="25">
        <f>IF(C574="22", (O574*'UNIT VALUES'!$D$38)+(Q574*'UNIT VALUES'!$D$39)+(S574*'UNIT VALUES'!$D$40), (O574*'UNIT VALUES'!$D$28)+(Q574*'UNIT VALUES'!$D$29)+(S574*'UNIT VALUES'!$D$30))</f>
        <v>279577.41540950583</v>
      </c>
      <c r="V574" s="25">
        <f>IF(C574="22",(O574*'UNIT VALUES'!$D$41)+(Q574*'UNIT VALUES'!$D$42)+(R574*'UNIT VALUES'!$D$43),IF(C574="66",(Q574*'UNIT VALUES'!$D$31)+(T574*'UNIT VALUES'!$D$33)+(R574*'UNIT VALUES'!$D$34),(Q574*'UNIT VALUES'!$D$31)+(T574*'UNIT VALUES'!$D$32)+(R574*'UNIT VALUES'!$D$34)))</f>
        <v>788865.88485973678</v>
      </c>
      <c r="W574" s="25">
        <f t="shared" si="17"/>
        <v>788866</v>
      </c>
      <c r="X574" s="30">
        <f>ROUND(IF(C574="22", W574*'UNIT VALUES'!$D$44, W574*'UNIT VALUES'!$D$36), 0)</f>
        <v>689627</v>
      </c>
      <c r="Y574" s="168">
        <f>ROUND(IF(C574="22", IF(U574&gt;V574,O574*'UNIT VALUES'!$D$38*'UNIT VALUES'!$D$44,O574*'UNIT VALUES'!$D$41*'UNIT VALUES'!$D$44),IF(U574&gt;V574, O574*'UNIT VALUES'!$D$28*'UNIT VALUES'!$D$36,0)), 0)</f>
        <v>0</v>
      </c>
      <c r="Z574" s="168">
        <f>ROUND(IF(C574="22", IF(U574&gt;V574,Q574*'UNIT VALUES'!$D$39*'UNIT VALUES'!$D$44,Q574*'UNIT VALUES'!$D$42*'UNIT VALUES'!$D$44), IF(U574&gt;V574, Q574*'UNIT VALUES'!$D$29*'UNIT VALUES'!$D$36, Q574*'UNIT VALUES'!$D$31*'UNIT VALUES'!$D$36)),0)</f>
        <v>55015</v>
      </c>
      <c r="AA574" s="168">
        <f>ROUND(IF(C574="22", IF(U574&gt;V574,0,R574*'UNIT VALUES'!$D$43*'UNIT VALUES'!$D$44),IF(CALCS!U574&gt;CALCS!V574,0,CALCS!R574*'UNIT VALUES'!$D$34*'UNIT VALUES'!$D$36)), 0)</f>
        <v>412520</v>
      </c>
      <c r="AB574" s="168">
        <f>ROUND(IF(C574="22",IF(U574&gt;V574,S574*'UNIT VALUES'!$D$40*'UNIT VALUES'!$D$44,0),IF(U574&gt;V574,S574*'UNIT VALUES'!$D$30*'UNIT VALUES'!$D$36)), 0)</f>
        <v>0</v>
      </c>
      <c r="AC574" s="168">
        <f>ROUND(IF(U574&gt;V574,0,IF(T574&gt;1, IF(C574="66", T574*'UNIT VALUES'!$D$33*'UNIT VALUES'!$D$36,T574*'UNIT VALUES'!$D$32*'UNIT VALUES'!$D$36),0)),0)</f>
        <v>222092</v>
      </c>
      <c r="AD574" t="str">
        <f t="shared" si="18"/>
        <v>252784</v>
      </c>
    </row>
    <row r="575" spans="1:30" x14ac:dyDescent="0.25">
      <c r="A575" s="176" t="s">
        <v>5832</v>
      </c>
      <c r="B575" s="176" t="s">
        <v>9</v>
      </c>
      <c r="C575" s="176" t="s">
        <v>27</v>
      </c>
      <c r="D575" s="176" t="s">
        <v>28</v>
      </c>
      <c r="E575" s="176" t="s">
        <v>1608</v>
      </c>
      <c r="F575" s="176" t="s">
        <v>1699</v>
      </c>
      <c r="G575" s="176" t="s">
        <v>215</v>
      </c>
      <c r="H575" s="176" t="s">
        <v>1700</v>
      </c>
      <c r="I575" s="176" t="s">
        <v>1700</v>
      </c>
      <c r="J575" s="176" t="s">
        <v>1642</v>
      </c>
      <c r="K575" s="176" t="s">
        <v>167</v>
      </c>
      <c r="L575" s="176" t="s">
        <v>5833</v>
      </c>
      <c r="M575" s="177">
        <v>161799</v>
      </c>
      <c r="N575" s="177">
        <v>161799</v>
      </c>
      <c r="O575" s="177">
        <v>184508</v>
      </c>
      <c r="P575" s="177">
        <v>0</v>
      </c>
      <c r="Q575" s="177">
        <v>38653</v>
      </c>
      <c r="R575" s="177">
        <v>36130</v>
      </c>
      <c r="S575" s="177">
        <v>2128</v>
      </c>
      <c r="T575" s="24">
        <f>IF(P575&gt;0, ROUND(IF(IF(OR(C575="51", C575="52", C575="66"), (L575*'UNIT VALUES'!$C$26)-CALCS!P575,0)&gt;0, IF(OR(C575="51", C575="52", C575="66"), (L575*'UNIT VALUES'!$C$26)-CALCS!P575,0), 0), 0), ROUND(IF(IF(OR(C575="51", C575="52", C575="66"), (L575*'UNIT VALUES'!$C$26)-CALCS!O575,0)&gt;0, IF(OR(C575="51", C575="52", C575="66"), (L575*'UNIT VALUES'!$C$26)-CALCS!O575,0), 0), 0))</f>
        <v>110262</v>
      </c>
      <c r="U575" s="25">
        <f>IF(C575="22", (O575*'UNIT VALUES'!$D$38)+(Q575*'UNIT VALUES'!$D$39)+(S575*'UNIT VALUES'!$D$40), (O575*'UNIT VALUES'!$D$28)+(Q575*'UNIT VALUES'!$D$29)+(S575*'UNIT VALUES'!$D$30))</f>
        <v>1810516.9910666214</v>
      </c>
      <c r="V575" s="25">
        <f>IF(C575="22",(O575*'UNIT VALUES'!$D$41)+(Q575*'UNIT VALUES'!$D$42)+(R575*'UNIT VALUES'!$D$43),IF(C575="66",(Q575*'UNIT VALUES'!$D$31)+(T575*'UNIT VALUES'!$D$33)+(R575*'UNIT VALUES'!$D$34),(Q575*'UNIT VALUES'!$D$31)+(T575*'UNIT VALUES'!$D$32)+(R575*'UNIT VALUES'!$D$34)))</f>
        <v>4996504.8166487608</v>
      </c>
      <c r="W575" s="25">
        <f t="shared" si="17"/>
        <v>4996505</v>
      </c>
      <c r="X575" s="30">
        <f>ROUND(IF(C575="22", W575*'UNIT VALUES'!$D$44, W575*'UNIT VALUES'!$D$36), 0)</f>
        <v>4367948</v>
      </c>
      <c r="Y575" s="168">
        <f>ROUND(IF(C575="22", IF(U575&gt;V575,O575*'UNIT VALUES'!$D$38*'UNIT VALUES'!$D$44,O575*'UNIT VALUES'!$D$41*'UNIT VALUES'!$D$44),IF(U575&gt;V575, O575*'UNIT VALUES'!$D$28*'UNIT VALUES'!$D$36,0)), 0)</f>
        <v>0</v>
      </c>
      <c r="Z575" s="168">
        <f>ROUND(IF(C575="22", IF(U575&gt;V575,Q575*'UNIT VALUES'!$D$39*'UNIT VALUES'!$D$44,Q575*'UNIT VALUES'!$D$42*'UNIT VALUES'!$D$44), IF(U575&gt;V575, Q575*'UNIT VALUES'!$D$29*'UNIT VALUES'!$D$36, Q575*'UNIT VALUES'!$D$31*'UNIT VALUES'!$D$36)),0)</f>
        <v>566156</v>
      </c>
      <c r="AA575" s="168">
        <f>ROUND(IF(C575="22", IF(U575&gt;V575,0,R575*'UNIT VALUES'!$D$43*'UNIT VALUES'!$D$44),IF(CALCS!U575&gt;CALCS!V575,0,CALCS!R575*'UNIT VALUES'!$D$34*'UNIT VALUES'!$D$36)), 0)</f>
        <v>2585765</v>
      </c>
      <c r="AB575" s="168">
        <f>ROUND(IF(C575="22",IF(U575&gt;V575,S575*'UNIT VALUES'!$D$40*'UNIT VALUES'!$D$44,0),IF(U575&gt;V575,S575*'UNIT VALUES'!$D$30*'UNIT VALUES'!$D$36)), 0)</f>
        <v>0</v>
      </c>
      <c r="AC575" s="168">
        <f>ROUND(IF(U575&gt;V575,0,IF(T575&gt;1, IF(C575="66", T575*'UNIT VALUES'!$D$33*'UNIT VALUES'!$D$36,T575*'UNIT VALUES'!$D$32*'UNIT VALUES'!$D$36),0)),0)</f>
        <v>1216026</v>
      </c>
      <c r="AD575" t="str">
        <f t="shared" si="18"/>
        <v>252880</v>
      </c>
    </row>
    <row r="576" spans="1:30" x14ac:dyDescent="0.25">
      <c r="A576" s="176" t="s">
        <v>5834</v>
      </c>
      <c r="B576" s="176" t="s">
        <v>9</v>
      </c>
      <c r="C576" s="176" t="s">
        <v>47</v>
      </c>
      <c r="D576" s="176" t="s">
        <v>48</v>
      </c>
      <c r="E576" s="176" t="s">
        <v>1608</v>
      </c>
      <c r="F576" s="176" t="s">
        <v>1702</v>
      </c>
      <c r="G576" s="176" t="s">
        <v>227</v>
      </c>
      <c r="H576" s="176" t="s">
        <v>1703</v>
      </c>
      <c r="I576" s="176" t="s">
        <v>23</v>
      </c>
      <c r="J576" s="176" t="s">
        <v>1619</v>
      </c>
      <c r="K576" s="176" t="s">
        <v>167</v>
      </c>
      <c r="L576" s="176" t="s">
        <v>5835</v>
      </c>
      <c r="M576" s="177">
        <v>0</v>
      </c>
      <c r="N576" s="177">
        <v>0</v>
      </c>
      <c r="O576" s="177">
        <v>23414</v>
      </c>
      <c r="P576" s="177">
        <v>0</v>
      </c>
      <c r="Q576" s="177">
        <v>1749</v>
      </c>
      <c r="R576" s="177">
        <v>1494</v>
      </c>
      <c r="S576" s="177">
        <v>192</v>
      </c>
      <c r="T576" s="24">
        <f>IF(P576&gt;0, ROUND(IF(IF(OR(C576="51", C576="52", C576="66"), (L576*'UNIT VALUES'!$C$26)-CALCS!P576,0)&gt;0, IF(OR(C576="51", C576="52", C576="66"), (L576*'UNIT VALUES'!$C$26)-CALCS!P576,0), 0), 0), ROUND(IF(IF(OR(C576="51", C576="52", C576="66"), (L576*'UNIT VALUES'!$C$26)-CALCS!O576,0)&gt;0, IF(OR(C576="51", C576="52", C576="66"), (L576*'UNIT VALUES'!$C$26)-CALCS!O576,0), 0), 0))</f>
        <v>0</v>
      </c>
      <c r="U576" s="25">
        <f>IF(C576="22", (O576*'UNIT VALUES'!$D$38)+(Q576*'UNIT VALUES'!$D$39)+(S576*'UNIT VALUES'!$D$40), (O576*'UNIT VALUES'!$D$28)+(Q576*'UNIT VALUES'!$D$29)+(S576*'UNIT VALUES'!$D$30))</f>
        <v>128881.35089590595</v>
      </c>
      <c r="V576" s="25">
        <f>IF(C576="22",(O576*'UNIT VALUES'!$D$41)+(Q576*'UNIT VALUES'!$D$42)+(R576*'UNIT VALUES'!$D$43),IF(C576="66",(Q576*'UNIT VALUES'!$D$31)+(T576*'UNIT VALUES'!$D$33)+(R576*'UNIT VALUES'!$D$34),(Q576*'UNIT VALUES'!$D$31)+(T576*'UNIT VALUES'!$D$32)+(R576*'UNIT VALUES'!$D$34)))</f>
        <v>151613.9390568994</v>
      </c>
      <c r="W576" s="25">
        <f t="shared" ref="W576:W639" si="19">ROUND(IF(U576&gt;V576,U576,V576), 0)</f>
        <v>151614</v>
      </c>
      <c r="X576" s="30">
        <f>ROUND(IF(C576="22", W576*'UNIT VALUES'!$D$44, W576*'UNIT VALUES'!$D$36), 0)</f>
        <v>132541</v>
      </c>
      <c r="Y576" s="168">
        <f>ROUND(IF(C576="22", IF(U576&gt;V576,O576*'UNIT VALUES'!$D$38*'UNIT VALUES'!$D$44,O576*'UNIT VALUES'!$D$41*'UNIT VALUES'!$D$44),IF(U576&gt;V576, O576*'UNIT VALUES'!$D$28*'UNIT VALUES'!$D$36,0)), 0)</f>
        <v>0</v>
      </c>
      <c r="Z576" s="168">
        <f>ROUND(IF(C576="22", IF(U576&gt;V576,Q576*'UNIT VALUES'!$D$39*'UNIT VALUES'!$D$44,Q576*'UNIT VALUES'!$D$42*'UNIT VALUES'!$D$44), IF(U576&gt;V576, Q576*'UNIT VALUES'!$D$29*'UNIT VALUES'!$D$36, Q576*'UNIT VALUES'!$D$31*'UNIT VALUES'!$D$36)),0)</f>
        <v>25618</v>
      </c>
      <c r="AA576" s="168">
        <f>ROUND(IF(C576="22", IF(U576&gt;V576,0,R576*'UNIT VALUES'!$D$43*'UNIT VALUES'!$D$44),IF(CALCS!U576&gt;CALCS!V576,0,CALCS!R576*'UNIT VALUES'!$D$34*'UNIT VALUES'!$D$36)), 0)</f>
        <v>106923</v>
      </c>
      <c r="AB576" s="168">
        <f>ROUND(IF(C576="22",IF(U576&gt;V576,S576*'UNIT VALUES'!$D$40*'UNIT VALUES'!$D$44,0),IF(U576&gt;V576,S576*'UNIT VALUES'!$D$30*'UNIT VALUES'!$D$36)), 0)</f>
        <v>0</v>
      </c>
      <c r="AC576" s="168">
        <f>ROUND(IF(U576&gt;V576,0,IF(T576&gt;1, IF(C576="66", T576*'UNIT VALUES'!$D$33*'UNIT VALUES'!$D$36,T576*'UNIT VALUES'!$D$32*'UNIT VALUES'!$D$36),0)),0)</f>
        <v>0</v>
      </c>
      <c r="AD576" t="str">
        <f t="shared" si="18"/>
        <v>252904</v>
      </c>
    </row>
    <row r="577" spans="1:30" x14ac:dyDescent="0.25">
      <c r="A577" s="176" t="s">
        <v>5836</v>
      </c>
      <c r="B577" s="176" t="s">
        <v>1705</v>
      </c>
      <c r="C577" s="176" t="s">
        <v>19</v>
      </c>
      <c r="D577" s="176" t="s">
        <v>20</v>
      </c>
      <c r="E577" s="176" t="s">
        <v>1706</v>
      </c>
      <c r="F577" s="176" t="s">
        <v>4738</v>
      </c>
      <c r="G577" s="176" t="s">
        <v>22</v>
      </c>
      <c r="H577" s="176" t="s">
        <v>23</v>
      </c>
      <c r="I577" s="176" t="s">
        <v>23</v>
      </c>
      <c r="J577" s="176" t="s">
        <v>24</v>
      </c>
      <c r="K577" s="176" t="s">
        <v>2694</v>
      </c>
      <c r="L577" s="176" t="s">
        <v>4789</v>
      </c>
      <c r="M577" s="177">
        <v>4217243</v>
      </c>
      <c r="N577" s="177">
        <v>4216975</v>
      </c>
      <c r="O577" s="177">
        <v>1345885</v>
      </c>
      <c r="P577" s="177">
        <v>0</v>
      </c>
      <c r="Q577" s="177">
        <v>111533</v>
      </c>
      <c r="R577" s="177">
        <v>63058</v>
      </c>
      <c r="S577" s="177">
        <v>5747</v>
      </c>
      <c r="T577" s="24">
        <f>IF(P577&gt;0, ROUND(IF(IF(OR(C577="51", C577="52", C577="66"), (L577*'UNIT VALUES'!$C$26)-CALCS!P577,0)&gt;0, IF(OR(C577="51", C577="52", C577="66"), (L577*'UNIT VALUES'!$C$26)-CALCS!P577,0), 0), 0), ROUND(IF(IF(OR(C577="51", C577="52", C577="66"), (L577*'UNIT VALUES'!$C$26)-CALCS!O577,0)&gt;0, IF(OR(C577="51", C577="52", C577="66"), (L577*'UNIT VALUES'!$C$26)-CALCS!O577,0), 0), 0))</f>
        <v>0</v>
      </c>
      <c r="U577" s="25">
        <f>IF(C577="22", (O577*'UNIT VALUES'!$D$38)+(Q577*'UNIT VALUES'!$D$39)+(S577*'UNIT VALUES'!$D$40), (O577*'UNIT VALUES'!$D$28)+(Q577*'UNIT VALUES'!$D$29)+(S577*'UNIT VALUES'!$D$30))</f>
        <v>8005657.8170737224</v>
      </c>
      <c r="V577" s="25">
        <f>IF(C577="22",(O577*'UNIT VALUES'!$D$41)+(Q577*'UNIT VALUES'!$D$42)+(R577*'UNIT VALUES'!$D$43),IF(C577="66",(Q577*'UNIT VALUES'!$D$31)+(T577*'UNIT VALUES'!$D$33)+(R577*'UNIT VALUES'!$D$34),(Q577*'UNIT VALUES'!$D$31)+(T577*'UNIT VALUES'!$D$32)+(R577*'UNIT VALUES'!$D$34)))</f>
        <v>9336553.5907497499</v>
      </c>
      <c r="W577" s="25">
        <f t="shared" si="19"/>
        <v>9336554</v>
      </c>
      <c r="X577" s="30">
        <f>ROUND(IF(C577="22", W577*'UNIT VALUES'!$D$44, W577*'UNIT VALUES'!$D$36), 0)</f>
        <v>7767307</v>
      </c>
      <c r="Y577" s="168">
        <f>ROUND(IF(C577="22", IF(U577&gt;V577,O577*'UNIT VALUES'!$D$38*'UNIT VALUES'!$D$44,O577*'UNIT VALUES'!$D$41*'UNIT VALUES'!$D$44),IF(U577&gt;V577, O577*'UNIT VALUES'!$D$28*'UNIT VALUES'!$D$36,0)), 0)</f>
        <v>1972964</v>
      </c>
      <c r="Z577" s="168">
        <f>ROUND(IF(C577="22", IF(U577&gt;V577,Q577*'UNIT VALUES'!$D$39*'UNIT VALUES'!$D$44,Q577*'UNIT VALUES'!$D$42*'UNIT VALUES'!$D$44), IF(U577&gt;V577, Q577*'UNIT VALUES'!$D$29*'UNIT VALUES'!$D$36, Q577*'UNIT VALUES'!$D$31*'UNIT VALUES'!$D$36)),0)</f>
        <v>1720276</v>
      </c>
      <c r="AA577" s="168">
        <f>ROUND(IF(C577="22", IF(U577&gt;V577,0,R577*'UNIT VALUES'!$D$43*'UNIT VALUES'!$D$44),IF(CALCS!U577&gt;CALCS!V577,0,CALCS!R577*'UNIT VALUES'!$D$34*'UNIT VALUES'!$D$36)), 0)</f>
        <v>4074067</v>
      </c>
      <c r="AB577" s="168">
        <f>ROUND(IF(C577="22",IF(U577&gt;V577,S577*'UNIT VALUES'!$D$40*'UNIT VALUES'!$D$44,0),IF(U577&gt;V577,S577*'UNIT VALUES'!$D$30*'UNIT VALUES'!$D$36)), 0)</f>
        <v>0</v>
      </c>
      <c r="AC577" s="168">
        <f>ROUND(IF(U577&gt;V577,0,IF(T577&gt;1, IF(C577="66", T577*'UNIT VALUES'!$D$33*'UNIT VALUES'!$D$36,T577*'UNIT VALUES'!$D$32*'UNIT VALUES'!$D$36),0)),0)</f>
        <v>0</v>
      </c>
      <c r="AD577" t="str">
        <f t="shared" si="18"/>
        <v>249999</v>
      </c>
    </row>
    <row r="578" spans="1:30" x14ac:dyDescent="0.25">
      <c r="A578" s="176" t="s">
        <v>5837</v>
      </c>
      <c r="B578" s="176" t="s">
        <v>1705</v>
      </c>
      <c r="C578" s="176" t="s">
        <v>47</v>
      </c>
      <c r="D578" s="176" t="s">
        <v>48</v>
      </c>
      <c r="E578" s="176" t="s">
        <v>1706</v>
      </c>
      <c r="F578" s="176" t="s">
        <v>1708</v>
      </c>
      <c r="G578" s="176" t="s">
        <v>844</v>
      </c>
      <c r="H578" s="176" t="s">
        <v>23</v>
      </c>
      <c r="I578" s="176" t="s">
        <v>1709</v>
      </c>
      <c r="J578" s="176" t="s">
        <v>1710</v>
      </c>
      <c r="K578" s="176" t="s">
        <v>2694</v>
      </c>
      <c r="L578" s="176" t="s">
        <v>5838</v>
      </c>
      <c r="M578" s="177">
        <v>31740</v>
      </c>
      <c r="N578" s="177">
        <v>31740</v>
      </c>
      <c r="O578" s="177">
        <v>39418</v>
      </c>
      <c r="P578" s="177">
        <v>0</v>
      </c>
      <c r="Q578" s="177">
        <v>3838</v>
      </c>
      <c r="R578" s="177">
        <v>2653</v>
      </c>
      <c r="S578" s="177">
        <v>669</v>
      </c>
      <c r="T578" s="24">
        <f>IF(P578&gt;0, ROUND(IF(IF(OR(C578="51", C578="52", C578="66"), (L578*'UNIT VALUES'!$C$26)-CALCS!P578,0)&gt;0, IF(OR(C578="51", C578="52", C578="66"), (L578*'UNIT VALUES'!$C$26)-CALCS!P578,0), 0), 0), ROUND(IF(IF(OR(C578="51", C578="52", C578="66"), (L578*'UNIT VALUES'!$C$26)-CALCS!O578,0)&gt;0, IF(OR(C578="51", C578="52", C578="66"), (L578*'UNIT VALUES'!$C$26)-CALCS!O578,0), 0), 0))</f>
        <v>0</v>
      </c>
      <c r="U578" s="25">
        <f>IF(C578="22", (O578*'UNIT VALUES'!$D$38)+(Q578*'UNIT VALUES'!$D$39)+(S578*'UNIT VALUES'!$D$40), (O578*'UNIT VALUES'!$D$28)+(Q578*'UNIT VALUES'!$D$29)+(S578*'UNIT VALUES'!$D$30))</f>
        <v>298371.90487605776</v>
      </c>
      <c r="V578" s="25">
        <f>IF(C578="22",(O578*'UNIT VALUES'!$D$41)+(Q578*'UNIT VALUES'!$D$42)+(R578*'UNIT VALUES'!$D$43),IF(C578="66",(Q578*'UNIT VALUES'!$D$31)+(T578*'UNIT VALUES'!$D$33)+(R578*'UNIT VALUES'!$D$34),(Q578*'UNIT VALUES'!$D$31)+(T578*'UNIT VALUES'!$D$32)+(R578*'UNIT VALUES'!$D$34)))</f>
        <v>281499.02273298835</v>
      </c>
      <c r="W578" s="25">
        <f t="shared" si="19"/>
        <v>298372</v>
      </c>
      <c r="X578" s="30">
        <f>ROUND(IF(C578="22", W578*'UNIT VALUES'!$D$44, W578*'UNIT VALUES'!$D$36), 0)</f>
        <v>260837</v>
      </c>
      <c r="Y578" s="168">
        <f>ROUND(IF(C578="22", IF(U578&gt;V578,O578*'UNIT VALUES'!$D$38*'UNIT VALUES'!$D$44,O578*'UNIT VALUES'!$D$41*'UNIT VALUES'!$D$44),IF(U578&gt;V578, O578*'UNIT VALUES'!$D$28*'UNIT VALUES'!$D$36,0)), 0)</f>
        <v>71669</v>
      </c>
      <c r="Z578" s="168">
        <f>ROUND(IF(C578="22", IF(U578&gt;V578,Q578*'UNIT VALUES'!$D$39*'UNIT VALUES'!$D$44,Q578*'UNIT VALUES'!$D$42*'UNIT VALUES'!$D$44), IF(U578&gt;V578, Q578*'UNIT VALUES'!$D$29*'UNIT VALUES'!$D$36, Q578*'UNIT VALUES'!$D$31*'UNIT VALUES'!$D$36)),0)</f>
        <v>93693</v>
      </c>
      <c r="AA578" s="168">
        <f>ROUND(IF(C578="22", IF(U578&gt;V578,0,R578*'UNIT VALUES'!$D$43*'UNIT VALUES'!$D$44),IF(CALCS!U578&gt;CALCS!V578,0,CALCS!R578*'UNIT VALUES'!$D$34*'UNIT VALUES'!$D$36)), 0)</f>
        <v>0</v>
      </c>
      <c r="AB578" s="168">
        <f>ROUND(IF(C578="22",IF(U578&gt;V578,S578*'UNIT VALUES'!$D$40*'UNIT VALUES'!$D$44,0),IF(U578&gt;V578,S578*'UNIT VALUES'!$D$30*'UNIT VALUES'!$D$36)), 0)</f>
        <v>95475</v>
      </c>
      <c r="AC578" s="168">
        <f>ROUND(IF(U578&gt;V578,0,IF(T578&gt;1, IF(C578="66", T578*'UNIT VALUES'!$D$33*'UNIT VALUES'!$D$36,T578*'UNIT VALUES'!$D$32*'UNIT VALUES'!$D$36),0)),0)</f>
        <v>0</v>
      </c>
      <c r="AD578" t="str">
        <f t="shared" si="18"/>
        <v>240036</v>
      </c>
    </row>
    <row r="579" spans="1:30" x14ac:dyDescent="0.25">
      <c r="A579" s="176" t="s">
        <v>5839</v>
      </c>
      <c r="B579" s="176" t="s">
        <v>1705</v>
      </c>
      <c r="C579" s="176" t="s">
        <v>27</v>
      </c>
      <c r="D579" s="176" t="s">
        <v>28</v>
      </c>
      <c r="E579" s="176" t="s">
        <v>1706</v>
      </c>
      <c r="F579" s="176" t="s">
        <v>1712</v>
      </c>
      <c r="G579" s="176" t="s">
        <v>1713</v>
      </c>
      <c r="H579" s="176" t="s">
        <v>23</v>
      </c>
      <c r="I579" s="176" t="s">
        <v>23</v>
      </c>
      <c r="J579" s="176" t="s">
        <v>1710</v>
      </c>
      <c r="K579" s="176" t="s">
        <v>2694</v>
      </c>
      <c r="L579" s="176" t="s">
        <v>5840</v>
      </c>
      <c r="M579" s="177">
        <v>786741</v>
      </c>
      <c r="N579" s="177">
        <v>786775</v>
      </c>
      <c r="O579" s="177">
        <v>614664</v>
      </c>
      <c r="P579" s="177">
        <v>0</v>
      </c>
      <c r="Q579" s="177">
        <v>141654</v>
      </c>
      <c r="R579" s="177">
        <v>136338</v>
      </c>
      <c r="S579" s="177">
        <v>5097</v>
      </c>
      <c r="T579" s="24">
        <f>IF(P579&gt;0, ROUND(IF(IF(OR(C579="51", C579="52", C579="66"), (L579*'UNIT VALUES'!$C$26)-CALCS!P579,0)&gt;0, IF(OR(C579="51", C579="52", C579="66"), (L579*'UNIT VALUES'!$C$26)-CALCS!P579,0), 0), 0), ROUND(IF(IF(OR(C579="51", C579="52", C579="66"), (L579*'UNIT VALUES'!$C$26)-CALCS!O579,0)&gt;0, IF(OR(C579="51", C579="52", C579="66"), (L579*'UNIT VALUES'!$C$26)-CALCS!O579,0), 0), 0))</f>
        <v>868803</v>
      </c>
      <c r="U579" s="25">
        <f>IF(C579="22", (O579*'UNIT VALUES'!$D$38)+(Q579*'UNIT VALUES'!$D$39)+(S579*'UNIT VALUES'!$D$40), (O579*'UNIT VALUES'!$D$28)+(Q579*'UNIT VALUES'!$D$29)+(S579*'UNIT VALUES'!$D$30))</f>
        <v>6066136.7904239278</v>
      </c>
      <c r="V579" s="25">
        <f>IF(C579="22",(O579*'UNIT VALUES'!$D$41)+(Q579*'UNIT VALUES'!$D$42)+(R579*'UNIT VALUES'!$D$43),IF(C579="66",(Q579*'UNIT VALUES'!$D$31)+(T579*'UNIT VALUES'!$D$33)+(R579*'UNIT VALUES'!$D$34),(Q579*'UNIT VALUES'!$D$31)+(T579*'UNIT VALUES'!$D$32)+(R579*'UNIT VALUES'!$D$34)))</f>
        <v>24495433.999956258</v>
      </c>
      <c r="W579" s="25">
        <f t="shared" si="19"/>
        <v>24495434</v>
      </c>
      <c r="X579" s="30">
        <f>ROUND(IF(C579="22", W579*'UNIT VALUES'!$D$44, W579*'UNIT VALUES'!$D$36), 0)</f>
        <v>21413923</v>
      </c>
      <c r="Y579" s="168">
        <f>ROUND(IF(C579="22", IF(U579&gt;V579,O579*'UNIT VALUES'!$D$38*'UNIT VALUES'!$D$44,O579*'UNIT VALUES'!$D$41*'UNIT VALUES'!$D$44),IF(U579&gt;V579, O579*'UNIT VALUES'!$D$28*'UNIT VALUES'!$D$36,0)), 0)</f>
        <v>0</v>
      </c>
      <c r="Z579" s="168">
        <f>ROUND(IF(C579="22", IF(U579&gt;V579,Q579*'UNIT VALUES'!$D$39*'UNIT VALUES'!$D$44,Q579*'UNIT VALUES'!$D$42*'UNIT VALUES'!$D$44), IF(U579&gt;V579, Q579*'UNIT VALUES'!$D$29*'UNIT VALUES'!$D$36, Q579*'UNIT VALUES'!$D$31*'UNIT VALUES'!$D$36)),0)</f>
        <v>2074826</v>
      </c>
      <c r="AA579" s="168">
        <f>ROUND(IF(C579="22", IF(U579&gt;V579,0,R579*'UNIT VALUES'!$D$43*'UNIT VALUES'!$D$44),IF(CALCS!U579&gt;CALCS!V579,0,CALCS!R579*'UNIT VALUES'!$D$34*'UNIT VALUES'!$D$36)), 0)</f>
        <v>9757489</v>
      </c>
      <c r="AB579" s="168">
        <f>ROUND(IF(C579="22",IF(U579&gt;V579,S579*'UNIT VALUES'!$D$40*'UNIT VALUES'!$D$44,0),IF(U579&gt;V579,S579*'UNIT VALUES'!$D$30*'UNIT VALUES'!$D$36)), 0)</f>
        <v>0</v>
      </c>
      <c r="AC579" s="168">
        <f>ROUND(IF(U579&gt;V579,0,IF(T579&gt;1, IF(C579="66", T579*'UNIT VALUES'!$D$33*'UNIT VALUES'!$D$36,T579*'UNIT VALUES'!$D$32*'UNIT VALUES'!$D$36),0)),0)</f>
        <v>9581608</v>
      </c>
      <c r="AD579" t="str">
        <f t="shared" ref="AD579:AD642" si="20">E579&amp;F579</f>
        <v>240066</v>
      </c>
    </row>
    <row r="580" spans="1:30" x14ac:dyDescent="0.25">
      <c r="A580" s="176" t="s">
        <v>5841</v>
      </c>
      <c r="B580" s="176" t="s">
        <v>1705</v>
      </c>
      <c r="C580" s="176" t="s">
        <v>47</v>
      </c>
      <c r="D580" s="176" t="s">
        <v>48</v>
      </c>
      <c r="E580" s="176" t="s">
        <v>1706</v>
      </c>
      <c r="F580" s="176" t="s">
        <v>1715</v>
      </c>
      <c r="G580" s="176" t="s">
        <v>1058</v>
      </c>
      <c r="H580" s="176" t="s">
        <v>23</v>
      </c>
      <c r="I580" s="176" t="s">
        <v>1716</v>
      </c>
      <c r="J580" s="176" t="s">
        <v>914</v>
      </c>
      <c r="K580" s="176" t="s">
        <v>3330</v>
      </c>
      <c r="L580" s="176" t="s">
        <v>5842</v>
      </c>
      <c r="M580" s="177">
        <v>33695</v>
      </c>
      <c r="N580" s="177">
        <v>33695</v>
      </c>
      <c r="O580" s="177">
        <v>58393</v>
      </c>
      <c r="P580" s="177">
        <v>0</v>
      </c>
      <c r="Q580" s="177">
        <v>1909</v>
      </c>
      <c r="R580" s="177">
        <v>170</v>
      </c>
      <c r="S580" s="177">
        <v>254</v>
      </c>
      <c r="T580" s="24">
        <f>IF(P580&gt;0, ROUND(IF(IF(OR(C580="51", C580="52", C580="66"), (L580*'UNIT VALUES'!$C$26)-CALCS!P580,0)&gt;0, IF(OR(C580="51", C580="52", C580="66"), (L580*'UNIT VALUES'!$C$26)-CALCS!P580,0), 0), 0), ROUND(IF(IF(OR(C580="51", C580="52", C580="66"), (L580*'UNIT VALUES'!$C$26)-CALCS!O580,0)&gt;0, IF(OR(C580="51", C580="52", C580="66"), (L580*'UNIT VALUES'!$C$26)-CALCS!O580,0), 0), 0))</f>
        <v>0</v>
      </c>
      <c r="U580" s="25">
        <f>IF(C580="22", (O580*'UNIT VALUES'!$D$38)+(Q580*'UNIT VALUES'!$D$39)+(S580*'UNIT VALUES'!$D$40), (O580*'UNIT VALUES'!$D$28)+(Q580*'UNIT VALUES'!$D$29)+(S580*'UNIT VALUES'!$D$30))</f>
        <v>216220.76898421074</v>
      </c>
      <c r="V580" s="25">
        <f>IF(C580="22",(O580*'UNIT VALUES'!$D$41)+(Q580*'UNIT VALUES'!$D$42)+(R580*'UNIT VALUES'!$D$43),IF(C580="66",(Q580*'UNIT VALUES'!$D$31)+(T580*'UNIT VALUES'!$D$33)+(R580*'UNIT VALUES'!$D$34),(Q580*'UNIT VALUES'!$D$31)+(T580*'UNIT VALUES'!$D$32)+(R580*'UNIT VALUES'!$D$34)))</f>
        <v>45902.520315775837</v>
      </c>
      <c r="W580" s="25">
        <f t="shared" si="19"/>
        <v>216221</v>
      </c>
      <c r="X580" s="30">
        <f>ROUND(IF(C580="22", W580*'UNIT VALUES'!$D$44, W580*'UNIT VALUES'!$D$36), 0)</f>
        <v>189021</v>
      </c>
      <c r="Y580" s="168">
        <f>ROUND(IF(C580="22", IF(U580&gt;V580,O580*'UNIT VALUES'!$D$38*'UNIT VALUES'!$D$44,O580*'UNIT VALUES'!$D$41*'UNIT VALUES'!$D$44),IF(U580&gt;V580, O580*'UNIT VALUES'!$D$28*'UNIT VALUES'!$D$36,0)), 0)</f>
        <v>106169</v>
      </c>
      <c r="Z580" s="168">
        <f>ROUND(IF(C580="22", IF(U580&gt;V580,Q580*'UNIT VALUES'!$D$39*'UNIT VALUES'!$D$44,Q580*'UNIT VALUES'!$D$42*'UNIT VALUES'!$D$44), IF(U580&gt;V580, Q580*'UNIT VALUES'!$D$29*'UNIT VALUES'!$D$36, Q580*'UNIT VALUES'!$D$31*'UNIT VALUES'!$D$36)),0)</f>
        <v>46602</v>
      </c>
      <c r="AA580" s="168">
        <f>ROUND(IF(C580="22", IF(U580&gt;V580,0,R580*'UNIT VALUES'!$D$43*'UNIT VALUES'!$D$44),IF(CALCS!U580&gt;CALCS!V580,0,CALCS!R580*'UNIT VALUES'!$D$34*'UNIT VALUES'!$D$36)), 0)</f>
        <v>0</v>
      </c>
      <c r="AB580" s="168">
        <f>ROUND(IF(C580="22",IF(U580&gt;V580,S580*'UNIT VALUES'!$D$40*'UNIT VALUES'!$D$44,0),IF(U580&gt;V580,S580*'UNIT VALUES'!$D$30*'UNIT VALUES'!$D$36)), 0)</f>
        <v>36249</v>
      </c>
      <c r="AC580" s="168">
        <f>ROUND(IF(U580&gt;V580,0,IF(T580&gt;1, IF(C580="66", T580*'UNIT VALUES'!$D$33*'UNIT VALUES'!$D$36,T580*'UNIT VALUES'!$D$32*'UNIT VALUES'!$D$36),0)),0)</f>
        <v>0</v>
      </c>
      <c r="AD580" t="str">
        <f t="shared" si="20"/>
        <v>240156</v>
      </c>
    </row>
    <row r="581" spans="1:30" x14ac:dyDescent="0.25">
      <c r="A581" s="176" t="s">
        <v>5843</v>
      </c>
      <c r="B581" s="176" t="s">
        <v>1705</v>
      </c>
      <c r="C581" s="176" t="s">
        <v>27</v>
      </c>
      <c r="D581" s="176" t="s">
        <v>28</v>
      </c>
      <c r="E581" s="176" t="s">
        <v>1706</v>
      </c>
      <c r="F581" s="176" t="s">
        <v>1718</v>
      </c>
      <c r="G581" s="176" t="s">
        <v>227</v>
      </c>
      <c r="H581" s="176" t="s">
        <v>23</v>
      </c>
      <c r="I581" s="176" t="s">
        <v>1719</v>
      </c>
      <c r="J581" s="176" t="s">
        <v>1720</v>
      </c>
      <c r="K581" s="176" t="s">
        <v>2694</v>
      </c>
      <c r="L581" s="176" t="s">
        <v>5844</v>
      </c>
      <c r="M581" s="177">
        <v>25933</v>
      </c>
      <c r="N581" s="177">
        <v>25933</v>
      </c>
      <c r="O581" s="177">
        <v>19978</v>
      </c>
      <c r="P581" s="177">
        <v>0</v>
      </c>
      <c r="Q581" s="177">
        <v>4970</v>
      </c>
      <c r="R581" s="177">
        <v>4750</v>
      </c>
      <c r="S581" s="177">
        <v>156</v>
      </c>
      <c r="T581" s="24">
        <f>IF(P581&gt;0, ROUND(IF(IF(OR(C581="51", C581="52", C581="66"), (L581*'UNIT VALUES'!$C$26)-CALCS!P581,0)&gt;0, IF(OR(C581="51", C581="52", C581="66"), (L581*'UNIT VALUES'!$C$26)-CALCS!P581,0), 0), 0), ROUND(IF(IF(OR(C581="51", C581="52", C581="66"), (L581*'UNIT VALUES'!$C$26)-CALCS!O581,0)&gt;0, IF(OR(C581="51", C581="52", C581="66"), (L581*'UNIT VALUES'!$C$26)-CALCS!O581,0), 0), 0))</f>
        <v>32811</v>
      </c>
      <c r="U581" s="25">
        <f>IF(C581="22", (O581*'UNIT VALUES'!$D$38)+(Q581*'UNIT VALUES'!$D$39)+(S581*'UNIT VALUES'!$D$40), (O581*'UNIT VALUES'!$D$28)+(Q581*'UNIT VALUES'!$D$29)+(S581*'UNIT VALUES'!$D$30))</f>
        <v>205803.9565098515</v>
      </c>
      <c r="V581" s="25">
        <f>IF(C581="22",(O581*'UNIT VALUES'!$D$41)+(Q581*'UNIT VALUES'!$D$42)+(R581*'UNIT VALUES'!$D$43),IF(C581="66",(Q581*'UNIT VALUES'!$D$31)+(T581*'UNIT VALUES'!$D$33)+(R581*'UNIT VALUES'!$D$34),(Q581*'UNIT VALUES'!$D$31)+(T581*'UNIT VALUES'!$D$32)+(R581*'UNIT VALUES'!$D$34)))</f>
        <v>886069.75923192687</v>
      </c>
      <c r="W581" s="25">
        <f t="shared" si="19"/>
        <v>886070</v>
      </c>
      <c r="X581" s="30">
        <f>ROUND(IF(C581="22", W581*'UNIT VALUES'!$D$44, W581*'UNIT VALUES'!$D$36), 0)</f>
        <v>774603</v>
      </c>
      <c r="Y581" s="168">
        <f>ROUND(IF(C581="22", IF(U581&gt;V581,O581*'UNIT VALUES'!$D$38*'UNIT VALUES'!$D$44,O581*'UNIT VALUES'!$D$41*'UNIT VALUES'!$D$44),IF(U581&gt;V581, O581*'UNIT VALUES'!$D$28*'UNIT VALUES'!$D$36,0)), 0)</f>
        <v>0</v>
      </c>
      <c r="Z581" s="168">
        <f>ROUND(IF(C581="22", IF(U581&gt;V581,Q581*'UNIT VALUES'!$D$39*'UNIT VALUES'!$D$44,Q581*'UNIT VALUES'!$D$42*'UNIT VALUES'!$D$44), IF(U581&gt;V581, Q581*'UNIT VALUES'!$D$29*'UNIT VALUES'!$D$36, Q581*'UNIT VALUES'!$D$31*'UNIT VALUES'!$D$36)),0)</f>
        <v>72796</v>
      </c>
      <c r="AA581" s="168">
        <f>ROUND(IF(C581="22", IF(U581&gt;V581,0,R581*'UNIT VALUES'!$D$43*'UNIT VALUES'!$D$44),IF(CALCS!U581&gt;CALCS!V581,0,CALCS!R581*'UNIT VALUES'!$D$34*'UNIT VALUES'!$D$36)), 0)</f>
        <v>339950</v>
      </c>
      <c r="AB581" s="168">
        <f>ROUND(IF(C581="22",IF(U581&gt;V581,S581*'UNIT VALUES'!$D$40*'UNIT VALUES'!$D$44,0),IF(U581&gt;V581,S581*'UNIT VALUES'!$D$30*'UNIT VALUES'!$D$36)), 0)</f>
        <v>0</v>
      </c>
      <c r="AC581" s="168">
        <f>ROUND(IF(U581&gt;V581,0,IF(T581&gt;1, IF(C581="66", T581*'UNIT VALUES'!$D$33*'UNIT VALUES'!$D$36,T581*'UNIT VALUES'!$D$32*'UNIT VALUES'!$D$36),0)),0)</f>
        <v>361857</v>
      </c>
      <c r="AD581" t="str">
        <f t="shared" si="20"/>
        <v>240378</v>
      </c>
    </row>
    <row r="582" spans="1:30" x14ac:dyDescent="0.25">
      <c r="A582" s="176" t="s">
        <v>5845</v>
      </c>
      <c r="B582" s="176" t="s">
        <v>1705</v>
      </c>
      <c r="C582" s="176" t="s">
        <v>27</v>
      </c>
      <c r="D582" s="176" t="s">
        <v>28</v>
      </c>
      <c r="E582" s="176" t="s">
        <v>1706</v>
      </c>
      <c r="F582" s="176" t="s">
        <v>804</v>
      </c>
      <c r="G582" s="176" t="s">
        <v>1014</v>
      </c>
      <c r="H582" s="176" t="s">
        <v>23</v>
      </c>
      <c r="I582" s="176" t="s">
        <v>1722</v>
      </c>
      <c r="J582" s="176" t="s">
        <v>4647</v>
      </c>
      <c r="K582" s="176" t="s">
        <v>2694</v>
      </c>
      <c r="L582" s="176" t="s">
        <v>5846</v>
      </c>
      <c r="M582" s="177">
        <v>28086</v>
      </c>
      <c r="N582" s="177">
        <v>28086</v>
      </c>
      <c r="O582" s="177">
        <v>70060</v>
      </c>
      <c r="P582" s="177">
        <v>0</v>
      </c>
      <c r="Q582" s="177">
        <v>7517</v>
      </c>
      <c r="R582" s="177">
        <v>3845</v>
      </c>
      <c r="S582" s="177">
        <v>740</v>
      </c>
      <c r="T582" s="24">
        <f>IF(P582&gt;0, ROUND(IF(IF(OR(C582="51", C582="52", C582="66"), (L582*'UNIT VALUES'!$C$26)-CALCS!P582,0)&gt;0, IF(OR(C582="51", C582="52", C582="66"), (L582*'UNIT VALUES'!$C$26)-CALCS!P582,0), 0), 0), ROUND(IF(IF(OR(C582="51", C582="52", C582="66"), (L582*'UNIT VALUES'!$C$26)-CALCS!O582,0)&gt;0, IF(OR(C582="51", C582="52", C582="66"), (L582*'UNIT VALUES'!$C$26)-CALCS!O582,0), 0), 0))</f>
        <v>0</v>
      </c>
      <c r="U582" s="25">
        <f>IF(C582="22", (O582*'UNIT VALUES'!$D$38)+(Q582*'UNIT VALUES'!$D$39)+(S582*'UNIT VALUES'!$D$40), (O582*'UNIT VALUES'!$D$28)+(Q582*'UNIT VALUES'!$D$29)+(S582*'UNIT VALUES'!$D$30))</f>
        <v>476427.85430427856</v>
      </c>
      <c r="V582" s="25">
        <f>IF(C582="22",(O582*'UNIT VALUES'!$D$41)+(Q582*'UNIT VALUES'!$D$42)+(R582*'UNIT VALUES'!$D$43),IF(C582="66",(Q582*'UNIT VALUES'!$D$31)+(T582*'UNIT VALUES'!$D$33)+(R582*'UNIT VALUES'!$D$34),(Q582*'UNIT VALUES'!$D$31)+(T582*'UNIT VALUES'!$D$32)+(R582*'UNIT VALUES'!$D$34)))</f>
        <v>440726.00614898378</v>
      </c>
      <c r="W582" s="25">
        <f t="shared" si="19"/>
        <v>476428</v>
      </c>
      <c r="X582" s="30">
        <f>ROUND(IF(C582="22", W582*'UNIT VALUES'!$D$44, W582*'UNIT VALUES'!$D$36), 0)</f>
        <v>416494</v>
      </c>
      <c r="Y582" s="168">
        <f>ROUND(IF(C582="22", IF(U582&gt;V582,O582*'UNIT VALUES'!$D$38*'UNIT VALUES'!$D$44,O582*'UNIT VALUES'!$D$41*'UNIT VALUES'!$D$44),IF(U582&gt;V582, O582*'UNIT VALUES'!$D$28*'UNIT VALUES'!$D$36,0)), 0)</f>
        <v>127382</v>
      </c>
      <c r="Z582" s="168">
        <f>ROUND(IF(C582="22", IF(U582&gt;V582,Q582*'UNIT VALUES'!$D$39*'UNIT VALUES'!$D$44,Q582*'UNIT VALUES'!$D$42*'UNIT VALUES'!$D$44), IF(U582&gt;V582, Q582*'UNIT VALUES'!$D$29*'UNIT VALUES'!$D$36, Q582*'UNIT VALUES'!$D$31*'UNIT VALUES'!$D$36)),0)</f>
        <v>183504</v>
      </c>
      <c r="AA582" s="168">
        <f>ROUND(IF(C582="22", IF(U582&gt;V582,0,R582*'UNIT VALUES'!$D$43*'UNIT VALUES'!$D$44),IF(CALCS!U582&gt;CALCS!V582,0,CALCS!R582*'UNIT VALUES'!$D$34*'UNIT VALUES'!$D$36)), 0)</f>
        <v>0</v>
      </c>
      <c r="AB582" s="168">
        <f>ROUND(IF(C582="22",IF(U582&gt;V582,S582*'UNIT VALUES'!$D$40*'UNIT VALUES'!$D$44,0),IF(U582&gt;V582,S582*'UNIT VALUES'!$D$30*'UNIT VALUES'!$D$36)), 0)</f>
        <v>105608</v>
      </c>
      <c r="AC582" s="168">
        <f>ROUND(IF(U582&gt;V582,0,IF(T582&gt;1, IF(C582="66", T582*'UNIT VALUES'!$D$33*'UNIT VALUES'!$D$36,T582*'UNIT VALUES'!$D$32*'UNIT VALUES'!$D$36),0)),0)</f>
        <v>0</v>
      </c>
      <c r="AD582" t="str">
        <f t="shared" si="20"/>
        <v>240552</v>
      </c>
    </row>
    <row r="583" spans="1:30" x14ac:dyDescent="0.25">
      <c r="A583" s="176" t="s">
        <v>5847</v>
      </c>
      <c r="B583" s="176" t="s">
        <v>1705</v>
      </c>
      <c r="C583" s="176" t="s">
        <v>27</v>
      </c>
      <c r="D583" s="176" t="s">
        <v>28</v>
      </c>
      <c r="E583" s="176" t="s">
        <v>1706</v>
      </c>
      <c r="F583" s="176" t="s">
        <v>1724</v>
      </c>
      <c r="G583" s="176" t="s">
        <v>135</v>
      </c>
      <c r="H583" s="176" t="s">
        <v>23</v>
      </c>
      <c r="I583" s="176" t="s">
        <v>1725</v>
      </c>
      <c r="J583" s="176" t="s">
        <v>4647</v>
      </c>
      <c r="K583" s="176" t="s">
        <v>3330</v>
      </c>
      <c r="L583" s="176" t="s">
        <v>5848</v>
      </c>
      <c r="M583" s="177">
        <v>26424</v>
      </c>
      <c r="N583" s="177">
        <v>26424</v>
      </c>
      <c r="O583" s="177">
        <v>67776</v>
      </c>
      <c r="P583" s="177">
        <v>0</v>
      </c>
      <c r="Q583" s="177">
        <v>5934</v>
      </c>
      <c r="R583" s="177">
        <v>590</v>
      </c>
      <c r="S583" s="177">
        <v>866</v>
      </c>
      <c r="T583" s="24">
        <f>IF(P583&gt;0, ROUND(IF(IF(OR(C583="51", C583="52", C583="66"), (L583*'UNIT VALUES'!$C$26)-CALCS!P583,0)&gt;0, IF(OR(C583="51", C583="52", C583="66"), (L583*'UNIT VALUES'!$C$26)-CALCS!P583,0), 0), 0), ROUND(IF(IF(OR(C583="51", C583="52", C583="66"), (L583*'UNIT VALUES'!$C$26)-CALCS!O583,0)&gt;0, IF(OR(C583="51", C583="52", C583="66"), (L583*'UNIT VALUES'!$C$26)-CALCS!O583,0), 0), 0))</f>
        <v>0</v>
      </c>
      <c r="U583" s="25">
        <f>IF(C583="22", (O583*'UNIT VALUES'!$D$38)+(Q583*'UNIT VALUES'!$D$39)+(S583*'UNIT VALUES'!$D$40), (O583*'UNIT VALUES'!$D$28)+(Q583*'UNIT VALUES'!$D$29)+(S583*'UNIT VALUES'!$D$30))</f>
        <v>448042.03905829991</v>
      </c>
      <c r="V583" s="25">
        <f>IF(C583="22",(O583*'UNIT VALUES'!$D$41)+(Q583*'UNIT VALUES'!$D$42)+(R583*'UNIT VALUES'!$D$43),IF(C583="66",(Q583*'UNIT VALUES'!$D$31)+(T583*'UNIT VALUES'!$D$33)+(R583*'UNIT VALUES'!$D$34),(Q583*'UNIT VALUES'!$D$31)+(T583*'UNIT VALUES'!$D$32)+(R583*'UNIT VALUES'!$D$34)))</f>
        <v>147725.201750685</v>
      </c>
      <c r="W583" s="25">
        <f t="shared" si="19"/>
        <v>448042</v>
      </c>
      <c r="X583" s="30">
        <f>ROUND(IF(C583="22", W583*'UNIT VALUES'!$D$44, W583*'UNIT VALUES'!$D$36), 0)</f>
        <v>391679</v>
      </c>
      <c r="Y583" s="168">
        <f>ROUND(IF(C583="22", IF(U583&gt;V583,O583*'UNIT VALUES'!$D$38*'UNIT VALUES'!$D$44,O583*'UNIT VALUES'!$D$41*'UNIT VALUES'!$D$44),IF(U583&gt;V583, O583*'UNIT VALUES'!$D$28*'UNIT VALUES'!$D$36,0)), 0)</f>
        <v>123229</v>
      </c>
      <c r="Z583" s="168">
        <f>ROUND(IF(C583="22", IF(U583&gt;V583,Q583*'UNIT VALUES'!$D$39*'UNIT VALUES'!$D$44,Q583*'UNIT VALUES'!$D$42*'UNIT VALUES'!$D$44), IF(U583&gt;V583, Q583*'UNIT VALUES'!$D$29*'UNIT VALUES'!$D$36, Q583*'UNIT VALUES'!$D$31*'UNIT VALUES'!$D$36)),0)</f>
        <v>144860</v>
      </c>
      <c r="AA583" s="168">
        <f>ROUND(IF(C583="22", IF(U583&gt;V583,0,R583*'UNIT VALUES'!$D$43*'UNIT VALUES'!$D$44),IF(CALCS!U583&gt;CALCS!V583,0,CALCS!R583*'UNIT VALUES'!$D$34*'UNIT VALUES'!$D$36)), 0)</f>
        <v>0</v>
      </c>
      <c r="AB583" s="168">
        <f>ROUND(IF(C583="22",IF(U583&gt;V583,S583*'UNIT VALUES'!$D$40*'UNIT VALUES'!$D$44,0),IF(U583&gt;V583,S583*'UNIT VALUES'!$D$30*'UNIT VALUES'!$D$36)), 0)</f>
        <v>123590</v>
      </c>
      <c r="AC583" s="168">
        <f>ROUND(IF(U583&gt;V583,0,IF(T583&gt;1, IF(C583="66", T583*'UNIT VALUES'!$D$33*'UNIT VALUES'!$D$36,T583*'UNIT VALUES'!$D$32*'UNIT VALUES'!$D$36),0)),0)</f>
        <v>0</v>
      </c>
      <c r="AD583" t="str">
        <f t="shared" si="20"/>
        <v>240582</v>
      </c>
    </row>
    <row r="584" spans="1:30" x14ac:dyDescent="0.25">
      <c r="A584" s="176" t="s">
        <v>5849</v>
      </c>
      <c r="B584" s="176" t="s">
        <v>1705</v>
      </c>
      <c r="C584" s="176" t="s">
        <v>27</v>
      </c>
      <c r="D584" s="176" t="s">
        <v>28</v>
      </c>
      <c r="E584" s="176" t="s">
        <v>1706</v>
      </c>
      <c r="F584" s="176" t="s">
        <v>1310</v>
      </c>
      <c r="G584" s="176" t="s">
        <v>1338</v>
      </c>
      <c r="H584" s="176" t="s">
        <v>23</v>
      </c>
      <c r="I584" s="176" t="s">
        <v>1727</v>
      </c>
      <c r="J584" s="176" t="s">
        <v>1728</v>
      </c>
      <c r="K584" s="176" t="s">
        <v>2694</v>
      </c>
      <c r="L584" s="176" t="s">
        <v>5850</v>
      </c>
      <c r="M584" s="177">
        <v>34132</v>
      </c>
      <c r="N584" s="177">
        <v>34132</v>
      </c>
      <c r="O584" s="177">
        <v>40452</v>
      </c>
      <c r="P584" s="177">
        <v>0</v>
      </c>
      <c r="Q584" s="177">
        <v>10567</v>
      </c>
      <c r="R584" s="177">
        <v>5724</v>
      </c>
      <c r="S584" s="177">
        <v>532</v>
      </c>
      <c r="T584" s="24">
        <f>IF(P584&gt;0, ROUND(IF(IF(OR(C584="51", C584="52", C584="66"), (L584*'UNIT VALUES'!$C$26)-CALCS!P584,0)&gt;0, IF(OR(C584="51", C584="52", C584="66"), (L584*'UNIT VALUES'!$C$26)-CALCS!P584,0), 0), 0), ROUND(IF(IF(OR(C584="51", C584="52", C584="66"), (L584*'UNIT VALUES'!$C$26)-CALCS!O584,0)&gt;0, IF(OR(C584="51", C584="52", C584="66"), (L584*'UNIT VALUES'!$C$26)-CALCS!O584,0), 0), 0))</f>
        <v>17463</v>
      </c>
      <c r="U584" s="25">
        <f>IF(C584="22", (O584*'UNIT VALUES'!$D$38)+(Q584*'UNIT VALUES'!$D$39)+(S584*'UNIT VALUES'!$D$40), (O584*'UNIT VALUES'!$D$28)+(Q584*'UNIT VALUES'!$D$29)+(S584*'UNIT VALUES'!$D$30))</f>
        <v>466063.33962483978</v>
      </c>
      <c r="V584" s="25">
        <f>IF(C584="22",(O584*'UNIT VALUES'!$D$41)+(Q584*'UNIT VALUES'!$D$42)+(R584*'UNIT VALUES'!$D$43),IF(C584="66",(Q584*'UNIT VALUES'!$D$31)+(T584*'UNIT VALUES'!$D$33)+(R584*'UNIT VALUES'!$D$34),(Q584*'UNIT VALUES'!$D$31)+(T584*'UNIT VALUES'!$D$32)+(R584*'UNIT VALUES'!$D$34)))</f>
        <v>865962.19716603425</v>
      </c>
      <c r="W584" s="25">
        <f t="shared" si="19"/>
        <v>865962</v>
      </c>
      <c r="X584" s="30">
        <f>ROUND(IF(C584="22", W584*'UNIT VALUES'!$D$44, W584*'UNIT VALUES'!$D$36), 0)</f>
        <v>757024</v>
      </c>
      <c r="Y584" s="168">
        <f>ROUND(IF(C584="22", IF(U584&gt;V584,O584*'UNIT VALUES'!$D$38*'UNIT VALUES'!$D$44,O584*'UNIT VALUES'!$D$41*'UNIT VALUES'!$D$44),IF(U584&gt;V584, O584*'UNIT VALUES'!$D$28*'UNIT VALUES'!$D$36,0)), 0)</f>
        <v>0</v>
      </c>
      <c r="Z584" s="168">
        <f>ROUND(IF(C584="22", IF(U584&gt;V584,Q584*'UNIT VALUES'!$D$39*'UNIT VALUES'!$D$44,Q584*'UNIT VALUES'!$D$42*'UNIT VALUES'!$D$44), IF(U584&gt;V584, Q584*'UNIT VALUES'!$D$29*'UNIT VALUES'!$D$36, Q584*'UNIT VALUES'!$D$31*'UNIT VALUES'!$D$36)),0)</f>
        <v>154776</v>
      </c>
      <c r="AA584" s="168">
        <f>ROUND(IF(C584="22", IF(U584&gt;V584,0,R584*'UNIT VALUES'!$D$43*'UNIT VALUES'!$D$44),IF(CALCS!U584&gt;CALCS!V584,0,CALCS!R584*'UNIT VALUES'!$D$34*'UNIT VALUES'!$D$36)), 0)</f>
        <v>409657</v>
      </c>
      <c r="AB584" s="168">
        <f>ROUND(IF(C584="22",IF(U584&gt;V584,S584*'UNIT VALUES'!$D$40*'UNIT VALUES'!$D$44,0),IF(U584&gt;V584,S584*'UNIT VALUES'!$D$30*'UNIT VALUES'!$D$36)), 0)</f>
        <v>0</v>
      </c>
      <c r="AC584" s="168">
        <f>ROUND(IF(U584&gt;V584,0,IF(T584&gt;1, IF(C584="66", T584*'UNIT VALUES'!$D$33*'UNIT VALUES'!$D$36,T584*'UNIT VALUES'!$D$32*'UNIT VALUES'!$D$36),0)),0)</f>
        <v>192591</v>
      </c>
      <c r="AD584" t="str">
        <f t="shared" si="20"/>
        <v>240660</v>
      </c>
    </row>
    <row r="585" spans="1:30" x14ac:dyDescent="0.25">
      <c r="A585" s="176" t="s">
        <v>5851</v>
      </c>
      <c r="B585" s="176" t="s">
        <v>1705</v>
      </c>
      <c r="C585" s="176" t="s">
        <v>27</v>
      </c>
      <c r="D585" s="176" t="s">
        <v>28</v>
      </c>
      <c r="E585" s="176" t="s">
        <v>1706</v>
      </c>
      <c r="F585" s="176" t="s">
        <v>823</v>
      </c>
      <c r="G585" s="176" t="s">
        <v>112</v>
      </c>
      <c r="H585" s="176" t="s">
        <v>23</v>
      </c>
      <c r="I585" s="176" t="s">
        <v>1730</v>
      </c>
      <c r="J585" s="176" t="s">
        <v>1731</v>
      </c>
      <c r="K585" s="176" t="s">
        <v>2694</v>
      </c>
      <c r="L585" s="176" t="s">
        <v>5852</v>
      </c>
      <c r="M585" s="177">
        <v>0</v>
      </c>
      <c r="N585" s="177">
        <v>0</v>
      </c>
      <c r="O585" s="177">
        <v>33114</v>
      </c>
      <c r="P585" s="177">
        <v>0</v>
      </c>
      <c r="Q585" s="177">
        <v>8433</v>
      </c>
      <c r="R585" s="177">
        <v>2140</v>
      </c>
      <c r="S585" s="177">
        <v>545</v>
      </c>
      <c r="T585" s="24">
        <f>IF(P585&gt;0, ROUND(IF(IF(OR(C585="51", C585="52", C585="66"), (L585*'UNIT VALUES'!$C$26)-CALCS!P585,0)&gt;0, IF(OR(C585="51", C585="52", C585="66"), (L585*'UNIT VALUES'!$C$26)-CALCS!P585,0), 0), 0), ROUND(IF(IF(OR(C585="51", C585="52", C585="66"), (L585*'UNIT VALUES'!$C$26)-CALCS!O585,0)&gt;0, IF(OR(C585="51", C585="52", C585="66"), (L585*'UNIT VALUES'!$C$26)-CALCS!O585,0), 0), 0))</f>
        <v>0</v>
      </c>
      <c r="U585" s="25">
        <f>IF(C585="22", (O585*'UNIT VALUES'!$D$38)+(Q585*'UNIT VALUES'!$D$39)+(S585*'UNIT VALUES'!$D$40), (O585*'UNIT VALUES'!$D$28)+(Q585*'UNIT VALUES'!$D$29)+(S585*'UNIT VALUES'!$D$30))</f>
        <v>393332.31057661143</v>
      </c>
      <c r="V585" s="25">
        <f>IF(C585="22",(O585*'UNIT VALUES'!$D$41)+(Q585*'UNIT VALUES'!$D$42)+(R585*'UNIT VALUES'!$D$43),IF(C585="66",(Q585*'UNIT VALUES'!$D$31)+(T585*'UNIT VALUES'!$D$33)+(R585*'UNIT VALUES'!$D$34),(Q585*'UNIT VALUES'!$D$31)+(T585*'UNIT VALUES'!$D$32)+(R585*'UNIT VALUES'!$D$34)))</f>
        <v>316489.87571322662</v>
      </c>
      <c r="W585" s="25">
        <f t="shared" si="19"/>
        <v>393332</v>
      </c>
      <c r="X585" s="30">
        <f>ROUND(IF(C585="22", W585*'UNIT VALUES'!$D$44, W585*'UNIT VALUES'!$D$36), 0)</f>
        <v>343851</v>
      </c>
      <c r="Y585" s="168">
        <f>ROUND(IF(C585="22", IF(U585&gt;V585,O585*'UNIT VALUES'!$D$38*'UNIT VALUES'!$D$44,O585*'UNIT VALUES'!$D$41*'UNIT VALUES'!$D$44),IF(U585&gt;V585, O585*'UNIT VALUES'!$D$28*'UNIT VALUES'!$D$36,0)), 0)</f>
        <v>60207</v>
      </c>
      <c r="Z585" s="168">
        <f>ROUND(IF(C585="22", IF(U585&gt;V585,Q585*'UNIT VALUES'!$D$39*'UNIT VALUES'!$D$44,Q585*'UNIT VALUES'!$D$42*'UNIT VALUES'!$D$44), IF(U585&gt;V585, Q585*'UNIT VALUES'!$D$29*'UNIT VALUES'!$D$36, Q585*'UNIT VALUES'!$D$31*'UNIT VALUES'!$D$36)),0)</f>
        <v>205866</v>
      </c>
      <c r="AA585" s="168">
        <f>ROUND(IF(C585="22", IF(U585&gt;V585,0,R585*'UNIT VALUES'!$D$43*'UNIT VALUES'!$D$44),IF(CALCS!U585&gt;CALCS!V585,0,CALCS!R585*'UNIT VALUES'!$D$34*'UNIT VALUES'!$D$36)), 0)</f>
        <v>0</v>
      </c>
      <c r="AB585" s="168">
        <f>ROUND(IF(C585="22",IF(U585&gt;V585,S585*'UNIT VALUES'!$D$40*'UNIT VALUES'!$D$44,0),IF(U585&gt;V585,S585*'UNIT VALUES'!$D$30*'UNIT VALUES'!$D$36)), 0)</f>
        <v>77779</v>
      </c>
      <c r="AC585" s="168">
        <f>ROUND(IF(U585&gt;V585,0,IF(T585&gt;1, IF(C585="66", T585*'UNIT VALUES'!$D$33*'UNIT VALUES'!$D$36,T585*'UNIT VALUES'!$D$32*'UNIT VALUES'!$D$36),0)),0)</f>
        <v>0</v>
      </c>
      <c r="AD585" t="str">
        <f t="shared" si="20"/>
        <v>241278</v>
      </c>
    </row>
    <row r="586" spans="1:30" x14ac:dyDescent="0.25">
      <c r="A586" s="176" t="s">
        <v>5853</v>
      </c>
      <c r="B586" s="176" t="s">
        <v>1705</v>
      </c>
      <c r="C586" s="176" t="s">
        <v>99</v>
      </c>
      <c r="D586" s="176" t="s">
        <v>100</v>
      </c>
      <c r="E586" s="176" t="s">
        <v>1706</v>
      </c>
      <c r="F586" s="176" t="s">
        <v>926</v>
      </c>
      <c r="G586" s="176" t="s">
        <v>844</v>
      </c>
      <c r="H586" s="176" t="s">
        <v>23</v>
      </c>
      <c r="I586" s="176" t="s">
        <v>23</v>
      </c>
      <c r="J586" s="176" t="s">
        <v>1710</v>
      </c>
      <c r="K586" s="176" t="s">
        <v>2694</v>
      </c>
      <c r="L586" s="176" t="s">
        <v>5854</v>
      </c>
      <c r="M586" s="177">
        <v>339027</v>
      </c>
      <c r="N586" s="177">
        <v>339027</v>
      </c>
      <c r="O586" s="177">
        <v>528825</v>
      </c>
      <c r="P586" s="177">
        <v>0</v>
      </c>
      <c r="Q586" s="177">
        <v>27726</v>
      </c>
      <c r="R586" s="177">
        <v>9103</v>
      </c>
      <c r="S586" s="177">
        <v>2282</v>
      </c>
      <c r="T586" s="24">
        <f>IF(P586&gt;0, ROUND(IF(IF(OR(C586="51", C586="52", C586="66"), (L586*'UNIT VALUES'!$C$26)-CALCS!P586,0)&gt;0, IF(OR(C586="51", C586="52", C586="66"), (L586*'UNIT VALUES'!$C$26)-CALCS!P586,0), 0), 0), ROUND(IF(IF(OR(C586="51", C586="52", C586="66"), (L586*'UNIT VALUES'!$C$26)-CALCS!O586,0)&gt;0, IF(OR(C586="51", C586="52", C586="66"), (L586*'UNIT VALUES'!$C$26)-CALCS!O586,0), 0), 0))</f>
        <v>0</v>
      </c>
      <c r="U586" s="25">
        <f>IF(C586="22", (O586*'UNIT VALUES'!$D$38)+(Q586*'UNIT VALUES'!$D$39)+(S586*'UNIT VALUES'!$D$40), (O586*'UNIT VALUES'!$D$28)+(Q586*'UNIT VALUES'!$D$29)+(S586*'UNIT VALUES'!$D$30))</f>
        <v>2246639.624543645</v>
      </c>
      <c r="V586" s="25">
        <f>IF(C586="22",(O586*'UNIT VALUES'!$D$41)+(Q586*'UNIT VALUES'!$D$42)+(R586*'UNIT VALUES'!$D$43),IF(C586="66",(Q586*'UNIT VALUES'!$D$31)+(T586*'UNIT VALUES'!$D$33)+(R586*'UNIT VALUES'!$D$34),(Q586*'UNIT VALUES'!$D$31)+(T586*'UNIT VALUES'!$D$32)+(R586*'UNIT VALUES'!$D$34)))</f>
        <v>1209783.5111328051</v>
      </c>
      <c r="W586" s="25">
        <f t="shared" si="19"/>
        <v>2246640</v>
      </c>
      <c r="X586" s="30">
        <f>ROUND(IF(C586="22", W586*'UNIT VALUES'!$D$44, W586*'UNIT VALUES'!$D$36), 0)</f>
        <v>1964014</v>
      </c>
      <c r="Y586" s="168">
        <f>ROUND(IF(C586="22", IF(U586&gt;V586,O586*'UNIT VALUES'!$D$38*'UNIT VALUES'!$D$44,O586*'UNIT VALUES'!$D$41*'UNIT VALUES'!$D$44),IF(U586&gt;V586, O586*'UNIT VALUES'!$D$28*'UNIT VALUES'!$D$36,0)), 0)</f>
        <v>961498</v>
      </c>
      <c r="Z586" s="168">
        <f>ROUND(IF(C586="22", IF(U586&gt;V586,Q586*'UNIT VALUES'!$D$39*'UNIT VALUES'!$D$44,Q586*'UNIT VALUES'!$D$42*'UNIT VALUES'!$D$44), IF(U586&gt;V586, Q586*'UNIT VALUES'!$D$29*'UNIT VALUES'!$D$36, Q586*'UNIT VALUES'!$D$31*'UNIT VALUES'!$D$36)),0)</f>
        <v>676844</v>
      </c>
      <c r="AA586" s="168">
        <f>ROUND(IF(C586="22", IF(U586&gt;V586,0,R586*'UNIT VALUES'!$D$43*'UNIT VALUES'!$D$44),IF(CALCS!U586&gt;CALCS!V586,0,CALCS!R586*'UNIT VALUES'!$D$34*'UNIT VALUES'!$D$36)), 0)</f>
        <v>0</v>
      </c>
      <c r="AB586" s="168">
        <f>ROUND(IF(C586="22",IF(U586&gt;V586,S586*'UNIT VALUES'!$D$40*'UNIT VALUES'!$D$44,0),IF(U586&gt;V586,S586*'UNIT VALUES'!$D$30*'UNIT VALUES'!$D$36)), 0)</f>
        <v>325671</v>
      </c>
      <c r="AC586" s="168">
        <f>ROUND(IF(U586&gt;V586,0,IF(T586&gt;1, IF(C586="66", T586*'UNIT VALUES'!$D$33*'UNIT VALUES'!$D$36,T586*'UNIT VALUES'!$D$32*'UNIT VALUES'!$D$36),0)),0)</f>
        <v>0</v>
      </c>
      <c r="AD586" t="str">
        <f t="shared" si="20"/>
        <v>249003</v>
      </c>
    </row>
    <row r="587" spans="1:30" x14ac:dyDescent="0.25">
      <c r="A587" s="176" t="s">
        <v>5855</v>
      </c>
      <c r="B587" s="176" t="s">
        <v>1705</v>
      </c>
      <c r="C587" s="176" t="s">
        <v>99</v>
      </c>
      <c r="D587" s="176" t="s">
        <v>100</v>
      </c>
      <c r="E587" s="176" t="s">
        <v>1706</v>
      </c>
      <c r="F587" s="176" t="s">
        <v>831</v>
      </c>
      <c r="G587" s="176" t="s">
        <v>176</v>
      </c>
      <c r="H587" s="176" t="s">
        <v>23</v>
      </c>
      <c r="I587" s="176" t="s">
        <v>23</v>
      </c>
      <c r="J587" s="176" t="s">
        <v>1710</v>
      </c>
      <c r="K587" s="176" t="s">
        <v>2694</v>
      </c>
      <c r="L587" s="176" t="s">
        <v>5856</v>
      </c>
      <c r="M587" s="177">
        <v>655615</v>
      </c>
      <c r="N587" s="177">
        <v>655615</v>
      </c>
      <c r="O587" s="177">
        <v>831026</v>
      </c>
      <c r="P587" s="177">
        <v>0</v>
      </c>
      <c r="Q587" s="177">
        <v>75464</v>
      </c>
      <c r="R587" s="177">
        <v>29963</v>
      </c>
      <c r="S587" s="177">
        <v>4951</v>
      </c>
      <c r="T587" s="24">
        <f>IF(P587&gt;0, ROUND(IF(IF(OR(C587="51", C587="52", C587="66"), (L587*'UNIT VALUES'!$C$26)-CALCS!P587,0)&gt;0, IF(OR(C587="51", C587="52", C587="66"), (L587*'UNIT VALUES'!$C$26)-CALCS!P587,0), 0), 0), ROUND(IF(IF(OR(C587="51", C587="52", C587="66"), (L587*'UNIT VALUES'!$C$26)-CALCS!O587,0)&gt;0, IF(OR(C587="51", C587="52", C587="66"), (L587*'UNIT VALUES'!$C$26)-CALCS!O587,0), 0), 0))</f>
        <v>0</v>
      </c>
      <c r="U587" s="25">
        <f>IF(C587="22", (O587*'UNIT VALUES'!$D$38)+(Q587*'UNIT VALUES'!$D$39)+(S587*'UNIT VALUES'!$D$40), (O587*'UNIT VALUES'!$D$28)+(Q587*'UNIT VALUES'!$D$29)+(S587*'UNIT VALUES'!$D$30))</f>
        <v>4643951.8386746682</v>
      </c>
      <c r="V587" s="25">
        <f>IF(C587="22",(O587*'UNIT VALUES'!$D$41)+(Q587*'UNIT VALUES'!$D$42)+(R587*'UNIT VALUES'!$D$43),IF(C587="66",(Q587*'UNIT VALUES'!$D$31)+(T587*'UNIT VALUES'!$D$33)+(R587*'UNIT VALUES'!$D$34),(Q587*'UNIT VALUES'!$D$31)+(T587*'UNIT VALUES'!$D$32)+(R587*'UNIT VALUES'!$D$34)))</f>
        <v>3717378.8881728095</v>
      </c>
      <c r="W587" s="25">
        <f t="shared" si="19"/>
        <v>4643952</v>
      </c>
      <c r="X587" s="30">
        <f>ROUND(IF(C587="22", W587*'UNIT VALUES'!$D$44, W587*'UNIT VALUES'!$D$36), 0)</f>
        <v>4059746</v>
      </c>
      <c r="Y587" s="168">
        <f>ROUND(IF(C587="22", IF(U587&gt;V587,O587*'UNIT VALUES'!$D$38*'UNIT VALUES'!$D$44,O587*'UNIT VALUES'!$D$41*'UNIT VALUES'!$D$44),IF(U587&gt;V587, O587*'UNIT VALUES'!$D$28*'UNIT VALUES'!$D$36,0)), 0)</f>
        <v>1510953</v>
      </c>
      <c r="Z587" s="168">
        <f>ROUND(IF(C587="22", IF(U587&gt;V587,Q587*'UNIT VALUES'!$D$39*'UNIT VALUES'!$D$44,Q587*'UNIT VALUES'!$D$42*'UNIT VALUES'!$D$44), IF(U587&gt;V587, Q587*'UNIT VALUES'!$D$29*'UNIT VALUES'!$D$36, Q587*'UNIT VALUES'!$D$31*'UNIT VALUES'!$D$36)),0)</f>
        <v>1842219</v>
      </c>
      <c r="AA587" s="168">
        <f>ROUND(IF(C587="22", IF(U587&gt;V587,0,R587*'UNIT VALUES'!$D$43*'UNIT VALUES'!$D$44),IF(CALCS!U587&gt;CALCS!V587,0,CALCS!R587*'UNIT VALUES'!$D$34*'UNIT VALUES'!$D$36)), 0)</f>
        <v>0</v>
      </c>
      <c r="AB587" s="168">
        <f>ROUND(IF(C587="22",IF(U587&gt;V587,S587*'UNIT VALUES'!$D$40*'UNIT VALUES'!$D$44,0),IF(U587&gt;V587,S587*'UNIT VALUES'!$D$30*'UNIT VALUES'!$D$36)), 0)</f>
        <v>706573</v>
      </c>
      <c r="AC587" s="168">
        <f>ROUND(IF(U587&gt;V587,0,IF(T587&gt;1, IF(C587="66", T587*'UNIT VALUES'!$D$33*'UNIT VALUES'!$D$36,T587*'UNIT VALUES'!$D$32*'UNIT VALUES'!$D$36),0)),0)</f>
        <v>0</v>
      </c>
      <c r="AD587" t="str">
        <f t="shared" si="20"/>
        <v>249005</v>
      </c>
    </row>
    <row r="588" spans="1:30" x14ac:dyDescent="0.25">
      <c r="A588" s="176" t="s">
        <v>5857</v>
      </c>
      <c r="B588" s="176" t="s">
        <v>1705</v>
      </c>
      <c r="C588" s="176" t="s">
        <v>99</v>
      </c>
      <c r="D588" s="176" t="s">
        <v>100</v>
      </c>
      <c r="E588" s="176" t="s">
        <v>1706</v>
      </c>
      <c r="F588" s="176" t="s">
        <v>1735</v>
      </c>
      <c r="G588" s="176" t="s">
        <v>196</v>
      </c>
      <c r="H588" s="176" t="s">
        <v>23</v>
      </c>
      <c r="I588" s="176" t="s">
        <v>23</v>
      </c>
      <c r="J588" s="176" t="s">
        <v>1710</v>
      </c>
      <c r="K588" s="176" t="s">
        <v>2694</v>
      </c>
      <c r="L588" s="176" t="s">
        <v>5858</v>
      </c>
      <c r="M588" s="177">
        <v>0</v>
      </c>
      <c r="N588" s="177">
        <v>0</v>
      </c>
      <c r="O588" s="177">
        <v>251032</v>
      </c>
      <c r="P588" s="177">
        <v>0</v>
      </c>
      <c r="Q588" s="177">
        <v>19854</v>
      </c>
      <c r="R588" s="177">
        <v>5859</v>
      </c>
      <c r="S588" s="177">
        <v>819</v>
      </c>
      <c r="T588" s="24">
        <f>IF(P588&gt;0, ROUND(IF(IF(OR(C588="51", C588="52", C588="66"), (L588*'UNIT VALUES'!$C$26)-CALCS!P588,0)&gt;0, IF(OR(C588="51", C588="52", C588="66"), (L588*'UNIT VALUES'!$C$26)-CALCS!P588,0), 0), 0), ROUND(IF(IF(OR(C588="51", C588="52", C588="66"), (L588*'UNIT VALUES'!$C$26)-CALCS!O588,0)&gt;0, IF(OR(C588="51", C588="52", C588="66"), (L588*'UNIT VALUES'!$C$26)-CALCS!O588,0), 0), 0))</f>
        <v>0</v>
      </c>
      <c r="U588" s="25">
        <f>IF(C588="22", (O588*'UNIT VALUES'!$D$38)+(Q588*'UNIT VALUES'!$D$39)+(S588*'UNIT VALUES'!$D$40), (O588*'UNIT VALUES'!$D$28)+(Q588*'UNIT VALUES'!$D$29)+(S588*'UNIT VALUES'!$D$30))</f>
        <v>1210221.963753494</v>
      </c>
      <c r="V588" s="25">
        <f>IF(C588="22",(O588*'UNIT VALUES'!$D$41)+(Q588*'UNIT VALUES'!$D$42)+(R588*'UNIT VALUES'!$D$43),IF(C588="66",(Q588*'UNIT VALUES'!$D$31)+(T588*'UNIT VALUES'!$D$33)+(R588*'UNIT VALUES'!$D$34),(Q588*'UNIT VALUES'!$D$31)+(T588*'UNIT VALUES'!$D$32)+(R588*'UNIT VALUES'!$D$34)))</f>
        <v>812311.71797666699</v>
      </c>
      <c r="W588" s="25">
        <f t="shared" si="19"/>
        <v>1210222</v>
      </c>
      <c r="X588" s="30">
        <f>ROUND(IF(C588="22", W588*'UNIT VALUES'!$D$44, W588*'UNIT VALUES'!$D$36), 0)</f>
        <v>1057977</v>
      </c>
      <c r="Y588" s="168">
        <f>ROUND(IF(C588="22", IF(U588&gt;V588,O588*'UNIT VALUES'!$D$38*'UNIT VALUES'!$D$44,O588*'UNIT VALUES'!$D$41*'UNIT VALUES'!$D$44),IF(U588&gt;V588, O588*'UNIT VALUES'!$D$28*'UNIT VALUES'!$D$36,0)), 0)</f>
        <v>456421</v>
      </c>
      <c r="Z588" s="168">
        <f>ROUND(IF(C588="22", IF(U588&gt;V588,Q588*'UNIT VALUES'!$D$39*'UNIT VALUES'!$D$44,Q588*'UNIT VALUES'!$D$42*'UNIT VALUES'!$D$44), IF(U588&gt;V588, Q588*'UNIT VALUES'!$D$29*'UNIT VALUES'!$D$36, Q588*'UNIT VALUES'!$D$31*'UNIT VALUES'!$D$36)),0)</f>
        <v>484674</v>
      </c>
      <c r="AA588" s="168">
        <f>ROUND(IF(C588="22", IF(U588&gt;V588,0,R588*'UNIT VALUES'!$D$43*'UNIT VALUES'!$D$44),IF(CALCS!U588&gt;CALCS!V588,0,CALCS!R588*'UNIT VALUES'!$D$34*'UNIT VALUES'!$D$36)), 0)</f>
        <v>0</v>
      </c>
      <c r="AB588" s="168">
        <f>ROUND(IF(C588="22",IF(U588&gt;V588,S588*'UNIT VALUES'!$D$40*'UNIT VALUES'!$D$44,0),IF(U588&gt;V588,S588*'UNIT VALUES'!$D$30*'UNIT VALUES'!$D$36)), 0)</f>
        <v>116882</v>
      </c>
      <c r="AC588" s="168">
        <f>ROUND(IF(U588&gt;V588,0,IF(T588&gt;1, IF(C588="66", T588*'UNIT VALUES'!$D$33*'UNIT VALUES'!$D$36,T588*'UNIT VALUES'!$D$32*'UNIT VALUES'!$D$36),0)),0)</f>
        <v>0</v>
      </c>
      <c r="AD588" t="str">
        <f t="shared" si="20"/>
        <v>249025</v>
      </c>
    </row>
    <row r="589" spans="1:30" x14ac:dyDescent="0.25">
      <c r="A589" s="176" t="s">
        <v>5859</v>
      </c>
      <c r="B589" s="176" t="s">
        <v>1705</v>
      </c>
      <c r="C589" s="176" t="s">
        <v>99</v>
      </c>
      <c r="D589" s="176" t="s">
        <v>100</v>
      </c>
      <c r="E589" s="176" t="s">
        <v>1706</v>
      </c>
      <c r="F589" s="176" t="s">
        <v>1737</v>
      </c>
      <c r="G589" s="176" t="s">
        <v>215</v>
      </c>
      <c r="H589" s="176" t="s">
        <v>23</v>
      </c>
      <c r="I589" s="176" t="s">
        <v>23</v>
      </c>
      <c r="J589" s="176" t="s">
        <v>1710</v>
      </c>
      <c r="K589" s="176" t="s">
        <v>2694</v>
      </c>
      <c r="L589" s="176" t="s">
        <v>5860</v>
      </c>
      <c r="M589" s="177">
        <v>0</v>
      </c>
      <c r="N589" s="177">
        <v>0</v>
      </c>
      <c r="O589" s="177">
        <v>317233</v>
      </c>
      <c r="P589" s="177">
        <v>0</v>
      </c>
      <c r="Q589" s="177">
        <v>15759</v>
      </c>
      <c r="R589" s="177">
        <v>1827</v>
      </c>
      <c r="S589" s="177">
        <v>2076</v>
      </c>
      <c r="T589" s="24">
        <f>IF(P589&gt;0, ROUND(IF(IF(OR(C589="51", C589="52", C589="66"), (L589*'UNIT VALUES'!$C$26)-CALCS!P589,0)&gt;0, IF(OR(C589="51", C589="52", C589="66"), (L589*'UNIT VALUES'!$C$26)-CALCS!P589,0), 0), 0), ROUND(IF(IF(OR(C589="51", C589="52", C589="66"), (L589*'UNIT VALUES'!$C$26)-CALCS!O589,0)&gt;0, IF(OR(C589="51", C589="52", C589="66"), (L589*'UNIT VALUES'!$C$26)-CALCS!O589,0), 0), 0))</f>
        <v>0</v>
      </c>
      <c r="U589" s="25">
        <f>IF(C589="22", (O589*'UNIT VALUES'!$D$38)+(Q589*'UNIT VALUES'!$D$39)+(S589*'UNIT VALUES'!$D$40), (O589*'UNIT VALUES'!$D$28)+(Q589*'UNIT VALUES'!$D$29)+(S589*'UNIT VALUES'!$D$30))</f>
        <v>1438760.9381157223</v>
      </c>
      <c r="V589" s="25">
        <f>IF(C589="22",(O589*'UNIT VALUES'!$D$41)+(Q589*'UNIT VALUES'!$D$42)+(R589*'UNIT VALUES'!$D$43),IF(C589="66",(Q589*'UNIT VALUES'!$D$31)+(T589*'UNIT VALUES'!$D$33)+(R589*'UNIT VALUES'!$D$34),(Q589*'UNIT VALUES'!$D$31)+(T589*'UNIT VALUES'!$D$32)+(R589*'UNIT VALUES'!$D$34)))</f>
        <v>413611.78851193405</v>
      </c>
      <c r="W589" s="25">
        <f t="shared" si="19"/>
        <v>1438761</v>
      </c>
      <c r="X589" s="30">
        <f>ROUND(IF(C589="22", W589*'UNIT VALUES'!$D$44, W589*'UNIT VALUES'!$D$36), 0)</f>
        <v>1257766</v>
      </c>
      <c r="Y589" s="168">
        <f>ROUND(IF(C589="22", IF(U589&gt;V589,O589*'UNIT VALUES'!$D$38*'UNIT VALUES'!$D$44,O589*'UNIT VALUES'!$D$41*'UNIT VALUES'!$D$44),IF(U589&gt;V589, O589*'UNIT VALUES'!$D$28*'UNIT VALUES'!$D$36,0)), 0)</f>
        <v>576786</v>
      </c>
      <c r="Z589" s="168">
        <f>ROUND(IF(C589="22", IF(U589&gt;V589,Q589*'UNIT VALUES'!$D$39*'UNIT VALUES'!$D$44,Q589*'UNIT VALUES'!$D$42*'UNIT VALUES'!$D$44), IF(U589&gt;V589, Q589*'UNIT VALUES'!$D$29*'UNIT VALUES'!$D$36, Q589*'UNIT VALUES'!$D$31*'UNIT VALUES'!$D$36)),0)</f>
        <v>384707</v>
      </c>
      <c r="AA589" s="168">
        <f>ROUND(IF(C589="22", IF(U589&gt;V589,0,R589*'UNIT VALUES'!$D$43*'UNIT VALUES'!$D$44),IF(CALCS!U589&gt;CALCS!V589,0,CALCS!R589*'UNIT VALUES'!$D$34*'UNIT VALUES'!$D$36)), 0)</f>
        <v>0</v>
      </c>
      <c r="AB589" s="168">
        <f>ROUND(IF(C589="22",IF(U589&gt;V589,S589*'UNIT VALUES'!$D$40*'UNIT VALUES'!$D$44,0),IF(U589&gt;V589,S589*'UNIT VALUES'!$D$30*'UNIT VALUES'!$D$36)), 0)</f>
        <v>296272</v>
      </c>
      <c r="AC589" s="168">
        <f>ROUND(IF(U589&gt;V589,0,IF(T589&gt;1, IF(C589="66", T589*'UNIT VALUES'!$D$33*'UNIT VALUES'!$D$36,T589*'UNIT VALUES'!$D$32*'UNIT VALUES'!$D$36),0)),0)</f>
        <v>0</v>
      </c>
      <c r="AD589" t="str">
        <f t="shared" si="20"/>
        <v>249027</v>
      </c>
    </row>
    <row r="590" spans="1:30" x14ac:dyDescent="0.25">
      <c r="A590" s="176" t="s">
        <v>5861</v>
      </c>
      <c r="B590" s="176" t="s">
        <v>1705</v>
      </c>
      <c r="C590" s="176" t="s">
        <v>99</v>
      </c>
      <c r="D590" s="176" t="s">
        <v>100</v>
      </c>
      <c r="E590" s="176" t="s">
        <v>1706</v>
      </c>
      <c r="F590" s="176" t="s">
        <v>1111</v>
      </c>
      <c r="G590" s="176" t="s">
        <v>135</v>
      </c>
      <c r="H590" s="176" t="s">
        <v>23</v>
      </c>
      <c r="I590" s="176" t="s">
        <v>23</v>
      </c>
      <c r="J590" s="176" t="s">
        <v>4647</v>
      </c>
      <c r="K590" s="176" t="s">
        <v>3330</v>
      </c>
      <c r="L590" s="176" t="s">
        <v>5862</v>
      </c>
      <c r="M590" s="177">
        <v>548691</v>
      </c>
      <c r="N590" s="177">
        <v>550175</v>
      </c>
      <c r="O590" s="177">
        <v>970695</v>
      </c>
      <c r="P590" s="177">
        <v>0</v>
      </c>
      <c r="Q590" s="177">
        <v>61784</v>
      </c>
      <c r="R590" s="177">
        <v>16111</v>
      </c>
      <c r="S590" s="177">
        <v>9556</v>
      </c>
      <c r="T590" s="24">
        <f>IF(P590&gt;0, ROUND(IF(IF(OR(C590="51", C590="52", C590="66"), (L590*'UNIT VALUES'!$C$26)-CALCS!P590,0)&gt;0, IF(OR(C590="51", C590="52", C590="66"), (L590*'UNIT VALUES'!$C$26)-CALCS!P590,0), 0), 0), ROUND(IF(IF(OR(C590="51", C590="52", C590="66"), (L590*'UNIT VALUES'!$C$26)-CALCS!O590,0)&gt;0, IF(OR(C590="51", C590="52", C590="66"), (L590*'UNIT VALUES'!$C$26)-CALCS!O590,0), 0), 0))</f>
        <v>0</v>
      </c>
      <c r="U590" s="25">
        <f>IF(C590="22", (O590*'UNIT VALUES'!$D$38)+(Q590*'UNIT VALUES'!$D$39)+(S590*'UNIT VALUES'!$D$40), (O590*'UNIT VALUES'!$D$28)+(Q590*'UNIT VALUES'!$D$29)+(S590*'UNIT VALUES'!$D$30))</f>
        <v>5304192.035254213</v>
      </c>
      <c r="V590" s="25">
        <f>IF(C590="22",(O590*'UNIT VALUES'!$D$41)+(Q590*'UNIT VALUES'!$D$42)+(R590*'UNIT VALUES'!$D$43),IF(C590="66",(Q590*'UNIT VALUES'!$D$31)+(T590*'UNIT VALUES'!$D$33)+(R590*'UNIT VALUES'!$D$34),(Q590*'UNIT VALUES'!$D$31)+(T590*'UNIT VALUES'!$D$32)+(R590*'UNIT VALUES'!$D$34)))</f>
        <v>2354147.1810541954</v>
      </c>
      <c r="W590" s="25">
        <f t="shared" si="19"/>
        <v>5304192</v>
      </c>
      <c r="X590" s="30">
        <f>ROUND(IF(C590="22", W590*'UNIT VALUES'!$D$44, W590*'UNIT VALUES'!$D$36), 0)</f>
        <v>4636928</v>
      </c>
      <c r="Y590" s="168">
        <f>ROUND(IF(C590="22", IF(U590&gt;V590,O590*'UNIT VALUES'!$D$38*'UNIT VALUES'!$D$44,O590*'UNIT VALUES'!$D$41*'UNIT VALUES'!$D$44),IF(U590&gt;V590, O590*'UNIT VALUES'!$D$28*'UNIT VALUES'!$D$36,0)), 0)</f>
        <v>1764896</v>
      </c>
      <c r="Z590" s="168">
        <f>ROUND(IF(C590="22", IF(U590&gt;V590,Q590*'UNIT VALUES'!$D$39*'UNIT VALUES'!$D$44,Q590*'UNIT VALUES'!$D$42*'UNIT VALUES'!$D$44), IF(U590&gt;V590, Q590*'UNIT VALUES'!$D$29*'UNIT VALUES'!$D$36, Q590*'UNIT VALUES'!$D$31*'UNIT VALUES'!$D$36)),0)</f>
        <v>1508265</v>
      </c>
      <c r="AA590" s="168">
        <f>ROUND(IF(C590="22", IF(U590&gt;V590,0,R590*'UNIT VALUES'!$D$43*'UNIT VALUES'!$D$44),IF(CALCS!U590&gt;CALCS!V590,0,CALCS!R590*'UNIT VALUES'!$D$34*'UNIT VALUES'!$D$36)), 0)</f>
        <v>0</v>
      </c>
      <c r="AB590" s="168">
        <f>ROUND(IF(C590="22",IF(U590&gt;V590,S590*'UNIT VALUES'!$D$40*'UNIT VALUES'!$D$44,0),IF(U590&gt;V590,S590*'UNIT VALUES'!$D$30*'UNIT VALUES'!$D$36)), 0)</f>
        <v>1363767</v>
      </c>
      <c r="AC590" s="168">
        <f>ROUND(IF(U590&gt;V590,0,IF(T590&gt;1, IF(C590="66", T590*'UNIT VALUES'!$D$33*'UNIT VALUES'!$D$36,T590*'UNIT VALUES'!$D$32*'UNIT VALUES'!$D$36),0)),0)</f>
        <v>0</v>
      </c>
      <c r="AD590" t="str">
        <f t="shared" si="20"/>
        <v>249031</v>
      </c>
    </row>
    <row r="591" spans="1:30" x14ac:dyDescent="0.25">
      <c r="A591" s="176" t="s">
        <v>5863</v>
      </c>
      <c r="B591" s="176" t="s">
        <v>1705</v>
      </c>
      <c r="C591" s="176" t="s">
        <v>99</v>
      </c>
      <c r="D591" s="176" t="s">
        <v>100</v>
      </c>
      <c r="E591" s="176" t="s">
        <v>1706</v>
      </c>
      <c r="F591" s="176" t="s">
        <v>1114</v>
      </c>
      <c r="G591" s="176" t="s">
        <v>1058</v>
      </c>
      <c r="H591" s="176" t="s">
        <v>23</v>
      </c>
      <c r="I591" s="176" t="s">
        <v>23</v>
      </c>
      <c r="J591" s="176" t="s">
        <v>914</v>
      </c>
      <c r="K591" s="176" t="s">
        <v>3330</v>
      </c>
      <c r="L591" s="176" t="s">
        <v>5864</v>
      </c>
      <c r="M591" s="177">
        <v>614865</v>
      </c>
      <c r="N591" s="177">
        <v>614795</v>
      </c>
      <c r="O591" s="177">
        <v>827896</v>
      </c>
      <c r="P591" s="177">
        <v>0</v>
      </c>
      <c r="Q591" s="177">
        <v>79863</v>
      </c>
      <c r="R591" s="177">
        <v>14056</v>
      </c>
      <c r="S591" s="177">
        <v>10736</v>
      </c>
      <c r="T591" s="24">
        <f>IF(P591&gt;0, ROUND(IF(IF(OR(C591="51", C591="52", C591="66"), (L591*'UNIT VALUES'!$C$26)-CALCS!P591,0)&gt;0, IF(OR(C591="51", C591="52", C591="66"), (L591*'UNIT VALUES'!$C$26)-CALCS!P591,0), 0), 0), ROUND(IF(IF(OR(C591="51", C591="52", C591="66"), (L591*'UNIT VALUES'!$C$26)-CALCS!O591,0)&gt;0, IF(OR(C591="51", C591="52", C591="66"), (L591*'UNIT VALUES'!$C$26)-CALCS!O591,0), 0), 0))</f>
        <v>0</v>
      </c>
      <c r="U591" s="25">
        <f>IF(C591="22", (O591*'UNIT VALUES'!$D$38)+(Q591*'UNIT VALUES'!$D$39)+(S591*'UNIT VALUES'!$D$40), (O591*'UNIT VALUES'!$D$28)+(Q591*'UNIT VALUES'!$D$29)+(S591*'UNIT VALUES'!$D$30))</f>
        <v>5704683.8373465911</v>
      </c>
      <c r="V591" s="25">
        <f>IF(C591="22",(O591*'UNIT VALUES'!$D$41)+(Q591*'UNIT VALUES'!$D$42)+(R591*'UNIT VALUES'!$D$43),IF(C591="66",(Q591*'UNIT VALUES'!$D$31)+(T591*'UNIT VALUES'!$D$33)+(R591*'UNIT VALUES'!$D$34),(Q591*'UNIT VALUES'!$D$31)+(T591*'UNIT VALUES'!$D$32)+(R591*'UNIT VALUES'!$D$34)))</f>
        <v>2488821.7682235036</v>
      </c>
      <c r="W591" s="25">
        <f t="shared" si="19"/>
        <v>5704684</v>
      </c>
      <c r="X591" s="30">
        <f>ROUND(IF(C591="22", W591*'UNIT VALUES'!$D$44, W591*'UNIT VALUES'!$D$36), 0)</f>
        <v>4987038</v>
      </c>
      <c r="Y591" s="168">
        <f>ROUND(IF(C591="22", IF(U591&gt;V591,O591*'UNIT VALUES'!$D$38*'UNIT VALUES'!$D$44,O591*'UNIT VALUES'!$D$41*'UNIT VALUES'!$D$44),IF(U591&gt;V591, O591*'UNIT VALUES'!$D$28*'UNIT VALUES'!$D$36,0)), 0)</f>
        <v>1505262</v>
      </c>
      <c r="Z591" s="168">
        <f>ROUND(IF(C591="22", IF(U591&gt;V591,Q591*'UNIT VALUES'!$D$39*'UNIT VALUES'!$D$44,Q591*'UNIT VALUES'!$D$42*'UNIT VALUES'!$D$44), IF(U591&gt;V591, Q591*'UNIT VALUES'!$D$29*'UNIT VALUES'!$D$36, Q591*'UNIT VALUES'!$D$31*'UNIT VALUES'!$D$36)),0)</f>
        <v>1949607</v>
      </c>
      <c r="AA591" s="168">
        <f>ROUND(IF(C591="22", IF(U591&gt;V591,0,R591*'UNIT VALUES'!$D$43*'UNIT VALUES'!$D$44),IF(CALCS!U591&gt;CALCS!V591,0,CALCS!R591*'UNIT VALUES'!$D$34*'UNIT VALUES'!$D$36)), 0)</f>
        <v>0</v>
      </c>
      <c r="AB591" s="168">
        <f>ROUND(IF(C591="22",IF(U591&gt;V591,S591*'UNIT VALUES'!$D$40*'UNIT VALUES'!$D$44,0),IF(U591&gt;V591,S591*'UNIT VALUES'!$D$30*'UNIT VALUES'!$D$36)), 0)</f>
        <v>1532168</v>
      </c>
      <c r="AC591" s="168">
        <f>ROUND(IF(U591&gt;V591,0,IF(T591&gt;1, IF(C591="66", T591*'UNIT VALUES'!$D$33*'UNIT VALUES'!$D$36,T591*'UNIT VALUES'!$D$32*'UNIT VALUES'!$D$36),0)),0)</f>
        <v>0</v>
      </c>
      <c r="AD591" t="str">
        <f t="shared" si="20"/>
        <v>249033</v>
      </c>
    </row>
    <row r="592" spans="1:30" x14ac:dyDescent="0.25">
      <c r="A592" s="176" t="s">
        <v>5865</v>
      </c>
      <c r="B592" s="176" t="s">
        <v>1741</v>
      </c>
      <c r="C592" s="176" t="s">
        <v>19</v>
      </c>
      <c r="D592" s="176" t="s">
        <v>20</v>
      </c>
      <c r="E592" s="176" t="s">
        <v>1742</v>
      </c>
      <c r="F592" s="176" t="s">
        <v>4738</v>
      </c>
      <c r="G592" s="176" t="s">
        <v>22</v>
      </c>
      <c r="H592" s="176" t="s">
        <v>23</v>
      </c>
      <c r="I592" s="176" t="s">
        <v>23</v>
      </c>
      <c r="J592" s="176" t="s">
        <v>24</v>
      </c>
      <c r="K592" s="176" t="s">
        <v>167</v>
      </c>
      <c r="L592" s="176" t="s">
        <v>4789</v>
      </c>
      <c r="M592" s="177">
        <v>1125043</v>
      </c>
      <c r="N592" s="177">
        <v>1124660</v>
      </c>
      <c r="O592" s="177">
        <v>945559</v>
      </c>
      <c r="P592" s="177">
        <v>0</v>
      </c>
      <c r="Q592" s="177">
        <v>125963</v>
      </c>
      <c r="R592" s="177">
        <v>128459</v>
      </c>
      <c r="S592" s="177">
        <v>5430</v>
      </c>
      <c r="T592" s="24">
        <f>IF(P592&gt;0, ROUND(IF(IF(OR(C592="51", C592="52", C592="66"), (L592*'UNIT VALUES'!$C$26)-CALCS!P592,0)&gt;0, IF(OR(C592="51", C592="52", C592="66"), (L592*'UNIT VALUES'!$C$26)-CALCS!P592,0), 0), 0), ROUND(IF(IF(OR(C592="51", C592="52", C592="66"), (L592*'UNIT VALUES'!$C$26)-CALCS!O592,0)&gt;0, IF(OR(C592="51", C592="52", C592="66"), (L592*'UNIT VALUES'!$C$26)-CALCS!O592,0), 0), 0))</f>
        <v>0</v>
      </c>
      <c r="U592" s="25">
        <f>IF(C592="22", (O592*'UNIT VALUES'!$D$38)+(Q592*'UNIT VALUES'!$D$39)+(S592*'UNIT VALUES'!$D$40), (O592*'UNIT VALUES'!$D$28)+(Q592*'UNIT VALUES'!$D$29)+(S592*'UNIT VALUES'!$D$30))</f>
        <v>7481815.1262147818</v>
      </c>
      <c r="V592" s="25">
        <f>IF(C592="22",(O592*'UNIT VALUES'!$D$41)+(Q592*'UNIT VALUES'!$D$42)+(R592*'UNIT VALUES'!$D$43),IF(C592="66",(Q592*'UNIT VALUES'!$D$31)+(T592*'UNIT VALUES'!$D$33)+(R592*'UNIT VALUES'!$D$34),(Q592*'UNIT VALUES'!$D$31)+(T592*'UNIT VALUES'!$D$32)+(R592*'UNIT VALUES'!$D$34)))</f>
        <v>13977797.166561073</v>
      </c>
      <c r="W592" s="25">
        <f t="shared" si="19"/>
        <v>13977797</v>
      </c>
      <c r="X592" s="30">
        <f>ROUND(IF(C592="22", W592*'UNIT VALUES'!$D$44, W592*'UNIT VALUES'!$D$36), 0)</f>
        <v>11628471</v>
      </c>
      <c r="Y592" s="168">
        <f>ROUND(IF(C592="22", IF(U592&gt;V592,O592*'UNIT VALUES'!$D$38*'UNIT VALUES'!$D$44,O592*'UNIT VALUES'!$D$41*'UNIT VALUES'!$D$44),IF(U592&gt;V592, O592*'UNIT VALUES'!$D$28*'UNIT VALUES'!$D$36,0)), 0)</f>
        <v>1386117</v>
      </c>
      <c r="Z592" s="168">
        <f>ROUND(IF(C592="22", IF(U592&gt;V592,Q592*'UNIT VALUES'!$D$39*'UNIT VALUES'!$D$44,Q592*'UNIT VALUES'!$D$42*'UNIT VALUES'!$D$44), IF(U592&gt;V592, Q592*'UNIT VALUES'!$D$29*'UNIT VALUES'!$D$36, Q592*'UNIT VALUES'!$D$31*'UNIT VALUES'!$D$36)),0)</f>
        <v>1942843</v>
      </c>
      <c r="AA592" s="168">
        <f>ROUND(IF(C592="22", IF(U592&gt;V592,0,R592*'UNIT VALUES'!$D$43*'UNIT VALUES'!$D$44),IF(CALCS!U592&gt;CALCS!V592,0,CALCS!R592*'UNIT VALUES'!$D$34*'UNIT VALUES'!$D$36)), 0)</f>
        <v>8299511</v>
      </c>
      <c r="AB592" s="168">
        <f>ROUND(IF(C592="22",IF(U592&gt;V592,S592*'UNIT VALUES'!$D$40*'UNIT VALUES'!$D$44,0),IF(U592&gt;V592,S592*'UNIT VALUES'!$D$30*'UNIT VALUES'!$D$36)), 0)</f>
        <v>0</v>
      </c>
      <c r="AC592" s="168">
        <f>ROUND(IF(U592&gt;V592,0,IF(T592&gt;1, IF(C592="66", T592*'UNIT VALUES'!$D$33*'UNIT VALUES'!$D$36,T592*'UNIT VALUES'!$D$32*'UNIT VALUES'!$D$36),0)),0)</f>
        <v>0</v>
      </c>
      <c r="AD592" t="str">
        <f t="shared" si="20"/>
        <v>239999</v>
      </c>
    </row>
    <row r="593" spans="1:30" x14ac:dyDescent="0.25">
      <c r="A593" s="176" t="s">
        <v>4795</v>
      </c>
      <c r="B593" s="176" t="s">
        <v>1741</v>
      </c>
      <c r="C593" s="176" t="s">
        <v>27</v>
      </c>
      <c r="D593" s="176" t="s">
        <v>28</v>
      </c>
      <c r="E593" s="176" t="s">
        <v>1742</v>
      </c>
      <c r="F593" s="176" t="s">
        <v>1743</v>
      </c>
      <c r="G593" s="176" t="s">
        <v>227</v>
      </c>
      <c r="H593" s="176" t="s">
        <v>1744</v>
      </c>
      <c r="I593" s="176" t="s">
        <v>1744</v>
      </c>
      <c r="J593" s="176" t="s">
        <v>1745</v>
      </c>
      <c r="K593" s="176" t="s">
        <v>167</v>
      </c>
      <c r="L593" s="176" t="s">
        <v>5866</v>
      </c>
      <c r="M593" s="177">
        <v>23128</v>
      </c>
      <c r="N593" s="177">
        <v>23128</v>
      </c>
      <c r="O593" s="177">
        <v>22948</v>
      </c>
      <c r="P593" s="177">
        <v>0</v>
      </c>
      <c r="Q593" s="177">
        <v>3594</v>
      </c>
      <c r="R593" s="177">
        <v>4626</v>
      </c>
      <c r="S593" s="177">
        <v>224</v>
      </c>
      <c r="T593" s="24">
        <f>IF(P593&gt;0, ROUND(IF(IF(OR(C593="51", C593="52", C593="66"), (L593*'UNIT VALUES'!$C$26)-CALCS!P593,0)&gt;0, IF(OR(C593="51", C593="52", C593="66"), (L593*'UNIT VALUES'!$C$26)-CALCS!P593,0), 0), 0), ROUND(IF(IF(OR(C593="51", C593="52", C593="66"), (L593*'UNIT VALUES'!$C$26)-CALCS!O593,0)&gt;0, IF(OR(C593="51", C593="52", C593="66"), (L593*'UNIT VALUES'!$C$26)-CALCS!O593,0), 0), 0))</f>
        <v>15676</v>
      </c>
      <c r="U593" s="25">
        <f>IF(C593="22", (O593*'UNIT VALUES'!$D$38)+(Q593*'UNIT VALUES'!$D$39)+(S593*'UNIT VALUES'!$D$40), (O593*'UNIT VALUES'!$D$28)+(Q593*'UNIT VALUES'!$D$29)+(S593*'UNIT VALUES'!$D$30))</f>
        <v>184657.45069777698</v>
      </c>
      <c r="V593" s="25">
        <f>IF(C593="22",(O593*'UNIT VALUES'!$D$41)+(Q593*'UNIT VALUES'!$D$42)+(R593*'UNIT VALUES'!$D$43),IF(C593="66",(Q593*'UNIT VALUES'!$D$31)+(T593*'UNIT VALUES'!$D$33)+(R593*'UNIT VALUES'!$D$34),(Q593*'UNIT VALUES'!$D$31)+(T593*'UNIT VALUES'!$D$32)+(R593*'UNIT VALUES'!$D$34)))</f>
        <v>636696.13374834287</v>
      </c>
      <c r="W593" s="25">
        <f t="shared" si="19"/>
        <v>636696</v>
      </c>
      <c r="X593" s="30">
        <f>ROUND(IF(C593="22", W593*'UNIT VALUES'!$D$44, W593*'UNIT VALUES'!$D$36), 0)</f>
        <v>556600</v>
      </c>
      <c r="Y593" s="168">
        <f>ROUND(IF(C593="22", IF(U593&gt;V593,O593*'UNIT VALUES'!$D$38*'UNIT VALUES'!$D$44,O593*'UNIT VALUES'!$D$41*'UNIT VALUES'!$D$44),IF(U593&gt;V593, O593*'UNIT VALUES'!$D$28*'UNIT VALUES'!$D$36,0)), 0)</f>
        <v>0</v>
      </c>
      <c r="Z593" s="168">
        <f>ROUND(IF(C593="22", IF(U593&gt;V593,Q593*'UNIT VALUES'!$D$39*'UNIT VALUES'!$D$44,Q593*'UNIT VALUES'!$D$42*'UNIT VALUES'!$D$44), IF(U593&gt;V593, Q593*'UNIT VALUES'!$D$29*'UNIT VALUES'!$D$36, Q593*'UNIT VALUES'!$D$31*'UNIT VALUES'!$D$36)),0)</f>
        <v>52642</v>
      </c>
      <c r="AA593" s="168">
        <f>ROUND(IF(C593="22", IF(U593&gt;V593,0,R593*'UNIT VALUES'!$D$43*'UNIT VALUES'!$D$44),IF(CALCS!U593&gt;CALCS!V593,0,CALCS!R593*'UNIT VALUES'!$D$34*'UNIT VALUES'!$D$36)), 0)</f>
        <v>331075</v>
      </c>
      <c r="AB593" s="168">
        <f>ROUND(IF(C593="22",IF(U593&gt;V593,S593*'UNIT VALUES'!$D$40*'UNIT VALUES'!$D$44,0),IF(U593&gt;V593,S593*'UNIT VALUES'!$D$30*'UNIT VALUES'!$D$36)), 0)</f>
        <v>0</v>
      </c>
      <c r="AC593" s="168">
        <f>ROUND(IF(U593&gt;V593,0,IF(T593&gt;1, IF(C593="66", T593*'UNIT VALUES'!$D$33*'UNIT VALUES'!$D$36,T593*'UNIT VALUES'!$D$32*'UNIT VALUES'!$D$36),0)),0)</f>
        <v>172883</v>
      </c>
      <c r="AD593" t="str">
        <f t="shared" si="20"/>
        <v>230120</v>
      </c>
    </row>
    <row r="594" spans="1:30" x14ac:dyDescent="0.25">
      <c r="A594" s="176" t="s">
        <v>5867</v>
      </c>
      <c r="B594" s="176" t="s">
        <v>1741</v>
      </c>
      <c r="C594" s="176" t="s">
        <v>27</v>
      </c>
      <c r="D594" s="176" t="s">
        <v>28</v>
      </c>
      <c r="E594" s="176" t="s">
        <v>1742</v>
      </c>
      <c r="F594" s="176" t="s">
        <v>1747</v>
      </c>
      <c r="G594" s="176" t="s">
        <v>210</v>
      </c>
      <c r="H594" s="176" t="s">
        <v>1748</v>
      </c>
      <c r="I594" s="176" t="s">
        <v>1748</v>
      </c>
      <c r="J594" s="176" t="s">
        <v>1749</v>
      </c>
      <c r="K594" s="176" t="s">
        <v>167</v>
      </c>
      <c r="L594" s="176" t="s">
        <v>5868</v>
      </c>
      <c r="M594" s="177">
        <v>31643</v>
      </c>
      <c r="N594" s="177">
        <v>31643</v>
      </c>
      <c r="O594" s="177">
        <v>31985</v>
      </c>
      <c r="P594" s="177">
        <v>0</v>
      </c>
      <c r="Q594" s="177">
        <v>8069</v>
      </c>
      <c r="R594" s="177">
        <v>5568</v>
      </c>
      <c r="S594" s="177">
        <v>378</v>
      </c>
      <c r="T594" s="24">
        <f>IF(P594&gt;0, ROUND(IF(IF(OR(C594="51", C594="52", C594="66"), (L594*'UNIT VALUES'!$C$26)-CALCS!P594,0)&gt;0, IF(OR(C594="51", C594="52", C594="66"), (L594*'UNIT VALUES'!$C$26)-CALCS!P594,0), 0), 0), ROUND(IF(IF(OR(C594="51", C594="52", C594="66"), (L594*'UNIT VALUES'!$C$26)-CALCS!O594,0)&gt;0, IF(OR(C594="51", C594="52", C594="66"), (L594*'UNIT VALUES'!$C$26)-CALCS!O594,0), 0), 0))</f>
        <v>29488</v>
      </c>
      <c r="U594" s="25">
        <f>IF(C594="22", (O594*'UNIT VALUES'!$D$38)+(Q594*'UNIT VALUES'!$D$39)+(S594*'UNIT VALUES'!$D$40), (O594*'UNIT VALUES'!$D$28)+(Q594*'UNIT VALUES'!$D$29)+(S594*'UNIT VALUES'!$D$30))</f>
        <v>353556.83111442067</v>
      </c>
      <c r="V594" s="25">
        <f>IF(C594="22",(O594*'UNIT VALUES'!$D$41)+(Q594*'UNIT VALUES'!$D$42)+(R594*'UNIT VALUES'!$D$43),IF(C594="66",(Q594*'UNIT VALUES'!$D$31)+(T594*'UNIT VALUES'!$D$33)+(R594*'UNIT VALUES'!$D$34),(Q594*'UNIT VALUES'!$D$31)+(T594*'UNIT VALUES'!$D$32)+(R594*'UNIT VALUES'!$D$34)))</f>
        <v>963039.10861876945</v>
      </c>
      <c r="W594" s="25">
        <f t="shared" si="19"/>
        <v>963039</v>
      </c>
      <c r="X594" s="30">
        <f>ROUND(IF(C594="22", W594*'UNIT VALUES'!$D$44, W594*'UNIT VALUES'!$D$36), 0)</f>
        <v>841889</v>
      </c>
      <c r="Y594" s="168">
        <f>ROUND(IF(C594="22", IF(U594&gt;V594,O594*'UNIT VALUES'!$D$38*'UNIT VALUES'!$D$44,O594*'UNIT VALUES'!$D$41*'UNIT VALUES'!$D$44),IF(U594&gt;V594, O594*'UNIT VALUES'!$D$28*'UNIT VALUES'!$D$36,0)), 0)</f>
        <v>0</v>
      </c>
      <c r="Z594" s="168">
        <f>ROUND(IF(C594="22", IF(U594&gt;V594,Q594*'UNIT VALUES'!$D$39*'UNIT VALUES'!$D$44,Q594*'UNIT VALUES'!$D$42*'UNIT VALUES'!$D$44), IF(U594&gt;V594, Q594*'UNIT VALUES'!$D$29*'UNIT VALUES'!$D$36, Q594*'UNIT VALUES'!$D$31*'UNIT VALUES'!$D$36)),0)</f>
        <v>118188</v>
      </c>
      <c r="AA594" s="168">
        <f>ROUND(IF(C594="22", IF(U594&gt;V594,0,R594*'UNIT VALUES'!$D$43*'UNIT VALUES'!$D$44),IF(CALCS!U594&gt;CALCS!V594,0,CALCS!R594*'UNIT VALUES'!$D$34*'UNIT VALUES'!$D$36)), 0)</f>
        <v>398493</v>
      </c>
      <c r="AB594" s="168">
        <f>ROUND(IF(C594="22",IF(U594&gt;V594,S594*'UNIT VALUES'!$D$40*'UNIT VALUES'!$D$44,0),IF(U594&gt;V594,S594*'UNIT VALUES'!$D$30*'UNIT VALUES'!$D$36)), 0)</f>
        <v>0</v>
      </c>
      <c r="AC594" s="168">
        <f>ROUND(IF(U594&gt;V594,0,IF(T594&gt;1, IF(C594="66", T594*'UNIT VALUES'!$D$33*'UNIT VALUES'!$D$36,T594*'UNIT VALUES'!$D$32*'UNIT VALUES'!$D$36),0)),0)</f>
        <v>325209</v>
      </c>
      <c r="AD594" t="str">
        <f t="shared" si="20"/>
        <v>230162</v>
      </c>
    </row>
    <row r="595" spans="1:30" x14ac:dyDescent="0.25">
      <c r="A595" s="176" t="s">
        <v>5869</v>
      </c>
      <c r="B595" s="176" t="s">
        <v>1741</v>
      </c>
      <c r="C595" s="176" t="s">
        <v>47</v>
      </c>
      <c r="D595" s="176" t="s">
        <v>48</v>
      </c>
      <c r="E595" s="176" t="s">
        <v>1742</v>
      </c>
      <c r="F595" s="176" t="s">
        <v>1751</v>
      </c>
      <c r="G595" s="176" t="s">
        <v>135</v>
      </c>
      <c r="H595" s="176" t="s">
        <v>1752</v>
      </c>
      <c r="I595" s="176" t="s">
        <v>1752</v>
      </c>
      <c r="J595" s="176" t="s">
        <v>1753</v>
      </c>
      <c r="K595" s="176" t="s">
        <v>167</v>
      </c>
      <c r="L595" s="176" t="s">
        <v>5870</v>
      </c>
      <c r="M595" s="177">
        <v>0</v>
      </c>
      <c r="N595" s="177">
        <v>0</v>
      </c>
      <c r="O595" s="177">
        <v>21362</v>
      </c>
      <c r="P595" s="177">
        <v>0</v>
      </c>
      <c r="Q595" s="177">
        <v>3645</v>
      </c>
      <c r="R595" s="177">
        <v>4316</v>
      </c>
      <c r="S595" s="177">
        <v>102</v>
      </c>
      <c r="T595" s="24">
        <f>IF(P595&gt;0, ROUND(IF(IF(OR(C595="51", C595="52", C595="66"), (L595*'UNIT VALUES'!$C$26)-CALCS!P595,0)&gt;0, IF(OR(C595="51", C595="52", C595="66"), (L595*'UNIT VALUES'!$C$26)-CALCS!P595,0), 0), 0), ROUND(IF(IF(OR(C595="51", C595="52", C595="66"), (L595*'UNIT VALUES'!$C$26)-CALCS!O595,0)&gt;0, IF(OR(C595="51", C595="52", C595="66"), (L595*'UNIT VALUES'!$C$26)-CALCS!O595,0), 0), 0))</f>
        <v>9057</v>
      </c>
      <c r="U595" s="25">
        <f>IF(C595="22", (O595*'UNIT VALUES'!$D$38)+(Q595*'UNIT VALUES'!$D$39)+(S595*'UNIT VALUES'!$D$40), (O595*'UNIT VALUES'!$D$28)+(Q595*'UNIT VALUES'!$D$29)+(S595*'UNIT VALUES'!$D$30))</f>
        <v>162866.54048143406</v>
      </c>
      <c r="V595" s="25">
        <f>IF(C595="22",(O595*'UNIT VALUES'!$D$41)+(Q595*'UNIT VALUES'!$D$42)+(R595*'UNIT VALUES'!$D$43),IF(C595="66",(Q595*'UNIT VALUES'!$D$31)+(T595*'UNIT VALUES'!$D$33)+(R595*'UNIT VALUES'!$D$34),(Q595*'UNIT VALUES'!$D$31)+(T595*'UNIT VALUES'!$D$32)+(R595*'UNIT VALUES'!$D$34)))</f>
        <v>528669.50518064876</v>
      </c>
      <c r="W595" s="25">
        <f t="shared" si="19"/>
        <v>528670</v>
      </c>
      <c r="X595" s="30">
        <f>ROUND(IF(C595="22", W595*'UNIT VALUES'!$D$44, W595*'UNIT VALUES'!$D$36), 0)</f>
        <v>462164</v>
      </c>
      <c r="Y595" s="168">
        <f>ROUND(IF(C595="22", IF(U595&gt;V595,O595*'UNIT VALUES'!$D$38*'UNIT VALUES'!$D$44,O595*'UNIT VALUES'!$D$41*'UNIT VALUES'!$D$44),IF(U595&gt;V595, O595*'UNIT VALUES'!$D$28*'UNIT VALUES'!$D$36,0)), 0)</f>
        <v>0</v>
      </c>
      <c r="Z595" s="168">
        <f>ROUND(IF(C595="22", IF(U595&gt;V595,Q595*'UNIT VALUES'!$D$39*'UNIT VALUES'!$D$44,Q595*'UNIT VALUES'!$D$42*'UNIT VALUES'!$D$44), IF(U595&gt;V595, Q595*'UNIT VALUES'!$D$29*'UNIT VALUES'!$D$36, Q595*'UNIT VALUES'!$D$31*'UNIT VALUES'!$D$36)),0)</f>
        <v>53389</v>
      </c>
      <c r="AA595" s="168">
        <f>ROUND(IF(C595="22", IF(U595&gt;V595,0,R595*'UNIT VALUES'!$D$43*'UNIT VALUES'!$D$44),IF(CALCS!U595&gt;CALCS!V595,0,CALCS!R595*'UNIT VALUES'!$D$34*'UNIT VALUES'!$D$36)), 0)</f>
        <v>308889</v>
      </c>
      <c r="AB595" s="168">
        <f>ROUND(IF(C595="22",IF(U595&gt;V595,S595*'UNIT VALUES'!$D$40*'UNIT VALUES'!$D$44,0),IF(U595&gt;V595,S595*'UNIT VALUES'!$D$30*'UNIT VALUES'!$D$36)), 0)</f>
        <v>0</v>
      </c>
      <c r="AC595" s="168">
        <f>ROUND(IF(U595&gt;V595,0,IF(T595&gt;1, IF(C595="66", T595*'UNIT VALUES'!$D$33*'UNIT VALUES'!$D$36,T595*'UNIT VALUES'!$D$32*'UNIT VALUES'!$D$36),0)),0)</f>
        <v>99885</v>
      </c>
      <c r="AD595" t="str">
        <f t="shared" si="20"/>
        <v>230252</v>
      </c>
    </row>
    <row r="596" spans="1:30" x14ac:dyDescent="0.25">
      <c r="A596" s="176" t="s">
        <v>5543</v>
      </c>
      <c r="B596" s="176" t="s">
        <v>1741</v>
      </c>
      <c r="C596" s="176" t="s">
        <v>27</v>
      </c>
      <c r="D596" s="176" t="s">
        <v>28</v>
      </c>
      <c r="E596" s="176" t="s">
        <v>1742</v>
      </c>
      <c r="F596" s="176" t="s">
        <v>394</v>
      </c>
      <c r="G596" s="176" t="s">
        <v>227</v>
      </c>
      <c r="H596" s="176" t="s">
        <v>1754</v>
      </c>
      <c r="I596" s="176" t="s">
        <v>1754</v>
      </c>
      <c r="J596" s="176" t="s">
        <v>1745</v>
      </c>
      <c r="K596" s="176" t="s">
        <v>167</v>
      </c>
      <c r="L596" s="176" t="s">
        <v>5871</v>
      </c>
      <c r="M596" s="177">
        <v>40481</v>
      </c>
      <c r="N596" s="177">
        <v>40481</v>
      </c>
      <c r="O596" s="177">
        <v>36140</v>
      </c>
      <c r="P596" s="177">
        <v>0</v>
      </c>
      <c r="Q596" s="177">
        <v>7880</v>
      </c>
      <c r="R596" s="177">
        <v>6507</v>
      </c>
      <c r="S596" s="177">
        <v>221</v>
      </c>
      <c r="T596" s="24">
        <f>IF(P596&gt;0, ROUND(IF(IF(OR(C596="51", C596="52", C596="66"), (L596*'UNIT VALUES'!$C$26)-CALCS!P596,0)&gt;0, IF(OR(C596="51", C596="52", C596="66"), (L596*'UNIT VALUES'!$C$26)-CALCS!P596,0), 0), 0), ROUND(IF(IF(OR(C596="51", C596="52", C596="66"), (L596*'UNIT VALUES'!$C$26)-CALCS!O596,0)&gt;0, IF(OR(C596="51", C596="52", C596="66"), (L596*'UNIT VALUES'!$C$26)-CALCS!O596,0), 0), 0))</f>
        <v>28322</v>
      </c>
      <c r="U596" s="25">
        <f>IF(C596="22", (O596*'UNIT VALUES'!$D$38)+(Q596*'UNIT VALUES'!$D$39)+(S596*'UNIT VALUES'!$D$40), (O596*'UNIT VALUES'!$D$28)+(Q596*'UNIT VALUES'!$D$29)+(S596*'UNIT VALUES'!$D$30))</f>
        <v>331290.45283411205</v>
      </c>
      <c r="V596" s="25">
        <f>IF(C596="22",(O596*'UNIT VALUES'!$D$41)+(Q596*'UNIT VALUES'!$D$42)+(R596*'UNIT VALUES'!$D$43),IF(C596="66",(Q596*'UNIT VALUES'!$D$31)+(T596*'UNIT VALUES'!$D$33)+(R596*'UNIT VALUES'!$D$34),(Q596*'UNIT VALUES'!$D$31)+(T596*'UNIT VALUES'!$D$32)+(R596*'UNIT VALUES'!$D$34)))</f>
        <v>1022036.030063441</v>
      </c>
      <c r="W596" s="25">
        <f t="shared" si="19"/>
        <v>1022036</v>
      </c>
      <c r="X596" s="30">
        <f>ROUND(IF(C596="22", W596*'UNIT VALUES'!$D$44, W596*'UNIT VALUES'!$D$36), 0)</f>
        <v>893464</v>
      </c>
      <c r="Y596" s="168">
        <f>ROUND(IF(C596="22", IF(U596&gt;V596,O596*'UNIT VALUES'!$D$38*'UNIT VALUES'!$D$44,O596*'UNIT VALUES'!$D$41*'UNIT VALUES'!$D$44),IF(U596&gt;V596, O596*'UNIT VALUES'!$D$28*'UNIT VALUES'!$D$36,0)), 0)</f>
        <v>0</v>
      </c>
      <c r="Z596" s="168">
        <f>ROUND(IF(C596="22", IF(U596&gt;V596,Q596*'UNIT VALUES'!$D$39*'UNIT VALUES'!$D$44,Q596*'UNIT VALUES'!$D$42*'UNIT VALUES'!$D$44), IF(U596&gt;V596, Q596*'UNIT VALUES'!$D$29*'UNIT VALUES'!$D$36, Q596*'UNIT VALUES'!$D$31*'UNIT VALUES'!$D$36)),0)</f>
        <v>115419</v>
      </c>
      <c r="AA596" s="168">
        <f>ROUND(IF(C596="22", IF(U596&gt;V596,0,R596*'UNIT VALUES'!$D$43*'UNIT VALUES'!$D$44),IF(CALCS!U596&gt;CALCS!V596,0,CALCS!R596*'UNIT VALUES'!$D$34*'UNIT VALUES'!$D$36)), 0)</f>
        <v>465695</v>
      </c>
      <c r="AB596" s="168">
        <f>ROUND(IF(C596="22",IF(U596&gt;V596,S596*'UNIT VALUES'!$D$40*'UNIT VALUES'!$D$44,0),IF(U596&gt;V596,S596*'UNIT VALUES'!$D$30*'UNIT VALUES'!$D$36)), 0)</f>
        <v>0</v>
      </c>
      <c r="AC596" s="168">
        <f>ROUND(IF(U596&gt;V596,0,IF(T596&gt;1, IF(C596="66", T596*'UNIT VALUES'!$D$33*'UNIT VALUES'!$D$36,T596*'UNIT VALUES'!$D$32*'UNIT VALUES'!$D$36),0)),0)</f>
        <v>312350</v>
      </c>
      <c r="AD596" t="str">
        <f t="shared" si="20"/>
        <v>231602</v>
      </c>
    </row>
    <row r="597" spans="1:30" x14ac:dyDescent="0.25">
      <c r="A597" s="176" t="s">
        <v>5872</v>
      </c>
      <c r="B597" s="176" t="s">
        <v>1741</v>
      </c>
      <c r="C597" s="176" t="s">
        <v>27</v>
      </c>
      <c r="D597" s="176" t="s">
        <v>28</v>
      </c>
      <c r="E597" s="176" t="s">
        <v>1742</v>
      </c>
      <c r="F597" s="176" t="s">
        <v>1756</v>
      </c>
      <c r="G597" s="176" t="s">
        <v>176</v>
      </c>
      <c r="H597" s="176" t="s">
        <v>1757</v>
      </c>
      <c r="I597" s="176" t="s">
        <v>1757</v>
      </c>
      <c r="J597" s="176" t="s">
        <v>1753</v>
      </c>
      <c r="K597" s="176" t="s">
        <v>167</v>
      </c>
      <c r="L597" s="176" t="s">
        <v>5873</v>
      </c>
      <c r="M597" s="177">
        <v>61572</v>
      </c>
      <c r="N597" s="177">
        <v>61572</v>
      </c>
      <c r="O597" s="177">
        <v>66937</v>
      </c>
      <c r="P597" s="177">
        <v>0</v>
      </c>
      <c r="Q597" s="177">
        <v>12807</v>
      </c>
      <c r="R597" s="177">
        <v>16517</v>
      </c>
      <c r="S597" s="177">
        <v>591</v>
      </c>
      <c r="T597" s="24">
        <f>IF(P597&gt;0, ROUND(IF(IF(OR(C597="51", C597="52", C597="66"), (L597*'UNIT VALUES'!$C$26)-CALCS!P597,0)&gt;0, IF(OR(C597="51", C597="52", C597="66"), (L597*'UNIT VALUES'!$C$26)-CALCS!P597,0), 0), 0), ROUND(IF(IF(OR(C597="51", C597="52", C597="66"), (L597*'UNIT VALUES'!$C$26)-CALCS!O597,0)&gt;0, IF(OR(C597="51", C597="52", C597="66"), (L597*'UNIT VALUES'!$C$26)-CALCS!O597,0), 0), 0))</f>
        <v>47703</v>
      </c>
      <c r="U597" s="25">
        <f>IF(C597="22", (O597*'UNIT VALUES'!$D$38)+(Q597*'UNIT VALUES'!$D$39)+(S597*'UNIT VALUES'!$D$40), (O597*'UNIT VALUES'!$D$28)+(Q597*'UNIT VALUES'!$D$29)+(S597*'UNIT VALUES'!$D$30))</f>
        <v>593330.66637615475</v>
      </c>
      <c r="V597" s="25">
        <f>IF(C597="22",(O597*'UNIT VALUES'!$D$41)+(Q597*'UNIT VALUES'!$D$42)+(R597*'UNIT VALUES'!$D$43),IF(C597="66",(Q597*'UNIT VALUES'!$D$31)+(T597*'UNIT VALUES'!$D$33)+(R597*'UNIT VALUES'!$D$34),(Q597*'UNIT VALUES'!$D$31)+(T597*'UNIT VALUES'!$D$32)+(R597*'UNIT VALUES'!$D$34)))</f>
        <v>2168580.152669054</v>
      </c>
      <c r="W597" s="25">
        <f t="shared" si="19"/>
        <v>2168580</v>
      </c>
      <c r="X597" s="30">
        <f>ROUND(IF(C597="22", W597*'UNIT VALUES'!$D$44, W597*'UNIT VALUES'!$D$36), 0)</f>
        <v>1895774</v>
      </c>
      <c r="Y597" s="168">
        <f>ROUND(IF(C597="22", IF(U597&gt;V597,O597*'UNIT VALUES'!$D$38*'UNIT VALUES'!$D$44,O597*'UNIT VALUES'!$D$41*'UNIT VALUES'!$D$44),IF(U597&gt;V597, O597*'UNIT VALUES'!$D$28*'UNIT VALUES'!$D$36,0)), 0)</f>
        <v>0</v>
      </c>
      <c r="Z597" s="168">
        <f>ROUND(IF(C597="22", IF(U597&gt;V597,Q597*'UNIT VALUES'!$D$39*'UNIT VALUES'!$D$44,Q597*'UNIT VALUES'!$D$42*'UNIT VALUES'!$D$44), IF(U597&gt;V597, Q597*'UNIT VALUES'!$D$29*'UNIT VALUES'!$D$36, Q597*'UNIT VALUES'!$D$31*'UNIT VALUES'!$D$36)),0)</f>
        <v>187586</v>
      </c>
      <c r="AA597" s="168">
        <f>ROUND(IF(C597="22", IF(U597&gt;V597,0,R597*'UNIT VALUES'!$D$43*'UNIT VALUES'!$D$44),IF(CALCS!U597&gt;CALCS!V597,0,CALCS!R597*'UNIT VALUES'!$D$34*'UNIT VALUES'!$D$36)), 0)</f>
        <v>1182095</v>
      </c>
      <c r="AB597" s="168">
        <f>ROUND(IF(C597="22",IF(U597&gt;V597,S597*'UNIT VALUES'!$D$40*'UNIT VALUES'!$D$44,0),IF(U597&gt;V597,S597*'UNIT VALUES'!$D$30*'UNIT VALUES'!$D$36)), 0)</f>
        <v>0</v>
      </c>
      <c r="AC597" s="168">
        <f>ROUND(IF(U597&gt;V597,0,IF(T597&gt;1, IF(C597="66", T597*'UNIT VALUES'!$D$33*'UNIT VALUES'!$D$36,T597*'UNIT VALUES'!$D$32*'UNIT VALUES'!$D$36),0)),0)</f>
        <v>526093</v>
      </c>
      <c r="AD597" t="str">
        <f t="shared" si="20"/>
        <v>232484</v>
      </c>
    </row>
    <row r="598" spans="1:30" x14ac:dyDescent="0.25">
      <c r="A598" s="176" t="s">
        <v>5874</v>
      </c>
      <c r="B598" s="176" t="s">
        <v>1741</v>
      </c>
      <c r="C598" s="176" t="s">
        <v>99</v>
      </c>
      <c r="D598" s="176" t="s">
        <v>100</v>
      </c>
      <c r="E598" s="176" t="s">
        <v>1742</v>
      </c>
      <c r="F598" s="176" t="s">
        <v>831</v>
      </c>
      <c r="G598" s="176" t="s">
        <v>176</v>
      </c>
      <c r="H598" s="176" t="s">
        <v>23</v>
      </c>
      <c r="I598" s="176" t="s">
        <v>23</v>
      </c>
      <c r="J598" s="176" t="s">
        <v>1753</v>
      </c>
      <c r="K598" s="176" t="s">
        <v>167</v>
      </c>
      <c r="L598" s="176" t="s">
        <v>5875</v>
      </c>
      <c r="M598" s="177">
        <v>0</v>
      </c>
      <c r="N598" s="177">
        <v>0</v>
      </c>
      <c r="O598" s="177">
        <v>204454</v>
      </c>
      <c r="P598" s="177">
        <v>0</v>
      </c>
      <c r="Q598" s="177">
        <v>17405</v>
      </c>
      <c r="R598" s="177">
        <v>18167</v>
      </c>
      <c r="S598" s="177">
        <v>662</v>
      </c>
      <c r="T598" s="24">
        <f>IF(P598&gt;0, ROUND(IF(IF(OR(C598="51", C598="52", C598="66"), (L598*'UNIT VALUES'!$C$26)-CALCS!P598,0)&gt;0, IF(OR(C598="51", C598="52", C598="66"), (L598*'UNIT VALUES'!$C$26)-CALCS!P598,0), 0), 0), ROUND(IF(IF(OR(C598="51", C598="52", C598="66"), (L598*'UNIT VALUES'!$C$26)-CALCS!O598,0)&gt;0, IF(OR(C598="51", C598="52", C598="66"), (L598*'UNIT VALUES'!$C$26)-CALCS!O598,0), 0), 0))</f>
        <v>0</v>
      </c>
      <c r="U598" s="25">
        <f>IF(C598="22", (O598*'UNIT VALUES'!$D$38)+(Q598*'UNIT VALUES'!$D$39)+(S598*'UNIT VALUES'!$D$40), (O598*'UNIT VALUES'!$D$28)+(Q598*'UNIT VALUES'!$D$29)+(S598*'UNIT VALUES'!$D$30))</f>
        <v>1019330.0778955203</v>
      </c>
      <c r="V598" s="25">
        <f>IF(C598="22",(O598*'UNIT VALUES'!$D$41)+(Q598*'UNIT VALUES'!$D$42)+(R598*'UNIT VALUES'!$D$43),IF(C598="66",(Q598*'UNIT VALUES'!$D$31)+(T598*'UNIT VALUES'!$D$33)+(R598*'UNIT VALUES'!$D$34),(Q598*'UNIT VALUES'!$D$31)+(T598*'UNIT VALUES'!$D$32)+(R598*'UNIT VALUES'!$D$34)))</f>
        <v>1778900.749606892</v>
      </c>
      <c r="W598" s="25">
        <f t="shared" si="19"/>
        <v>1778901</v>
      </c>
      <c r="X598" s="30">
        <f>ROUND(IF(C598="22", W598*'UNIT VALUES'!$D$44, W598*'UNIT VALUES'!$D$36), 0)</f>
        <v>1555116</v>
      </c>
      <c r="Y598" s="168">
        <f>ROUND(IF(C598="22", IF(U598&gt;V598,O598*'UNIT VALUES'!$D$38*'UNIT VALUES'!$D$44,O598*'UNIT VALUES'!$D$41*'UNIT VALUES'!$D$44),IF(U598&gt;V598, O598*'UNIT VALUES'!$D$28*'UNIT VALUES'!$D$36,0)), 0)</f>
        <v>0</v>
      </c>
      <c r="Z598" s="168">
        <f>ROUND(IF(C598="22", IF(U598&gt;V598,Q598*'UNIT VALUES'!$D$39*'UNIT VALUES'!$D$44,Q598*'UNIT VALUES'!$D$42*'UNIT VALUES'!$D$44), IF(U598&gt;V598, Q598*'UNIT VALUES'!$D$29*'UNIT VALUES'!$D$36, Q598*'UNIT VALUES'!$D$31*'UNIT VALUES'!$D$36)),0)</f>
        <v>254933</v>
      </c>
      <c r="AA598" s="168">
        <f>ROUND(IF(C598="22", IF(U598&gt;V598,0,R598*'UNIT VALUES'!$D$43*'UNIT VALUES'!$D$44),IF(CALCS!U598&gt;CALCS!V598,0,CALCS!R598*'UNIT VALUES'!$D$34*'UNIT VALUES'!$D$36)), 0)</f>
        <v>1300183</v>
      </c>
      <c r="AB598" s="168">
        <f>ROUND(IF(C598="22",IF(U598&gt;V598,S598*'UNIT VALUES'!$D$40*'UNIT VALUES'!$D$44,0),IF(U598&gt;V598,S598*'UNIT VALUES'!$D$30*'UNIT VALUES'!$D$36)), 0)</f>
        <v>0</v>
      </c>
      <c r="AC598" s="168">
        <f>ROUND(IF(U598&gt;V598,0,IF(T598&gt;1, IF(C598="66", T598*'UNIT VALUES'!$D$33*'UNIT VALUES'!$D$36,T598*'UNIT VALUES'!$D$32*'UNIT VALUES'!$D$36),0)),0)</f>
        <v>0</v>
      </c>
      <c r="AD598" t="str">
        <f t="shared" si="20"/>
        <v>239005</v>
      </c>
    </row>
    <row r="599" spans="1:30" x14ac:dyDescent="0.25">
      <c r="A599" s="176" t="s">
        <v>5876</v>
      </c>
      <c r="B599" s="176" t="s">
        <v>1760</v>
      </c>
      <c r="C599" s="176" t="s">
        <v>19</v>
      </c>
      <c r="D599" s="176" t="s">
        <v>20</v>
      </c>
      <c r="E599" s="176" t="s">
        <v>1761</v>
      </c>
      <c r="F599" s="176" t="s">
        <v>4738</v>
      </c>
      <c r="G599" s="176" t="s">
        <v>22</v>
      </c>
      <c r="H599" s="176" t="s">
        <v>23</v>
      </c>
      <c r="I599" s="176" t="s">
        <v>23</v>
      </c>
      <c r="J599" s="176" t="s">
        <v>24</v>
      </c>
      <c r="K599" s="176" t="s">
        <v>3340</v>
      </c>
      <c r="L599" s="176" t="s">
        <v>4789</v>
      </c>
      <c r="M599" s="177">
        <v>9262284</v>
      </c>
      <c r="N599" s="177">
        <v>9262078</v>
      </c>
      <c r="O599" s="177">
        <v>4012721</v>
      </c>
      <c r="P599" s="177">
        <v>0</v>
      </c>
      <c r="Q599" s="177">
        <v>541517</v>
      </c>
      <c r="R599" s="177">
        <v>303759</v>
      </c>
      <c r="S599" s="177">
        <v>22754</v>
      </c>
      <c r="T599" s="24">
        <f>IF(P599&gt;0, ROUND(IF(IF(OR(C599="51", C599="52", C599="66"), (L599*'UNIT VALUES'!$C$26)-CALCS!P599,0)&gt;0, IF(OR(C599="51", C599="52", C599="66"), (L599*'UNIT VALUES'!$C$26)-CALCS!P599,0), 0), 0), ROUND(IF(IF(OR(C599="51", C599="52", C599="66"), (L599*'UNIT VALUES'!$C$26)-CALCS!O599,0)&gt;0, IF(OR(C599="51", C599="52", C599="66"), (L599*'UNIT VALUES'!$C$26)-CALCS!O599,0), 0), 0))</f>
        <v>0</v>
      </c>
      <c r="U599" s="25">
        <f>IF(C599="22", (O599*'UNIT VALUES'!$D$38)+(Q599*'UNIT VALUES'!$D$39)+(S599*'UNIT VALUES'!$D$40), (O599*'UNIT VALUES'!$D$28)+(Q599*'UNIT VALUES'!$D$29)+(S599*'UNIT VALUES'!$D$30))</f>
        <v>31885720.355567984</v>
      </c>
      <c r="V599" s="25">
        <f>IF(C599="22",(O599*'UNIT VALUES'!$D$41)+(Q599*'UNIT VALUES'!$D$42)+(R599*'UNIT VALUES'!$D$43),IF(C599="66",(Q599*'UNIT VALUES'!$D$31)+(T599*'UNIT VALUES'!$D$33)+(R599*'UNIT VALUES'!$D$34),(Q599*'UNIT VALUES'!$D$31)+(T599*'UNIT VALUES'!$D$32)+(R599*'UNIT VALUES'!$D$34)))</f>
        <v>40700802.436918303</v>
      </c>
      <c r="W599" s="25">
        <f t="shared" si="19"/>
        <v>40700802</v>
      </c>
      <c r="X599" s="30">
        <f>ROUND(IF(C599="22", W599*'UNIT VALUES'!$D$44, W599*'UNIT VALUES'!$D$36), 0)</f>
        <v>33859991</v>
      </c>
      <c r="Y599" s="168">
        <f>ROUND(IF(C599="22", IF(U599&gt;V599,O599*'UNIT VALUES'!$D$38*'UNIT VALUES'!$D$44,O599*'UNIT VALUES'!$D$41*'UNIT VALUES'!$D$44),IF(U599&gt;V599, O599*'UNIT VALUES'!$D$28*'UNIT VALUES'!$D$36,0)), 0)</f>
        <v>5882342</v>
      </c>
      <c r="Z599" s="168">
        <f>ROUND(IF(C599="22", IF(U599&gt;V599,Q599*'UNIT VALUES'!$D$39*'UNIT VALUES'!$D$44,Q599*'UNIT VALUES'!$D$42*'UNIT VALUES'!$D$44), IF(U599&gt;V599, Q599*'UNIT VALUES'!$D$29*'UNIT VALUES'!$D$36, Q599*'UNIT VALUES'!$D$31*'UNIT VALUES'!$D$36)),0)</f>
        <v>8352313</v>
      </c>
      <c r="AA599" s="168">
        <f>ROUND(IF(C599="22", IF(U599&gt;V599,0,R599*'UNIT VALUES'!$D$43*'UNIT VALUES'!$D$44),IF(CALCS!U599&gt;CALCS!V599,0,CALCS!R599*'UNIT VALUES'!$D$34*'UNIT VALUES'!$D$36)), 0)</f>
        <v>19625337</v>
      </c>
      <c r="AB599" s="168">
        <f>ROUND(IF(C599="22",IF(U599&gt;V599,S599*'UNIT VALUES'!$D$40*'UNIT VALUES'!$D$44,0),IF(U599&gt;V599,S599*'UNIT VALUES'!$D$30*'UNIT VALUES'!$D$36)), 0)</f>
        <v>0</v>
      </c>
      <c r="AC599" s="168">
        <f>ROUND(IF(U599&gt;V599,0,IF(T599&gt;1, IF(C599="66", T599*'UNIT VALUES'!$D$33*'UNIT VALUES'!$D$36,T599*'UNIT VALUES'!$D$32*'UNIT VALUES'!$D$36),0)),0)</f>
        <v>0</v>
      </c>
      <c r="AD599" t="str">
        <f t="shared" si="20"/>
        <v>269999</v>
      </c>
    </row>
    <row r="600" spans="1:30" x14ac:dyDescent="0.25">
      <c r="A600" s="176" t="s">
        <v>5877</v>
      </c>
      <c r="B600" s="176" t="s">
        <v>1760</v>
      </c>
      <c r="C600" s="176" t="s">
        <v>27</v>
      </c>
      <c r="D600" s="176" t="s">
        <v>28</v>
      </c>
      <c r="E600" s="176" t="s">
        <v>1761</v>
      </c>
      <c r="F600" s="176" t="s">
        <v>1763</v>
      </c>
      <c r="G600" s="176" t="s">
        <v>196</v>
      </c>
      <c r="H600" s="176" t="s">
        <v>23</v>
      </c>
      <c r="I600" s="176" t="s">
        <v>1764</v>
      </c>
      <c r="J600" s="176" t="s">
        <v>1765</v>
      </c>
      <c r="K600" s="176" t="s">
        <v>3340</v>
      </c>
      <c r="L600" s="176" t="s">
        <v>5878</v>
      </c>
      <c r="M600" s="177">
        <v>56339</v>
      </c>
      <c r="N600" s="177">
        <v>35724</v>
      </c>
      <c r="O600" s="177">
        <v>51534</v>
      </c>
      <c r="P600" s="177">
        <v>0</v>
      </c>
      <c r="Q600" s="177">
        <v>11003</v>
      </c>
      <c r="R600" s="177">
        <v>7237</v>
      </c>
      <c r="S600" s="177">
        <v>297</v>
      </c>
      <c r="T600" s="24">
        <f>IF(P600&gt;0, ROUND(IF(IF(OR(C600="51", C600="52", C600="66"), (L600*'UNIT VALUES'!$C$26)-CALCS!P600,0)&gt;0, IF(OR(C600="51", C600="52", C600="66"), (L600*'UNIT VALUES'!$C$26)-CALCS!P600,0), 0), 0), ROUND(IF(IF(OR(C600="51", C600="52", C600="66"), (L600*'UNIT VALUES'!$C$26)-CALCS!O600,0)&gt;0, IF(OR(C600="51", C600="52", C600="66"), (L600*'UNIT VALUES'!$C$26)-CALCS!O600,0), 0), 0))</f>
        <v>48276</v>
      </c>
      <c r="U600" s="25">
        <f>IF(C600="22", (O600*'UNIT VALUES'!$D$38)+(Q600*'UNIT VALUES'!$D$39)+(S600*'UNIT VALUES'!$D$40), (O600*'UNIT VALUES'!$D$28)+(Q600*'UNIT VALUES'!$D$29)+(S600*'UNIT VALUES'!$D$30))</f>
        <v>462923.38492319116</v>
      </c>
      <c r="V600" s="25">
        <f>IF(C600="22",(O600*'UNIT VALUES'!$D$41)+(Q600*'UNIT VALUES'!$D$42)+(R600*'UNIT VALUES'!$D$43),IF(C600="66",(Q600*'UNIT VALUES'!$D$31)+(T600*'UNIT VALUES'!$D$33)+(R600*'UNIT VALUES'!$D$34),(Q600*'UNIT VALUES'!$D$31)+(T600*'UNIT VALUES'!$D$32)+(R600*'UNIT VALUES'!$D$34)))</f>
        <v>1385855.2118674843</v>
      </c>
      <c r="W600" s="25">
        <f t="shared" si="19"/>
        <v>1385855</v>
      </c>
      <c r="X600" s="30">
        <f>ROUND(IF(C600="22", W600*'UNIT VALUES'!$D$44, W600*'UNIT VALUES'!$D$36), 0)</f>
        <v>1211515</v>
      </c>
      <c r="Y600" s="168">
        <f>ROUND(IF(C600="22", IF(U600&gt;V600,O600*'UNIT VALUES'!$D$38*'UNIT VALUES'!$D$44,O600*'UNIT VALUES'!$D$41*'UNIT VALUES'!$D$44),IF(U600&gt;V600, O600*'UNIT VALUES'!$D$28*'UNIT VALUES'!$D$36,0)), 0)</f>
        <v>0</v>
      </c>
      <c r="Z600" s="168">
        <f>ROUND(IF(C600="22", IF(U600&gt;V600,Q600*'UNIT VALUES'!$D$39*'UNIT VALUES'!$D$44,Q600*'UNIT VALUES'!$D$42*'UNIT VALUES'!$D$44), IF(U600&gt;V600, Q600*'UNIT VALUES'!$D$29*'UNIT VALUES'!$D$36, Q600*'UNIT VALUES'!$D$31*'UNIT VALUES'!$D$36)),0)</f>
        <v>161162</v>
      </c>
      <c r="AA600" s="168">
        <f>ROUND(IF(C600="22", IF(U600&gt;V600,0,R600*'UNIT VALUES'!$D$43*'UNIT VALUES'!$D$44),IF(CALCS!U600&gt;CALCS!V600,0,CALCS!R600*'UNIT VALUES'!$D$34*'UNIT VALUES'!$D$36)), 0)</f>
        <v>517940</v>
      </c>
      <c r="AB600" s="168">
        <f>ROUND(IF(C600="22",IF(U600&gt;V600,S600*'UNIT VALUES'!$D$40*'UNIT VALUES'!$D$44,0),IF(U600&gt;V600,S600*'UNIT VALUES'!$D$30*'UNIT VALUES'!$D$36)), 0)</f>
        <v>0</v>
      </c>
      <c r="AC600" s="168">
        <f>ROUND(IF(U600&gt;V600,0,IF(T600&gt;1, IF(C600="66", T600*'UNIT VALUES'!$D$33*'UNIT VALUES'!$D$36,T600*'UNIT VALUES'!$D$32*'UNIT VALUES'!$D$36),0)),0)</f>
        <v>532413</v>
      </c>
      <c r="AD600" t="str">
        <f t="shared" si="20"/>
        <v>260432</v>
      </c>
    </row>
    <row r="601" spans="1:30" x14ac:dyDescent="0.25">
      <c r="A601" s="176" t="s">
        <v>5879</v>
      </c>
      <c r="B601" s="176" t="s">
        <v>1760</v>
      </c>
      <c r="C601" s="176" t="s">
        <v>27</v>
      </c>
      <c r="D601" s="176" t="s">
        <v>28</v>
      </c>
      <c r="E601" s="176" t="s">
        <v>1761</v>
      </c>
      <c r="F601" s="176" t="s">
        <v>1156</v>
      </c>
      <c r="G601" s="176" t="s">
        <v>1610</v>
      </c>
      <c r="H601" s="176" t="s">
        <v>23</v>
      </c>
      <c r="I601" s="176" t="s">
        <v>1767</v>
      </c>
      <c r="J601" s="176" t="s">
        <v>1768</v>
      </c>
      <c r="K601" s="176" t="s">
        <v>3340</v>
      </c>
      <c r="L601" s="176" t="s">
        <v>5880</v>
      </c>
      <c r="M601" s="177">
        <v>41593</v>
      </c>
      <c r="N601" s="177">
        <v>41593</v>
      </c>
      <c r="O601" s="177">
        <v>33511</v>
      </c>
      <c r="P601" s="177">
        <v>0</v>
      </c>
      <c r="Q601" s="177">
        <v>7544</v>
      </c>
      <c r="R601" s="177">
        <v>7246</v>
      </c>
      <c r="S601" s="177">
        <v>112</v>
      </c>
      <c r="T601" s="24">
        <f>IF(P601&gt;0, ROUND(IF(IF(OR(C601="51", C601="52", C601="66"), (L601*'UNIT VALUES'!$C$26)-CALCS!P601,0)&gt;0, IF(OR(C601="51", C601="52", C601="66"), (L601*'UNIT VALUES'!$C$26)-CALCS!P601,0), 0), 0), ROUND(IF(IF(OR(C601="51", C601="52", C601="66"), (L601*'UNIT VALUES'!$C$26)-CALCS!O601,0)&gt;0, IF(OR(C601="51", C601="52", C601="66"), (L601*'UNIT VALUES'!$C$26)-CALCS!O601,0), 0), 0))</f>
        <v>51172</v>
      </c>
      <c r="U601" s="25">
        <f>IF(C601="22", (O601*'UNIT VALUES'!$D$38)+(Q601*'UNIT VALUES'!$D$39)+(S601*'UNIT VALUES'!$D$40), (O601*'UNIT VALUES'!$D$28)+(Q601*'UNIT VALUES'!$D$29)+(S601*'UNIT VALUES'!$D$30))</f>
        <v>298645.63420886709</v>
      </c>
      <c r="V601" s="25">
        <f>IF(C601="22",(O601*'UNIT VALUES'!$D$41)+(Q601*'UNIT VALUES'!$D$42)+(R601*'UNIT VALUES'!$D$43),IF(C601="66",(Q601*'UNIT VALUES'!$D$31)+(T601*'UNIT VALUES'!$D$33)+(R601*'UNIT VALUES'!$D$34),(Q601*'UNIT VALUES'!$D$31)+(T601*'UNIT VALUES'!$D$32)+(R601*'UNIT VALUES'!$D$34)))</f>
        <v>1365171.4556270191</v>
      </c>
      <c r="W601" s="25">
        <f t="shared" si="19"/>
        <v>1365171</v>
      </c>
      <c r="X601" s="30">
        <f>ROUND(IF(C601="22", W601*'UNIT VALUES'!$D$44, W601*'UNIT VALUES'!$D$36), 0)</f>
        <v>1193433</v>
      </c>
      <c r="Y601" s="168">
        <f>ROUND(IF(C601="22", IF(U601&gt;V601,O601*'UNIT VALUES'!$D$38*'UNIT VALUES'!$D$44,O601*'UNIT VALUES'!$D$41*'UNIT VALUES'!$D$44),IF(U601&gt;V601, O601*'UNIT VALUES'!$D$28*'UNIT VALUES'!$D$36,0)), 0)</f>
        <v>0</v>
      </c>
      <c r="Z601" s="168">
        <f>ROUND(IF(C601="22", IF(U601&gt;V601,Q601*'UNIT VALUES'!$D$39*'UNIT VALUES'!$D$44,Q601*'UNIT VALUES'!$D$42*'UNIT VALUES'!$D$44), IF(U601&gt;V601, Q601*'UNIT VALUES'!$D$29*'UNIT VALUES'!$D$36, Q601*'UNIT VALUES'!$D$31*'UNIT VALUES'!$D$36)),0)</f>
        <v>110498</v>
      </c>
      <c r="AA601" s="168">
        <f>ROUND(IF(C601="22", IF(U601&gt;V601,0,R601*'UNIT VALUES'!$D$43*'UNIT VALUES'!$D$44),IF(CALCS!U601&gt;CALCS!V601,0,CALCS!R601*'UNIT VALUES'!$D$34*'UNIT VALUES'!$D$36)), 0)</f>
        <v>518584</v>
      </c>
      <c r="AB601" s="168">
        <f>ROUND(IF(C601="22",IF(U601&gt;V601,S601*'UNIT VALUES'!$D$40*'UNIT VALUES'!$D$44,0),IF(U601&gt;V601,S601*'UNIT VALUES'!$D$30*'UNIT VALUES'!$D$36)), 0)</f>
        <v>0</v>
      </c>
      <c r="AC601" s="168">
        <f>ROUND(IF(U601&gt;V601,0,IF(T601&gt;1, IF(C601="66", T601*'UNIT VALUES'!$D$33*'UNIT VALUES'!$D$36,T601*'UNIT VALUES'!$D$32*'UNIT VALUES'!$D$36),0)),0)</f>
        <v>564351</v>
      </c>
      <c r="AD601" t="str">
        <f t="shared" si="20"/>
        <v>260444</v>
      </c>
    </row>
    <row r="602" spans="1:30" x14ac:dyDescent="0.25">
      <c r="A602" s="176" t="s">
        <v>5881</v>
      </c>
      <c r="B602" s="176" t="s">
        <v>1760</v>
      </c>
      <c r="C602" s="176" t="s">
        <v>27</v>
      </c>
      <c r="D602" s="176" t="s">
        <v>28</v>
      </c>
      <c r="E602" s="176" t="s">
        <v>1761</v>
      </c>
      <c r="F602" s="176" t="s">
        <v>1770</v>
      </c>
      <c r="G602" s="176" t="s">
        <v>1014</v>
      </c>
      <c r="H602" s="176" t="s">
        <v>23</v>
      </c>
      <c r="I602" s="176" t="s">
        <v>1771</v>
      </c>
      <c r="J602" s="176" t="s">
        <v>1772</v>
      </c>
      <c r="K602" s="176" t="s">
        <v>3340</v>
      </c>
      <c r="L602" s="176" t="s">
        <v>5882</v>
      </c>
      <c r="M602" s="177">
        <v>14707</v>
      </c>
      <c r="N602" s="177">
        <v>14707</v>
      </c>
      <c r="O602" s="177">
        <v>9919</v>
      </c>
      <c r="P602" s="177">
        <v>0</v>
      </c>
      <c r="Q602" s="177">
        <v>4979</v>
      </c>
      <c r="R602" s="177">
        <v>1967</v>
      </c>
      <c r="S602" s="177">
        <v>99</v>
      </c>
      <c r="T602" s="24">
        <f>IF(P602&gt;0, ROUND(IF(IF(OR(C602="51", C602="52", C602="66"), (L602*'UNIT VALUES'!$C$26)-CALCS!P602,0)&gt;0, IF(OR(C602="51", C602="52", C602="66"), (L602*'UNIT VALUES'!$C$26)-CALCS!P602,0), 0), 0), ROUND(IF(IF(OR(C602="51", C602="52", C602="66"), (L602*'UNIT VALUES'!$C$26)-CALCS!O602,0)&gt;0, IF(OR(C602="51", C602="52", C602="66"), (L602*'UNIT VALUES'!$C$26)-CALCS!O602,0), 0), 0))</f>
        <v>20312</v>
      </c>
      <c r="U602" s="25">
        <f>IF(C602="22", (O602*'UNIT VALUES'!$D$38)+(Q602*'UNIT VALUES'!$D$39)+(S602*'UNIT VALUES'!$D$40), (O602*'UNIT VALUES'!$D$28)+(Q602*'UNIT VALUES'!$D$29)+(S602*'UNIT VALUES'!$D$30))</f>
        <v>175829.14766849592</v>
      </c>
      <c r="V602" s="25">
        <f>IF(C602="22",(O602*'UNIT VALUES'!$D$41)+(Q602*'UNIT VALUES'!$D$42)+(R602*'UNIT VALUES'!$D$43),IF(C602="66",(Q602*'UNIT VALUES'!$D$31)+(T602*'UNIT VALUES'!$D$33)+(R602*'UNIT VALUES'!$D$34),(Q602*'UNIT VALUES'!$D$31)+(T602*'UNIT VALUES'!$D$32)+(R602*'UNIT VALUES'!$D$34)))</f>
        <v>500702.38344029151</v>
      </c>
      <c r="W602" s="25">
        <f t="shared" si="19"/>
        <v>500702</v>
      </c>
      <c r="X602" s="30">
        <f>ROUND(IF(C602="22", W602*'UNIT VALUES'!$D$44, W602*'UNIT VALUES'!$D$36), 0)</f>
        <v>437714</v>
      </c>
      <c r="Y602" s="168">
        <f>ROUND(IF(C602="22", IF(U602&gt;V602,O602*'UNIT VALUES'!$D$38*'UNIT VALUES'!$D$44,O602*'UNIT VALUES'!$D$41*'UNIT VALUES'!$D$44),IF(U602&gt;V602, O602*'UNIT VALUES'!$D$28*'UNIT VALUES'!$D$36,0)), 0)</f>
        <v>0</v>
      </c>
      <c r="Z602" s="168">
        <f>ROUND(IF(C602="22", IF(U602&gt;V602,Q602*'UNIT VALUES'!$D$39*'UNIT VALUES'!$D$44,Q602*'UNIT VALUES'!$D$42*'UNIT VALUES'!$D$44), IF(U602&gt;V602, Q602*'UNIT VALUES'!$D$29*'UNIT VALUES'!$D$36, Q602*'UNIT VALUES'!$D$31*'UNIT VALUES'!$D$36)),0)</f>
        <v>72928</v>
      </c>
      <c r="AA602" s="168">
        <f>ROUND(IF(C602="22", IF(U602&gt;V602,0,R602*'UNIT VALUES'!$D$43*'UNIT VALUES'!$D$44),IF(CALCS!U602&gt;CALCS!V602,0,CALCS!R602*'UNIT VALUES'!$D$34*'UNIT VALUES'!$D$36)), 0)</f>
        <v>140775</v>
      </c>
      <c r="AB602" s="168">
        <f>ROUND(IF(C602="22",IF(U602&gt;V602,S602*'UNIT VALUES'!$D$40*'UNIT VALUES'!$D$44,0),IF(U602&gt;V602,S602*'UNIT VALUES'!$D$30*'UNIT VALUES'!$D$36)), 0)</f>
        <v>0</v>
      </c>
      <c r="AC602" s="168">
        <f>ROUND(IF(U602&gt;V602,0,IF(T602&gt;1, IF(C602="66", T602*'UNIT VALUES'!$D$33*'UNIT VALUES'!$D$36,T602*'UNIT VALUES'!$D$32*'UNIT VALUES'!$D$36),0)),0)</f>
        <v>224011</v>
      </c>
      <c r="AD602" t="str">
        <f t="shared" si="20"/>
        <v>260570</v>
      </c>
    </row>
    <row r="603" spans="1:30" x14ac:dyDescent="0.25">
      <c r="A603" s="176" t="s">
        <v>5883</v>
      </c>
      <c r="B603" s="176" t="s">
        <v>1760</v>
      </c>
      <c r="C603" s="176" t="s">
        <v>47</v>
      </c>
      <c r="D603" s="176" t="s">
        <v>48</v>
      </c>
      <c r="E603" s="176" t="s">
        <v>1761</v>
      </c>
      <c r="F603" s="176" t="s">
        <v>897</v>
      </c>
      <c r="G603" s="176" t="s">
        <v>1242</v>
      </c>
      <c r="H603" s="176" t="s">
        <v>1774</v>
      </c>
      <c r="I603" s="176" t="s">
        <v>23</v>
      </c>
      <c r="J603" s="176" t="s">
        <v>1775</v>
      </c>
      <c r="K603" s="176" t="s">
        <v>3340</v>
      </c>
      <c r="L603" s="176" t="s">
        <v>5884</v>
      </c>
      <c r="M603" s="177">
        <v>48616</v>
      </c>
      <c r="N603" s="177">
        <v>48616</v>
      </c>
      <c r="O603" s="177">
        <v>90248</v>
      </c>
      <c r="P603" s="177">
        <v>0</v>
      </c>
      <c r="Q603" s="177">
        <v>4922</v>
      </c>
      <c r="R603" s="177">
        <v>368</v>
      </c>
      <c r="S603" s="177">
        <v>272</v>
      </c>
      <c r="T603" s="24">
        <f>IF(P603&gt;0, ROUND(IF(IF(OR(C603="51", C603="52", C603="66"), (L603*'UNIT VALUES'!$C$26)-CALCS!P603,0)&gt;0, IF(OR(C603="51", C603="52", C603="66"), (L603*'UNIT VALUES'!$C$26)-CALCS!P603,0), 0), 0), ROUND(IF(IF(OR(C603="51", C603="52", C603="66"), (L603*'UNIT VALUES'!$C$26)-CALCS!O603,0)&gt;0, IF(OR(C603="51", C603="52", C603="66"), (L603*'UNIT VALUES'!$C$26)-CALCS!O603,0), 0), 0))</f>
        <v>0</v>
      </c>
      <c r="U603" s="25">
        <f>IF(C603="22", (O603*'UNIT VALUES'!$D$38)+(Q603*'UNIT VALUES'!$D$39)+(S603*'UNIT VALUES'!$D$40), (O603*'UNIT VALUES'!$D$28)+(Q603*'UNIT VALUES'!$D$29)+(S603*'UNIT VALUES'!$D$30))</f>
        <v>369549.36192804045</v>
      </c>
      <c r="V603" s="25">
        <f>IF(C603="22",(O603*'UNIT VALUES'!$D$41)+(Q603*'UNIT VALUES'!$D$42)+(R603*'UNIT VALUES'!$D$43),IF(C603="66",(Q603*'UNIT VALUES'!$D$31)+(T603*'UNIT VALUES'!$D$33)+(R603*'UNIT VALUES'!$D$34),(Q603*'UNIT VALUES'!$D$31)+(T603*'UNIT VALUES'!$D$32)+(R603*'UNIT VALUES'!$D$34)))</f>
        <v>112594.72579096642</v>
      </c>
      <c r="W603" s="25">
        <f t="shared" si="19"/>
        <v>369549</v>
      </c>
      <c r="X603" s="30">
        <f>ROUND(IF(C603="22", W603*'UNIT VALUES'!$D$44, W603*'UNIT VALUES'!$D$36), 0)</f>
        <v>323060</v>
      </c>
      <c r="Y603" s="168">
        <f>ROUND(IF(C603="22", IF(U603&gt;V603,O603*'UNIT VALUES'!$D$38*'UNIT VALUES'!$D$44,O603*'UNIT VALUES'!$D$41*'UNIT VALUES'!$D$44),IF(U603&gt;V603, O603*'UNIT VALUES'!$D$28*'UNIT VALUES'!$D$36,0)), 0)</f>
        <v>164087</v>
      </c>
      <c r="Z603" s="168">
        <f>ROUND(IF(C603="22", IF(U603&gt;V603,Q603*'UNIT VALUES'!$D$39*'UNIT VALUES'!$D$44,Q603*'UNIT VALUES'!$D$42*'UNIT VALUES'!$D$44), IF(U603&gt;V603, Q603*'UNIT VALUES'!$D$29*'UNIT VALUES'!$D$36, Q603*'UNIT VALUES'!$D$31*'UNIT VALUES'!$D$36)),0)</f>
        <v>120155</v>
      </c>
      <c r="AA603" s="168">
        <f>ROUND(IF(C603="22", IF(U603&gt;V603,0,R603*'UNIT VALUES'!$D$43*'UNIT VALUES'!$D$44),IF(CALCS!U603&gt;CALCS!V603,0,CALCS!R603*'UNIT VALUES'!$D$34*'UNIT VALUES'!$D$36)), 0)</f>
        <v>0</v>
      </c>
      <c r="AB603" s="168">
        <f>ROUND(IF(C603="22",IF(U603&gt;V603,S603*'UNIT VALUES'!$D$40*'UNIT VALUES'!$D$44,0),IF(U603&gt;V603,S603*'UNIT VALUES'!$D$30*'UNIT VALUES'!$D$36)), 0)</f>
        <v>38818</v>
      </c>
      <c r="AC603" s="168">
        <f>ROUND(IF(U603&gt;V603,0,IF(T603&gt;1, IF(C603="66", T603*'UNIT VALUES'!$D$33*'UNIT VALUES'!$D$36,T603*'UNIT VALUES'!$D$32*'UNIT VALUES'!$D$36),0)),0)</f>
        <v>0</v>
      </c>
      <c r="AD603" t="str">
        <f t="shared" si="20"/>
        <v>261074</v>
      </c>
    </row>
    <row r="604" spans="1:30" x14ac:dyDescent="0.25">
      <c r="A604" s="176" t="s">
        <v>5885</v>
      </c>
      <c r="B604" s="176" t="s">
        <v>1760</v>
      </c>
      <c r="C604" s="176" t="s">
        <v>47</v>
      </c>
      <c r="D604" s="176" t="s">
        <v>48</v>
      </c>
      <c r="E604" s="176" t="s">
        <v>1761</v>
      </c>
      <c r="F604" s="176" t="s">
        <v>134</v>
      </c>
      <c r="G604" s="176" t="s">
        <v>472</v>
      </c>
      <c r="H604" s="176" t="s">
        <v>1777</v>
      </c>
      <c r="I604" s="176" t="s">
        <v>23</v>
      </c>
      <c r="J604" s="176" t="s">
        <v>4648</v>
      </c>
      <c r="K604" s="176" t="s">
        <v>3340</v>
      </c>
      <c r="L604" s="176" t="s">
        <v>5886</v>
      </c>
      <c r="M604" s="177">
        <v>72400</v>
      </c>
      <c r="N604" s="177">
        <v>72400</v>
      </c>
      <c r="O604" s="177">
        <v>100392</v>
      </c>
      <c r="P604" s="177">
        <v>0</v>
      </c>
      <c r="Q604" s="177">
        <v>12060</v>
      </c>
      <c r="R604" s="177">
        <v>689</v>
      </c>
      <c r="S604" s="177">
        <v>591</v>
      </c>
      <c r="T604" s="24">
        <f>IF(P604&gt;0, ROUND(IF(IF(OR(C604="51", C604="52", C604="66"), (L604*'UNIT VALUES'!$C$26)-CALCS!P604,0)&gt;0, IF(OR(C604="51", C604="52", C604="66"), (L604*'UNIT VALUES'!$C$26)-CALCS!P604,0), 0), 0), ROUND(IF(IF(OR(C604="51", C604="52", C604="66"), (L604*'UNIT VALUES'!$C$26)-CALCS!O604,0)&gt;0, IF(OR(C604="51", C604="52", C604="66"), (L604*'UNIT VALUES'!$C$26)-CALCS!O604,0), 0), 0))</f>
        <v>0</v>
      </c>
      <c r="U604" s="25">
        <f>IF(C604="22", (O604*'UNIT VALUES'!$D$38)+(Q604*'UNIT VALUES'!$D$39)+(S604*'UNIT VALUES'!$D$40), (O604*'UNIT VALUES'!$D$28)+(Q604*'UNIT VALUES'!$D$29)+(S604*'UNIT VALUES'!$D$30))</f>
        <v>642051.13480049605</v>
      </c>
      <c r="V604" s="25">
        <f>IF(C604="22",(O604*'UNIT VALUES'!$D$41)+(Q604*'UNIT VALUES'!$D$42)+(R604*'UNIT VALUES'!$D$43),IF(C604="66",(Q604*'UNIT VALUES'!$D$31)+(T604*'UNIT VALUES'!$D$33)+(R604*'UNIT VALUES'!$D$34),(Q604*'UNIT VALUES'!$D$31)+(T604*'UNIT VALUES'!$D$32)+(R604*'UNIT VALUES'!$D$34)))</f>
        <v>258470.53719830691</v>
      </c>
      <c r="W604" s="25">
        <f t="shared" si="19"/>
        <v>642051</v>
      </c>
      <c r="X604" s="30">
        <f>ROUND(IF(C604="22", W604*'UNIT VALUES'!$D$44, W604*'UNIT VALUES'!$D$36), 0)</f>
        <v>561281</v>
      </c>
      <c r="Y604" s="168">
        <f>ROUND(IF(C604="22", IF(U604&gt;V604,O604*'UNIT VALUES'!$D$38*'UNIT VALUES'!$D$44,O604*'UNIT VALUES'!$D$41*'UNIT VALUES'!$D$44),IF(U604&gt;V604, O604*'UNIT VALUES'!$D$28*'UNIT VALUES'!$D$36,0)), 0)</f>
        <v>182531</v>
      </c>
      <c r="Z604" s="168">
        <f>ROUND(IF(C604="22", IF(U604&gt;V604,Q604*'UNIT VALUES'!$D$39*'UNIT VALUES'!$D$44,Q604*'UNIT VALUES'!$D$42*'UNIT VALUES'!$D$44), IF(U604&gt;V604, Q604*'UNIT VALUES'!$D$29*'UNIT VALUES'!$D$36, Q604*'UNIT VALUES'!$D$31*'UNIT VALUES'!$D$36)),0)</f>
        <v>294407</v>
      </c>
      <c r="AA604" s="168">
        <f>ROUND(IF(C604="22", IF(U604&gt;V604,0,R604*'UNIT VALUES'!$D$43*'UNIT VALUES'!$D$44),IF(CALCS!U604&gt;CALCS!V604,0,CALCS!R604*'UNIT VALUES'!$D$34*'UNIT VALUES'!$D$36)), 0)</f>
        <v>0</v>
      </c>
      <c r="AB604" s="168">
        <f>ROUND(IF(C604="22",IF(U604&gt;V604,S604*'UNIT VALUES'!$D$40*'UNIT VALUES'!$D$44,0),IF(U604&gt;V604,S604*'UNIT VALUES'!$D$30*'UNIT VALUES'!$D$36)), 0)</f>
        <v>84343</v>
      </c>
      <c r="AC604" s="168">
        <f>ROUND(IF(U604&gt;V604,0,IF(T604&gt;1, IF(C604="66", T604*'UNIT VALUES'!$D$33*'UNIT VALUES'!$D$36,T604*'UNIT VALUES'!$D$32*'UNIT VALUES'!$D$36),0)),0)</f>
        <v>0</v>
      </c>
      <c r="AD604" t="str">
        <f t="shared" si="20"/>
        <v>261410</v>
      </c>
    </row>
    <row r="605" spans="1:30" x14ac:dyDescent="0.25">
      <c r="A605" s="176" t="s">
        <v>5887</v>
      </c>
      <c r="B605" s="176" t="s">
        <v>1760</v>
      </c>
      <c r="C605" s="176" t="s">
        <v>27</v>
      </c>
      <c r="D605" s="176" t="s">
        <v>28</v>
      </c>
      <c r="E605" s="176" t="s">
        <v>1761</v>
      </c>
      <c r="F605" s="176" t="s">
        <v>400</v>
      </c>
      <c r="G605" s="176" t="s">
        <v>1242</v>
      </c>
      <c r="H605" s="176" t="s">
        <v>23</v>
      </c>
      <c r="I605" s="176" t="s">
        <v>1247</v>
      </c>
      <c r="J605" s="176" t="s">
        <v>1775</v>
      </c>
      <c r="K605" s="176" t="s">
        <v>3340</v>
      </c>
      <c r="L605" s="176" t="s">
        <v>5888</v>
      </c>
      <c r="M605" s="177">
        <v>90660</v>
      </c>
      <c r="N605" s="177">
        <v>90660</v>
      </c>
      <c r="O605" s="177">
        <v>94444</v>
      </c>
      <c r="P605" s="177">
        <v>0</v>
      </c>
      <c r="Q605" s="177">
        <v>27701</v>
      </c>
      <c r="R605" s="177">
        <v>8418</v>
      </c>
      <c r="S605" s="177">
        <v>1873</v>
      </c>
      <c r="T605" s="24">
        <f>IF(P605&gt;0, ROUND(IF(IF(OR(C605="51", C605="52", C605="66"), (L605*'UNIT VALUES'!$C$26)-CALCS!P605,0)&gt;0, IF(OR(C605="51", C605="52", C605="66"), (L605*'UNIT VALUES'!$C$26)-CALCS!P605,0), 0), 0), ROUND(IF(IF(OR(C605="51", C605="52", C605="66"), (L605*'UNIT VALUES'!$C$26)-CALCS!O605,0)&gt;0, IF(OR(C605="51", C605="52", C605="66"), (L605*'UNIT VALUES'!$C$26)-CALCS!O605,0), 0), 0))</f>
        <v>82504</v>
      </c>
      <c r="U605" s="25">
        <f>IF(C605="22", (O605*'UNIT VALUES'!$D$38)+(Q605*'UNIT VALUES'!$D$39)+(S605*'UNIT VALUES'!$D$40), (O605*'UNIT VALUES'!$D$28)+(Q605*'UNIT VALUES'!$D$29)+(S605*'UNIT VALUES'!$D$30))</f>
        <v>1275738.8791076429</v>
      </c>
      <c r="V605" s="25">
        <f>IF(C605="22",(O605*'UNIT VALUES'!$D$41)+(Q605*'UNIT VALUES'!$D$42)+(R605*'UNIT VALUES'!$D$43),IF(C605="66",(Q605*'UNIT VALUES'!$D$31)+(T605*'UNIT VALUES'!$D$33)+(R605*'UNIT VALUES'!$D$34),(Q605*'UNIT VALUES'!$D$31)+(T605*'UNIT VALUES'!$D$32)+(R605*'UNIT VALUES'!$D$34)))</f>
        <v>2194118.4793358045</v>
      </c>
      <c r="W605" s="25">
        <f t="shared" si="19"/>
        <v>2194118</v>
      </c>
      <c r="X605" s="30">
        <f>ROUND(IF(C605="22", W605*'UNIT VALUES'!$D$44, W605*'UNIT VALUES'!$D$36), 0)</f>
        <v>1918099</v>
      </c>
      <c r="Y605" s="168">
        <f>ROUND(IF(C605="22", IF(U605&gt;V605,O605*'UNIT VALUES'!$D$38*'UNIT VALUES'!$D$44,O605*'UNIT VALUES'!$D$41*'UNIT VALUES'!$D$44),IF(U605&gt;V605, O605*'UNIT VALUES'!$D$28*'UNIT VALUES'!$D$36,0)), 0)</f>
        <v>0</v>
      </c>
      <c r="Z605" s="168">
        <f>ROUND(IF(C605="22", IF(U605&gt;V605,Q605*'UNIT VALUES'!$D$39*'UNIT VALUES'!$D$44,Q605*'UNIT VALUES'!$D$42*'UNIT VALUES'!$D$44), IF(U605&gt;V605, Q605*'UNIT VALUES'!$D$29*'UNIT VALUES'!$D$36, Q605*'UNIT VALUES'!$D$31*'UNIT VALUES'!$D$36)),0)</f>
        <v>405740</v>
      </c>
      <c r="AA605" s="168">
        <f>ROUND(IF(C605="22", IF(U605&gt;V605,0,R605*'UNIT VALUES'!$D$43*'UNIT VALUES'!$D$44),IF(CALCS!U605&gt;CALCS!V605,0,CALCS!R605*'UNIT VALUES'!$D$34*'UNIT VALUES'!$D$36)), 0)</f>
        <v>602463</v>
      </c>
      <c r="AB605" s="168">
        <f>ROUND(IF(C605="22",IF(U605&gt;V605,S605*'UNIT VALUES'!$D$40*'UNIT VALUES'!$D$44,0),IF(U605&gt;V605,S605*'UNIT VALUES'!$D$30*'UNIT VALUES'!$D$36)), 0)</f>
        <v>0</v>
      </c>
      <c r="AC605" s="168">
        <f>ROUND(IF(U605&gt;V605,0,IF(T605&gt;1, IF(C605="66", T605*'UNIT VALUES'!$D$33*'UNIT VALUES'!$D$36,T605*'UNIT VALUES'!$D$32*'UNIT VALUES'!$D$36),0)),0)</f>
        <v>909897</v>
      </c>
      <c r="AD605" t="str">
        <f t="shared" si="20"/>
        <v>261638</v>
      </c>
    </row>
    <row r="606" spans="1:30" x14ac:dyDescent="0.25">
      <c r="A606" s="176" t="s">
        <v>5889</v>
      </c>
      <c r="B606" s="176" t="s">
        <v>1760</v>
      </c>
      <c r="C606" s="176" t="s">
        <v>47</v>
      </c>
      <c r="D606" s="176" t="s">
        <v>48</v>
      </c>
      <c r="E606" s="176" t="s">
        <v>1761</v>
      </c>
      <c r="F606" s="176" t="s">
        <v>1780</v>
      </c>
      <c r="G606" s="176" t="s">
        <v>1242</v>
      </c>
      <c r="H606" s="176" t="s">
        <v>23</v>
      </c>
      <c r="I606" s="176" t="s">
        <v>1781</v>
      </c>
      <c r="J606" s="176" t="s">
        <v>1775</v>
      </c>
      <c r="K606" s="176" t="s">
        <v>3340</v>
      </c>
      <c r="L606" s="176" t="s">
        <v>5890</v>
      </c>
      <c r="M606" s="177">
        <v>67706</v>
      </c>
      <c r="N606" s="177">
        <v>67706</v>
      </c>
      <c r="O606" s="177">
        <v>55761</v>
      </c>
      <c r="P606" s="177">
        <v>0</v>
      </c>
      <c r="Q606" s="177">
        <v>11254</v>
      </c>
      <c r="R606" s="177">
        <v>1084</v>
      </c>
      <c r="S606" s="177">
        <v>588</v>
      </c>
      <c r="T606" s="24">
        <f>IF(P606&gt;0, ROUND(IF(IF(OR(C606="51", C606="52", C606="66"), (L606*'UNIT VALUES'!$C$26)-CALCS!P606,0)&gt;0, IF(OR(C606="51", C606="52", C606="66"), (L606*'UNIT VALUES'!$C$26)-CALCS!P606,0), 0), 0), ROUND(IF(IF(OR(C606="51", C606="52", C606="66"), (L606*'UNIT VALUES'!$C$26)-CALCS!O606,0)&gt;0, IF(OR(C606="51", C606="52", C606="66"), (L606*'UNIT VALUES'!$C$26)-CALCS!O606,0), 0), 0))</f>
        <v>70321</v>
      </c>
      <c r="U606" s="25">
        <f>IF(C606="22", (O606*'UNIT VALUES'!$D$38)+(Q606*'UNIT VALUES'!$D$39)+(S606*'UNIT VALUES'!$D$40), (O606*'UNIT VALUES'!$D$28)+(Q606*'UNIT VALUES'!$D$29)+(S606*'UNIT VALUES'!$D$30))</f>
        <v>526229.62013581733</v>
      </c>
      <c r="V606" s="25">
        <f>IF(C606="22",(O606*'UNIT VALUES'!$D$41)+(Q606*'UNIT VALUES'!$D$42)+(R606*'UNIT VALUES'!$D$43),IF(C606="66",(Q606*'UNIT VALUES'!$D$31)+(T606*'UNIT VALUES'!$D$33)+(R606*'UNIT VALUES'!$D$34),(Q606*'UNIT VALUES'!$D$31)+(T606*'UNIT VALUES'!$D$32)+(R606*'UNIT VALUES'!$D$34)))</f>
        <v>1164441.353593502</v>
      </c>
      <c r="W606" s="25">
        <f t="shared" si="19"/>
        <v>1164441</v>
      </c>
      <c r="X606" s="30">
        <f>ROUND(IF(C606="22", W606*'UNIT VALUES'!$D$44, W606*'UNIT VALUES'!$D$36), 0)</f>
        <v>1017955</v>
      </c>
      <c r="Y606" s="168">
        <f>ROUND(IF(C606="22", IF(U606&gt;V606,O606*'UNIT VALUES'!$D$38*'UNIT VALUES'!$D$44,O606*'UNIT VALUES'!$D$41*'UNIT VALUES'!$D$44),IF(U606&gt;V606, O606*'UNIT VALUES'!$D$28*'UNIT VALUES'!$D$36,0)), 0)</f>
        <v>0</v>
      </c>
      <c r="Z606" s="168">
        <f>ROUND(IF(C606="22", IF(U606&gt;V606,Q606*'UNIT VALUES'!$D$39*'UNIT VALUES'!$D$44,Q606*'UNIT VALUES'!$D$42*'UNIT VALUES'!$D$44), IF(U606&gt;V606, Q606*'UNIT VALUES'!$D$29*'UNIT VALUES'!$D$36, Q606*'UNIT VALUES'!$D$31*'UNIT VALUES'!$D$36)),0)</f>
        <v>164839</v>
      </c>
      <c r="AA606" s="168">
        <f>ROUND(IF(C606="22", IF(U606&gt;V606,0,R606*'UNIT VALUES'!$D$43*'UNIT VALUES'!$D$44),IF(CALCS!U606&gt;CALCS!V606,0,CALCS!R606*'UNIT VALUES'!$D$34*'UNIT VALUES'!$D$36)), 0)</f>
        <v>77580</v>
      </c>
      <c r="AB606" s="168">
        <f>ROUND(IF(C606="22",IF(U606&gt;V606,S606*'UNIT VALUES'!$D$40*'UNIT VALUES'!$D$44,0),IF(U606&gt;V606,S606*'UNIT VALUES'!$D$30*'UNIT VALUES'!$D$36)), 0)</f>
        <v>0</v>
      </c>
      <c r="AC606" s="168">
        <f>ROUND(IF(U606&gt;V606,0,IF(T606&gt;1, IF(C606="66", T606*'UNIT VALUES'!$D$33*'UNIT VALUES'!$D$36,T606*'UNIT VALUES'!$D$32*'UNIT VALUES'!$D$36),0)),0)</f>
        <v>775536</v>
      </c>
      <c r="AD606" t="str">
        <f t="shared" si="20"/>
        <v>261644</v>
      </c>
    </row>
    <row r="607" spans="1:30" x14ac:dyDescent="0.25">
      <c r="A607" s="176" t="s">
        <v>5891</v>
      </c>
      <c r="B607" s="176" t="s">
        <v>1760</v>
      </c>
      <c r="C607" s="176" t="s">
        <v>27</v>
      </c>
      <c r="D607" s="176" t="s">
        <v>28</v>
      </c>
      <c r="E607" s="176" t="s">
        <v>1761</v>
      </c>
      <c r="F607" s="176" t="s">
        <v>406</v>
      </c>
      <c r="G607" s="176" t="s">
        <v>1242</v>
      </c>
      <c r="H607" s="176" t="s">
        <v>23</v>
      </c>
      <c r="I607" s="176" t="s">
        <v>1457</v>
      </c>
      <c r="J607" s="176" t="s">
        <v>1775</v>
      </c>
      <c r="K607" s="176" t="s">
        <v>3340</v>
      </c>
      <c r="L607" s="176" t="s">
        <v>5892</v>
      </c>
      <c r="M607" s="177">
        <v>1203429</v>
      </c>
      <c r="N607" s="177">
        <v>1203339</v>
      </c>
      <c r="O607" s="177">
        <v>672795</v>
      </c>
      <c r="P607" s="177">
        <v>0</v>
      </c>
      <c r="Q607" s="177">
        <v>273720</v>
      </c>
      <c r="R607" s="177">
        <v>121406</v>
      </c>
      <c r="S607" s="177">
        <v>7555</v>
      </c>
      <c r="T607" s="24">
        <f>IF(P607&gt;0, ROUND(IF(IF(OR(C607="51", C607="52", C607="66"), (L607*'UNIT VALUES'!$C$26)-CALCS!P607,0)&gt;0, IF(OR(C607="51", C607="52", C607="66"), (L607*'UNIT VALUES'!$C$26)-CALCS!P607,0), 0), 0), ROUND(IF(IF(OR(C607="51", C607="52", C607="66"), (L607*'UNIT VALUES'!$C$26)-CALCS!O607,0)&gt;0, IF(OR(C607="51", C607="52", C607="66"), (L607*'UNIT VALUES'!$C$26)-CALCS!O607,0), 0), 0))</f>
        <v>1965694</v>
      </c>
      <c r="U607" s="25">
        <f>IF(C607="22", (O607*'UNIT VALUES'!$D$38)+(Q607*'UNIT VALUES'!$D$39)+(S607*'UNIT VALUES'!$D$40), (O607*'UNIT VALUES'!$D$28)+(Q607*'UNIT VALUES'!$D$29)+(S607*'UNIT VALUES'!$D$30))</f>
        <v>10276226.598130649</v>
      </c>
      <c r="V607" s="25">
        <f>IF(C607="22",(O607*'UNIT VALUES'!$D$41)+(Q607*'UNIT VALUES'!$D$42)+(R607*'UNIT VALUES'!$D$43),IF(C607="66",(Q607*'UNIT VALUES'!$D$31)+(T607*'UNIT VALUES'!$D$33)+(R607*'UNIT VALUES'!$D$34),(Q607*'UNIT VALUES'!$D$31)+(T607*'UNIT VALUES'!$D$32)+(R607*'UNIT VALUES'!$D$34)))</f>
        <v>39323621.747118697</v>
      </c>
      <c r="W607" s="25">
        <f t="shared" si="19"/>
        <v>39323622</v>
      </c>
      <c r="X607" s="30">
        <f>ROUND(IF(C607="22", W607*'UNIT VALUES'!$D$44, W607*'UNIT VALUES'!$D$36), 0)</f>
        <v>34376733</v>
      </c>
      <c r="Y607" s="168">
        <f>ROUND(IF(C607="22", IF(U607&gt;V607,O607*'UNIT VALUES'!$D$38*'UNIT VALUES'!$D$44,O607*'UNIT VALUES'!$D$41*'UNIT VALUES'!$D$44),IF(U607&gt;V607, O607*'UNIT VALUES'!$D$28*'UNIT VALUES'!$D$36,0)), 0)</f>
        <v>0</v>
      </c>
      <c r="Z607" s="168">
        <f>ROUND(IF(C607="22", IF(U607&gt;V607,Q607*'UNIT VALUES'!$D$39*'UNIT VALUES'!$D$44,Q607*'UNIT VALUES'!$D$42*'UNIT VALUES'!$D$44), IF(U607&gt;V607, Q607*'UNIT VALUES'!$D$29*'UNIT VALUES'!$D$36, Q607*'UNIT VALUES'!$D$31*'UNIT VALUES'!$D$36)),0)</f>
        <v>4009215</v>
      </c>
      <c r="AA607" s="168">
        <f>ROUND(IF(C607="22", IF(U607&gt;V607,0,R607*'UNIT VALUES'!$D$43*'UNIT VALUES'!$D$44),IF(CALCS!U607&gt;CALCS!V607,0,CALCS!R607*'UNIT VALUES'!$D$34*'UNIT VALUES'!$D$36)), 0)</f>
        <v>8688830</v>
      </c>
      <c r="AB607" s="168">
        <f>ROUND(IF(C607="22",IF(U607&gt;V607,S607*'UNIT VALUES'!$D$40*'UNIT VALUES'!$D$44,0),IF(U607&gt;V607,S607*'UNIT VALUES'!$D$30*'UNIT VALUES'!$D$36)), 0)</f>
        <v>0</v>
      </c>
      <c r="AC607" s="168">
        <f>ROUND(IF(U607&gt;V607,0,IF(T607&gt;1, IF(C607="66", T607*'UNIT VALUES'!$D$33*'UNIT VALUES'!$D$36,T607*'UNIT VALUES'!$D$32*'UNIT VALUES'!$D$36),0)),0)</f>
        <v>21678688</v>
      </c>
      <c r="AD607" t="str">
        <f t="shared" si="20"/>
        <v>261698</v>
      </c>
    </row>
    <row r="608" spans="1:30" x14ac:dyDescent="0.25">
      <c r="A608" s="176" t="s">
        <v>5893</v>
      </c>
      <c r="B608" s="176" t="s">
        <v>1760</v>
      </c>
      <c r="C608" s="176" t="s">
        <v>27</v>
      </c>
      <c r="D608" s="176" t="s">
        <v>28</v>
      </c>
      <c r="E608" s="176" t="s">
        <v>1761</v>
      </c>
      <c r="F608" s="176" t="s">
        <v>1784</v>
      </c>
      <c r="G608" s="176" t="s">
        <v>22</v>
      </c>
      <c r="H608" s="176" t="s">
        <v>23</v>
      </c>
      <c r="I608" s="176" t="s">
        <v>1785</v>
      </c>
      <c r="J608" s="176" t="s">
        <v>1786</v>
      </c>
      <c r="K608" s="176" t="s">
        <v>3340</v>
      </c>
      <c r="L608" s="176" t="s">
        <v>5894</v>
      </c>
      <c r="M608" s="177">
        <v>51392</v>
      </c>
      <c r="N608" s="177">
        <v>51392</v>
      </c>
      <c r="O608" s="177">
        <v>48870</v>
      </c>
      <c r="P608" s="177">
        <v>0</v>
      </c>
      <c r="Q608" s="177">
        <v>14342</v>
      </c>
      <c r="R608" s="177">
        <v>1703</v>
      </c>
      <c r="S608" s="177">
        <v>186</v>
      </c>
      <c r="T608" s="24">
        <f>IF(P608&gt;0, ROUND(IF(IF(OR(C608="51", C608="52", C608="66"), (L608*'UNIT VALUES'!$C$26)-CALCS!P608,0)&gt;0, IF(OR(C608="51", C608="52", C608="66"), (L608*'UNIT VALUES'!$C$26)-CALCS!P608,0), 0), 0), ROUND(IF(IF(OR(C608="51", C608="52", C608="66"), (L608*'UNIT VALUES'!$C$26)-CALCS!O608,0)&gt;0, IF(OR(C608="51", C608="52", C608="66"), (L608*'UNIT VALUES'!$C$26)-CALCS!O608,0), 0), 0))</f>
        <v>0</v>
      </c>
      <c r="U608" s="25">
        <f>IF(C608="22", (O608*'UNIT VALUES'!$D$38)+(Q608*'UNIT VALUES'!$D$39)+(S608*'UNIT VALUES'!$D$40), (O608*'UNIT VALUES'!$D$28)+(Q608*'UNIT VALUES'!$D$29)+(S608*'UNIT VALUES'!$D$30))</f>
        <v>532502.99850309454</v>
      </c>
      <c r="V608" s="25">
        <f>IF(C608="22",(O608*'UNIT VALUES'!$D$41)+(Q608*'UNIT VALUES'!$D$42)+(R608*'UNIT VALUES'!$D$43),IF(C608="66",(Q608*'UNIT VALUES'!$D$31)+(T608*'UNIT VALUES'!$D$33)+(R608*'UNIT VALUES'!$D$34),(Q608*'UNIT VALUES'!$D$31)+(T608*'UNIT VALUES'!$D$32)+(R608*'UNIT VALUES'!$D$34)))</f>
        <v>379718.56823781005</v>
      </c>
      <c r="W608" s="25">
        <f t="shared" si="19"/>
        <v>532503</v>
      </c>
      <c r="X608" s="30">
        <f>ROUND(IF(C608="22", W608*'UNIT VALUES'!$D$44, W608*'UNIT VALUES'!$D$36), 0)</f>
        <v>465514</v>
      </c>
      <c r="Y608" s="168">
        <f>ROUND(IF(C608="22", IF(U608&gt;V608,O608*'UNIT VALUES'!$D$38*'UNIT VALUES'!$D$44,O608*'UNIT VALUES'!$D$41*'UNIT VALUES'!$D$44),IF(U608&gt;V608, O608*'UNIT VALUES'!$D$28*'UNIT VALUES'!$D$36,0)), 0)</f>
        <v>88854</v>
      </c>
      <c r="Z608" s="168">
        <f>ROUND(IF(C608="22", IF(U608&gt;V608,Q608*'UNIT VALUES'!$D$39*'UNIT VALUES'!$D$44,Q608*'UNIT VALUES'!$D$42*'UNIT VALUES'!$D$44), IF(U608&gt;V608, Q608*'UNIT VALUES'!$D$29*'UNIT VALUES'!$D$36, Q608*'UNIT VALUES'!$D$31*'UNIT VALUES'!$D$36)),0)</f>
        <v>350115</v>
      </c>
      <c r="AA608" s="168">
        <f>ROUND(IF(C608="22", IF(U608&gt;V608,0,R608*'UNIT VALUES'!$D$43*'UNIT VALUES'!$D$44),IF(CALCS!U608&gt;CALCS!V608,0,CALCS!R608*'UNIT VALUES'!$D$34*'UNIT VALUES'!$D$36)), 0)</f>
        <v>0</v>
      </c>
      <c r="AB608" s="168">
        <f>ROUND(IF(C608="22",IF(U608&gt;V608,S608*'UNIT VALUES'!$D$40*'UNIT VALUES'!$D$44,0),IF(U608&gt;V608,S608*'UNIT VALUES'!$D$30*'UNIT VALUES'!$D$36)), 0)</f>
        <v>26545</v>
      </c>
      <c r="AC608" s="168">
        <f>ROUND(IF(U608&gt;V608,0,IF(T608&gt;1, IF(C608="66", T608*'UNIT VALUES'!$D$33*'UNIT VALUES'!$D$36,T608*'UNIT VALUES'!$D$32*'UNIT VALUES'!$D$36),0)),0)</f>
        <v>0</v>
      </c>
      <c r="AD608" t="str">
        <f t="shared" si="20"/>
        <v>261848</v>
      </c>
    </row>
    <row r="609" spans="1:30" x14ac:dyDescent="0.25">
      <c r="A609" s="176" t="s">
        <v>5895</v>
      </c>
      <c r="B609" s="176" t="s">
        <v>1760</v>
      </c>
      <c r="C609" s="176" t="s">
        <v>27</v>
      </c>
      <c r="D609" s="176" t="s">
        <v>28</v>
      </c>
      <c r="E609" s="176" t="s">
        <v>1761</v>
      </c>
      <c r="F609" s="176" t="s">
        <v>1788</v>
      </c>
      <c r="G609" s="176" t="s">
        <v>95</v>
      </c>
      <c r="H609" s="176" t="s">
        <v>23</v>
      </c>
      <c r="I609" s="176" t="s">
        <v>1789</v>
      </c>
      <c r="J609" s="176" t="s">
        <v>4648</v>
      </c>
      <c r="K609" s="176" t="s">
        <v>3340</v>
      </c>
      <c r="L609" s="176" t="s">
        <v>5896</v>
      </c>
      <c r="M609" s="177">
        <v>58056</v>
      </c>
      <c r="N609" s="177">
        <v>58056</v>
      </c>
      <c r="O609" s="177">
        <v>81129</v>
      </c>
      <c r="P609" s="177">
        <v>0</v>
      </c>
      <c r="Q609" s="177">
        <v>6429</v>
      </c>
      <c r="R609" s="177">
        <v>962</v>
      </c>
      <c r="S609" s="177">
        <v>279</v>
      </c>
      <c r="T609" s="24">
        <f>IF(P609&gt;0, ROUND(IF(IF(OR(C609="51", C609="52", C609="66"), (L609*'UNIT VALUES'!$C$26)-CALCS!P609,0)&gt;0, IF(OR(C609="51", C609="52", C609="66"), (L609*'UNIT VALUES'!$C$26)-CALCS!P609,0), 0), 0), ROUND(IF(IF(OR(C609="51", C609="52", C609="66"), (L609*'UNIT VALUES'!$C$26)-CALCS!O609,0)&gt;0, IF(OR(C609="51", C609="52", C609="66"), (L609*'UNIT VALUES'!$C$26)-CALCS!O609,0), 0), 0))</f>
        <v>0</v>
      </c>
      <c r="U609" s="25">
        <f>IF(C609="22", (O609*'UNIT VALUES'!$D$38)+(Q609*'UNIT VALUES'!$D$39)+(S609*'UNIT VALUES'!$D$40), (O609*'UNIT VALUES'!$D$28)+(Q609*'UNIT VALUES'!$D$29)+(S609*'UNIT VALUES'!$D$30))</f>
        <v>393808.95934995066</v>
      </c>
      <c r="V609" s="25">
        <f>IF(C609="22",(O609*'UNIT VALUES'!$D$41)+(Q609*'UNIT VALUES'!$D$42)+(R609*'UNIT VALUES'!$D$43),IF(C609="66",(Q609*'UNIT VALUES'!$D$31)+(T609*'UNIT VALUES'!$D$33)+(R609*'UNIT VALUES'!$D$34),(Q609*'UNIT VALUES'!$D$31)+(T609*'UNIT VALUES'!$D$32)+(R609*'UNIT VALUES'!$D$34)))</f>
        <v>186473.48080904374</v>
      </c>
      <c r="W609" s="25">
        <f t="shared" si="19"/>
        <v>393809</v>
      </c>
      <c r="X609" s="30">
        <f>ROUND(IF(C609="22", W609*'UNIT VALUES'!$D$44, W609*'UNIT VALUES'!$D$36), 0)</f>
        <v>344268</v>
      </c>
      <c r="Y609" s="168">
        <f>ROUND(IF(C609="22", IF(U609&gt;V609,O609*'UNIT VALUES'!$D$38*'UNIT VALUES'!$D$44,O609*'UNIT VALUES'!$D$41*'UNIT VALUES'!$D$44),IF(U609&gt;V609, O609*'UNIT VALUES'!$D$28*'UNIT VALUES'!$D$36,0)), 0)</f>
        <v>147507</v>
      </c>
      <c r="Z609" s="168">
        <f>ROUND(IF(C609="22", IF(U609&gt;V609,Q609*'UNIT VALUES'!$D$39*'UNIT VALUES'!$D$44,Q609*'UNIT VALUES'!$D$42*'UNIT VALUES'!$D$44), IF(U609&gt;V609, Q609*'UNIT VALUES'!$D$29*'UNIT VALUES'!$D$36, Q609*'UNIT VALUES'!$D$31*'UNIT VALUES'!$D$36)),0)</f>
        <v>156944</v>
      </c>
      <c r="AA609" s="168">
        <f>ROUND(IF(C609="22", IF(U609&gt;V609,0,R609*'UNIT VALUES'!$D$43*'UNIT VALUES'!$D$44),IF(CALCS!U609&gt;CALCS!V609,0,CALCS!R609*'UNIT VALUES'!$D$34*'UNIT VALUES'!$D$36)), 0)</f>
        <v>0</v>
      </c>
      <c r="AB609" s="168">
        <f>ROUND(IF(C609="22",IF(U609&gt;V609,S609*'UNIT VALUES'!$D$40*'UNIT VALUES'!$D$44,0),IF(U609&gt;V609,S609*'UNIT VALUES'!$D$30*'UNIT VALUES'!$D$36)), 0)</f>
        <v>39817</v>
      </c>
      <c r="AC609" s="168">
        <f>ROUND(IF(U609&gt;V609,0,IF(T609&gt;1, IF(C609="66", T609*'UNIT VALUES'!$D$33*'UNIT VALUES'!$D$36,T609*'UNIT VALUES'!$D$32*'UNIT VALUES'!$D$36),0)),0)</f>
        <v>0</v>
      </c>
      <c r="AD609" t="str">
        <f t="shared" si="20"/>
        <v>262096</v>
      </c>
    </row>
    <row r="610" spans="1:30" x14ac:dyDescent="0.25">
      <c r="A610" s="176" t="s">
        <v>5897</v>
      </c>
      <c r="B610" s="176" t="s">
        <v>1760</v>
      </c>
      <c r="C610" s="176" t="s">
        <v>27</v>
      </c>
      <c r="D610" s="176" t="s">
        <v>28</v>
      </c>
      <c r="E610" s="176" t="s">
        <v>1761</v>
      </c>
      <c r="F610" s="176" t="s">
        <v>1791</v>
      </c>
      <c r="G610" s="176" t="s">
        <v>1792</v>
      </c>
      <c r="H610" s="176" t="s">
        <v>23</v>
      </c>
      <c r="I610" s="176" t="s">
        <v>373</v>
      </c>
      <c r="J610" s="176" t="s">
        <v>1793</v>
      </c>
      <c r="K610" s="176" t="s">
        <v>3340</v>
      </c>
      <c r="L610" s="176" t="s">
        <v>5898</v>
      </c>
      <c r="M610" s="177">
        <v>159611</v>
      </c>
      <c r="N610" s="177">
        <v>159611</v>
      </c>
      <c r="O610" s="177">
        <v>97386</v>
      </c>
      <c r="P610" s="177">
        <v>0</v>
      </c>
      <c r="Q610" s="177">
        <v>40069</v>
      </c>
      <c r="R610" s="177">
        <v>12972</v>
      </c>
      <c r="S610" s="177">
        <v>721</v>
      </c>
      <c r="T610" s="24">
        <f>IF(P610&gt;0, ROUND(IF(IF(OR(C610="51", C610="52", C610="66"), (L610*'UNIT VALUES'!$C$26)-CALCS!P610,0)&gt;0, IF(OR(C610="51", C610="52", C610="66"), (L610*'UNIT VALUES'!$C$26)-CALCS!P610,0), 0), 0), ROUND(IF(IF(OR(C610="51", C610="52", C610="66"), (L610*'UNIT VALUES'!$C$26)-CALCS!O610,0)&gt;0, IF(OR(C610="51", C610="52", C610="66"), (L610*'UNIT VALUES'!$C$26)-CALCS!O610,0), 0), 0))</f>
        <v>213739</v>
      </c>
      <c r="U610" s="25">
        <f>IF(C610="22", (O610*'UNIT VALUES'!$D$38)+(Q610*'UNIT VALUES'!$D$39)+(S610*'UNIT VALUES'!$D$40), (O610*'UNIT VALUES'!$D$28)+(Q610*'UNIT VALUES'!$D$29)+(S610*'UNIT VALUES'!$D$30))</f>
        <v>1439168.0612237237</v>
      </c>
      <c r="V610" s="25">
        <f>IF(C610="22",(O610*'UNIT VALUES'!$D$41)+(Q610*'UNIT VALUES'!$D$42)+(R610*'UNIT VALUES'!$D$43),IF(C610="66",(Q610*'UNIT VALUES'!$D$31)+(T610*'UNIT VALUES'!$D$33)+(R610*'UNIT VALUES'!$D$34),(Q610*'UNIT VALUES'!$D$31)+(T610*'UNIT VALUES'!$D$32)+(R610*'UNIT VALUES'!$D$34)))</f>
        <v>4429767.3254715595</v>
      </c>
      <c r="W610" s="25">
        <f t="shared" si="19"/>
        <v>4429767</v>
      </c>
      <c r="X610" s="30">
        <f>ROUND(IF(C610="22", W610*'UNIT VALUES'!$D$44, W610*'UNIT VALUES'!$D$36), 0)</f>
        <v>3872505</v>
      </c>
      <c r="Y610" s="168">
        <f>ROUND(IF(C610="22", IF(U610&gt;V610,O610*'UNIT VALUES'!$D$38*'UNIT VALUES'!$D$44,O610*'UNIT VALUES'!$D$41*'UNIT VALUES'!$D$44),IF(U610&gt;V610, O610*'UNIT VALUES'!$D$28*'UNIT VALUES'!$D$36,0)), 0)</f>
        <v>0</v>
      </c>
      <c r="Z610" s="168">
        <f>ROUND(IF(C610="22", IF(U610&gt;V610,Q610*'UNIT VALUES'!$D$39*'UNIT VALUES'!$D$44,Q610*'UNIT VALUES'!$D$42*'UNIT VALUES'!$D$44), IF(U610&gt;V610, Q610*'UNIT VALUES'!$D$29*'UNIT VALUES'!$D$36, Q610*'UNIT VALUES'!$D$31*'UNIT VALUES'!$D$36)),0)</f>
        <v>586896</v>
      </c>
      <c r="AA610" s="168">
        <f>ROUND(IF(C610="22", IF(U610&gt;V610,0,R610*'UNIT VALUES'!$D$43*'UNIT VALUES'!$D$44),IF(CALCS!U610&gt;CALCS!V610,0,CALCS!R610*'UNIT VALUES'!$D$34*'UNIT VALUES'!$D$36)), 0)</f>
        <v>928385</v>
      </c>
      <c r="AB610" s="168">
        <f>ROUND(IF(C610="22",IF(U610&gt;V610,S610*'UNIT VALUES'!$D$40*'UNIT VALUES'!$D$44,0),IF(U610&gt;V610,S610*'UNIT VALUES'!$D$30*'UNIT VALUES'!$D$36)), 0)</f>
        <v>0</v>
      </c>
      <c r="AC610" s="168">
        <f>ROUND(IF(U610&gt;V610,0,IF(T610&gt;1, IF(C610="66", T610*'UNIT VALUES'!$D$33*'UNIT VALUES'!$D$36,T610*'UNIT VALUES'!$D$32*'UNIT VALUES'!$D$36),0)),0)</f>
        <v>2357224</v>
      </c>
      <c r="AD610" t="str">
        <f t="shared" si="20"/>
        <v>262172</v>
      </c>
    </row>
    <row r="611" spans="1:30" x14ac:dyDescent="0.25">
      <c r="A611" s="176" t="s">
        <v>5899</v>
      </c>
      <c r="B611" s="176" t="s">
        <v>1760</v>
      </c>
      <c r="C611" s="176" t="s">
        <v>27</v>
      </c>
      <c r="D611" s="176" t="s">
        <v>28</v>
      </c>
      <c r="E611" s="176" t="s">
        <v>1761</v>
      </c>
      <c r="F611" s="176" t="s">
        <v>1692</v>
      </c>
      <c r="G611" s="176" t="s">
        <v>43</v>
      </c>
      <c r="H611" s="176" t="s">
        <v>23</v>
      </c>
      <c r="I611" s="176" t="s">
        <v>1795</v>
      </c>
      <c r="J611" s="176" t="s">
        <v>1796</v>
      </c>
      <c r="K611" s="176" t="s">
        <v>3340</v>
      </c>
      <c r="L611" s="176" t="s">
        <v>5900</v>
      </c>
      <c r="M611" s="177">
        <v>181843</v>
      </c>
      <c r="N611" s="177">
        <v>181843</v>
      </c>
      <c r="O611" s="177">
        <v>196445</v>
      </c>
      <c r="P611" s="177">
        <v>0</v>
      </c>
      <c r="Q611" s="177">
        <v>48267</v>
      </c>
      <c r="R611" s="177">
        <v>29741</v>
      </c>
      <c r="S611" s="177">
        <v>1655</v>
      </c>
      <c r="T611" s="24">
        <f>IF(P611&gt;0, ROUND(IF(IF(OR(C611="51", C611="52", C611="66"), (L611*'UNIT VALUES'!$C$26)-CALCS!P611,0)&gt;0, IF(OR(C611="51", C611="52", C611="66"), (L611*'UNIT VALUES'!$C$26)-CALCS!P611,0), 0), 0), ROUND(IF(IF(OR(C611="51", C611="52", C611="66"), (L611*'UNIT VALUES'!$C$26)-CALCS!O611,0)&gt;0, IF(OR(C611="51", C611="52", C611="66"), (L611*'UNIT VALUES'!$C$26)-CALCS!O611,0), 0), 0))</f>
        <v>83674</v>
      </c>
      <c r="U611" s="25">
        <f>IF(C611="22", (O611*'UNIT VALUES'!$D$38)+(Q611*'UNIT VALUES'!$D$39)+(S611*'UNIT VALUES'!$D$40), (O611*'UNIT VALUES'!$D$28)+(Q611*'UNIT VALUES'!$D$29)+(S611*'UNIT VALUES'!$D$30))</f>
        <v>2026595.8384714485</v>
      </c>
      <c r="V611" s="25">
        <f>IF(C611="22",(O611*'UNIT VALUES'!$D$41)+(Q611*'UNIT VALUES'!$D$42)+(R611*'UNIT VALUES'!$D$43),IF(C611="66",(Q611*'UNIT VALUES'!$D$31)+(T611*'UNIT VALUES'!$D$33)+(R611*'UNIT VALUES'!$D$34),(Q611*'UNIT VALUES'!$D$31)+(T611*'UNIT VALUES'!$D$32)+(R611*'UNIT VALUES'!$D$34)))</f>
        <v>4299114.588187661</v>
      </c>
      <c r="W611" s="25">
        <f t="shared" si="19"/>
        <v>4299115</v>
      </c>
      <c r="X611" s="30">
        <f>ROUND(IF(C611="22", W611*'UNIT VALUES'!$D$44, W611*'UNIT VALUES'!$D$36), 0)</f>
        <v>3758289</v>
      </c>
      <c r="Y611" s="168">
        <f>ROUND(IF(C611="22", IF(U611&gt;V611,O611*'UNIT VALUES'!$D$38*'UNIT VALUES'!$D$44,O611*'UNIT VALUES'!$D$41*'UNIT VALUES'!$D$44),IF(U611&gt;V611, O611*'UNIT VALUES'!$D$28*'UNIT VALUES'!$D$36,0)), 0)</f>
        <v>0</v>
      </c>
      <c r="Z611" s="168">
        <f>ROUND(IF(C611="22", IF(U611&gt;V611,Q611*'UNIT VALUES'!$D$39*'UNIT VALUES'!$D$44,Q611*'UNIT VALUES'!$D$42*'UNIT VALUES'!$D$44), IF(U611&gt;V611, Q611*'UNIT VALUES'!$D$29*'UNIT VALUES'!$D$36, Q611*'UNIT VALUES'!$D$31*'UNIT VALUES'!$D$36)),0)</f>
        <v>706973</v>
      </c>
      <c r="AA611" s="168">
        <f>ROUND(IF(C611="22", IF(U611&gt;V611,0,R611*'UNIT VALUES'!$D$43*'UNIT VALUES'!$D$44),IF(CALCS!U611&gt;CALCS!V611,0,CALCS!R611*'UNIT VALUES'!$D$34*'UNIT VALUES'!$D$36)), 0)</f>
        <v>2128515</v>
      </c>
      <c r="AB611" s="168">
        <f>ROUND(IF(C611="22",IF(U611&gt;V611,S611*'UNIT VALUES'!$D$40*'UNIT VALUES'!$D$44,0),IF(U611&gt;V611,S611*'UNIT VALUES'!$D$30*'UNIT VALUES'!$D$36)), 0)</f>
        <v>0</v>
      </c>
      <c r="AC611" s="168">
        <f>ROUND(IF(U611&gt;V611,0,IF(T611&gt;1, IF(C611="66", T611*'UNIT VALUES'!$D$33*'UNIT VALUES'!$D$36,T611*'UNIT VALUES'!$D$32*'UNIT VALUES'!$D$36),0)),0)</f>
        <v>922800</v>
      </c>
      <c r="AD611" t="str">
        <f t="shared" si="20"/>
        <v>262544</v>
      </c>
    </row>
    <row r="612" spans="1:30" x14ac:dyDescent="0.25">
      <c r="A612" s="176" t="s">
        <v>5901</v>
      </c>
      <c r="B612" s="176" t="s">
        <v>1760</v>
      </c>
      <c r="C612" s="176" t="s">
        <v>47</v>
      </c>
      <c r="D612" s="176" t="s">
        <v>48</v>
      </c>
      <c r="E612" s="176" t="s">
        <v>1761</v>
      </c>
      <c r="F612" s="176" t="s">
        <v>1798</v>
      </c>
      <c r="G612" s="176" t="s">
        <v>22</v>
      </c>
      <c r="H612" s="176" t="s">
        <v>23</v>
      </c>
      <c r="I612" s="176" t="s">
        <v>1799</v>
      </c>
      <c r="J612" s="176" t="s">
        <v>1796</v>
      </c>
      <c r="K612" s="176" t="s">
        <v>3340</v>
      </c>
      <c r="L612" s="176" t="s">
        <v>5902</v>
      </c>
      <c r="M612" s="177">
        <v>26281</v>
      </c>
      <c r="N612" s="177">
        <v>26281</v>
      </c>
      <c r="O612" s="177">
        <v>33543</v>
      </c>
      <c r="P612" s="177">
        <v>0</v>
      </c>
      <c r="Q612" s="177">
        <v>5587</v>
      </c>
      <c r="R612" s="177">
        <v>2513</v>
      </c>
      <c r="S612" s="177">
        <v>517</v>
      </c>
      <c r="T612" s="24">
        <f>IF(P612&gt;0, ROUND(IF(IF(OR(C612="51", C612="52", C612="66"), (L612*'UNIT VALUES'!$C$26)-CALCS!P612,0)&gt;0, IF(OR(C612="51", C612="52", C612="66"), (L612*'UNIT VALUES'!$C$26)-CALCS!P612,0), 0), 0), ROUND(IF(IF(OR(C612="51", C612="52", C612="66"), (L612*'UNIT VALUES'!$C$26)-CALCS!O612,0)&gt;0, IF(OR(C612="51", C612="52", C612="66"), (L612*'UNIT VALUES'!$C$26)-CALCS!O612,0), 0), 0))</f>
        <v>5600</v>
      </c>
      <c r="U612" s="25">
        <f>IF(C612="22", (O612*'UNIT VALUES'!$D$38)+(Q612*'UNIT VALUES'!$D$39)+(S612*'UNIT VALUES'!$D$40), (O612*'UNIT VALUES'!$D$28)+(Q612*'UNIT VALUES'!$D$29)+(S612*'UNIT VALUES'!$D$30))</f>
        <v>310179.50889934856</v>
      </c>
      <c r="V612" s="25">
        <f>IF(C612="22",(O612*'UNIT VALUES'!$D$41)+(Q612*'UNIT VALUES'!$D$42)+(R612*'UNIT VALUES'!$D$43),IF(C612="66",(Q612*'UNIT VALUES'!$D$31)+(T612*'UNIT VALUES'!$D$33)+(R612*'UNIT VALUES'!$D$34),(Q612*'UNIT VALUES'!$D$31)+(T612*'UNIT VALUES'!$D$32)+(R612*'UNIT VALUES'!$D$34)))</f>
        <v>369988.97070779535</v>
      </c>
      <c r="W612" s="25">
        <f t="shared" si="19"/>
        <v>369989</v>
      </c>
      <c r="X612" s="30">
        <f>ROUND(IF(C612="22", W612*'UNIT VALUES'!$D$44, W612*'UNIT VALUES'!$D$36), 0)</f>
        <v>323445</v>
      </c>
      <c r="Y612" s="168">
        <f>ROUND(IF(C612="22", IF(U612&gt;V612,O612*'UNIT VALUES'!$D$38*'UNIT VALUES'!$D$44,O612*'UNIT VALUES'!$D$41*'UNIT VALUES'!$D$44),IF(U612&gt;V612, O612*'UNIT VALUES'!$D$28*'UNIT VALUES'!$D$36,0)), 0)</f>
        <v>0</v>
      </c>
      <c r="Z612" s="168">
        <f>ROUND(IF(C612="22", IF(U612&gt;V612,Q612*'UNIT VALUES'!$D$39*'UNIT VALUES'!$D$44,Q612*'UNIT VALUES'!$D$42*'UNIT VALUES'!$D$44), IF(U612&gt;V612, Q612*'UNIT VALUES'!$D$29*'UNIT VALUES'!$D$36, Q612*'UNIT VALUES'!$D$31*'UNIT VALUES'!$D$36)),0)</f>
        <v>81834</v>
      </c>
      <c r="AA612" s="168">
        <f>ROUND(IF(C612="22", IF(U612&gt;V612,0,R612*'UNIT VALUES'!$D$43*'UNIT VALUES'!$D$44),IF(CALCS!U612&gt;CALCS!V612,0,CALCS!R612*'UNIT VALUES'!$D$34*'UNIT VALUES'!$D$36)), 0)</f>
        <v>179851</v>
      </c>
      <c r="AB612" s="168">
        <f>ROUND(IF(C612="22",IF(U612&gt;V612,S612*'UNIT VALUES'!$D$40*'UNIT VALUES'!$D$44,0),IF(U612&gt;V612,S612*'UNIT VALUES'!$D$30*'UNIT VALUES'!$D$36)), 0)</f>
        <v>0</v>
      </c>
      <c r="AC612" s="168">
        <f>ROUND(IF(U612&gt;V612,0,IF(T612&gt;1, IF(C612="66", T612*'UNIT VALUES'!$D$33*'UNIT VALUES'!$D$36,T612*'UNIT VALUES'!$D$32*'UNIT VALUES'!$D$36),0)),0)</f>
        <v>61760</v>
      </c>
      <c r="AD612" t="str">
        <f t="shared" si="20"/>
        <v>262940</v>
      </c>
    </row>
    <row r="613" spans="1:30" x14ac:dyDescent="0.25">
      <c r="A613" s="176" t="s">
        <v>5903</v>
      </c>
      <c r="B613" s="176" t="s">
        <v>1760</v>
      </c>
      <c r="C613" s="176" t="s">
        <v>27</v>
      </c>
      <c r="D613" s="176" t="s">
        <v>28</v>
      </c>
      <c r="E613" s="176" t="s">
        <v>1761</v>
      </c>
      <c r="F613" s="176" t="s">
        <v>1801</v>
      </c>
      <c r="G613" s="176" t="s">
        <v>618</v>
      </c>
      <c r="H613" s="176" t="s">
        <v>23</v>
      </c>
      <c r="I613" s="176" t="s">
        <v>1802</v>
      </c>
      <c r="J613" s="176" t="s">
        <v>1803</v>
      </c>
      <c r="K613" s="176" t="s">
        <v>3340</v>
      </c>
      <c r="L613" s="176" t="s">
        <v>5904</v>
      </c>
      <c r="M613" s="177">
        <v>39739</v>
      </c>
      <c r="N613" s="177">
        <v>39739</v>
      </c>
      <c r="O613" s="177">
        <v>32918</v>
      </c>
      <c r="P613" s="177">
        <v>0</v>
      </c>
      <c r="Q613" s="177">
        <v>11702</v>
      </c>
      <c r="R613" s="177">
        <v>7236</v>
      </c>
      <c r="S613" s="177">
        <v>324</v>
      </c>
      <c r="T613" s="24">
        <f>IF(P613&gt;0, ROUND(IF(IF(OR(C613="51", C613="52", C613="66"), (L613*'UNIT VALUES'!$C$26)-CALCS!P613,0)&gt;0, IF(OR(C613="51", C613="52", C613="66"), (L613*'UNIT VALUES'!$C$26)-CALCS!P613,0), 0), 0), ROUND(IF(IF(OR(C613="51", C613="52", C613="66"), (L613*'UNIT VALUES'!$C$26)-CALCS!O613,0)&gt;0, IF(OR(C613="51", C613="52", C613="66"), (L613*'UNIT VALUES'!$C$26)-CALCS!O613,0), 0), 0))</f>
        <v>47209</v>
      </c>
      <c r="U613" s="25">
        <f>IF(C613="22", (O613*'UNIT VALUES'!$D$38)+(Q613*'UNIT VALUES'!$D$39)+(S613*'UNIT VALUES'!$D$40), (O613*'UNIT VALUES'!$D$28)+(Q613*'UNIT VALUES'!$D$29)+(S613*'UNIT VALUES'!$D$30))</f>
        <v>448132.6910315791</v>
      </c>
      <c r="V613" s="25">
        <f>IF(C613="22",(O613*'UNIT VALUES'!$D$41)+(Q613*'UNIT VALUES'!$D$42)+(R613*'UNIT VALUES'!$D$43),IF(C613="66",(Q613*'UNIT VALUES'!$D$31)+(T613*'UNIT VALUES'!$D$33)+(R613*'UNIT VALUES'!$D$34),(Q613*'UNIT VALUES'!$D$31)+(T613*'UNIT VALUES'!$D$32)+(R613*'UNIT VALUES'!$D$34)))</f>
        <v>1384024.2294982576</v>
      </c>
      <c r="W613" s="25">
        <f t="shared" si="19"/>
        <v>1384024</v>
      </c>
      <c r="X613" s="30">
        <f>ROUND(IF(C613="22", W613*'UNIT VALUES'!$D$44, W613*'UNIT VALUES'!$D$36), 0)</f>
        <v>1209915</v>
      </c>
      <c r="Y613" s="168">
        <f>ROUND(IF(C613="22", IF(U613&gt;V613,O613*'UNIT VALUES'!$D$38*'UNIT VALUES'!$D$44,O613*'UNIT VALUES'!$D$41*'UNIT VALUES'!$D$44),IF(U613&gt;V613, O613*'UNIT VALUES'!$D$28*'UNIT VALUES'!$D$36,0)), 0)</f>
        <v>0</v>
      </c>
      <c r="Z613" s="168">
        <f>ROUND(IF(C613="22", IF(U613&gt;V613,Q613*'UNIT VALUES'!$D$39*'UNIT VALUES'!$D$44,Q613*'UNIT VALUES'!$D$42*'UNIT VALUES'!$D$44), IF(U613&gt;V613, Q613*'UNIT VALUES'!$D$29*'UNIT VALUES'!$D$36, Q613*'UNIT VALUES'!$D$31*'UNIT VALUES'!$D$36)),0)</f>
        <v>171401</v>
      </c>
      <c r="AA613" s="168">
        <f>ROUND(IF(C613="22", IF(U613&gt;V613,0,R613*'UNIT VALUES'!$D$43*'UNIT VALUES'!$D$44),IF(CALCS!U613&gt;CALCS!V613,0,CALCS!R613*'UNIT VALUES'!$D$34*'UNIT VALUES'!$D$36)), 0)</f>
        <v>517869</v>
      </c>
      <c r="AB613" s="168">
        <f>ROUND(IF(C613="22",IF(U613&gt;V613,S613*'UNIT VALUES'!$D$40*'UNIT VALUES'!$D$44,0),IF(U613&gt;V613,S613*'UNIT VALUES'!$D$30*'UNIT VALUES'!$D$36)), 0)</f>
        <v>0</v>
      </c>
      <c r="AC613" s="168">
        <f>ROUND(IF(U613&gt;V613,0,IF(T613&gt;1, IF(C613="66", T613*'UNIT VALUES'!$D$33*'UNIT VALUES'!$D$36,T613*'UNIT VALUES'!$D$32*'UNIT VALUES'!$D$36),0)),0)</f>
        <v>520645</v>
      </c>
      <c r="AD613" t="str">
        <f t="shared" si="20"/>
        <v>263174</v>
      </c>
    </row>
    <row r="614" spans="1:30" x14ac:dyDescent="0.25">
      <c r="A614" s="176" t="s">
        <v>5905</v>
      </c>
      <c r="B614" s="176" t="s">
        <v>1760</v>
      </c>
      <c r="C614" s="176" t="s">
        <v>27</v>
      </c>
      <c r="D614" s="176" t="s">
        <v>28</v>
      </c>
      <c r="E614" s="176" t="s">
        <v>1761</v>
      </c>
      <c r="F614" s="176" t="s">
        <v>1805</v>
      </c>
      <c r="G614" s="176" t="s">
        <v>66</v>
      </c>
      <c r="H614" s="176" t="s">
        <v>23</v>
      </c>
      <c r="I614" s="176" t="s">
        <v>1806</v>
      </c>
      <c r="J614" s="176" t="s">
        <v>1807</v>
      </c>
      <c r="K614" s="176" t="s">
        <v>3340</v>
      </c>
      <c r="L614" s="176" t="s">
        <v>5906</v>
      </c>
      <c r="M614" s="177">
        <v>79722</v>
      </c>
      <c r="N614" s="177">
        <v>79722</v>
      </c>
      <c r="O614" s="177">
        <v>75984</v>
      </c>
      <c r="P614" s="177">
        <v>0</v>
      </c>
      <c r="Q614" s="177">
        <v>23231</v>
      </c>
      <c r="R614" s="177">
        <v>9588</v>
      </c>
      <c r="S614" s="177">
        <v>486</v>
      </c>
      <c r="T614" s="24">
        <f>IF(P614&gt;0, ROUND(IF(IF(OR(C614="51", C614="52", C614="66"), (L614*'UNIT VALUES'!$C$26)-CALCS!P614,0)&gt;0, IF(OR(C614="51", C614="52", C614="66"), (L614*'UNIT VALUES'!$C$26)-CALCS!P614,0), 0), 0), ROUND(IF(IF(OR(C614="51", C614="52", C614="66"), (L614*'UNIT VALUES'!$C$26)-CALCS!O614,0)&gt;0, IF(OR(C614="51", C614="52", C614="66"), (L614*'UNIT VALUES'!$C$26)-CALCS!O614,0), 0), 0))</f>
        <v>53700</v>
      </c>
      <c r="U614" s="25">
        <f>IF(C614="22", (O614*'UNIT VALUES'!$D$38)+(Q614*'UNIT VALUES'!$D$39)+(S614*'UNIT VALUES'!$D$40), (O614*'UNIT VALUES'!$D$28)+(Q614*'UNIT VALUES'!$D$29)+(S614*'UNIT VALUES'!$D$30))</f>
        <v>886093.90089199063</v>
      </c>
      <c r="V614" s="25">
        <f>IF(C614="22",(O614*'UNIT VALUES'!$D$41)+(Q614*'UNIT VALUES'!$D$42)+(R614*'UNIT VALUES'!$D$43),IF(C614="66",(Q614*'UNIT VALUES'!$D$31)+(T614*'UNIT VALUES'!$D$33)+(R614*'UNIT VALUES'!$D$34),(Q614*'UNIT VALUES'!$D$31)+(T614*'UNIT VALUES'!$D$32)+(R614*'UNIT VALUES'!$D$34)))</f>
        <v>1851630.6076662047</v>
      </c>
      <c r="W614" s="25">
        <f t="shared" si="19"/>
        <v>1851631</v>
      </c>
      <c r="X614" s="30">
        <f>ROUND(IF(C614="22", W614*'UNIT VALUES'!$D$44, W614*'UNIT VALUES'!$D$36), 0)</f>
        <v>1618697</v>
      </c>
      <c r="Y614" s="168">
        <f>ROUND(IF(C614="22", IF(U614&gt;V614,O614*'UNIT VALUES'!$D$38*'UNIT VALUES'!$D$44,O614*'UNIT VALUES'!$D$41*'UNIT VALUES'!$D$44),IF(U614&gt;V614, O614*'UNIT VALUES'!$D$28*'UNIT VALUES'!$D$36,0)), 0)</f>
        <v>0</v>
      </c>
      <c r="Z614" s="168">
        <f>ROUND(IF(C614="22", IF(U614&gt;V614,Q614*'UNIT VALUES'!$D$39*'UNIT VALUES'!$D$44,Q614*'UNIT VALUES'!$D$42*'UNIT VALUES'!$D$44), IF(U614&gt;V614, Q614*'UNIT VALUES'!$D$29*'UNIT VALUES'!$D$36, Q614*'UNIT VALUES'!$D$31*'UNIT VALUES'!$D$36)),0)</f>
        <v>340268</v>
      </c>
      <c r="AA614" s="168">
        <f>ROUND(IF(C614="22", IF(U614&gt;V614,0,R614*'UNIT VALUES'!$D$43*'UNIT VALUES'!$D$44),IF(CALCS!U614&gt;CALCS!V614,0,CALCS!R614*'UNIT VALUES'!$D$34*'UNIT VALUES'!$D$36)), 0)</f>
        <v>686198</v>
      </c>
      <c r="AB614" s="168">
        <f>ROUND(IF(C614="22",IF(U614&gt;V614,S614*'UNIT VALUES'!$D$40*'UNIT VALUES'!$D$44,0),IF(U614&gt;V614,S614*'UNIT VALUES'!$D$30*'UNIT VALUES'!$D$36)), 0)</f>
        <v>0</v>
      </c>
      <c r="AC614" s="168">
        <f>ROUND(IF(U614&gt;V614,0,IF(T614&gt;1, IF(C614="66", T614*'UNIT VALUES'!$D$33*'UNIT VALUES'!$D$36,T614*'UNIT VALUES'!$D$32*'UNIT VALUES'!$D$36),0)),0)</f>
        <v>592231</v>
      </c>
      <c r="AD614" t="str">
        <f t="shared" si="20"/>
        <v>263222</v>
      </c>
    </row>
    <row r="615" spans="1:30" x14ac:dyDescent="0.25">
      <c r="A615" s="176" t="s">
        <v>5907</v>
      </c>
      <c r="B615" s="176" t="s">
        <v>1760</v>
      </c>
      <c r="C615" s="176" t="s">
        <v>27</v>
      </c>
      <c r="D615" s="176" t="s">
        <v>28</v>
      </c>
      <c r="E615" s="176" t="s">
        <v>1761</v>
      </c>
      <c r="F615" s="176" t="s">
        <v>1809</v>
      </c>
      <c r="G615" s="176" t="s">
        <v>22</v>
      </c>
      <c r="H615" s="176" t="s">
        <v>23</v>
      </c>
      <c r="I615" s="176" t="s">
        <v>187</v>
      </c>
      <c r="J615" s="176" t="s">
        <v>1786</v>
      </c>
      <c r="K615" s="176" t="s">
        <v>3340</v>
      </c>
      <c r="L615" s="176" t="s">
        <v>5908</v>
      </c>
      <c r="M615" s="177">
        <v>130414</v>
      </c>
      <c r="N615" s="177">
        <v>130414</v>
      </c>
      <c r="O615" s="177">
        <v>116020</v>
      </c>
      <c r="P615" s="177">
        <v>0</v>
      </c>
      <c r="Q615" s="177">
        <v>33661</v>
      </c>
      <c r="R615" s="177">
        <v>12779</v>
      </c>
      <c r="S615" s="177">
        <v>870</v>
      </c>
      <c r="T615" s="24">
        <f>IF(P615&gt;0, ROUND(IF(IF(OR(C615="51", C615="52", C615="66"), (L615*'UNIT VALUES'!$C$26)-CALCS!P615,0)&gt;0, IF(OR(C615="51", C615="52", C615="66"), (L615*'UNIT VALUES'!$C$26)-CALCS!P615,0), 0), 0), ROUND(IF(IF(OR(C615="51", C615="52", C615="66"), (L615*'UNIT VALUES'!$C$26)-CALCS!O615,0)&gt;0, IF(OR(C615="51", C615="52", C615="66"), (L615*'UNIT VALUES'!$C$26)-CALCS!O615,0), 0), 0))</f>
        <v>54293</v>
      </c>
      <c r="U615" s="25">
        <f>IF(C615="22", (O615*'UNIT VALUES'!$D$38)+(Q615*'UNIT VALUES'!$D$39)+(S615*'UNIT VALUES'!$D$40), (O615*'UNIT VALUES'!$D$28)+(Q615*'UNIT VALUES'!$D$29)+(S615*'UNIT VALUES'!$D$30))</f>
        <v>1323305.3538199761</v>
      </c>
      <c r="V615" s="25">
        <f>IF(C615="22",(O615*'UNIT VALUES'!$D$41)+(Q615*'UNIT VALUES'!$D$42)+(R615*'UNIT VALUES'!$D$43),IF(C615="66",(Q615*'UNIT VALUES'!$D$31)+(T615*'UNIT VALUES'!$D$33)+(R615*'UNIT VALUES'!$D$34),(Q615*'UNIT VALUES'!$D$31)+(T615*'UNIT VALUES'!$D$32)+(R615*'UNIT VALUES'!$D$34)))</f>
        <v>2295103.4747643825</v>
      </c>
      <c r="W615" s="25">
        <f t="shared" si="19"/>
        <v>2295103</v>
      </c>
      <c r="X615" s="30">
        <f>ROUND(IF(C615="22", W615*'UNIT VALUES'!$D$44, W615*'UNIT VALUES'!$D$36), 0)</f>
        <v>2006380</v>
      </c>
      <c r="Y615" s="168">
        <f>ROUND(IF(C615="22", IF(U615&gt;V615,O615*'UNIT VALUES'!$D$38*'UNIT VALUES'!$D$44,O615*'UNIT VALUES'!$D$41*'UNIT VALUES'!$D$44),IF(U615&gt;V615, O615*'UNIT VALUES'!$D$28*'UNIT VALUES'!$D$36,0)), 0)</f>
        <v>0</v>
      </c>
      <c r="Z615" s="168">
        <f>ROUND(IF(C615="22", IF(U615&gt;V615,Q615*'UNIT VALUES'!$D$39*'UNIT VALUES'!$D$44,Q615*'UNIT VALUES'!$D$42*'UNIT VALUES'!$D$44), IF(U615&gt;V615, Q615*'UNIT VALUES'!$D$29*'UNIT VALUES'!$D$36, Q615*'UNIT VALUES'!$D$31*'UNIT VALUES'!$D$36)),0)</f>
        <v>493037</v>
      </c>
      <c r="AA615" s="168">
        <f>ROUND(IF(C615="22", IF(U615&gt;V615,0,R615*'UNIT VALUES'!$D$43*'UNIT VALUES'!$D$44),IF(CALCS!U615&gt;CALCS!V615,0,CALCS!R615*'UNIT VALUES'!$D$34*'UNIT VALUES'!$D$36)), 0)</f>
        <v>914572</v>
      </c>
      <c r="AB615" s="168">
        <f>ROUND(IF(C615="22",IF(U615&gt;V615,S615*'UNIT VALUES'!$D$40*'UNIT VALUES'!$D$44,0),IF(U615&gt;V615,S615*'UNIT VALUES'!$D$30*'UNIT VALUES'!$D$36)), 0)</f>
        <v>0</v>
      </c>
      <c r="AC615" s="168">
        <f>ROUND(IF(U615&gt;V615,0,IF(T615&gt;1, IF(C615="66", T615*'UNIT VALUES'!$D$33*'UNIT VALUES'!$D$36,T615*'UNIT VALUES'!$D$32*'UNIT VALUES'!$D$36),0)),0)</f>
        <v>598771</v>
      </c>
      <c r="AD615" t="str">
        <f t="shared" si="20"/>
        <v>263456</v>
      </c>
    </row>
    <row r="616" spans="1:30" x14ac:dyDescent="0.25">
      <c r="A616" s="176" t="s">
        <v>5909</v>
      </c>
      <c r="B616" s="176" t="s">
        <v>1760</v>
      </c>
      <c r="C616" s="176" t="s">
        <v>47</v>
      </c>
      <c r="D616" s="176" t="s">
        <v>48</v>
      </c>
      <c r="E616" s="176" t="s">
        <v>1761</v>
      </c>
      <c r="F616" s="176" t="s">
        <v>1811</v>
      </c>
      <c r="G616" s="176" t="s">
        <v>1242</v>
      </c>
      <c r="H616" s="176" t="s">
        <v>23</v>
      </c>
      <c r="I616" s="176" t="s">
        <v>1812</v>
      </c>
      <c r="J616" s="176" t="s">
        <v>1775</v>
      </c>
      <c r="K616" s="176" t="s">
        <v>3340</v>
      </c>
      <c r="L616" s="176" t="s">
        <v>5910</v>
      </c>
      <c r="M616" s="177">
        <v>45105</v>
      </c>
      <c r="N616" s="177">
        <v>45105</v>
      </c>
      <c r="O616" s="177">
        <v>36720</v>
      </c>
      <c r="P616" s="177">
        <v>0</v>
      </c>
      <c r="Q616" s="177">
        <v>7429</v>
      </c>
      <c r="R616" s="177">
        <v>2066</v>
      </c>
      <c r="S616" s="177">
        <v>266</v>
      </c>
      <c r="T616" s="24">
        <f>IF(P616&gt;0, ROUND(IF(IF(OR(C616="51", C616="52", C616="66"), (L616*'UNIT VALUES'!$C$26)-CALCS!P616,0)&gt;0, IF(OR(C616="51", C616="52", C616="66"), (L616*'UNIT VALUES'!$C$26)-CALCS!P616,0), 0), 0), ROUND(IF(IF(OR(C616="51", C616="52", C616="66"), (L616*'UNIT VALUES'!$C$26)-CALCS!O616,0)&gt;0, IF(OR(C616="51", C616="52", C616="66"), (L616*'UNIT VALUES'!$C$26)-CALCS!O616,0), 0), 0))</f>
        <v>48483</v>
      </c>
      <c r="U616" s="25">
        <f>IF(C616="22", (O616*'UNIT VALUES'!$D$38)+(Q616*'UNIT VALUES'!$D$39)+(S616*'UNIT VALUES'!$D$40), (O616*'UNIT VALUES'!$D$28)+(Q616*'UNIT VALUES'!$D$29)+(S616*'UNIT VALUES'!$D$30))</f>
        <v>327248.89638488181</v>
      </c>
      <c r="V616" s="25">
        <f>IF(C616="22",(O616*'UNIT VALUES'!$D$41)+(Q616*'UNIT VALUES'!$D$42)+(R616*'UNIT VALUES'!$D$43),IF(C616="66",(Q616*'UNIT VALUES'!$D$31)+(T616*'UNIT VALUES'!$D$33)+(R616*'UNIT VALUES'!$D$34),(Q616*'UNIT VALUES'!$D$31)+(T616*'UNIT VALUES'!$D$32)+(R616*'UNIT VALUES'!$D$34)))</f>
        <v>905249.23415672698</v>
      </c>
      <c r="W616" s="25">
        <f t="shared" si="19"/>
        <v>905249</v>
      </c>
      <c r="X616" s="30">
        <f>ROUND(IF(C616="22", W616*'UNIT VALUES'!$D$44, W616*'UNIT VALUES'!$D$36), 0)</f>
        <v>791369</v>
      </c>
      <c r="Y616" s="168">
        <f>ROUND(IF(C616="22", IF(U616&gt;V616,O616*'UNIT VALUES'!$D$38*'UNIT VALUES'!$D$44,O616*'UNIT VALUES'!$D$41*'UNIT VALUES'!$D$44),IF(U616&gt;V616, O616*'UNIT VALUES'!$D$28*'UNIT VALUES'!$D$36,0)), 0)</f>
        <v>0</v>
      </c>
      <c r="Z616" s="168">
        <f>ROUND(IF(C616="22", IF(U616&gt;V616,Q616*'UNIT VALUES'!$D$39*'UNIT VALUES'!$D$44,Q616*'UNIT VALUES'!$D$42*'UNIT VALUES'!$D$44), IF(U616&gt;V616, Q616*'UNIT VALUES'!$D$29*'UNIT VALUES'!$D$36, Q616*'UNIT VALUES'!$D$31*'UNIT VALUES'!$D$36)),0)</f>
        <v>108814</v>
      </c>
      <c r="AA616" s="168">
        <f>ROUND(IF(C616="22", IF(U616&gt;V616,0,R616*'UNIT VALUES'!$D$43*'UNIT VALUES'!$D$44),IF(CALCS!U616&gt;CALCS!V616,0,CALCS!R616*'UNIT VALUES'!$D$34*'UNIT VALUES'!$D$36)), 0)</f>
        <v>147860</v>
      </c>
      <c r="AB616" s="168">
        <f>ROUND(IF(C616="22",IF(U616&gt;V616,S616*'UNIT VALUES'!$D$40*'UNIT VALUES'!$D$44,0),IF(U616&gt;V616,S616*'UNIT VALUES'!$D$30*'UNIT VALUES'!$D$36)), 0)</f>
        <v>0</v>
      </c>
      <c r="AC616" s="168">
        <f>ROUND(IF(U616&gt;V616,0,IF(T616&gt;1, IF(C616="66", T616*'UNIT VALUES'!$D$33*'UNIT VALUES'!$D$36,T616*'UNIT VALUES'!$D$32*'UNIT VALUES'!$D$36),0)),0)</f>
        <v>534696</v>
      </c>
      <c r="AD616" t="str">
        <f t="shared" si="20"/>
        <v>263588</v>
      </c>
    </row>
    <row r="617" spans="1:30" x14ac:dyDescent="0.25">
      <c r="A617" s="176" t="s">
        <v>5911</v>
      </c>
      <c r="B617" s="176" t="s">
        <v>1760</v>
      </c>
      <c r="C617" s="176" t="s">
        <v>27</v>
      </c>
      <c r="D617" s="176" t="s">
        <v>28</v>
      </c>
      <c r="E617" s="176" t="s">
        <v>1761</v>
      </c>
      <c r="F617" s="176" t="s">
        <v>1814</v>
      </c>
      <c r="G617" s="176" t="s">
        <v>1242</v>
      </c>
      <c r="H617" s="176" t="s">
        <v>23</v>
      </c>
      <c r="I617" s="176" t="s">
        <v>1177</v>
      </c>
      <c r="J617" s="176" t="s">
        <v>1775</v>
      </c>
      <c r="K617" s="176" t="s">
        <v>3340</v>
      </c>
      <c r="L617" s="176" t="s">
        <v>5912</v>
      </c>
      <c r="M617" s="177">
        <v>104814</v>
      </c>
      <c r="N617" s="177">
        <v>104814</v>
      </c>
      <c r="O617" s="177">
        <v>94041</v>
      </c>
      <c r="P617" s="177">
        <v>0</v>
      </c>
      <c r="Q617" s="177">
        <v>5479</v>
      </c>
      <c r="R617" s="177">
        <v>1581</v>
      </c>
      <c r="S617" s="177">
        <v>260</v>
      </c>
      <c r="T617" s="24">
        <f>IF(P617&gt;0, ROUND(IF(IF(OR(C617="51", C617="52", C617="66"), (L617*'UNIT VALUES'!$C$26)-CALCS!P617,0)&gt;0, IF(OR(C617="51", C617="52", C617="66"), (L617*'UNIT VALUES'!$C$26)-CALCS!P617,0), 0), 0), ROUND(IF(IF(OR(C617="51", C617="52", C617="66"), (L617*'UNIT VALUES'!$C$26)-CALCS!O617,0)&gt;0, IF(OR(C617="51", C617="52", C617="66"), (L617*'UNIT VALUES'!$C$26)-CALCS!O617,0), 0), 0))</f>
        <v>11335</v>
      </c>
      <c r="U617" s="25">
        <f>IF(C617="22", (O617*'UNIT VALUES'!$D$38)+(Q617*'UNIT VALUES'!$D$39)+(S617*'UNIT VALUES'!$D$40), (O617*'UNIT VALUES'!$D$28)+(Q617*'UNIT VALUES'!$D$29)+(S617*'UNIT VALUES'!$D$30))</f>
        <v>391033.23969085078</v>
      </c>
      <c r="V617" s="25">
        <f>IF(C617="22",(O617*'UNIT VALUES'!$D$41)+(Q617*'UNIT VALUES'!$D$42)+(R617*'UNIT VALUES'!$D$43),IF(C617="66",(Q617*'UNIT VALUES'!$D$31)+(T617*'UNIT VALUES'!$D$33)+(R617*'UNIT VALUES'!$D$34),(Q617*'UNIT VALUES'!$D$31)+(T617*'UNIT VALUES'!$D$32)+(R617*'UNIT VALUES'!$D$34)))</f>
        <v>364229.33935467922</v>
      </c>
      <c r="W617" s="25">
        <f t="shared" si="19"/>
        <v>391033</v>
      </c>
      <c r="X617" s="30">
        <f>ROUND(IF(C617="22", W617*'UNIT VALUES'!$D$44, W617*'UNIT VALUES'!$D$36), 0)</f>
        <v>341841</v>
      </c>
      <c r="Y617" s="168">
        <f>ROUND(IF(C617="22", IF(U617&gt;V617,O617*'UNIT VALUES'!$D$38*'UNIT VALUES'!$D$44,O617*'UNIT VALUES'!$D$41*'UNIT VALUES'!$D$44),IF(U617&gt;V617, O617*'UNIT VALUES'!$D$28*'UNIT VALUES'!$D$36,0)), 0)</f>
        <v>170983</v>
      </c>
      <c r="Z617" s="168">
        <f>ROUND(IF(C617="22", IF(U617&gt;V617,Q617*'UNIT VALUES'!$D$39*'UNIT VALUES'!$D$44,Q617*'UNIT VALUES'!$D$42*'UNIT VALUES'!$D$44), IF(U617&gt;V617, Q617*'UNIT VALUES'!$D$29*'UNIT VALUES'!$D$36, Q617*'UNIT VALUES'!$D$31*'UNIT VALUES'!$D$36)),0)</f>
        <v>133753</v>
      </c>
      <c r="AA617" s="168">
        <f>ROUND(IF(C617="22", IF(U617&gt;V617,0,R617*'UNIT VALUES'!$D$43*'UNIT VALUES'!$D$44),IF(CALCS!U617&gt;CALCS!V617,0,CALCS!R617*'UNIT VALUES'!$D$34*'UNIT VALUES'!$D$36)), 0)</f>
        <v>0</v>
      </c>
      <c r="AB617" s="168">
        <f>ROUND(IF(C617="22",IF(U617&gt;V617,S617*'UNIT VALUES'!$D$40*'UNIT VALUES'!$D$44,0),IF(U617&gt;V617,S617*'UNIT VALUES'!$D$30*'UNIT VALUES'!$D$36)), 0)</f>
        <v>37105</v>
      </c>
      <c r="AC617" s="168">
        <f>ROUND(IF(U617&gt;V617,0,IF(T617&gt;1, IF(C617="66", T617*'UNIT VALUES'!$D$33*'UNIT VALUES'!$D$36,T617*'UNIT VALUES'!$D$32*'UNIT VALUES'!$D$36),0)),0)</f>
        <v>0</v>
      </c>
      <c r="AD617" t="str">
        <f t="shared" si="20"/>
        <v>263648</v>
      </c>
    </row>
    <row r="618" spans="1:30" x14ac:dyDescent="0.25">
      <c r="A618" s="176" t="s">
        <v>5913</v>
      </c>
      <c r="B618" s="176" t="s">
        <v>1760</v>
      </c>
      <c r="C618" s="176" t="s">
        <v>27</v>
      </c>
      <c r="D618" s="176" t="s">
        <v>28</v>
      </c>
      <c r="E618" s="176" t="s">
        <v>1761</v>
      </c>
      <c r="F618" s="176" t="s">
        <v>1816</v>
      </c>
      <c r="G618" s="176" t="s">
        <v>22</v>
      </c>
      <c r="H618" s="176" t="s">
        <v>23</v>
      </c>
      <c r="I618" s="176" t="s">
        <v>1817</v>
      </c>
      <c r="J618" s="176" t="s">
        <v>4649</v>
      </c>
      <c r="K618" s="176" t="s">
        <v>3340</v>
      </c>
      <c r="L618" s="176" t="s">
        <v>5914</v>
      </c>
      <c r="M618" s="177">
        <v>37269</v>
      </c>
      <c r="N618" s="177">
        <v>37250</v>
      </c>
      <c r="O618" s="177">
        <v>42096</v>
      </c>
      <c r="P618" s="177">
        <v>0</v>
      </c>
      <c r="Q618" s="177">
        <v>6416</v>
      </c>
      <c r="R618" s="177">
        <v>1261</v>
      </c>
      <c r="S618" s="177">
        <v>199</v>
      </c>
      <c r="T618" s="24">
        <f>IF(P618&gt;0, ROUND(IF(IF(OR(C618="51", C618="52", C618="66"), (L618*'UNIT VALUES'!$C$26)-CALCS!P618,0)&gt;0, IF(OR(C618="51", C618="52", C618="66"), (L618*'UNIT VALUES'!$C$26)-CALCS!P618,0), 0), 0), ROUND(IF(IF(OR(C618="51", C618="52", C618="66"), (L618*'UNIT VALUES'!$C$26)-CALCS!O618,0)&gt;0, IF(OR(C618="51", C618="52", C618="66"), (L618*'UNIT VALUES'!$C$26)-CALCS!O618,0), 0), 0))</f>
        <v>1789</v>
      </c>
      <c r="U618" s="25">
        <f>IF(C618="22", (O618*'UNIT VALUES'!$D$38)+(Q618*'UNIT VALUES'!$D$39)+(S618*'UNIT VALUES'!$D$40), (O618*'UNIT VALUES'!$D$28)+(Q618*'UNIT VALUES'!$D$29)+(S618*'UNIT VALUES'!$D$30))</f>
        <v>299204.41032107366</v>
      </c>
      <c r="V618" s="25">
        <f>IF(C618="22",(O618*'UNIT VALUES'!$D$41)+(Q618*'UNIT VALUES'!$D$42)+(R618*'UNIT VALUES'!$D$43),IF(C618="66",(Q618*'UNIT VALUES'!$D$31)+(T618*'UNIT VALUES'!$D$33)+(R618*'UNIT VALUES'!$D$34),(Q618*'UNIT VALUES'!$D$31)+(T618*'UNIT VALUES'!$D$32)+(R618*'UNIT VALUES'!$D$34)))</f>
        <v>233303.17573101225</v>
      </c>
      <c r="W618" s="25">
        <f t="shared" si="19"/>
        <v>299204</v>
      </c>
      <c r="X618" s="30">
        <f>ROUND(IF(C618="22", W618*'UNIT VALUES'!$D$44, W618*'UNIT VALUES'!$D$36), 0)</f>
        <v>261564</v>
      </c>
      <c r="Y618" s="168">
        <f>ROUND(IF(C618="22", IF(U618&gt;V618,O618*'UNIT VALUES'!$D$38*'UNIT VALUES'!$D$44,O618*'UNIT VALUES'!$D$41*'UNIT VALUES'!$D$44),IF(U618&gt;V618, O618*'UNIT VALUES'!$D$28*'UNIT VALUES'!$D$36,0)), 0)</f>
        <v>76538</v>
      </c>
      <c r="Z618" s="168">
        <f>ROUND(IF(C618="22", IF(U618&gt;V618,Q618*'UNIT VALUES'!$D$39*'UNIT VALUES'!$D$44,Q618*'UNIT VALUES'!$D$42*'UNIT VALUES'!$D$44), IF(U618&gt;V618, Q618*'UNIT VALUES'!$D$29*'UNIT VALUES'!$D$36, Q618*'UNIT VALUES'!$D$31*'UNIT VALUES'!$D$36)),0)</f>
        <v>156627</v>
      </c>
      <c r="AA618" s="168">
        <f>ROUND(IF(C618="22", IF(U618&gt;V618,0,R618*'UNIT VALUES'!$D$43*'UNIT VALUES'!$D$44),IF(CALCS!U618&gt;CALCS!V618,0,CALCS!R618*'UNIT VALUES'!$D$34*'UNIT VALUES'!$D$36)), 0)</f>
        <v>0</v>
      </c>
      <c r="AB618" s="168">
        <f>ROUND(IF(C618="22",IF(U618&gt;V618,S618*'UNIT VALUES'!$D$40*'UNIT VALUES'!$D$44,0),IF(U618&gt;V618,S618*'UNIT VALUES'!$D$30*'UNIT VALUES'!$D$36)), 0)</f>
        <v>28400</v>
      </c>
      <c r="AC618" s="168">
        <f>ROUND(IF(U618&gt;V618,0,IF(T618&gt;1, IF(C618="66", T618*'UNIT VALUES'!$D$33*'UNIT VALUES'!$D$36,T618*'UNIT VALUES'!$D$32*'UNIT VALUES'!$D$36),0)),0)</f>
        <v>0</v>
      </c>
      <c r="AD618" t="str">
        <f t="shared" si="20"/>
        <v>264086</v>
      </c>
    </row>
    <row r="619" spans="1:30" x14ac:dyDescent="0.25">
      <c r="A619" s="176" t="s">
        <v>5749</v>
      </c>
      <c r="B619" s="176" t="s">
        <v>1760</v>
      </c>
      <c r="C619" s="176" t="s">
        <v>27</v>
      </c>
      <c r="D619" s="176" t="s">
        <v>28</v>
      </c>
      <c r="E619" s="176" t="s">
        <v>1761</v>
      </c>
      <c r="F619" s="176" t="s">
        <v>1819</v>
      </c>
      <c r="G619" s="176" t="s">
        <v>1080</v>
      </c>
      <c r="H619" s="176" t="s">
        <v>23</v>
      </c>
      <c r="I619" s="176" t="s">
        <v>1820</v>
      </c>
      <c r="J619" s="176" t="s">
        <v>1821</v>
      </c>
      <c r="K619" s="176" t="s">
        <v>3340</v>
      </c>
      <c r="L619" s="176" t="s">
        <v>5915</v>
      </c>
      <c r="M619" s="177">
        <v>0</v>
      </c>
      <c r="N619" s="177">
        <v>0</v>
      </c>
      <c r="O619" s="177">
        <v>19986</v>
      </c>
      <c r="P619" s="177">
        <v>0</v>
      </c>
      <c r="Q619" s="177">
        <v>3923</v>
      </c>
      <c r="R619" s="177">
        <v>2913</v>
      </c>
      <c r="S619" s="177">
        <v>88</v>
      </c>
      <c r="T619" s="24">
        <f>IF(P619&gt;0, ROUND(IF(IF(OR(C619="51", C619="52", C619="66"), (L619*'UNIT VALUES'!$C$26)-CALCS!P619,0)&gt;0, IF(OR(C619="51", C619="52", C619="66"), (L619*'UNIT VALUES'!$C$26)-CALCS!P619,0), 0), 0), ROUND(IF(IF(OR(C619="51", C619="52", C619="66"), (L619*'UNIT VALUES'!$C$26)-CALCS!O619,0)&gt;0, IF(OR(C619="51", C619="52", C619="66"), (L619*'UNIT VALUES'!$C$26)-CALCS!O619,0), 0), 0))</f>
        <v>16299</v>
      </c>
      <c r="U619" s="25">
        <f>IF(C619="22", (O619*'UNIT VALUES'!$D$38)+(Q619*'UNIT VALUES'!$D$39)+(S619*'UNIT VALUES'!$D$40), (O619*'UNIT VALUES'!$D$28)+(Q619*'UNIT VALUES'!$D$29)+(S619*'UNIT VALUES'!$D$30))</f>
        <v>165482.31351734197</v>
      </c>
      <c r="V619" s="25">
        <f>IF(C619="22",(O619*'UNIT VALUES'!$D$41)+(Q619*'UNIT VALUES'!$D$42)+(R619*'UNIT VALUES'!$D$43),IF(C619="66",(Q619*'UNIT VALUES'!$D$31)+(T619*'UNIT VALUES'!$D$33)+(R619*'UNIT VALUES'!$D$34),(Q619*'UNIT VALUES'!$D$31)+(T619*'UNIT VALUES'!$D$32)+(R619*'UNIT VALUES'!$D$34)))</f>
        <v>509829.42702970671</v>
      </c>
      <c r="W619" s="25">
        <f t="shared" si="19"/>
        <v>509829</v>
      </c>
      <c r="X619" s="30">
        <f>ROUND(IF(C619="22", W619*'UNIT VALUES'!$D$44, W619*'UNIT VALUES'!$D$36), 0)</f>
        <v>445693</v>
      </c>
      <c r="Y619" s="168">
        <f>ROUND(IF(C619="22", IF(U619&gt;V619,O619*'UNIT VALUES'!$D$38*'UNIT VALUES'!$D$44,O619*'UNIT VALUES'!$D$41*'UNIT VALUES'!$D$44),IF(U619&gt;V619, O619*'UNIT VALUES'!$D$28*'UNIT VALUES'!$D$36,0)), 0)</f>
        <v>0</v>
      </c>
      <c r="Z619" s="168">
        <f>ROUND(IF(C619="22", IF(U619&gt;V619,Q619*'UNIT VALUES'!$D$39*'UNIT VALUES'!$D$44,Q619*'UNIT VALUES'!$D$42*'UNIT VALUES'!$D$44), IF(U619&gt;V619, Q619*'UNIT VALUES'!$D$29*'UNIT VALUES'!$D$36, Q619*'UNIT VALUES'!$D$31*'UNIT VALUES'!$D$36)),0)</f>
        <v>57461</v>
      </c>
      <c r="AA619" s="168">
        <f>ROUND(IF(C619="22", IF(U619&gt;V619,0,R619*'UNIT VALUES'!$D$43*'UNIT VALUES'!$D$44),IF(CALCS!U619&gt;CALCS!V619,0,CALCS!R619*'UNIT VALUES'!$D$34*'UNIT VALUES'!$D$36)), 0)</f>
        <v>208479</v>
      </c>
      <c r="AB619" s="168">
        <f>ROUND(IF(C619="22",IF(U619&gt;V619,S619*'UNIT VALUES'!$D$40*'UNIT VALUES'!$D$44,0),IF(U619&gt;V619,S619*'UNIT VALUES'!$D$30*'UNIT VALUES'!$D$36)), 0)</f>
        <v>0</v>
      </c>
      <c r="AC619" s="168">
        <f>ROUND(IF(U619&gt;V619,0,IF(T619&gt;1, IF(C619="66", T619*'UNIT VALUES'!$D$33*'UNIT VALUES'!$D$36,T619*'UNIT VALUES'!$D$32*'UNIT VALUES'!$D$36),0)),0)</f>
        <v>179754</v>
      </c>
      <c r="AD619" t="str">
        <f t="shared" si="20"/>
        <v>264164</v>
      </c>
    </row>
    <row r="620" spans="1:30" x14ac:dyDescent="0.25">
      <c r="A620" s="176" t="s">
        <v>5916</v>
      </c>
      <c r="B620" s="176" t="s">
        <v>1760</v>
      </c>
      <c r="C620" s="176" t="s">
        <v>27</v>
      </c>
      <c r="D620" s="176" t="s">
        <v>28</v>
      </c>
      <c r="E620" s="176" t="s">
        <v>1761</v>
      </c>
      <c r="F620" s="176" t="s">
        <v>1823</v>
      </c>
      <c r="G620" s="176" t="s">
        <v>1176</v>
      </c>
      <c r="H620" s="176" t="s">
        <v>23</v>
      </c>
      <c r="I620" s="176" t="s">
        <v>1824</v>
      </c>
      <c r="J620" s="176" t="s">
        <v>1825</v>
      </c>
      <c r="K620" s="176" t="s">
        <v>3340</v>
      </c>
      <c r="L620" s="176" t="s">
        <v>5917</v>
      </c>
      <c r="M620" s="177">
        <v>40823</v>
      </c>
      <c r="N620" s="177">
        <v>40823</v>
      </c>
      <c r="O620" s="177">
        <v>38349</v>
      </c>
      <c r="P620" s="177">
        <v>0</v>
      </c>
      <c r="Q620" s="177">
        <v>11285</v>
      </c>
      <c r="R620" s="177">
        <v>5384</v>
      </c>
      <c r="S620" s="177">
        <v>311</v>
      </c>
      <c r="T620" s="24">
        <f>IF(P620&gt;0, ROUND(IF(IF(OR(C620="51", C620="52", C620="66"), (L620*'UNIT VALUES'!$C$26)-CALCS!P620,0)&gt;0, IF(OR(C620="51", C620="52", C620="66"), (L620*'UNIT VALUES'!$C$26)-CALCS!P620,0), 0), 0), ROUND(IF(IF(OR(C620="51", C620="52", C620="66"), (L620*'UNIT VALUES'!$C$26)-CALCS!O620,0)&gt;0, IF(OR(C620="51", C620="52", C620="66"), (L620*'UNIT VALUES'!$C$26)-CALCS!O620,0), 0), 0))</f>
        <v>35088</v>
      </c>
      <c r="U620" s="25">
        <f>IF(C620="22", (O620*'UNIT VALUES'!$D$38)+(Q620*'UNIT VALUES'!$D$39)+(S620*'UNIT VALUES'!$D$40), (O620*'UNIT VALUES'!$D$28)+(Q620*'UNIT VALUES'!$D$29)+(S620*'UNIT VALUES'!$D$30))</f>
        <v>445661.28293047688</v>
      </c>
      <c r="V620" s="25">
        <f>IF(C620="22",(O620*'UNIT VALUES'!$D$41)+(Q620*'UNIT VALUES'!$D$42)+(R620*'UNIT VALUES'!$D$43),IF(C620="66",(Q620*'UNIT VALUES'!$D$31)+(T620*'UNIT VALUES'!$D$33)+(R620*'UNIT VALUES'!$D$34),(Q620*'UNIT VALUES'!$D$31)+(T620*'UNIT VALUES'!$D$32)+(R620*'UNIT VALUES'!$D$34)))</f>
        <v>1072506.328289547</v>
      </c>
      <c r="W620" s="25">
        <f t="shared" si="19"/>
        <v>1072506</v>
      </c>
      <c r="X620" s="30">
        <f>ROUND(IF(C620="22", W620*'UNIT VALUES'!$D$44, W620*'UNIT VALUES'!$D$36), 0)</f>
        <v>937585</v>
      </c>
      <c r="Y620" s="168">
        <f>ROUND(IF(C620="22", IF(U620&gt;V620,O620*'UNIT VALUES'!$D$38*'UNIT VALUES'!$D$44,O620*'UNIT VALUES'!$D$41*'UNIT VALUES'!$D$44),IF(U620&gt;V620, O620*'UNIT VALUES'!$D$28*'UNIT VALUES'!$D$36,0)), 0)</f>
        <v>0</v>
      </c>
      <c r="Z620" s="168">
        <f>ROUND(IF(C620="22", IF(U620&gt;V620,Q620*'UNIT VALUES'!$D$39*'UNIT VALUES'!$D$44,Q620*'UNIT VALUES'!$D$42*'UNIT VALUES'!$D$44), IF(U620&gt;V620, Q620*'UNIT VALUES'!$D$29*'UNIT VALUES'!$D$36, Q620*'UNIT VALUES'!$D$31*'UNIT VALUES'!$D$36)),0)</f>
        <v>165293</v>
      </c>
      <c r="AA620" s="168">
        <f>ROUND(IF(C620="22", IF(U620&gt;V620,0,R620*'UNIT VALUES'!$D$43*'UNIT VALUES'!$D$44),IF(CALCS!U620&gt;CALCS!V620,0,CALCS!R620*'UNIT VALUES'!$D$34*'UNIT VALUES'!$D$36)), 0)</f>
        <v>385324</v>
      </c>
      <c r="AB620" s="168">
        <f>ROUND(IF(C620="22",IF(U620&gt;V620,S620*'UNIT VALUES'!$D$40*'UNIT VALUES'!$D$44,0),IF(U620&gt;V620,S620*'UNIT VALUES'!$D$30*'UNIT VALUES'!$D$36)), 0)</f>
        <v>0</v>
      </c>
      <c r="AC620" s="168">
        <f>ROUND(IF(U620&gt;V620,0,IF(T620&gt;1, IF(C620="66", T620*'UNIT VALUES'!$D$33*'UNIT VALUES'!$D$36,T620*'UNIT VALUES'!$D$32*'UNIT VALUES'!$D$36),0)),0)</f>
        <v>386969</v>
      </c>
      <c r="AD620" t="str">
        <f t="shared" si="20"/>
        <v>264296</v>
      </c>
    </row>
    <row r="621" spans="1:30" x14ac:dyDescent="0.25">
      <c r="A621" s="176" t="s">
        <v>5918</v>
      </c>
      <c r="B621" s="176" t="s">
        <v>1760</v>
      </c>
      <c r="C621" s="176" t="s">
        <v>47</v>
      </c>
      <c r="D621" s="176" t="s">
        <v>48</v>
      </c>
      <c r="E621" s="176" t="s">
        <v>1761</v>
      </c>
      <c r="F621" s="176" t="s">
        <v>1827</v>
      </c>
      <c r="G621" s="176" t="s">
        <v>1176</v>
      </c>
      <c r="H621" s="176" t="s">
        <v>23</v>
      </c>
      <c r="I621" s="176" t="s">
        <v>1828</v>
      </c>
      <c r="J621" s="176" t="s">
        <v>1825</v>
      </c>
      <c r="K621" s="176" t="s">
        <v>3340</v>
      </c>
      <c r="L621" s="176" t="s">
        <v>5919</v>
      </c>
      <c r="M621" s="177">
        <v>14611</v>
      </c>
      <c r="N621" s="177">
        <v>14611</v>
      </c>
      <c r="O621" s="177">
        <v>10795</v>
      </c>
      <c r="P621" s="177">
        <v>0</v>
      </c>
      <c r="Q621" s="177">
        <v>4852</v>
      </c>
      <c r="R621" s="177">
        <v>2025</v>
      </c>
      <c r="S621" s="177">
        <v>146</v>
      </c>
      <c r="T621" s="24">
        <f>IF(P621&gt;0, ROUND(IF(IF(OR(C621="51", C621="52", C621="66"), (L621*'UNIT VALUES'!$C$26)-CALCS!P621,0)&gt;0, IF(OR(C621="51", C621="52", C621="66"), (L621*'UNIT VALUES'!$C$26)-CALCS!P621,0), 0), 0), ROUND(IF(IF(OR(C621="51", C621="52", C621="66"), (L621*'UNIT VALUES'!$C$26)-CALCS!O621,0)&gt;0, IF(OR(C621="51", C621="52", C621="66"), (L621*'UNIT VALUES'!$C$26)-CALCS!O621,0), 0), 0))</f>
        <v>20093</v>
      </c>
      <c r="U621" s="25">
        <f>IF(C621="22", (O621*'UNIT VALUES'!$D$38)+(Q621*'UNIT VALUES'!$D$39)+(S621*'UNIT VALUES'!$D$40), (O621*'UNIT VALUES'!$D$28)+(Q621*'UNIT VALUES'!$D$29)+(S621*'UNIT VALUES'!$D$30))</f>
        <v>181777.35984649556</v>
      </c>
      <c r="V621" s="25">
        <f>IF(C621="22",(O621*'UNIT VALUES'!$D$41)+(Q621*'UNIT VALUES'!$D$42)+(R621*'UNIT VALUES'!$D$43),IF(C621="66",(Q621*'UNIT VALUES'!$D$31)+(T621*'UNIT VALUES'!$D$33)+(R621*'UNIT VALUES'!$D$34),(Q621*'UNIT VALUES'!$D$31)+(T621*'UNIT VALUES'!$D$32)+(R621*'UNIT VALUES'!$D$34)))</f>
        <v>500560.00651862565</v>
      </c>
      <c r="W621" s="25">
        <f t="shared" si="19"/>
        <v>500560</v>
      </c>
      <c r="X621" s="30">
        <f>ROUND(IF(C621="22", W621*'UNIT VALUES'!$D$44, W621*'UNIT VALUES'!$D$36), 0)</f>
        <v>437590</v>
      </c>
      <c r="Y621" s="168">
        <f>ROUND(IF(C621="22", IF(U621&gt;V621,O621*'UNIT VALUES'!$D$38*'UNIT VALUES'!$D$44,O621*'UNIT VALUES'!$D$41*'UNIT VALUES'!$D$44),IF(U621&gt;V621, O621*'UNIT VALUES'!$D$28*'UNIT VALUES'!$D$36,0)), 0)</f>
        <v>0</v>
      </c>
      <c r="Z621" s="168">
        <f>ROUND(IF(C621="22", IF(U621&gt;V621,Q621*'UNIT VALUES'!$D$39*'UNIT VALUES'!$D$44,Q621*'UNIT VALUES'!$D$42*'UNIT VALUES'!$D$44), IF(U621&gt;V621, Q621*'UNIT VALUES'!$D$29*'UNIT VALUES'!$D$36, Q621*'UNIT VALUES'!$D$31*'UNIT VALUES'!$D$36)),0)</f>
        <v>71068</v>
      </c>
      <c r="AA621" s="168">
        <f>ROUND(IF(C621="22", IF(U621&gt;V621,0,R621*'UNIT VALUES'!$D$43*'UNIT VALUES'!$D$44),IF(CALCS!U621&gt;CALCS!V621,0,CALCS!R621*'UNIT VALUES'!$D$34*'UNIT VALUES'!$D$36)), 0)</f>
        <v>144926</v>
      </c>
      <c r="AB621" s="168">
        <f>ROUND(IF(C621="22",IF(U621&gt;V621,S621*'UNIT VALUES'!$D$40*'UNIT VALUES'!$D$44,0),IF(U621&gt;V621,S621*'UNIT VALUES'!$D$30*'UNIT VALUES'!$D$36)), 0)</f>
        <v>0</v>
      </c>
      <c r="AC621" s="168">
        <f>ROUND(IF(U621&gt;V621,0,IF(T621&gt;1, IF(C621="66", T621*'UNIT VALUES'!$D$33*'UNIT VALUES'!$D$36,T621*'UNIT VALUES'!$D$32*'UNIT VALUES'!$D$36),0)),0)</f>
        <v>221596</v>
      </c>
      <c r="AD621" t="str">
        <f t="shared" si="20"/>
        <v>264302</v>
      </c>
    </row>
    <row r="622" spans="1:30" x14ac:dyDescent="0.25">
      <c r="A622" s="176" t="s">
        <v>5920</v>
      </c>
      <c r="B622" s="176" t="s">
        <v>1760</v>
      </c>
      <c r="C622" s="176" t="s">
        <v>27</v>
      </c>
      <c r="D622" s="176" t="s">
        <v>28</v>
      </c>
      <c r="E622" s="176" t="s">
        <v>1761</v>
      </c>
      <c r="F622" s="176" t="s">
        <v>1830</v>
      </c>
      <c r="G622" s="176" t="s">
        <v>22</v>
      </c>
      <c r="H622" s="176" t="s">
        <v>23</v>
      </c>
      <c r="I622" s="176" t="s">
        <v>1831</v>
      </c>
      <c r="J622" s="176" t="s">
        <v>1772</v>
      </c>
      <c r="K622" s="176" t="s">
        <v>3340</v>
      </c>
      <c r="L622" s="176" t="s">
        <v>5921</v>
      </c>
      <c r="M622" s="177">
        <v>0</v>
      </c>
      <c r="N622" s="177">
        <v>0</v>
      </c>
      <c r="O622" s="177">
        <v>11257</v>
      </c>
      <c r="P622" s="177">
        <v>0</v>
      </c>
      <c r="Q622" s="177">
        <v>3163</v>
      </c>
      <c r="R622" s="177">
        <v>1640</v>
      </c>
      <c r="S622" s="177">
        <v>116</v>
      </c>
      <c r="T622" s="24">
        <f>IF(P622&gt;0, ROUND(IF(IF(OR(C622="51", C622="52", C622="66"), (L622*'UNIT VALUES'!$C$26)-CALCS!P622,0)&gt;0, IF(OR(C622="51", C622="52", C622="66"), (L622*'UNIT VALUES'!$C$26)-CALCS!P622,0), 0), 0), ROUND(IF(IF(OR(C622="51", C622="52", C622="66"), (L622*'UNIT VALUES'!$C$26)-CALCS!O622,0)&gt;0, IF(OR(C622="51", C622="52", C622="66"), (L622*'UNIT VALUES'!$C$26)-CALCS!O622,0), 0), 0))</f>
        <v>10611</v>
      </c>
      <c r="U622" s="25">
        <f>IF(C622="22", (O622*'UNIT VALUES'!$D$38)+(Q622*'UNIT VALUES'!$D$39)+(S622*'UNIT VALUES'!$D$40), (O622*'UNIT VALUES'!$D$28)+(Q622*'UNIT VALUES'!$D$29)+(S622*'UNIT VALUES'!$D$30))</f>
        <v>130675.71295723489</v>
      </c>
      <c r="V622" s="25">
        <f>IF(C622="22",(O622*'UNIT VALUES'!$D$41)+(Q622*'UNIT VALUES'!$D$42)+(R622*'UNIT VALUES'!$D$43),IF(C622="66",(Q622*'UNIT VALUES'!$D$31)+(T622*'UNIT VALUES'!$D$33)+(R622*'UNIT VALUES'!$D$34),(Q622*'UNIT VALUES'!$D$31)+(T622*'UNIT VALUES'!$D$32)+(R622*'UNIT VALUES'!$D$34)))</f>
        <v>321121.51674947684</v>
      </c>
      <c r="W622" s="25">
        <f t="shared" si="19"/>
        <v>321122</v>
      </c>
      <c r="X622" s="30">
        <f>ROUND(IF(C622="22", W622*'UNIT VALUES'!$D$44, W622*'UNIT VALUES'!$D$36), 0)</f>
        <v>280725</v>
      </c>
      <c r="Y622" s="168">
        <f>ROUND(IF(C622="22", IF(U622&gt;V622,O622*'UNIT VALUES'!$D$38*'UNIT VALUES'!$D$44,O622*'UNIT VALUES'!$D$41*'UNIT VALUES'!$D$44),IF(U622&gt;V622, O622*'UNIT VALUES'!$D$28*'UNIT VALUES'!$D$36,0)), 0)</f>
        <v>0</v>
      </c>
      <c r="Z622" s="168">
        <f>ROUND(IF(C622="22", IF(U622&gt;V622,Q622*'UNIT VALUES'!$D$39*'UNIT VALUES'!$D$44,Q622*'UNIT VALUES'!$D$42*'UNIT VALUES'!$D$44), IF(U622&gt;V622, Q622*'UNIT VALUES'!$D$29*'UNIT VALUES'!$D$36, Q622*'UNIT VALUES'!$D$31*'UNIT VALUES'!$D$36)),0)</f>
        <v>46329</v>
      </c>
      <c r="AA622" s="168">
        <f>ROUND(IF(C622="22", IF(U622&gt;V622,0,R622*'UNIT VALUES'!$D$43*'UNIT VALUES'!$D$44),IF(CALCS!U622&gt;CALCS!V622,0,CALCS!R622*'UNIT VALUES'!$D$34*'UNIT VALUES'!$D$36)), 0)</f>
        <v>117372</v>
      </c>
      <c r="AB622" s="168">
        <f>ROUND(IF(C622="22",IF(U622&gt;V622,S622*'UNIT VALUES'!$D$40*'UNIT VALUES'!$D$44,0),IF(U622&gt;V622,S622*'UNIT VALUES'!$D$30*'UNIT VALUES'!$D$36)), 0)</f>
        <v>0</v>
      </c>
      <c r="AC622" s="168">
        <f>ROUND(IF(U622&gt;V622,0,IF(T622&gt;1, IF(C622="66", T622*'UNIT VALUES'!$D$33*'UNIT VALUES'!$D$36,T622*'UNIT VALUES'!$D$32*'UNIT VALUES'!$D$36),0)),0)</f>
        <v>117024</v>
      </c>
      <c r="AD622" t="str">
        <f t="shared" si="20"/>
        <v>264386</v>
      </c>
    </row>
    <row r="623" spans="1:30" x14ac:dyDescent="0.25">
      <c r="A623" s="176" t="s">
        <v>5922</v>
      </c>
      <c r="B623" s="176" t="s">
        <v>1760</v>
      </c>
      <c r="C623" s="176" t="s">
        <v>47</v>
      </c>
      <c r="D623" s="176" t="s">
        <v>48</v>
      </c>
      <c r="E623" s="176" t="s">
        <v>1761</v>
      </c>
      <c r="F623" s="176" t="s">
        <v>1833</v>
      </c>
      <c r="G623" s="176" t="s">
        <v>1176</v>
      </c>
      <c r="H623" s="176" t="s">
        <v>23</v>
      </c>
      <c r="I623" s="176" t="s">
        <v>1834</v>
      </c>
      <c r="J623" s="176" t="s">
        <v>1825</v>
      </c>
      <c r="K623" s="176" t="s">
        <v>3340</v>
      </c>
      <c r="L623" s="176" t="s">
        <v>5923</v>
      </c>
      <c r="M623" s="177">
        <v>22025</v>
      </c>
      <c r="N623" s="177">
        <v>22025</v>
      </c>
      <c r="O623" s="177">
        <v>24340</v>
      </c>
      <c r="P623" s="177">
        <v>0</v>
      </c>
      <c r="Q623" s="177">
        <v>2051</v>
      </c>
      <c r="R623" s="177">
        <v>704</v>
      </c>
      <c r="S623" s="177">
        <v>175</v>
      </c>
      <c r="T623" s="24">
        <f>IF(P623&gt;0, ROUND(IF(IF(OR(C623="51", C623="52", C623="66"), (L623*'UNIT VALUES'!$C$26)-CALCS!P623,0)&gt;0, IF(OR(C623="51", C623="52", C623="66"), (L623*'UNIT VALUES'!$C$26)-CALCS!P623,0), 0), 0), ROUND(IF(IF(OR(C623="51", C623="52", C623="66"), (L623*'UNIT VALUES'!$C$26)-CALCS!O623,0)&gt;0, IF(OR(C623="51", C623="52", C623="66"), (L623*'UNIT VALUES'!$C$26)-CALCS!O623,0), 0), 0))</f>
        <v>3806</v>
      </c>
      <c r="U623" s="25">
        <f>IF(C623="22", (O623*'UNIT VALUES'!$D$38)+(Q623*'UNIT VALUES'!$D$39)+(S623*'UNIT VALUES'!$D$40), (O623*'UNIT VALUES'!$D$28)+(Q623*'UNIT VALUES'!$D$29)+(S623*'UNIT VALUES'!$D$30))</f>
        <v>136465.31111531859</v>
      </c>
      <c r="V623" s="25">
        <f>IF(C623="22",(O623*'UNIT VALUES'!$D$41)+(Q623*'UNIT VALUES'!$D$42)+(R623*'UNIT VALUES'!$D$43),IF(C623="66",(Q623*'UNIT VALUES'!$D$31)+(T623*'UNIT VALUES'!$D$33)+(R623*'UNIT VALUES'!$D$34),(Q623*'UNIT VALUES'!$D$31)+(T623*'UNIT VALUES'!$D$32)+(R623*'UNIT VALUES'!$D$34)))</f>
        <v>140013.57430392125</v>
      </c>
      <c r="W623" s="25">
        <f t="shared" si="19"/>
        <v>140014</v>
      </c>
      <c r="X623" s="30">
        <f>ROUND(IF(C623="22", W623*'UNIT VALUES'!$D$44, W623*'UNIT VALUES'!$D$36), 0)</f>
        <v>122400</v>
      </c>
      <c r="Y623" s="168">
        <f>ROUND(IF(C623="22", IF(U623&gt;V623,O623*'UNIT VALUES'!$D$38*'UNIT VALUES'!$D$44,O623*'UNIT VALUES'!$D$41*'UNIT VALUES'!$D$44),IF(U623&gt;V623, O623*'UNIT VALUES'!$D$28*'UNIT VALUES'!$D$36,0)), 0)</f>
        <v>0</v>
      </c>
      <c r="Z623" s="168">
        <f>ROUND(IF(C623="22", IF(U623&gt;V623,Q623*'UNIT VALUES'!$D$39*'UNIT VALUES'!$D$44,Q623*'UNIT VALUES'!$D$42*'UNIT VALUES'!$D$44), IF(U623&gt;V623, Q623*'UNIT VALUES'!$D$29*'UNIT VALUES'!$D$36, Q623*'UNIT VALUES'!$D$31*'UNIT VALUES'!$D$36)),0)</f>
        <v>30041</v>
      </c>
      <c r="AA623" s="168">
        <f>ROUND(IF(C623="22", IF(U623&gt;V623,0,R623*'UNIT VALUES'!$D$43*'UNIT VALUES'!$D$44),IF(CALCS!U623&gt;CALCS!V623,0,CALCS!R623*'UNIT VALUES'!$D$34*'UNIT VALUES'!$D$36)), 0)</f>
        <v>50384</v>
      </c>
      <c r="AB623" s="168">
        <f>ROUND(IF(C623="22",IF(U623&gt;V623,S623*'UNIT VALUES'!$D$40*'UNIT VALUES'!$D$44,0),IF(U623&gt;V623,S623*'UNIT VALUES'!$D$30*'UNIT VALUES'!$D$36)), 0)</f>
        <v>0</v>
      </c>
      <c r="AC623" s="168">
        <f>ROUND(IF(U623&gt;V623,0,IF(T623&gt;1, IF(C623="66", T623*'UNIT VALUES'!$D$33*'UNIT VALUES'!$D$36,T623*'UNIT VALUES'!$D$32*'UNIT VALUES'!$D$36),0)),0)</f>
        <v>41975</v>
      </c>
      <c r="AD623" t="str">
        <f t="shared" si="20"/>
        <v>264452</v>
      </c>
    </row>
    <row r="624" spans="1:30" x14ac:dyDescent="0.25">
      <c r="A624" s="176" t="s">
        <v>5924</v>
      </c>
      <c r="B624" s="176" t="s">
        <v>1760</v>
      </c>
      <c r="C624" s="176" t="s">
        <v>27</v>
      </c>
      <c r="D624" s="176" t="s">
        <v>28</v>
      </c>
      <c r="E624" s="176" t="s">
        <v>1761</v>
      </c>
      <c r="F624" s="176" t="s">
        <v>2930</v>
      </c>
      <c r="G624" s="176" t="s">
        <v>95</v>
      </c>
      <c r="H624" s="176" t="s">
        <v>23</v>
      </c>
      <c r="I624" s="176" t="s">
        <v>3305</v>
      </c>
      <c r="J624" s="176" t="s">
        <v>4648</v>
      </c>
      <c r="K624" s="176" t="s">
        <v>3340</v>
      </c>
      <c r="L624" s="176" t="s">
        <v>5925</v>
      </c>
      <c r="M624" s="177">
        <v>76715</v>
      </c>
      <c r="N624" s="177">
        <v>76715</v>
      </c>
      <c r="O624" s="177">
        <v>59698</v>
      </c>
      <c r="P624" s="177">
        <v>0</v>
      </c>
      <c r="Q624" s="177">
        <v>20862</v>
      </c>
      <c r="R624" s="177">
        <v>5930</v>
      </c>
      <c r="S624" s="177">
        <v>988</v>
      </c>
      <c r="T624" s="24">
        <f>IF(P624&gt;0, ROUND(IF(IF(OR(C624="51", C624="52", C624="66"), (L624*'UNIT VALUES'!$C$26)-CALCS!P624,0)&gt;0, IF(OR(C624="51", C624="52", C624="66"), (L624*'UNIT VALUES'!$C$26)-CALCS!P624,0), 0), 0), ROUND(IF(IF(OR(C624="51", C624="52", C624="66"), (L624*'UNIT VALUES'!$C$26)-CALCS!O624,0)&gt;0, IF(OR(C624="51", C624="52", C624="66"), (L624*'UNIT VALUES'!$C$26)-CALCS!O624,0), 0), 0))</f>
        <v>70213</v>
      </c>
      <c r="U624" s="25">
        <f>IF(C624="22", (O624*'UNIT VALUES'!$D$38)+(Q624*'UNIT VALUES'!$D$39)+(S624*'UNIT VALUES'!$D$40), (O624*'UNIT VALUES'!$D$28)+(Q624*'UNIT VALUES'!$D$29)+(S624*'UNIT VALUES'!$D$30))</f>
        <v>868019.51610127673</v>
      </c>
      <c r="V624" s="25">
        <f>IF(C624="22",(O624*'UNIT VALUES'!$D$41)+(Q624*'UNIT VALUES'!$D$42)+(R624*'UNIT VALUES'!$D$43),IF(C624="66",(Q624*'UNIT VALUES'!$D$31)+(T624*'UNIT VALUES'!$D$33)+(R624*'UNIT VALUES'!$D$34),(Q624*'UNIT VALUES'!$D$31)+(T624*'UNIT VALUES'!$D$32)+(R624*'UNIT VALUES'!$D$34)))</f>
        <v>1720788.453337169</v>
      </c>
      <c r="W624" s="25">
        <f t="shared" si="19"/>
        <v>1720788</v>
      </c>
      <c r="X624" s="30">
        <f>ROUND(IF(C624="22", W624*'UNIT VALUES'!$D$44, W624*'UNIT VALUES'!$D$36), 0)</f>
        <v>1504314</v>
      </c>
      <c r="Y624" s="168">
        <f>ROUND(IF(C624="22", IF(U624&gt;V624,O624*'UNIT VALUES'!$D$38*'UNIT VALUES'!$D$44,O624*'UNIT VALUES'!$D$41*'UNIT VALUES'!$D$44),IF(U624&gt;V624, O624*'UNIT VALUES'!$D$28*'UNIT VALUES'!$D$36,0)), 0)</f>
        <v>0</v>
      </c>
      <c r="Z624" s="168">
        <f>ROUND(IF(C624="22", IF(U624&gt;V624,Q624*'UNIT VALUES'!$D$39*'UNIT VALUES'!$D$44,Q624*'UNIT VALUES'!$D$42*'UNIT VALUES'!$D$44), IF(U624&gt;V624, Q624*'UNIT VALUES'!$D$29*'UNIT VALUES'!$D$36, Q624*'UNIT VALUES'!$D$31*'UNIT VALUES'!$D$36)),0)</f>
        <v>305569</v>
      </c>
      <c r="AA624" s="168">
        <f>ROUND(IF(C624="22", IF(U624&gt;V624,0,R624*'UNIT VALUES'!$D$43*'UNIT VALUES'!$D$44),IF(CALCS!U624&gt;CALCS!V624,0,CALCS!R624*'UNIT VALUES'!$D$34*'UNIT VALUES'!$D$36)), 0)</f>
        <v>424400</v>
      </c>
      <c r="AB624" s="168">
        <f>ROUND(IF(C624="22",IF(U624&gt;V624,S624*'UNIT VALUES'!$D$40*'UNIT VALUES'!$D$44,0),IF(U624&gt;V624,S624*'UNIT VALUES'!$D$30*'UNIT VALUES'!$D$36)), 0)</f>
        <v>0</v>
      </c>
      <c r="AC624" s="168">
        <f>ROUND(IF(U624&gt;V624,0,IF(T624&gt;1, IF(C624="66", T624*'UNIT VALUES'!$D$33*'UNIT VALUES'!$D$36,T624*'UNIT VALUES'!$D$32*'UNIT VALUES'!$D$36),0)),0)</f>
        <v>774345</v>
      </c>
      <c r="AD624" t="str">
        <f t="shared" si="20"/>
        <v>264962</v>
      </c>
    </row>
    <row r="625" spans="1:30" x14ac:dyDescent="0.25">
      <c r="A625" s="176" t="s">
        <v>5926</v>
      </c>
      <c r="B625" s="176" t="s">
        <v>1760</v>
      </c>
      <c r="C625" s="176" t="s">
        <v>27</v>
      </c>
      <c r="D625" s="176" t="s">
        <v>28</v>
      </c>
      <c r="E625" s="176" t="s">
        <v>1761</v>
      </c>
      <c r="F625" s="176" t="s">
        <v>1836</v>
      </c>
      <c r="G625" s="176" t="s">
        <v>66</v>
      </c>
      <c r="H625" s="176" t="s">
        <v>23</v>
      </c>
      <c r="I625" s="176" t="s">
        <v>1837</v>
      </c>
      <c r="J625" s="176" t="s">
        <v>1807</v>
      </c>
      <c r="K625" s="176" t="s">
        <v>3340</v>
      </c>
      <c r="L625" s="176" t="s">
        <v>5927</v>
      </c>
      <c r="M625" s="177">
        <v>38157</v>
      </c>
      <c r="N625" s="177">
        <v>38157</v>
      </c>
      <c r="O625" s="177">
        <v>48508</v>
      </c>
      <c r="P625" s="177">
        <v>0</v>
      </c>
      <c r="Q625" s="177">
        <v>5176</v>
      </c>
      <c r="R625" s="177">
        <v>579</v>
      </c>
      <c r="S625" s="177">
        <v>158</v>
      </c>
      <c r="T625" s="24">
        <f>IF(P625&gt;0, ROUND(IF(IF(OR(C625="51", C625="52", C625="66"), (L625*'UNIT VALUES'!$C$26)-CALCS!P625,0)&gt;0, IF(OR(C625="51", C625="52", C625="66"), (L625*'UNIT VALUES'!$C$26)-CALCS!P625,0), 0), 0), ROUND(IF(IF(OR(C625="51", C625="52", C625="66"), (L625*'UNIT VALUES'!$C$26)-CALCS!O625,0)&gt;0, IF(OR(C625="51", C625="52", C625="66"), (L625*'UNIT VALUES'!$C$26)-CALCS!O625,0), 0), 0))</f>
        <v>0</v>
      </c>
      <c r="U625" s="25">
        <f>IF(C625="22", (O625*'UNIT VALUES'!$D$38)+(Q625*'UNIT VALUES'!$D$39)+(S625*'UNIT VALUES'!$D$40), (O625*'UNIT VALUES'!$D$28)+(Q625*'UNIT VALUES'!$D$29)+(S625*'UNIT VALUES'!$D$30))</f>
        <v>271220.17759610119</v>
      </c>
      <c r="V625" s="25">
        <f>IF(C625="22",(O625*'UNIT VALUES'!$D$41)+(Q625*'UNIT VALUES'!$D$42)+(R625*'UNIT VALUES'!$D$43),IF(C625="66",(Q625*'UNIT VALUES'!$D$31)+(T625*'UNIT VALUES'!$D$33)+(R625*'UNIT VALUES'!$D$34),(Q625*'UNIT VALUES'!$D$31)+(T625*'UNIT VALUES'!$D$32)+(R625*'UNIT VALUES'!$D$34)))</f>
        <v>134124.45267811901</v>
      </c>
      <c r="W625" s="25">
        <f t="shared" si="19"/>
        <v>271220</v>
      </c>
      <c r="X625" s="30">
        <f>ROUND(IF(C625="22", W625*'UNIT VALUES'!$D$44, W625*'UNIT VALUES'!$D$36), 0)</f>
        <v>237101</v>
      </c>
      <c r="Y625" s="168">
        <f>ROUND(IF(C625="22", IF(U625&gt;V625,O625*'UNIT VALUES'!$D$38*'UNIT VALUES'!$D$44,O625*'UNIT VALUES'!$D$41*'UNIT VALUES'!$D$44),IF(U625&gt;V625, O625*'UNIT VALUES'!$D$28*'UNIT VALUES'!$D$36,0)), 0)</f>
        <v>88196</v>
      </c>
      <c r="Z625" s="168">
        <f>ROUND(IF(C625="22", IF(U625&gt;V625,Q625*'UNIT VALUES'!$D$39*'UNIT VALUES'!$D$44,Q625*'UNIT VALUES'!$D$42*'UNIT VALUES'!$D$44), IF(U625&gt;V625, Q625*'UNIT VALUES'!$D$29*'UNIT VALUES'!$D$36, Q625*'UNIT VALUES'!$D$31*'UNIT VALUES'!$D$36)),0)</f>
        <v>126356</v>
      </c>
      <c r="AA625" s="168">
        <f>ROUND(IF(C625="22", IF(U625&gt;V625,0,R625*'UNIT VALUES'!$D$43*'UNIT VALUES'!$D$44),IF(CALCS!U625&gt;CALCS!V625,0,CALCS!R625*'UNIT VALUES'!$D$34*'UNIT VALUES'!$D$36)), 0)</f>
        <v>0</v>
      </c>
      <c r="AB625" s="168">
        <f>ROUND(IF(C625="22",IF(U625&gt;V625,S625*'UNIT VALUES'!$D$40*'UNIT VALUES'!$D$44,0),IF(U625&gt;V625,S625*'UNIT VALUES'!$D$30*'UNIT VALUES'!$D$36)), 0)</f>
        <v>22549</v>
      </c>
      <c r="AC625" s="168">
        <f>ROUND(IF(U625&gt;V625,0,IF(T625&gt;1, IF(C625="66", T625*'UNIT VALUES'!$D$33*'UNIT VALUES'!$D$36,T625*'UNIT VALUES'!$D$32*'UNIT VALUES'!$D$36),0)),0)</f>
        <v>0</v>
      </c>
      <c r="AD625" t="str">
        <f t="shared" si="20"/>
        <v>264974</v>
      </c>
    </row>
    <row r="626" spans="1:30" x14ac:dyDescent="0.25">
      <c r="A626" s="176" t="s">
        <v>5928</v>
      </c>
      <c r="B626" s="176" t="s">
        <v>1760</v>
      </c>
      <c r="C626" s="176" t="s">
        <v>47</v>
      </c>
      <c r="D626" s="176" t="s">
        <v>48</v>
      </c>
      <c r="E626" s="176" t="s">
        <v>1761</v>
      </c>
      <c r="F626" s="176" t="s">
        <v>1369</v>
      </c>
      <c r="G626" s="176" t="s">
        <v>1839</v>
      </c>
      <c r="H626" s="176" t="s">
        <v>23</v>
      </c>
      <c r="I626" s="176" t="s">
        <v>1840</v>
      </c>
      <c r="J626" s="176" t="s">
        <v>4648</v>
      </c>
      <c r="K626" s="176" t="s">
        <v>3340</v>
      </c>
      <c r="L626" s="176" t="s">
        <v>229</v>
      </c>
      <c r="M626" s="177">
        <v>33981</v>
      </c>
      <c r="N626" s="177">
        <v>33981</v>
      </c>
      <c r="O626" s="177">
        <v>29231</v>
      </c>
      <c r="P626" s="177">
        <v>0</v>
      </c>
      <c r="Q626" s="177">
        <v>8275</v>
      </c>
      <c r="R626" s="177">
        <v>4966</v>
      </c>
      <c r="S626" s="177">
        <v>198</v>
      </c>
      <c r="T626" s="24">
        <f>IF(P626&gt;0, ROUND(IF(IF(OR(C626="51", C626="52", C626="66"), (L626*'UNIT VALUES'!$C$26)-CALCS!P626,0)&gt;0, IF(OR(C626="51", C626="52", C626="66"), (L626*'UNIT VALUES'!$C$26)-CALCS!P626,0), 0), 0), ROUND(IF(IF(OR(C626="51", C626="52", C626="66"), (L626*'UNIT VALUES'!$C$26)-CALCS!O626,0)&gt;0, IF(OR(C626="51", C626="52", C626="66"), (L626*'UNIT VALUES'!$C$26)-CALCS!O626,0), 0), 0))</f>
        <v>27774</v>
      </c>
      <c r="U626" s="25">
        <f>IF(C626="22", (O626*'UNIT VALUES'!$D$38)+(Q626*'UNIT VALUES'!$D$39)+(S626*'UNIT VALUES'!$D$40), (O626*'UNIT VALUES'!$D$28)+(Q626*'UNIT VALUES'!$D$29)+(S626*'UNIT VALUES'!$D$30))</f>
        <v>324196.54828057485</v>
      </c>
      <c r="V626" s="25">
        <f>IF(C626="22",(O626*'UNIT VALUES'!$D$41)+(Q626*'UNIT VALUES'!$D$42)+(R626*'UNIT VALUES'!$D$43),IF(C626="66",(Q626*'UNIT VALUES'!$D$31)+(T626*'UNIT VALUES'!$D$33)+(R626*'UNIT VALUES'!$D$34),(Q626*'UNIT VALUES'!$D$31)+(T626*'UNIT VALUES'!$D$32)+(R626*'UNIT VALUES'!$D$34)))</f>
        <v>895583.50584349269</v>
      </c>
      <c r="W626" s="25">
        <f t="shared" si="19"/>
        <v>895584</v>
      </c>
      <c r="X626" s="30">
        <f>ROUND(IF(C626="22", W626*'UNIT VALUES'!$D$44, W626*'UNIT VALUES'!$D$36), 0)</f>
        <v>782920</v>
      </c>
      <c r="Y626" s="168">
        <f>ROUND(IF(C626="22", IF(U626&gt;V626,O626*'UNIT VALUES'!$D$38*'UNIT VALUES'!$D$44,O626*'UNIT VALUES'!$D$41*'UNIT VALUES'!$D$44),IF(U626&gt;V626, O626*'UNIT VALUES'!$D$28*'UNIT VALUES'!$D$36,0)), 0)</f>
        <v>0</v>
      </c>
      <c r="Z626" s="168">
        <f>ROUND(IF(C626="22", IF(U626&gt;V626,Q626*'UNIT VALUES'!$D$39*'UNIT VALUES'!$D$44,Q626*'UNIT VALUES'!$D$42*'UNIT VALUES'!$D$44), IF(U626&gt;V626, Q626*'UNIT VALUES'!$D$29*'UNIT VALUES'!$D$36, Q626*'UNIT VALUES'!$D$31*'UNIT VALUES'!$D$36)),0)</f>
        <v>121205</v>
      </c>
      <c r="AA626" s="168">
        <f>ROUND(IF(C626="22", IF(U626&gt;V626,0,R626*'UNIT VALUES'!$D$43*'UNIT VALUES'!$D$44),IF(CALCS!U626&gt;CALCS!V626,0,CALCS!R626*'UNIT VALUES'!$D$34*'UNIT VALUES'!$D$36)), 0)</f>
        <v>355409</v>
      </c>
      <c r="AB626" s="168">
        <f>ROUND(IF(C626="22",IF(U626&gt;V626,S626*'UNIT VALUES'!$D$40*'UNIT VALUES'!$D$44,0),IF(U626&gt;V626,S626*'UNIT VALUES'!$D$30*'UNIT VALUES'!$D$36)), 0)</f>
        <v>0</v>
      </c>
      <c r="AC626" s="168">
        <f>ROUND(IF(U626&gt;V626,0,IF(T626&gt;1, IF(C626="66", T626*'UNIT VALUES'!$D$33*'UNIT VALUES'!$D$36,T626*'UNIT VALUES'!$D$32*'UNIT VALUES'!$D$36),0)),0)</f>
        <v>306306</v>
      </c>
      <c r="AD626" t="str">
        <f t="shared" si="20"/>
        <v>265010</v>
      </c>
    </row>
    <row r="627" spans="1:30" x14ac:dyDescent="0.25">
      <c r="A627" s="176" t="s">
        <v>5929</v>
      </c>
      <c r="B627" s="176" t="s">
        <v>1760</v>
      </c>
      <c r="C627" s="176" t="s">
        <v>47</v>
      </c>
      <c r="D627" s="176" t="s">
        <v>48</v>
      </c>
      <c r="E627" s="176" t="s">
        <v>1761</v>
      </c>
      <c r="F627" s="176" t="s">
        <v>1376</v>
      </c>
      <c r="G627" s="176" t="s">
        <v>1242</v>
      </c>
      <c r="H627" s="176" t="s">
        <v>1842</v>
      </c>
      <c r="I627" s="176" t="s">
        <v>23</v>
      </c>
      <c r="J627" s="176" t="s">
        <v>1775</v>
      </c>
      <c r="K627" s="176" t="s">
        <v>3340</v>
      </c>
      <c r="L627" s="176" t="s">
        <v>5930</v>
      </c>
      <c r="M627" s="177">
        <v>58441</v>
      </c>
      <c r="N627" s="177">
        <v>58441</v>
      </c>
      <c r="O627" s="177">
        <v>47062</v>
      </c>
      <c r="P627" s="177">
        <v>0</v>
      </c>
      <c r="Q627" s="177">
        <v>7796</v>
      </c>
      <c r="R627" s="177">
        <v>1042</v>
      </c>
      <c r="S627" s="177">
        <v>376</v>
      </c>
      <c r="T627" s="24">
        <f>IF(P627&gt;0, ROUND(IF(IF(OR(C627="51", C627="52", C627="66"), (L627*'UNIT VALUES'!$C$26)-CALCS!P627,0)&gt;0, IF(OR(C627="51", C627="52", C627="66"), (L627*'UNIT VALUES'!$C$26)-CALCS!P627,0), 0), 0), ROUND(IF(IF(OR(C627="51", C627="52", C627="66"), (L627*'UNIT VALUES'!$C$26)-CALCS!O627,0)&gt;0, IF(OR(C627="51", C627="52", C627="66"), (L627*'UNIT VALUES'!$C$26)-CALCS!O627,0), 0), 0))</f>
        <v>65540</v>
      </c>
      <c r="U627" s="25">
        <f>IF(C627="22", (O627*'UNIT VALUES'!$D$38)+(Q627*'UNIT VALUES'!$D$39)+(S627*'UNIT VALUES'!$D$40), (O627*'UNIT VALUES'!$D$28)+(Q627*'UNIT VALUES'!$D$29)+(S627*'UNIT VALUES'!$D$30))</f>
        <v>376964.27069516684</v>
      </c>
      <c r="V627" s="25">
        <f>IF(C627="22",(O627*'UNIT VALUES'!$D$41)+(Q627*'UNIT VALUES'!$D$42)+(R627*'UNIT VALUES'!$D$43),IF(C627="66",(Q627*'UNIT VALUES'!$D$31)+(T627*'UNIT VALUES'!$D$33)+(R627*'UNIT VALUES'!$D$34),(Q627*'UNIT VALUES'!$D$31)+(T627*'UNIT VALUES'!$D$32)+(R627*'UNIT VALUES'!$D$34)))</f>
        <v>1042749.5884213249</v>
      </c>
      <c r="W627" s="25">
        <f t="shared" si="19"/>
        <v>1042750</v>
      </c>
      <c r="X627" s="30">
        <f>ROUND(IF(C627="22", W627*'UNIT VALUES'!$D$44, W627*'UNIT VALUES'!$D$36), 0)</f>
        <v>911573</v>
      </c>
      <c r="Y627" s="168">
        <f>ROUND(IF(C627="22", IF(U627&gt;V627,O627*'UNIT VALUES'!$D$38*'UNIT VALUES'!$D$44,O627*'UNIT VALUES'!$D$41*'UNIT VALUES'!$D$44),IF(U627&gt;V627, O627*'UNIT VALUES'!$D$28*'UNIT VALUES'!$D$36,0)), 0)</f>
        <v>0</v>
      </c>
      <c r="Z627" s="168">
        <f>ROUND(IF(C627="22", IF(U627&gt;V627,Q627*'UNIT VALUES'!$D$39*'UNIT VALUES'!$D$44,Q627*'UNIT VALUES'!$D$42*'UNIT VALUES'!$D$44), IF(U627&gt;V627, Q627*'UNIT VALUES'!$D$29*'UNIT VALUES'!$D$36, Q627*'UNIT VALUES'!$D$31*'UNIT VALUES'!$D$36)),0)</f>
        <v>114189</v>
      </c>
      <c r="AA627" s="168">
        <f>ROUND(IF(C627="22", IF(U627&gt;V627,0,R627*'UNIT VALUES'!$D$43*'UNIT VALUES'!$D$44),IF(CALCS!U627&gt;CALCS!V627,0,CALCS!R627*'UNIT VALUES'!$D$34*'UNIT VALUES'!$D$36)), 0)</f>
        <v>74574</v>
      </c>
      <c r="AB627" s="168">
        <f>ROUND(IF(C627="22",IF(U627&gt;V627,S627*'UNIT VALUES'!$D$40*'UNIT VALUES'!$D$44,0),IF(U627&gt;V627,S627*'UNIT VALUES'!$D$30*'UNIT VALUES'!$D$36)), 0)</f>
        <v>0</v>
      </c>
      <c r="AC627" s="168">
        <f>ROUND(IF(U627&gt;V627,0,IF(T627&gt;1, IF(C627="66", T627*'UNIT VALUES'!$D$33*'UNIT VALUES'!$D$36,T627*'UNIT VALUES'!$D$32*'UNIT VALUES'!$D$36),0)),0)</f>
        <v>722809</v>
      </c>
      <c r="AD627" t="str">
        <f t="shared" si="20"/>
        <v>265148</v>
      </c>
    </row>
    <row r="628" spans="1:30" x14ac:dyDescent="0.25">
      <c r="A628" s="176" t="s">
        <v>5103</v>
      </c>
      <c r="B628" s="176" t="s">
        <v>1760</v>
      </c>
      <c r="C628" s="176" t="s">
        <v>47</v>
      </c>
      <c r="D628" s="176" t="s">
        <v>48</v>
      </c>
      <c r="E628" s="176" t="s">
        <v>1761</v>
      </c>
      <c r="F628" s="176" t="s">
        <v>1843</v>
      </c>
      <c r="G628" s="176" t="s">
        <v>472</v>
      </c>
      <c r="H628" s="176" t="s">
        <v>23</v>
      </c>
      <c r="I628" s="176" t="s">
        <v>1844</v>
      </c>
      <c r="J628" s="176" t="s">
        <v>4648</v>
      </c>
      <c r="K628" s="176" t="s">
        <v>3340</v>
      </c>
      <c r="L628" s="176" t="s">
        <v>5931</v>
      </c>
      <c r="M628" s="177">
        <v>54311</v>
      </c>
      <c r="N628" s="177">
        <v>54311</v>
      </c>
      <c r="O628" s="177">
        <v>47602</v>
      </c>
      <c r="P628" s="177">
        <v>0</v>
      </c>
      <c r="Q628" s="177">
        <v>8538</v>
      </c>
      <c r="R628" s="177">
        <v>1651</v>
      </c>
      <c r="S628" s="177">
        <v>360</v>
      </c>
      <c r="T628" s="24">
        <f>IF(P628&gt;0, ROUND(IF(IF(OR(C628="51", C628="52", C628="66"), (L628*'UNIT VALUES'!$C$26)-CALCS!P628,0)&gt;0, IF(OR(C628="51", C628="52", C628="66"), (L628*'UNIT VALUES'!$C$26)-CALCS!P628,0), 0), 0), ROUND(IF(IF(OR(C628="51", C628="52", C628="66"), (L628*'UNIT VALUES'!$C$26)-CALCS!O628,0)&gt;0, IF(OR(C628="51", C628="52", C628="66"), (L628*'UNIT VALUES'!$C$26)-CALCS!O628,0), 0), 0))</f>
        <v>31696</v>
      </c>
      <c r="U628" s="25">
        <f>IF(C628="22", (O628*'UNIT VALUES'!$D$38)+(Q628*'UNIT VALUES'!$D$39)+(S628*'UNIT VALUES'!$D$40), (O628*'UNIT VALUES'!$D$28)+(Q628*'UNIT VALUES'!$D$29)+(S628*'UNIT VALUES'!$D$30))</f>
        <v>396195.59328683664</v>
      </c>
      <c r="V628" s="25">
        <f>IF(C628="22",(O628*'UNIT VALUES'!$D$41)+(Q628*'UNIT VALUES'!$D$42)+(R628*'UNIT VALUES'!$D$43),IF(C628="66",(Q628*'UNIT VALUES'!$D$31)+(T628*'UNIT VALUES'!$D$33)+(R628*'UNIT VALUES'!$D$34),(Q628*'UNIT VALUES'!$D$31)+(T628*'UNIT VALUES'!$D$32)+(R628*'UNIT VALUES'!$D$34)))</f>
        <v>678078.36813157075</v>
      </c>
      <c r="W628" s="25">
        <f t="shared" si="19"/>
        <v>678078</v>
      </c>
      <c r="X628" s="30">
        <f>ROUND(IF(C628="22", W628*'UNIT VALUES'!$D$44, W628*'UNIT VALUES'!$D$36), 0)</f>
        <v>592776</v>
      </c>
      <c r="Y628" s="168">
        <f>ROUND(IF(C628="22", IF(U628&gt;V628,O628*'UNIT VALUES'!$D$38*'UNIT VALUES'!$D$44,O628*'UNIT VALUES'!$D$41*'UNIT VALUES'!$D$44),IF(U628&gt;V628, O628*'UNIT VALUES'!$D$28*'UNIT VALUES'!$D$36,0)), 0)</f>
        <v>0</v>
      </c>
      <c r="Z628" s="168">
        <f>ROUND(IF(C628="22", IF(U628&gt;V628,Q628*'UNIT VALUES'!$D$39*'UNIT VALUES'!$D$44,Q628*'UNIT VALUES'!$D$42*'UNIT VALUES'!$D$44), IF(U628&gt;V628, Q628*'UNIT VALUES'!$D$29*'UNIT VALUES'!$D$36, Q628*'UNIT VALUES'!$D$31*'UNIT VALUES'!$D$36)),0)</f>
        <v>125057</v>
      </c>
      <c r="AA628" s="168">
        <f>ROUND(IF(C628="22", IF(U628&gt;V628,0,R628*'UNIT VALUES'!$D$43*'UNIT VALUES'!$D$44),IF(CALCS!U628&gt;CALCS!V628,0,CALCS!R628*'UNIT VALUES'!$D$34*'UNIT VALUES'!$D$36)), 0)</f>
        <v>118159</v>
      </c>
      <c r="AB628" s="168">
        <f>ROUND(IF(C628="22",IF(U628&gt;V628,S628*'UNIT VALUES'!$D$40*'UNIT VALUES'!$D$44,0),IF(U628&gt;V628,S628*'UNIT VALUES'!$D$30*'UNIT VALUES'!$D$36)), 0)</f>
        <v>0</v>
      </c>
      <c r="AC628" s="168">
        <f>ROUND(IF(U628&gt;V628,0,IF(T628&gt;1, IF(C628="66", T628*'UNIT VALUES'!$D$33*'UNIT VALUES'!$D$36,T628*'UNIT VALUES'!$D$32*'UNIT VALUES'!$D$36),0)),0)</f>
        <v>349560</v>
      </c>
      <c r="AD628" t="str">
        <f t="shared" si="20"/>
        <v>265286</v>
      </c>
    </row>
    <row r="629" spans="1:30" x14ac:dyDescent="0.25">
      <c r="A629" s="176" t="s">
        <v>5932</v>
      </c>
      <c r="B629" s="176" t="s">
        <v>1760</v>
      </c>
      <c r="C629" s="176" t="s">
        <v>47</v>
      </c>
      <c r="D629" s="176" t="s">
        <v>48</v>
      </c>
      <c r="E629" s="176" t="s">
        <v>1761</v>
      </c>
      <c r="F629" s="176" t="s">
        <v>1846</v>
      </c>
      <c r="G629" s="176" t="s">
        <v>95</v>
      </c>
      <c r="H629" s="176" t="s">
        <v>23</v>
      </c>
      <c r="I629" s="176" t="s">
        <v>1847</v>
      </c>
      <c r="J629" s="176" t="s">
        <v>4648</v>
      </c>
      <c r="K629" s="176" t="s">
        <v>3340</v>
      </c>
      <c r="L629" s="176" t="s">
        <v>5933</v>
      </c>
      <c r="M629" s="177">
        <v>70893</v>
      </c>
      <c r="N629" s="177">
        <v>70893</v>
      </c>
      <c r="O629" s="177">
        <v>59006</v>
      </c>
      <c r="P629" s="177">
        <v>0</v>
      </c>
      <c r="Q629" s="177">
        <v>4271</v>
      </c>
      <c r="R629" s="177">
        <v>5174</v>
      </c>
      <c r="S629" s="177">
        <v>142</v>
      </c>
      <c r="T629" s="24">
        <f>IF(P629&gt;0, ROUND(IF(IF(OR(C629="51", C629="52", C629="66"), (L629*'UNIT VALUES'!$C$26)-CALCS!P629,0)&gt;0, IF(OR(C629="51", C629="52", C629="66"), (L629*'UNIT VALUES'!$C$26)-CALCS!P629,0), 0), 0), ROUND(IF(IF(OR(C629="51", C629="52", C629="66"), (L629*'UNIT VALUES'!$C$26)-CALCS!O629,0)&gt;0, IF(OR(C629="51", C629="52", C629="66"), (L629*'UNIT VALUES'!$C$26)-CALCS!O629,0), 0), 0))</f>
        <v>68345</v>
      </c>
      <c r="U629" s="25">
        <f>IF(C629="22", (O629*'UNIT VALUES'!$D$38)+(Q629*'UNIT VALUES'!$D$39)+(S629*'UNIT VALUES'!$D$40), (O629*'UNIT VALUES'!$D$28)+(Q629*'UNIT VALUES'!$D$29)+(S629*'UNIT VALUES'!$D$30))</f>
        <v>265170.1439436613</v>
      </c>
      <c r="V629" s="25">
        <f>IF(C629="22",(O629*'UNIT VALUES'!$D$41)+(Q629*'UNIT VALUES'!$D$42)+(R629*'UNIT VALUES'!$D$43),IF(C629="66",(Q629*'UNIT VALUES'!$D$31)+(T629*'UNIT VALUES'!$D$33)+(R629*'UNIT VALUES'!$D$34),(Q629*'UNIT VALUES'!$D$31)+(T629*'UNIT VALUES'!$D$32)+(R629*'UNIT VALUES'!$D$34)))</f>
        <v>1357350.550459933</v>
      </c>
      <c r="W629" s="25">
        <f t="shared" si="19"/>
        <v>1357351</v>
      </c>
      <c r="X629" s="30">
        <f>ROUND(IF(C629="22", W629*'UNIT VALUES'!$D$44, W629*'UNIT VALUES'!$D$36), 0)</f>
        <v>1186597</v>
      </c>
      <c r="Y629" s="168">
        <f>ROUND(IF(C629="22", IF(U629&gt;V629,O629*'UNIT VALUES'!$D$38*'UNIT VALUES'!$D$44,O629*'UNIT VALUES'!$D$41*'UNIT VALUES'!$D$44),IF(U629&gt;V629, O629*'UNIT VALUES'!$D$28*'UNIT VALUES'!$D$36,0)), 0)</f>
        <v>0</v>
      </c>
      <c r="Z629" s="168">
        <f>ROUND(IF(C629="22", IF(U629&gt;V629,Q629*'UNIT VALUES'!$D$39*'UNIT VALUES'!$D$44,Q629*'UNIT VALUES'!$D$42*'UNIT VALUES'!$D$44), IF(U629&gt;V629, Q629*'UNIT VALUES'!$D$29*'UNIT VALUES'!$D$36, Q629*'UNIT VALUES'!$D$31*'UNIT VALUES'!$D$36)),0)</f>
        <v>62558</v>
      </c>
      <c r="AA629" s="168">
        <f>ROUND(IF(C629="22", IF(U629&gt;V629,0,R629*'UNIT VALUES'!$D$43*'UNIT VALUES'!$D$44),IF(CALCS!U629&gt;CALCS!V629,0,CALCS!R629*'UNIT VALUES'!$D$34*'UNIT VALUES'!$D$36)), 0)</f>
        <v>370295</v>
      </c>
      <c r="AB629" s="168">
        <f>ROUND(IF(C629="22",IF(U629&gt;V629,S629*'UNIT VALUES'!$D$40*'UNIT VALUES'!$D$44,0),IF(U629&gt;V629,S629*'UNIT VALUES'!$D$30*'UNIT VALUES'!$D$36)), 0)</f>
        <v>0</v>
      </c>
      <c r="AC629" s="168">
        <f>ROUND(IF(U629&gt;V629,0,IF(T629&gt;1, IF(C629="66", T629*'UNIT VALUES'!$D$33*'UNIT VALUES'!$D$36,T629*'UNIT VALUES'!$D$32*'UNIT VALUES'!$D$36),0)),0)</f>
        <v>753744</v>
      </c>
      <c r="AD629" t="str">
        <f t="shared" si="20"/>
        <v>265304</v>
      </c>
    </row>
    <row r="630" spans="1:30" x14ac:dyDescent="0.25">
      <c r="A630" s="176" t="s">
        <v>5934</v>
      </c>
      <c r="B630" s="176" t="s">
        <v>1760</v>
      </c>
      <c r="C630" s="176" t="s">
        <v>27</v>
      </c>
      <c r="D630" s="176" t="s">
        <v>28</v>
      </c>
      <c r="E630" s="176" t="s">
        <v>1761</v>
      </c>
      <c r="F630" s="176" t="s">
        <v>1849</v>
      </c>
      <c r="G630" s="176" t="s">
        <v>1850</v>
      </c>
      <c r="H630" s="176" t="s">
        <v>23</v>
      </c>
      <c r="I630" s="176" t="s">
        <v>1851</v>
      </c>
      <c r="J630" s="176" t="s">
        <v>1852</v>
      </c>
      <c r="K630" s="176" t="s">
        <v>3340</v>
      </c>
      <c r="L630" s="176" t="s">
        <v>5935</v>
      </c>
      <c r="M630" s="177">
        <v>77508</v>
      </c>
      <c r="N630" s="177">
        <v>77508</v>
      </c>
      <c r="O630" s="177">
        <v>48984</v>
      </c>
      <c r="P630" s="177">
        <v>0</v>
      </c>
      <c r="Q630" s="177">
        <v>17671</v>
      </c>
      <c r="R630" s="177">
        <v>9946</v>
      </c>
      <c r="S630" s="177">
        <v>476</v>
      </c>
      <c r="T630" s="24">
        <f>IF(P630&gt;0, ROUND(IF(IF(OR(C630="51", C630="52", C630="66"), (L630*'UNIT VALUES'!$C$26)-CALCS!P630,0)&gt;0, IF(OR(C630="51", C630="52", C630="66"), (L630*'UNIT VALUES'!$C$26)-CALCS!P630,0), 0), 0), ROUND(IF(IF(OR(C630="51", C630="52", C630="66"), (L630*'UNIT VALUES'!$C$26)-CALCS!O630,0)&gt;0, IF(OR(C630="51", C630="52", C630="66"), (L630*'UNIT VALUES'!$C$26)-CALCS!O630,0), 0), 0))</f>
        <v>106255</v>
      </c>
      <c r="U630" s="25">
        <f>IF(C630="22", (O630*'UNIT VALUES'!$D$38)+(Q630*'UNIT VALUES'!$D$39)+(S630*'UNIT VALUES'!$D$40), (O630*'UNIT VALUES'!$D$28)+(Q630*'UNIT VALUES'!$D$29)+(S630*'UNIT VALUES'!$D$30))</f>
        <v>673044.29846095399</v>
      </c>
      <c r="V630" s="25">
        <f>IF(C630="22",(O630*'UNIT VALUES'!$D$41)+(Q630*'UNIT VALUES'!$D$42)+(R630*'UNIT VALUES'!$D$43),IF(C630="66",(Q630*'UNIT VALUES'!$D$31)+(T630*'UNIT VALUES'!$D$33)+(R630*'UNIT VALUES'!$D$34),(Q630*'UNIT VALUES'!$D$31)+(T630*'UNIT VALUES'!$D$32)+(R630*'UNIT VALUES'!$D$34)))</f>
        <v>2450791.8064288278</v>
      </c>
      <c r="W630" s="25">
        <f t="shared" si="19"/>
        <v>2450792</v>
      </c>
      <c r="X630" s="30">
        <f>ROUND(IF(C630="22", W630*'UNIT VALUES'!$D$44, W630*'UNIT VALUES'!$D$36), 0)</f>
        <v>2142484</v>
      </c>
      <c r="Y630" s="168">
        <f>ROUND(IF(C630="22", IF(U630&gt;V630,O630*'UNIT VALUES'!$D$38*'UNIT VALUES'!$D$44,O630*'UNIT VALUES'!$D$41*'UNIT VALUES'!$D$44),IF(U630&gt;V630, O630*'UNIT VALUES'!$D$28*'UNIT VALUES'!$D$36,0)), 0)</f>
        <v>0</v>
      </c>
      <c r="Z630" s="168">
        <f>ROUND(IF(C630="22", IF(U630&gt;V630,Q630*'UNIT VALUES'!$D$39*'UNIT VALUES'!$D$44,Q630*'UNIT VALUES'!$D$42*'UNIT VALUES'!$D$44), IF(U630&gt;V630, Q630*'UNIT VALUES'!$D$29*'UNIT VALUES'!$D$36, Q630*'UNIT VALUES'!$D$31*'UNIT VALUES'!$D$36)),0)</f>
        <v>258830</v>
      </c>
      <c r="AA630" s="168">
        <f>ROUND(IF(C630="22", IF(U630&gt;V630,0,R630*'UNIT VALUES'!$D$43*'UNIT VALUES'!$D$44),IF(CALCS!U630&gt;CALCS!V630,0,CALCS!R630*'UNIT VALUES'!$D$34*'UNIT VALUES'!$D$36)), 0)</f>
        <v>711819</v>
      </c>
      <c r="AB630" s="168">
        <f>ROUND(IF(C630="22",IF(U630&gt;V630,S630*'UNIT VALUES'!$D$40*'UNIT VALUES'!$D$44,0),IF(U630&gt;V630,S630*'UNIT VALUES'!$D$30*'UNIT VALUES'!$D$36)), 0)</f>
        <v>0</v>
      </c>
      <c r="AC630" s="168">
        <f>ROUND(IF(U630&gt;V630,0,IF(T630&gt;1, IF(C630="66", T630*'UNIT VALUES'!$D$33*'UNIT VALUES'!$D$36,T630*'UNIT VALUES'!$D$32*'UNIT VALUES'!$D$36),0)),0)</f>
        <v>1171835</v>
      </c>
      <c r="AD630" t="str">
        <f t="shared" si="20"/>
        <v>265340</v>
      </c>
    </row>
    <row r="631" spans="1:30" x14ac:dyDescent="0.25">
      <c r="A631" s="176" t="s">
        <v>5936</v>
      </c>
      <c r="B631" s="176" t="s">
        <v>1760</v>
      </c>
      <c r="C631" s="176" t="s">
        <v>47</v>
      </c>
      <c r="D631" s="176" t="s">
        <v>48</v>
      </c>
      <c r="E631" s="176" t="s">
        <v>1761</v>
      </c>
      <c r="F631" s="176" t="s">
        <v>1854</v>
      </c>
      <c r="G631" s="176" t="s">
        <v>472</v>
      </c>
      <c r="H631" s="176" t="s">
        <v>23</v>
      </c>
      <c r="I631" s="176" t="s">
        <v>1855</v>
      </c>
      <c r="J631" s="176" t="s">
        <v>4648</v>
      </c>
      <c r="K631" s="176" t="s">
        <v>3340</v>
      </c>
      <c r="L631" s="176" t="s">
        <v>5937</v>
      </c>
      <c r="M631" s="177">
        <v>76210</v>
      </c>
      <c r="N631" s="177">
        <v>76210</v>
      </c>
      <c r="O631" s="177">
        <v>59775</v>
      </c>
      <c r="P631" s="177">
        <v>0</v>
      </c>
      <c r="Q631" s="177">
        <v>5846</v>
      </c>
      <c r="R631" s="177">
        <v>1365</v>
      </c>
      <c r="S631" s="177">
        <v>212</v>
      </c>
      <c r="T631" s="24">
        <f>IF(P631&gt;0, ROUND(IF(IF(OR(C631="51", C631="52", C631="66"), (L631*'UNIT VALUES'!$C$26)-CALCS!P631,0)&gt;0, IF(OR(C631="51", C631="52", C631="66"), (L631*'UNIT VALUES'!$C$26)-CALCS!P631,0), 0), 0), ROUND(IF(IF(OR(C631="51", C631="52", C631="66"), (L631*'UNIT VALUES'!$C$26)-CALCS!O631,0)&gt;0, IF(OR(C631="51", C631="52", C631="66"), (L631*'UNIT VALUES'!$C$26)-CALCS!O631,0), 0), 0))</f>
        <v>61327</v>
      </c>
      <c r="U631" s="25">
        <f>IF(C631="22", (O631*'UNIT VALUES'!$D$38)+(Q631*'UNIT VALUES'!$D$39)+(S631*'UNIT VALUES'!$D$40), (O631*'UNIT VALUES'!$D$28)+(Q631*'UNIT VALUES'!$D$29)+(S631*'UNIT VALUES'!$D$30))</f>
        <v>322178.61197567376</v>
      </c>
      <c r="V631" s="25">
        <f>IF(C631="22",(O631*'UNIT VALUES'!$D$41)+(Q631*'UNIT VALUES'!$D$42)+(R631*'UNIT VALUES'!$D$43),IF(C631="66",(Q631*'UNIT VALUES'!$D$31)+(T631*'UNIT VALUES'!$D$33)+(R631*'UNIT VALUES'!$D$34),(Q631*'UNIT VALUES'!$D$31)+(T631*'UNIT VALUES'!$D$32)+(R631*'UNIT VALUES'!$D$34)))</f>
        <v>983371.36865367671</v>
      </c>
      <c r="W631" s="25">
        <f t="shared" si="19"/>
        <v>983371</v>
      </c>
      <c r="X631" s="30">
        <f>ROUND(IF(C631="22", W631*'UNIT VALUES'!$D$44, W631*'UNIT VALUES'!$D$36), 0)</f>
        <v>859663</v>
      </c>
      <c r="Y631" s="168">
        <f>ROUND(IF(C631="22", IF(U631&gt;V631,O631*'UNIT VALUES'!$D$38*'UNIT VALUES'!$D$44,O631*'UNIT VALUES'!$D$41*'UNIT VALUES'!$D$44),IF(U631&gt;V631, O631*'UNIT VALUES'!$D$28*'UNIT VALUES'!$D$36,0)), 0)</f>
        <v>0</v>
      </c>
      <c r="Z631" s="168">
        <f>ROUND(IF(C631="22", IF(U631&gt;V631,Q631*'UNIT VALUES'!$D$39*'UNIT VALUES'!$D$44,Q631*'UNIT VALUES'!$D$42*'UNIT VALUES'!$D$44), IF(U631&gt;V631, Q631*'UNIT VALUES'!$D$29*'UNIT VALUES'!$D$36, Q631*'UNIT VALUES'!$D$31*'UNIT VALUES'!$D$36)),0)</f>
        <v>85627</v>
      </c>
      <c r="AA631" s="168">
        <f>ROUND(IF(C631="22", IF(U631&gt;V631,0,R631*'UNIT VALUES'!$D$43*'UNIT VALUES'!$D$44),IF(CALCS!U631&gt;CALCS!V631,0,CALCS!R631*'UNIT VALUES'!$D$34*'UNIT VALUES'!$D$36)), 0)</f>
        <v>97691</v>
      </c>
      <c r="AB631" s="168">
        <f>ROUND(IF(C631="22",IF(U631&gt;V631,S631*'UNIT VALUES'!$D$40*'UNIT VALUES'!$D$44,0),IF(U631&gt;V631,S631*'UNIT VALUES'!$D$30*'UNIT VALUES'!$D$36)), 0)</f>
        <v>0</v>
      </c>
      <c r="AC631" s="168">
        <f>ROUND(IF(U631&gt;V631,0,IF(T631&gt;1, IF(C631="66", T631*'UNIT VALUES'!$D$33*'UNIT VALUES'!$D$36,T631*'UNIT VALUES'!$D$32*'UNIT VALUES'!$D$36),0)),0)</f>
        <v>676346</v>
      </c>
      <c r="AD631" t="str">
        <f t="shared" si="20"/>
        <v>265370</v>
      </c>
    </row>
    <row r="632" spans="1:30" x14ac:dyDescent="0.25">
      <c r="A632" s="176" t="s">
        <v>5938</v>
      </c>
      <c r="B632" s="176" t="s">
        <v>1760</v>
      </c>
      <c r="C632" s="176" t="s">
        <v>27</v>
      </c>
      <c r="D632" s="176" t="s">
        <v>28</v>
      </c>
      <c r="E632" s="176" t="s">
        <v>1761</v>
      </c>
      <c r="F632" s="176" t="s">
        <v>1857</v>
      </c>
      <c r="G632" s="176" t="s">
        <v>95</v>
      </c>
      <c r="H632" s="176" t="s">
        <v>23</v>
      </c>
      <c r="I632" s="176" t="s">
        <v>1858</v>
      </c>
      <c r="J632" s="176" t="s">
        <v>4648</v>
      </c>
      <c r="K632" s="176" t="s">
        <v>3340</v>
      </c>
      <c r="L632" s="176" t="s">
        <v>5939</v>
      </c>
      <c r="M632" s="177">
        <v>75568</v>
      </c>
      <c r="N632" s="177">
        <v>75568</v>
      </c>
      <c r="O632" s="177">
        <v>73100</v>
      </c>
      <c r="P632" s="177">
        <v>0</v>
      </c>
      <c r="Q632" s="177">
        <v>10889</v>
      </c>
      <c r="R632" s="177">
        <v>1117</v>
      </c>
      <c r="S632" s="177">
        <v>513</v>
      </c>
      <c r="T632" s="24">
        <f>IF(P632&gt;0, ROUND(IF(IF(OR(C632="51", C632="52", C632="66"), (L632*'UNIT VALUES'!$C$26)-CALCS!P632,0)&gt;0, IF(OR(C632="51", C632="52", C632="66"), (L632*'UNIT VALUES'!$C$26)-CALCS!P632,0), 0), 0), ROUND(IF(IF(OR(C632="51", C632="52", C632="66"), (L632*'UNIT VALUES'!$C$26)-CALCS!O632,0)&gt;0, IF(OR(C632="51", C632="52", C632="66"), (L632*'UNIT VALUES'!$C$26)-CALCS!O632,0), 0), 0))</f>
        <v>0</v>
      </c>
      <c r="U632" s="25">
        <f>IF(C632="22", (O632*'UNIT VALUES'!$D$38)+(Q632*'UNIT VALUES'!$D$39)+(S632*'UNIT VALUES'!$D$40), (O632*'UNIT VALUES'!$D$28)+(Q632*'UNIT VALUES'!$D$29)+(S632*'UNIT VALUES'!$D$30))</f>
        <v>539855.28337369487</v>
      </c>
      <c r="V632" s="25">
        <f>IF(C632="22",(O632*'UNIT VALUES'!$D$41)+(Q632*'UNIT VALUES'!$D$42)+(R632*'UNIT VALUES'!$D$43),IF(C632="66",(Q632*'UNIT VALUES'!$D$31)+(T632*'UNIT VALUES'!$D$33)+(R632*'UNIT VALUES'!$D$34),(Q632*'UNIT VALUES'!$D$31)+(T632*'UNIT VALUES'!$D$32)+(R632*'UNIT VALUES'!$D$34)))</f>
        <v>273889.72732262296</v>
      </c>
      <c r="W632" s="25">
        <f t="shared" si="19"/>
        <v>539855</v>
      </c>
      <c r="X632" s="30">
        <f>ROUND(IF(C632="22", W632*'UNIT VALUES'!$D$44, W632*'UNIT VALUES'!$D$36), 0)</f>
        <v>471942</v>
      </c>
      <c r="Y632" s="168">
        <f>ROUND(IF(C632="22", IF(U632&gt;V632,O632*'UNIT VALUES'!$D$38*'UNIT VALUES'!$D$44,O632*'UNIT VALUES'!$D$41*'UNIT VALUES'!$D$44),IF(U632&gt;V632, O632*'UNIT VALUES'!$D$28*'UNIT VALUES'!$D$36,0)), 0)</f>
        <v>132909</v>
      </c>
      <c r="Z632" s="168">
        <f>ROUND(IF(C632="22", IF(U632&gt;V632,Q632*'UNIT VALUES'!$D$39*'UNIT VALUES'!$D$44,Q632*'UNIT VALUES'!$D$42*'UNIT VALUES'!$D$44), IF(U632&gt;V632, Q632*'UNIT VALUES'!$D$29*'UNIT VALUES'!$D$36, Q632*'UNIT VALUES'!$D$31*'UNIT VALUES'!$D$36)),0)</f>
        <v>265821</v>
      </c>
      <c r="AA632" s="168">
        <f>ROUND(IF(C632="22", IF(U632&gt;V632,0,R632*'UNIT VALUES'!$D$43*'UNIT VALUES'!$D$44),IF(CALCS!U632&gt;CALCS!V632,0,CALCS!R632*'UNIT VALUES'!$D$34*'UNIT VALUES'!$D$36)), 0)</f>
        <v>0</v>
      </c>
      <c r="AB632" s="168">
        <f>ROUND(IF(C632="22",IF(U632&gt;V632,S632*'UNIT VALUES'!$D$40*'UNIT VALUES'!$D$44,0),IF(U632&gt;V632,S632*'UNIT VALUES'!$D$30*'UNIT VALUES'!$D$36)), 0)</f>
        <v>73212</v>
      </c>
      <c r="AC632" s="168">
        <f>ROUND(IF(U632&gt;V632,0,IF(T632&gt;1, IF(C632="66", T632*'UNIT VALUES'!$D$33*'UNIT VALUES'!$D$36,T632*'UNIT VALUES'!$D$32*'UNIT VALUES'!$D$36),0)),0)</f>
        <v>0</v>
      </c>
      <c r="AD632" t="str">
        <f t="shared" si="20"/>
        <v>265664</v>
      </c>
    </row>
    <row r="633" spans="1:30" x14ac:dyDescent="0.25">
      <c r="A633" s="176" t="s">
        <v>5940</v>
      </c>
      <c r="B633" s="176" t="s">
        <v>1760</v>
      </c>
      <c r="C633" s="176" t="s">
        <v>47</v>
      </c>
      <c r="D633" s="176" t="s">
        <v>48</v>
      </c>
      <c r="E633" s="176" t="s">
        <v>1761</v>
      </c>
      <c r="F633" s="176" t="s">
        <v>1860</v>
      </c>
      <c r="G633" s="176" t="s">
        <v>472</v>
      </c>
      <c r="H633" s="176" t="s">
        <v>23</v>
      </c>
      <c r="I633" s="176" t="s">
        <v>1861</v>
      </c>
      <c r="J633" s="176" t="s">
        <v>4648</v>
      </c>
      <c r="K633" s="176" t="s">
        <v>3340</v>
      </c>
      <c r="L633" s="176" t="s">
        <v>5941</v>
      </c>
      <c r="M633" s="177">
        <v>108999</v>
      </c>
      <c r="N633" s="177">
        <v>108999</v>
      </c>
      <c r="O633" s="177">
        <v>132427</v>
      </c>
      <c r="P633" s="177">
        <v>0</v>
      </c>
      <c r="Q633" s="177">
        <v>16781</v>
      </c>
      <c r="R633" s="177">
        <v>504</v>
      </c>
      <c r="S633" s="177">
        <v>1028</v>
      </c>
      <c r="T633" s="24">
        <f>IF(P633&gt;0, ROUND(IF(IF(OR(C633="51", C633="52", C633="66"), (L633*'UNIT VALUES'!$C$26)-CALCS!P633,0)&gt;0, IF(OR(C633="51", C633="52", C633="66"), (L633*'UNIT VALUES'!$C$26)-CALCS!P633,0), 0), 0), ROUND(IF(IF(OR(C633="51", C633="52", C633="66"), (L633*'UNIT VALUES'!$C$26)-CALCS!O633,0)&gt;0, IF(OR(C633="51", C633="52", C633="66"), (L633*'UNIT VALUES'!$C$26)-CALCS!O633,0), 0), 0))</f>
        <v>0</v>
      </c>
      <c r="U633" s="25">
        <f>IF(C633="22", (O633*'UNIT VALUES'!$D$38)+(Q633*'UNIT VALUES'!$D$39)+(S633*'UNIT VALUES'!$D$40), (O633*'UNIT VALUES'!$D$28)+(Q633*'UNIT VALUES'!$D$29)+(S633*'UNIT VALUES'!$D$30))</f>
        <v>911851.39111480513</v>
      </c>
      <c r="V633" s="25">
        <f>IF(C633="22",(O633*'UNIT VALUES'!$D$41)+(Q633*'UNIT VALUES'!$D$42)+(R633*'UNIT VALUES'!$D$43),IF(C633="66",(Q633*'UNIT VALUES'!$D$31)+(T633*'UNIT VALUES'!$D$33)+(R633*'UNIT VALUES'!$D$34),(Q633*'UNIT VALUES'!$D$31)+(T633*'UNIT VALUES'!$D$32)+(R633*'UNIT VALUES'!$D$34)))</f>
        <v>322424.9555977495</v>
      </c>
      <c r="W633" s="25">
        <f t="shared" si="19"/>
        <v>911851</v>
      </c>
      <c r="X633" s="30">
        <f>ROUND(IF(C633="22", W633*'UNIT VALUES'!$D$44, W633*'UNIT VALUES'!$D$36), 0)</f>
        <v>797141</v>
      </c>
      <c r="Y633" s="168">
        <f>ROUND(IF(C633="22", IF(U633&gt;V633,O633*'UNIT VALUES'!$D$38*'UNIT VALUES'!$D$44,O633*'UNIT VALUES'!$D$41*'UNIT VALUES'!$D$44),IF(U633&gt;V633, O633*'UNIT VALUES'!$D$28*'UNIT VALUES'!$D$36,0)), 0)</f>
        <v>240776</v>
      </c>
      <c r="Z633" s="168">
        <f>ROUND(IF(C633="22", IF(U633&gt;V633,Q633*'UNIT VALUES'!$D$39*'UNIT VALUES'!$D$44,Q633*'UNIT VALUES'!$D$42*'UNIT VALUES'!$D$44), IF(U633&gt;V633, Q633*'UNIT VALUES'!$D$29*'UNIT VALUES'!$D$36, Q633*'UNIT VALUES'!$D$31*'UNIT VALUES'!$D$36)),0)</f>
        <v>409656</v>
      </c>
      <c r="AA633" s="168">
        <f>ROUND(IF(C633="22", IF(U633&gt;V633,0,R633*'UNIT VALUES'!$D$43*'UNIT VALUES'!$D$44),IF(CALCS!U633&gt;CALCS!V633,0,CALCS!R633*'UNIT VALUES'!$D$34*'UNIT VALUES'!$D$36)), 0)</f>
        <v>0</v>
      </c>
      <c r="AB633" s="168">
        <f>ROUND(IF(C633="22",IF(U633&gt;V633,S633*'UNIT VALUES'!$D$40*'UNIT VALUES'!$D$44,0),IF(U633&gt;V633,S633*'UNIT VALUES'!$D$30*'UNIT VALUES'!$D$36)), 0)</f>
        <v>146709</v>
      </c>
      <c r="AC633" s="168">
        <f>ROUND(IF(U633&gt;V633,0,IF(T633&gt;1, IF(C633="66", T633*'UNIT VALUES'!$D$33*'UNIT VALUES'!$D$36,T633*'UNIT VALUES'!$D$32*'UNIT VALUES'!$D$36),0)),0)</f>
        <v>0</v>
      </c>
      <c r="AD633" t="str">
        <f t="shared" si="20"/>
        <v>265814</v>
      </c>
    </row>
    <row r="634" spans="1:30" x14ac:dyDescent="0.25">
      <c r="A634" s="176" t="s">
        <v>5942</v>
      </c>
      <c r="B634" s="176" t="s">
        <v>1760</v>
      </c>
      <c r="C634" s="176" t="s">
        <v>27</v>
      </c>
      <c r="D634" s="176" t="s">
        <v>28</v>
      </c>
      <c r="E634" s="176" t="s">
        <v>1761</v>
      </c>
      <c r="F634" s="176" t="s">
        <v>1863</v>
      </c>
      <c r="G634" s="176" t="s">
        <v>1242</v>
      </c>
      <c r="H634" s="176" t="s">
        <v>23</v>
      </c>
      <c r="I634" s="176" t="s">
        <v>1536</v>
      </c>
      <c r="J634" s="176" t="s">
        <v>1775</v>
      </c>
      <c r="K634" s="176" t="s">
        <v>3340</v>
      </c>
      <c r="L634" s="176" t="s">
        <v>5943</v>
      </c>
      <c r="M634" s="177">
        <v>77568</v>
      </c>
      <c r="N634" s="177">
        <v>77568</v>
      </c>
      <c r="O634" s="177">
        <v>61177</v>
      </c>
      <c r="P634" s="177">
        <v>0</v>
      </c>
      <c r="Q634" s="177">
        <v>13359</v>
      </c>
      <c r="R634" s="177">
        <v>1104</v>
      </c>
      <c r="S634" s="177">
        <v>310</v>
      </c>
      <c r="T634" s="24">
        <f>IF(P634&gt;0, ROUND(IF(IF(OR(C634="51", C634="52", C634="66"), (L634*'UNIT VALUES'!$C$26)-CALCS!P634,0)&gt;0, IF(OR(C634="51", C634="52", C634="66"), (L634*'UNIT VALUES'!$C$26)-CALCS!P634,0), 0), 0), ROUND(IF(IF(OR(C634="51", C634="52", C634="66"), (L634*'UNIT VALUES'!$C$26)-CALCS!O634,0)&gt;0, IF(OR(C634="51", C634="52", C634="66"), (L634*'UNIT VALUES'!$C$26)-CALCS!O634,0), 0), 0))</f>
        <v>17273</v>
      </c>
      <c r="U634" s="25">
        <f>IF(C634="22", (O634*'UNIT VALUES'!$D$38)+(Q634*'UNIT VALUES'!$D$39)+(S634*'UNIT VALUES'!$D$40), (O634*'UNIT VALUES'!$D$28)+(Q634*'UNIT VALUES'!$D$29)+(S634*'UNIT VALUES'!$D$30))</f>
        <v>550892.20201777073</v>
      </c>
      <c r="V634" s="25">
        <f>IF(C634="22",(O634*'UNIT VALUES'!$D$41)+(Q634*'UNIT VALUES'!$D$42)+(R634*'UNIT VALUES'!$D$43),IF(C634="66",(Q634*'UNIT VALUES'!$D$31)+(T634*'UNIT VALUES'!$D$33)+(R634*'UNIT VALUES'!$D$34),(Q634*'UNIT VALUES'!$D$31)+(T634*'UNIT VALUES'!$D$32)+(R634*'UNIT VALUES'!$D$34)))</f>
        <v>532118.34256260772</v>
      </c>
      <c r="W634" s="25">
        <f t="shared" si="19"/>
        <v>550892</v>
      </c>
      <c r="X634" s="30">
        <f>ROUND(IF(C634="22", W634*'UNIT VALUES'!$D$44, W634*'UNIT VALUES'!$D$36), 0)</f>
        <v>481590</v>
      </c>
      <c r="Y634" s="168">
        <f>ROUND(IF(C634="22", IF(U634&gt;V634,O634*'UNIT VALUES'!$D$38*'UNIT VALUES'!$D$44,O634*'UNIT VALUES'!$D$41*'UNIT VALUES'!$D$44),IF(U634&gt;V634, O634*'UNIT VALUES'!$D$28*'UNIT VALUES'!$D$36,0)), 0)</f>
        <v>111231</v>
      </c>
      <c r="Z634" s="168">
        <f>ROUND(IF(C634="22", IF(U634&gt;V634,Q634*'UNIT VALUES'!$D$39*'UNIT VALUES'!$D$44,Q634*'UNIT VALUES'!$D$42*'UNIT VALUES'!$D$44), IF(U634&gt;V634, Q634*'UNIT VALUES'!$D$29*'UNIT VALUES'!$D$36, Q634*'UNIT VALUES'!$D$31*'UNIT VALUES'!$D$36)),0)</f>
        <v>326119</v>
      </c>
      <c r="AA634" s="168">
        <f>ROUND(IF(C634="22", IF(U634&gt;V634,0,R634*'UNIT VALUES'!$D$43*'UNIT VALUES'!$D$44),IF(CALCS!U634&gt;CALCS!V634,0,CALCS!R634*'UNIT VALUES'!$D$34*'UNIT VALUES'!$D$36)), 0)</f>
        <v>0</v>
      </c>
      <c r="AB634" s="168">
        <f>ROUND(IF(C634="22",IF(U634&gt;V634,S634*'UNIT VALUES'!$D$40*'UNIT VALUES'!$D$44,0),IF(U634&gt;V634,S634*'UNIT VALUES'!$D$30*'UNIT VALUES'!$D$36)), 0)</f>
        <v>44241</v>
      </c>
      <c r="AC634" s="168">
        <f>ROUND(IF(U634&gt;V634,0,IF(T634&gt;1, IF(C634="66", T634*'UNIT VALUES'!$D$33*'UNIT VALUES'!$D$36,T634*'UNIT VALUES'!$D$32*'UNIT VALUES'!$D$36),0)),0)</f>
        <v>0</v>
      </c>
      <c r="AD634" t="str">
        <f t="shared" si="20"/>
        <v>265934</v>
      </c>
    </row>
    <row r="635" spans="1:30" x14ac:dyDescent="0.25">
      <c r="A635" s="176" t="s">
        <v>5944</v>
      </c>
      <c r="B635" s="176" t="s">
        <v>1760</v>
      </c>
      <c r="C635" s="176" t="s">
        <v>27</v>
      </c>
      <c r="D635" s="176" t="s">
        <v>28</v>
      </c>
      <c r="E635" s="176" t="s">
        <v>1761</v>
      </c>
      <c r="F635" s="176" t="s">
        <v>1865</v>
      </c>
      <c r="G635" s="176" t="s">
        <v>472</v>
      </c>
      <c r="H635" s="176" t="s">
        <v>23</v>
      </c>
      <c r="I635" s="176" t="s">
        <v>1866</v>
      </c>
      <c r="J635" s="176" t="s">
        <v>4648</v>
      </c>
      <c r="K635" s="176" t="s">
        <v>3340</v>
      </c>
      <c r="L635" s="176" t="s">
        <v>5945</v>
      </c>
      <c r="M635" s="177">
        <v>161134</v>
      </c>
      <c r="N635" s="177">
        <v>161134</v>
      </c>
      <c r="O635" s="177">
        <v>135125</v>
      </c>
      <c r="P635" s="177">
        <v>0</v>
      </c>
      <c r="Q635" s="177">
        <v>26299</v>
      </c>
      <c r="R635" s="177">
        <v>2058</v>
      </c>
      <c r="S635" s="177">
        <v>1157</v>
      </c>
      <c r="T635" s="24">
        <f>IF(P635&gt;0, ROUND(IF(IF(OR(C635="51", C635="52", C635="66"), (L635*'UNIT VALUES'!$C$26)-CALCS!P635,0)&gt;0, IF(OR(C635="51", C635="52", C635="66"), (L635*'UNIT VALUES'!$C$26)-CALCS!P635,0), 0), 0), ROUND(IF(IF(OR(C635="51", C635="52", C635="66"), (L635*'UNIT VALUES'!$C$26)-CALCS!O635,0)&gt;0, IF(OR(C635="51", C635="52", C635="66"), (L635*'UNIT VALUES'!$C$26)-CALCS!O635,0), 0), 0))</f>
        <v>5866</v>
      </c>
      <c r="U635" s="25">
        <f>IF(C635="22", (O635*'UNIT VALUES'!$D$38)+(Q635*'UNIT VALUES'!$D$39)+(S635*'UNIT VALUES'!$D$40), (O635*'UNIT VALUES'!$D$28)+(Q635*'UNIT VALUES'!$D$29)+(S635*'UNIT VALUES'!$D$30))</f>
        <v>1204310.4421374046</v>
      </c>
      <c r="V635" s="25">
        <f>IF(C635="22",(O635*'UNIT VALUES'!$D$41)+(Q635*'UNIT VALUES'!$D$42)+(R635*'UNIT VALUES'!$D$43),IF(C635="66",(Q635*'UNIT VALUES'!$D$31)+(T635*'UNIT VALUES'!$D$33)+(R635*'UNIT VALUES'!$D$34),(Q635*'UNIT VALUES'!$D$31)+(T635*'UNIT VALUES'!$D$32)+(R635*'UNIT VALUES'!$D$34)))</f>
        <v>683122.48357664107</v>
      </c>
      <c r="W635" s="25">
        <f t="shared" si="19"/>
        <v>1204310</v>
      </c>
      <c r="X635" s="30">
        <f>ROUND(IF(C635="22", W635*'UNIT VALUES'!$D$44, W635*'UNIT VALUES'!$D$36), 0)</f>
        <v>1052808</v>
      </c>
      <c r="Y635" s="168">
        <f>ROUND(IF(C635="22", IF(U635&gt;V635,O635*'UNIT VALUES'!$D$38*'UNIT VALUES'!$D$44,O635*'UNIT VALUES'!$D$41*'UNIT VALUES'!$D$44),IF(U635&gt;V635, O635*'UNIT VALUES'!$D$28*'UNIT VALUES'!$D$36,0)), 0)</f>
        <v>245681</v>
      </c>
      <c r="Z635" s="168">
        <f>ROUND(IF(C635="22", IF(U635&gt;V635,Q635*'UNIT VALUES'!$D$39*'UNIT VALUES'!$D$44,Q635*'UNIT VALUES'!$D$42*'UNIT VALUES'!$D$44), IF(U635&gt;V635, Q635*'UNIT VALUES'!$D$29*'UNIT VALUES'!$D$36, Q635*'UNIT VALUES'!$D$31*'UNIT VALUES'!$D$36)),0)</f>
        <v>642008</v>
      </c>
      <c r="AA635" s="168">
        <f>ROUND(IF(C635="22", IF(U635&gt;V635,0,R635*'UNIT VALUES'!$D$43*'UNIT VALUES'!$D$44),IF(CALCS!U635&gt;CALCS!V635,0,CALCS!R635*'UNIT VALUES'!$D$34*'UNIT VALUES'!$D$36)), 0)</f>
        <v>0</v>
      </c>
      <c r="AB635" s="168">
        <f>ROUND(IF(C635="22",IF(U635&gt;V635,S635*'UNIT VALUES'!$D$40*'UNIT VALUES'!$D$44,0),IF(U635&gt;V635,S635*'UNIT VALUES'!$D$30*'UNIT VALUES'!$D$36)), 0)</f>
        <v>165119</v>
      </c>
      <c r="AC635" s="168">
        <f>ROUND(IF(U635&gt;V635,0,IF(T635&gt;1, IF(C635="66", T635*'UNIT VALUES'!$D$33*'UNIT VALUES'!$D$36,T635*'UNIT VALUES'!$D$32*'UNIT VALUES'!$D$36),0)),0)</f>
        <v>0</v>
      </c>
      <c r="AD635" t="str">
        <f t="shared" si="20"/>
        <v>266252</v>
      </c>
    </row>
    <row r="636" spans="1:30" x14ac:dyDescent="0.25">
      <c r="A636" s="176" t="s">
        <v>5946</v>
      </c>
      <c r="B636" s="176" t="s">
        <v>1760</v>
      </c>
      <c r="C636" s="176" t="s">
        <v>47</v>
      </c>
      <c r="D636" s="176" t="s">
        <v>48</v>
      </c>
      <c r="E636" s="176" t="s">
        <v>1761</v>
      </c>
      <c r="F636" s="176" t="s">
        <v>1868</v>
      </c>
      <c r="G636" s="176" t="s">
        <v>95</v>
      </c>
      <c r="H636" s="176" t="s">
        <v>1869</v>
      </c>
      <c r="I636" s="176" t="s">
        <v>23</v>
      </c>
      <c r="J636" s="176" t="s">
        <v>4648</v>
      </c>
      <c r="K636" s="176" t="s">
        <v>3340</v>
      </c>
      <c r="L636" s="176" t="s">
        <v>5947</v>
      </c>
      <c r="M636" s="177">
        <v>64250</v>
      </c>
      <c r="N636" s="177">
        <v>64437</v>
      </c>
      <c r="O636" s="177">
        <v>72866</v>
      </c>
      <c r="P636" s="177">
        <v>0</v>
      </c>
      <c r="Q636" s="177">
        <v>9194</v>
      </c>
      <c r="R636" s="177">
        <v>2672</v>
      </c>
      <c r="S636" s="177">
        <v>388</v>
      </c>
      <c r="T636" s="24">
        <f>IF(P636&gt;0, ROUND(IF(IF(OR(C636="51", C636="52", C636="66"), (L636*'UNIT VALUES'!$C$26)-CALCS!P636,0)&gt;0, IF(OR(C636="51", C636="52", C636="66"), (L636*'UNIT VALUES'!$C$26)-CALCS!P636,0), 0), 0), ROUND(IF(IF(OR(C636="51", C636="52", C636="66"), (L636*'UNIT VALUES'!$C$26)-CALCS!O636,0)&gt;0, IF(OR(C636="51", C636="52", C636="66"), (L636*'UNIT VALUES'!$C$26)-CALCS!O636,0), 0), 0))</f>
        <v>1553</v>
      </c>
      <c r="U636" s="25">
        <f>IF(C636="22", (O636*'UNIT VALUES'!$D$38)+(Q636*'UNIT VALUES'!$D$39)+(S636*'UNIT VALUES'!$D$40), (O636*'UNIT VALUES'!$D$28)+(Q636*'UNIT VALUES'!$D$29)+(S636*'UNIT VALUES'!$D$30))</f>
        <v>471629.79601282184</v>
      </c>
      <c r="V636" s="25">
        <f>IF(C636="22",(O636*'UNIT VALUES'!$D$41)+(Q636*'UNIT VALUES'!$D$42)+(R636*'UNIT VALUES'!$D$43),IF(C636="66",(Q636*'UNIT VALUES'!$D$31)+(T636*'UNIT VALUES'!$D$33)+(R636*'UNIT VALUES'!$D$34),(Q636*'UNIT VALUES'!$D$31)+(T636*'UNIT VALUES'!$D$32)+(R636*'UNIT VALUES'!$D$34)))</f>
        <v>392385.65275621961</v>
      </c>
      <c r="W636" s="25">
        <f t="shared" si="19"/>
        <v>471630</v>
      </c>
      <c r="X636" s="30">
        <f>ROUND(IF(C636="22", W636*'UNIT VALUES'!$D$44, W636*'UNIT VALUES'!$D$36), 0)</f>
        <v>412299</v>
      </c>
      <c r="Y636" s="168">
        <f>ROUND(IF(C636="22", IF(U636&gt;V636,O636*'UNIT VALUES'!$D$38*'UNIT VALUES'!$D$44,O636*'UNIT VALUES'!$D$41*'UNIT VALUES'!$D$44),IF(U636&gt;V636, O636*'UNIT VALUES'!$D$28*'UNIT VALUES'!$D$36,0)), 0)</f>
        <v>132483</v>
      </c>
      <c r="Z636" s="168">
        <f>ROUND(IF(C636="22", IF(U636&gt;V636,Q636*'UNIT VALUES'!$D$39*'UNIT VALUES'!$D$44,Q636*'UNIT VALUES'!$D$42*'UNIT VALUES'!$D$44), IF(U636&gt;V636, Q636*'UNIT VALUES'!$D$29*'UNIT VALUES'!$D$36, Q636*'UNIT VALUES'!$D$31*'UNIT VALUES'!$D$36)),0)</f>
        <v>224443</v>
      </c>
      <c r="AA636" s="168">
        <f>ROUND(IF(C636="22", IF(U636&gt;V636,0,R636*'UNIT VALUES'!$D$43*'UNIT VALUES'!$D$44),IF(CALCS!U636&gt;CALCS!V636,0,CALCS!R636*'UNIT VALUES'!$D$34*'UNIT VALUES'!$D$36)), 0)</f>
        <v>0</v>
      </c>
      <c r="AB636" s="168">
        <f>ROUND(IF(C636="22",IF(U636&gt;V636,S636*'UNIT VALUES'!$D$40*'UNIT VALUES'!$D$44,0),IF(U636&gt;V636,S636*'UNIT VALUES'!$D$30*'UNIT VALUES'!$D$36)), 0)</f>
        <v>55373</v>
      </c>
      <c r="AC636" s="168">
        <f>ROUND(IF(U636&gt;V636,0,IF(T636&gt;1, IF(C636="66", T636*'UNIT VALUES'!$D$33*'UNIT VALUES'!$D$36,T636*'UNIT VALUES'!$D$32*'UNIT VALUES'!$D$36),0)),0)</f>
        <v>0</v>
      </c>
      <c r="AD636" t="str">
        <f t="shared" si="20"/>
        <v>266267</v>
      </c>
    </row>
    <row r="637" spans="1:30" x14ac:dyDescent="0.25">
      <c r="A637" s="176" t="s">
        <v>5948</v>
      </c>
      <c r="B637" s="176" t="s">
        <v>1760</v>
      </c>
      <c r="C637" s="176" t="s">
        <v>47</v>
      </c>
      <c r="D637" s="176" t="s">
        <v>48</v>
      </c>
      <c r="E637" s="176" t="s">
        <v>1761</v>
      </c>
      <c r="F637" s="176" t="s">
        <v>1871</v>
      </c>
      <c r="G637" s="176" t="s">
        <v>1242</v>
      </c>
      <c r="H637" s="176" t="s">
        <v>23</v>
      </c>
      <c r="I637" s="176" t="s">
        <v>1872</v>
      </c>
      <c r="J637" s="176" t="s">
        <v>1775</v>
      </c>
      <c r="K637" s="176" t="s">
        <v>3340</v>
      </c>
      <c r="L637" s="176" t="s">
        <v>5949</v>
      </c>
      <c r="M637" s="177">
        <v>84603</v>
      </c>
      <c r="N637" s="177">
        <v>84603</v>
      </c>
      <c r="O637" s="177">
        <v>81545</v>
      </c>
      <c r="P637" s="177">
        <v>0</v>
      </c>
      <c r="Q637" s="177">
        <v>12925</v>
      </c>
      <c r="R637" s="177">
        <v>1547</v>
      </c>
      <c r="S637" s="177">
        <v>613</v>
      </c>
      <c r="T637" s="24">
        <f>IF(P637&gt;0, ROUND(IF(IF(OR(C637="51", C637="52", C637="66"), (L637*'UNIT VALUES'!$C$26)-CALCS!P637,0)&gt;0, IF(OR(C637="51", C637="52", C637="66"), (L637*'UNIT VALUES'!$C$26)-CALCS!P637,0), 0), 0), ROUND(IF(IF(OR(C637="51", C637="52", C637="66"), (L637*'UNIT VALUES'!$C$26)-CALCS!O637,0)&gt;0, IF(OR(C637="51", C637="52", C637="66"), (L637*'UNIT VALUES'!$C$26)-CALCS!O637,0), 0), 0))</f>
        <v>71984</v>
      </c>
      <c r="U637" s="25">
        <f>IF(C637="22", (O637*'UNIT VALUES'!$D$38)+(Q637*'UNIT VALUES'!$D$39)+(S637*'UNIT VALUES'!$D$40), (O637*'UNIT VALUES'!$D$28)+(Q637*'UNIT VALUES'!$D$29)+(S637*'UNIT VALUES'!$D$30))</f>
        <v>630599.27423635742</v>
      </c>
      <c r="V637" s="25">
        <f>IF(C637="22",(O637*'UNIT VALUES'!$D$41)+(Q637*'UNIT VALUES'!$D$42)+(R637*'UNIT VALUES'!$D$43),IF(C637="66",(Q637*'UNIT VALUES'!$D$31)+(T637*'UNIT VALUES'!$D$33)+(R637*'UNIT VALUES'!$D$34),(Q637*'UNIT VALUES'!$D$31)+(T637*'UNIT VALUES'!$D$32)+(R637*'UNIT VALUES'!$D$34)))</f>
        <v>1251322.9557426346</v>
      </c>
      <c r="W637" s="25">
        <f t="shared" si="19"/>
        <v>1251323</v>
      </c>
      <c r="X637" s="30">
        <f>ROUND(IF(C637="22", W637*'UNIT VALUES'!$D$44, W637*'UNIT VALUES'!$D$36), 0)</f>
        <v>1093907</v>
      </c>
      <c r="Y637" s="168">
        <f>ROUND(IF(C637="22", IF(U637&gt;V637,O637*'UNIT VALUES'!$D$38*'UNIT VALUES'!$D$44,O637*'UNIT VALUES'!$D$41*'UNIT VALUES'!$D$44),IF(U637&gt;V637, O637*'UNIT VALUES'!$D$28*'UNIT VALUES'!$D$36,0)), 0)</f>
        <v>0</v>
      </c>
      <c r="Z637" s="168">
        <f>ROUND(IF(C637="22", IF(U637&gt;V637,Q637*'UNIT VALUES'!$D$39*'UNIT VALUES'!$D$44,Q637*'UNIT VALUES'!$D$42*'UNIT VALUES'!$D$44), IF(U637&gt;V637, Q637*'UNIT VALUES'!$D$29*'UNIT VALUES'!$D$36, Q637*'UNIT VALUES'!$D$31*'UNIT VALUES'!$D$36)),0)</f>
        <v>189314</v>
      </c>
      <c r="AA637" s="168">
        <f>ROUND(IF(C637="22", IF(U637&gt;V637,0,R637*'UNIT VALUES'!$D$43*'UNIT VALUES'!$D$44),IF(CALCS!U637&gt;CALCS!V637,0,CALCS!R637*'UNIT VALUES'!$D$34*'UNIT VALUES'!$D$36)), 0)</f>
        <v>110716</v>
      </c>
      <c r="AB637" s="168">
        <f>ROUND(IF(C637="22",IF(U637&gt;V637,S637*'UNIT VALUES'!$D$40*'UNIT VALUES'!$D$44,0),IF(U637&gt;V637,S637*'UNIT VALUES'!$D$30*'UNIT VALUES'!$D$36)), 0)</f>
        <v>0</v>
      </c>
      <c r="AC637" s="168">
        <f>ROUND(IF(U637&gt;V637,0,IF(T637&gt;1, IF(C637="66", T637*'UNIT VALUES'!$D$33*'UNIT VALUES'!$D$36,T637*'UNIT VALUES'!$D$32*'UNIT VALUES'!$D$36),0)),0)</f>
        <v>793877</v>
      </c>
      <c r="AD637" t="str">
        <f t="shared" si="20"/>
        <v>266378</v>
      </c>
    </row>
    <row r="638" spans="1:30" x14ac:dyDescent="0.25">
      <c r="A638" s="176" t="s">
        <v>5950</v>
      </c>
      <c r="B638" s="176" t="s">
        <v>1760</v>
      </c>
      <c r="C638" s="176" t="s">
        <v>27</v>
      </c>
      <c r="D638" s="176" t="s">
        <v>28</v>
      </c>
      <c r="E638" s="176" t="s">
        <v>1761</v>
      </c>
      <c r="F638" s="176" t="s">
        <v>1874</v>
      </c>
      <c r="G638" s="176" t="s">
        <v>43</v>
      </c>
      <c r="H638" s="176" t="s">
        <v>23</v>
      </c>
      <c r="I638" s="176" t="s">
        <v>1875</v>
      </c>
      <c r="J638" s="176" t="s">
        <v>1796</v>
      </c>
      <c r="K638" s="176" t="s">
        <v>3340</v>
      </c>
      <c r="L638" s="176" t="s">
        <v>5951</v>
      </c>
      <c r="M638" s="177">
        <v>59616</v>
      </c>
      <c r="N638" s="177">
        <v>59616</v>
      </c>
      <c r="O638" s="177">
        <v>75567</v>
      </c>
      <c r="P638" s="177">
        <v>0</v>
      </c>
      <c r="Q638" s="177">
        <v>10924</v>
      </c>
      <c r="R638" s="177">
        <v>2855</v>
      </c>
      <c r="S638" s="177">
        <v>827</v>
      </c>
      <c r="T638" s="24">
        <f>IF(P638&gt;0, ROUND(IF(IF(OR(C638="51", C638="52", C638="66"), (L638*'UNIT VALUES'!$C$26)-CALCS!P638,0)&gt;0, IF(OR(C638="51", C638="52", C638="66"), (L638*'UNIT VALUES'!$C$26)-CALCS!P638,0), 0), 0), ROUND(IF(IF(OR(C638="51", C638="52", C638="66"), (L638*'UNIT VALUES'!$C$26)-CALCS!O638,0)&gt;0, IF(OR(C638="51", C638="52", C638="66"), (L638*'UNIT VALUES'!$C$26)-CALCS!O638,0), 0), 0))</f>
        <v>0</v>
      </c>
      <c r="U638" s="25">
        <f>IF(C638="22", (O638*'UNIT VALUES'!$D$38)+(Q638*'UNIT VALUES'!$D$39)+(S638*'UNIT VALUES'!$D$40), (O638*'UNIT VALUES'!$D$28)+(Q638*'UNIT VALUES'!$D$29)+(S638*'UNIT VALUES'!$D$30))</f>
        <v>597224.02420667384</v>
      </c>
      <c r="V638" s="25">
        <f>IF(C638="22",(O638*'UNIT VALUES'!$D$41)+(Q638*'UNIT VALUES'!$D$42)+(R638*'UNIT VALUES'!$D$43),IF(C638="66",(Q638*'UNIT VALUES'!$D$31)+(T638*'UNIT VALUES'!$D$33)+(R638*'UNIT VALUES'!$D$34),(Q638*'UNIT VALUES'!$D$31)+(T638*'UNIT VALUES'!$D$32)+(R638*'UNIT VALUES'!$D$34)))</f>
        <v>416761.38024929707</v>
      </c>
      <c r="W638" s="25">
        <f t="shared" si="19"/>
        <v>597224</v>
      </c>
      <c r="X638" s="30">
        <f>ROUND(IF(C638="22", W638*'UNIT VALUES'!$D$44, W638*'UNIT VALUES'!$D$36), 0)</f>
        <v>522094</v>
      </c>
      <c r="Y638" s="168">
        <f>ROUND(IF(C638="22", IF(U638&gt;V638,O638*'UNIT VALUES'!$D$38*'UNIT VALUES'!$D$44,O638*'UNIT VALUES'!$D$41*'UNIT VALUES'!$D$44),IF(U638&gt;V638, O638*'UNIT VALUES'!$D$28*'UNIT VALUES'!$D$36,0)), 0)</f>
        <v>137394</v>
      </c>
      <c r="Z638" s="168">
        <f>ROUND(IF(C638="22", IF(U638&gt;V638,Q638*'UNIT VALUES'!$D$39*'UNIT VALUES'!$D$44,Q638*'UNIT VALUES'!$D$42*'UNIT VALUES'!$D$44), IF(U638&gt;V638, Q638*'UNIT VALUES'!$D$29*'UNIT VALUES'!$D$36, Q638*'UNIT VALUES'!$D$31*'UNIT VALUES'!$D$36)),0)</f>
        <v>266676</v>
      </c>
      <c r="AA638" s="168">
        <f>ROUND(IF(C638="22", IF(U638&gt;V638,0,R638*'UNIT VALUES'!$D$43*'UNIT VALUES'!$D$44),IF(CALCS!U638&gt;CALCS!V638,0,CALCS!R638*'UNIT VALUES'!$D$34*'UNIT VALUES'!$D$36)), 0)</f>
        <v>0</v>
      </c>
      <c r="AB638" s="168">
        <f>ROUND(IF(C638="22",IF(U638&gt;V638,S638*'UNIT VALUES'!$D$40*'UNIT VALUES'!$D$44,0),IF(U638&gt;V638,S638*'UNIT VALUES'!$D$30*'UNIT VALUES'!$D$36)), 0)</f>
        <v>118024</v>
      </c>
      <c r="AC638" s="168">
        <f>ROUND(IF(U638&gt;V638,0,IF(T638&gt;1, IF(C638="66", T638*'UNIT VALUES'!$D$33*'UNIT VALUES'!$D$36,T638*'UNIT VALUES'!$D$32*'UNIT VALUES'!$D$36),0)),0)</f>
        <v>0</v>
      </c>
      <c r="AD638" t="str">
        <f t="shared" si="20"/>
        <v>266624</v>
      </c>
    </row>
    <row r="639" spans="1:30" x14ac:dyDescent="0.25">
      <c r="A639" s="176" t="s">
        <v>5952</v>
      </c>
      <c r="B639" s="176" t="s">
        <v>1760</v>
      </c>
      <c r="C639" s="176" t="s">
        <v>99</v>
      </c>
      <c r="D639" s="176" t="s">
        <v>100</v>
      </c>
      <c r="E639" s="176" t="s">
        <v>1761</v>
      </c>
      <c r="F639" s="176" t="s">
        <v>1877</v>
      </c>
      <c r="G639" s="176" t="s">
        <v>1792</v>
      </c>
      <c r="H639" s="176" t="s">
        <v>23</v>
      </c>
      <c r="I639" s="176" t="s">
        <v>23</v>
      </c>
      <c r="J639" s="176" t="s">
        <v>1793</v>
      </c>
      <c r="K639" s="176" t="s">
        <v>3340</v>
      </c>
      <c r="L639" s="176" t="s">
        <v>5953</v>
      </c>
      <c r="M639" s="177">
        <v>274312</v>
      </c>
      <c r="N639" s="177">
        <v>274312</v>
      </c>
      <c r="O639" s="177">
        <v>304036</v>
      </c>
      <c r="P639" s="177">
        <v>0</v>
      </c>
      <c r="Q639" s="177">
        <v>44321</v>
      </c>
      <c r="R639" s="177">
        <v>8907</v>
      </c>
      <c r="S639" s="177">
        <v>1360</v>
      </c>
      <c r="T639" s="24">
        <f>IF(P639&gt;0, ROUND(IF(IF(OR(C639="51", C639="52", C639="66"), (L639*'UNIT VALUES'!$C$26)-CALCS!P639,0)&gt;0, IF(OR(C639="51", C639="52", C639="66"), (L639*'UNIT VALUES'!$C$26)-CALCS!P639,0), 0), 0), ROUND(IF(IF(OR(C639="51", C639="52", C639="66"), (L639*'UNIT VALUES'!$C$26)-CALCS!O639,0)&gt;0, IF(OR(C639="51", C639="52", C639="66"), (L639*'UNIT VALUES'!$C$26)-CALCS!O639,0), 0), 0))</f>
        <v>0</v>
      </c>
      <c r="U639" s="25">
        <f>IF(C639="22", (O639*'UNIT VALUES'!$D$38)+(Q639*'UNIT VALUES'!$D$39)+(S639*'UNIT VALUES'!$D$40), (O639*'UNIT VALUES'!$D$28)+(Q639*'UNIT VALUES'!$D$29)+(S639*'UNIT VALUES'!$D$30))</f>
        <v>2092015.4715997197</v>
      </c>
      <c r="V639" s="25">
        <f>IF(C639="22",(O639*'UNIT VALUES'!$D$41)+(Q639*'UNIT VALUES'!$D$42)+(R639*'UNIT VALUES'!$D$43),IF(C639="66",(Q639*'UNIT VALUES'!$D$31)+(T639*'UNIT VALUES'!$D$33)+(R639*'UNIT VALUES'!$D$34),(Q639*'UNIT VALUES'!$D$31)+(T639*'UNIT VALUES'!$D$32)+(R639*'UNIT VALUES'!$D$34)))</f>
        <v>1471785.0011314116</v>
      </c>
      <c r="W639" s="25">
        <f t="shared" si="19"/>
        <v>2092015</v>
      </c>
      <c r="X639" s="30">
        <f>ROUND(IF(C639="22", W639*'UNIT VALUES'!$D$44, W639*'UNIT VALUES'!$D$36), 0)</f>
        <v>1828841</v>
      </c>
      <c r="Y639" s="168">
        <f>ROUND(IF(C639="22", IF(U639&gt;V639,O639*'UNIT VALUES'!$D$38*'UNIT VALUES'!$D$44,O639*'UNIT VALUES'!$D$41*'UNIT VALUES'!$D$44),IF(U639&gt;V639, O639*'UNIT VALUES'!$D$28*'UNIT VALUES'!$D$36,0)), 0)</f>
        <v>552792</v>
      </c>
      <c r="Z639" s="168">
        <f>ROUND(IF(C639="22", IF(U639&gt;V639,Q639*'UNIT VALUES'!$D$39*'UNIT VALUES'!$D$44,Q639*'UNIT VALUES'!$D$42*'UNIT VALUES'!$D$44), IF(U639&gt;V639, Q639*'UNIT VALUES'!$D$29*'UNIT VALUES'!$D$36, Q639*'UNIT VALUES'!$D$31*'UNIT VALUES'!$D$36)),0)</f>
        <v>1081960</v>
      </c>
      <c r="AA639" s="168">
        <f>ROUND(IF(C639="22", IF(U639&gt;V639,0,R639*'UNIT VALUES'!$D$43*'UNIT VALUES'!$D$44),IF(CALCS!U639&gt;CALCS!V639,0,CALCS!R639*'UNIT VALUES'!$D$34*'UNIT VALUES'!$D$36)), 0)</f>
        <v>0</v>
      </c>
      <c r="AB639" s="168">
        <f>ROUND(IF(C639="22",IF(U639&gt;V639,S639*'UNIT VALUES'!$D$40*'UNIT VALUES'!$D$44,0),IF(U639&gt;V639,S639*'UNIT VALUES'!$D$30*'UNIT VALUES'!$D$36)), 0)</f>
        <v>194090</v>
      </c>
      <c r="AC639" s="168">
        <f>ROUND(IF(U639&gt;V639,0,IF(T639&gt;1, IF(C639="66", T639*'UNIT VALUES'!$D$33*'UNIT VALUES'!$D$36,T639*'UNIT VALUES'!$D$32*'UNIT VALUES'!$D$36),0)),0)</f>
        <v>0</v>
      </c>
      <c r="AD639" t="str">
        <f t="shared" si="20"/>
        <v>269049</v>
      </c>
    </row>
    <row r="640" spans="1:30" x14ac:dyDescent="0.25">
      <c r="A640" s="176" t="s">
        <v>5954</v>
      </c>
      <c r="B640" s="176" t="s">
        <v>1760</v>
      </c>
      <c r="C640" s="176" t="s">
        <v>99</v>
      </c>
      <c r="D640" s="176" t="s">
        <v>100</v>
      </c>
      <c r="E640" s="176" t="s">
        <v>1761</v>
      </c>
      <c r="F640" s="176" t="s">
        <v>771</v>
      </c>
      <c r="G640" s="176" t="s">
        <v>43</v>
      </c>
      <c r="H640" s="176" t="s">
        <v>23</v>
      </c>
      <c r="I640" s="176" t="s">
        <v>23</v>
      </c>
      <c r="J640" s="176" t="s">
        <v>1796</v>
      </c>
      <c r="K640" s="176" t="s">
        <v>3340</v>
      </c>
      <c r="L640" s="176" t="s">
        <v>5955</v>
      </c>
      <c r="M640" s="177">
        <v>199521</v>
      </c>
      <c r="N640" s="177">
        <v>199521</v>
      </c>
      <c r="O640" s="177">
        <v>366261</v>
      </c>
      <c r="P640" s="177">
        <v>0</v>
      </c>
      <c r="Q640" s="177">
        <v>34005</v>
      </c>
      <c r="R640" s="177">
        <v>10368</v>
      </c>
      <c r="S640" s="177">
        <v>1845</v>
      </c>
      <c r="T640" s="24">
        <f>IF(P640&gt;0, ROUND(IF(IF(OR(C640="51", C640="52", C640="66"), (L640*'UNIT VALUES'!$C$26)-CALCS!P640,0)&gt;0, IF(OR(C640="51", C640="52", C640="66"), (L640*'UNIT VALUES'!$C$26)-CALCS!P640,0), 0), 0), ROUND(IF(IF(OR(C640="51", C640="52", C640="66"), (L640*'UNIT VALUES'!$C$26)-CALCS!O640,0)&gt;0, IF(OR(C640="51", C640="52", C640="66"), (L640*'UNIT VALUES'!$C$26)-CALCS!O640,0), 0), 0))</f>
        <v>0</v>
      </c>
      <c r="U640" s="25">
        <f>IF(C640="22", (O640*'UNIT VALUES'!$D$38)+(Q640*'UNIT VALUES'!$D$39)+(S640*'UNIT VALUES'!$D$40), (O640*'UNIT VALUES'!$D$28)+(Q640*'UNIT VALUES'!$D$29)+(S640*'UNIT VALUES'!$D$30))</f>
        <v>2012535.8597839088</v>
      </c>
      <c r="V640" s="25">
        <f>IF(C640="22",(O640*'UNIT VALUES'!$D$41)+(Q640*'UNIT VALUES'!$D$42)+(R640*'UNIT VALUES'!$D$43),IF(C640="66",(Q640*'UNIT VALUES'!$D$31)+(T640*'UNIT VALUES'!$D$33)+(R640*'UNIT VALUES'!$D$34),(Q640*'UNIT VALUES'!$D$31)+(T640*'UNIT VALUES'!$D$32)+(R640*'UNIT VALUES'!$D$34)))</f>
        <v>1418549.5260772542</v>
      </c>
      <c r="W640" s="25">
        <f t="shared" ref="W640:W701" si="21">ROUND(IF(U640&gt;V640,U640,V640), 0)</f>
        <v>2012536</v>
      </c>
      <c r="X640" s="30">
        <f>ROUND(IF(C640="22", W640*'UNIT VALUES'!$D$44, W640*'UNIT VALUES'!$D$36), 0)</f>
        <v>1759360</v>
      </c>
      <c r="Y640" s="168">
        <f>ROUND(IF(C640="22", IF(U640&gt;V640,O640*'UNIT VALUES'!$D$38*'UNIT VALUES'!$D$44,O640*'UNIT VALUES'!$D$41*'UNIT VALUES'!$D$44),IF(U640&gt;V640, O640*'UNIT VALUES'!$D$28*'UNIT VALUES'!$D$36,0)), 0)</f>
        <v>665928</v>
      </c>
      <c r="Z640" s="168">
        <f>ROUND(IF(C640="22", IF(U640&gt;V640,Q640*'UNIT VALUES'!$D$39*'UNIT VALUES'!$D$44,Q640*'UNIT VALUES'!$D$42*'UNIT VALUES'!$D$44), IF(U640&gt;V640, Q640*'UNIT VALUES'!$D$29*'UNIT VALUES'!$D$36, Q640*'UNIT VALUES'!$D$31*'UNIT VALUES'!$D$36)),0)</f>
        <v>830127</v>
      </c>
      <c r="AA640" s="168">
        <f>ROUND(IF(C640="22", IF(U640&gt;V640,0,R640*'UNIT VALUES'!$D$43*'UNIT VALUES'!$D$44),IF(CALCS!U640&gt;CALCS!V640,0,CALCS!R640*'UNIT VALUES'!$D$34*'UNIT VALUES'!$D$36)), 0)</f>
        <v>0</v>
      </c>
      <c r="AB640" s="168">
        <f>ROUND(IF(C640="22",IF(U640&gt;V640,S640*'UNIT VALUES'!$D$40*'UNIT VALUES'!$D$44,0),IF(U640&gt;V640,S640*'UNIT VALUES'!$D$30*'UNIT VALUES'!$D$36)), 0)</f>
        <v>263306</v>
      </c>
      <c r="AC640" s="168">
        <f>ROUND(IF(U640&gt;V640,0,IF(T640&gt;1, IF(C640="66", T640*'UNIT VALUES'!$D$33*'UNIT VALUES'!$D$36,T640*'UNIT VALUES'!$D$32*'UNIT VALUES'!$D$36),0)),0)</f>
        <v>0</v>
      </c>
      <c r="AD640" t="str">
        <f t="shared" si="20"/>
        <v>269081</v>
      </c>
    </row>
    <row r="641" spans="1:30" x14ac:dyDescent="0.25">
      <c r="A641" s="176" t="s">
        <v>5956</v>
      </c>
      <c r="B641" s="176" t="s">
        <v>1760</v>
      </c>
      <c r="C641" s="176" t="s">
        <v>99</v>
      </c>
      <c r="D641" s="176" t="s">
        <v>100</v>
      </c>
      <c r="E641" s="176" t="s">
        <v>1761</v>
      </c>
      <c r="F641" s="176" t="s">
        <v>778</v>
      </c>
      <c r="G641" s="176" t="s">
        <v>472</v>
      </c>
      <c r="H641" s="176" t="s">
        <v>23</v>
      </c>
      <c r="I641" s="176" t="s">
        <v>23</v>
      </c>
      <c r="J641" s="176" t="s">
        <v>4648</v>
      </c>
      <c r="K641" s="176" t="s">
        <v>3340</v>
      </c>
      <c r="L641" s="176" t="s">
        <v>5957</v>
      </c>
      <c r="M641" s="177">
        <v>218254</v>
      </c>
      <c r="N641" s="177">
        <v>218254</v>
      </c>
      <c r="O641" s="177">
        <v>392689</v>
      </c>
      <c r="P641" s="177">
        <v>0</v>
      </c>
      <c r="Q641" s="177">
        <v>37054</v>
      </c>
      <c r="R641" s="177">
        <v>10385</v>
      </c>
      <c r="S641" s="177">
        <v>1712</v>
      </c>
      <c r="T641" s="24">
        <f>IF(P641&gt;0, ROUND(IF(IF(OR(C641="51", C641="52", C641="66"), (L641*'UNIT VALUES'!$C$26)-CALCS!P641,0)&gt;0, IF(OR(C641="51", C641="52", C641="66"), (L641*'UNIT VALUES'!$C$26)-CALCS!P641,0), 0), 0), ROUND(IF(IF(OR(C641="51", C641="52", C641="66"), (L641*'UNIT VALUES'!$C$26)-CALCS!O641,0)&gt;0, IF(OR(C641="51", C641="52", C641="66"), (L641*'UNIT VALUES'!$C$26)-CALCS!O641,0), 0), 0))</f>
        <v>0</v>
      </c>
      <c r="U641" s="25">
        <f>IF(C641="22", (O641*'UNIT VALUES'!$D$38)+(Q641*'UNIT VALUES'!$D$39)+(S641*'UNIT VALUES'!$D$40), (O641*'UNIT VALUES'!$D$28)+(Q641*'UNIT VALUES'!$D$29)+(S641*'UNIT VALUES'!$D$30))</f>
        <v>2130931.8427999066</v>
      </c>
      <c r="V641" s="25">
        <f>IF(C641="22",(O641*'UNIT VALUES'!$D$41)+(Q641*'UNIT VALUES'!$D$42)+(R641*'UNIT VALUES'!$D$43),IF(C641="66",(Q641*'UNIT VALUES'!$D$31)+(T641*'UNIT VALUES'!$D$33)+(R641*'UNIT VALUES'!$D$34),(Q641*'UNIT VALUES'!$D$31)+(T641*'UNIT VALUES'!$D$32)+(R641*'UNIT VALUES'!$D$34)))</f>
        <v>1471026.9405741477</v>
      </c>
      <c r="W641" s="25">
        <f t="shared" si="21"/>
        <v>2130932</v>
      </c>
      <c r="X641" s="30">
        <f>ROUND(IF(C641="22", W641*'UNIT VALUES'!$D$44, W641*'UNIT VALUES'!$D$36), 0)</f>
        <v>1862862</v>
      </c>
      <c r="Y641" s="168">
        <f>ROUND(IF(C641="22", IF(U641&gt;V641,O641*'UNIT VALUES'!$D$38*'UNIT VALUES'!$D$44,O641*'UNIT VALUES'!$D$41*'UNIT VALUES'!$D$44),IF(U641&gt;V641, O641*'UNIT VALUES'!$D$28*'UNIT VALUES'!$D$36,0)), 0)</f>
        <v>713979</v>
      </c>
      <c r="Z641" s="168">
        <f>ROUND(IF(C641="22", IF(U641&gt;V641,Q641*'UNIT VALUES'!$D$39*'UNIT VALUES'!$D$44,Q641*'UNIT VALUES'!$D$42*'UNIT VALUES'!$D$44), IF(U641&gt;V641, Q641*'UNIT VALUES'!$D$29*'UNIT VALUES'!$D$36, Q641*'UNIT VALUES'!$D$31*'UNIT VALUES'!$D$36)),0)</f>
        <v>904558</v>
      </c>
      <c r="AA641" s="168">
        <f>ROUND(IF(C641="22", IF(U641&gt;V641,0,R641*'UNIT VALUES'!$D$43*'UNIT VALUES'!$D$44),IF(CALCS!U641&gt;CALCS!V641,0,CALCS!R641*'UNIT VALUES'!$D$34*'UNIT VALUES'!$D$36)), 0)</f>
        <v>0</v>
      </c>
      <c r="AB641" s="168">
        <f>ROUND(IF(C641="22",IF(U641&gt;V641,S641*'UNIT VALUES'!$D$40*'UNIT VALUES'!$D$44,0),IF(U641&gt;V641,S641*'UNIT VALUES'!$D$30*'UNIT VALUES'!$D$36)), 0)</f>
        <v>244325</v>
      </c>
      <c r="AC641" s="168">
        <f>ROUND(IF(U641&gt;V641,0,IF(T641&gt;1, IF(C641="66", T641*'UNIT VALUES'!$D$33*'UNIT VALUES'!$D$36,T641*'UNIT VALUES'!$D$32*'UNIT VALUES'!$D$36),0)),0)</f>
        <v>0</v>
      </c>
      <c r="AD641" t="str">
        <f t="shared" si="20"/>
        <v>269099</v>
      </c>
    </row>
    <row r="642" spans="1:30" x14ac:dyDescent="0.25">
      <c r="A642" s="176" t="s">
        <v>5958</v>
      </c>
      <c r="B642" s="176" t="s">
        <v>1760</v>
      </c>
      <c r="C642" s="176" t="s">
        <v>99</v>
      </c>
      <c r="D642" s="176" t="s">
        <v>100</v>
      </c>
      <c r="E642" s="176" t="s">
        <v>1761</v>
      </c>
      <c r="F642" s="176" t="s">
        <v>1881</v>
      </c>
      <c r="G642" s="176" t="s">
        <v>95</v>
      </c>
      <c r="H642" s="176" t="s">
        <v>23</v>
      </c>
      <c r="I642" s="176" t="s">
        <v>23</v>
      </c>
      <c r="J642" s="176" t="s">
        <v>4648</v>
      </c>
      <c r="K642" s="176" t="s">
        <v>3340</v>
      </c>
      <c r="L642" s="176" t="s">
        <v>5959</v>
      </c>
      <c r="M642" s="177">
        <v>665195</v>
      </c>
      <c r="N642" s="177">
        <v>665008</v>
      </c>
      <c r="O642" s="177">
        <v>896571</v>
      </c>
      <c r="P642" s="177">
        <v>0</v>
      </c>
      <c r="Q642" s="177">
        <v>71417</v>
      </c>
      <c r="R642" s="177">
        <v>25823</v>
      </c>
      <c r="S642" s="177">
        <v>3932</v>
      </c>
      <c r="T642" s="24">
        <f>IF(P642&gt;0, ROUND(IF(IF(OR(C642="51", C642="52", C642="66"), (L642*'UNIT VALUES'!$C$26)-CALCS!P642,0)&gt;0, IF(OR(C642="51", C642="52", C642="66"), (L642*'UNIT VALUES'!$C$26)-CALCS!P642,0), 0), 0), ROUND(IF(IF(OR(C642="51", C642="52", C642="66"), (L642*'UNIT VALUES'!$C$26)-CALCS!O642,0)&gt;0, IF(OR(C642="51", C642="52", C642="66"), (L642*'UNIT VALUES'!$C$26)-CALCS!O642,0), 0), 0))</f>
        <v>0</v>
      </c>
      <c r="U642" s="25">
        <f>IF(C642="22", (O642*'UNIT VALUES'!$D$38)+(Q642*'UNIT VALUES'!$D$39)+(S642*'UNIT VALUES'!$D$40), (O642*'UNIT VALUES'!$D$28)+(Q642*'UNIT VALUES'!$D$29)+(S642*'UNIT VALUES'!$D$30))</f>
        <v>4500910.1266677044</v>
      </c>
      <c r="V642" s="25">
        <f>IF(C642="22",(O642*'UNIT VALUES'!$D$41)+(Q642*'UNIT VALUES'!$D$42)+(R642*'UNIT VALUES'!$D$43),IF(C642="66",(Q642*'UNIT VALUES'!$D$31)+(T642*'UNIT VALUES'!$D$33)+(R642*'UNIT VALUES'!$D$34),(Q642*'UNIT VALUES'!$D$31)+(T642*'UNIT VALUES'!$D$32)+(R642*'UNIT VALUES'!$D$34)))</f>
        <v>3310641.533655127</v>
      </c>
      <c r="W642" s="25">
        <f t="shared" si="21"/>
        <v>4500910</v>
      </c>
      <c r="X642" s="30">
        <f>ROUND(IF(C642="22", W642*'UNIT VALUES'!$D$44, W642*'UNIT VALUES'!$D$36), 0)</f>
        <v>3934698</v>
      </c>
      <c r="Y642" s="168">
        <f>ROUND(IF(C642="22", IF(U642&gt;V642,O642*'UNIT VALUES'!$D$38*'UNIT VALUES'!$D$44,O642*'UNIT VALUES'!$D$41*'UNIT VALUES'!$D$44),IF(U642&gt;V642, O642*'UNIT VALUES'!$D$28*'UNIT VALUES'!$D$36,0)), 0)</f>
        <v>1630126</v>
      </c>
      <c r="Z642" s="168">
        <f>ROUND(IF(C642="22", IF(U642&gt;V642,Q642*'UNIT VALUES'!$D$39*'UNIT VALUES'!$D$44,Q642*'UNIT VALUES'!$D$42*'UNIT VALUES'!$D$44), IF(U642&gt;V642, Q642*'UNIT VALUES'!$D$29*'UNIT VALUES'!$D$36, Q642*'UNIT VALUES'!$D$31*'UNIT VALUES'!$D$36)),0)</f>
        <v>1743424</v>
      </c>
      <c r="AA642" s="168">
        <f>ROUND(IF(C642="22", IF(U642&gt;V642,0,R642*'UNIT VALUES'!$D$43*'UNIT VALUES'!$D$44),IF(CALCS!U642&gt;CALCS!V642,0,CALCS!R642*'UNIT VALUES'!$D$34*'UNIT VALUES'!$D$36)), 0)</f>
        <v>0</v>
      </c>
      <c r="AB642" s="168">
        <f>ROUND(IF(C642="22",IF(U642&gt;V642,S642*'UNIT VALUES'!$D$40*'UNIT VALUES'!$D$44,0),IF(U642&gt;V642,S642*'UNIT VALUES'!$D$30*'UNIT VALUES'!$D$36)), 0)</f>
        <v>561148</v>
      </c>
      <c r="AC642" s="168">
        <f>ROUND(IF(U642&gt;V642,0,IF(T642&gt;1, IF(C642="66", T642*'UNIT VALUES'!$D$33*'UNIT VALUES'!$D$36,T642*'UNIT VALUES'!$D$32*'UNIT VALUES'!$D$36),0)),0)</f>
        <v>0</v>
      </c>
      <c r="AD642" t="str">
        <f t="shared" si="20"/>
        <v>269125</v>
      </c>
    </row>
    <row r="643" spans="1:30" x14ac:dyDescent="0.25">
      <c r="A643" s="176" t="s">
        <v>5960</v>
      </c>
      <c r="B643" s="176" t="s">
        <v>1760</v>
      </c>
      <c r="C643" s="176" t="s">
        <v>99</v>
      </c>
      <c r="D643" s="176" t="s">
        <v>100</v>
      </c>
      <c r="E643" s="176" t="s">
        <v>1761</v>
      </c>
      <c r="F643" s="176" t="s">
        <v>1883</v>
      </c>
      <c r="G643" s="176" t="s">
        <v>1360</v>
      </c>
      <c r="H643" s="176" t="s">
        <v>23</v>
      </c>
      <c r="I643" s="176" t="s">
        <v>23</v>
      </c>
      <c r="J643" s="176" t="s">
        <v>1884</v>
      </c>
      <c r="K643" s="176" t="s">
        <v>3340</v>
      </c>
      <c r="L643" s="176" t="s">
        <v>5961</v>
      </c>
      <c r="M643" s="177">
        <v>0</v>
      </c>
      <c r="N643" s="177">
        <v>0</v>
      </c>
      <c r="O643" s="177">
        <v>333285</v>
      </c>
      <c r="P643" s="177">
        <v>0</v>
      </c>
      <c r="Q643" s="177">
        <v>50652</v>
      </c>
      <c r="R643" s="177">
        <v>15397</v>
      </c>
      <c r="S643" s="177">
        <v>1868</v>
      </c>
      <c r="T643" s="24">
        <f>IF(P643&gt;0, ROUND(IF(IF(OR(C643="51", C643="52", C643="66"), (L643*'UNIT VALUES'!$C$26)-CALCS!P643,0)&gt;0, IF(OR(C643="51", C643="52", C643="66"), (L643*'UNIT VALUES'!$C$26)-CALCS!P643,0), 0), 0), ROUND(IF(IF(OR(C643="51", C643="52", C643="66"), (L643*'UNIT VALUES'!$C$26)-CALCS!O643,0)&gt;0, IF(OR(C643="51", C643="52", C643="66"), (L643*'UNIT VALUES'!$C$26)-CALCS!O643,0), 0), 0))</f>
        <v>0</v>
      </c>
      <c r="U643" s="25">
        <f>IF(C643="22", (O643*'UNIT VALUES'!$D$38)+(Q643*'UNIT VALUES'!$D$39)+(S643*'UNIT VALUES'!$D$40), (O643*'UNIT VALUES'!$D$28)+(Q643*'UNIT VALUES'!$D$29)+(S643*'UNIT VALUES'!$D$30))</f>
        <v>2412571.0616223672</v>
      </c>
      <c r="V643" s="25">
        <f>IF(C643="22",(O643*'UNIT VALUES'!$D$41)+(Q643*'UNIT VALUES'!$D$42)+(R643*'UNIT VALUES'!$D$43),IF(C643="66",(Q643*'UNIT VALUES'!$D$31)+(T643*'UNIT VALUES'!$D$33)+(R643*'UNIT VALUES'!$D$34),(Q643*'UNIT VALUES'!$D$31)+(T643*'UNIT VALUES'!$D$32)+(R643*'UNIT VALUES'!$D$34)))</f>
        <v>2109178.5049160384</v>
      </c>
      <c r="W643" s="25">
        <f t="shared" si="21"/>
        <v>2412571</v>
      </c>
      <c r="X643" s="30">
        <f>ROUND(IF(C643="22", W643*'UNIT VALUES'!$D$44, W643*'UNIT VALUES'!$D$36), 0)</f>
        <v>2109071</v>
      </c>
      <c r="Y643" s="168">
        <f>ROUND(IF(C643="22", IF(U643&gt;V643,O643*'UNIT VALUES'!$D$38*'UNIT VALUES'!$D$44,O643*'UNIT VALUES'!$D$41*'UNIT VALUES'!$D$44),IF(U643&gt;V643, O643*'UNIT VALUES'!$D$28*'UNIT VALUES'!$D$36,0)), 0)</f>
        <v>605971</v>
      </c>
      <c r="Z643" s="168">
        <f>ROUND(IF(C643="22", IF(U643&gt;V643,Q643*'UNIT VALUES'!$D$39*'UNIT VALUES'!$D$44,Q643*'UNIT VALUES'!$D$42*'UNIT VALUES'!$D$44), IF(U643&gt;V643, Q643*'UNIT VALUES'!$D$29*'UNIT VALUES'!$D$36, Q643*'UNIT VALUES'!$D$31*'UNIT VALUES'!$D$36)),0)</f>
        <v>1236511</v>
      </c>
      <c r="AA643" s="168">
        <f>ROUND(IF(C643="22", IF(U643&gt;V643,0,R643*'UNIT VALUES'!$D$43*'UNIT VALUES'!$D$44),IF(CALCS!U643&gt;CALCS!V643,0,CALCS!R643*'UNIT VALUES'!$D$34*'UNIT VALUES'!$D$36)), 0)</f>
        <v>0</v>
      </c>
      <c r="AB643" s="168">
        <f>ROUND(IF(C643="22",IF(U643&gt;V643,S643*'UNIT VALUES'!$D$40*'UNIT VALUES'!$D$44,0),IF(U643&gt;V643,S643*'UNIT VALUES'!$D$30*'UNIT VALUES'!$D$36)), 0)</f>
        <v>266588</v>
      </c>
      <c r="AC643" s="168">
        <f>ROUND(IF(U643&gt;V643,0,IF(T643&gt;1, IF(C643="66", T643*'UNIT VALUES'!$D$33*'UNIT VALUES'!$D$36,T643*'UNIT VALUES'!$D$32*'UNIT VALUES'!$D$36),0)),0)</f>
        <v>0</v>
      </c>
      <c r="AD643" t="str">
        <f t="shared" ref="AD643:AD704" si="22">E643&amp;F643</f>
        <v>269161</v>
      </c>
    </row>
    <row r="644" spans="1:30" x14ac:dyDescent="0.25">
      <c r="A644" s="176" t="s">
        <v>5962</v>
      </c>
      <c r="B644" s="176" t="s">
        <v>1760</v>
      </c>
      <c r="C644" s="176" t="s">
        <v>99</v>
      </c>
      <c r="D644" s="176" t="s">
        <v>100</v>
      </c>
      <c r="E644" s="176" t="s">
        <v>1761</v>
      </c>
      <c r="F644" s="176" t="s">
        <v>1430</v>
      </c>
      <c r="G644" s="176" t="s">
        <v>1242</v>
      </c>
      <c r="H644" s="176" t="s">
        <v>23</v>
      </c>
      <c r="I644" s="176" t="s">
        <v>23</v>
      </c>
      <c r="J644" s="176" t="s">
        <v>1775</v>
      </c>
      <c r="K644" s="176" t="s">
        <v>3340</v>
      </c>
      <c r="L644" s="176" t="s">
        <v>5963</v>
      </c>
      <c r="M644" s="177">
        <v>557081</v>
      </c>
      <c r="N644" s="177">
        <v>557149</v>
      </c>
      <c r="O644" s="177">
        <v>515647</v>
      </c>
      <c r="P644" s="177">
        <v>0</v>
      </c>
      <c r="Q644" s="177">
        <v>75864</v>
      </c>
      <c r="R644" s="177">
        <v>30917</v>
      </c>
      <c r="S644" s="177">
        <v>2834</v>
      </c>
      <c r="T644" s="24">
        <f>IF(P644&gt;0, ROUND(IF(IF(OR(C644="51", C644="52", C644="66"), (L644*'UNIT VALUES'!$C$26)-CALCS!P644,0)&gt;0, IF(OR(C644="51", C644="52", C644="66"), (L644*'UNIT VALUES'!$C$26)-CALCS!P644,0), 0), 0), ROUND(IF(IF(OR(C644="51", C644="52", C644="66"), (L644*'UNIT VALUES'!$C$26)-CALCS!O644,0)&gt;0, IF(OR(C644="51", C644="52", C644="66"), (L644*'UNIT VALUES'!$C$26)-CALCS!O644,0), 0), 0))</f>
        <v>211662</v>
      </c>
      <c r="U644" s="25">
        <f>IF(C644="22", (O644*'UNIT VALUES'!$D$38)+(Q644*'UNIT VALUES'!$D$39)+(S644*'UNIT VALUES'!$D$40), (O644*'UNIT VALUES'!$D$28)+(Q644*'UNIT VALUES'!$D$29)+(S644*'UNIT VALUES'!$D$30))</f>
        <v>3653590.8577631917</v>
      </c>
      <c r="V644" s="25">
        <f>IF(C644="22",(O644*'UNIT VALUES'!$D$41)+(Q644*'UNIT VALUES'!$D$42)+(R644*'UNIT VALUES'!$D$43),IF(C644="66",(Q644*'UNIT VALUES'!$D$31)+(T644*'UNIT VALUES'!$D$33)+(R644*'UNIT VALUES'!$D$34),(Q644*'UNIT VALUES'!$D$31)+(T644*'UNIT VALUES'!$D$32)+(R644*'UNIT VALUES'!$D$34)))</f>
        <v>6222129.4605933633</v>
      </c>
      <c r="W644" s="25">
        <f t="shared" si="21"/>
        <v>6222129</v>
      </c>
      <c r="X644" s="30">
        <f>ROUND(IF(C644="22", W644*'UNIT VALUES'!$D$44, W644*'UNIT VALUES'!$D$36), 0)</f>
        <v>5439389</v>
      </c>
      <c r="Y644" s="168">
        <f>ROUND(IF(C644="22", IF(U644&gt;V644,O644*'UNIT VALUES'!$D$38*'UNIT VALUES'!$D$44,O644*'UNIT VALUES'!$D$41*'UNIT VALUES'!$D$44),IF(U644&gt;V644, O644*'UNIT VALUES'!$D$28*'UNIT VALUES'!$D$36,0)), 0)</f>
        <v>0</v>
      </c>
      <c r="Z644" s="168">
        <f>ROUND(IF(C644="22", IF(U644&gt;V644,Q644*'UNIT VALUES'!$D$39*'UNIT VALUES'!$D$44,Q644*'UNIT VALUES'!$D$42*'UNIT VALUES'!$D$44), IF(U644&gt;V644, Q644*'UNIT VALUES'!$D$29*'UNIT VALUES'!$D$36, Q644*'UNIT VALUES'!$D$31*'UNIT VALUES'!$D$36)),0)</f>
        <v>1111190</v>
      </c>
      <c r="AA644" s="168">
        <f>ROUND(IF(C644="22", IF(U644&gt;V644,0,R644*'UNIT VALUES'!$D$43*'UNIT VALUES'!$D$44),IF(CALCS!U644&gt;CALCS!V644,0,CALCS!R644*'UNIT VALUES'!$D$34*'UNIT VALUES'!$D$36)), 0)</f>
        <v>2212679</v>
      </c>
      <c r="AB644" s="168">
        <f>ROUND(IF(C644="22",IF(U644&gt;V644,S644*'UNIT VALUES'!$D$40*'UNIT VALUES'!$D$44,0),IF(U644&gt;V644,S644*'UNIT VALUES'!$D$30*'UNIT VALUES'!$D$36)), 0)</f>
        <v>0</v>
      </c>
      <c r="AC644" s="168">
        <f>ROUND(IF(U644&gt;V644,0,IF(T644&gt;1, IF(C644="66", T644*'UNIT VALUES'!$D$33*'UNIT VALUES'!$D$36,T644*'UNIT VALUES'!$D$32*'UNIT VALUES'!$D$36),0)),0)</f>
        <v>2115519</v>
      </c>
      <c r="AD644" t="str">
        <f t="shared" si="22"/>
        <v>269163</v>
      </c>
    </row>
    <row r="645" spans="1:30" x14ac:dyDescent="0.25">
      <c r="A645" s="176" t="s">
        <v>5964</v>
      </c>
      <c r="B645" s="176" t="s">
        <v>1887</v>
      </c>
      <c r="C645" s="176" t="s">
        <v>19</v>
      </c>
      <c r="D645" s="176" t="s">
        <v>20</v>
      </c>
      <c r="E645" s="176" t="s">
        <v>1888</v>
      </c>
      <c r="F645" s="176" t="s">
        <v>4738</v>
      </c>
      <c r="G645" s="176" t="s">
        <v>22</v>
      </c>
      <c r="H645" s="176" t="s">
        <v>23</v>
      </c>
      <c r="I645" s="176" t="s">
        <v>23</v>
      </c>
      <c r="J645" s="176" t="s">
        <v>24</v>
      </c>
      <c r="K645" s="176" t="s">
        <v>3341</v>
      </c>
      <c r="L645" s="176" t="s">
        <v>4789</v>
      </c>
      <c r="M645" s="177">
        <v>4076300</v>
      </c>
      <c r="N645" s="177">
        <v>4075970</v>
      </c>
      <c r="O645" s="177">
        <v>2219265</v>
      </c>
      <c r="P645" s="177">
        <v>0</v>
      </c>
      <c r="Q645" s="177">
        <v>214421</v>
      </c>
      <c r="R645" s="177">
        <v>184585</v>
      </c>
      <c r="S645" s="177">
        <v>13310</v>
      </c>
      <c r="T645" s="24">
        <f>IF(P645&gt;0, ROUND(IF(IF(OR(C645="51", C645="52", C645="66"), (L645*'UNIT VALUES'!$C$26)-CALCS!P645,0)&gt;0, IF(OR(C645="51", C645="52", C645="66"), (L645*'UNIT VALUES'!$C$26)-CALCS!P645,0), 0), 0), ROUND(IF(IF(OR(C645="51", C645="52", C645="66"), (L645*'UNIT VALUES'!$C$26)-CALCS!O645,0)&gt;0, IF(OR(C645="51", C645="52", C645="66"), (L645*'UNIT VALUES'!$C$26)-CALCS!O645,0), 0), 0))</f>
        <v>0</v>
      </c>
      <c r="U645" s="25">
        <f>IF(C645="22", (O645*'UNIT VALUES'!$D$38)+(Q645*'UNIT VALUES'!$D$39)+(S645*'UNIT VALUES'!$D$40), (O645*'UNIT VALUES'!$D$28)+(Q645*'UNIT VALUES'!$D$29)+(S645*'UNIT VALUES'!$D$30))</f>
        <v>15207389.726815294</v>
      </c>
      <c r="V645" s="25">
        <f>IF(C645="22",(O645*'UNIT VALUES'!$D$41)+(Q645*'UNIT VALUES'!$D$42)+(R645*'UNIT VALUES'!$D$43),IF(C645="66",(Q645*'UNIT VALUES'!$D$31)+(T645*'UNIT VALUES'!$D$33)+(R645*'UNIT VALUES'!$D$34),(Q645*'UNIT VALUES'!$D$31)+(T645*'UNIT VALUES'!$D$32)+(R645*'UNIT VALUES'!$D$34)))</f>
        <v>22221006.086168237</v>
      </c>
      <c r="W645" s="25">
        <f t="shared" si="21"/>
        <v>22221006</v>
      </c>
      <c r="X645" s="30">
        <f>ROUND(IF(C645="22", W645*'UNIT VALUES'!$D$44, W645*'UNIT VALUES'!$D$36), 0)</f>
        <v>18486197</v>
      </c>
      <c r="Y645" s="168">
        <f>ROUND(IF(C645="22", IF(U645&gt;V645,O645*'UNIT VALUES'!$D$38*'UNIT VALUES'!$D$44,O645*'UNIT VALUES'!$D$41*'UNIT VALUES'!$D$44),IF(U645&gt;V645, O645*'UNIT VALUES'!$D$28*'UNIT VALUES'!$D$36,0)), 0)</f>
        <v>3253273</v>
      </c>
      <c r="Z645" s="168">
        <f>ROUND(IF(C645="22", IF(U645&gt;V645,Q645*'UNIT VALUES'!$D$39*'UNIT VALUES'!$D$44,Q645*'UNIT VALUES'!$D$42*'UNIT VALUES'!$D$44), IF(U645&gt;V645, Q645*'UNIT VALUES'!$D$29*'UNIT VALUES'!$D$36, Q645*'UNIT VALUES'!$D$31*'UNIT VALUES'!$D$36)),0)</f>
        <v>3307212</v>
      </c>
      <c r="AA645" s="168">
        <f>ROUND(IF(C645="22", IF(U645&gt;V645,0,R645*'UNIT VALUES'!$D$43*'UNIT VALUES'!$D$44),IF(CALCS!U645&gt;CALCS!V645,0,CALCS!R645*'UNIT VALUES'!$D$34*'UNIT VALUES'!$D$36)), 0)</f>
        <v>11925713</v>
      </c>
      <c r="AB645" s="168">
        <f>ROUND(IF(C645="22",IF(U645&gt;V645,S645*'UNIT VALUES'!$D$40*'UNIT VALUES'!$D$44,0),IF(U645&gt;V645,S645*'UNIT VALUES'!$D$30*'UNIT VALUES'!$D$36)), 0)</f>
        <v>0</v>
      </c>
      <c r="AC645" s="168">
        <f>ROUND(IF(U645&gt;V645,0,IF(T645&gt;1, IF(C645="66", T645*'UNIT VALUES'!$D$33*'UNIT VALUES'!$D$36,T645*'UNIT VALUES'!$D$32*'UNIT VALUES'!$D$36),0)),0)</f>
        <v>0</v>
      </c>
      <c r="AD645" t="str">
        <f t="shared" si="22"/>
        <v>279999</v>
      </c>
    </row>
    <row r="646" spans="1:30" x14ac:dyDescent="0.25">
      <c r="A646" s="176" t="s">
        <v>5561</v>
      </c>
      <c r="B646" s="176" t="s">
        <v>1887</v>
      </c>
      <c r="C646" s="176" t="s">
        <v>27</v>
      </c>
      <c r="D646" s="176" t="s">
        <v>28</v>
      </c>
      <c r="E646" s="176" t="s">
        <v>1888</v>
      </c>
      <c r="F646" s="176" t="s">
        <v>203</v>
      </c>
      <c r="G646" s="176" t="s">
        <v>480</v>
      </c>
      <c r="H646" s="176" t="s">
        <v>23</v>
      </c>
      <c r="I646" s="176" t="s">
        <v>1889</v>
      </c>
      <c r="J646" s="176" t="s">
        <v>1890</v>
      </c>
      <c r="K646" s="176" t="s">
        <v>3341</v>
      </c>
      <c r="L646" s="176" t="s">
        <v>5965</v>
      </c>
      <c r="M646" s="177">
        <v>81831</v>
      </c>
      <c r="N646" s="177">
        <v>81831</v>
      </c>
      <c r="O646" s="177">
        <v>85319</v>
      </c>
      <c r="P646" s="177">
        <v>0</v>
      </c>
      <c r="Q646" s="177">
        <v>7553</v>
      </c>
      <c r="R646" s="177">
        <v>1052</v>
      </c>
      <c r="S646" s="177">
        <v>838</v>
      </c>
      <c r="T646" s="24">
        <f>IF(P646&gt;0, ROUND(IF(IF(OR(C646="51", C646="52", C646="66"), (L646*'UNIT VALUES'!$C$26)-CALCS!P646,0)&gt;0, IF(OR(C646="51", C646="52", C646="66"), (L646*'UNIT VALUES'!$C$26)-CALCS!P646,0), 0), 0), ROUND(IF(IF(OR(C646="51", C646="52", C646="66"), (L646*'UNIT VALUES'!$C$26)-CALCS!O646,0)&gt;0, IF(OR(C646="51", C646="52", C646="66"), (L646*'UNIT VALUES'!$C$26)-CALCS!O646,0), 0), 0))</f>
        <v>0</v>
      </c>
      <c r="U646" s="25">
        <f>IF(C646="22", (O646*'UNIT VALUES'!$D$38)+(Q646*'UNIT VALUES'!$D$39)+(S646*'UNIT VALUES'!$D$40), (O646*'UNIT VALUES'!$D$28)+(Q646*'UNIT VALUES'!$D$29)+(S646*'UNIT VALUES'!$D$30))</f>
        <v>525167.57873653993</v>
      </c>
      <c r="V646" s="25">
        <f>IF(C646="22",(O646*'UNIT VALUES'!$D$41)+(Q646*'UNIT VALUES'!$D$42)+(R646*'UNIT VALUES'!$D$43),IF(C646="66",(Q646*'UNIT VALUES'!$D$31)+(T646*'UNIT VALUES'!$D$33)+(R646*'UNIT VALUES'!$D$34),(Q646*'UNIT VALUES'!$D$31)+(T646*'UNIT VALUES'!$D$32)+(R646*'UNIT VALUES'!$D$34)))</f>
        <v>212674.03160484874</v>
      </c>
      <c r="W646" s="25">
        <f t="shared" si="21"/>
        <v>525168</v>
      </c>
      <c r="X646" s="30">
        <f>ROUND(IF(C646="22", W646*'UNIT VALUES'!$D$44, W646*'UNIT VALUES'!$D$36), 0)</f>
        <v>459102</v>
      </c>
      <c r="Y646" s="168">
        <f>ROUND(IF(C646="22", IF(U646&gt;V646,O646*'UNIT VALUES'!$D$38*'UNIT VALUES'!$D$44,O646*'UNIT VALUES'!$D$41*'UNIT VALUES'!$D$44),IF(U646&gt;V646, O646*'UNIT VALUES'!$D$28*'UNIT VALUES'!$D$36,0)), 0)</f>
        <v>155125</v>
      </c>
      <c r="Z646" s="168">
        <f>ROUND(IF(C646="22", IF(U646&gt;V646,Q646*'UNIT VALUES'!$D$39*'UNIT VALUES'!$D$44,Q646*'UNIT VALUES'!$D$42*'UNIT VALUES'!$D$44), IF(U646&gt;V646, Q646*'UNIT VALUES'!$D$29*'UNIT VALUES'!$D$36, Q646*'UNIT VALUES'!$D$31*'UNIT VALUES'!$D$36)),0)</f>
        <v>184383</v>
      </c>
      <c r="AA646" s="168">
        <f>ROUND(IF(C646="22", IF(U646&gt;V646,0,R646*'UNIT VALUES'!$D$43*'UNIT VALUES'!$D$44),IF(CALCS!U646&gt;CALCS!V646,0,CALCS!R646*'UNIT VALUES'!$D$34*'UNIT VALUES'!$D$36)), 0)</f>
        <v>0</v>
      </c>
      <c r="AB646" s="168">
        <f>ROUND(IF(C646="22",IF(U646&gt;V646,S646*'UNIT VALUES'!$D$40*'UNIT VALUES'!$D$44,0),IF(U646&gt;V646,S646*'UNIT VALUES'!$D$30*'UNIT VALUES'!$D$36)), 0)</f>
        <v>119594</v>
      </c>
      <c r="AC646" s="168">
        <f>ROUND(IF(U646&gt;V646,0,IF(T646&gt;1, IF(C646="66", T646*'UNIT VALUES'!$D$33*'UNIT VALUES'!$D$36,T646*'UNIT VALUES'!$D$32*'UNIT VALUES'!$D$36),0)),0)</f>
        <v>0</v>
      </c>
      <c r="AD646" t="str">
        <f t="shared" si="22"/>
        <v>270456</v>
      </c>
    </row>
    <row r="647" spans="1:30" x14ac:dyDescent="0.25">
      <c r="A647" s="176" t="s">
        <v>5966</v>
      </c>
      <c r="B647" s="176" t="s">
        <v>1887</v>
      </c>
      <c r="C647" s="176" t="s">
        <v>47</v>
      </c>
      <c r="D647" s="176" t="s">
        <v>48</v>
      </c>
      <c r="E647" s="176" t="s">
        <v>1888</v>
      </c>
      <c r="F647" s="176" t="s">
        <v>977</v>
      </c>
      <c r="G647" s="176" t="s">
        <v>844</v>
      </c>
      <c r="H647" s="176" t="s">
        <v>23</v>
      </c>
      <c r="I647" s="176" t="s">
        <v>1892</v>
      </c>
      <c r="J647" s="176" t="s">
        <v>1890</v>
      </c>
      <c r="K647" s="176" t="s">
        <v>3341</v>
      </c>
      <c r="L647" s="176" t="s">
        <v>5967</v>
      </c>
      <c r="M647" s="177">
        <v>35826</v>
      </c>
      <c r="N647" s="177">
        <v>35826</v>
      </c>
      <c r="O647" s="177">
        <v>62359</v>
      </c>
      <c r="P647" s="177">
        <v>0</v>
      </c>
      <c r="Q647" s="177">
        <v>5516</v>
      </c>
      <c r="R647" s="177">
        <v>219</v>
      </c>
      <c r="S647" s="177">
        <v>479</v>
      </c>
      <c r="T647" s="24">
        <f>IF(P647&gt;0, ROUND(IF(IF(OR(C647="51", C647="52", C647="66"), (L647*'UNIT VALUES'!$C$26)-CALCS!P647,0)&gt;0, IF(OR(C647="51", C647="52", C647="66"), (L647*'UNIT VALUES'!$C$26)-CALCS!P647,0), 0), 0), ROUND(IF(IF(OR(C647="51", C647="52", C647="66"), (L647*'UNIT VALUES'!$C$26)-CALCS!O647,0)&gt;0, IF(OR(C647="51", C647="52", C647="66"), (L647*'UNIT VALUES'!$C$26)-CALCS!O647,0), 0), 0))</f>
        <v>0</v>
      </c>
      <c r="U647" s="25">
        <f>IF(C647="22", (O647*'UNIT VALUES'!$D$38)+(Q647*'UNIT VALUES'!$D$39)+(S647*'UNIT VALUES'!$D$40), (O647*'UNIT VALUES'!$D$28)+(Q647*'UNIT VALUES'!$D$29)+(S647*'UNIT VALUES'!$D$30))</f>
        <v>361925.38685334433</v>
      </c>
      <c r="V647" s="25">
        <f>IF(C647="22",(O647*'UNIT VALUES'!$D$41)+(Q647*'UNIT VALUES'!$D$42)+(R647*'UNIT VALUES'!$D$43),IF(C647="66",(Q647*'UNIT VALUES'!$D$31)+(T647*'UNIT VALUES'!$D$33)+(R647*'UNIT VALUES'!$D$34),(Q647*'UNIT VALUES'!$D$31)+(T647*'UNIT VALUES'!$D$32)+(R647*'UNIT VALUES'!$D$34)))</f>
        <v>110348.91675016232</v>
      </c>
      <c r="W647" s="25">
        <f t="shared" si="21"/>
        <v>361925</v>
      </c>
      <c r="X647" s="30">
        <f>ROUND(IF(C647="22", W647*'UNIT VALUES'!$D$44, W647*'UNIT VALUES'!$D$36), 0)</f>
        <v>316395</v>
      </c>
      <c r="Y647" s="168">
        <f>ROUND(IF(C647="22", IF(U647&gt;V647,O647*'UNIT VALUES'!$D$38*'UNIT VALUES'!$D$44,O647*'UNIT VALUES'!$D$41*'UNIT VALUES'!$D$44),IF(U647&gt;V647, O647*'UNIT VALUES'!$D$28*'UNIT VALUES'!$D$36,0)), 0)</f>
        <v>113380</v>
      </c>
      <c r="Z647" s="168">
        <f>ROUND(IF(C647="22", IF(U647&gt;V647,Q647*'UNIT VALUES'!$D$39*'UNIT VALUES'!$D$44,Q647*'UNIT VALUES'!$D$42*'UNIT VALUES'!$D$44), IF(U647&gt;V647, Q647*'UNIT VALUES'!$D$29*'UNIT VALUES'!$D$36, Q647*'UNIT VALUES'!$D$31*'UNIT VALUES'!$D$36)),0)</f>
        <v>134656</v>
      </c>
      <c r="AA647" s="168">
        <f>ROUND(IF(C647="22", IF(U647&gt;V647,0,R647*'UNIT VALUES'!$D$43*'UNIT VALUES'!$D$44),IF(CALCS!U647&gt;CALCS!V647,0,CALCS!R647*'UNIT VALUES'!$D$34*'UNIT VALUES'!$D$36)), 0)</f>
        <v>0</v>
      </c>
      <c r="AB647" s="168">
        <f>ROUND(IF(C647="22",IF(U647&gt;V647,S647*'UNIT VALUES'!$D$40*'UNIT VALUES'!$D$44,0),IF(U647&gt;V647,S647*'UNIT VALUES'!$D$30*'UNIT VALUES'!$D$36)), 0)</f>
        <v>68360</v>
      </c>
      <c r="AC647" s="168">
        <f>ROUND(IF(U647&gt;V647,0,IF(T647&gt;1, IF(C647="66", T647*'UNIT VALUES'!$D$33*'UNIT VALUES'!$D$36,T647*'UNIT VALUES'!$D$32*'UNIT VALUES'!$D$36),0)),0)</f>
        <v>0</v>
      </c>
      <c r="AD647" t="str">
        <f t="shared" si="22"/>
        <v>270996</v>
      </c>
    </row>
    <row r="648" spans="1:30" x14ac:dyDescent="0.25">
      <c r="A648" s="176" t="s">
        <v>5968</v>
      </c>
      <c r="B648" s="176" t="s">
        <v>1887</v>
      </c>
      <c r="C648" s="176" t="s">
        <v>27</v>
      </c>
      <c r="D648" s="176" t="s">
        <v>28</v>
      </c>
      <c r="E648" s="176" t="s">
        <v>1888</v>
      </c>
      <c r="F648" s="176" t="s">
        <v>350</v>
      </c>
      <c r="G648" s="176" t="s">
        <v>1894</v>
      </c>
      <c r="H648" s="176" t="s">
        <v>23</v>
      </c>
      <c r="I648" s="176" t="s">
        <v>1895</v>
      </c>
      <c r="J648" s="176" t="s">
        <v>1896</v>
      </c>
      <c r="K648" s="176" t="s">
        <v>3341</v>
      </c>
      <c r="L648" s="176" t="s">
        <v>5969</v>
      </c>
      <c r="M648" s="177">
        <v>92811</v>
      </c>
      <c r="N648" s="177">
        <v>92811</v>
      </c>
      <c r="O648" s="177">
        <v>86293</v>
      </c>
      <c r="P648" s="177">
        <v>0</v>
      </c>
      <c r="Q648" s="177">
        <v>17331</v>
      </c>
      <c r="R648" s="177">
        <v>16768</v>
      </c>
      <c r="S648" s="177">
        <v>468</v>
      </c>
      <c r="T648" s="24">
        <f>IF(P648&gt;0, ROUND(IF(IF(OR(C648="51", C648="52", C648="66"), (L648*'UNIT VALUES'!$C$26)-CALCS!P648,0)&gt;0, IF(OR(C648="51", C648="52", C648="66"), (L648*'UNIT VALUES'!$C$26)-CALCS!P648,0), 0), 0), ROUND(IF(IF(OR(C648="51", C648="52", C648="66"), (L648*'UNIT VALUES'!$C$26)-CALCS!O648,0)&gt;0, IF(OR(C648="51", C648="52", C648="66"), (L648*'UNIT VALUES'!$C$26)-CALCS!O648,0), 0), 0))</f>
        <v>82562</v>
      </c>
      <c r="U648" s="25">
        <f>IF(C648="22", (O648*'UNIT VALUES'!$D$38)+(Q648*'UNIT VALUES'!$D$39)+(S648*'UNIT VALUES'!$D$40), (O648*'UNIT VALUES'!$D$28)+(Q648*'UNIT VALUES'!$D$29)+(S648*'UNIT VALUES'!$D$30))</f>
        <v>739839.78955630097</v>
      </c>
      <c r="V648" s="25">
        <f>IF(C648="22",(O648*'UNIT VALUES'!$D$41)+(Q648*'UNIT VALUES'!$D$42)+(R648*'UNIT VALUES'!$D$43),IF(C648="66",(Q648*'UNIT VALUES'!$D$31)+(T648*'UNIT VALUES'!$D$33)+(R648*'UNIT VALUES'!$D$34),(Q648*'UNIT VALUES'!$D$31)+(T648*'UNIT VALUES'!$D$32)+(R648*'UNIT VALUES'!$D$34)))</f>
        <v>2704693.2331625931</v>
      </c>
      <c r="W648" s="25">
        <f t="shared" si="21"/>
        <v>2704693</v>
      </c>
      <c r="X648" s="30">
        <f>ROUND(IF(C648="22", W648*'UNIT VALUES'!$D$44, W648*'UNIT VALUES'!$D$36), 0)</f>
        <v>2364444</v>
      </c>
      <c r="Y648" s="168">
        <f>ROUND(IF(C648="22", IF(U648&gt;V648,O648*'UNIT VALUES'!$D$38*'UNIT VALUES'!$D$44,O648*'UNIT VALUES'!$D$41*'UNIT VALUES'!$D$44),IF(U648&gt;V648, O648*'UNIT VALUES'!$D$28*'UNIT VALUES'!$D$36,0)), 0)</f>
        <v>0</v>
      </c>
      <c r="Z648" s="168">
        <f>ROUND(IF(C648="22", IF(U648&gt;V648,Q648*'UNIT VALUES'!$D$39*'UNIT VALUES'!$D$44,Q648*'UNIT VALUES'!$D$42*'UNIT VALUES'!$D$44), IF(U648&gt;V648, Q648*'UNIT VALUES'!$D$29*'UNIT VALUES'!$D$36, Q648*'UNIT VALUES'!$D$31*'UNIT VALUES'!$D$36)),0)</f>
        <v>253850</v>
      </c>
      <c r="AA648" s="168">
        <f>ROUND(IF(C648="22", IF(U648&gt;V648,0,R648*'UNIT VALUES'!$D$43*'UNIT VALUES'!$D$44),IF(CALCS!U648&gt;CALCS!V648,0,CALCS!R648*'UNIT VALUES'!$D$34*'UNIT VALUES'!$D$36)), 0)</f>
        <v>1200058</v>
      </c>
      <c r="AB648" s="168">
        <f>ROUND(IF(C648="22",IF(U648&gt;V648,S648*'UNIT VALUES'!$D$40*'UNIT VALUES'!$D$44,0),IF(U648&gt;V648,S648*'UNIT VALUES'!$D$30*'UNIT VALUES'!$D$36)), 0)</f>
        <v>0</v>
      </c>
      <c r="AC648" s="168">
        <f>ROUND(IF(U648&gt;V648,0,IF(T648&gt;1, IF(C648="66", T648*'UNIT VALUES'!$D$33*'UNIT VALUES'!$D$36,T648*'UNIT VALUES'!$D$32*'UNIT VALUES'!$D$36),0)),0)</f>
        <v>910536</v>
      </c>
      <c r="AD648" t="str">
        <f t="shared" si="22"/>
        <v>271266</v>
      </c>
    </row>
    <row r="649" spans="1:30" x14ac:dyDescent="0.25">
      <c r="A649" s="176" t="s">
        <v>5970</v>
      </c>
      <c r="B649" s="176" t="s">
        <v>1887</v>
      </c>
      <c r="C649" s="176" t="s">
        <v>27</v>
      </c>
      <c r="D649" s="176" t="s">
        <v>28</v>
      </c>
      <c r="E649" s="176" t="s">
        <v>1888</v>
      </c>
      <c r="F649" s="176" t="s">
        <v>1898</v>
      </c>
      <c r="G649" s="176" t="s">
        <v>480</v>
      </c>
      <c r="H649" s="176" t="s">
        <v>1899</v>
      </c>
      <c r="I649" s="176" t="s">
        <v>1899</v>
      </c>
      <c r="J649" s="176" t="s">
        <v>1890</v>
      </c>
      <c r="K649" s="176" t="s">
        <v>3341</v>
      </c>
      <c r="L649" s="176" t="s">
        <v>4878</v>
      </c>
      <c r="M649" s="177">
        <v>16263</v>
      </c>
      <c r="N649" s="177">
        <v>16263</v>
      </c>
      <c r="O649" s="177">
        <v>63914</v>
      </c>
      <c r="P649" s="177">
        <v>0</v>
      </c>
      <c r="Q649" s="177">
        <v>3116</v>
      </c>
      <c r="R649" s="177">
        <v>316</v>
      </c>
      <c r="S649" s="177">
        <v>362</v>
      </c>
      <c r="T649" s="24">
        <f>IF(P649&gt;0, ROUND(IF(IF(OR(C649="51", C649="52", C649="66"), (L649*'UNIT VALUES'!$C$26)-CALCS!P649,0)&gt;0, IF(OR(C649="51", C649="52", C649="66"), (L649*'UNIT VALUES'!$C$26)-CALCS!P649,0), 0), 0), ROUND(IF(IF(OR(C649="51", C649="52", C649="66"), (L649*'UNIT VALUES'!$C$26)-CALCS!O649,0)&gt;0, IF(OR(C649="51", C649="52", C649="66"), (L649*'UNIT VALUES'!$C$26)-CALCS!O649,0), 0), 0))</f>
        <v>0</v>
      </c>
      <c r="U649" s="25">
        <f>IF(C649="22", (O649*'UNIT VALUES'!$D$38)+(Q649*'UNIT VALUES'!$D$39)+(S649*'UNIT VALUES'!$D$40), (O649*'UNIT VALUES'!$D$28)+(Q649*'UNIT VALUES'!$D$29)+(S649*'UNIT VALUES'!$D$30))</f>
        <v>279039.69249435107</v>
      </c>
      <c r="V649" s="25">
        <f>IF(C649="22",(O649*'UNIT VALUES'!$D$41)+(Q649*'UNIT VALUES'!$D$42)+(R649*'UNIT VALUES'!$D$43),IF(C649="66",(Q649*'UNIT VALUES'!$D$31)+(T649*'UNIT VALUES'!$D$33)+(R649*'UNIT VALUES'!$D$34),(Q649*'UNIT VALUES'!$D$31)+(T649*'UNIT VALUES'!$D$32)+(R649*'UNIT VALUES'!$D$34)))</f>
        <v>78078.291736978877</v>
      </c>
      <c r="W649" s="25">
        <f t="shared" si="21"/>
        <v>279040</v>
      </c>
      <c r="X649" s="30">
        <f>ROUND(IF(C649="22", W649*'UNIT VALUES'!$D$44, W649*'UNIT VALUES'!$D$36), 0)</f>
        <v>243937</v>
      </c>
      <c r="Y649" s="168">
        <f>ROUND(IF(C649="22", IF(U649&gt;V649,O649*'UNIT VALUES'!$D$38*'UNIT VALUES'!$D$44,O649*'UNIT VALUES'!$D$41*'UNIT VALUES'!$D$44),IF(U649&gt;V649, O649*'UNIT VALUES'!$D$28*'UNIT VALUES'!$D$36,0)), 0)</f>
        <v>116207</v>
      </c>
      <c r="Z649" s="168">
        <f>ROUND(IF(C649="22", IF(U649&gt;V649,Q649*'UNIT VALUES'!$D$39*'UNIT VALUES'!$D$44,Q649*'UNIT VALUES'!$D$42*'UNIT VALUES'!$D$44), IF(U649&gt;V649, Q649*'UNIT VALUES'!$D$29*'UNIT VALUES'!$D$36, Q649*'UNIT VALUES'!$D$31*'UNIT VALUES'!$D$36)),0)</f>
        <v>76067</v>
      </c>
      <c r="AA649" s="168">
        <f>ROUND(IF(C649="22", IF(U649&gt;V649,0,R649*'UNIT VALUES'!$D$43*'UNIT VALUES'!$D$44),IF(CALCS!U649&gt;CALCS!V649,0,CALCS!R649*'UNIT VALUES'!$D$34*'UNIT VALUES'!$D$36)), 0)</f>
        <v>0</v>
      </c>
      <c r="AB649" s="168">
        <f>ROUND(IF(C649="22",IF(U649&gt;V649,S649*'UNIT VALUES'!$D$40*'UNIT VALUES'!$D$44,0),IF(U649&gt;V649,S649*'UNIT VALUES'!$D$30*'UNIT VALUES'!$D$36)), 0)</f>
        <v>51662</v>
      </c>
      <c r="AC649" s="168">
        <f>ROUND(IF(U649&gt;V649,0,IF(T649&gt;1, IF(C649="66", T649*'UNIT VALUES'!$D$33*'UNIT VALUES'!$D$36,T649*'UNIT VALUES'!$D$32*'UNIT VALUES'!$D$36),0)),0)</f>
        <v>0</v>
      </c>
      <c r="AD649" t="str">
        <f t="shared" si="22"/>
        <v>271338</v>
      </c>
    </row>
    <row r="650" spans="1:30" x14ac:dyDescent="0.25">
      <c r="A650" s="176" t="s">
        <v>5971</v>
      </c>
      <c r="B650" s="176" t="s">
        <v>1887</v>
      </c>
      <c r="C650" s="176" t="s">
        <v>27</v>
      </c>
      <c r="D650" s="176" t="s">
        <v>28</v>
      </c>
      <c r="E650" s="176" t="s">
        <v>1888</v>
      </c>
      <c r="F650" s="176" t="s">
        <v>1901</v>
      </c>
      <c r="G650" s="176" t="s">
        <v>22</v>
      </c>
      <c r="H650" s="176" t="s">
        <v>23</v>
      </c>
      <c r="I650" s="176" t="s">
        <v>1902</v>
      </c>
      <c r="J650" s="176" t="s">
        <v>1903</v>
      </c>
      <c r="K650" s="176" t="s">
        <v>3341</v>
      </c>
      <c r="L650" s="176" t="s">
        <v>5972</v>
      </c>
      <c r="M650" s="177">
        <v>0</v>
      </c>
      <c r="N650" s="177">
        <v>0</v>
      </c>
      <c r="O650" s="177">
        <v>41720</v>
      </c>
      <c r="P650" s="177">
        <v>0</v>
      </c>
      <c r="Q650" s="177">
        <v>9762</v>
      </c>
      <c r="R650" s="177">
        <v>3414</v>
      </c>
      <c r="S650" s="177">
        <v>119</v>
      </c>
      <c r="T650" s="24">
        <f>IF(P650&gt;0, ROUND(IF(IF(OR(C650="51", C650="52", C650="66"), (L650*'UNIT VALUES'!$C$26)-CALCS!P650,0)&gt;0, IF(OR(C650="51", C650="52", C650="66"), (L650*'UNIT VALUES'!$C$26)-CALCS!P650,0), 0), 0), ROUND(IF(IF(OR(C650="51", C650="52", C650="66"), (L650*'UNIT VALUES'!$C$26)-CALCS!O650,0)&gt;0, IF(OR(C650="51", C650="52", C650="66"), (L650*'UNIT VALUES'!$C$26)-CALCS!O650,0), 0), 0))</f>
        <v>0</v>
      </c>
      <c r="U650" s="25">
        <f>IF(C650="22", (O650*'UNIT VALUES'!$D$38)+(Q650*'UNIT VALUES'!$D$39)+(S650*'UNIT VALUES'!$D$40), (O650*'UNIT VALUES'!$D$28)+(Q650*'UNIT VALUES'!$D$29)+(S650*'UNIT VALUES'!$D$30))</f>
        <v>378798.86741298129</v>
      </c>
      <c r="V650" s="25">
        <f>IF(C650="22",(O650*'UNIT VALUES'!$D$41)+(Q650*'UNIT VALUES'!$D$42)+(R650*'UNIT VALUES'!$D$43),IF(C650="66",(Q650*'UNIT VALUES'!$D$31)+(T650*'UNIT VALUES'!$D$33)+(R650*'UNIT VALUES'!$D$34),(Q650*'UNIT VALUES'!$D$31)+(T650*'UNIT VALUES'!$D$32)+(R650*'UNIT VALUES'!$D$34)))</f>
        <v>443055.9704864198</v>
      </c>
      <c r="W650" s="25">
        <f t="shared" si="21"/>
        <v>443056</v>
      </c>
      <c r="X650" s="30">
        <f>ROUND(IF(C650="22", W650*'UNIT VALUES'!$D$44, W650*'UNIT VALUES'!$D$36), 0)</f>
        <v>387320</v>
      </c>
      <c r="Y650" s="168">
        <f>ROUND(IF(C650="22", IF(U650&gt;V650,O650*'UNIT VALUES'!$D$38*'UNIT VALUES'!$D$44,O650*'UNIT VALUES'!$D$41*'UNIT VALUES'!$D$44),IF(U650&gt;V650, O650*'UNIT VALUES'!$D$28*'UNIT VALUES'!$D$36,0)), 0)</f>
        <v>0</v>
      </c>
      <c r="Z650" s="168">
        <f>ROUND(IF(C650="22", IF(U650&gt;V650,Q650*'UNIT VALUES'!$D$39*'UNIT VALUES'!$D$44,Q650*'UNIT VALUES'!$D$42*'UNIT VALUES'!$D$44), IF(U650&gt;V650, Q650*'UNIT VALUES'!$D$29*'UNIT VALUES'!$D$36, Q650*'UNIT VALUES'!$D$31*'UNIT VALUES'!$D$36)),0)</f>
        <v>142985</v>
      </c>
      <c r="AA650" s="168">
        <f>ROUND(IF(C650="22", IF(U650&gt;V650,0,R650*'UNIT VALUES'!$D$43*'UNIT VALUES'!$D$44),IF(CALCS!U650&gt;CALCS!V650,0,CALCS!R650*'UNIT VALUES'!$D$34*'UNIT VALUES'!$D$36)), 0)</f>
        <v>244334</v>
      </c>
      <c r="AB650" s="168">
        <f>ROUND(IF(C650="22",IF(U650&gt;V650,S650*'UNIT VALUES'!$D$40*'UNIT VALUES'!$D$44,0),IF(U650&gt;V650,S650*'UNIT VALUES'!$D$30*'UNIT VALUES'!$D$36)), 0)</f>
        <v>0</v>
      </c>
      <c r="AC650" s="168">
        <f>ROUND(IF(U650&gt;V650,0,IF(T650&gt;1, IF(C650="66", T650*'UNIT VALUES'!$D$33*'UNIT VALUES'!$D$36,T650*'UNIT VALUES'!$D$32*'UNIT VALUES'!$D$36),0)),0)</f>
        <v>0</v>
      </c>
      <c r="AD650" t="str">
        <f t="shared" si="22"/>
        <v>272922</v>
      </c>
    </row>
    <row r="651" spans="1:30" x14ac:dyDescent="0.25">
      <c r="A651" s="176" t="s">
        <v>5973</v>
      </c>
      <c r="B651" s="176" t="s">
        <v>1887</v>
      </c>
      <c r="C651" s="176" t="s">
        <v>27</v>
      </c>
      <c r="D651" s="176" t="s">
        <v>28</v>
      </c>
      <c r="E651" s="176" t="s">
        <v>1888</v>
      </c>
      <c r="F651" s="176" t="s">
        <v>1905</v>
      </c>
      <c r="G651" s="176" t="s">
        <v>480</v>
      </c>
      <c r="H651" s="176" t="s">
        <v>23</v>
      </c>
      <c r="I651" s="176" t="s">
        <v>445</v>
      </c>
      <c r="J651" s="176" t="s">
        <v>1890</v>
      </c>
      <c r="K651" s="176" t="s">
        <v>3341</v>
      </c>
      <c r="L651" s="176" t="s">
        <v>5974</v>
      </c>
      <c r="M651" s="177">
        <v>371021</v>
      </c>
      <c r="N651" s="177">
        <v>370951</v>
      </c>
      <c r="O651" s="177">
        <v>413651</v>
      </c>
      <c r="P651" s="177">
        <v>0</v>
      </c>
      <c r="Q651" s="177">
        <v>84318</v>
      </c>
      <c r="R651" s="177">
        <v>84950</v>
      </c>
      <c r="S651" s="177">
        <v>6482</v>
      </c>
      <c r="T651" s="24">
        <f>IF(P651&gt;0, ROUND(IF(IF(OR(C651="51", C651="52", C651="66"), (L651*'UNIT VALUES'!$C$26)-CALCS!P651,0)&gt;0, IF(OR(C651="51", C651="52", C651="66"), (L651*'UNIT VALUES'!$C$26)-CALCS!P651,0), 0), 0), ROUND(IF(IF(OR(C651="51", C651="52", C651="66"), (L651*'UNIT VALUES'!$C$26)-CALCS!O651,0)&gt;0, IF(OR(C651="51", C651="52", C651="66"), (L651*'UNIT VALUES'!$C$26)-CALCS!O651,0), 0), 0))</f>
        <v>349189</v>
      </c>
      <c r="U651" s="25">
        <f>IF(C651="22", (O651*'UNIT VALUES'!$D$38)+(Q651*'UNIT VALUES'!$D$39)+(S651*'UNIT VALUES'!$D$40), (O651*'UNIT VALUES'!$D$28)+(Q651*'UNIT VALUES'!$D$29)+(S651*'UNIT VALUES'!$D$30))</f>
        <v>4273069.7432594784</v>
      </c>
      <c r="V651" s="25">
        <f>IF(C651="22",(O651*'UNIT VALUES'!$D$41)+(Q651*'UNIT VALUES'!$D$42)+(R651*'UNIT VALUES'!$D$43),IF(C651="66",(Q651*'UNIT VALUES'!$D$31)+(T651*'UNIT VALUES'!$D$33)+(R651*'UNIT VALUES'!$D$34),(Q651*'UNIT VALUES'!$D$31)+(T651*'UNIT VALUES'!$D$32)+(R651*'UNIT VALUES'!$D$34)))</f>
        <v>12772569.035081908</v>
      </c>
      <c r="W651" s="25">
        <f t="shared" si="21"/>
        <v>12772569</v>
      </c>
      <c r="X651" s="30">
        <f>ROUND(IF(C651="22", W651*'UNIT VALUES'!$D$44, W651*'UNIT VALUES'!$D$36), 0)</f>
        <v>11165787</v>
      </c>
      <c r="Y651" s="168">
        <f>ROUND(IF(C651="22", IF(U651&gt;V651,O651*'UNIT VALUES'!$D$38*'UNIT VALUES'!$D$44,O651*'UNIT VALUES'!$D$41*'UNIT VALUES'!$D$44),IF(U651&gt;V651, O651*'UNIT VALUES'!$D$28*'UNIT VALUES'!$D$36,0)), 0)</f>
        <v>0</v>
      </c>
      <c r="Z651" s="168">
        <f>ROUND(IF(C651="22", IF(U651&gt;V651,Q651*'UNIT VALUES'!$D$39*'UNIT VALUES'!$D$44,Q651*'UNIT VALUES'!$D$42*'UNIT VALUES'!$D$44), IF(U651&gt;V651, Q651*'UNIT VALUES'!$D$29*'UNIT VALUES'!$D$36, Q651*'UNIT VALUES'!$D$31*'UNIT VALUES'!$D$36)),0)</f>
        <v>1235017</v>
      </c>
      <c r="AA651" s="168">
        <f>ROUND(IF(C651="22", IF(U651&gt;V651,0,R651*'UNIT VALUES'!$D$43*'UNIT VALUES'!$D$44),IF(CALCS!U651&gt;CALCS!V651,0,CALCS!R651*'UNIT VALUES'!$D$34*'UNIT VALUES'!$D$36)), 0)</f>
        <v>6079733</v>
      </c>
      <c r="AB651" s="168">
        <f>ROUND(IF(C651="22",IF(U651&gt;V651,S651*'UNIT VALUES'!$D$40*'UNIT VALUES'!$D$44,0),IF(U651&gt;V651,S651*'UNIT VALUES'!$D$30*'UNIT VALUES'!$D$36)), 0)</f>
        <v>0</v>
      </c>
      <c r="AC651" s="168">
        <f>ROUND(IF(U651&gt;V651,0,IF(T651&gt;1, IF(C651="66", T651*'UNIT VALUES'!$D$33*'UNIT VALUES'!$D$36,T651*'UNIT VALUES'!$D$32*'UNIT VALUES'!$D$36),0)),0)</f>
        <v>3851037</v>
      </c>
      <c r="AD651" t="str">
        <f t="shared" si="22"/>
        <v>273120</v>
      </c>
    </row>
    <row r="652" spans="1:30" x14ac:dyDescent="0.25">
      <c r="A652" s="176" t="s">
        <v>5975</v>
      </c>
      <c r="B652" s="176" t="s">
        <v>1887</v>
      </c>
      <c r="C652" s="176" t="s">
        <v>47</v>
      </c>
      <c r="D652" s="176" t="s">
        <v>48</v>
      </c>
      <c r="E652" s="176" t="s">
        <v>1888</v>
      </c>
      <c r="F652" s="176" t="s">
        <v>611</v>
      </c>
      <c r="G652" s="176" t="s">
        <v>215</v>
      </c>
      <c r="H652" s="176" t="s">
        <v>23</v>
      </c>
      <c r="I652" s="176" t="s">
        <v>1908</v>
      </c>
      <c r="J652" s="176" t="s">
        <v>339</v>
      </c>
      <c r="K652" s="176" t="s">
        <v>3341</v>
      </c>
      <c r="L652" s="176" t="s">
        <v>5976</v>
      </c>
      <c r="M652" s="177">
        <v>29998</v>
      </c>
      <c r="N652" s="177">
        <v>29998</v>
      </c>
      <c r="O652" s="177">
        <v>42492</v>
      </c>
      <c r="P652" s="177">
        <v>0</v>
      </c>
      <c r="Q652" s="177">
        <v>5831</v>
      </c>
      <c r="R652" s="177">
        <v>1458</v>
      </c>
      <c r="S652" s="177">
        <v>135</v>
      </c>
      <c r="T652" s="24">
        <f>IF(P652&gt;0, ROUND(IF(IF(OR(C652="51", C652="52", C652="66"), (L652*'UNIT VALUES'!$C$26)-CALCS!P652,0)&gt;0, IF(OR(C652="51", C652="52", C652="66"), (L652*'UNIT VALUES'!$C$26)-CALCS!P652,0), 0), 0), ROUND(IF(IF(OR(C652="51", C652="52", C652="66"), (L652*'UNIT VALUES'!$C$26)-CALCS!O652,0)&gt;0, IF(OR(C652="51", C652="52", C652="66"), (L652*'UNIT VALUES'!$C$26)-CALCS!O652,0), 0), 0))</f>
        <v>0</v>
      </c>
      <c r="U652" s="25">
        <f>IF(C652="22", (O652*'UNIT VALUES'!$D$38)+(Q652*'UNIT VALUES'!$D$39)+(S652*'UNIT VALUES'!$D$40), (O652*'UNIT VALUES'!$D$28)+(Q652*'UNIT VALUES'!$D$29)+(S652*'UNIT VALUES'!$D$30))</f>
        <v>273244.00457786635</v>
      </c>
      <c r="V652" s="25">
        <f>IF(C652="22",(O652*'UNIT VALUES'!$D$41)+(Q652*'UNIT VALUES'!$D$42)+(R652*'UNIT VALUES'!$D$43),IF(C652="66",(Q652*'UNIT VALUES'!$D$31)+(T652*'UNIT VALUES'!$D$33)+(R652*'UNIT VALUES'!$D$34),(Q652*'UNIT VALUES'!$D$31)+(T652*'UNIT VALUES'!$D$32)+(R652*'UNIT VALUES'!$D$34)))</f>
        <v>217060.19626834398</v>
      </c>
      <c r="W652" s="25">
        <f t="shared" si="21"/>
        <v>273244</v>
      </c>
      <c r="X652" s="30">
        <f>ROUND(IF(C652="22", W652*'UNIT VALUES'!$D$44, W652*'UNIT VALUES'!$D$36), 0)</f>
        <v>238870</v>
      </c>
      <c r="Y652" s="168">
        <f>ROUND(IF(C652="22", IF(U652&gt;V652,O652*'UNIT VALUES'!$D$38*'UNIT VALUES'!$D$44,O652*'UNIT VALUES'!$D$41*'UNIT VALUES'!$D$44),IF(U652&gt;V652, O652*'UNIT VALUES'!$D$28*'UNIT VALUES'!$D$36,0)), 0)</f>
        <v>77258</v>
      </c>
      <c r="Z652" s="168">
        <f>ROUND(IF(C652="22", IF(U652&gt;V652,Q652*'UNIT VALUES'!$D$39*'UNIT VALUES'!$D$44,Q652*'UNIT VALUES'!$D$42*'UNIT VALUES'!$D$44), IF(U652&gt;V652, Q652*'UNIT VALUES'!$D$29*'UNIT VALUES'!$D$36, Q652*'UNIT VALUES'!$D$31*'UNIT VALUES'!$D$36)),0)</f>
        <v>142346</v>
      </c>
      <c r="AA652" s="168">
        <f>ROUND(IF(C652="22", IF(U652&gt;V652,0,R652*'UNIT VALUES'!$D$43*'UNIT VALUES'!$D$44),IF(CALCS!U652&gt;CALCS!V652,0,CALCS!R652*'UNIT VALUES'!$D$34*'UNIT VALUES'!$D$36)), 0)</f>
        <v>0</v>
      </c>
      <c r="AB652" s="168">
        <f>ROUND(IF(C652="22",IF(U652&gt;V652,S652*'UNIT VALUES'!$D$40*'UNIT VALUES'!$D$44,0),IF(U652&gt;V652,S652*'UNIT VALUES'!$D$30*'UNIT VALUES'!$D$36)), 0)</f>
        <v>19266</v>
      </c>
      <c r="AC652" s="168">
        <f>ROUND(IF(U652&gt;V652,0,IF(T652&gt;1, IF(C652="66", T652*'UNIT VALUES'!$D$33*'UNIT VALUES'!$D$36,T652*'UNIT VALUES'!$D$32*'UNIT VALUES'!$D$36),0)),0)</f>
        <v>0</v>
      </c>
      <c r="AD652" t="str">
        <f t="shared" si="22"/>
        <v>273198</v>
      </c>
    </row>
    <row r="653" spans="1:30" x14ac:dyDescent="0.25">
      <c r="A653" s="176" t="s">
        <v>5978</v>
      </c>
      <c r="B653" s="176" t="s">
        <v>1887</v>
      </c>
      <c r="C653" s="176" t="s">
        <v>27</v>
      </c>
      <c r="D653" s="176" t="s">
        <v>28</v>
      </c>
      <c r="E653" s="176" t="s">
        <v>1888</v>
      </c>
      <c r="F653" s="176" t="s">
        <v>687</v>
      </c>
      <c r="G653" s="176" t="s">
        <v>480</v>
      </c>
      <c r="H653" s="176" t="s">
        <v>23</v>
      </c>
      <c r="I653" s="176" t="s">
        <v>1911</v>
      </c>
      <c r="J653" s="176" t="s">
        <v>1890</v>
      </c>
      <c r="K653" s="176" t="s">
        <v>3341</v>
      </c>
      <c r="L653" s="176" t="s">
        <v>5979</v>
      </c>
      <c r="M653" s="177">
        <v>31615</v>
      </c>
      <c r="N653" s="177">
        <v>31615</v>
      </c>
      <c r="O653" s="177">
        <v>77216</v>
      </c>
      <c r="P653" s="177">
        <v>0</v>
      </c>
      <c r="Q653" s="177">
        <v>4219</v>
      </c>
      <c r="R653" s="177">
        <v>569</v>
      </c>
      <c r="S653" s="177">
        <v>148</v>
      </c>
      <c r="T653" s="24">
        <f>IF(P653&gt;0, ROUND(IF(IF(OR(C653="51", C653="52", C653="66"), (L653*'UNIT VALUES'!$C$26)-CALCS!P653,0)&gt;0, IF(OR(C653="51", C653="52", C653="66"), (L653*'UNIT VALUES'!$C$26)-CALCS!P653,0), 0), 0), ROUND(IF(IF(OR(C653="51", C653="52", C653="66"), (L653*'UNIT VALUES'!$C$26)-CALCS!O653,0)&gt;0, IF(OR(C653="51", C653="52", C653="66"), (L653*'UNIT VALUES'!$C$26)-CALCS!O653,0), 0), 0))</f>
        <v>0</v>
      </c>
      <c r="U653" s="25">
        <f>IF(C653="22", (O653*'UNIT VALUES'!$D$38)+(Q653*'UNIT VALUES'!$D$39)+(S653*'UNIT VALUES'!$D$40), (O653*'UNIT VALUES'!$D$28)+(Q653*'UNIT VALUES'!$D$29)+(S653*'UNIT VALUES'!$D$30))</f>
        <v>302571.03829315759</v>
      </c>
      <c r="V653" s="25">
        <f>IF(C653="22",(O653*'UNIT VALUES'!$D$41)+(Q653*'UNIT VALUES'!$D$42)+(R653*'UNIT VALUES'!$D$43),IF(C653="66",(Q653*'UNIT VALUES'!$D$31)+(T653*'UNIT VALUES'!$D$33)+(R653*'UNIT VALUES'!$D$34),(Q653*'UNIT VALUES'!$D$31)+(T653*'UNIT VALUES'!$D$32)+(R653*'UNIT VALUES'!$D$34)))</f>
        <v>117271.3469267363</v>
      </c>
      <c r="W653" s="25">
        <f t="shared" si="21"/>
        <v>302571</v>
      </c>
      <c r="X653" s="30">
        <f>ROUND(IF(C653="22", W653*'UNIT VALUES'!$D$44, W653*'UNIT VALUES'!$D$36), 0)</f>
        <v>264508</v>
      </c>
      <c r="Y653" s="168">
        <f>ROUND(IF(C653="22", IF(U653&gt;V653,O653*'UNIT VALUES'!$D$38*'UNIT VALUES'!$D$44,O653*'UNIT VALUES'!$D$41*'UNIT VALUES'!$D$44),IF(U653&gt;V653, O653*'UNIT VALUES'!$D$28*'UNIT VALUES'!$D$36,0)), 0)</f>
        <v>140392</v>
      </c>
      <c r="Z653" s="168">
        <f>ROUND(IF(C653="22", IF(U653&gt;V653,Q653*'UNIT VALUES'!$D$39*'UNIT VALUES'!$D$44,Q653*'UNIT VALUES'!$D$42*'UNIT VALUES'!$D$44), IF(U653&gt;V653, Q653*'UNIT VALUES'!$D$29*'UNIT VALUES'!$D$36, Q653*'UNIT VALUES'!$D$31*'UNIT VALUES'!$D$36)),0)</f>
        <v>102994</v>
      </c>
      <c r="AA653" s="168">
        <f>ROUND(IF(C653="22", IF(U653&gt;V653,0,R653*'UNIT VALUES'!$D$43*'UNIT VALUES'!$D$44),IF(CALCS!U653&gt;CALCS!V653,0,CALCS!R653*'UNIT VALUES'!$D$34*'UNIT VALUES'!$D$36)), 0)</f>
        <v>0</v>
      </c>
      <c r="AB653" s="168">
        <f>ROUND(IF(C653="22",IF(U653&gt;V653,S653*'UNIT VALUES'!$D$40*'UNIT VALUES'!$D$44,0),IF(U653&gt;V653,S653*'UNIT VALUES'!$D$30*'UNIT VALUES'!$D$36)), 0)</f>
        <v>21122</v>
      </c>
      <c r="AC653" s="168">
        <f>ROUND(IF(U653&gt;V653,0,IF(T653&gt;1, IF(C653="66", T653*'UNIT VALUES'!$D$33*'UNIT VALUES'!$D$36,T653*'UNIT VALUES'!$D$32*'UNIT VALUES'!$D$36),0)),0)</f>
        <v>0</v>
      </c>
      <c r="AD653" t="str">
        <f t="shared" si="22"/>
        <v>273768</v>
      </c>
    </row>
    <row r="654" spans="1:30" x14ac:dyDescent="0.25">
      <c r="A654" s="176" t="s">
        <v>5980</v>
      </c>
      <c r="B654" s="176" t="s">
        <v>1887</v>
      </c>
      <c r="C654" s="176" t="s">
        <v>27</v>
      </c>
      <c r="D654" s="176" t="s">
        <v>28</v>
      </c>
      <c r="E654" s="176" t="s">
        <v>1888</v>
      </c>
      <c r="F654" s="176" t="s">
        <v>1913</v>
      </c>
      <c r="G654" s="176" t="s">
        <v>1583</v>
      </c>
      <c r="H654" s="176" t="s">
        <v>23</v>
      </c>
      <c r="I654" s="176" t="s">
        <v>1914</v>
      </c>
      <c r="J654" s="176" t="s">
        <v>1915</v>
      </c>
      <c r="K654" s="176" t="s">
        <v>3341</v>
      </c>
      <c r="L654" s="176" t="s">
        <v>5981</v>
      </c>
      <c r="M654" s="177">
        <v>59273</v>
      </c>
      <c r="N654" s="177">
        <v>57890</v>
      </c>
      <c r="O654" s="177">
        <v>114011</v>
      </c>
      <c r="P654" s="177">
        <v>111351</v>
      </c>
      <c r="Q654" s="177">
        <v>11107</v>
      </c>
      <c r="R654" s="177">
        <v>3799</v>
      </c>
      <c r="S654" s="177">
        <v>869</v>
      </c>
      <c r="T654" s="24">
        <f>IF(P654&gt;0, ROUND(IF(IF(OR(C654="51", C654="52", C654="66"), (L654*'UNIT VALUES'!$C$26)-CALCS!P654,0)&gt;0, IF(OR(C654="51", C654="52", C654="66"), (L654*'UNIT VALUES'!$C$26)-CALCS!P654,0), 0), 0), ROUND(IF(IF(OR(C654="51", C654="52", C654="66"), (L654*'UNIT VALUES'!$C$26)-CALCS!O654,0)&gt;0, IF(OR(C654="51", C654="52", C654="66"), (L654*'UNIT VALUES'!$C$26)-CALCS!O654,0), 0), 0))</f>
        <v>0</v>
      </c>
      <c r="U654" s="25">
        <f>IF(C654="22", (O654*'UNIT VALUES'!$D$38)+(Q654*'UNIT VALUES'!$D$39)+(S654*'UNIT VALUES'!$D$40), (O654*'UNIT VALUES'!$D$28)+(Q654*'UNIT VALUES'!$D$29)+(S654*'UNIT VALUES'!$D$30))</f>
        <v>689147.28510897711</v>
      </c>
      <c r="V654" s="25">
        <f>IF(C654="22",(O654*'UNIT VALUES'!$D$41)+(Q654*'UNIT VALUES'!$D$42)+(R654*'UNIT VALUES'!$D$43),IF(C654="66",(Q654*'UNIT VALUES'!$D$31)+(T654*'UNIT VALUES'!$D$33)+(R654*'UNIT VALUES'!$D$34),(Q654*'UNIT VALUES'!$D$31)+(T654*'UNIT VALUES'!$D$32)+(R654*'UNIT VALUES'!$D$34)))</f>
        <v>497110.18330666714</v>
      </c>
      <c r="W654" s="25">
        <f t="shared" si="21"/>
        <v>689147</v>
      </c>
      <c r="X654" s="30">
        <f>ROUND(IF(C654="22", W654*'UNIT VALUES'!$D$44, W654*'UNIT VALUES'!$D$36), 0)</f>
        <v>602453</v>
      </c>
      <c r="Y654" s="168">
        <f>ROUND(IF(C654="22", IF(U654&gt;V654,O654*'UNIT VALUES'!$D$38*'UNIT VALUES'!$D$44,O654*'UNIT VALUES'!$D$41*'UNIT VALUES'!$D$44),IF(U654&gt;V654, O654*'UNIT VALUES'!$D$28*'UNIT VALUES'!$D$36,0)), 0)</f>
        <v>207292</v>
      </c>
      <c r="Z654" s="168">
        <f>ROUND(IF(C654="22", IF(U654&gt;V654,Q654*'UNIT VALUES'!$D$39*'UNIT VALUES'!$D$44,Q654*'UNIT VALUES'!$D$42*'UNIT VALUES'!$D$44), IF(U654&gt;V654, Q654*'UNIT VALUES'!$D$29*'UNIT VALUES'!$D$36, Q654*'UNIT VALUES'!$D$31*'UNIT VALUES'!$D$36)),0)</f>
        <v>271143</v>
      </c>
      <c r="AA654" s="168">
        <f>ROUND(IF(C654="22", IF(U654&gt;V654,0,R654*'UNIT VALUES'!$D$43*'UNIT VALUES'!$D$44),IF(CALCS!U654&gt;CALCS!V654,0,CALCS!R654*'UNIT VALUES'!$D$34*'UNIT VALUES'!$D$36)), 0)</f>
        <v>0</v>
      </c>
      <c r="AB654" s="168">
        <f>ROUND(IF(C654="22",IF(U654&gt;V654,S654*'UNIT VALUES'!$D$40*'UNIT VALUES'!$D$44,0),IF(U654&gt;V654,S654*'UNIT VALUES'!$D$30*'UNIT VALUES'!$D$36)), 0)</f>
        <v>124018</v>
      </c>
      <c r="AC654" s="168">
        <f>ROUND(IF(U654&gt;V654,0,IF(T654&gt;1, IF(C654="66", T654*'UNIT VALUES'!$D$33*'UNIT VALUES'!$D$36,T654*'UNIT VALUES'!$D$32*'UNIT VALUES'!$D$36),0)),0)</f>
        <v>0</v>
      </c>
      <c r="AD654" t="str">
        <f t="shared" si="22"/>
        <v>273930</v>
      </c>
    </row>
    <row r="655" spans="1:30" x14ac:dyDescent="0.25">
      <c r="A655" s="176" t="s">
        <v>5982</v>
      </c>
      <c r="B655" s="176" t="s">
        <v>1887</v>
      </c>
      <c r="C655" s="176" t="s">
        <v>27</v>
      </c>
      <c r="D655" s="176" t="s">
        <v>28</v>
      </c>
      <c r="E655" s="176" t="s">
        <v>1888</v>
      </c>
      <c r="F655" s="176" t="s">
        <v>1917</v>
      </c>
      <c r="G655" s="176" t="s">
        <v>22</v>
      </c>
      <c r="H655" s="176" t="s">
        <v>23</v>
      </c>
      <c r="I655" s="176" t="s">
        <v>1918</v>
      </c>
      <c r="J655" s="176" t="s">
        <v>1919</v>
      </c>
      <c r="K655" s="176" t="s">
        <v>3341</v>
      </c>
      <c r="L655" s="176" t="s">
        <v>5983</v>
      </c>
      <c r="M655" s="177">
        <v>42566</v>
      </c>
      <c r="N655" s="177">
        <v>42566</v>
      </c>
      <c r="O655" s="177">
        <v>67641</v>
      </c>
      <c r="P655" s="177">
        <v>0</v>
      </c>
      <c r="Q655" s="177">
        <v>14375</v>
      </c>
      <c r="R655" s="177">
        <v>3637</v>
      </c>
      <c r="S655" s="177">
        <v>631</v>
      </c>
      <c r="T655" s="24">
        <f>IF(P655&gt;0, ROUND(IF(IF(OR(C655="51", C655="52", C655="66"), (L655*'UNIT VALUES'!$C$26)-CALCS!P655,0)&gt;0, IF(OR(C655="51", C655="52", C655="66"), (L655*'UNIT VALUES'!$C$26)-CALCS!P655,0), 0), 0), ROUND(IF(IF(OR(C655="51", C655="52", C655="66"), (L655*'UNIT VALUES'!$C$26)-CALCS!O655,0)&gt;0, IF(OR(C655="51", C655="52", C655="66"), (L655*'UNIT VALUES'!$C$26)-CALCS!O655,0), 0), 0))</f>
        <v>0</v>
      </c>
      <c r="U655" s="25">
        <f>IF(C655="22", (O655*'UNIT VALUES'!$D$38)+(Q655*'UNIT VALUES'!$D$39)+(S655*'UNIT VALUES'!$D$40), (O655*'UNIT VALUES'!$D$28)+(Q655*'UNIT VALUES'!$D$29)+(S655*'UNIT VALUES'!$D$30))</f>
        <v>645110.97620130517</v>
      </c>
      <c r="V655" s="25">
        <f>IF(C655="22",(O655*'UNIT VALUES'!$D$41)+(Q655*'UNIT VALUES'!$D$42)+(R655*'UNIT VALUES'!$D$43),IF(C655="66",(Q655*'UNIT VALUES'!$D$31)+(T655*'UNIT VALUES'!$D$33)+(R655*'UNIT VALUES'!$D$34),(Q655*'UNIT VALUES'!$D$31)+(T655*'UNIT VALUES'!$D$32)+(R655*'UNIT VALUES'!$D$34)))</f>
        <v>538602.68686616374</v>
      </c>
      <c r="W655" s="25">
        <f t="shared" si="21"/>
        <v>645111</v>
      </c>
      <c r="X655" s="30">
        <f>ROUND(IF(C655="22", W655*'UNIT VALUES'!$D$44, W655*'UNIT VALUES'!$D$36), 0)</f>
        <v>563956</v>
      </c>
      <c r="Y655" s="168">
        <f>ROUND(IF(C655="22", IF(U655&gt;V655,O655*'UNIT VALUES'!$D$38*'UNIT VALUES'!$D$44,O655*'UNIT VALUES'!$D$41*'UNIT VALUES'!$D$44),IF(U655&gt;V655, O655*'UNIT VALUES'!$D$28*'UNIT VALUES'!$D$36,0)), 0)</f>
        <v>122983</v>
      </c>
      <c r="Z655" s="168">
        <f>ROUND(IF(C655="22", IF(U655&gt;V655,Q655*'UNIT VALUES'!$D$39*'UNIT VALUES'!$D$44,Q655*'UNIT VALUES'!$D$42*'UNIT VALUES'!$D$44), IF(U655&gt;V655, Q655*'UNIT VALUES'!$D$29*'UNIT VALUES'!$D$36, Q655*'UNIT VALUES'!$D$31*'UNIT VALUES'!$D$36)),0)</f>
        <v>350921</v>
      </c>
      <c r="AA655" s="168">
        <f>ROUND(IF(C655="22", IF(U655&gt;V655,0,R655*'UNIT VALUES'!$D$43*'UNIT VALUES'!$D$44),IF(CALCS!U655&gt;CALCS!V655,0,CALCS!R655*'UNIT VALUES'!$D$34*'UNIT VALUES'!$D$36)), 0)</f>
        <v>0</v>
      </c>
      <c r="AB655" s="168">
        <f>ROUND(IF(C655="22",IF(U655&gt;V655,S655*'UNIT VALUES'!$D$40*'UNIT VALUES'!$D$44,0),IF(U655&gt;V655,S655*'UNIT VALUES'!$D$30*'UNIT VALUES'!$D$36)), 0)</f>
        <v>90052</v>
      </c>
      <c r="AC655" s="168">
        <f>ROUND(IF(U655&gt;V655,0,IF(T655&gt;1, IF(C655="66", T655*'UNIT VALUES'!$D$33*'UNIT VALUES'!$D$36,T655*'UNIT VALUES'!$D$32*'UNIT VALUES'!$D$36),0)),0)</f>
        <v>0</v>
      </c>
      <c r="AD655" t="str">
        <f t="shared" si="22"/>
        <v>274104</v>
      </c>
    </row>
    <row r="656" spans="1:30" x14ac:dyDescent="0.25">
      <c r="A656" s="176" t="s">
        <v>5984</v>
      </c>
      <c r="B656" s="176" t="s">
        <v>1887</v>
      </c>
      <c r="C656" s="176" t="s">
        <v>27</v>
      </c>
      <c r="D656" s="176" t="s">
        <v>28</v>
      </c>
      <c r="E656" s="176" t="s">
        <v>1888</v>
      </c>
      <c r="F656" s="176" t="s">
        <v>1819</v>
      </c>
      <c r="G656" s="176" t="s">
        <v>813</v>
      </c>
      <c r="H656" s="176" t="s">
        <v>23</v>
      </c>
      <c r="I656" s="176" t="s">
        <v>1921</v>
      </c>
      <c r="J656" s="176" t="s">
        <v>1890</v>
      </c>
      <c r="K656" s="176" t="s">
        <v>3341</v>
      </c>
      <c r="L656" s="176" t="s">
        <v>5985</v>
      </c>
      <c r="M656" s="177">
        <v>270360</v>
      </c>
      <c r="N656" s="177">
        <v>270230</v>
      </c>
      <c r="O656" s="177">
        <v>302398</v>
      </c>
      <c r="P656" s="177">
        <v>0</v>
      </c>
      <c r="Q656" s="177">
        <v>64032</v>
      </c>
      <c r="R656" s="177">
        <v>52515</v>
      </c>
      <c r="S656" s="177">
        <v>6924</v>
      </c>
      <c r="T656" s="24">
        <f>IF(P656&gt;0, ROUND(IF(IF(OR(C656="51", C656="52", C656="66"), (L656*'UNIT VALUES'!$C$26)-CALCS!P656,0)&gt;0, IF(OR(C656="51", C656="52", C656="66"), (L656*'UNIT VALUES'!$C$26)-CALCS!P656,0), 0), 0), ROUND(IF(IF(OR(C656="51", C656="52", C656="66"), (L656*'UNIT VALUES'!$C$26)-CALCS!O656,0)&gt;0, IF(OR(C656="51", C656="52", C656="66"), (L656*'UNIT VALUES'!$C$26)-CALCS!O656,0), 0), 0))</f>
        <v>192728</v>
      </c>
      <c r="U656" s="25">
        <f>IF(C656="22", (O656*'UNIT VALUES'!$D$38)+(Q656*'UNIT VALUES'!$D$39)+(S656*'UNIT VALUES'!$D$40), (O656*'UNIT VALUES'!$D$28)+(Q656*'UNIT VALUES'!$D$29)+(S656*'UNIT VALUES'!$D$30))</f>
        <v>3547357.230391291</v>
      </c>
      <c r="V656" s="25">
        <f>IF(C656="22",(O656*'UNIT VALUES'!$D$41)+(Q656*'UNIT VALUES'!$D$42)+(R656*'UNIT VALUES'!$D$43),IF(C656="66",(Q656*'UNIT VALUES'!$D$31)+(T656*'UNIT VALUES'!$D$33)+(R656*'UNIT VALUES'!$D$34),(Q656*'UNIT VALUES'!$D$31)+(T656*'UNIT VALUES'!$D$32)+(R656*'UNIT VALUES'!$D$34)))</f>
        <v>7803475.1982500432</v>
      </c>
      <c r="W656" s="25">
        <f t="shared" si="21"/>
        <v>7803475</v>
      </c>
      <c r="X656" s="30">
        <f>ROUND(IF(C656="22", W656*'UNIT VALUES'!$D$44, W656*'UNIT VALUES'!$D$36), 0)</f>
        <v>6821802</v>
      </c>
      <c r="Y656" s="168">
        <f>ROUND(IF(C656="22", IF(U656&gt;V656,O656*'UNIT VALUES'!$D$38*'UNIT VALUES'!$D$44,O656*'UNIT VALUES'!$D$41*'UNIT VALUES'!$D$44),IF(U656&gt;V656, O656*'UNIT VALUES'!$D$28*'UNIT VALUES'!$D$36,0)), 0)</f>
        <v>0</v>
      </c>
      <c r="Z656" s="168">
        <f>ROUND(IF(C656="22", IF(U656&gt;V656,Q656*'UNIT VALUES'!$D$39*'UNIT VALUES'!$D$44,Q656*'UNIT VALUES'!$D$42*'UNIT VALUES'!$D$44), IF(U656&gt;V656, Q656*'UNIT VALUES'!$D$29*'UNIT VALUES'!$D$36, Q656*'UNIT VALUES'!$D$31*'UNIT VALUES'!$D$36)),0)</f>
        <v>937886</v>
      </c>
      <c r="AA656" s="168">
        <f>ROUND(IF(C656="22", IF(U656&gt;V656,0,R656*'UNIT VALUES'!$D$43*'UNIT VALUES'!$D$44),IF(CALCS!U656&gt;CALCS!V656,0,CALCS!R656*'UNIT VALUES'!$D$34*'UNIT VALUES'!$D$36)), 0)</f>
        <v>3758413</v>
      </c>
      <c r="AB656" s="168">
        <f>ROUND(IF(C656="22",IF(U656&gt;V656,S656*'UNIT VALUES'!$D$40*'UNIT VALUES'!$D$44,0),IF(U656&gt;V656,S656*'UNIT VALUES'!$D$30*'UNIT VALUES'!$D$36)), 0)</f>
        <v>0</v>
      </c>
      <c r="AC656" s="168">
        <f>ROUND(IF(U656&gt;V656,0,IF(T656&gt;1, IF(C656="66", T656*'UNIT VALUES'!$D$33*'UNIT VALUES'!$D$36,T656*'UNIT VALUES'!$D$32*'UNIT VALUES'!$D$36),0)),0)</f>
        <v>2125504</v>
      </c>
      <c r="AD656" t="str">
        <f t="shared" si="22"/>
        <v>274164</v>
      </c>
    </row>
    <row r="657" spans="1:30" x14ac:dyDescent="0.25">
      <c r="A657" s="176" t="s">
        <v>5986</v>
      </c>
      <c r="B657" s="176" t="s">
        <v>1887</v>
      </c>
      <c r="C657" s="176" t="s">
        <v>47</v>
      </c>
      <c r="D657" s="176" t="s">
        <v>48</v>
      </c>
      <c r="E657" s="176" t="s">
        <v>1888</v>
      </c>
      <c r="F657" s="176" t="s">
        <v>1923</v>
      </c>
      <c r="G657" s="176" t="s">
        <v>1242</v>
      </c>
      <c r="H657" s="176" t="s">
        <v>23</v>
      </c>
      <c r="I657" s="176" t="s">
        <v>1924</v>
      </c>
      <c r="J657" s="176" t="s">
        <v>1890</v>
      </c>
      <c r="K657" s="176" t="s">
        <v>3341</v>
      </c>
      <c r="L657" s="176" t="s">
        <v>4878</v>
      </c>
      <c r="M657" s="177">
        <v>0</v>
      </c>
      <c r="N657" s="177">
        <v>0</v>
      </c>
      <c r="O657" s="177">
        <v>68820</v>
      </c>
      <c r="P657" s="177">
        <v>0</v>
      </c>
      <c r="Q657" s="177">
        <v>2261</v>
      </c>
      <c r="R657" s="177">
        <v>128</v>
      </c>
      <c r="S657" s="177">
        <v>179</v>
      </c>
      <c r="T657" s="24">
        <f>IF(P657&gt;0, ROUND(IF(IF(OR(C657="51", C657="52", C657="66"), (L657*'UNIT VALUES'!$C$26)-CALCS!P657,0)&gt;0, IF(OR(C657="51", C657="52", C657="66"), (L657*'UNIT VALUES'!$C$26)-CALCS!P657,0), 0), 0), ROUND(IF(IF(OR(C657="51", C657="52", C657="66"), (L657*'UNIT VALUES'!$C$26)-CALCS!O657,0)&gt;0, IF(OR(C657="51", C657="52", C657="66"), (L657*'UNIT VALUES'!$C$26)-CALCS!O657,0), 0), 0))</f>
        <v>0</v>
      </c>
      <c r="U657" s="25">
        <f>IF(C657="22", (O657*'UNIT VALUES'!$D$38)+(Q657*'UNIT VALUES'!$D$39)+(S657*'UNIT VALUES'!$D$40), (O657*'UNIT VALUES'!$D$28)+(Q657*'UNIT VALUES'!$D$29)+(S657*'UNIT VALUES'!$D$30))</f>
        <v>235492.82845650974</v>
      </c>
      <c r="V657" s="25">
        <f>IF(C657="22",(O657*'UNIT VALUES'!$D$41)+(Q657*'UNIT VALUES'!$D$42)+(R657*'UNIT VALUES'!$D$43),IF(C657="66",(Q657*'UNIT VALUES'!$D$31)+(T657*'UNIT VALUES'!$D$33)+(R657*'UNIT VALUES'!$D$34),(Q657*'UNIT VALUES'!$D$31)+(T657*'UNIT VALUES'!$D$32)+(R657*'UNIT VALUES'!$D$34)))</f>
        <v>48361.81967519976</v>
      </c>
      <c r="W657" s="25">
        <f t="shared" si="21"/>
        <v>235493</v>
      </c>
      <c r="X657" s="30">
        <f>ROUND(IF(C657="22", W657*'UNIT VALUES'!$D$44, W657*'UNIT VALUES'!$D$36), 0)</f>
        <v>205868</v>
      </c>
      <c r="Y657" s="168">
        <f>ROUND(IF(C657="22", IF(U657&gt;V657,O657*'UNIT VALUES'!$D$38*'UNIT VALUES'!$D$44,O657*'UNIT VALUES'!$D$41*'UNIT VALUES'!$D$44),IF(U657&gt;V657, O657*'UNIT VALUES'!$D$28*'UNIT VALUES'!$D$36,0)), 0)</f>
        <v>125127</v>
      </c>
      <c r="Z657" s="168">
        <f>ROUND(IF(C657="22", IF(U657&gt;V657,Q657*'UNIT VALUES'!$D$39*'UNIT VALUES'!$D$44,Q657*'UNIT VALUES'!$D$42*'UNIT VALUES'!$D$44), IF(U657&gt;V657, Q657*'UNIT VALUES'!$D$29*'UNIT VALUES'!$D$36, Q657*'UNIT VALUES'!$D$31*'UNIT VALUES'!$D$36)),0)</f>
        <v>55195</v>
      </c>
      <c r="AA657" s="168">
        <f>ROUND(IF(C657="22", IF(U657&gt;V657,0,R657*'UNIT VALUES'!$D$43*'UNIT VALUES'!$D$44),IF(CALCS!U657&gt;CALCS!V657,0,CALCS!R657*'UNIT VALUES'!$D$34*'UNIT VALUES'!$D$36)), 0)</f>
        <v>0</v>
      </c>
      <c r="AB657" s="168">
        <f>ROUND(IF(C657="22",IF(U657&gt;V657,S657*'UNIT VALUES'!$D$40*'UNIT VALUES'!$D$44,0),IF(U657&gt;V657,S657*'UNIT VALUES'!$D$30*'UNIT VALUES'!$D$36)), 0)</f>
        <v>25546</v>
      </c>
      <c r="AC657" s="168">
        <f>ROUND(IF(U657&gt;V657,0,IF(T657&gt;1, IF(C657="66", T657*'UNIT VALUES'!$D$33*'UNIT VALUES'!$D$36,T657*'UNIT VALUES'!$D$32*'UNIT VALUES'!$D$36),0)),0)</f>
        <v>0</v>
      </c>
      <c r="AD657" t="str">
        <f t="shared" si="22"/>
        <v>275040</v>
      </c>
    </row>
    <row r="658" spans="1:30" x14ac:dyDescent="0.25">
      <c r="A658" s="176" t="s">
        <v>5987</v>
      </c>
      <c r="B658" s="176" t="s">
        <v>1887</v>
      </c>
      <c r="C658" s="176" t="s">
        <v>99</v>
      </c>
      <c r="D658" s="176" t="s">
        <v>100</v>
      </c>
      <c r="E658" s="176" t="s">
        <v>1888</v>
      </c>
      <c r="F658" s="176" t="s">
        <v>926</v>
      </c>
      <c r="G658" s="176" t="s">
        <v>844</v>
      </c>
      <c r="H658" s="176" t="s">
        <v>23</v>
      </c>
      <c r="I658" s="176" t="s">
        <v>23</v>
      </c>
      <c r="J658" s="176" t="s">
        <v>1890</v>
      </c>
      <c r="K658" s="176" t="s">
        <v>3341</v>
      </c>
      <c r="L658" s="176" t="s">
        <v>5988</v>
      </c>
      <c r="M658" s="177">
        <v>130539</v>
      </c>
      <c r="N658" s="177">
        <v>130539</v>
      </c>
      <c r="O658" s="177">
        <v>283786</v>
      </c>
      <c r="P658" s="177">
        <v>0</v>
      </c>
      <c r="Q658" s="177">
        <v>20422</v>
      </c>
      <c r="R658" s="177">
        <v>3545</v>
      </c>
      <c r="S658" s="177">
        <v>2177</v>
      </c>
      <c r="T658" s="24">
        <f>IF(P658&gt;0, ROUND(IF(IF(OR(C658="51", C658="52", C658="66"), (L658*'UNIT VALUES'!$C$26)-CALCS!P658,0)&gt;0, IF(OR(C658="51", C658="52", C658="66"), (L658*'UNIT VALUES'!$C$26)-CALCS!P658,0), 0), 0), ROUND(IF(IF(OR(C658="51", C658="52", C658="66"), (L658*'UNIT VALUES'!$C$26)-CALCS!O658,0)&gt;0, IF(OR(C658="51", C658="52", C658="66"), (L658*'UNIT VALUES'!$C$26)-CALCS!O658,0), 0), 0))</f>
        <v>0</v>
      </c>
      <c r="U658" s="25">
        <f>IF(C658="22", (O658*'UNIT VALUES'!$D$38)+(Q658*'UNIT VALUES'!$D$39)+(S658*'UNIT VALUES'!$D$40), (O658*'UNIT VALUES'!$D$28)+(Q658*'UNIT VALUES'!$D$29)+(S658*'UNIT VALUES'!$D$30))</f>
        <v>1515898.9536887733</v>
      </c>
      <c r="V658" s="25">
        <f>IF(C658="22",(O658*'UNIT VALUES'!$D$41)+(Q658*'UNIT VALUES'!$D$42)+(R658*'UNIT VALUES'!$D$43),IF(C658="66",(Q658*'UNIT VALUES'!$D$31)+(T658*'UNIT VALUES'!$D$33)+(R658*'UNIT VALUES'!$D$34),(Q658*'UNIT VALUES'!$D$31)+(T658*'UNIT VALUES'!$D$32)+(R658*'UNIT VALUES'!$D$34)))</f>
        <v>632387.74630969157</v>
      </c>
      <c r="W658" s="25">
        <f t="shared" si="21"/>
        <v>1515899</v>
      </c>
      <c r="X658" s="30">
        <f>ROUND(IF(C658="22", W658*'UNIT VALUES'!$D$44, W658*'UNIT VALUES'!$D$36), 0)</f>
        <v>1325200</v>
      </c>
      <c r="Y658" s="168">
        <f>ROUND(IF(C658="22", IF(U658&gt;V658,O658*'UNIT VALUES'!$D$38*'UNIT VALUES'!$D$44,O658*'UNIT VALUES'!$D$41*'UNIT VALUES'!$D$44),IF(U658&gt;V658, O658*'UNIT VALUES'!$D$28*'UNIT VALUES'!$D$36,0)), 0)</f>
        <v>515973</v>
      </c>
      <c r="Z658" s="168">
        <f>ROUND(IF(C658="22", IF(U658&gt;V658,Q658*'UNIT VALUES'!$D$39*'UNIT VALUES'!$D$44,Q658*'UNIT VALUES'!$D$42*'UNIT VALUES'!$D$44), IF(U658&gt;V658, Q658*'UNIT VALUES'!$D$29*'UNIT VALUES'!$D$36, Q658*'UNIT VALUES'!$D$31*'UNIT VALUES'!$D$36)),0)</f>
        <v>498540</v>
      </c>
      <c r="AA658" s="168">
        <f>ROUND(IF(C658="22", IF(U658&gt;V658,0,R658*'UNIT VALUES'!$D$43*'UNIT VALUES'!$D$44),IF(CALCS!U658&gt;CALCS!V658,0,CALCS!R658*'UNIT VALUES'!$D$34*'UNIT VALUES'!$D$36)), 0)</f>
        <v>0</v>
      </c>
      <c r="AB658" s="168">
        <f>ROUND(IF(C658="22",IF(U658&gt;V658,S658*'UNIT VALUES'!$D$40*'UNIT VALUES'!$D$44,0),IF(U658&gt;V658,S658*'UNIT VALUES'!$D$30*'UNIT VALUES'!$D$36)), 0)</f>
        <v>310686</v>
      </c>
      <c r="AC658" s="168">
        <f>ROUND(IF(U658&gt;V658,0,IF(T658&gt;1, IF(C658="66", T658*'UNIT VALUES'!$D$33*'UNIT VALUES'!$D$36,T658*'UNIT VALUES'!$D$32*'UNIT VALUES'!$D$36),0)),0)</f>
        <v>0</v>
      </c>
      <c r="AD658" t="str">
        <f t="shared" si="22"/>
        <v>279003</v>
      </c>
    </row>
    <row r="659" spans="1:30" x14ac:dyDescent="0.25">
      <c r="A659" s="176" t="s">
        <v>5989</v>
      </c>
      <c r="B659" s="176" t="s">
        <v>1887</v>
      </c>
      <c r="C659" s="176" t="s">
        <v>99</v>
      </c>
      <c r="D659" s="176" t="s">
        <v>100</v>
      </c>
      <c r="E659" s="176" t="s">
        <v>1888</v>
      </c>
      <c r="F659" s="176" t="s">
        <v>751</v>
      </c>
      <c r="G659" s="176" t="s">
        <v>232</v>
      </c>
      <c r="H659" s="176" t="s">
        <v>23</v>
      </c>
      <c r="I659" s="176" t="s">
        <v>23</v>
      </c>
      <c r="J659" s="176" t="s">
        <v>1890</v>
      </c>
      <c r="K659" s="176" t="s">
        <v>3341</v>
      </c>
      <c r="L659" s="176" t="s">
        <v>5990</v>
      </c>
      <c r="M659" s="177">
        <v>206844</v>
      </c>
      <c r="N659" s="177">
        <v>206844</v>
      </c>
      <c r="O659" s="177">
        <v>436736</v>
      </c>
      <c r="P659" s="177">
        <v>0</v>
      </c>
      <c r="Q659" s="177">
        <v>32751</v>
      </c>
      <c r="R659" s="177">
        <v>8481</v>
      </c>
      <c r="S659" s="177">
        <v>2437</v>
      </c>
      <c r="T659" s="24">
        <f>IF(P659&gt;0, ROUND(IF(IF(OR(C659="51", C659="52", C659="66"), (L659*'UNIT VALUES'!$C$26)-CALCS!P659,0)&gt;0, IF(OR(C659="51", C659="52", C659="66"), (L659*'UNIT VALUES'!$C$26)-CALCS!P659,0), 0), 0), ROUND(IF(IF(OR(C659="51", C659="52", C659="66"), (L659*'UNIT VALUES'!$C$26)-CALCS!O659,0)&gt;0, IF(OR(C659="51", C659="52", C659="66"), (L659*'UNIT VALUES'!$C$26)-CALCS!O659,0), 0), 0))</f>
        <v>0</v>
      </c>
      <c r="U659" s="25">
        <f>IF(C659="22", (O659*'UNIT VALUES'!$D$38)+(Q659*'UNIT VALUES'!$D$39)+(S659*'UNIT VALUES'!$D$40), (O659*'UNIT VALUES'!$D$28)+(Q659*'UNIT VALUES'!$D$29)+(S659*'UNIT VALUES'!$D$30))</f>
        <v>2220737.2318781447</v>
      </c>
      <c r="V659" s="25">
        <f>IF(C659="22",(O659*'UNIT VALUES'!$D$41)+(Q659*'UNIT VALUES'!$D$42)+(R659*'UNIT VALUES'!$D$43),IF(C659="66",(Q659*'UNIT VALUES'!$D$31)+(T659*'UNIT VALUES'!$D$33)+(R659*'UNIT VALUES'!$D$34),(Q659*'UNIT VALUES'!$D$31)+(T659*'UNIT VALUES'!$D$32)+(R659*'UNIT VALUES'!$D$34)))</f>
        <v>1243055.441336039</v>
      </c>
      <c r="W659" s="25">
        <f t="shared" si="21"/>
        <v>2220737</v>
      </c>
      <c r="X659" s="30">
        <f>ROUND(IF(C659="22", W659*'UNIT VALUES'!$D$44, W659*'UNIT VALUES'!$D$36), 0)</f>
        <v>1941370</v>
      </c>
      <c r="Y659" s="168">
        <f>ROUND(IF(C659="22", IF(U659&gt;V659,O659*'UNIT VALUES'!$D$38*'UNIT VALUES'!$D$44,O659*'UNIT VALUES'!$D$41*'UNIT VALUES'!$D$44),IF(U659&gt;V659, O659*'UNIT VALUES'!$D$28*'UNIT VALUES'!$D$36,0)), 0)</f>
        <v>794064</v>
      </c>
      <c r="Z659" s="168">
        <f>ROUND(IF(C659="22", IF(U659&gt;V659,Q659*'UNIT VALUES'!$D$39*'UNIT VALUES'!$D$44,Q659*'UNIT VALUES'!$D$42*'UNIT VALUES'!$D$44), IF(U659&gt;V659, Q659*'UNIT VALUES'!$D$29*'UNIT VALUES'!$D$36, Q659*'UNIT VALUES'!$D$31*'UNIT VALUES'!$D$36)),0)</f>
        <v>799514</v>
      </c>
      <c r="AA659" s="168">
        <f>ROUND(IF(C659="22", IF(U659&gt;V659,0,R659*'UNIT VALUES'!$D$43*'UNIT VALUES'!$D$44),IF(CALCS!U659&gt;CALCS!V659,0,CALCS!R659*'UNIT VALUES'!$D$34*'UNIT VALUES'!$D$36)), 0)</f>
        <v>0</v>
      </c>
      <c r="AB659" s="168">
        <f>ROUND(IF(C659="22",IF(U659&gt;V659,S659*'UNIT VALUES'!$D$40*'UNIT VALUES'!$D$44,0),IF(U659&gt;V659,S659*'UNIT VALUES'!$D$30*'UNIT VALUES'!$D$36)), 0)</f>
        <v>347792</v>
      </c>
      <c r="AC659" s="168">
        <f>ROUND(IF(U659&gt;V659,0,IF(T659&gt;1, IF(C659="66", T659*'UNIT VALUES'!$D$33*'UNIT VALUES'!$D$36,T659*'UNIT VALUES'!$D$32*'UNIT VALUES'!$D$36),0)),0)</f>
        <v>0</v>
      </c>
      <c r="AD659" t="str">
        <f t="shared" si="22"/>
        <v>279037</v>
      </c>
    </row>
    <row r="660" spans="1:30" x14ac:dyDescent="0.25">
      <c r="A660" s="176" t="s">
        <v>5991</v>
      </c>
      <c r="B660" s="176" t="s">
        <v>1887</v>
      </c>
      <c r="C660" s="176" t="s">
        <v>99</v>
      </c>
      <c r="D660" s="176" t="s">
        <v>100</v>
      </c>
      <c r="E660" s="176" t="s">
        <v>1888</v>
      </c>
      <c r="F660" s="176" t="s">
        <v>1928</v>
      </c>
      <c r="G660" s="176" t="s">
        <v>480</v>
      </c>
      <c r="H660" s="176" t="s">
        <v>23</v>
      </c>
      <c r="I660" s="176" t="s">
        <v>23</v>
      </c>
      <c r="J660" s="176" t="s">
        <v>1890</v>
      </c>
      <c r="K660" s="176" t="s">
        <v>3341</v>
      </c>
      <c r="L660" s="176" t="s">
        <v>7155</v>
      </c>
      <c r="M660" s="177">
        <v>445104</v>
      </c>
      <c r="N660" s="177">
        <v>445084</v>
      </c>
      <c r="O660" s="177">
        <v>601962</v>
      </c>
      <c r="P660" s="177">
        <v>0</v>
      </c>
      <c r="Q660" s="177">
        <v>48079</v>
      </c>
      <c r="R660" s="177">
        <v>14313</v>
      </c>
      <c r="S660" s="177">
        <v>4926</v>
      </c>
      <c r="T660" s="24">
        <f>IF(P660&gt;0, ROUND(IF(IF(OR(C660="51", C660="52", C660="66"), (L660*'UNIT VALUES'!$C$26)-CALCS!P660,0)&gt;0, IF(OR(C660="51", C660="52", C660="66"), (L660*'UNIT VALUES'!$C$26)-CALCS!P660,0), 0), 0), ROUND(IF(IF(OR(C660="51", C660="52", C660="66"), (L660*'UNIT VALUES'!$C$26)-CALCS!O660,0)&gt;0, IF(OR(C660="51", C660="52", C660="66"), (L660*'UNIT VALUES'!$C$26)-CALCS!O660,0), 0), 0))</f>
        <v>0</v>
      </c>
      <c r="U660" s="25">
        <f>IF(C660="22", (O660*'UNIT VALUES'!$D$38)+(Q660*'UNIT VALUES'!$D$39)+(S660*'UNIT VALUES'!$D$40), (O660*'UNIT VALUES'!$D$28)+(Q660*'UNIT VALUES'!$D$29)+(S660*'UNIT VALUES'!$D$30))</f>
        <v>3398737.8740768456</v>
      </c>
      <c r="V660" s="25">
        <f>IF(C660="22",(O660*'UNIT VALUES'!$D$41)+(Q660*'UNIT VALUES'!$D$42)+(R660*'UNIT VALUES'!$D$43),IF(C660="66",(Q660*'UNIT VALUES'!$D$31)+(T660*'UNIT VALUES'!$D$33)+(R660*'UNIT VALUES'!$D$34),(Q660*'UNIT VALUES'!$D$31)+(T660*'UNIT VALUES'!$D$32)+(R660*'UNIT VALUES'!$D$34)))</f>
        <v>1977324.0941982723</v>
      </c>
      <c r="W660" s="25">
        <f t="shared" si="21"/>
        <v>3398738</v>
      </c>
      <c r="X660" s="30">
        <f>ROUND(IF(C660="22", W660*'UNIT VALUES'!$D$44, W660*'UNIT VALUES'!$D$36), 0)</f>
        <v>2971179</v>
      </c>
      <c r="Y660" s="168">
        <f>ROUND(IF(C660="22", IF(U660&gt;V660,O660*'UNIT VALUES'!$D$38*'UNIT VALUES'!$D$44,O660*'UNIT VALUES'!$D$41*'UNIT VALUES'!$D$44),IF(U660&gt;V660, O660*'UNIT VALUES'!$D$28*'UNIT VALUES'!$D$36,0)), 0)</f>
        <v>1094474</v>
      </c>
      <c r="Z660" s="168">
        <f>ROUND(IF(C660="22", IF(U660&gt;V660,Q660*'UNIT VALUES'!$D$39*'UNIT VALUES'!$D$44,Q660*'UNIT VALUES'!$D$42*'UNIT VALUES'!$D$44), IF(U660&gt;V660, Q660*'UNIT VALUES'!$D$29*'UNIT VALUES'!$D$36, Q660*'UNIT VALUES'!$D$31*'UNIT VALUES'!$D$36)),0)</f>
        <v>1173700</v>
      </c>
      <c r="AA660" s="168">
        <f>ROUND(IF(C660="22", IF(U660&gt;V660,0,R660*'UNIT VALUES'!$D$43*'UNIT VALUES'!$D$44),IF(CALCS!U660&gt;CALCS!V660,0,CALCS!R660*'UNIT VALUES'!$D$34*'UNIT VALUES'!$D$36)), 0)</f>
        <v>0</v>
      </c>
      <c r="AB660" s="168">
        <f>ROUND(IF(C660="22",IF(U660&gt;V660,S660*'UNIT VALUES'!$D$40*'UNIT VALUES'!$D$44,0),IF(U660&gt;V660,S660*'UNIT VALUES'!$D$30*'UNIT VALUES'!$D$36)), 0)</f>
        <v>703005</v>
      </c>
      <c r="AC660" s="168">
        <f>ROUND(IF(U660&gt;V660,0,IF(T660&gt;1, IF(C660="66", T660*'UNIT VALUES'!$D$33*'UNIT VALUES'!$D$36,T660*'UNIT VALUES'!$D$32*'UNIT VALUES'!$D$36),0)),0)</f>
        <v>0</v>
      </c>
      <c r="AD660" t="str">
        <f t="shared" si="22"/>
        <v>279053</v>
      </c>
    </row>
    <row r="661" spans="1:30" x14ac:dyDescent="0.25">
      <c r="A661" s="176" t="s">
        <v>5992</v>
      </c>
      <c r="B661" s="176" t="s">
        <v>1887</v>
      </c>
      <c r="C661" s="176" t="s">
        <v>99</v>
      </c>
      <c r="D661" s="176" t="s">
        <v>100</v>
      </c>
      <c r="E661" s="176" t="s">
        <v>1888</v>
      </c>
      <c r="F661" s="176" t="s">
        <v>1930</v>
      </c>
      <c r="G661" s="176" t="s">
        <v>813</v>
      </c>
      <c r="H661" s="176" t="s">
        <v>23</v>
      </c>
      <c r="I661" s="176" t="s">
        <v>23</v>
      </c>
      <c r="J661" s="176" t="s">
        <v>1890</v>
      </c>
      <c r="K661" s="176" t="s">
        <v>3341</v>
      </c>
      <c r="L661" s="176" t="s">
        <v>5993</v>
      </c>
      <c r="M661" s="177">
        <v>187093</v>
      </c>
      <c r="N661" s="177">
        <v>187093</v>
      </c>
      <c r="O661" s="177">
        <v>235057</v>
      </c>
      <c r="P661" s="177">
        <v>0</v>
      </c>
      <c r="Q661" s="177">
        <v>20192</v>
      </c>
      <c r="R661" s="177">
        <v>5492</v>
      </c>
      <c r="S661" s="177">
        <v>2205</v>
      </c>
      <c r="T661" s="24">
        <f>IF(P661&gt;0, ROUND(IF(IF(OR(C661="51", C661="52", C661="66"), (L661*'UNIT VALUES'!$C$26)-CALCS!P661,0)&gt;0, IF(OR(C661="51", C661="52", C661="66"), (L661*'UNIT VALUES'!$C$26)-CALCS!P661,0), 0), 0), ROUND(IF(IF(OR(C661="51", C661="52", C661="66"), (L661*'UNIT VALUES'!$C$26)-CALCS!O661,0)&gt;0, IF(OR(C661="51", C661="52", C661="66"), (L661*'UNIT VALUES'!$C$26)-CALCS!O661,0), 0), 0))</f>
        <v>0</v>
      </c>
      <c r="U661" s="25">
        <f>IF(C661="22", (O661*'UNIT VALUES'!$D$38)+(Q661*'UNIT VALUES'!$D$39)+(S661*'UNIT VALUES'!$D$40), (O661*'UNIT VALUES'!$D$28)+(Q661*'UNIT VALUES'!$D$29)+(S661*'UNIT VALUES'!$D$30))</f>
        <v>1412699.7891953886</v>
      </c>
      <c r="V661" s="25">
        <f>IF(C661="22",(O661*'UNIT VALUES'!$D$41)+(Q661*'UNIT VALUES'!$D$42)+(R661*'UNIT VALUES'!$D$43),IF(C661="66",(Q661*'UNIT VALUES'!$D$31)+(T661*'UNIT VALUES'!$D$33)+(R661*'UNIT VALUES'!$D$34),(Q661*'UNIT VALUES'!$D$31)+(T661*'UNIT VALUES'!$D$32)+(R661*'UNIT VALUES'!$D$34)))</f>
        <v>787929.60170756257</v>
      </c>
      <c r="W661" s="25">
        <f t="shared" si="21"/>
        <v>1412700</v>
      </c>
      <c r="X661" s="30">
        <f>ROUND(IF(C661="22", W661*'UNIT VALUES'!$D$44, W661*'UNIT VALUES'!$D$36), 0)</f>
        <v>1234983</v>
      </c>
      <c r="Y661" s="168">
        <f>ROUND(IF(C661="22", IF(U661&gt;V661,O661*'UNIT VALUES'!$D$38*'UNIT VALUES'!$D$44,O661*'UNIT VALUES'!$D$41*'UNIT VALUES'!$D$44),IF(U661&gt;V661, O661*'UNIT VALUES'!$D$28*'UNIT VALUES'!$D$36,0)), 0)</f>
        <v>427375</v>
      </c>
      <c r="Z661" s="168">
        <f>ROUND(IF(C661="22", IF(U661&gt;V661,Q661*'UNIT VALUES'!$D$39*'UNIT VALUES'!$D$44,Q661*'UNIT VALUES'!$D$42*'UNIT VALUES'!$D$44), IF(U661&gt;V661, Q661*'UNIT VALUES'!$D$29*'UNIT VALUES'!$D$36, Q661*'UNIT VALUES'!$D$31*'UNIT VALUES'!$D$36)),0)</f>
        <v>492925</v>
      </c>
      <c r="AA661" s="168">
        <f>ROUND(IF(C661="22", IF(U661&gt;V661,0,R661*'UNIT VALUES'!$D$43*'UNIT VALUES'!$D$44),IF(CALCS!U661&gt;CALCS!V661,0,CALCS!R661*'UNIT VALUES'!$D$34*'UNIT VALUES'!$D$36)), 0)</f>
        <v>0</v>
      </c>
      <c r="AB661" s="168">
        <f>ROUND(IF(C661="22",IF(U661&gt;V661,S661*'UNIT VALUES'!$D$40*'UNIT VALUES'!$D$44,0),IF(U661&gt;V661,S661*'UNIT VALUES'!$D$30*'UNIT VALUES'!$D$36)), 0)</f>
        <v>314682</v>
      </c>
      <c r="AC661" s="168">
        <f>ROUND(IF(U661&gt;V661,0,IF(T661&gt;1, IF(C661="66", T661*'UNIT VALUES'!$D$33*'UNIT VALUES'!$D$36,T661*'UNIT VALUES'!$D$32*'UNIT VALUES'!$D$36),0)),0)</f>
        <v>0</v>
      </c>
      <c r="AD661" t="str">
        <f t="shared" si="22"/>
        <v>279123</v>
      </c>
    </row>
    <row r="662" spans="1:30" x14ac:dyDescent="0.25">
      <c r="A662" s="176" t="s">
        <v>5994</v>
      </c>
      <c r="B662" s="176" t="s">
        <v>1887</v>
      </c>
      <c r="C662" s="176" t="s">
        <v>99</v>
      </c>
      <c r="D662" s="176" t="s">
        <v>100</v>
      </c>
      <c r="E662" s="176" t="s">
        <v>1888</v>
      </c>
      <c r="F662" s="176" t="s">
        <v>1932</v>
      </c>
      <c r="G662" s="176" t="s">
        <v>1894</v>
      </c>
      <c r="H662" s="176" t="s">
        <v>23</v>
      </c>
      <c r="I662" s="176" t="s">
        <v>23</v>
      </c>
      <c r="J662" s="176" t="s">
        <v>1896</v>
      </c>
      <c r="K662" s="176" t="s">
        <v>3341</v>
      </c>
      <c r="L662" s="176" t="s">
        <v>5995</v>
      </c>
      <c r="M662" s="177">
        <v>129418</v>
      </c>
      <c r="N662" s="177">
        <v>129418</v>
      </c>
      <c r="O662" s="177">
        <v>112680</v>
      </c>
      <c r="P662" s="177">
        <v>0</v>
      </c>
      <c r="Q662" s="177">
        <v>13329</v>
      </c>
      <c r="R662" s="177">
        <v>12447</v>
      </c>
      <c r="S662" s="177">
        <v>556</v>
      </c>
      <c r="T662" s="24">
        <f>IF(P662&gt;0, ROUND(IF(IF(OR(C662="51", C662="52", C662="66"), (L662*'UNIT VALUES'!$C$26)-CALCS!P662,0)&gt;0, IF(OR(C662="51", C662="52", C662="66"), (L662*'UNIT VALUES'!$C$26)-CALCS!P662,0), 0), 0), ROUND(IF(IF(OR(C662="51", C662="52", C662="66"), (L662*'UNIT VALUES'!$C$26)-CALCS!O662,0)&gt;0, IF(OR(C662="51", C662="52", C662="66"), (L662*'UNIT VALUES'!$C$26)-CALCS!O662,0), 0), 0))</f>
        <v>84327</v>
      </c>
      <c r="U662" s="25">
        <f>IF(C662="22", (O662*'UNIT VALUES'!$D$38)+(Q662*'UNIT VALUES'!$D$39)+(S662*'UNIT VALUES'!$D$40), (O662*'UNIT VALUES'!$D$28)+(Q662*'UNIT VALUES'!$D$29)+(S662*'UNIT VALUES'!$D$30))</f>
        <v>697330.79357082432</v>
      </c>
      <c r="V662" s="25">
        <f>IF(C662="22",(O662*'UNIT VALUES'!$D$41)+(Q662*'UNIT VALUES'!$D$42)+(R662*'UNIT VALUES'!$D$43),IF(C662="66",(Q662*'UNIT VALUES'!$D$31)+(T662*'UNIT VALUES'!$D$33)+(R662*'UNIT VALUES'!$D$34),(Q662*'UNIT VALUES'!$D$31)+(T662*'UNIT VALUES'!$D$32)+(R662*'UNIT VALUES'!$D$34)))</f>
        <v>2206444.1142860213</v>
      </c>
      <c r="W662" s="25">
        <f t="shared" si="21"/>
        <v>2206444</v>
      </c>
      <c r="X662" s="30">
        <f>ROUND(IF(C662="22", W662*'UNIT VALUES'!$D$44, W662*'UNIT VALUES'!$D$36), 0)</f>
        <v>1928875</v>
      </c>
      <c r="Y662" s="168">
        <f>ROUND(IF(C662="22", IF(U662&gt;V662,O662*'UNIT VALUES'!$D$38*'UNIT VALUES'!$D$44,O662*'UNIT VALUES'!$D$41*'UNIT VALUES'!$D$44),IF(U662&gt;V662, O662*'UNIT VALUES'!$D$28*'UNIT VALUES'!$D$36,0)), 0)</f>
        <v>0</v>
      </c>
      <c r="Z662" s="168">
        <f>ROUND(IF(C662="22", IF(U662&gt;V662,Q662*'UNIT VALUES'!$D$39*'UNIT VALUES'!$D$44,Q662*'UNIT VALUES'!$D$42*'UNIT VALUES'!$D$44), IF(U662&gt;V662, Q662*'UNIT VALUES'!$D$29*'UNIT VALUES'!$D$36, Q662*'UNIT VALUES'!$D$31*'UNIT VALUES'!$D$36)),0)</f>
        <v>195232</v>
      </c>
      <c r="AA662" s="168">
        <f>ROUND(IF(C662="22", IF(U662&gt;V662,0,R662*'UNIT VALUES'!$D$43*'UNIT VALUES'!$D$44),IF(CALCS!U662&gt;CALCS!V662,0,CALCS!R662*'UNIT VALUES'!$D$34*'UNIT VALUES'!$D$36)), 0)</f>
        <v>890812</v>
      </c>
      <c r="AB662" s="168">
        <f>ROUND(IF(C662="22",IF(U662&gt;V662,S662*'UNIT VALUES'!$D$40*'UNIT VALUES'!$D$44,0),IF(U662&gt;V662,S662*'UNIT VALUES'!$D$30*'UNIT VALUES'!$D$36)), 0)</f>
        <v>0</v>
      </c>
      <c r="AC662" s="168">
        <f>ROUND(IF(U662&gt;V662,0,IF(T662&gt;1, IF(C662="66", T662*'UNIT VALUES'!$D$33*'UNIT VALUES'!$D$36,T662*'UNIT VALUES'!$D$32*'UNIT VALUES'!$D$36),0)),0)</f>
        <v>842831</v>
      </c>
      <c r="AD662" t="str">
        <f t="shared" si="22"/>
        <v>279137</v>
      </c>
    </row>
    <row r="663" spans="1:30" x14ac:dyDescent="0.25">
      <c r="A663" s="176" t="s">
        <v>5996</v>
      </c>
      <c r="B663" s="176" t="s">
        <v>1887</v>
      </c>
      <c r="C663" s="176" t="s">
        <v>99</v>
      </c>
      <c r="D663" s="176" t="s">
        <v>100</v>
      </c>
      <c r="E663" s="176" t="s">
        <v>1888</v>
      </c>
      <c r="F663" s="176" t="s">
        <v>1430</v>
      </c>
      <c r="G663" s="176" t="s">
        <v>1242</v>
      </c>
      <c r="H663" s="176" t="s">
        <v>23</v>
      </c>
      <c r="I663" s="176" t="s">
        <v>23</v>
      </c>
      <c r="J663" s="176" t="s">
        <v>1890</v>
      </c>
      <c r="K663" s="176" t="s">
        <v>3341</v>
      </c>
      <c r="L663" s="176" t="s">
        <v>5997</v>
      </c>
      <c r="M663" s="177">
        <v>0</v>
      </c>
      <c r="N663" s="177">
        <v>0</v>
      </c>
      <c r="O663" s="177">
        <v>182898</v>
      </c>
      <c r="P663" s="177">
        <v>0</v>
      </c>
      <c r="Q663" s="177">
        <v>10784</v>
      </c>
      <c r="R663" s="177">
        <v>6232</v>
      </c>
      <c r="S663" s="177">
        <v>1027</v>
      </c>
      <c r="T663" s="24">
        <f>IF(P663&gt;0, ROUND(IF(IF(OR(C663="51", C663="52", C663="66"), (L663*'UNIT VALUES'!$C$26)-CALCS!P663,0)&gt;0, IF(OR(C663="51", C663="52", C663="66"), (L663*'UNIT VALUES'!$C$26)-CALCS!P663,0), 0), 0), ROUND(IF(IF(OR(C663="51", C663="52", C663="66"), (L663*'UNIT VALUES'!$C$26)-CALCS!O663,0)&gt;0, IF(OR(C663="51", C663="52", C663="66"), (L663*'UNIT VALUES'!$C$26)-CALCS!O663,0), 0), 0))</f>
        <v>0</v>
      </c>
      <c r="U663" s="25">
        <f>IF(C663="22", (O663*'UNIT VALUES'!$D$38)+(Q663*'UNIT VALUES'!$D$39)+(S663*'UNIT VALUES'!$D$40), (O663*'UNIT VALUES'!$D$28)+(Q663*'UNIT VALUES'!$D$29)+(S663*'UNIT VALUES'!$D$30))</f>
        <v>849193.47060188919</v>
      </c>
      <c r="V663" s="25">
        <f>IF(C663="22",(O663*'UNIT VALUES'!$D$41)+(Q663*'UNIT VALUES'!$D$42)+(R663*'UNIT VALUES'!$D$43),IF(C663="66",(Q663*'UNIT VALUES'!$D$31)+(T663*'UNIT VALUES'!$D$33)+(R663*'UNIT VALUES'!$D$34),(Q663*'UNIT VALUES'!$D$31)+(T663*'UNIT VALUES'!$D$32)+(R663*'UNIT VALUES'!$D$34)))</f>
        <v>690881.30340153654</v>
      </c>
      <c r="W663" s="25">
        <f t="shared" si="21"/>
        <v>849193</v>
      </c>
      <c r="X663" s="30">
        <f>ROUND(IF(C663="22", W663*'UNIT VALUES'!$D$44, W663*'UNIT VALUES'!$D$36), 0)</f>
        <v>742365</v>
      </c>
      <c r="Y663" s="168">
        <f>ROUND(IF(C663="22", IF(U663&gt;V663,O663*'UNIT VALUES'!$D$38*'UNIT VALUES'!$D$44,O663*'UNIT VALUES'!$D$41*'UNIT VALUES'!$D$44),IF(U663&gt;V663, O663*'UNIT VALUES'!$D$28*'UNIT VALUES'!$D$36,0)), 0)</f>
        <v>332541</v>
      </c>
      <c r="Z663" s="168">
        <f>ROUND(IF(C663="22", IF(U663&gt;V663,Q663*'UNIT VALUES'!$D$39*'UNIT VALUES'!$D$44,Q663*'UNIT VALUES'!$D$42*'UNIT VALUES'!$D$44), IF(U663&gt;V663, Q663*'UNIT VALUES'!$D$29*'UNIT VALUES'!$D$36, Q663*'UNIT VALUES'!$D$31*'UNIT VALUES'!$D$36)),0)</f>
        <v>263258</v>
      </c>
      <c r="AA663" s="168">
        <f>ROUND(IF(C663="22", IF(U663&gt;V663,0,R663*'UNIT VALUES'!$D$43*'UNIT VALUES'!$D$44),IF(CALCS!U663&gt;CALCS!V663,0,CALCS!R663*'UNIT VALUES'!$D$34*'UNIT VALUES'!$D$36)), 0)</f>
        <v>0</v>
      </c>
      <c r="AB663" s="168">
        <f>ROUND(IF(C663="22",IF(U663&gt;V663,S663*'UNIT VALUES'!$D$40*'UNIT VALUES'!$D$44,0),IF(U663&gt;V663,S663*'UNIT VALUES'!$D$30*'UNIT VALUES'!$D$36)), 0)</f>
        <v>146566</v>
      </c>
      <c r="AC663" s="168">
        <f>ROUND(IF(U663&gt;V663,0,IF(T663&gt;1, IF(C663="66", T663*'UNIT VALUES'!$D$33*'UNIT VALUES'!$D$36,T663*'UNIT VALUES'!$D$32*'UNIT VALUES'!$D$36),0)),0)</f>
        <v>0</v>
      </c>
      <c r="AD663" t="str">
        <f t="shared" si="22"/>
        <v>279163</v>
      </c>
    </row>
    <row r="664" spans="1:30" x14ac:dyDescent="0.25">
      <c r="A664" s="176" t="s">
        <v>5998</v>
      </c>
      <c r="B664" s="176" t="s">
        <v>1935</v>
      </c>
      <c r="C664" s="176" t="s">
        <v>19</v>
      </c>
      <c r="D664" s="176" t="s">
        <v>20</v>
      </c>
      <c r="E664" s="176" t="s">
        <v>1936</v>
      </c>
      <c r="F664" s="176" t="s">
        <v>4738</v>
      </c>
      <c r="G664" s="176" t="s">
        <v>22</v>
      </c>
      <c r="H664" s="176" t="s">
        <v>23</v>
      </c>
      <c r="I664" s="176" t="s">
        <v>23</v>
      </c>
      <c r="J664" s="176" t="s">
        <v>24</v>
      </c>
      <c r="K664" s="176" t="s">
        <v>3338</v>
      </c>
      <c r="L664" s="176" t="s">
        <v>4789</v>
      </c>
      <c r="M664" s="177">
        <v>4916906</v>
      </c>
      <c r="N664" s="177">
        <v>4916686</v>
      </c>
      <c r="O664" s="177">
        <v>3004638</v>
      </c>
      <c r="P664" s="177">
        <v>0</v>
      </c>
      <c r="Q664" s="177">
        <v>464404</v>
      </c>
      <c r="R664" s="177">
        <v>151512</v>
      </c>
      <c r="S664" s="177">
        <v>21924</v>
      </c>
      <c r="T664" s="24">
        <f>IF(P664&gt;0, ROUND(IF(IF(OR(C664="51", C664="52", C664="66"), (L664*'UNIT VALUES'!$C$26)-CALCS!P664,0)&gt;0, IF(OR(C664="51", C664="52", C664="66"), (L664*'UNIT VALUES'!$C$26)-CALCS!P664,0), 0), 0), ROUND(IF(IF(OR(C664="51", C664="52", C664="66"), (L664*'UNIT VALUES'!$C$26)-CALCS!O664,0)&gt;0, IF(OR(C664="51", C664="52", C664="66"), (L664*'UNIT VALUES'!$C$26)-CALCS!O664,0), 0), 0))</f>
        <v>0</v>
      </c>
      <c r="U664" s="25">
        <f>IF(C664="22", (O664*'UNIT VALUES'!$D$38)+(Q664*'UNIT VALUES'!$D$39)+(S664*'UNIT VALUES'!$D$40), (O664*'UNIT VALUES'!$D$28)+(Q664*'UNIT VALUES'!$D$29)+(S664*'UNIT VALUES'!$D$30))</f>
        <v>27052180.918733116</v>
      </c>
      <c r="V664" s="25">
        <f>IF(C664="22",(O664*'UNIT VALUES'!$D$41)+(Q664*'UNIT VALUES'!$D$42)+(R664*'UNIT VALUES'!$D$43),IF(C664="66",(Q664*'UNIT VALUES'!$D$31)+(T664*'UNIT VALUES'!$D$33)+(R664*'UNIT VALUES'!$D$34),(Q664*'UNIT VALUES'!$D$31)+(T664*'UNIT VALUES'!$D$32)+(R664*'UNIT VALUES'!$D$34)))</f>
        <v>25671109.124911606</v>
      </c>
      <c r="W664" s="25">
        <f t="shared" si="21"/>
        <v>27052181</v>
      </c>
      <c r="X664" s="30">
        <f>ROUND(IF(C664="22", W664*'UNIT VALUES'!$D$44, W664*'UNIT VALUES'!$D$36), 0)</f>
        <v>22505370</v>
      </c>
      <c r="Y664" s="168">
        <f>ROUND(IF(C664="22", IF(U664&gt;V664,O664*'UNIT VALUES'!$D$38*'UNIT VALUES'!$D$44,O664*'UNIT VALUES'!$D$41*'UNIT VALUES'!$D$44),IF(U664&gt;V664, O664*'UNIT VALUES'!$D$28*'UNIT VALUES'!$D$36,0)), 0)</f>
        <v>5505712</v>
      </c>
      <c r="Z664" s="168">
        <f>ROUND(IF(C664="22", IF(U664&gt;V664,Q664*'UNIT VALUES'!$D$39*'UNIT VALUES'!$D$44,Q664*'UNIT VALUES'!$D$42*'UNIT VALUES'!$D$44), IF(U664&gt;V664, Q664*'UNIT VALUES'!$D$29*'UNIT VALUES'!$D$36, Q664*'UNIT VALUES'!$D$31*'UNIT VALUES'!$D$36)),0)</f>
        <v>11938214</v>
      </c>
      <c r="AA664" s="168">
        <f>ROUND(IF(C664="22", IF(U664&gt;V664,0,R664*'UNIT VALUES'!$D$43*'UNIT VALUES'!$D$44),IF(CALCS!U664&gt;CALCS!V664,0,CALCS!R664*'UNIT VALUES'!$D$34*'UNIT VALUES'!$D$36)), 0)</f>
        <v>0</v>
      </c>
      <c r="AB664" s="168">
        <f>ROUND(IF(C664="22",IF(U664&gt;V664,S664*'UNIT VALUES'!$D$40*'UNIT VALUES'!$D$44,0),IF(U664&gt;V664,S664*'UNIT VALUES'!$D$30*'UNIT VALUES'!$D$36)), 0)</f>
        <v>5061444</v>
      </c>
      <c r="AC664" s="168">
        <f>ROUND(IF(U664&gt;V664,0,IF(T664&gt;1, IF(C664="66", T664*'UNIT VALUES'!$D$33*'UNIT VALUES'!$D$36,T664*'UNIT VALUES'!$D$32*'UNIT VALUES'!$D$36),0)),0)</f>
        <v>0</v>
      </c>
      <c r="AD664" t="str">
        <f t="shared" si="22"/>
        <v>299999</v>
      </c>
    </row>
    <row r="665" spans="1:30" x14ac:dyDescent="0.25">
      <c r="A665" s="176" t="s">
        <v>5999</v>
      </c>
      <c r="B665" s="176" t="s">
        <v>1935</v>
      </c>
      <c r="C665" s="176" t="s">
        <v>47</v>
      </c>
      <c r="D665" s="176" t="s">
        <v>48</v>
      </c>
      <c r="E665" s="176" t="s">
        <v>1936</v>
      </c>
      <c r="F665" s="176" t="s">
        <v>951</v>
      </c>
      <c r="G665" s="176" t="s">
        <v>351</v>
      </c>
      <c r="H665" s="176" t="s">
        <v>23</v>
      </c>
      <c r="I665" s="176" t="s">
        <v>1938</v>
      </c>
      <c r="J665" s="176" t="s">
        <v>1512</v>
      </c>
      <c r="K665" s="176" t="s">
        <v>3338</v>
      </c>
      <c r="L665" s="176" t="s">
        <v>6000</v>
      </c>
      <c r="M665" s="177">
        <v>0</v>
      </c>
      <c r="N665" s="177">
        <v>0</v>
      </c>
      <c r="O665" s="177">
        <v>54431</v>
      </c>
      <c r="P665" s="177">
        <v>0</v>
      </c>
      <c r="Q665" s="177">
        <v>5529</v>
      </c>
      <c r="R665" s="177">
        <v>331</v>
      </c>
      <c r="S665" s="177">
        <v>264</v>
      </c>
      <c r="T665" s="24">
        <f>IF(P665&gt;0, ROUND(IF(IF(OR(C665="51", C665="52", C665="66"), (L665*'UNIT VALUES'!$C$26)-CALCS!P665,0)&gt;0, IF(OR(C665="51", C665="52", C665="66"), (L665*'UNIT VALUES'!$C$26)-CALCS!P665,0), 0), 0), ROUND(IF(IF(OR(C665="51", C665="52", C665="66"), (L665*'UNIT VALUES'!$C$26)-CALCS!O665,0)&gt;0, IF(OR(C665="51", C665="52", C665="66"), (L665*'UNIT VALUES'!$C$26)-CALCS!O665,0), 0), 0))</f>
        <v>0</v>
      </c>
      <c r="U665" s="25">
        <f>IF(C665="22", (O665*'UNIT VALUES'!$D$38)+(Q665*'UNIT VALUES'!$D$39)+(S665*'UNIT VALUES'!$D$40), (O665*'UNIT VALUES'!$D$28)+(Q665*'UNIT VALUES'!$D$29)+(S665*'UNIT VALUES'!$D$30))</f>
        <v>310700.88910468342</v>
      </c>
      <c r="V665" s="25">
        <f>IF(C665="22",(O665*'UNIT VALUES'!$D$41)+(Q665*'UNIT VALUES'!$D$42)+(R665*'UNIT VALUES'!$D$43),IF(C665="66",(Q665*'UNIT VALUES'!$D$31)+(T665*'UNIT VALUES'!$D$33)+(R665*'UNIT VALUES'!$D$34),(Q665*'UNIT VALUES'!$D$31)+(T665*'UNIT VALUES'!$D$32)+(R665*'UNIT VALUES'!$D$34)))</f>
        <v>119735.85922303137</v>
      </c>
      <c r="W665" s="25">
        <f t="shared" si="21"/>
        <v>310701</v>
      </c>
      <c r="X665" s="30">
        <f>ROUND(IF(C665="22", W665*'UNIT VALUES'!$D$44, W665*'UNIT VALUES'!$D$36), 0)</f>
        <v>271615</v>
      </c>
      <c r="Y665" s="168">
        <f>ROUND(IF(C665="22", IF(U665&gt;V665,O665*'UNIT VALUES'!$D$38*'UNIT VALUES'!$D$44,O665*'UNIT VALUES'!$D$41*'UNIT VALUES'!$D$44),IF(U665&gt;V665, O665*'UNIT VALUES'!$D$28*'UNIT VALUES'!$D$36,0)), 0)</f>
        <v>98965</v>
      </c>
      <c r="Z665" s="168">
        <f>ROUND(IF(C665="22", IF(U665&gt;V665,Q665*'UNIT VALUES'!$D$39*'UNIT VALUES'!$D$44,Q665*'UNIT VALUES'!$D$42*'UNIT VALUES'!$D$44), IF(U665&gt;V665, Q665*'UNIT VALUES'!$D$29*'UNIT VALUES'!$D$36, Q665*'UNIT VALUES'!$D$31*'UNIT VALUES'!$D$36)),0)</f>
        <v>134973</v>
      </c>
      <c r="AA665" s="168">
        <f>ROUND(IF(C665="22", IF(U665&gt;V665,0,R665*'UNIT VALUES'!$D$43*'UNIT VALUES'!$D$44),IF(CALCS!U665&gt;CALCS!V665,0,CALCS!R665*'UNIT VALUES'!$D$34*'UNIT VALUES'!$D$36)), 0)</f>
        <v>0</v>
      </c>
      <c r="AB665" s="168">
        <f>ROUND(IF(C665="22",IF(U665&gt;V665,S665*'UNIT VALUES'!$D$40*'UNIT VALUES'!$D$44,0),IF(U665&gt;V665,S665*'UNIT VALUES'!$D$30*'UNIT VALUES'!$D$36)), 0)</f>
        <v>37676</v>
      </c>
      <c r="AC665" s="168">
        <f>ROUND(IF(U665&gt;V665,0,IF(T665&gt;1, IF(C665="66", T665*'UNIT VALUES'!$D$33*'UNIT VALUES'!$D$36,T665*'UNIT VALUES'!$D$32*'UNIT VALUES'!$D$36),0)),0)</f>
        <v>0</v>
      </c>
      <c r="AD665" t="str">
        <f t="shared" si="22"/>
        <v>290534</v>
      </c>
    </row>
    <row r="666" spans="1:30" x14ac:dyDescent="0.25">
      <c r="A666" s="176" t="s">
        <v>6001</v>
      </c>
      <c r="B666" s="176" t="s">
        <v>1935</v>
      </c>
      <c r="C666" s="176" t="s">
        <v>27</v>
      </c>
      <c r="D666" s="176" t="s">
        <v>28</v>
      </c>
      <c r="E666" s="176" t="s">
        <v>1936</v>
      </c>
      <c r="F666" s="176" t="s">
        <v>341</v>
      </c>
      <c r="G666" s="176" t="s">
        <v>210</v>
      </c>
      <c r="H666" s="176" t="s">
        <v>23</v>
      </c>
      <c r="I666" s="176" t="s">
        <v>1940</v>
      </c>
      <c r="J666" s="176" t="s">
        <v>1941</v>
      </c>
      <c r="K666" s="176" t="s">
        <v>3342</v>
      </c>
      <c r="L666" s="176" t="s">
        <v>6002</v>
      </c>
      <c r="M666" s="177">
        <v>62061</v>
      </c>
      <c r="N666" s="177">
        <v>62061</v>
      </c>
      <c r="O666" s="177">
        <v>120612</v>
      </c>
      <c r="P666" s="177">
        <v>0</v>
      </c>
      <c r="Q666" s="177">
        <v>25943</v>
      </c>
      <c r="R666" s="177">
        <v>2907</v>
      </c>
      <c r="S666" s="177">
        <v>502</v>
      </c>
      <c r="T666" s="24">
        <f>IF(P666&gt;0, ROUND(IF(IF(OR(C666="51", C666="52", C666="66"), (L666*'UNIT VALUES'!$C$26)-CALCS!P666,0)&gt;0, IF(OR(C666="51", C666="52", C666="66"), (L666*'UNIT VALUES'!$C$26)-CALCS!P666,0), 0), 0), ROUND(IF(IF(OR(C666="51", C666="52", C666="66"), (L666*'UNIT VALUES'!$C$26)-CALCS!O666,0)&gt;0, IF(OR(C666="51", C666="52", C666="66"), (L666*'UNIT VALUES'!$C$26)-CALCS!O666,0), 0), 0))</f>
        <v>0</v>
      </c>
      <c r="U666" s="25">
        <f>IF(C666="22", (O666*'UNIT VALUES'!$D$38)+(Q666*'UNIT VALUES'!$D$39)+(S666*'UNIT VALUES'!$D$40), (O666*'UNIT VALUES'!$D$28)+(Q666*'UNIT VALUES'!$D$29)+(S666*'UNIT VALUES'!$D$30))</f>
        <v>1057256.1376765533</v>
      </c>
      <c r="V666" s="25">
        <f>IF(C666="22",(O666*'UNIT VALUES'!$D$41)+(Q666*'UNIT VALUES'!$D$42)+(R666*'UNIT VALUES'!$D$43),IF(C666="66",(Q666*'UNIT VALUES'!$D$31)+(T666*'UNIT VALUES'!$D$33)+(R666*'UNIT VALUES'!$D$34),(Q666*'UNIT VALUES'!$D$31)+(T666*'UNIT VALUES'!$D$32)+(R666*'UNIT VALUES'!$D$34)))</f>
        <v>672660.22837354802</v>
      </c>
      <c r="W666" s="25">
        <f t="shared" si="21"/>
        <v>1057256</v>
      </c>
      <c r="X666" s="30">
        <f>ROUND(IF(C666="22", W666*'UNIT VALUES'!$D$44, W666*'UNIT VALUES'!$D$36), 0)</f>
        <v>924254</v>
      </c>
      <c r="Y666" s="168">
        <f>ROUND(IF(C666="22", IF(U666&gt;V666,O666*'UNIT VALUES'!$D$38*'UNIT VALUES'!$D$44,O666*'UNIT VALUES'!$D$41*'UNIT VALUES'!$D$44),IF(U666&gt;V666, O666*'UNIT VALUES'!$D$28*'UNIT VALUES'!$D$36,0)), 0)</f>
        <v>219294</v>
      </c>
      <c r="Z666" s="168">
        <f>ROUND(IF(C666="22", IF(U666&gt;V666,Q666*'UNIT VALUES'!$D$39*'UNIT VALUES'!$D$44,Q666*'UNIT VALUES'!$D$42*'UNIT VALUES'!$D$44), IF(U666&gt;V666, Q666*'UNIT VALUES'!$D$29*'UNIT VALUES'!$D$36, Q666*'UNIT VALUES'!$D$31*'UNIT VALUES'!$D$36)),0)</f>
        <v>633318</v>
      </c>
      <c r="AA666" s="168">
        <f>ROUND(IF(C666="22", IF(U666&gt;V666,0,R666*'UNIT VALUES'!$D$43*'UNIT VALUES'!$D$44),IF(CALCS!U666&gt;CALCS!V666,0,CALCS!R666*'UNIT VALUES'!$D$34*'UNIT VALUES'!$D$36)), 0)</f>
        <v>0</v>
      </c>
      <c r="AB666" s="168">
        <f>ROUND(IF(C666="22",IF(U666&gt;V666,S666*'UNIT VALUES'!$D$40*'UNIT VALUES'!$D$44,0),IF(U666&gt;V666,S666*'UNIT VALUES'!$D$30*'UNIT VALUES'!$D$36)), 0)</f>
        <v>71642</v>
      </c>
      <c r="AC666" s="168">
        <f>ROUND(IF(U666&gt;V666,0,IF(T666&gt;1, IF(C666="66", T666*'UNIT VALUES'!$D$33*'UNIT VALUES'!$D$36,T666*'UNIT VALUES'!$D$32*'UNIT VALUES'!$D$36),0)),0)</f>
        <v>0</v>
      </c>
      <c r="AD666" t="str">
        <f t="shared" si="22"/>
        <v>291152</v>
      </c>
    </row>
    <row r="667" spans="1:30" x14ac:dyDescent="0.25">
      <c r="A667" s="176" t="s">
        <v>6003</v>
      </c>
      <c r="B667" s="176" t="s">
        <v>1935</v>
      </c>
      <c r="C667" s="176" t="s">
        <v>47</v>
      </c>
      <c r="D667" s="176" t="s">
        <v>48</v>
      </c>
      <c r="E667" s="176" t="s">
        <v>1936</v>
      </c>
      <c r="F667" s="176" t="s">
        <v>1943</v>
      </c>
      <c r="G667" s="176" t="s">
        <v>1944</v>
      </c>
      <c r="H667" s="176" t="s">
        <v>23</v>
      </c>
      <c r="I667" s="176" t="s">
        <v>1945</v>
      </c>
      <c r="J667" s="176" t="s">
        <v>1297</v>
      </c>
      <c r="K667" s="176" t="s">
        <v>3342</v>
      </c>
      <c r="L667" s="176" t="s">
        <v>6004</v>
      </c>
      <c r="M667" s="177">
        <v>56752</v>
      </c>
      <c r="N667" s="177">
        <v>55372</v>
      </c>
      <c r="O667" s="177">
        <v>51776</v>
      </c>
      <c r="P667" s="177">
        <v>0</v>
      </c>
      <c r="Q667" s="177">
        <v>4349</v>
      </c>
      <c r="R667" s="177">
        <v>619</v>
      </c>
      <c r="S667" s="177">
        <v>286</v>
      </c>
      <c r="T667" s="24">
        <f>IF(P667&gt;0, ROUND(IF(IF(OR(C667="51", C667="52", C667="66"), (L667*'UNIT VALUES'!$C$26)-CALCS!P667,0)&gt;0, IF(OR(C667="51", C667="52", C667="66"), (L667*'UNIT VALUES'!$C$26)-CALCS!P667,0), 0), 0), ROUND(IF(IF(OR(C667="51", C667="52", C667="66"), (L667*'UNIT VALUES'!$C$26)-CALCS!O667,0)&gt;0, IF(OR(C667="51", C667="52", C667="66"), (L667*'UNIT VALUES'!$C$26)-CALCS!O667,0), 0), 0))</f>
        <v>8519</v>
      </c>
      <c r="U667" s="25">
        <f>IF(C667="22", (O667*'UNIT VALUES'!$D$38)+(Q667*'UNIT VALUES'!$D$39)+(S667*'UNIT VALUES'!$D$40), (O667*'UNIT VALUES'!$D$28)+(Q667*'UNIT VALUES'!$D$29)+(S667*'UNIT VALUES'!$D$30))</f>
        <v>275819.1780825085</v>
      </c>
      <c r="V667" s="25">
        <f>IF(C667="22",(O667*'UNIT VALUES'!$D$41)+(Q667*'UNIT VALUES'!$D$42)+(R667*'UNIT VALUES'!$D$43),IF(C667="66",(Q667*'UNIT VALUES'!$D$31)+(T667*'UNIT VALUES'!$D$33)+(R667*'UNIT VALUES'!$D$34),(Q667*'UNIT VALUES'!$D$31)+(T667*'UNIT VALUES'!$D$32)+(R667*'UNIT VALUES'!$D$34)))</f>
        <v>231014.66825808267</v>
      </c>
      <c r="W667" s="25">
        <f t="shared" si="21"/>
        <v>275819</v>
      </c>
      <c r="X667" s="30">
        <f>ROUND(IF(C667="22", W667*'UNIT VALUES'!$D$44, W667*'UNIT VALUES'!$D$36), 0)</f>
        <v>241121</v>
      </c>
      <c r="Y667" s="168">
        <f>ROUND(IF(C667="22", IF(U667&gt;V667,O667*'UNIT VALUES'!$D$38*'UNIT VALUES'!$D$44,O667*'UNIT VALUES'!$D$41*'UNIT VALUES'!$D$44),IF(U667&gt;V667, O667*'UNIT VALUES'!$D$28*'UNIT VALUES'!$D$36,0)), 0)</f>
        <v>94138</v>
      </c>
      <c r="Z667" s="168">
        <f>ROUND(IF(C667="22", IF(U667&gt;V667,Q667*'UNIT VALUES'!$D$39*'UNIT VALUES'!$D$44,Q667*'UNIT VALUES'!$D$42*'UNIT VALUES'!$D$44), IF(U667&gt;V667, Q667*'UNIT VALUES'!$D$29*'UNIT VALUES'!$D$36, Q667*'UNIT VALUES'!$D$31*'UNIT VALUES'!$D$36)),0)</f>
        <v>106167</v>
      </c>
      <c r="AA667" s="168">
        <f>ROUND(IF(C667="22", IF(U667&gt;V667,0,R667*'UNIT VALUES'!$D$43*'UNIT VALUES'!$D$44),IF(CALCS!U667&gt;CALCS!V667,0,CALCS!R667*'UNIT VALUES'!$D$34*'UNIT VALUES'!$D$36)), 0)</f>
        <v>0</v>
      </c>
      <c r="AB667" s="168">
        <f>ROUND(IF(C667="22",IF(U667&gt;V667,S667*'UNIT VALUES'!$D$40*'UNIT VALUES'!$D$44,0),IF(U667&gt;V667,S667*'UNIT VALUES'!$D$30*'UNIT VALUES'!$D$36)), 0)</f>
        <v>40816</v>
      </c>
      <c r="AC667" s="168">
        <f>ROUND(IF(U667&gt;V667,0,IF(T667&gt;1, IF(C667="66", T667*'UNIT VALUES'!$D$33*'UNIT VALUES'!$D$36,T667*'UNIT VALUES'!$D$32*'UNIT VALUES'!$D$36),0)),0)</f>
        <v>0</v>
      </c>
      <c r="AD667" t="str">
        <f t="shared" si="22"/>
        <v>291806</v>
      </c>
    </row>
    <row r="668" spans="1:30" x14ac:dyDescent="0.25">
      <c r="A668" s="176" t="s">
        <v>6005</v>
      </c>
      <c r="B668" s="176" t="s">
        <v>1935</v>
      </c>
      <c r="C668" s="176" t="s">
        <v>47</v>
      </c>
      <c r="D668" s="176" t="s">
        <v>48</v>
      </c>
      <c r="E668" s="176" t="s">
        <v>1936</v>
      </c>
      <c r="F668" s="176" t="s">
        <v>1947</v>
      </c>
      <c r="G668" s="176" t="s">
        <v>22</v>
      </c>
      <c r="H668" s="176" t="s">
        <v>23</v>
      </c>
      <c r="I668" s="176" t="s">
        <v>1948</v>
      </c>
      <c r="J668" s="176" t="s">
        <v>1512</v>
      </c>
      <c r="K668" s="176" t="s">
        <v>3338</v>
      </c>
      <c r="L668" s="176" t="s">
        <v>6006</v>
      </c>
      <c r="M668" s="177">
        <v>111797</v>
      </c>
      <c r="N668" s="177">
        <v>111806</v>
      </c>
      <c r="O668" s="177">
        <v>117030</v>
      </c>
      <c r="P668" s="177">
        <v>0</v>
      </c>
      <c r="Q668" s="177">
        <v>20744</v>
      </c>
      <c r="R668" s="177">
        <v>6410</v>
      </c>
      <c r="S668" s="177">
        <v>776</v>
      </c>
      <c r="T668" s="24">
        <f>IF(P668&gt;0, ROUND(IF(IF(OR(C668="51", C668="52", C668="66"), (L668*'UNIT VALUES'!$C$26)-CALCS!P668,0)&gt;0, IF(OR(C668="51", C668="52", C668="66"), (L668*'UNIT VALUES'!$C$26)-CALCS!P668,0), 0), 0), ROUND(IF(IF(OR(C668="51", C668="52", C668="66"), (L668*'UNIT VALUES'!$C$26)-CALCS!O668,0)&gt;0, IF(OR(C668="51", C668="52", C668="66"), (L668*'UNIT VALUES'!$C$26)-CALCS!O668,0), 0), 0))</f>
        <v>0</v>
      </c>
      <c r="U668" s="25">
        <f>IF(C668="22", (O668*'UNIT VALUES'!$D$38)+(Q668*'UNIT VALUES'!$D$39)+(S668*'UNIT VALUES'!$D$40), (O668*'UNIT VALUES'!$D$28)+(Q668*'UNIT VALUES'!$D$29)+(S668*'UNIT VALUES'!$D$30))</f>
        <v>949355.53926009522</v>
      </c>
      <c r="V668" s="25">
        <f>IF(C668="22",(O668*'UNIT VALUES'!$D$41)+(Q668*'UNIT VALUES'!$D$42)+(R668*'UNIT VALUES'!$D$43),IF(C668="66",(Q668*'UNIT VALUES'!$D$31)+(T668*'UNIT VALUES'!$D$33)+(R668*'UNIT VALUES'!$D$34),(Q668*'UNIT VALUES'!$D$31)+(T668*'UNIT VALUES'!$D$32)+(R668*'UNIT VALUES'!$D$34)))</f>
        <v>872332.41287207766</v>
      </c>
      <c r="W668" s="25">
        <f t="shared" si="21"/>
        <v>949356</v>
      </c>
      <c r="X668" s="30">
        <f>ROUND(IF(C668="22", W668*'UNIT VALUES'!$D$44, W668*'UNIT VALUES'!$D$36), 0)</f>
        <v>829928</v>
      </c>
      <c r="Y668" s="168">
        <f>ROUND(IF(C668="22", IF(U668&gt;V668,O668*'UNIT VALUES'!$D$38*'UNIT VALUES'!$D$44,O668*'UNIT VALUES'!$D$41*'UNIT VALUES'!$D$44),IF(U668&gt;V668, O668*'UNIT VALUES'!$D$28*'UNIT VALUES'!$D$36,0)), 0)</f>
        <v>212781</v>
      </c>
      <c r="Z668" s="168">
        <f>ROUND(IF(C668="22", IF(U668&gt;V668,Q668*'UNIT VALUES'!$D$39*'UNIT VALUES'!$D$44,Q668*'UNIT VALUES'!$D$42*'UNIT VALUES'!$D$44), IF(U668&gt;V668, Q668*'UNIT VALUES'!$D$29*'UNIT VALUES'!$D$36, Q668*'UNIT VALUES'!$D$31*'UNIT VALUES'!$D$36)),0)</f>
        <v>506400</v>
      </c>
      <c r="AA668" s="168">
        <f>ROUND(IF(C668="22", IF(U668&gt;V668,0,R668*'UNIT VALUES'!$D$43*'UNIT VALUES'!$D$44),IF(CALCS!U668&gt;CALCS!V668,0,CALCS!R668*'UNIT VALUES'!$D$34*'UNIT VALUES'!$D$36)), 0)</f>
        <v>0</v>
      </c>
      <c r="AB668" s="168">
        <f>ROUND(IF(C668="22",IF(U668&gt;V668,S668*'UNIT VALUES'!$D$40*'UNIT VALUES'!$D$44,0),IF(U668&gt;V668,S668*'UNIT VALUES'!$D$30*'UNIT VALUES'!$D$36)), 0)</f>
        <v>110745</v>
      </c>
      <c r="AC668" s="168">
        <f>ROUND(IF(U668&gt;V668,0,IF(T668&gt;1, IF(C668="66", T668*'UNIT VALUES'!$D$33*'UNIT VALUES'!$D$36,T668*'UNIT VALUES'!$D$32*'UNIT VALUES'!$D$36),0)),0)</f>
        <v>0</v>
      </c>
      <c r="AD668" t="str">
        <f t="shared" si="22"/>
        <v>292562</v>
      </c>
    </row>
    <row r="669" spans="1:30" x14ac:dyDescent="0.25">
      <c r="A669" s="176" t="s">
        <v>6007</v>
      </c>
      <c r="B669" s="176" t="s">
        <v>1935</v>
      </c>
      <c r="C669" s="176" t="s">
        <v>27</v>
      </c>
      <c r="D669" s="176" t="s">
        <v>28</v>
      </c>
      <c r="E669" s="176" t="s">
        <v>1936</v>
      </c>
      <c r="F669" s="176" t="s">
        <v>1950</v>
      </c>
      <c r="G669" s="176" t="s">
        <v>22</v>
      </c>
      <c r="H669" s="176" t="s">
        <v>23</v>
      </c>
      <c r="I669" s="176" t="s">
        <v>78</v>
      </c>
      <c r="J669" s="176" t="s">
        <v>1951</v>
      </c>
      <c r="K669" s="176" t="s">
        <v>3342</v>
      </c>
      <c r="L669" s="176" t="s">
        <v>6008</v>
      </c>
      <c r="M669" s="177">
        <v>0</v>
      </c>
      <c r="N669" s="177">
        <v>0</v>
      </c>
      <c r="O669" s="177">
        <v>43013</v>
      </c>
      <c r="P669" s="177">
        <v>0</v>
      </c>
      <c r="Q669" s="177">
        <v>6178</v>
      </c>
      <c r="R669" s="177">
        <v>2488</v>
      </c>
      <c r="S669" s="177">
        <v>141</v>
      </c>
      <c r="T669" s="24">
        <f>IF(P669&gt;0, ROUND(IF(IF(OR(C669="51", C669="52", C669="66"), (L669*'UNIT VALUES'!$C$26)-CALCS!P669,0)&gt;0, IF(OR(C669="51", C669="52", C669="66"), (L669*'UNIT VALUES'!$C$26)-CALCS!P669,0), 0), 0), ROUND(IF(IF(OR(C669="51", C669="52", C669="66"), (L669*'UNIT VALUES'!$C$26)-CALCS!O669,0)&gt;0, IF(OR(C669="51", C669="52", C669="66"), (L669*'UNIT VALUES'!$C$26)-CALCS!O669,0), 0), 0))</f>
        <v>1582</v>
      </c>
      <c r="U669" s="25">
        <f>IF(C669="22", (O669*'UNIT VALUES'!$D$38)+(Q669*'UNIT VALUES'!$D$39)+(S669*'UNIT VALUES'!$D$40), (O669*'UNIT VALUES'!$D$28)+(Q669*'UNIT VALUES'!$D$29)+(S669*'UNIT VALUES'!$D$30))</f>
        <v>284997.00269541604</v>
      </c>
      <c r="V669" s="25">
        <f>IF(C669="22",(O669*'UNIT VALUES'!$D$41)+(Q669*'UNIT VALUES'!$D$42)+(R669*'UNIT VALUES'!$D$43),IF(C669="66",(Q669*'UNIT VALUES'!$D$31)+(T669*'UNIT VALUES'!$D$33)+(R669*'UNIT VALUES'!$D$34),(Q669*'UNIT VALUES'!$D$31)+(T669*'UNIT VALUES'!$D$32)+(R669*'UNIT VALUES'!$D$34)))</f>
        <v>327155.17449745763</v>
      </c>
      <c r="W669" s="25">
        <f t="shared" si="21"/>
        <v>327155</v>
      </c>
      <c r="X669" s="30">
        <f>ROUND(IF(C669="22", W669*'UNIT VALUES'!$D$44, W669*'UNIT VALUES'!$D$36), 0)</f>
        <v>285999</v>
      </c>
      <c r="Y669" s="168">
        <f>ROUND(IF(C669="22", IF(U669&gt;V669,O669*'UNIT VALUES'!$D$38*'UNIT VALUES'!$D$44,O669*'UNIT VALUES'!$D$41*'UNIT VALUES'!$D$44),IF(U669&gt;V669, O669*'UNIT VALUES'!$D$28*'UNIT VALUES'!$D$36,0)), 0)</f>
        <v>0</v>
      </c>
      <c r="Z669" s="168">
        <f>ROUND(IF(C669="22", IF(U669&gt;V669,Q669*'UNIT VALUES'!$D$39*'UNIT VALUES'!$D$44,Q669*'UNIT VALUES'!$D$42*'UNIT VALUES'!$D$44), IF(U669&gt;V669, Q669*'UNIT VALUES'!$D$29*'UNIT VALUES'!$D$36, Q669*'UNIT VALUES'!$D$31*'UNIT VALUES'!$D$36)),0)</f>
        <v>90490</v>
      </c>
      <c r="AA669" s="168">
        <f>ROUND(IF(C669="22", IF(U669&gt;V669,0,R669*'UNIT VALUES'!$D$43*'UNIT VALUES'!$D$44),IF(CALCS!U669&gt;CALCS!V669,0,CALCS!R669*'UNIT VALUES'!$D$34*'UNIT VALUES'!$D$36)), 0)</f>
        <v>178062</v>
      </c>
      <c r="AB669" s="168">
        <f>ROUND(IF(C669="22",IF(U669&gt;V669,S669*'UNIT VALUES'!$D$40*'UNIT VALUES'!$D$44,0),IF(U669&gt;V669,S669*'UNIT VALUES'!$D$30*'UNIT VALUES'!$D$36)), 0)</f>
        <v>0</v>
      </c>
      <c r="AC669" s="168">
        <f>ROUND(IF(U669&gt;V669,0,IF(T669&gt;1, IF(C669="66", T669*'UNIT VALUES'!$D$33*'UNIT VALUES'!$D$36,T669*'UNIT VALUES'!$D$32*'UNIT VALUES'!$D$36),0)),0)</f>
        <v>17447</v>
      </c>
      <c r="AD669" t="str">
        <f t="shared" si="22"/>
        <v>292628</v>
      </c>
    </row>
    <row r="670" spans="1:30" x14ac:dyDescent="0.25">
      <c r="A670" s="176" t="s">
        <v>6009</v>
      </c>
      <c r="B670" s="176" t="s">
        <v>1935</v>
      </c>
      <c r="C670" s="176" t="s">
        <v>27</v>
      </c>
      <c r="D670" s="176" t="s">
        <v>28</v>
      </c>
      <c r="E670" s="176" t="s">
        <v>1936</v>
      </c>
      <c r="F670" s="176" t="s">
        <v>1953</v>
      </c>
      <c r="G670" s="176" t="s">
        <v>22</v>
      </c>
      <c r="H670" s="176" t="s">
        <v>23</v>
      </c>
      <c r="I670" s="176" t="s">
        <v>1954</v>
      </c>
      <c r="J670" s="176" t="s">
        <v>1955</v>
      </c>
      <c r="K670" s="176" t="s">
        <v>3338</v>
      </c>
      <c r="L670" s="176" t="s">
        <v>6010</v>
      </c>
      <c r="M670" s="177">
        <v>39589</v>
      </c>
      <c r="N670" s="177">
        <v>39246</v>
      </c>
      <c r="O670" s="177">
        <v>52195</v>
      </c>
      <c r="P670" s="177">
        <v>0</v>
      </c>
      <c r="Q670" s="177">
        <v>8882</v>
      </c>
      <c r="R670" s="177">
        <v>4195</v>
      </c>
      <c r="S670" s="177">
        <v>173</v>
      </c>
      <c r="T670" s="24">
        <f>IF(P670&gt;0, ROUND(IF(IF(OR(C670="51", C670="52", C670="66"), (L670*'UNIT VALUES'!$C$26)-CALCS!P670,0)&gt;0, IF(OR(C670="51", C670="52", C670="66"), (L670*'UNIT VALUES'!$C$26)-CALCS!P670,0), 0), 0), ROUND(IF(IF(OR(C670="51", C670="52", C670="66"), (L670*'UNIT VALUES'!$C$26)-CALCS!O670,0)&gt;0, IF(OR(C670="51", C670="52", C670="66"), (L670*'UNIT VALUES'!$C$26)-CALCS!O670,0), 0), 0))</f>
        <v>9754</v>
      </c>
      <c r="U670" s="25">
        <f>IF(C670="22", (O670*'UNIT VALUES'!$D$38)+(Q670*'UNIT VALUES'!$D$39)+(S670*'UNIT VALUES'!$D$40), (O670*'UNIT VALUES'!$D$28)+(Q670*'UNIT VALUES'!$D$29)+(S670*'UNIT VALUES'!$D$30))</f>
        <v>384826.60983318352</v>
      </c>
      <c r="V670" s="25">
        <f>IF(C670="22",(O670*'UNIT VALUES'!$D$41)+(Q670*'UNIT VALUES'!$D$42)+(R670*'UNIT VALUES'!$D$43),IF(C670="66",(Q670*'UNIT VALUES'!$D$31)+(T670*'UNIT VALUES'!$D$33)+(R670*'UNIT VALUES'!$D$34),(Q670*'UNIT VALUES'!$D$31)+(T670*'UNIT VALUES'!$D$32)+(R670*'UNIT VALUES'!$D$34)))</f>
        <v>615301.985622323</v>
      </c>
      <c r="W670" s="25">
        <f t="shared" si="21"/>
        <v>615302</v>
      </c>
      <c r="X670" s="30">
        <f>ROUND(IF(C670="22", W670*'UNIT VALUES'!$D$44, W670*'UNIT VALUES'!$D$36), 0)</f>
        <v>537897</v>
      </c>
      <c r="Y670" s="168">
        <f>ROUND(IF(C670="22", IF(U670&gt;V670,O670*'UNIT VALUES'!$D$38*'UNIT VALUES'!$D$44,O670*'UNIT VALUES'!$D$41*'UNIT VALUES'!$D$44),IF(U670&gt;V670, O670*'UNIT VALUES'!$D$28*'UNIT VALUES'!$D$36,0)), 0)</f>
        <v>0</v>
      </c>
      <c r="Z670" s="168">
        <f>ROUND(IF(C670="22", IF(U670&gt;V670,Q670*'UNIT VALUES'!$D$39*'UNIT VALUES'!$D$44,Q670*'UNIT VALUES'!$D$42*'UNIT VALUES'!$D$44), IF(U670&gt;V670, Q670*'UNIT VALUES'!$D$29*'UNIT VALUES'!$D$36, Q670*'UNIT VALUES'!$D$31*'UNIT VALUES'!$D$36)),0)</f>
        <v>130096</v>
      </c>
      <c r="AA670" s="168">
        <f>ROUND(IF(C670="22", IF(U670&gt;V670,0,R670*'UNIT VALUES'!$D$43*'UNIT VALUES'!$D$44),IF(CALCS!U670&gt;CALCS!V670,0,CALCS!R670*'UNIT VALUES'!$D$34*'UNIT VALUES'!$D$36)), 0)</f>
        <v>300229</v>
      </c>
      <c r="AB670" s="168">
        <f>ROUND(IF(C670="22",IF(U670&gt;V670,S670*'UNIT VALUES'!$D$40*'UNIT VALUES'!$D$44,0),IF(U670&gt;V670,S670*'UNIT VALUES'!$D$30*'UNIT VALUES'!$D$36)), 0)</f>
        <v>0</v>
      </c>
      <c r="AC670" s="168">
        <f>ROUND(IF(U670&gt;V670,0,IF(T670&gt;1, IF(C670="66", T670*'UNIT VALUES'!$D$33*'UNIT VALUES'!$D$36,T670*'UNIT VALUES'!$D$32*'UNIT VALUES'!$D$36),0)),0)</f>
        <v>107572</v>
      </c>
      <c r="AD670" t="str">
        <f t="shared" si="22"/>
        <v>292652</v>
      </c>
    </row>
    <row r="671" spans="1:30" x14ac:dyDescent="0.25">
      <c r="A671" s="176" t="s">
        <v>5696</v>
      </c>
      <c r="B671" s="176" t="s">
        <v>1935</v>
      </c>
      <c r="C671" s="176" t="s">
        <v>27</v>
      </c>
      <c r="D671" s="176" t="s">
        <v>28</v>
      </c>
      <c r="E671" s="176" t="s">
        <v>1936</v>
      </c>
      <c r="F671" s="176" t="s">
        <v>523</v>
      </c>
      <c r="G671" s="176" t="s">
        <v>22</v>
      </c>
      <c r="H671" s="176" t="s">
        <v>23</v>
      </c>
      <c r="I671" s="176" t="s">
        <v>1956</v>
      </c>
      <c r="J671" s="176" t="s">
        <v>1512</v>
      </c>
      <c r="K671" s="176" t="s">
        <v>3338</v>
      </c>
      <c r="L671" s="176" t="s">
        <v>6011</v>
      </c>
      <c r="M671" s="177">
        <v>448031</v>
      </c>
      <c r="N671" s="177">
        <v>448159</v>
      </c>
      <c r="O671" s="177">
        <v>481420</v>
      </c>
      <c r="P671" s="177">
        <v>0</v>
      </c>
      <c r="Q671" s="177">
        <v>87504</v>
      </c>
      <c r="R671" s="177">
        <v>48822</v>
      </c>
      <c r="S671" s="177">
        <v>3087</v>
      </c>
      <c r="T671" s="24">
        <f>IF(P671&gt;0, ROUND(IF(IF(OR(C671="51", C671="52", C671="66"), (L671*'UNIT VALUES'!$C$26)-CALCS!P671,0)&gt;0, IF(OR(C671="51", C671="52", C671="66"), (L671*'UNIT VALUES'!$C$26)-CALCS!P671,0), 0), 0), ROUND(IF(IF(OR(C671="51", C671="52", C671="66"), (L671*'UNIT VALUES'!$C$26)-CALCS!O671,0)&gt;0, IF(OR(C671="51", C671="52", C671="66"), (L671*'UNIT VALUES'!$C$26)-CALCS!O671,0), 0), 0))</f>
        <v>269835</v>
      </c>
      <c r="U671" s="25">
        <f>IF(C671="22", (O671*'UNIT VALUES'!$D$38)+(Q671*'UNIT VALUES'!$D$39)+(S671*'UNIT VALUES'!$D$40), (O671*'UNIT VALUES'!$D$28)+(Q671*'UNIT VALUES'!$D$29)+(S671*'UNIT VALUES'!$D$30))</f>
        <v>3948752.0884964759</v>
      </c>
      <c r="V671" s="25">
        <f>IF(C671="22",(O671*'UNIT VALUES'!$D$41)+(Q671*'UNIT VALUES'!$D$42)+(R671*'UNIT VALUES'!$D$43),IF(C671="66",(Q671*'UNIT VALUES'!$D$31)+(T671*'UNIT VALUES'!$D$33)+(R671*'UNIT VALUES'!$D$34),(Q671*'UNIT VALUES'!$D$31)+(T671*'UNIT VALUES'!$D$32)+(R671*'UNIT VALUES'!$D$34)))</f>
        <v>8867157.2127771489</v>
      </c>
      <c r="W671" s="25">
        <f t="shared" si="21"/>
        <v>8867157</v>
      </c>
      <c r="X671" s="30">
        <f>ROUND(IF(C671="22", W671*'UNIT VALUES'!$D$44, W671*'UNIT VALUES'!$D$36), 0)</f>
        <v>7751674</v>
      </c>
      <c r="Y671" s="168">
        <f>ROUND(IF(C671="22", IF(U671&gt;V671,O671*'UNIT VALUES'!$D$38*'UNIT VALUES'!$D$44,O671*'UNIT VALUES'!$D$41*'UNIT VALUES'!$D$44),IF(U671&gt;V671, O671*'UNIT VALUES'!$D$28*'UNIT VALUES'!$D$36,0)), 0)</f>
        <v>0</v>
      </c>
      <c r="Z671" s="168">
        <f>ROUND(IF(C671="22", IF(U671&gt;V671,Q671*'UNIT VALUES'!$D$39*'UNIT VALUES'!$D$44,Q671*'UNIT VALUES'!$D$42*'UNIT VALUES'!$D$44), IF(U671&gt;V671, Q671*'UNIT VALUES'!$D$29*'UNIT VALUES'!$D$36, Q671*'UNIT VALUES'!$D$31*'UNIT VALUES'!$D$36)),0)</f>
        <v>1281683</v>
      </c>
      <c r="AA671" s="168">
        <f>ROUND(IF(C671="22", IF(U671&gt;V671,0,R671*'UNIT VALUES'!$D$43*'UNIT VALUES'!$D$44),IF(CALCS!U671&gt;CALCS!V671,0,CALCS!R671*'UNIT VALUES'!$D$34*'UNIT VALUES'!$D$36)), 0)</f>
        <v>3494111</v>
      </c>
      <c r="AB671" s="168">
        <f>ROUND(IF(C671="22",IF(U671&gt;V671,S671*'UNIT VALUES'!$D$40*'UNIT VALUES'!$D$44,0),IF(U671&gt;V671,S671*'UNIT VALUES'!$D$30*'UNIT VALUES'!$D$36)), 0)</f>
        <v>0</v>
      </c>
      <c r="AC671" s="168">
        <f>ROUND(IF(U671&gt;V671,0,IF(T671&gt;1, IF(C671="66", T671*'UNIT VALUES'!$D$33*'UNIT VALUES'!$D$36,T671*'UNIT VALUES'!$D$32*'UNIT VALUES'!$D$36),0)),0)</f>
        <v>2975880</v>
      </c>
      <c r="AD671" t="str">
        <f t="shared" si="22"/>
        <v>292670</v>
      </c>
    </row>
    <row r="672" spans="1:30" x14ac:dyDescent="0.25">
      <c r="A672" s="176" t="s">
        <v>6012</v>
      </c>
      <c r="B672" s="176" t="s">
        <v>1935</v>
      </c>
      <c r="C672" s="176" t="s">
        <v>47</v>
      </c>
      <c r="D672" s="176" t="s">
        <v>48</v>
      </c>
      <c r="E672" s="176" t="s">
        <v>1936</v>
      </c>
      <c r="F672" s="176" t="s">
        <v>573</v>
      </c>
      <c r="G672" s="176" t="s">
        <v>22</v>
      </c>
      <c r="H672" s="176" t="s">
        <v>23</v>
      </c>
      <c r="I672" s="176" t="s">
        <v>1958</v>
      </c>
      <c r="J672" s="176" t="s">
        <v>1512</v>
      </c>
      <c r="K672" s="176" t="s">
        <v>3338</v>
      </c>
      <c r="L672" s="176" t="s">
        <v>6013</v>
      </c>
      <c r="M672" s="177">
        <v>0</v>
      </c>
      <c r="N672" s="177">
        <v>0</v>
      </c>
      <c r="O672" s="177">
        <v>96076</v>
      </c>
      <c r="P672" s="177">
        <v>0</v>
      </c>
      <c r="Q672" s="177">
        <v>5998</v>
      </c>
      <c r="R672" s="177">
        <v>705</v>
      </c>
      <c r="S672" s="177">
        <v>484</v>
      </c>
      <c r="T672" s="24">
        <f>IF(P672&gt;0, ROUND(IF(IF(OR(C672="51", C672="52", C672="66"), (L672*'UNIT VALUES'!$C$26)-CALCS!P672,0)&gt;0, IF(OR(C672="51", C672="52", C672="66"), (L672*'UNIT VALUES'!$C$26)-CALCS!P672,0), 0), 0), ROUND(IF(IF(OR(C672="51", C672="52", C672="66"), (L672*'UNIT VALUES'!$C$26)-CALCS!O672,0)&gt;0, IF(OR(C672="51", C672="52", C672="66"), (L672*'UNIT VALUES'!$C$26)-CALCS!O672,0), 0), 0))</f>
        <v>0</v>
      </c>
      <c r="U672" s="25">
        <f>IF(C672="22", (O672*'UNIT VALUES'!$D$38)+(Q672*'UNIT VALUES'!$D$39)+(S672*'UNIT VALUES'!$D$40), (O672*'UNIT VALUES'!$D$28)+(Q672*'UNIT VALUES'!$D$29)+(S672*'UNIT VALUES'!$D$30))</f>
        <v>446326.62479653355</v>
      </c>
      <c r="V672" s="25">
        <f>IF(C672="22",(O672*'UNIT VALUES'!$D$41)+(Q672*'UNIT VALUES'!$D$42)+(R672*'UNIT VALUES'!$D$43),IF(C672="66",(Q672*'UNIT VALUES'!$D$31)+(T672*'UNIT VALUES'!$D$33)+(R672*'UNIT VALUES'!$D$34),(Q672*'UNIT VALUES'!$D$31)+(T672*'UNIT VALUES'!$D$32)+(R672*'UNIT VALUES'!$D$34)))</f>
        <v>158212.24548185396</v>
      </c>
      <c r="W672" s="25">
        <f t="shared" si="21"/>
        <v>446327</v>
      </c>
      <c r="X672" s="30">
        <f>ROUND(IF(C672="22", W672*'UNIT VALUES'!$D$44, W672*'UNIT VALUES'!$D$36), 0)</f>
        <v>390179</v>
      </c>
      <c r="Y672" s="168">
        <f>ROUND(IF(C672="22", IF(U672&gt;V672,O672*'UNIT VALUES'!$D$38*'UNIT VALUES'!$D$44,O672*'UNIT VALUES'!$D$41*'UNIT VALUES'!$D$44),IF(U672&gt;V672, O672*'UNIT VALUES'!$D$28*'UNIT VALUES'!$D$36,0)), 0)</f>
        <v>174683</v>
      </c>
      <c r="Z672" s="168">
        <f>ROUND(IF(C672="22", IF(U672&gt;V672,Q672*'UNIT VALUES'!$D$39*'UNIT VALUES'!$D$44,Q672*'UNIT VALUES'!$D$42*'UNIT VALUES'!$D$44), IF(U672&gt;V672, Q672*'UNIT VALUES'!$D$29*'UNIT VALUES'!$D$36, Q672*'UNIT VALUES'!$D$31*'UNIT VALUES'!$D$36)),0)</f>
        <v>146423</v>
      </c>
      <c r="AA672" s="168">
        <f>ROUND(IF(C672="22", IF(U672&gt;V672,0,R672*'UNIT VALUES'!$D$43*'UNIT VALUES'!$D$44),IF(CALCS!U672&gt;CALCS!V672,0,CALCS!R672*'UNIT VALUES'!$D$34*'UNIT VALUES'!$D$36)), 0)</f>
        <v>0</v>
      </c>
      <c r="AB672" s="168">
        <f>ROUND(IF(C672="22",IF(U672&gt;V672,S672*'UNIT VALUES'!$D$40*'UNIT VALUES'!$D$44,0),IF(U672&gt;V672,S672*'UNIT VALUES'!$D$30*'UNIT VALUES'!$D$36)), 0)</f>
        <v>69073</v>
      </c>
      <c r="AC672" s="168">
        <f>ROUND(IF(U672&gt;V672,0,IF(T672&gt;1, IF(C672="66", T672*'UNIT VALUES'!$D$33*'UNIT VALUES'!$D$36,T672*'UNIT VALUES'!$D$32*'UNIT VALUES'!$D$36),0)),0)</f>
        <v>0</v>
      </c>
      <c r="AD672" t="str">
        <f t="shared" si="22"/>
        <v>292958</v>
      </c>
    </row>
    <row r="673" spans="1:30" x14ac:dyDescent="0.25">
      <c r="A673" s="176" t="s">
        <v>6014</v>
      </c>
      <c r="B673" s="176" t="s">
        <v>1935</v>
      </c>
      <c r="C673" s="176" t="s">
        <v>47</v>
      </c>
      <c r="D673" s="176" t="s">
        <v>48</v>
      </c>
      <c r="E673" s="176" t="s">
        <v>1936</v>
      </c>
      <c r="F673" s="176" t="s">
        <v>699</v>
      </c>
      <c r="G673" s="176" t="s">
        <v>1325</v>
      </c>
      <c r="H673" s="176" t="s">
        <v>23</v>
      </c>
      <c r="I673" s="176" t="s">
        <v>1960</v>
      </c>
      <c r="J673" s="176" t="s">
        <v>1297</v>
      </c>
      <c r="K673" s="176" t="s">
        <v>3342</v>
      </c>
      <c r="L673" s="176" t="s">
        <v>6015</v>
      </c>
      <c r="M673" s="177">
        <v>0</v>
      </c>
      <c r="N673" s="177">
        <v>0</v>
      </c>
      <c r="O673" s="177">
        <v>86274</v>
      </c>
      <c r="P673" s="177">
        <v>0</v>
      </c>
      <c r="Q673" s="177">
        <v>3834</v>
      </c>
      <c r="R673" s="177">
        <v>415</v>
      </c>
      <c r="S673" s="177">
        <v>199</v>
      </c>
      <c r="T673" s="24">
        <f>IF(P673&gt;0, ROUND(IF(IF(OR(C673="51", C673="52", C673="66"), (L673*'UNIT VALUES'!$C$26)-CALCS!P673,0)&gt;0, IF(OR(C673="51", C673="52", C673="66"), (L673*'UNIT VALUES'!$C$26)-CALCS!P673,0), 0), 0), ROUND(IF(IF(OR(C673="51", C673="52", C673="66"), (L673*'UNIT VALUES'!$C$26)-CALCS!O673,0)&gt;0, IF(OR(C673="51", C673="52", C673="66"), (L673*'UNIT VALUES'!$C$26)-CALCS!O673,0), 0), 0))</f>
        <v>0</v>
      </c>
      <c r="U673" s="25">
        <f>IF(C673="22", (O673*'UNIT VALUES'!$D$38)+(Q673*'UNIT VALUES'!$D$39)+(S673*'UNIT VALUES'!$D$40), (O673*'UNIT VALUES'!$D$28)+(Q673*'UNIT VALUES'!$D$29)+(S673*'UNIT VALUES'!$D$30))</f>
        <v>318984.71649826638</v>
      </c>
      <c r="V673" s="25">
        <f>IF(C673="22",(O673*'UNIT VALUES'!$D$41)+(Q673*'UNIT VALUES'!$D$42)+(R673*'UNIT VALUES'!$D$43),IF(C673="66",(Q673*'UNIT VALUES'!$D$31)+(T673*'UNIT VALUES'!$D$33)+(R673*'UNIT VALUES'!$D$34),(Q673*'UNIT VALUES'!$D$31)+(T673*'UNIT VALUES'!$D$32)+(R673*'UNIT VALUES'!$D$34)))</f>
        <v>98213.160576564434</v>
      </c>
      <c r="W673" s="25">
        <f t="shared" si="21"/>
        <v>318985</v>
      </c>
      <c r="X673" s="30">
        <f>ROUND(IF(C673="22", W673*'UNIT VALUES'!$D$44, W673*'UNIT VALUES'!$D$36), 0)</f>
        <v>278857</v>
      </c>
      <c r="Y673" s="168">
        <f>ROUND(IF(C673="22", IF(U673&gt;V673,O673*'UNIT VALUES'!$D$38*'UNIT VALUES'!$D$44,O673*'UNIT VALUES'!$D$41*'UNIT VALUES'!$D$44),IF(U673&gt;V673, O673*'UNIT VALUES'!$D$28*'UNIT VALUES'!$D$36,0)), 0)</f>
        <v>156861</v>
      </c>
      <c r="Z673" s="168">
        <f>ROUND(IF(C673="22", IF(U673&gt;V673,Q673*'UNIT VALUES'!$D$39*'UNIT VALUES'!$D$44,Q673*'UNIT VALUES'!$D$42*'UNIT VALUES'!$D$44), IF(U673&gt;V673, Q673*'UNIT VALUES'!$D$29*'UNIT VALUES'!$D$36, Q673*'UNIT VALUES'!$D$31*'UNIT VALUES'!$D$36)),0)</f>
        <v>93595</v>
      </c>
      <c r="AA673" s="168">
        <f>ROUND(IF(C673="22", IF(U673&gt;V673,0,R673*'UNIT VALUES'!$D$43*'UNIT VALUES'!$D$44),IF(CALCS!U673&gt;CALCS!V673,0,CALCS!R673*'UNIT VALUES'!$D$34*'UNIT VALUES'!$D$36)), 0)</f>
        <v>0</v>
      </c>
      <c r="AB673" s="168">
        <f>ROUND(IF(C673="22",IF(U673&gt;V673,S673*'UNIT VALUES'!$D$40*'UNIT VALUES'!$D$44,0),IF(U673&gt;V673,S673*'UNIT VALUES'!$D$30*'UNIT VALUES'!$D$36)), 0)</f>
        <v>28400</v>
      </c>
      <c r="AC673" s="168">
        <f>ROUND(IF(U673&gt;V673,0,IF(T673&gt;1, IF(C673="66", T673*'UNIT VALUES'!$D$33*'UNIT VALUES'!$D$36,T673*'UNIT VALUES'!$D$32*'UNIT VALUES'!$D$36),0)),0)</f>
        <v>0</v>
      </c>
      <c r="AD673" t="str">
        <f t="shared" si="22"/>
        <v>293852</v>
      </c>
    </row>
    <row r="674" spans="1:30" x14ac:dyDescent="0.25">
      <c r="A674" s="176" t="s">
        <v>6017</v>
      </c>
      <c r="B674" s="176" t="s">
        <v>1935</v>
      </c>
      <c r="C674" s="176" t="s">
        <v>27</v>
      </c>
      <c r="D674" s="176" t="s">
        <v>28</v>
      </c>
      <c r="E674" s="176" t="s">
        <v>1936</v>
      </c>
      <c r="F674" s="176" t="s">
        <v>1963</v>
      </c>
      <c r="G674" s="176" t="s">
        <v>1014</v>
      </c>
      <c r="H674" s="176" t="s">
        <v>23</v>
      </c>
      <c r="I674" s="176" t="s">
        <v>1964</v>
      </c>
      <c r="J674" s="176" t="s">
        <v>1965</v>
      </c>
      <c r="K674" s="176" t="s">
        <v>3338</v>
      </c>
      <c r="L674" s="176" t="s">
        <v>6018</v>
      </c>
      <c r="M674" s="177">
        <v>76691</v>
      </c>
      <c r="N674" s="177">
        <v>76691</v>
      </c>
      <c r="O674" s="177">
        <v>76472</v>
      </c>
      <c r="P674" s="177">
        <v>0</v>
      </c>
      <c r="Q674" s="177">
        <v>14520</v>
      </c>
      <c r="R674" s="177">
        <v>11197</v>
      </c>
      <c r="S674" s="177">
        <v>560</v>
      </c>
      <c r="T674" s="24">
        <f>IF(P674&gt;0, ROUND(IF(IF(OR(C674="51", C674="52", C674="66"), (L674*'UNIT VALUES'!$C$26)-CALCS!P674,0)&gt;0, IF(OR(C674="51", C674="52", C674="66"), (L674*'UNIT VALUES'!$C$26)-CALCS!P674,0), 0), 0), ROUND(IF(IF(OR(C674="51", C674="52", C674="66"), (L674*'UNIT VALUES'!$C$26)-CALCS!O674,0)&gt;0, IF(OR(C674="51", C674="52", C674="66"), (L674*'UNIT VALUES'!$C$26)-CALCS!O674,0), 0), 0))</f>
        <v>49395</v>
      </c>
      <c r="U674" s="25">
        <f>IF(C674="22", (O674*'UNIT VALUES'!$D$38)+(Q674*'UNIT VALUES'!$D$39)+(S674*'UNIT VALUES'!$D$40), (O674*'UNIT VALUES'!$D$28)+(Q674*'UNIT VALUES'!$D$29)+(S674*'UNIT VALUES'!$D$30))</f>
        <v>655936.20721687726</v>
      </c>
      <c r="V674" s="25">
        <f>IF(C674="22",(O674*'UNIT VALUES'!$D$41)+(Q674*'UNIT VALUES'!$D$42)+(R674*'UNIT VALUES'!$D$43),IF(C674="66",(Q674*'UNIT VALUES'!$D$31)+(T674*'UNIT VALUES'!$D$33)+(R674*'UNIT VALUES'!$D$34),(Q674*'UNIT VALUES'!$D$31)+(T674*'UNIT VALUES'!$D$32)+(R674*'UNIT VALUES'!$D$34)))</f>
        <v>1783093.1669911498</v>
      </c>
      <c r="W674" s="25">
        <f t="shared" si="21"/>
        <v>1783093</v>
      </c>
      <c r="X674" s="30">
        <f>ROUND(IF(C674="22", W674*'UNIT VALUES'!$D$44, W674*'UNIT VALUES'!$D$36), 0)</f>
        <v>1558781</v>
      </c>
      <c r="Y674" s="168">
        <f>ROUND(IF(C674="22", IF(U674&gt;V674,O674*'UNIT VALUES'!$D$38*'UNIT VALUES'!$D$44,O674*'UNIT VALUES'!$D$41*'UNIT VALUES'!$D$44),IF(U674&gt;V674, O674*'UNIT VALUES'!$D$28*'UNIT VALUES'!$D$36,0)), 0)</f>
        <v>0</v>
      </c>
      <c r="Z674" s="168">
        <f>ROUND(IF(C674="22", IF(U674&gt;V674,Q674*'UNIT VALUES'!$D$39*'UNIT VALUES'!$D$44,Q674*'UNIT VALUES'!$D$42*'UNIT VALUES'!$D$44), IF(U674&gt;V674, Q674*'UNIT VALUES'!$D$29*'UNIT VALUES'!$D$36, Q674*'UNIT VALUES'!$D$31*'UNIT VALUES'!$D$36)),0)</f>
        <v>212676</v>
      </c>
      <c r="AA674" s="168">
        <f>ROUND(IF(C674="22", IF(U674&gt;V674,0,R674*'UNIT VALUES'!$D$43*'UNIT VALUES'!$D$44),IF(CALCS!U674&gt;CALCS!V674,0,CALCS!R674*'UNIT VALUES'!$D$34*'UNIT VALUES'!$D$36)), 0)</f>
        <v>801351</v>
      </c>
      <c r="AB674" s="168">
        <f>ROUND(IF(C674="22",IF(U674&gt;V674,S674*'UNIT VALUES'!$D$40*'UNIT VALUES'!$D$44,0),IF(U674&gt;V674,S674*'UNIT VALUES'!$D$30*'UNIT VALUES'!$D$36)), 0)</f>
        <v>0</v>
      </c>
      <c r="AC674" s="168">
        <f>ROUND(IF(U674&gt;V674,0,IF(T674&gt;1, IF(C674="66", T674*'UNIT VALUES'!$D$33*'UNIT VALUES'!$D$36,T674*'UNIT VALUES'!$D$32*'UNIT VALUES'!$D$36),0)),0)</f>
        <v>544754</v>
      </c>
      <c r="AD674" t="str">
        <f t="shared" si="22"/>
        <v>294614</v>
      </c>
    </row>
    <row r="675" spans="1:30" x14ac:dyDescent="0.25">
      <c r="A675" s="176" t="s">
        <v>6019</v>
      </c>
      <c r="B675" s="176" t="s">
        <v>1935</v>
      </c>
      <c r="C675" s="176" t="s">
        <v>27</v>
      </c>
      <c r="D675" s="176" t="s">
        <v>28</v>
      </c>
      <c r="E675" s="176" t="s">
        <v>1936</v>
      </c>
      <c r="F675" s="176" t="s">
        <v>1967</v>
      </c>
      <c r="G675" s="176" t="s">
        <v>1713</v>
      </c>
      <c r="H675" s="176" t="s">
        <v>23</v>
      </c>
      <c r="I675" s="176" t="s">
        <v>201</v>
      </c>
      <c r="J675" s="176" t="s">
        <v>1297</v>
      </c>
      <c r="K675" s="176" t="s">
        <v>3342</v>
      </c>
      <c r="L675" s="176" t="s">
        <v>6020</v>
      </c>
      <c r="M675" s="177">
        <v>452804</v>
      </c>
      <c r="N675" s="177">
        <v>453085</v>
      </c>
      <c r="O675" s="177">
        <v>311404</v>
      </c>
      <c r="P675" s="177">
        <v>0</v>
      </c>
      <c r="Q675" s="177">
        <v>83416</v>
      </c>
      <c r="R675" s="177">
        <v>96998</v>
      </c>
      <c r="S675" s="177">
        <v>2691</v>
      </c>
      <c r="T675" s="24">
        <f>IF(P675&gt;0, ROUND(IF(IF(OR(C675="51", C675="52", C675="66"), (L675*'UNIT VALUES'!$C$26)-CALCS!P675,0)&gt;0, IF(OR(C675="51", C675="52", C675="66"), (L675*'UNIT VALUES'!$C$26)-CALCS!P675,0), 0), 0), ROUND(IF(IF(OR(C675="51", C675="52", C675="66"), (L675*'UNIT VALUES'!$C$26)-CALCS!O675,0)&gt;0, IF(OR(C675="51", C675="52", C675="66"), (L675*'UNIT VALUES'!$C$26)-CALCS!O675,0), 0), 0))</f>
        <v>873485</v>
      </c>
      <c r="U675" s="25">
        <f>IF(C675="22", (O675*'UNIT VALUES'!$D$38)+(Q675*'UNIT VALUES'!$D$39)+(S675*'UNIT VALUES'!$D$40), (O675*'UNIT VALUES'!$D$28)+(Q675*'UNIT VALUES'!$D$29)+(S675*'UNIT VALUES'!$D$30))</f>
        <v>3416346.1218194989</v>
      </c>
      <c r="V675" s="25">
        <f>IF(C675="22",(O675*'UNIT VALUES'!$D$41)+(Q675*'UNIT VALUES'!$D$42)+(R675*'UNIT VALUES'!$D$43),IF(C675="66",(Q675*'UNIT VALUES'!$D$31)+(T675*'UNIT VALUES'!$D$33)+(R675*'UNIT VALUES'!$D$34),(Q675*'UNIT VALUES'!$D$31)+(T675*'UNIT VALUES'!$D$32)+(R675*'UNIT VALUES'!$D$34)))</f>
        <v>20358071.955327861</v>
      </c>
      <c r="W675" s="25">
        <f t="shared" si="21"/>
        <v>20358072</v>
      </c>
      <c r="X675" s="30">
        <f>ROUND(IF(C675="22", W675*'UNIT VALUES'!$D$44, W675*'UNIT VALUES'!$D$36), 0)</f>
        <v>17797038</v>
      </c>
      <c r="Y675" s="168">
        <f>ROUND(IF(C675="22", IF(U675&gt;V675,O675*'UNIT VALUES'!$D$38*'UNIT VALUES'!$D$44,O675*'UNIT VALUES'!$D$41*'UNIT VALUES'!$D$44),IF(U675&gt;V675, O675*'UNIT VALUES'!$D$28*'UNIT VALUES'!$D$36,0)), 0)</f>
        <v>0</v>
      </c>
      <c r="Z675" s="168">
        <f>ROUND(IF(C675="22", IF(U675&gt;V675,Q675*'UNIT VALUES'!$D$39*'UNIT VALUES'!$D$44,Q675*'UNIT VALUES'!$D$42*'UNIT VALUES'!$D$44), IF(U675&gt;V675, Q675*'UNIT VALUES'!$D$29*'UNIT VALUES'!$D$36, Q675*'UNIT VALUES'!$D$31*'UNIT VALUES'!$D$36)),0)</f>
        <v>1221806</v>
      </c>
      <c r="AA675" s="168">
        <f>ROUND(IF(C675="22", IF(U675&gt;V675,0,R675*'UNIT VALUES'!$D$43*'UNIT VALUES'!$D$44),IF(CALCS!U675&gt;CALCS!V675,0,CALCS!R675*'UNIT VALUES'!$D$34*'UNIT VALUES'!$D$36)), 0)</f>
        <v>6941989</v>
      </c>
      <c r="AB675" s="168">
        <f>ROUND(IF(C675="22",IF(U675&gt;V675,S675*'UNIT VALUES'!$D$40*'UNIT VALUES'!$D$44,0),IF(U675&gt;V675,S675*'UNIT VALUES'!$D$30*'UNIT VALUES'!$D$36)), 0)</f>
        <v>0</v>
      </c>
      <c r="AC675" s="168">
        <f>ROUND(IF(U675&gt;V675,0,IF(T675&gt;1, IF(C675="66", T675*'UNIT VALUES'!$D$33*'UNIT VALUES'!$D$36,T675*'UNIT VALUES'!$D$32*'UNIT VALUES'!$D$36),0)),0)</f>
        <v>9633244</v>
      </c>
      <c r="AD675" t="str">
        <f t="shared" si="22"/>
        <v>294626</v>
      </c>
    </row>
    <row r="676" spans="1:30" x14ac:dyDescent="0.25">
      <c r="A676" s="176" t="s">
        <v>5625</v>
      </c>
      <c r="B676" s="176" t="s">
        <v>1935</v>
      </c>
      <c r="C676" s="176" t="s">
        <v>27</v>
      </c>
      <c r="D676" s="176" t="s">
        <v>28</v>
      </c>
      <c r="E676" s="176" t="s">
        <v>1936</v>
      </c>
      <c r="F676" s="176" t="s">
        <v>1968</v>
      </c>
      <c r="G676" s="176" t="s">
        <v>22</v>
      </c>
      <c r="H676" s="176" t="s">
        <v>23</v>
      </c>
      <c r="I676" s="176" t="s">
        <v>654</v>
      </c>
      <c r="J676" s="176" t="s">
        <v>1969</v>
      </c>
      <c r="K676" s="176" t="s">
        <v>3338</v>
      </c>
      <c r="L676" s="176" t="s">
        <v>6021</v>
      </c>
      <c r="M676" s="177">
        <v>133116</v>
      </c>
      <c r="N676" s="177">
        <v>133116</v>
      </c>
      <c r="O676" s="177">
        <v>167319</v>
      </c>
      <c r="P676" s="177">
        <v>0</v>
      </c>
      <c r="Q676" s="177">
        <v>39370</v>
      </c>
      <c r="R676" s="177">
        <v>9728</v>
      </c>
      <c r="S676" s="177">
        <v>933</v>
      </c>
      <c r="T676" s="24">
        <f>IF(P676&gt;0, ROUND(IF(IF(OR(C676="51", C676="52", C676="66"), (L676*'UNIT VALUES'!$C$26)-CALCS!P676,0)&gt;0, IF(OR(C676="51", C676="52", C676="66"), (L676*'UNIT VALUES'!$C$26)-CALCS!P676,0), 0), 0), ROUND(IF(IF(OR(C676="51", C676="52", C676="66"), (L676*'UNIT VALUES'!$C$26)-CALCS!O676,0)&gt;0, IF(OR(C676="51", C676="52", C676="66"), (L676*'UNIT VALUES'!$C$26)-CALCS!O676,0), 0), 0))</f>
        <v>0</v>
      </c>
      <c r="U676" s="25">
        <f>IF(C676="22", (O676*'UNIT VALUES'!$D$38)+(Q676*'UNIT VALUES'!$D$39)+(S676*'UNIT VALUES'!$D$40), (O676*'UNIT VALUES'!$D$28)+(Q676*'UNIT VALUES'!$D$29)+(S676*'UNIT VALUES'!$D$30))</f>
        <v>1599705.4960873153</v>
      </c>
      <c r="V676" s="25">
        <f>IF(C676="22",(O676*'UNIT VALUES'!$D$41)+(Q676*'UNIT VALUES'!$D$42)+(R676*'UNIT VALUES'!$D$43),IF(C676="66",(Q676*'UNIT VALUES'!$D$31)+(T676*'UNIT VALUES'!$D$33)+(R676*'UNIT VALUES'!$D$34),(Q676*'UNIT VALUES'!$D$31)+(T676*'UNIT VALUES'!$D$32)+(R676*'UNIT VALUES'!$D$34)))</f>
        <v>1456044.5102374917</v>
      </c>
      <c r="W676" s="25">
        <f t="shared" si="21"/>
        <v>1599705</v>
      </c>
      <c r="X676" s="30">
        <f>ROUND(IF(C676="22", W676*'UNIT VALUES'!$D$44, W676*'UNIT VALUES'!$D$36), 0)</f>
        <v>1398463</v>
      </c>
      <c r="Y676" s="168">
        <f>ROUND(IF(C676="22", IF(U676&gt;V676,O676*'UNIT VALUES'!$D$38*'UNIT VALUES'!$D$44,O676*'UNIT VALUES'!$D$41*'UNIT VALUES'!$D$44),IF(U676&gt;V676, O676*'UNIT VALUES'!$D$28*'UNIT VALUES'!$D$36,0)), 0)</f>
        <v>304216</v>
      </c>
      <c r="Z676" s="168">
        <f>ROUND(IF(C676="22", IF(U676&gt;V676,Q676*'UNIT VALUES'!$D$39*'UNIT VALUES'!$D$44,Q676*'UNIT VALUES'!$D$42*'UNIT VALUES'!$D$44), IF(U676&gt;V676, Q676*'UNIT VALUES'!$D$29*'UNIT VALUES'!$D$36, Q676*'UNIT VALUES'!$D$31*'UNIT VALUES'!$D$36)),0)</f>
        <v>961096</v>
      </c>
      <c r="AA676" s="168">
        <f>ROUND(IF(C676="22", IF(U676&gt;V676,0,R676*'UNIT VALUES'!$D$43*'UNIT VALUES'!$D$44),IF(CALCS!U676&gt;CALCS!V676,0,CALCS!R676*'UNIT VALUES'!$D$34*'UNIT VALUES'!$D$36)), 0)</f>
        <v>0</v>
      </c>
      <c r="AB676" s="168">
        <f>ROUND(IF(C676="22",IF(U676&gt;V676,S676*'UNIT VALUES'!$D$40*'UNIT VALUES'!$D$44,0),IF(U676&gt;V676,S676*'UNIT VALUES'!$D$30*'UNIT VALUES'!$D$36)), 0)</f>
        <v>133151</v>
      </c>
      <c r="AC676" s="168">
        <f>ROUND(IF(U676&gt;V676,0,IF(T676&gt;1, IF(C676="66", T676*'UNIT VALUES'!$D$33*'UNIT VALUES'!$D$36,T676*'UNIT VALUES'!$D$32*'UNIT VALUES'!$D$36),0)),0)</f>
        <v>0</v>
      </c>
      <c r="AD676" t="str">
        <f t="shared" si="22"/>
        <v>294884</v>
      </c>
    </row>
    <row r="677" spans="1:30" x14ac:dyDescent="0.25">
      <c r="A677" s="176" t="s">
        <v>4820</v>
      </c>
      <c r="B677" s="176" t="s">
        <v>1935</v>
      </c>
      <c r="C677" s="176" t="s">
        <v>99</v>
      </c>
      <c r="D677" s="176" t="s">
        <v>100</v>
      </c>
      <c r="E677" s="176" t="s">
        <v>1936</v>
      </c>
      <c r="F677" s="176" t="s">
        <v>778</v>
      </c>
      <c r="G677" s="176" t="s">
        <v>472</v>
      </c>
      <c r="H677" s="176" t="s">
        <v>23</v>
      </c>
      <c r="I677" s="176" t="s">
        <v>23</v>
      </c>
      <c r="J677" s="176" t="s">
        <v>1297</v>
      </c>
      <c r="K677" s="176" t="s">
        <v>3342</v>
      </c>
      <c r="L677" s="176" t="s">
        <v>6022</v>
      </c>
      <c r="M677" s="177">
        <v>0</v>
      </c>
      <c r="N677" s="177">
        <v>0</v>
      </c>
      <c r="O677" s="177">
        <v>223029</v>
      </c>
      <c r="P677" s="177">
        <v>0</v>
      </c>
      <c r="Q677" s="177">
        <v>23714</v>
      </c>
      <c r="R677" s="177">
        <v>3875</v>
      </c>
      <c r="S677" s="177">
        <v>1114</v>
      </c>
      <c r="T677" s="24">
        <f>IF(P677&gt;0, ROUND(IF(IF(OR(C677="51", C677="52", C677="66"), (L677*'UNIT VALUES'!$C$26)-CALCS!P677,0)&gt;0, IF(OR(C677="51", C677="52", C677="66"), (L677*'UNIT VALUES'!$C$26)-CALCS!P677,0), 0), 0), ROUND(IF(IF(OR(C677="51", C677="52", C677="66"), (L677*'UNIT VALUES'!$C$26)-CALCS!O677,0)&gt;0, IF(OR(C677="51", C677="52", C677="66"), (L677*'UNIT VALUES'!$C$26)-CALCS!O677,0), 0), 0))</f>
        <v>0</v>
      </c>
      <c r="U677" s="25">
        <f>IF(C677="22", (O677*'UNIT VALUES'!$D$38)+(Q677*'UNIT VALUES'!$D$39)+(S677*'UNIT VALUES'!$D$40), (O677*'UNIT VALUES'!$D$28)+(Q677*'UNIT VALUES'!$D$29)+(S677*'UNIT VALUES'!$D$30))</f>
        <v>1307929.3513563836</v>
      </c>
      <c r="V677" s="25">
        <f>IF(C677="22",(O677*'UNIT VALUES'!$D$41)+(Q677*'UNIT VALUES'!$D$42)+(R677*'UNIT VALUES'!$D$43),IF(C677="66",(Q677*'UNIT VALUES'!$D$31)+(T677*'UNIT VALUES'!$D$33)+(R677*'UNIT VALUES'!$D$34),(Q677*'UNIT VALUES'!$D$31)+(T677*'UNIT VALUES'!$D$32)+(R677*'UNIT VALUES'!$D$34)))</f>
        <v>714561.04049238714</v>
      </c>
      <c r="W677" s="25">
        <f t="shared" si="21"/>
        <v>1307929</v>
      </c>
      <c r="X677" s="30">
        <f>ROUND(IF(C677="22", W677*'UNIT VALUES'!$D$44, W677*'UNIT VALUES'!$D$36), 0)</f>
        <v>1143392</v>
      </c>
      <c r="Y677" s="168">
        <f>ROUND(IF(C677="22", IF(U677&gt;V677,O677*'UNIT VALUES'!$D$38*'UNIT VALUES'!$D$44,O677*'UNIT VALUES'!$D$41*'UNIT VALUES'!$D$44),IF(U677&gt;V677, O677*'UNIT VALUES'!$D$28*'UNIT VALUES'!$D$36,0)), 0)</f>
        <v>405506</v>
      </c>
      <c r="Z677" s="168">
        <f>ROUND(IF(C677="22", IF(U677&gt;V677,Q677*'UNIT VALUES'!$D$39*'UNIT VALUES'!$D$44,Q677*'UNIT VALUES'!$D$42*'UNIT VALUES'!$D$44), IF(U677&gt;V677, Q677*'UNIT VALUES'!$D$29*'UNIT VALUES'!$D$36, Q677*'UNIT VALUES'!$D$31*'UNIT VALUES'!$D$36)),0)</f>
        <v>578904</v>
      </c>
      <c r="AA677" s="168">
        <f>ROUND(IF(C677="22", IF(U677&gt;V677,0,R677*'UNIT VALUES'!$D$43*'UNIT VALUES'!$D$44),IF(CALCS!U677&gt;CALCS!V677,0,CALCS!R677*'UNIT VALUES'!$D$34*'UNIT VALUES'!$D$36)), 0)</f>
        <v>0</v>
      </c>
      <c r="AB677" s="168">
        <f>ROUND(IF(C677="22",IF(U677&gt;V677,S677*'UNIT VALUES'!$D$40*'UNIT VALUES'!$D$44,0),IF(U677&gt;V677,S677*'UNIT VALUES'!$D$30*'UNIT VALUES'!$D$36)), 0)</f>
        <v>158982</v>
      </c>
      <c r="AC677" s="168">
        <f>ROUND(IF(U677&gt;V677,0,IF(T677&gt;1, IF(C677="66", T677*'UNIT VALUES'!$D$33*'UNIT VALUES'!$D$36,T677*'UNIT VALUES'!$D$32*'UNIT VALUES'!$D$36),0)),0)</f>
        <v>0</v>
      </c>
      <c r="AD677" t="str">
        <f t="shared" si="22"/>
        <v>299099</v>
      </c>
    </row>
    <row r="678" spans="1:30" x14ac:dyDescent="0.25">
      <c r="A678" s="176" t="s">
        <v>6023</v>
      </c>
      <c r="B678" s="176" t="s">
        <v>1935</v>
      </c>
      <c r="C678" s="176" t="s">
        <v>99</v>
      </c>
      <c r="D678" s="176" t="s">
        <v>100</v>
      </c>
      <c r="E678" s="176" t="s">
        <v>1936</v>
      </c>
      <c r="F678" s="176" t="s">
        <v>1971</v>
      </c>
      <c r="G678" s="176" t="s">
        <v>1325</v>
      </c>
      <c r="H678" s="176" t="s">
        <v>23</v>
      </c>
      <c r="I678" s="176" t="s">
        <v>23</v>
      </c>
      <c r="J678" s="176" t="s">
        <v>1297</v>
      </c>
      <c r="K678" s="176" t="s">
        <v>3342</v>
      </c>
      <c r="L678" s="176" t="s">
        <v>7151</v>
      </c>
      <c r="M678" s="177">
        <v>0</v>
      </c>
      <c r="N678" s="177">
        <v>0</v>
      </c>
      <c r="O678" s="177">
        <v>288862</v>
      </c>
      <c r="P678" s="177">
        <v>0</v>
      </c>
      <c r="Q678" s="177">
        <v>18810</v>
      </c>
      <c r="R678" s="177">
        <v>3456</v>
      </c>
      <c r="S678" s="177">
        <v>897</v>
      </c>
      <c r="T678" s="24">
        <f>IF(P678&gt;0, ROUND(IF(IF(OR(C678="51", C678="52", C678="66"), (L678*'UNIT VALUES'!$C$26)-CALCS!P678,0)&gt;0, IF(OR(C678="51", C678="52", C678="66"), (L678*'UNIT VALUES'!$C$26)-CALCS!P678,0), 0), 0), ROUND(IF(IF(OR(C678="51", C678="52", C678="66"), (L678*'UNIT VALUES'!$C$26)-CALCS!O678,0)&gt;0, IF(OR(C678="51", C678="52", C678="66"), (L678*'UNIT VALUES'!$C$26)-CALCS!O678,0), 0), 0))</f>
        <v>0</v>
      </c>
      <c r="U678" s="25">
        <f>IF(C678="22", (O678*'UNIT VALUES'!$D$38)+(Q678*'UNIT VALUES'!$D$39)+(S678*'UNIT VALUES'!$D$40), (O678*'UNIT VALUES'!$D$28)+(Q678*'UNIT VALUES'!$D$29)+(S678*'UNIT VALUES'!$D$30))</f>
        <v>1272481.4537520611</v>
      </c>
      <c r="V678" s="25">
        <f>IF(C678="22",(O678*'UNIT VALUES'!$D$41)+(Q678*'UNIT VALUES'!$D$42)+(R678*'UNIT VALUES'!$D$43),IF(C678="66",(Q678*'UNIT VALUES'!$D$31)+(T678*'UNIT VALUES'!$D$33)+(R678*'UNIT VALUES'!$D$34),(Q678*'UNIT VALUES'!$D$31)+(T678*'UNIT VALUES'!$D$32)+(R678*'UNIT VALUES'!$D$34)))</f>
        <v>598092.67447676323</v>
      </c>
      <c r="W678" s="25">
        <f t="shared" si="21"/>
        <v>1272481</v>
      </c>
      <c r="X678" s="30">
        <f>ROUND(IF(C678="22", W678*'UNIT VALUES'!$D$44, W678*'UNIT VALUES'!$D$36), 0)</f>
        <v>1112404</v>
      </c>
      <c r="Y678" s="168">
        <f>ROUND(IF(C678="22", IF(U678&gt;V678,O678*'UNIT VALUES'!$D$38*'UNIT VALUES'!$D$44,O678*'UNIT VALUES'!$D$41*'UNIT VALUES'!$D$44),IF(U678&gt;V678, O678*'UNIT VALUES'!$D$28*'UNIT VALUES'!$D$36,0)), 0)</f>
        <v>525203</v>
      </c>
      <c r="Z678" s="168">
        <f>ROUND(IF(C678="22", IF(U678&gt;V678,Q678*'UNIT VALUES'!$D$39*'UNIT VALUES'!$D$44,Q678*'UNIT VALUES'!$D$42*'UNIT VALUES'!$D$44), IF(U678&gt;V678, Q678*'UNIT VALUES'!$D$29*'UNIT VALUES'!$D$36, Q678*'UNIT VALUES'!$D$31*'UNIT VALUES'!$D$36)),0)</f>
        <v>459188</v>
      </c>
      <c r="AA678" s="168">
        <f>ROUND(IF(C678="22", IF(U678&gt;V678,0,R678*'UNIT VALUES'!$D$43*'UNIT VALUES'!$D$44),IF(CALCS!U678&gt;CALCS!V678,0,CALCS!R678*'UNIT VALUES'!$D$34*'UNIT VALUES'!$D$36)), 0)</f>
        <v>0</v>
      </c>
      <c r="AB678" s="168">
        <f>ROUND(IF(C678="22",IF(U678&gt;V678,S678*'UNIT VALUES'!$D$40*'UNIT VALUES'!$D$44,0),IF(U678&gt;V678,S678*'UNIT VALUES'!$D$30*'UNIT VALUES'!$D$36)), 0)</f>
        <v>128014</v>
      </c>
      <c r="AC678" s="168">
        <f>ROUND(IF(U678&gt;V678,0,IF(T678&gt;1, IF(C678="66", T678*'UNIT VALUES'!$D$33*'UNIT VALUES'!$D$36,T678*'UNIT VALUES'!$D$32*'UNIT VALUES'!$D$36),0)),0)</f>
        <v>0</v>
      </c>
      <c r="AD678" t="str">
        <f t="shared" si="22"/>
        <v>299183</v>
      </c>
    </row>
    <row r="679" spans="1:30" x14ac:dyDescent="0.25">
      <c r="A679" s="176" t="s">
        <v>5994</v>
      </c>
      <c r="B679" s="176" t="s">
        <v>1935</v>
      </c>
      <c r="C679" s="176" t="s">
        <v>99</v>
      </c>
      <c r="D679" s="176" t="s">
        <v>100</v>
      </c>
      <c r="E679" s="176" t="s">
        <v>1936</v>
      </c>
      <c r="F679" s="176" t="s">
        <v>1972</v>
      </c>
      <c r="G679" s="176" t="s">
        <v>1944</v>
      </c>
      <c r="H679" s="176" t="s">
        <v>23</v>
      </c>
      <c r="I679" s="176" t="s">
        <v>23</v>
      </c>
      <c r="J679" s="176" t="s">
        <v>1297</v>
      </c>
      <c r="K679" s="176" t="s">
        <v>3342</v>
      </c>
      <c r="L679" s="176" t="s">
        <v>6024</v>
      </c>
      <c r="M679" s="177">
        <v>895824</v>
      </c>
      <c r="N679" s="177">
        <v>896631</v>
      </c>
      <c r="O679" s="177">
        <v>918449</v>
      </c>
      <c r="P679" s="177">
        <v>0</v>
      </c>
      <c r="Q679" s="177">
        <v>102777</v>
      </c>
      <c r="R679" s="177">
        <v>42316</v>
      </c>
      <c r="S679" s="177">
        <v>4117</v>
      </c>
      <c r="T679" s="24">
        <f>IF(P679&gt;0, ROUND(IF(IF(OR(C679="51", C679="52", C679="66"), (L679*'UNIT VALUES'!$C$26)-CALCS!P679,0)&gt;0, IF(OR(C679="51", C679="52", C679="66"), (L679*'UNIT VALUES'!$C$26)-CALCS!P679,0), 0), 0), ROUND(IF(IF(OR(C679="51", C679="52", C679="66"), (L679*'UNIT VALUES'!$C$26)-CALCS!O679,0)&gt;0, IF(OR(C679="51", C679="52", C679="66"), (L679*'UNIT VALUES'!$C$26)-CALCS!O679,0), 0), 0))</f>
        <v>107212</v>
      </c>
      <c r="U679" s="25">
        <f>IF(C679="22", (O679*'UNIT VALUES'!$D$38)+(Q679*'UNIT VALUES'!$D$39)+(S679*'UNIT VALUES'!$D$40), (O679*'UNIT VALUES'!$D$28)+(Q679*'UNIT VALUES'!$D$29)+(S679*'UNIT VALUES'!$D$30))</f>
        <v>5452336.0703841047</v>
      </c>
      <c r="V679" s="25">
        <f>IF(C679="22",(O679*'UNIT VALUES'!$D$41)+(Q679*'UNIT VALUES'!$D$42)+(R679*'UNIT VALUES'!$D$43),IF(C679="66",(Q679*'UNIT VALUES'!$D$31)+(T679*'UNIT VALUES'!$D$33)+(R679*'UNIT VALUES'!$D$34),(Q679*'UNIT VALUES'!$D$31)+(T679*'UNIT VALUES'!$D$32)+(R679*'UNIT VALUES'!$D$34)))</f>
        <v>6412073.8168381508</v>
      </c>
      <c r="W679" s="25">
        <f t="shared" si="21"/>
        <v>6412074</v>
      </c>
      <c r="X679" s="30">
        <f>ROUND(IF(C679="22", W679*'UNIT VALUES'!$D$44, W679*'UNIT VALUES'!$D$36), 0)</f>
        <v>5605439</v>
      </c>
      <c r="Y679" s="168">
        <f>ROUND(IF(C679="22", IF(U679&gt;V679,O679*'UNIT VALUES'!$D$38*'UNIT VALUES'!$D$44,O679*'UNIT VALUES'!$D$41*'UNIT VALUES'!$D$44),IF(U679&gt;V679, O679*'UNIT VALUES'!$D$28*'UNIT VALUES'!$D$36,0)), 0)</f>
        <v>0</v>
      </c>
      <c r="Z679" s="168">
        <f>ROUND(IF(C679="22", IF(U679&gt;V679,Q679*'UNIT VALUES'!$D$39*'UNIT VALUES'!$D$44,Q679*'UNIT VALUES'!$D$42*'UNIT VALUES'!$D$44), IF(U679&gt;V679, Q679*'UNIT VALUES'!$D$29*'UNIT VALUES'!$D$36, Q679*'UNIT VALUES'!$D$31*'UNIT VALUES'!$D$36)),0)</f>
        <v>1505389</v>
      </c>
      <c r="AA679" s="168">
        <f>ROUND(IF(C679="22", IF(U679&gt;V679,0,R679*'UNIT VALUES'!$D$43*'UNIT VALUES'!$D$44),IF(CALCS!U679&gt;CALCS!V679,0,CALCS!R679*'UNIT VALUES'!$D$34*'UNIT VALUES'!$D$36)), 0)</f>
        <v>3028487</v>
      </c>
      <c r="AB679" s="168">
        <f>ROUND(IF(C679="22",IF(U679&gt;V679,S679*'UNIT VALUES'!$D$40*'UNIT VALUES'!$D$44,0),IF(U679&gt;V679,S679*'UNIT VALUES'!$D$30*'UNIT VALUES'!$D$36)), 0)</f>
        <v>0</v>
      </c>
      <c r="AC679" s="168">
        <f>ROUND(IF(U679&gt;V679,0,IF(T679&gt;1, IF(C679="66", T679*'UNIT VALUES'!$D$33*'UNIT VALUES'!$D$36,T679*'UNIT VALUES'!$D$32*'UNIT VALUES'!$D$36),0)),0)</f>
        <v>1071562</v>
      </c>
      <c r="AD679" t="str">
        <f t="shared" si="22"/>
        <v>299189</v>
      </c>
    </row>
    <row r="680" spans="1:30" x14ac:dyDescent="0.25">
      <c r="A680" s="176" t="s">
        <v>6025</v>
      </c>
      <c r="B680" s="176" t="s">
        <v>1974</v>
      </c>
      <c r="C680" s="176" t="s">
        <v>19</v>
      </c>
      <c r="D680" s="176" t="s">
        <v>20</v>
      </c>
      <c r="E680" s="176" t="s">
        <v>1975</v>
      </c>
      <c r="F680" s="176" t="s">
        <v>4738</v>
      </c>
      <c r="G680" s="176" t="s">
        <v>22</v>
      </c>
      <c r="H680" s="176" t="s">
        <v>23</v>
      </c>
      <c r="I680" s="176" t="s">
        <v>23</v>
      </c>
      <c r="J680" s="176" t="s">
        <v>24</v>
      </c>
      <c r="K680" s="176" t="s">
        <v>2516</v>
      </c>
      <c r="L680" s="176" t="s">
        <v>4789</v>
      </c>
      <c r="M680" s="177">
        <v>2520770</v>
      </c>
      <c r="N680" s="177">
        <v>2520638</v>
      </c>
      <c r="O680" s="177">
        <v>2612022</v>
      </c>
      <c r="P680" s="177">
        <v>0</v>
      </c>
      <c r="Q680" s="177">
        <v>544928</v>
      </c>
      <c r="R680" s="177">
        <v>52687</v>
      </c>
      <c r="S680" s="177">
        <v>26255</v>
      </c>
      <c r="T680" s="24">
        <f>IF(P680&gt;0, ROUND(IF(IF(OR(C680="51", C680="52", C680="66"), (L680*'UNIT VALUES'!$C$26)-CALCS!P680,0)&gt;0, IF(OR(C680="51", C680="52", C680="66"), (L680*'UNIT VALUES'!$C$26)-CALCS!P680,0), 0), 0), ROUND(IF(IF(OR(C680="51", C680="52", C680="66"), (L680*'UNIT VALUES'!$C$26)-CALCS!O680,0)&gt;0, IF(OR(C680="51", C680="52", C680="66"), (L680*'UNIT VALUES'!$C$26)-CALCS!O680,0), 0), 0))</f>
        <v>0</v>
      </c>
      <c r="U680" s="25">
        <f>IF(C680="22", (O680*'UNIT VALUES'!$D$38)+(Q680*'UNIT VALUES'!$D$39)+(S680*'UNIT VALUES'!$D$40), (O680*'UNIT VALUES'!$D$28)+(Q680*'UNIT VALUES'!$D$29)+(S680*'UNIT VALUES'!$D$30))</f>
        <v>29877473.101318799</v>
      </c>
      <c r="V680" s="25">
        <f>IF(C680="22",(O680*'UNIT VALUES'!$D$41)+(Q680*'UNIT VALUES'!$D$42)+(R680*'UNIT VALUES'!$D$43),IF(C680="66",(Q680*'UNIT VALUES'!$D$31)+(T680*'UNIT VALUES'!$D$33)+(R680*'UNIT VALUES'!$D$34),(Q680*'UNIT VALUES'!$D$31)+(T680*'UNIT VALUES'!$D$32)+(R680*'UNIT VALUES'!$D$34)))</f>
        <v>18797336.056849908</v>
      </c>
      <c r="W680" s="25">
        <f t="shared" si="21"/>
        <v>29877473</v>
      </c>
      <c r="X680" s="30">
        <f>ROUND(IF(C680="22", W680*'UNIT VALUES'!$D$44, W680*'UNIT VALUES'!$D$36), 0)</f>
        <v>24855799</v>
      </c>
      <c r="Y680" s="168">
        <f>ROUND(IF(C680="22", IF(U680&gt;V680,O680*'UNIT VALUES'!$D$38*'UNIT VALUES'!$D$44,O680*'UNIT VALUES'!$D$41*'UNIT VALUES'!$D$44),IF(U680&gt;V680, O680*'UNIT VALUES'!$D$28*'UNIT VALUES'!$D$36,0)), 0)</f>
        <v>4786280</v>
      </c>
      <c r="Z680" s="168">
        <f>ROUND(IF(C680="22", IF(U680&gt;V680,Q680*'UNIT VALUES'!$D$39*'UNIT VALUES'!$D$44,Q680*'UNIT VALUES'!$D$42*'UNIT VALUES'!$D$44), IF(U680&gt;V680, Q680*'UNIT VALUES'!$D$29*'UNIT VALUES'!$D$36, Q680*'UNIT VALUES'!$D$31*'UNIT VALUES'!$D$36)),0)</f>
        <v>14008206</v>
      </c>
      <c r="AA680" s="168">
        <f>ROUND(IF(C680="22", IF(U680&gt;V680,0,R680*'UNIT VALUES'!$D$43*'UNIT VALUES'!$D$44),IF(CALCS!U680&gt;CALCS!V680,0,CALCS!R680*'UNIT VALUES'!$D$34*'UNIT VALUES'!$D$36)), 0)</f>
        <v>0</v>
      </c>
      <c r="AB680" s="168">
        <f>ROUND(IF(C680="22",IF(U680&gt;V680,S680*'UNIT VALUES'!$D$40*'UNIT VALUES'!$D$44,0),IF(U680&gt;V680,S680*'UNIT VALUES'!$D$30*'UNIT VALUES'!$D$36)), 0)</f>
        <v>6061313</v>
      </c>
      <c r="AC680" s="168">
        <f>ROUND(IF(U680&gt;V680,0,IF(T680&gt;1, IF(C680="66", T680*'UNIT VALUES'!$D$33*'UNIT VALUES'!$D$36,T680*'UNIT VALUES'!$D$32*'UNIT VALUES'!$D$36),0)),0)</f>
        <v>0</v>
      </c>
      <c r="AD680" t="str">
        <f t="shared" si="22"/>
        <v>289999</v>
      </c>
    </row>
    <row r="681" spans="1:30" x14ac:dyDescent="0.25">
      <c r="A681" s="176" t="s">
        <v>6026</v>
      </c>
      <c r="B681" s="176" t="s">
        <v>1974</v>
      </c>
      <c r="C681" s="176" t="s">
        <v>27</v>
      </c>
      <c r="D681" s="176" t="s">
        <v>28</v>
      </c>
      <c r="E681" s="176" t="s">
        <v>1975</v>
      </c>
      <c r="F681" s="176" t="s">
        <v>1977</v>
      </c>
      <c r="G681" s="176" t="s">
        <v>461</v>
      </c>
      <c r="H681" s="176" t="s">
        <v>23</v>
      </c>
      <c r="I681" s="176" t="s">
        <v>1978</v>
      </c>
      <c r="J681" s="176" t="s">
        <v>1979</v>
      </c>
      <c r="K681" s="176" t="s">
        <v>2516</v>
      </c>
      <c r="L681" s="176" t="s">
        <v>6027</v>
      </c>
      <c r="M681" s="177">
        <v>49311</v>
      </c>
      <c r="N681" s="177">
        <v>49311</v>
      </c>
      <c r="O681" s="177">
        <v>45975</v>
      </c>
      <c r="P681" s="177">
        <v>0</v>
      </c>
      <c r="Q681" s="177">
        <v>10260</v>
      </c>
      <c r="R681" s="177">
        <v>685</v>
      </c>
      <c r="S681" s="177">
        <v>717</v>
      </c>
      <c r="T681" s="24">
        <f>IF(P681&gt;0, ROUND(IF(IF(OR(C681="51", C681="52", C681="66"), (L681*'UNIT VALUES'!$C$26)-CALCS!P681,0)&gt;0, IF(OR(C681="51", C681="52", C681="66"), (L681*'UNIT VALUES'!$C$26)-CALCS!P681,0), 0), 0), ROUND(IF(IF(OR(C681="51", C681="52", C681="66"), (L681*'UNIT VALUES'!$C$26)-CALCS!O681,0)&gt;0, IF(OR(C681="51", C681="52", C681="66"), (L681*'UNIT VALUES'!$C$26)-CALCS!O681,0), 0), 0))</f>
        <v>23620</v>
      </c>
      <c r="U681" s="25">
        <f>IF(C681="22", (O681*'UNIT VALUES'!$D$38)+(Q681*'UNIT VALUES'!$D$39)+(S681*'UNIT VALUES'!$D$40), (O681*'UNIT VALUES'!$D$28)+(Q681*'UNIT VALUES'!$D$29)+(S681*'UNIT VALUES'!$D$30))</f>
        <v>499178.4807465343</v>
      </c>
      <c r="V681" s="25">
        <f>IF(C681="22",(O681*'UNIT VALUES'!$D$41)+(Q681*'UNIT VALUES'!$D$42)+(R681*'UNIT VALUES'!$D$43),IF(C681="66",(Q681*'UNIT VALUES'!$D$31)+(T681*'UNIT VALUES'!$D$33)+(R681*'UNIT VALUES'!$D$34),(Q681*'UNIT VALUES'!$D$31)+(T681*'UNIT VALUES'!$D$32)+(R681*'UNIT VALUES'!$D$34)))</f>
        <v>525963.42142708681</v>
      </c>
      <c r="W681" s="25">
        <f t="shared" si="21"/>
        <v>525963</v>
      </c>
      <c r="X681" s="30">
        <f>ROUND(IF(C681="22", W681*'UNIT VALUES'!$D$44, W681*'UNIT VALUES'!$D$36), 0)</f>
        <v>459797</v>
      </c>
      <c r="Y681" s="168">
        <f>ROUND(IF(C681="22", IF(U681&gt;V681,O681*'UNIT VALUES'!$D$38*'UNIT VALUES'!$D$44,O681*'UNIT VALUES'!$D$41*'UNIT VALUES'!$D$44),IF(U681&gt;V681, O681*'UNIT VALUES'!$D$28*'UNIT VALUES'!$D$36,0)), 0)</f>
        <v>0</v>
      </c>
      <c r="Z681" s="168">
        <f>ROUND(IF(C681="22", IF(U681&gt;V681,Q681*'UNIT VALUES'!$D$39*'UNIT VALUES'!$D$44,Q681*'UNIT VALUES'!$D$42*'UNIT VALUES'!$D$44), IF(U681&gt;V681, Q681*'UNIT VALUES'!$D$29*'UNIT VALUES'!$D$36, Q681*'UNIT VALUES'!$D$31*'UNIT VALUES'!$D$36)),0)</f>
        <v>150280</v>
      </c>
      <c r="AA681" s="168">
        <f>ROUND(IF(C681="22", IF(U681&gt;V681,0,R681*'UNIT VALUES'!$D$43*'UNIT VALUES'!$D$44),IF(CALCS!U681&gt;CALCS!V681,0,CALCS!R681*'UNIT VALUES'!$D$34*'UNIT VALUES'!$D$36)), 0)</f>
        <v>49024</v>
      </c>
      <c r="AB681" s="168">
        <f>ROUND(IF(C681="22",IF(U681&gt;V681,S681*'UNIT VALUES'!$D$40*'UNIT VALUES'!$D$44,0),IF(U681&gt;V681,S681*'UNIT VALUES'!$D$30*'UNIT VALUES'!$D$36)), 0)</f>
        <v>0</v>
      </c>
      <c r="AC681" s="168">
        <f>ROUND(IF(U681&gt;V681,0,IF(T681&gt;1, IF(C681="66", T681*'UNIT VALUES'!$D$33*'UNIT VALUES'!$D$36,T681*'UNIT VALUES'!$D$32*'UNIT VALUES'!$D$36),0)),0)</f>
        <v>260494</v>
      </c>
      <c r="AD681" t="str">
        <f t="shared" si="22"/>
        <v>280132</v>
      </c>
    </row>
    <row r="682" spans="1:30" x14ac:dyDescent="0.25">
      <c r="A682" s="176" t="s">
        <v>6028</v>
      </c>
      <c r="B682" s="176" t="s">
        <v>1974</v>
      </c>
      <c r="C682" s="176" t="s">
        <v>27</v>
      </c>
      <c r="D682" s="176" t="s">
        <v>28</v>
      </c>
      <c r="E682" s="176" t="s">
        <v>1975</v>
      </c>
      <c r="F682" s="176" t="s">
        <v>867</v>
      </c>
      <c r="G682" s="176" t="s">
        <v>461</v>
      </c>
      <c r="H682" s="176" t="s">
        <v>23</v>
      </c>
      <c r="I682" s="176" t="s">
        <v>1981</v>
      </c>
      <c r="J682" s="176" t="s">
        <v>1979</v>
      </c>
      <c r="K682" s="176" t="s">
        <v>2516</v>
      </c>
      <c r="L682" s="176" t="s">
        <v>6029</v>
      </c>
      <c r="M682" s="177">
        <v>41122</v>
      </c>
      <c r="N682" s="177">
        <v>39676</v>
      </c>
      <c r="O682" s="177">
        <v>72076</v>
      </c>
      <c r="P682" s="177">
        <v>69542</v>
      </c>
      <c r="Q682" s="177">
        <v>17506</v>
      </c>
      <c r="R682" s="177">
        <v>1462</v>
      </c>
      <c r="S682" s="177">
        <v>963</v>
      </c>
      <c r="T682" s="24">
        <f>IF(P682&gt;0, ROUND(IF(IF(OR(C682="51", C682="52", C682="66"), (L682*'UNIT VALUES'!$C$26)-CALCS!P682,0)&gt;0, IF(OR(C682="51", C682="52", C682="66"), (L682*'UNIT VALUES'!$C$26)-CALCS!P682,0), 0), 0), ROUND(IF(IF(OR(C682="51", C682="52", C682="66"), (L682*'UNIT VALUES'!$C$26)-CALCS!O682,0)&gt;0, IF(OR(C682="51", C682="52", C682="66"), (L682*'UNIT VALUES'!$C$26)-CALCS!O682,0), 0), 0))</f>
        <v>0</v>
      </c>
      <c r="U682" s="25">
        <f>IF(C682="22", (O682*'UNIT VALUES'!$D$38)+(Q682*'UNIT VALUES'!$D$39)+(S682*'UNIT VALUES'!$D$40), (O682*'UNIT VALUES'!$D$28)+(Q682*'UNIT VALUES'!$D$29)+(S682*'UNIT VALUES'!$D$30))</f>
        <v>795966.54953855684</v>
      </c>
      <c r="V682" s="25">
        <f>IF(C682="22",(O682*'UNIT VALUES'!$D$41)+(Q682*'UNIT VALUES'!$D$42)+(R682*'UNIT VALUES'!$D$43),IF(C682="66",(Q682*'UNIT VALUES'!$D$31)+(T682*'UNIT VALUES'!$D$33)+(R682*'UNIT VALUES'!$D$34),(Q682*'UNIT VALUES'!$D$31)+(T682*'UNIT VALUES'!$D$32)+(R682*'UNIT VALUES'!$D$34)))</f>
        <v>413001.05229509313</v>
      </c>
      <c r="W682" s="25">
        <f t="shared" si="21"/>
        <v>795967</v>
      </c>
      <c r="X682" s="30">
        <f>ROUND(IF(C682="22", W682*'UNIT VALUES'!$D$44, W682*'UNIT VALUES'!$D$36), 0)</f>
        <v>695835</v>
      </c>
      <c r="Y682" s="168">
        <f>ROUND(IF(C682="22", IF(U682&gt;V682,O682*'UNIT VALUES'!$D$38*'UNIT VALUES'!$D$44,O682*'UNIT VALUES'!$D$41*'UNIT VALUES'!$D$44),IF(U682&gt;V682, O682*'UNIT VALUES'!$D$28*'UNIT VALUES'!$D$36,0)), 0)</f>
        <v>131047</v>
      </c>
      <c r="Z682" s="168">
        <f>ROUND(IF(C682="22", IF(U682&gt;V682,Q682*'UNIT VALUES'!$D$39*'UNIT VALUES'!$D$44,Q682*'UNIT VALUES'!$D$42*'UNIT VALUES'!$D$44), IF(U682&gt;V682, Q682*'UNIT VALUES'!$D$29*'UNIT VALUES'!$D$36, Q682*'UNIT VALUES'!$D$31*'UNIT VALUES'!$D$36)),0)</f>
        <v>427355</v>
      </c>
      <c r="AA682" s="168">
        <f>ROUND(IF(C682="22", IF(U682&gt;V682,0,R682*'UNIT VALUES'!$D$43*'UNIT VALUES'!$D$44),IF(CALCS!U682&gt;CALCS!V682,0,CALCS!R682*'UNIT VALUES'!$D$34*'UNIT VALUES'!$D$36)), 0)</f>
        <v>0</v>
      </c>
      <c r="AB682" s="168">
        <f>ROUND(IF(C682="22",IF(U682&gt;V682,S682*'UNIT VALUES'!$D$40*'UNIT VALUES'!$D$44,0),IF(U682&gt;V682,S682*'UNIT VALUES'!$D$30*'UNIT VALUES'!$D$36)), 0)</f>
        <v>137433</v>
      </c>
      <c r="AC682" s="168">
        <f>ROUND(IF(U682&gt;V682,0,IF(T682&gt;1, IF(C682="66", T682*'UNIT VALUES'!$D$33*'UNIT VALUES'!$D$36,T682*'UNIT VALUES'!$D$32*'UNIT VALUES'!$D$36),0)),0)</f>
        <v>0</v>
      </c>
      <c r="AD682" t="str">
        <f t="shared" si="22"/>
        <v>280612</v>
      </c>
    </row>
    <row r="683" spans="1:30" x14ac:dyDescent="0.25">
      <c r="A683" s="176" t="s">
        <v>6030</v>
      </c>
      <c r="B683" s="176" t="s">
        <v>1974</v>
      </c>
      <c r="C683" s="176" t="s">
        <v>27</v>
      </c>
      <c r="D683" s="176" t="s">
        <v>28</v>
      </c>
      <c r="E683" s="176" t="s">
        <v>1975</v>
      </c>
      <c r="F683" s="176" t="s">
        <v>871</v>
      </c>
      <c r="G683" s="176" t="s">
        <v>22</v>
      </c>
      <c r="H683" s="176" t="s">
        <v>23</v>
      </c>
      <c r="I683" s="176" t="s">
        <v>1983</v>
      </c>
      <c r="J683" s="176" t="s">
        <v>1984</v>
      </c>
      <c r="K683" s="176" t="s">
        <v>2516</v>
      </c>
      <c r="L683" s="176" t="s">
        <v>6031</v>
      </c>
      <c r="M683" s="177">
        <v>0</v>
      </c>
      <c r="N683" s="177">
        <v>0</v>
      </c>
      <c r="O683" s="177">
        <v>46926</v>
      </c>
      <c r="P683" s="177">
        <v>0</v>
      </c>
      <c r="Q683" s="177">
        <v>16362</v>
      </c>
      <c r="R683" s="177">
        <v>2033</v>
      </c>
      <c r="S683" s="177">
        <v>527</v>
      </c>
      <c r="T683" s="24">
        <f>IF(P683&gt;0, ROUND(IF(IF(OR(C683="51", C683="52", C683="66"), (L683*'UNIT VALUES'!$C$26)-CALCS!P683,0)&gt;0, IF(OR(C683="51", C683="52", C683="66"), (L683*'UNIT VALUES'!$C$26)-CALCS!P683,0), 0), 0), ROUND(IF(IF(OR(C683="51", C683="52", C683="66"), (L683*'UNIT VALUES'!$C$26)-CALCS!O683,0)&gt;0, IF(OR(C683="51", C683="52", C683="66"), (L683*'UNIT VALUES'!$C$26)-CALCS!O683,0), 0), 0))</f>
        <v>8350</v>
      </c>
      <c r="U683" s="25">
        <f>IF(C683="22", (O683*'UNIT VALUES'!$D$38)+(Q683*'UNIT VALUES'!$D$39)+(S683*'UNIT VALUES'!$D$40), (O683*'UNIT VALUES'!$D$28)+(Q683*'UNIT VALUES'!$D$29)+(S683*'UNIT VALUES'!$D$30))</f>
        <v>640536.18298223871</v>
      </c>
      <c r="V683" s="25">
        <f>IF(C683="22",(O683*'UNIT VALUES'!$D$41)+(Q683*'UNIT VALUES'!$D$42)+(R683*'UNIT VALUES'!$D$43),IF(C683="66",(Q683*'UNIT VALUES'!$D$31)+(T683*'UNIT VALUES'!$D$33)+(R683*'UNIT VALUES'!$D$34),(Q683*'UNIT VALUES'!$D$31)+(T683*'UNIT VALUES'!$D$32)+(R683*'UNIT VALUES'!$D$34)))</f>
        <v>545919.43427794997</v>
      </c>
      <c r="W683" s="25">
        <f t="shared" si="21"/>
        <v>640536</v>
      </c>
      <c r="X683" s="30">
        <f>ROUND(IF(C683="22", W683*'UNIT VALUES'!$D$44, W683*'UNIT VALUES'!$D$36), 0)</f>
        <v>559957</v>
      </c>
      <c r="Y683" s="168">
        <f>ROUND(IF(C683="22", IF(U683&gt;V683,O683*'UNIT VALUES'!$D$38*'UNIT VALUES'!$D$44,O683*'UNIT VALUES'!$D$41*'UNIT VALUES'!$D$44),IF(U683&gt;V683, O683*'UNIT VALUES'!$D$28*'UNIT VALUES'!$D$36,0)), 0)</f>
        <v>85320</v>
      </c>
      <c r="Z683" s="168">
        <f>ROUND(IF(C683="22", IF(U683&gt;V683,Q683*'UNIT VALUES'!$D$39*'UNIT VALUES'!$D$44,Q683*'UNIT VALUES'!$D$42*'UNIT VALUES'!$D$44), IF(U683&gt;V683, Q683*'UNIT VALUES'!$D$29*'UNIT VALUES'!$D$36, Q683*'UNIT VALUES'!$D$31*'UNIT VALUES'!$D$36)),0)</f>
        <v>399427</v>
      </c>
      <c r="AA683" s="168">
        <f>ROUND(IF(C683="22", IF(U683&gt;V683,0,R683*'UNIT VALUES'!$D$43*'UNIT VALUES'!$D$44),IF(CALCS!U683&gt;CALCS!V683,0,CALCS!R683*'UNIT VALUES'!$D$34*'UNIT VALUES'!$D$36)), 0)</f>
        <v>0</v>
      </c>
      <c r="AB683" s="168">
        <f>ROUND(IF(C683="22",IF(U683&gt;V683,S683*'UNIT VALUES'!$D$40*'UNIT VALUES'!$D$44,0),IF(U683&gt;V683,S683*'UNIT VALUES'!$D$30*'UNIT VALUES'!$D$36)), 0)</f>
        <v>75210</v>
      </c>
      <c r="AC683" s="168">
        <f>ROUND(IF(U683&gt;V683,0,IF(T683&gt;1, IF(C683="66", T683*'UNIT VALUES'!$D$33*'UNIT VALUES'!$D$36,T683*'UNIT VALUES'!$D$32*'UNIT VALUES'!$D$36),0)),0)</f>
        <v>0</v>
      </c>
      <c r="AD683" t="str">
        <f t="shared" si="22"/>
        <v>280630</v>
      </c>
    </row>
    <row r="684" spans="1:30" x14ac:dyDescent="0.25">
      <c r="A684" s="176" t="s">
        <v>5903</v>
      </c>
      <c r="B684" s="176" t="s">
        <v>1974</v>
      </c>
      <c r="C684" s="176" t="s">
        <v>27</v>
      </c>
      <c r="D684" s="176" t="s">
        <v>28</v>
      </c>
      <c r="E684" s="176" t="s">
        <v>1975</v>
      </c>
      <c r="F684" s="176" t="s">
        <v>293</v>
      </c>
      <c r="G684" s="176" t="s">
        <v>22</v>
      </c>
      <c r="H684" s="176" t="s">
        <v>23</v>
      </c>
      <c r="I684" s="176" t="s">
        <v>404</v>
      </c>
      <c r="J684" s="176" t="s">
        <v>1985</v>
      </c>
      <c r="K684" s="176" t="s">
        <v>2516</v>
      </c>
      <c r="L684" s="176" t="s">
        <v>6032</v>
      </c>
      <c r="M684" s="177">
        <v>202895</v>
      </c>
      <c r="N684" s="177">
        <v>202895</v>
      </c>
      <c r="O684" s="177">
        <v>169148</v>
      </c>
      <c r="P684" s="177">
        <v>0</v>
      </c>
      <c r="Q684" s="177">
        <v>51616</v>
      </c>
      <c r="R684" s="177">
        <v>3804</v>
      </c>
      <c r="S684" s="177">
        <v>2232</v>
      </c>
      <c r="T684" s="24">
        <f>IF(P684&gt;0, ROUND(IF(IF(OR(C684="51", C684="52", C684="66"), (L684*'UNIT VALUES'!$C$26)-CALCS!P684,0)&gt;0, IF(OR(C684="51", C684="52", C684="66"), (L684*'UNIT VALUES'!$C$26)-CALCS!P684,0), 0), 0), ROUND(IF(IF(OR(C684="51", C684="52", C684="66"), (L684*'UNIT VALUES'!$C$26)-CALCS!O684,0)&gt;0, IF(OR(C684="51", C684="52", C684="66"), (L684*'UNIT VALUES'!$C$26)-CALCS!O684,0), 0), 0))</f>
        <v>59009</v>
      </c>
      <c r="U684" s="25">
        <f>IF(C684="22", (O684*'UNIT VALUES'!$D$38)+(Q684*'UNIT VALUES'!$D$39)+(S684*'UNIT VALUES'!$D$40), (O684*'UNIT VALUES'!$D$28)+(Q684*'UNIT VALUES'!$D$29)+(S684*'UNIT VALUES'!$D$30))</f>
        <v>2157538.4578564223</v>
      </c>
      <c r="V684" s="25">
        <f>IF(C684="22",(O684*'UNIT VALUES'!$D$41)+(Q684*'UNIT VALUES'!$D$42)+(R684*'UNIT VALUES'!$D$43),IF(C684="66",(Q684*'UNIT VALUES'!$D$31)+(T684*'UNIT VALUES'!$D$33)+(R684*'UNIT VALUES'!$D$34),(Q684*'UNIT VALUES'!$D$31)+(T684*'UNIT VALUES'!$D$32)+(R684*'UNIT VALUES'!$D$34)))</f>
        <v>1920674.1877281973</v>
      </c>
      <c r="W684" s="25">
        <f t="shared" si="21"/>
        <v>2157538</v>
      </c>
      <c r="X684" s="30">
        <f>ROUND(IF(C684="22", W684*'UNIT VALUES'!$D$44, W684*'UNIT VALUES'!$D$36), 0)</f>
        <v>1886121</v>
      </c>
      <c r="Y684" s="168">
        <f>ROUND(IF(C684="22", IF(U684&gt;V684,O684*'UNIT VALUES'!$D$38*'UNIT VALUES'!$D$44,O684*'UNIT VALUES'!$D$41*'UNIT VALUES'!$D$44),IF(U684&gt;V684, O684*'UNIT VALUES'!$D$28*'UNIT VALUES'!$D$36,0)), 0)</f>
        <v>307541</v>
      </c>
      <c r="Z684" s="168">
        <f>ROUND(IF(C684="22", IF(U684&gt;V684,Q684*'UNIT VALUES'!$D$39*'UNIT VALUES'!$D$44,Q684*'UNIT VALUES'!$D$42*'UNIT VALUES'!$D$44), IF(U684&gt;V684, Q684*'UNIT VALUES'!$D$29*'UNIT VALUES'!$D$36, Q684*'UNIT VALUES'!$D$31*'UNIT VALUES'!$D$36)),0)</f>
        <v>1260044</v>
      </c>
      <c r="AA684" s="168">
        <f>ROUND(IF(C684="22", IF(U684&gt;V684,0,R684*'UNIT VALUES'!$D$43*'UNIT VALUES'!$D$44),IF(CALCS!U684&gt;CALCS!V684,0,CALCS!R684*'UNIT VALUES'!$D$34*'UNIT VALUES'!$D$36)), 0)</f>
        <v>0</v>
      </c>
      <c r="AB684" s="168">
        <f>ROUND(IF(C684="22",IF(U684&gt;V684,S684*'UNIT VALUES'!$D$40*'UNIT VALUES'!$D$44,0),IF(U684&gt;V684,S684*'UNIT VALUES'!$D$30*'UNIT VALUES'!$D$36)), 0)</f>
        <v>318536</v>
      </c>
      <c r="AC684" s="168">
        <f>ROUND(IF(U684&gt;V684,0,IF(T684&gt;1, IF(C684="66", T684*'UNIT VALUES'!$D$33*'UNIT VALUES'!$D$36,T684*'UNIT VALUES'!$D$32*'UNIT VALUES'!$D$36),0)),0)</f>
        <v>0</v>
      </c>
      <c r="AD684" t="str">
        <f t="shared" si="22"/>
        <v>280726</v>
      </c>
    </row>
    <row r="685" spans="1:30" x14ac:dyDescent="0.25">
      <c r="A685" s="176" t="s">
        <v>6033</v>
      </c>
      <c r="B685" s="176" t="s">
        <v>1974</v>
      </c>
      <c r="C685" s="176" t="s">
        <v>47</v>
      </c>
      <c r="D685" s="176" t="s">
        <v>48</v>
      </c>
      <c r="E685" s="176" t="s">
        <v>1975</v>
      </c>
      <c r="F685" s="176" t="s">
        <v>1987</v>
      </c>
      <c r="G685" s="176" t="s">
        <v>236</v>
      </c>
      <c r="H685" s="176" t="s">
        <v>23</v>
      </c>
      <c r="I685" s="176" t="s">
        <v>1988</v>
      </c>
      <c r="J685" s="176" t="s">
        <v>1979</v>
      </c>
      <c r="K685" s="176" t="s">
        <v>2516</v>
      </c>
      <c r="L685" s="176" t="s">
        <v>6034</v>
      </c>
      <c r="M685" s="177">
        <v>18998</v>
      </c>
      <c r="N685" s="177">
        <v>18998</v>
      </c>
      <c r="O685" s="177">
        <v>13570</v>
      </c>
      <c r="P685" s="177">
        <v>0</v>
      </c>
      <c r="Q685" s="177">
        <v>2939</v>
      </c>
      <c r="R685" s="177">
        <v>337</v>
      </c>
      <c r="S685" s="177">
        <v>57</v>
      </c>
      <c r="T685" s="24">
        <f>IF(P685&gt;0, ROUND(IF(IF(OR(C685="51", C685="52", C685="66"), (L685*'UNIT VALUES'!$C$26)-CALCS!P685,0)&gt;0, IF(OR(C685="51", C685="52", C685="66"), (L685*'UNIT VALUES'!$C$26)-CALCS!P685,0), 0), 0), ROUND(IF(IF(OR(C685="51", C685="52", C685="66"), (L685*'UNIT VALUES'!$C$26)-CALCS!O685,0)&gt;0, IF(OR(C685="51", C685="52", C685="66"), (L685*'UNIT VALUES'!$C$26)-CALCS!O685,0), 0), 0))</f>
        <v>0</v>
      </c>
      <c r="U685" s="25">
        <f>IF(C685="22", (O685*'UNIT VALUES'!$D$38)+(Q685*'UNIT VALUES'!$D$39)+(S685*'UNIT VALUES'!$D$40), (O685*'UNIT VALUES'!$D$28)+(Q685*'UNIT VALUES'!$D$29)+(S685*'UNIT VALUES'!$D$30))</f>
        <v>119599.42891949051</v>
      </c>
      <c r="V685" s="25">
        <f>IF(C685="22",(O685*'UNIT VALUES'!$D$41)+(Q685*'UNIT VALUES'!$D$42)+(R685*'UNIT VALUES'!$D$43),IF(C685="66",(Q685*'UNIT VALUES'!$D$31)+(T685*'UNIT VALUES'!$D$33)+(R685*'UNIT VALUES'!$D$34),(Q685*'UNIT VALUES'!$D$31)+(T685*'UNIT VALUES'!$D$32)+(R685*'UNIT VALUES'!$D$34)))</f>
        <v>76831.887163293533</v>
      </c>
      <c r="W685" s="25">
        <f t="shared" si="21"/>
        <v>119599</v>
      </c>
      <c r="X685" s="30">
        <f>ROUND(IF(C685="22", W685*'UNIT VALUES'!$D$44, W685*'UNIT VALUES'!$D$36), 0)</f>
        <v>104554</v>
      </c>
      <c r="Y685" s="168">
        <f>ROUND(IF(C685="22", IF(U685&gt;V685,O685*'UNIT VALUES'!$D$38*'UNIT VALUES'!$D$44,O685*'UNIT VALUES'!$D$41*'UNIT VALUES'!$D$44),IF(U685&gt;V685, O685*'UNIT VALUES'!$D$28*'UNIT VALUES'!$D$36,0)), 0)</f>
        <v>24673</v>
      </c>
      <c r="Z685" s="168">
        <f>ROUND(IF(C685="22", IF(U685&gt;V685,Q685*'UNIT VALUES'!$D$39*'UNIT VALUES'!$D$44,Q685*'UNIT VALUES'!$D$42*'UNIT VALUES'!$D$44), IF(U685&gt;V685, Q685*'UNIT VALUES'!$D$29*'UNIT VALUES'!$D$36, Q685*'UNIT VALUES'!$D$31*'UNIT VALUES'!$D$36)),0)</f>
        <v>71747</v>
      </c>
      <c r="AA685" s="168">
        <f>ROUND(IF(C685="22", IF(U685&gt;V685,0,R685*'UNIT VALUES'!$D$43*'UNIT VALUES'!$D$44),IF(CALCS!U685&gt;CALCS!V685,0,CALCS!R685*'UNIT VALUES'!$D$34*'UNIT VALUES'!$D$36)), 0)</f>
        <v>0</v>
      </c>
      <c r="AB685" s="168">
        <f>ROUND(IF(C685="22",IF(U685&gt;V685,S685*'UNIT VALUES'!$D$40*'UNIT VALUES'!$D$44,0),IF(U685&gt;V685,S685*'UNIT VALUES'!$D$30*'UNIT VALUES'!$D$36)), 0)</f>
        <v>8135</v>
      </c>
      <c r="AC685" s="168">
        <f>ROUND(IF(U685&gt;V685,0,IF(T685&gt;1, IF(C685="66", T685*'UNIT VALUES'!$D$33*'UNIT VALUES'!$D$36,T685*'UNIT VALUES'!$D$32*'UNIT VALUES'!$D$36),0)),0)</f>
        <v>0</v>
      </c>
      <c r="AD685" t="str">
        <f t="shared" si="22"/>
        <v>281002</v>
      </c>
    </row>
    <row r="686" spans="1:30" x14ac:dyDescent="0.25">
      <c r="A686" s="176" t="s">
        <v>6035</v>
      </c>
      <c r="B686" s="176" t="s">
        <v>1974</v>
      </c>
      <c r="C686" s="176" t="s">
        <v>27</v>
      </c>
      <c r="D686" s="176" t="s">
        <v>28</v>
      </c>
      <c r="E686" s="176" t="s">
        <v>1975</v>
      </c>
      <c r="F686" s="176" t="s">
        <v>1236</v>
      </c>
      <c r="G686" s="176" t="s">
        <v>236</v>
      </c>
      <c r="H686" s="176" t="s">
        <v>23</v>
      </c>
      <c r="I686" s="176" t="s">
        <v>1990</v>
      </c>
      <c r="J686" s="176" t="s">
        <v>1979</v>
      </c>
      <c r="K686" s="176" t="s">
        <v>2516</v>
      </c>
      <c r="L686" s="176" t="s">
        <v>6036</v>
      </c>
      <c r="M686" s="177">
        <v>29318</v>
      </c>
      <c r="N686" s="177">
        <v>29318</v>
      </c>
      <c r="O686" s="177">
        <v>21981</v>
      </c>
      <c r="P686" s="177">
        <v>0</v>
      </c>
      <c r="Q686" s="177">
        <v>5855</v>
      </c>
      <c r="R686" s="177">
        <v>364</v>
      </c>
      <c r="S686" s="177">
        <v>104</v>
      </c>
      <c r="T686" s="24">
        <f>IF(P686&gt;0, ROUND(IF(IF(OR(C686="51", C686="52", C686="66"), (L686*'UNIT VALUES'!$C$26)-CALCS!P686,0)&gt;0, IF(OR(C686="51", C686="52", C686="66"), (L686*'UNIT VALUES'!$C$26)-CALCS!P686,0), 0), 0), ROUND(IF(IF(OR(C686="51", C686="52", C686="66"), (L686*'UNIT VALUES'!$C$26)-CALCS!O686,0)&gt;0, IF(OR(C686="51", C686="52", C686="66"), (L686*'UNIT VALUES'!$C$26)-CALCS!O686,0), 0), 0))</f>
        <v>5120</v>
      </c>
      <c r="U686" s="25">
        <f>IF(C686="22", (O686*'UNIT VALUES'!$D$38)+(Q686*'UNIT VALUES'!$D$39)+(S686*'UNIT VALUES'!$D$40), (O686*'UNIT VALUES'!$D$28)+(Q686*'UNIT VALUES'!$D$29)+(S686*'UNIT VALUES'!$D$30))</f>
        <v>226194.30704788564</v>
      </c>
      <c r="V686" s="25">
        <f>IF(C686="22",(O686*'UNIT VALUES'!$D$41)+(Q686*'UNIT VALUES'!$D$42)+(R686*'UNIT VALUES'!$D$43),IF(C686="66",(Q686*'UNIT VALUES'!$D$31)+(T686*'UNIT VALUES'!$D$33)+(R686*'UNIT VALUES'!$D$34),(Q686*'UNIT VALUES'!$D$31)+(T686*'UNIT VALUES'!$D$32)+(R686*'UNIT VALUES'!$D$34)))</f>
        <v>192491.16107602388</v>
      </c>
      <c r="W686" s="25">
        <f t="shared" si="21"/>
        <v>226194</v>
      </c>
      <c r="X686" s="30">
        <f>ROUND(IF(C686="22", W686*'UNIT VALUES'!$D$44, W686*'UNIT VALUES'!$D$36), 0)</f>
        <v>197739</v>
      </c>
      <c r="Y686" s="168">
        <f>ROUND(IF(C686="22", IF(U686&gt;V686,O686*'UNIT VALUES'!$D$38*'UNIT VALUES'!$D$44,O686*'UNIT VALUES'!$D$41*'UNIT VALUES'!$D$44),IF(U686&gt;V686, O686*'UNIT VALUES'!$D$28*'UNIT VALUES'!$D$36,0)), 0)</f>
        <v>39965</v>
      </c>
      <c r="Z686" s="168">
        <f>ROUND(IF(C686="22", IF(U686&gt;V686,Q686*'UNIT VALUES'!$D$39*'UNIT VALUES'!$D$44,Q686*'UNIT VALUES'!$D$42*'UNIT VALUES'!$D$44), IF(U686&gt;V686, Q686*'UNIT VALUES'!$D$29*'UNIT VALUES'!$D$36, Q686*'UNIT VALUES'!$D$31*'UNIT VALUES'!$D$36)),0)</f>
        <v>142932</v>
      </c>
      <c r="AA686" s="168">
        <f>ROUND(IF(C686="22", IF(U686&gt;V686,0,R686*'UNIT VALUES'!$D$43*'UNIT VALUES'!$D$44),IF(CALCS!U686&gt;CALCS!V686,0,CALCS!R686*'UNIT VALUES'!$D$34*'UNIT VALUES'!$D$36)), 0)</f>
        <v>0</v>
      </c>
      <c r="AB686" s="168">
        <f>ROUND(IF(C686="22",IF(U686&gt;V686,S686*'UNIT VALUES'!$D$40*'UNIT VALUES'!$D$44,0),IF(U686&gt;V686,S686*'UNIT VALUES'!$D$30*'UNIT VALUES'!$D$36)), 0)</f>
        <v>14842</v>
      </c>
      <c r="AC686" s="168">
        <f>ROUND(IF(U686&gt;V686,0,IF(T686&gt;1, IF(C686="66", T686*'UNIT VALUES'!$D$33*'UNIT VALUES'!$D$36,T686*'UNIT VALUES'!$D$32*'UNIT VALUES'!$D$36),0)),0)</f>
        <v>0</v>
      </c>
      <c r="AD686" t="str">
        <f t="shared" si="22"/>
        <v>281134</v>
      </c>
    </row>
    <row r="687" spans="1:30" x14ac:dyDescent="0.25">
      <c r="A687" s="176" t="s">
        <v>6037</v>
      </c>
      <c r="B687" s="176" t="s">
        <v>1992</v>
      </c>
      <c r="C687" s="176" t="s">
        <v>19</v>
      </c>
      <c r="D687" s="176" t="s">
        <v>20</v>
      </c>
      <c r="E687" s="176" t="s">
        <v>1993</v>
      </c>
      <c r="F687" s="176" t="s">
        <v>4738</v>
      </c>
      <c r="G687" s="176" t="s">
        <v>22</v>
      </c>
      <c r="H687" s="176" t="s">
        <v>23</v>
      </c>
      <c r="I687" s="176" t="s">
        <v>23</v>
      </c>
      <c r="J687" s="176" t="s">
        <v>24</v>
      </c>
      <c r="K687" s="176" t="s">
        <v>3329</v>
      </c>
      <c r="L687" s="176" t="s">
        <v>4789</v>
      </c>
      <c r="M687" s="177">
        <v>786690</v>
      </c>
      <c r="N687" s="177">
        <v>786690</v>
      </c>
      <c r="O687" s="177">
        <v>759514</v>
      </c>
      <c r="P687" s="177">
        <v>0</v>
      </c>
      <c r="Q687" s="177">
        <v>100735</v>
      </c>
      <c r="R687" s="177">
        <v>55726</v>
      </c>
      <c r="S687" s="177">
        <v>5486</v>
      </c>
      <c r="T687" s="24">
        <f>IF(P687&gt;0, ROUND(IF(IF(OR(C687="51", C687="52", C687="66"), (L687*'UNIT VALUES'!$C$26)-CALCS!P687,0)&gt;0, IF(OR(C687="51", C687="52", C687="66"), (L687*'UNIT VALUES'!$C$26)-CALCS!P687,0), 0), 0), ROUND(IF(IF(OR(C687="51", C687="52", C687="66"), (L687*'UNIT VALUES'!$C$26)-CALCS!O687,0)&gt;0, IF(OR(C687="51", C687="52", C687="66"), (L687*'UNIT VALUES'!$C$26)-CALCS!O687,0), 0), 0))</f>
        <v>0</v>
      </c>
      <c r="U687" s="25">
        <f>IF(C687="22", (O687*'UNIT VALUES'!$D$38)+(Q687*'UNIT VALUES'!$D$39)+(S687*'UNIT VALUES'!$D$40), (O687*'UNIT VALUES'!$D$28)+(Q687*'UNIT VALUES'!$D$29)+(S687*'UNIT VALUES'!$D$30))</f>
        <v>6308023.8971975176</v>
      </c>
      <c r="V687" s="25">
        <f>IF(C687="22",(O687*'UNIT VALUES'!$D$41)+(Q687*'UNIT VALUES'!$D$42)+(R687*'UNIT VALUES'!$D$43),IF(C687="66",(Q687*'UNIT VALUES'!$D$31)+(T687*'UNIT VALUES'!$D$33)+(R687*'UNIT VALUES'!$D$34),(Q687*'UNIT VALUES'!$D$31)+(T687*'UNIT VALUES'!$D$32)+(R687*'UNIT VALUES'!$D$34)))</f>
        <v>7533709.3873102153</v>
      </c>
      <c r="W687" s="25">
        <f t="shared" si="21"/>
        <v>7533709</v>
      </c>
      <c r="X687" s="30">
        <f>ROUND(IF(C687="22", W687*'UNIT VALUES'!$D$44, W687*'UNIT VALUES'!$D$36), 0)</f>
        <v>6267476</v>
      </c>
      <c r="Y687" s="168">
        <f>ROUND(IF(C687="22", IF(U687&gt;V687,O687*'UNIT VALUES'!$D$38*'UNIT VALUES'!$D$44,O687*'UNIT VALUES'!$D$41*'UNIT VALUES'!$D$44),IF(U687&gt;V687, O687*'UNIT VALUES'!$D$28*'UNIT VALUES'!$D$36,0)), 0)</f>
        <v>1113389</v>
      </c>
      <c r="Z687" s="168">
        <f>ROUND(IF(C687="22", IF(U687&gt;V687,Q687*'UNIT VALUES'!$D$39*'UNIT VALUES'!$D$44,Q687*'UNIT VALUES'!$D$42*'UNIT VALUES'!$D$44), IF(U687&gt;V687, Q687*'UNIT VALUES'!$D$29*'UNIT VALUES'!$D$36, Q687*'UNIT VALUES'!$D$31*'UNIT VALUES'!$D$36)),0)</f>
        <v>1553728</v>
      </c>
      <c r="AA687" s="168">
        <f>ROUND(IF(C687="22", IF(U687&gt;V687,0,R687*'UNIT VALUES'!$D$43*'UNIT VALUES'!$D$44),IF(CALCS!U687&gt;CALCS!V687,0,CALCS!R687*'UNIT VALUES'!$D$34*'UNIT VALUES'!$D$36)), 0)</f>
        <v>3600359</v>
      </c>
      <c r="AB687" s="168">
        <f>ROUND(IF(C687="22",IF(U687&gt;V687,S687*'UNIT VALUES'!$D$40*'UNIT VALUES'!$D$44,0),IF(U687&gt;V687,S687*'UNIT VALUES'!$D$30*'UNIT VALUES'!$D$36)), 0)</f>
        <v>0</v>
      </c>
      <c r="AC687" s="168">
        <f>ROUND(IF(U687&gt;V687,0,IF(T687&gt;1, IF(C687="66", T687*'UNIT VALUES'!$D$33*'UNIT VALUES'!$D$36,T687*'UNIT VALUES'!$D$32*'UNIT VALUES'!$D$36),0)),0)</f>
        <v>0</v>
      </c>
      <c r="AD687" t="str">
        <f t="shared" si="22"/>
        <v>309999</v>
      </c>
    </row>
    <row r="688" spans="1:30" x14ac:dyDescent="0.25">
      <c r="A688" s="176" t="s">
        <v>6038</v>
      </c>
      <c r="B688" s="176" t="s">
        <v>1992</v>
      </c>
      <c r="C688" s="176" t="s">
        <v>27</v>
      </c>
      <c r="D688" s="176" t="s">
        <v>28</v>
      </c>
      <c r="E688" s="176" t="s">
        <v>1993</v>
      </c>
      <c r="F688" s="176" t="s">
        <v>1712</v>
      </c>
      <c r="G688" s="176" t="s">
        <v>265</v>
      </c>
      <c r="H688" s="176" t="s">
        <v>23</v>
      </c>
      <c r="I688" s="176" t="s">
        <v>1995</v>
      </c>
      <c r="J688" s="176" t="s">
        <v>1996</v>
      </c>
      <c r="K688" s="176" t="s">
        <v>3329</v>
      </c>
      <c r="L688" s="176" t="s">
        <v>6039</v>
      </c>
      <c r="M688" s="177">
        <v>76937</v>
      </c>
      <c r="N688" s="177">
        <v>66798</v>
      </c>
      <c r="O688" s="177">
        <v>110323</v>
      </c>
      <c r="P688" s="177">
        <v>95784</v>
      </c>
      <c r="Q688" s="177">
        <v>13439</v>
      </c>
      <c r="R688" s="177">
        <v>3948</v>
      </c>
      <c r="S688" s="177">
        <v>947</v>
      </c>
      <c r="T688" s="24">
        <f>IF(P688&gt;0, ROUND(IF(IF(OR(C688="51", C688="52", C688="66"), (L688*'UNIT VALUES'!$C$26)-CALCS!P688,0)&gt;0, IF(OR(C688="51", C688="52", C688="66"), (L688*'UNIT VALUES'!$C$26)-CALCS!P688,0), 0), 0), ROUND(IF(IF(OR(C688="51", C688="52", C688="66"), (L688*'UNIT VALUES'!$C$26)-CALCS!O688,0)&gt;0, IF(OR(C688="51", C688="52", C688="66"), (L688*'UNIT VALUES'!$C$26)-CALCS!O688,0), 0), 0))</f>
        <v>0</v>
      </c>
      <c r="U688" s="25">
        <f>IF(C688="22", (O688*'UNIT VALUES'!$D$38)+(Q688*'UNIT VALUES'!$D$39)+(S688*'UNIT VALUES'!$D$40), (O688*'UNIT VALUES'!$D$28)+(Q688*'UNIT VALUES'!$D$29)+(S688*'UNIT VALUES'!$D$30))</f>
        <v>759331.09452017292</v>
      </c>
      <c r="V688" s="25">
        <f>IF(C688="22",(O688*'UNIT VALUES'!$D$41)+(Q688*'UNIT VALUES'!$D$42)+(R688*'UNIT VALUES'!$D$43),IF(C688="66",(Q688*'UNIT VALUES'!$D$31)+(T688*'UNIT VALUES'!$D$33)+(R688*'UNIT VALUES'!$D$34),(Q688*'UNIT VALUES'!$D$31)+(T688*'UNIT VALUES'!$D$32)+(R688*'UNIT VALUES'!$D$34)))</f>
        <v>548380.8121135796</v>
      </c>
      <c r="W688" s="25">
        <f t="shared" si="21"/>
        <v>759331</v>
      </c>
      <c r="X688" s="30">
        <f>ROUND(IF(C688="22", W688*'UNIT VALUES'!$D$44, W688*'UNIT VALUES'!$D$36), 0)</f>
        <v>663808</v>
      </c>
      <c r="Y688" s="168">
        <f>ROUND(IF(C688="22", IF(U688&gt;V688,O688*'UNIT VALUES'!$D$38*'UNIT VALUES'!$D$44,O688*'UNIT VALUES'!$D$41*'UNIT VALUES'!$D$44),IF(U688&gt;V688, O688*'UNIT VALUES'!$D$28*'UNIT VALUES'!$D$36,0)), 0)</f>
        <v>200587</v>
      </c>
      <c r="Z688" s="168">
        <f>ROUND(IF(C688="22", IF(U688&gt;V688,Q688*'UNIT VALUES'!$D$39*'UNIT VALUES'!$D$44,Q688*'UNIT VALUES'!$D$42*'UNIT VALUES'!$D$44), IF(U688&gt;V688, Q688*'UNIT VALUES'!$D$29*'UNIT VALUES'!$D$36, Q688*'UNIT VALUES'!$D$31*'UNIT VALUES'!$D$36)),0)</f>
        <v>328071</v>
      </c>
      <c r="AA688" s="168">
        <f>ROUND(IF(C688="22", IF(U688&gt;V688,0,R688*'UNIT VALUES'!$D$43*'UNIT VALUES'!$D$44),IF(CALCS!U688&gt;CALCS!V688,0,CALCS!R688*'UNIT VALUES'!$D$34*'UNIT VALUES'!$D$36)), 0)</f>
        <v>0</v>
      </c>
      <c r="AB688" s="168">
        <f>ROUND(IF(C688="22",IF(U688&gt;V688,S688*'UNIT VALUES'!$D$40*'UNIT VALUES'!$D$44,0),IF(U688&gt;V688,S688*'UNIT VALUES'!$D$30*'UNIT VALUES'!$D$36)), 0)</f>
        <v>135149</v>
      </c>
      <c r="AC688" s="168">
        <f>ROUND(IF(U688&gt;V688,0,IF(T688&gt;1, IF(C688="66", T688*'UNIT VALUES'!$D$33*'UNIT VALUES'!$D$36,T688*'UNIT VALUES'!$D$32*'UNIT VALUES'!$D$36),0)),0)</f>
        <v>0</v>
      </c>
      <c r="AD688" t="str">
        <f t="shared" si="22"/>
        <v>300066</v>
      </c>
    </row>
    <row r="689" spans="1:30" x14ac:dyDescent="0.25">
      <c r="A689" s="176" t="s">
        <v>6040</v>
      </c>
      <c r="B689" s="176" t="s">
        <v>1992</v>
      </c>
      <c r="C689" s="176" t="s">
        <v>27</v>
      </c>
      <c r="D689" s="176" t="s">
        <v>28</v>
      </c>
      <c r="E689" s="176" t="s">
        <v>1993</v>
      </c>
      <c r="F689" s="176" t="s">
        <v>1302</v>
      </c>
      <c r="G689" s="176" t="s">
        <v>170</v>
      </c>
      <c r="H689" s="176" t="s">
        <v>23</v>
      </c>
      <c r="I689" s="176" t="s">
        <v>1998</v>
      </c>
      <c r="J689" s="176" t="s">
        <v>1999</v>
      </c>
      <c r="K689" s="176" t="s">
        <v>3329</v>
      </c>
      <c r="L689" s="176" t="s">
        <v>6041</v>
      </c>
      <c r="M689" s="177">
        <v>56884</v>
      </c>
      <c r="N689" s="177">
        <v>56725</v>
      </c>
      <c r="O689" s="177">
        <v>59178</v>
      </c>
      <c r="P689" s="177">
        <v>0</v>
      </c>
      <c r="Q689" s="177">
        <v>10061</v>
      </c>
      <c r="R689" s="177">
        <v>4462</v>
      </c>
      <c r="S689" s="177">
        <v>561</v>
      </c>
      <c r="T689" s="24">
        <f>IF(P689&gt;0, ROUND(IF(IF(OR(C689="51", C689="52", C689="66"), (L689*'UNIT VALUES'!$C$26)-CALCS!P689,0)&gt;0, IF(OR(C689="51", C689="52", C689="66"), (L689*'UNIT VALUES'!$C$26)-CALCS!P689,0), 0), 0), ROUND(IF(IF(OR(C689="51", C689="52", C689="66"), (L689*'UNIT VALUES'!$C$26)-CALCS!O689,0)&gt;0, IF(OR(C689="51", C689="52", C689="66"), (L689*'UNIT VALUES'!$C$26)-CALCS!O689,0), 0), 0))</f>
        <v>28096</v>
      </c>
      <c r="U689" s="25">
        <f>IF(C689="22", (O689*'UNIT VALUES'!$D$38)+(Q689*'UNIT VALUES'!$D$39)+(S689*'UNIT VALUES'!$D$40), (O689*'UNIT VALUES'!$D$28)+(Q689*'UNIT VALUES'!$D$29)+(S689*'UNIT VALUES'!$D$30))</f>
        <v>495614.29743564397</v>
      </c>
      <c r="V689" s="25">
        <f>IF(C689="22",(O689*'UNIT VALUES'!$D$41)+(Q689*'UNIT VALUES'!$D$42)+(R689*'UNIT VALUES'!$D$43),IF(C689="66",(Q689*'UNIT VALUES'!$D$31)+(T689*'UNIT VALUES'!$D$33)+(R689*'UNIT VALUES'!$D$34),(Q689*'UNIT VALUES'!$D$31)+(T689*'UNIT VALUES'!$D$32)+(R689*'UNIT VALUES'!$D$34)))</f>
        <v>888308.8719945451</v>
      </c>
      <c r="W689" s="25">
        <f t="shared" si="21"/>
        <v>888309</v>
      </c>
      <c r="X689" s="30">
        <f>ROUND(IF(C689="22", W689*'UNIT VALUES'!$D$44, W689*'UNIT VALUES'!$D$36), 0)</f>
        <v>776560</v>
      </c>
      <c r="Y689" s="168">
        <f>ROUND(IF(C689="22", IF(U689&gt;V689,O689*'UNIT VALUES'!$D$38*'UNIT VALUES'!$D$44,O689*'UNIT VALUES'!$D$41*'UNIT VALUES'!$D$44),IF(U689&gt;V689, O689*'UNIT VALUES'!$D$28*'UNIT VALUES'!$D$36,0)), 0)</f>
        <v>0</v>
      </c>
      <c r="Z689" s="168">
        <f>ROUND(IF(C689="22", IF(U689&gt;V689,Q689*'UNIT VALUES'!$D$39*'UNIT VALUES'!$D$44,Q689*'UNIT VALUES'!$D$42*'UNIT VALUES'!$D$44), IF(U689&gt;V689, Q689*'UNIT VALUES'!$D$29*'UNIT VALUES'!$D$36, Q689*'UNIT VALUES'!$D$31*'UNIT VALUES'!$D$36)),0)</f>
        <v>147365</v>
      </c>
      <c r="AA689" s="168">
        <f>ROUND(IF(C689="22", IF(U689&gt;V689,0,R689*'UNIT VALUES'!$D$43*'UNIT VALUES'!$D$44),IF(CALCS!U689&gt;CALCS!V689,0,CALCS!R689*'UNIT VALUES'!$D$34*'UNIT VALUES'!$D$36)), 0)</f>
        <v>319338</v>
      </c>
      <c r="AB689" s="168">
        <f>ROUND(IF(C689="22",IF(U689&gt;V689,S689*'UNIT VALUES'!$D$40*'UNIT VALUES'!$D$44,0),IF(U689&gt;V689,S689*'UNIT VALUES'!$D$30*'UNIT VALUES'!$D$36)), 0)</f>
        <v>0</v>
      </c>
      <c r="AC689" s="168">
        <f>ROUND(IF(U689&gt;V689,0,IF(T689&gt;1, IF(C689="66", T689*'UNIT VALUES'!$D$33*'UNIT VALUES'!$D$36,T689*'UNIT VALUES'!$D$32*'UNIT VALUES'!$D$36),0)),0)</f>
        <v>309857</v>
      </c>
      <c r="AD689" t="str">
        <f t="shared" si="22"/>
        <v>300342</v>
      </c>
    </row>
    <row r="690" spans="1:30" x14ac:dyDescent="0.25">
      <c r="A690" s="176" t="s">
        <v>6042</v>
      </c>
      <c r="B690" s="176" t="s">
        <v>1992</v>
      </c>
      <c r="C690" s="176" t="s">
        <v>27</v>
      </c>
      <c r="D690" s="176" t="s">
        <v>28</v>
      </c>
      <c r="E690" s="176" t="s">
        <v>1993</v>
      </c>
      <c r="F690" s="176" t="s">
        <v>2001</v>
      </c>
      <c r="G690" s="176" t="s">
        <v>1207</v>
      </c>
      <c r="H690" s="176" t="s">
        <v>23</v>
      </c>
      <c r="I690" s="176" t="s">
        <v>2002</v>
      </c>
      <c r="J690" s="176" t="s">
        <v>2003</v>
      </c>
      <c r="K690" s="176" t="s">
        <v>3329</v>
      </c>
      <c r="L690" s="176" t="s">
        <v>6043</v>
      </c>
      <c r="M690" s="177">
        <v>0</v>
      </c>
      <c r="N690" s="177">
        <v>0</v>
      </c>
      <c r="O690" s="177">
        <v>72364</v>
      </c>
      <c r="P690" s="177">
        <v>0</v>
      </c>
      <c r="Q690" s="177">
        <v>12943</v>
      </c>
      <c r="R690" s="177">
        <v>4647</v>
      </c>
      <c r="S690" s="177">
        <v>689</v>
      </c>
      <c r="T690" s="24">
        <f>IF(P690&gt;0, ROUND(IF(IF(OR(C690="51", C690="52", C690="66"), (L690*'UNIT VALUES'!$C$26)-CALCS!P690,0)&gt;0, IF(OR(C690="51", C690="52", C690="66"), (L690*'UNIT VALUES'!$C$26)-CALCS!P690,0), 0), 0), ROUND(IF(IF(OR(C690="51", C690="52", C690="66"), (L690*'UNIT VALUES'!$C$26)-CALCS!O690,0)&gt;0, IF(OR(C690="51", C690="52", C690="66"), (L690*'UNIT VALUES'!$C$26)-CALCS!O690,0), 0), 0))</f>
        <v>0</v>
      </c>
      <c r="U690" s="25">
        <f>IF(C690="22", (O690*'UNIT VALUES'!$D$38)+(Q690*'UNIT VALUES'!$D$39)+(S690*'UNIT VALUES'!$D$40), (O690*'UNIT VALUES'!$D$28)+(Q690*'UNIT VALUES'!$D$29)+(S690*'UNIT VALUES'!$D$30))</f>
        <v>624414.10249336634</v>
      </c>
      <c r="V690" s="25">
        <f>IF(C690="22",(O690*'UNIT VALUES'!$D$41)+(Q690*'UNIT VALUES'!$D$42)+(R690*'UNIT VALUES'!$D$43),IF(C690="66",(Q690*'UNIT VALUES'!$D$31)+(T690*'UNIT VALUES'!$D$33)+(R690*'UNIT VALUES'!$D$34),(Q690*'UNIT VALUES'!$D$31)+(T690*'UNIT VALUES'!$D$32)+(R690*'UNIT VALUES'!$D$34)))</f>
        <v>597295.57280099206</v>
      </c>
      <c r="W690" s="25">
        <f t="shared" si="21"/>
        <v>624414</v>
      </c>
      <c r="X690" s="30">
        <f>ROUND(IF(C690="22", W690*'UNIT VALUES'!$D$44, W690*'UNIT VALUES'!$D$36), 0)</f>
        <v>545863</v>
      </c>
      <c r="Y690" s="168">
        <f>ROUND(IF(C690="22", IF(U690&gt;V690,O690*'UNIT VALUES'!$D$38*'UNIT VALUES'!$D$44,O690*'UNIT VALUES'!$D$41*'UNIT VALUES'!$D$44),IF(U690&gt;V690, O690*'UNIT VALUES'!$D$28*'UNIT VALUES'!$D$36,0)), 0)</f>
        <v>131571</v>
      </c>
      <c r="Z690" s="168">
        <f>ROUND(IF(C690="22", IF(U690&gt;V690,Q690*'UNIT VALUES'!$D$39*'UNIT VALUES'!$D$44,Q690*'UNIT VALUES'!$D$42*'UNIT VALUES'!$D$44), IF(U690&gt;V690, Q690*'UNIT VALUES'!$D$29*'UNIT VALUES'!$D$36, Q690*'UNIT VALUES'!$D$31*'UNIT VALUES'!$D$36)),0)</f>
        <v>315963</v>
      </c>
      <c r="AA690" s="168">
        <f>ROUND(IF(C690="22", IF(U690&gt;V690,0,R690*'UNIT VALUES'!$D$43*'UNIT VALUES'!$D$44),IF(CALCS!U690&gt;CALCS!V690,0,CALCS!R690*'UNIT VALUES'!$D$34*'UNIT VALUES'!$D$36)), 0)</f>
        <v>0</v>
      </c>
      <c r="AB690" s="168">
        <f>ROUND(IF(C690="22",IF(U690&gt;V690,S690*'UNIT VALUES'!$D$40*'UNIT VALUES'!$D$44,0),IF(U690&gt;V690,S690*'UNIT VALUES'!$D$30*'UNIT VALUES'!$D$36)), 0)</f>
        <v>98329</v>
      </c>
      <c r="AC690" s="168">
        <f>ROUND(IF(U690&gt;V690,0,IF(T690&gt;1, IF(C690="66", T690*'UNIT VALUES'!$D$33*'UNIT VALUES'!$D$36,T690*'UNIT VALUES'!$D$32*'UNIT VALUES'!$D$36),0)),0)</f>
        <v>0</v>
      </c>
      <c r="AD690" t="str">
        <f t="shared" si="22"/>
        <v>300540</v>
      </c>
    </row>
    <row r="691" spans="1:30" x14ac:dyDescent="0.25">
      <c r="A691" s="176" t="s">
        <v>6044</v>
      </c>
      <c r="B691" s="176" t="s">
        <v>2005</v>
      </c>
      <c r="C691" s="176" t="s">
        <v>19</v>
      </c>
      <c r="D691" s="176" t="s">
        <v>20</v>
      </c>
      <c r="E691" s="176" t="s">
        <v>2006</v>
      </c>
      <c r="F691" s="176" t="s">
        <v>4738</v>
      </c>
      <c r="G691" s="176" t="s">
        <v>22</v>
      </c>
      <c r="H691" s="176" t="s">
        <v>23</v>
      </c>
      <c r="I691" s="176" t="s">
        <v>23</v>
      </c>
      <c r="J691" s="176" t="s">
        <v>24</v>
      </c>
      <c r="K691" s="176" t="s">
        <v>3343</v>
      </c>
      <c r="L691" s="176" t="s">
        <v>4789</v>
      </c>
      <c r="M691" s="177">
        <v>5880156</v>
      </c>
      <c r="N691" s="177">
        <v>5881766</v>
      </c>
      <c r="O691" s="177">
        <v>5785947</v>
      </c>
      <c r="P691" s="177">
        <v>0</v>
      </c>
      <c r="Q691" s="177">
        <v>983589</v>
      </c>
      <c r="R691" s="177">
        <v>156206</v>
      </c>
      <c r="S691" s="177">
        <v>51893</v>
      </c>
      <c r="T691" s="24">
        <f>IF(P691&gt;0, ROUND(IF(IF(OR(C691="51", C691="52", C691="66"), (L691*'UNIT VALUES'!$C$26)-CALCS!P691,0)&gt;0, IF(OR(C691="51", C691="52", C691="66"), (L691*'UNIT VALUES'!$C$26)-CALCS!P691,0), 0), 0), ROUND(IF(IF(OR(C691="51", C691="52", C691="66"), (L691*'UNIT VALUES'!$C$26)-CALCS!O691,0)&gt;0, IF(OR(C691="51", C691="52", C691="66"), (L691*'UNIT VALUES'!$C$26)-CALCS!O691,0), 0), 0))</f>
        <v>0</v>
      </c>
      <c r="U691" s="25">
        <f>IF(C691="22", (O691*'UNIT VALUES'!$D$38)+(Q691*'UNIT VALUES'!$D$39)+(S691*'UNIT VALUES'!$D$40), (O691*'UNIT VALUES'!$D$28)+(Q691*'UNIT VALUES'!$D$29)+(S691*'UNIT VALUES'!$D$30))</f>
        <v>57537720.001539052</v>
      </c>
      <c r="V691" s="25">
        <f>IF(C691="22",(O691*'UNIT VALUES'!$D$41)+(Q691*'UNIT VALUES'!$D$42)+(R691*'UNIT VALUES'!$D$43),IF(C691="66",(Q691*'UNIT VALUES'!$D$31)+(T691*'UNIT VALUES'!$D$33)+(R691*'UNIT VALUES'!$D$34),(Q691*'UNIT VALUES'!$D$31)+(T691*'UNIT VALUES'!$D$32)+(R691*'UNIT VALUES'!$D$34)))</f>
        <v>40562273.344238102</v>
      </c>
      <c r="W691" s="25">
        <f t="shared" si="21"/>
        <v>57537720</v>
      </c>
      <c r="X691" s="30">
        <f>ROUND(IF(C691="22", W691*'UNIT VALUES'!$D$44, W691*'UNIT VALUES'!$D$36), 0)</f>
        <v>47867034</v>
      </c>
      <c r="Y691" s="168">
        <f>ROUND(IF(C691="22", IF(U691&gt;V691,O691*'UNIT VALUES'!$D$38*'UNIT VALUES'!$D$44,O691*'UNIT VALUES'!$D$41*'UNIT VALUES'!$D$44),IF(U691&gt;V691, O691*'UNIT VALUES'!$D$28*'UNIT VALUES'!$D$36,0)), 0)</f>
        <v>10602194</v>
      </c>
      <c r="Z691" s="168">
        <f>ROUND(IF(C691="22", IF(U691&gt;V691,Q691*'UNIT VALUES'!$D$39*'UNIT VALUES'!$D$44,Q691*'UNIT VALUES'!$D$42*'UNIT VALUES'!$D$44), IF(U691&gt;V691, Q691*'UNIT VALUES'!$D$29*'UNIT VALUES'!$D$36, Q691*'UNIT VALUES'!$D$31*'UNIT VALUES'!$D$36)),0)</f>
        <v>25284657</v>
      </c>
      <c r="AA691" s="168">
        <f>ROUND(IF(C691="22", IF(U691&gt;V691,0,R691*'UNIT VALUES'!$D$43*'UNIT VALUES'!$D$44),IF(CALCS!U691&gt;CALCS!V691,0,CALCS!R691*'UNIT VALUES'!$D$34*'UNIT VALUES'!$D$36)), 0)</f>
        <v>0</v>
      </c>
      <c r="AB691" s="168">
        <f>ROUND(IF(C691="22",IF(U691&gt;V691,S691*'UNIT VALUES'!$D$40*'UNIT VALUES'!$D$44,0),IF(U691&gt;V691,S691*'UNIT VALUES'!$D$30*'UNIT VALUES'!$D$36)), 0)</f>
        <v>11980183</v>
      </c>
      <c r="AC691" s="168">
        <f>ROUND(IF(U691&gt;V691,0,IF(T691&gt;1, IF(C691="66", T691*'UNIT VALUES'!$D$33*'UNIT VALUES'!$D$36,T691*'UNIT VALUES'!$D$32*'UNIT VALUES'!$D$36),0)),0)</f>
        <v>0</v>
      </c>
      <c r="AD691" t="str">
        <f t="shared" si="22"/>
        <v>379999</v>
      </c>
    </row>
    <row r="692" spans="1:30" x14ac:dyDescent="0.25">
      <c r="A692" s="176" t="s">
        <v>6045</v>
      </c>
      <c r="B692" s="176" t="s">
        <v>2005</v>
      </c>
      <c r="C692" s="176" t="s">
        <v>27</v>
      </c>
      <c r="D692" s="176" t="s">
        <v>28</v>
      </c>
      <c r="E692" s="176" t="s">
        <v>2006</v>
      </c>
      <c r="F692" s="176" t="s">
        <v>242</v>
      </c>
      <c r="G692" s="176" t="s">
        <v>1014</v>
      </c>
      <c r="H692" s="176" t="s">
        <v>23</v>
      </c>
      <c r="I692" s="176" t="s">
        <v>2008</v>
      </c>
      <c r="J692" s="176" t="s">
        <v>2009</v>
      </c>
      <c r="K692" s="176" t="s">
        <v>3343</v>
      </c>
      <c r="L692" s="176" t="s">
        <v>6046</v>
      </c>
      <c r="M692" s="177">
        <v>62179</v>
      </c>
      <c r="N692" s="177">
        <v>54022</v>
      </c>
      <c r="O692" s="177">
        <v>89121</v>
      </c>
      <c r="P692" s="177">
        <v>77430</v>
      </c>
      <c r="Q692" s="177">
        <v>14454</v>
      </c>
      <c r="R692" s="177">
        <v>8820</v>
      </c>
      <c r="S692" s="177">
        <v>1277</v>
      </c>
      <c r="T692" s="24">
        <f>IF(P692&gt;0, ROUND(IF(IF(OR(C692="51", C692="52", C692="66"), (L692*'UNIT VALUES'!$C$26)-CALCS!P692,0)&gt;0, IF(OR(C692="51", C692="52", C692="66"), (L692*'UNIT VALUES'!$C$26)-CALCS!P692,0), 0), 0), ROUND(IF(IF(OR(C692="51", C692="52", C692="66"), (L692*'UNIT VALUES'!$C$26)-CALCS!O692,0)&gt;0, IF(OR(C692="51", C692="52", C692="66"), (L692*'UNIT VALUES'!$C$26)-CALCS!O692,0), 0), 0))</f>
        <v>17661</v>
      </c>
      <c r="U692" s="25">
        <f>IF(C692="22", (O692*'UNIT VALUES'!$D$38)+(Q692*'UNIT VALUES'!$D$39)+(S692*'UNIT VALUES'!$D$40), (O692*'UNIT VALUES'!$D$28)+(Q692*'UNIT VALUES'!$D$29)+(S692*'UNIT VALUES'!$D$30))</f>
        <v>797450.94778324314</v>
      </c>
      <c r="V692" s="25">
        <f>IF(C692="22",(O692*'UNIT VALUES'!$D$41)+(Q692*'UNIT VALUES'!$D$42)+(R692*'UNIT VALUES'!$D$43),IF(C692="66",(Q692*'UNIT VALUES'!$D$31)+(T692*'UNIT VALUES'!$D$33)+(R692*'UNIT VALUES'!$D$34),(Q692*'UNIT VALUES'!$D$31)+(T692*'UNIT VALUES'!$D$32)+(R692*'UNIT VALUES'!$D$34)))</f>
        <v>1187047.2668200277</v>
      </c>
      <c r="W692" s="25">
        <f t="shared" si="21"/>
        <v>1187047</v>
      </c>
      <c r="X692" s="30">
        <f>ROUND(IF(C692="22", W692*'UNIT VALUES'!$D$44, W692*'UNIT VALUES'!$D$36), 0)</f>
        <v>1037717</v>
      </c>
      <c r="Y692" s="168">
        <f>ROUND(IF(C692="22", IF(U692&gt;V692,O692*'UNIT VALUES'!$D$38*'UNIT VALUES'!$D$44,O692*'UNIT VALUES'!$D$41*'UNIT VALUES'!$D$44),IF(U692&gt;V692, O692*'UNIT VALUES'!$D$28*'UNIT VALUES'!$D$36,0)), 0)</f>
        <v>0</v>
      </c>
      <c r="Z692" s="168">
        <f>ROUND(IF(C692="22", IF(U692&gt;V692,Q692*'UNIT VALUES'!$D$39*'UNIT VALUES'!$D$44,Q692*'UNIT VALUES'!$D$42*'UNIT VALUES'!$D$44), IF(U692&gt;V692, Q692*'UNIT VALUES'!$D$29*'UNIT VALUES'!$D$36, Q692*'UNIT VALUES'!$D$31*'UNIT VALUES'!$D$36)),0)</f>
        <v>211710</v>
      </c>
      <c r="AA692" s="168">
        <f>ROUND(IF(C692="22", IF(U692&gt;V692,0,R692*'UNIT VALUES'!$D$43*'UNIT VALUES'!$D$44),IF(CALCS!U692&gt;CALCS!V692,0,CALCS!R692*'UNIT VALUES'!$D$34*'UNIT VALUES'!$D$36)), 0)</f>
        <v>631233</v>
      </c>
      <c r="AB692" s="168">
        <f>ROUND(IF(C692="22",IF(U692&gt;V692,S692*'UNIT VALUES'!$D$40*'UNIT VALUES'!$D$44,0),IF(U692&gt;V692,S692*'UNIT VALUES'!$D$30*'UNIT VALUES'!$D$36)), 0)</f>
        <v>0</v>
      </c>
      <c r="AC692" s="168">
        <f>ROUND(IF(U692&gt;V692,0,IF(T692&gt;1, IF(C692="66", T692*'UNIT VALUES'!$D$33*'UNIT VALUES'!$D$36,T692*'UNIT VALUES'!$D$32*'UNIT VALUES'!$D$36),0)),0)</f>
        <v>194775</v>
      </c>
      <c r="AD692" t="str">
        <f t="shared" si="22"/>
        <v>370108</v>
      </c>
    </row>
    <row r="693" spans="1:30" x14ac:dyDescent="0.25">
      <c r="A693" s="176" t="s">
        <v>6047</v>
      </c>
      <c r="B693" s="176" t="s">
        <v>2005</v>
      </c>
      <c r="C693" s="176" t="s">
        <v>27</v>
      </c>
      <c r="D693" s="176" t="s">
        <v>28</v>
      </c>
      <c r="E693" s="176" t="s">
        <v>2006</v>
      </c>
      <c r="F693" s="176" t="s">
        <v>1763</v>
      </c>
      <c r="G693" s="176" t="s">
        <v>22</v>
      </c>
      <c r="H693" s="176" t="s">
        <v>23</v>
      </c>
      <c r="I693" s="176" t="s">
        <v>2011</v>
      </c>
      <c r="J693" s="176" t="s">
        <v>4757</v>
      </c>
      <c r="K693" s="176" t="s">
        <v>3343</v>
      </c>
      <c r="L693" s="176" t="s">
        <v>6048</v>
      </c>
      <c r="M693" s="177">
        <v>37266</v>
      </c>
      <c r="N693" s="177">
        <v>37266</v>
      </c>
      <c r="O693" s="177">
        <v>52709</v>
      </c>
      <c r="P693" s="177">
        <v>0</v>
      </c>
      <c r="Q693" s="177">
        <v>11352</v>
      </c>
      <c r="R693" s="177">
        <v>1798</v>
      </c>
      <c r="S693" s="177">
        <v>600</v>
      </c>
      <c r="T693" s="24">
        <f>IF(P693&gt;0, ROUND(IF(IF(OR(C693="51", C693="52", C693="66"), (L693*'UNIT VALUES'!$C$26)-CALCS!P693,0)&gt;0, IF(OR(C693="51", C693="52", C693="66"), (L693*'UNIT VALUES'!$C$26)-CALCS!P693,0), 0), 0), ROUND(IF(IF(OR(C693="51", C693="52", C693="66"), (L693*'UNIT VALUES'!$C$26)-CALCS!O693,0)&gt;0, IF(OR(C693="51", C693="52", C693="66"), (L693*'UNIT VALUES'!$C$26)-CALCS!O693,0), 0), 0))</f>
        <v>0</v>
      </c>
      <c r="U693" s="25">
        <f>IF(C693="22", (O693*'UNIT VALUES'!$D$38)+(Q693*'UNIT VALUES'!$D$39)+(S693*'UNIT VALUES'!$D$40), (O693*'UNIT VALUES'!$D$28)+(Q693*'UNIT VALUES'!$D$29)+(S693*'UNIT VALUES'!$D$30))</f>
        <v>524577.64677040046</v>
      </c>
      <c r="V693" s="25">
        <f>IF(C693="22",(O693*'UNIT VALUES'!$D$41)+(Q693*'UNIT VALUES'!$D$42)+(R693*'UNIT VALUES'!$D$43),IF(C693="66",(Q693*'UNIT VALUES'!$D$31)+(T693*'UNIT VALUES'!$D$33)+(R693*'UNIT VALUES'!$D$34),(Q693*'UNIT VALUES'!$D$31)+(T693*'UNIT VALUES'!$D$32)+(R693*'UNIT VALUES'!$D$34)))</f>
        <v>337398.82133656094</v>
      </c>
      <c r="W693" s="25">
        <f t="shared" si="21"/>
        <v>524578</v>
      </c>
      <c r="X693" s="30">
        <f>ROUND(IF(C693="22", W693*'UNIT VALUES'!$D$44, W693*'UNIT VALUES'!$D$36), 0)</f>
        <v>458586</v>
      </c>
      <c r="Y693" s="168">
        <f>ROUND(IF(C693="22", IF(U693&gt;V693,O693*'UNIT VALUES'!$D$38*'UNIT VALUES'!$D$44,O693*'UNIT VALUES'!$D$41*'UNIT VALUES'!$D$44),IF(U693&gt;V693, O693*'UNIT VALUES'!$D$28*'UNIT VALUES'!$D$36,0)), 0)</f>
        <v>95834</v>
      </c>
      <c r="Z693" s="168">
        <f>ROUND(IF(C693="22", IF(U693&gt;V693,Q693*'UNIT VALUES'!$D$39*'UNIT VALUES'!$D$44,Q693*'UNIT VALUES'!$D$42*'UNIT VALUES'!$D$44), IF(U693&gt;V693, Q693*'UNIT VALUES'!$D$29*'UNIT VALUES'!$D$36, Q693*'UNIT VALUES'!$D$31*'UNIT VALUES'!$D$36)),0)</f>
        <v>277124</v>
      </c>
      <c r="AA693" s="168">
        <f>ROUND(IF(C693="22", IF(U693&gt;V693,0,R693*'UNIT VALUES'!$D$43*'UNIT VALUES'!$D$44),IF(CALCS!U693&gt;CALCS!V693,0,CALCS!R693*'UNIT VALUES'!$D$34*'UNIT VALUES'!$D$36)), 0)</f>
        <v>0</v>
      </c>
      <c r="AB693" s="168">
        <f>ROUND(IF(C693="22",IF(U693&gt;V693,S693*'UNIT VALUES'!$D$40*'UNIT VALUES'!$D$44,0),IF(U693&gt;V693,S693*'UNIT VALUES'!$D$30*'UNIT VALUES'!$D$36)), 0)</f>
        <v>85628</v>
      </c>
      <c r="AC693" s="168">
        <f>ROUND(IF(U693&gt;V693,0,IF(T693&gt;1, IF(C693="66", T693*'UNIT VALUES'!$D$33*'UNIT VALUES'!$D$36,T693*'UNIT VALUES'!$D$32*'UNIT VALUES'!$D$36),0)),0)</f>
        <v>0</v>
      </c>
      <c r="AD693" t="str">
        <f t="shared" si="22"/>
        <v>370432</v>
      </c>
    </row>
    <row r="694" spans="1:30" x14ac:dyDescent="0.25">
      <c r="A694" s="176" t="s">
        <v>6049</v>
      </c>
      <c r="B694" s="176" t="s">
        <v>2005</v>
      </c>
      <c r="C694" s="176" t="s">
        <v>47</v>
      </c>
      <c r="D694" s="176" t="s">
        <v>48</v>
      </c>
      <c r="E694" s="176" t="s">
        <v>2006</v>
      </c>
      <c r="F694" s="176" t="s">
        <v>2013</v>
      </c>
      <c r="G694" s="176" t="s">
        <v>22</v>
      </c>
      <c r="H694" s="176" t="s">
        <v>23</v>
      </c>
      <c r="I694" s="176" t="s">
        <v>2014</v>
      </c>
      <c r="J694" s="176" t="s">
        <v>2015</v>
      </c>
      <c r="K694" s="176" t="s">
        <v>3343</v>
      </c>
      <c r="L694" s="176" t="s">
        <v>642</v>
      </c>
      <c r="M694" s="177">
        <v>22315</v>
      </c>
      <c r="N694" s="177">
        <v>21763</v>
      </c>
      <c r="O694" s="177">
        <v>162320</v>
      </c>
      <c r="P694" s="177">
        <v>0</v>
      </c>
      <c r="Q694" s="177">
        <v>9411</v>
      </c>
      <c r="R694" s="177">
        <v>379</v>
      </c>
      <c r="S694" s="177">
        <v>930</v>
      </c>
      <c r="T694" s="24">
        <f>IF(P694&gt;0, ROUND(IF(IF(OR(C694="51", C694="52", C694="66"), (L694*'UNIT VALUES'!$C$26)-CALCS!P694,0)&gt;0, IF(OR(C694="51", C694="52", C694="66"), (L694*'UNIT VALUES'!$C$26)-CALCS!P694,0), 0), 0), ROUND(IF(IF(OR(C694="51", C694="52", C694="66"), (L694*'UNIT VALUES'!$C$26)-CALCS!O694,0)&gt;0, IF(OR(C694="51", C694="52", C694="66"), (L694*'UNIT VALUES'!$C$26)-CALCS!O694,0), 0), 0))</f>
        <v>0</v>
      </c>
      <c r="U694" s="25">
        <f>IF(C694="22", (O694*'UNIT VALUES'!$D$38)+(Q694*'UNIT VALUES'!$D$39)+(S694*'UNIT VALUES'!$D$40), (O694*'UNIT VALUES'!$D$28)+(Q694*'UNIT VALUES'!$D$29)+(S694*'UNIT VALUES'!$D$30))</f>
        <v>752218.95532930188</v>
      </c>
      <c r="V694" s="25">
        <f>IF(C694="22",(O694*'UNIT VALUES'!$D$41)+(Q694*'UNIT VALUES'!$D$42)+(R694*'UNIT VALUES'!$D$43),IF(C694="66",(Q694*'UNIT VALUES'!$D$31)+(T694*'UNIT VALUES'!$D$33)+(R694*'UNIT VALUES'!$D$34),(Q694*'UNIT VALUES'!$D$31)+(T694*'UNIT VALUES'!$D$32)+(R694*'UNIT VALUES'!$D$34)))</f>
        <v>188707.98427821137</v>
      </c>
      <c r="W694" s="25">
        <f t="shared" si="21"/>
        <v>752219</v>
      </c>
      <c r="X694" s="30">
        <f>ROUND(IF(C694="22", W694*'UNIT VALUES'!$D$44, W694*'UNIT VALUES'!$D$36), 0)</f>
        <v>657590</v>
      </c>
      <c r="Y694" s="168">
        <f>ROUND(IF(C694="22", IF(U694&gt;V694,O694*'UNIT VALUES'!$D$38*'UNIT VALUES'!$D$44,O694*'UNIT VALUES'!$D$41*'UNIT VALUES'!$D$44),IF(U694&gt;V694, O694*'UNIT VALUES'!$D$28*'UNIT VALUES'!$D$36,0)), 0)</f>
        <v>295127</v>
      </c>
      <c r="Z694" s="168">
        <f>ROUND(IF(C694="22", IF(U694&gt;V694,Q694*'UNIT VALUES'!$D$39*'UNIT VALUES'!$D$44,Q694*'UNIT VALUES'!$D$42*'UNIT VALUES'!$D$44), IF(U694&gt;V694, Q694*'UNIT VALUES'!$D$29*'UNIT VALUES'!$D$36, Q694*'UNIT VALUES'!$D$31*'UNIT VALUES'!$D$36)),0)</f>
        <v>229740</v>
      </c>
      <c r="AA694" s="168">
        <f>ROUND(IF(C694="22", IF(U694&gt;V694,0,R694*'UNIT VALUES'!$D$43*'UNIT VALUES'!$D$44),IF(CALCS!U694&gt;CALCS!V694,0,CALCS!R694*'UNIT VALUES'!$D$34*'UNIT VALUES'!$D$36)), 0)</f>
        <v>0</v>
      </c>
      <c r="AB694" s="168">
        <f>ROUND(IF(C694="22",IF(U694&gt;V694,S694*'UNIT VALUES'!$D$40*'UNIT VALUES'!$D$44,0),IF(U694&gt;V694,S694*'UNIT VALUES'!$D$30*'UNIT VALUES'!$D$36)), 0)</f>
        <v>132723</v>
      </c>
      <c r="AC694" s="168">
        <f>ROUND(IF(U694&gt;V694,0,IF(T694&gt;1, IF(C694="66", T694*'UNIT VALUES'!$D$33*'UNIT VALUES'!$D$36,T694*'UNIT VALUES'!$D$32*'UNIT VALUES'!$D$36),0)),0)</f>
        <v>0</v>
      </c>
      <c r="AD694" t="str">
        <f t="shared" si="22"/>
        <v>370504</v>
      </c>
    </row>
    <row r="695" spans="1:30" x14ac:dyDescent="0.25">
      <c r="A695" s="176" t="s">
        <v>6050</v>
      </c>
      <c r="B695" s="176" t="s">
        <v>2005</v>
      </c>
      <c r="C695" s="176" t="s">
        <v>27</v>
      </c>
      <c r="D695" s="176" t="s">
        <v>28</v>
      </c>
      <c r="E695" s="176" t="s">
        <v>2006</v>
      </c>
      <c r="F695" s="176" t="s">
        <v>804</v>
      </c>
      <c r="G695" s="176" t="s">
        <v>22</v>
      </c>
      <c r="H695" s="176" t="s">
        <v>23</v>
      </c>
      <c r="I695" s="176" t="s">
        <v>2017</v>
      </c>
      <c r="J695" s="176" t="s">
        <v>2018</v>
      </c>
      <c r="K695" s="176" t="s">
        <v>3343</v>
      </c>
      <c r="L695" s="176" t="s">
        <v>6051</v>
      </c>
      <c r="M695" s="177">
        <v>32928</v>
      </c>
      <c r="N695" s="177">
        <v>32421</v>
      </c>
      <c r="O695" s="177">
        <v>59246</v>
      </c>
      <c r="P695" s="177">
        <v>0</v>
      </c>
      <c r="Q695" s="177">
        <v>10443</v>
      </c>
      <c r="R695" s="177">
        <v>721</v>
      </c>
      <c r="S695" s="177">
        <v>390</v>
      </c>
      <c r="T695" s="24">
        <f>IF(P695&gt;0, ROUND(IF(IF(OR(C695="51", C695="52", C695="66"), (L695*'UNIT VALUES'!$C$26)-CALCS!P695,0)&gt;0, IF(OR(C695="51", C695="52", C695="66"), (L695*'UNIT VALUES'!$C$26)-CALCS!P695,0), 0), 0), ROUND(IF(IF(OR(C695="51", C695="52", C695="66"), (L695*'UNIT VALUES'!$C$26)-CALCS!O695,0)&gt;0, IF(OR(C695="51", C695="52", C695="66"), (L695*'UNIT VALUES'!$C$26)-CALCS!O695,0), 0), 0))</f>
        <v>0</v>
      </c>
      <c r="U695" s="25">
        <f>IF(C695="22", (O695*'UNIT VALUES'!$D$38)+(Q695*'UNIT VALUES'!$D$39)+(S695*'UNIT VALUES'!$D$40), (O695*'UNIT VALUES'!$D$28)+(Q695*'UNIT VALUES'!$D$29)+(S695*'UNIT VALUES'!$D$30))</f>
        <v>478507.27879817522</v>
      </c>
      <c r="V695" s="25">
        <f>IF(C695="22",(O695*'UNIT VALUES'!$D$41)+(Q695*'UNIT VALUES'!$D$42)+(R695*'UNIT VALUES'!$D$43),IF(C695="66",(Q695*'UNIT VALUES'!$D$31)+(T695*'UNIT VALUES'!$D$33)+(R695*'UNIT VALUES'!$D$34),(Q695*'UNIT VALUES'!$D$31)+(T695*'UNIT VALUES'!$D$32)+(R695*'UNIT VALUES'!$D$34)))</f>
        <v>233997.62474369942</v>
      </c>
      <c r="W695" s="25">
        <f t="shared" si="21"/>
        <v>478507</v>
      </c>
      <c r="X695" s="30">
        <f>ROUND(IF(C695="22", W695*'UNIT VALUES'!$D$44, W695*'UNIT VALUES'!$D$36), 0)</f>
        <v>418311</v>
      </c>
      <c r="Y695" s="168">
        <f>ROUND(IF(C695="22", IF(U695&gt;V695,O695*'UNIT VALUES'!$D$38*'UNIT VALUES'!$D$44,O695*'UNIT VALUES'!$D$41*'UNIT VALUES'!$D$44),IF(U695&gt;V695, O695*'UNIT VALUES'!$D$28*'UNIT VALUES'!$D$36,0)), 0)</f>
        <v>107720</v>
      </c>
      <c r="Z695" s="168">
        <f>ROUND(IF(C695="22", IF(U695&gt;V695,Q695*'UNIT VALUES'!$D$39*'UNIT VALUES'!$D$44,Q695*'UNIT VALUES'!$D$42*'UNIT VALUES'!$D$44), IF(U695&gt;V695, Q695*'UNIT VALUES'!$D$29*'UNIT VALUES'!$D$36, Q695*'UNIT VALUES'!$D$31*'UNIT VALUES'!$D$36)),0)</f>
        <v>254933</v>
      </c>
      <c r="AA695" s="168">
        <f>ROUND(IF(C695="22", IF(U695&gt;V695,0,R695*'UNIT VALUES'!$D$43*'UNIT VALUES'!$D$44),IF(CALCS!U695&gt;CALCS!V695,0,CALCS!R695*'UNIT VALUES'!$D$34*'UNIT VALUES'!$D$36)), 0)</f>
        <v>0</v>
      </c>
      <c r="AB695" s="168">
        <f>ROUND(IF(C695="22",IF(U695&gt;V695,S695*'UNIT VALUES'!$D$40*'UNIT VALUES'!$D$44,0),IF(U695&gt;V695,S695*'UNIT VALUES'!$D$30*'UNIT VALUES'!$D$36)), 0)</f>
        <v>55658</v>
      </c>
      <c r="AC695" s="168">
        <f>ROUND(IF(U695&gt;V695,0,IF(T695&gt;1, IF(C695="66", T695*'UNIT VALUES'!$D$33*'UNIT VALUES'!$D$36,T695*'UNIT VALUES'!$D$32*'UNIT VALUES'!$D$36),0)),0)</f>
        <v>0</v>
      </c>
      <c r="AD695" t="str">
        <f t="shared" si="22"/>
        <v>370552</v>
      </c>
    </row>
    <row r="696" spans="1:30" x14ac:dyDescent="0.25">
      <c r="A696" s="176" t="s">
        <v>6052</v>
      </c>
      <c r="B696" s="176" t="s">
        <v>2005</v>
      </c>
      <c r="C696" s="176" t="s">
        <v>27</v>
      </c>
      <c r="D696" s="176" t="s">
        <v>28</v>
      </c>
      <c r="E696" s="176" t="s">
        <v>2006</v>
      </c>
      <c r="F696" s="176" t="s">
        <v>214</v>
      </c>
      <c r="G696" s="176" t="s">
        <v>131</v>
      </c>
      <c r="H696" s="176" t="s">
        <v>23</v>
      </c>
      <c r="I696" s="176" t="s">
        <v>174</v>
      </c>
      <c r="J696" s="176" t="s">
        <v>2020</v>
      </c>
      <c r="K696" s="176" t="s">
        <v>3343</v>
      </c>
      <c r="L696" s="176" t="s">
        <v>6053</v>
      </c>
      <c r="M696" s="177">
        <v>331367</v>
      </c>
      <c r="N696" s="177">
        <v>314447</v>
      </c>
      <c r="O696" s="177">
        <v>842051</v>
      </c>
      <c r="P696" s="177">
        <v>0</v>
      </c>
      <c r="Q696" s="177">
        <v>131404</v>
      </c>
      <c r="R696" s="177">
        <v>10508</v>
      </c>
      <c r="S696" s="177">
        <v>8679</v>
      </c>
      <c r="T696" s="24">
        <f>IF(P696&gt;0, ROUND(IF(IF(OR(C696="51", C696="52", C696="66"), (L696*'UNIT VALUES'!$C$26)-CALCS!P696,0)&gt;0, IF(OR(C696="51", C696="52", C696="66"), (L696*'UNIT VALUES'!$C$26)-CALCS!P696,0), 0), 0), ROUND(IF(IF(OR(C696="51", C696="52", C696="66"), (L696*'UNIT VALUES'!$C$26)-CALCS!O696,0)&gt;0, IF(OR(C696="51", C696="52", C696="66"), (L696*'UNIT VALUES'!$C$26)-CALCS!O696,0), 0), 0))</f>
        <v>0</v>
      </c>
      <c r="U696" s="25">
        <f>IF(C696="22", (O696*'UNIT VALUES'!$D$38)+(Q696*'UNIT VALUES'!$D$39)+(S696*'UNIT VALUES'!$D$40), (O696*'UNIT VALUES'!$D$28)+(Q696*'UNIT VALUES'!$D$29)+(S696*'UNIT VALUES'!$D$30))</f>
        <v>6837591.9838922191</v>
      </c>
      <c r="V696" s="25">
        <f>IF(C696="22",(O696*'UNIT VALUES'!$D$41)+(Q696*'UNIT VALUES'!$D$42)+(R696*'UNIT VALUES'!$D$43),IF(C696="66",(Q696*'UNIT VALUES'!$D$31)+(T696*'UNIT VALUES'!$D$33)+(R696*'UNIT VALUES'!$D$34),(Q696*'UNIT VALUES'!$D$31)+(T696*'UNIT VALUES'!$D$32)+(R696*'UNIT VALUES'!$D$34)))</f>
        <v>3061920.8552544639</v>
      </c>
      <c r="W696" s="25">
        <f t="shared" si="21"/>
        <v>6837592</v>
      </c>
      <c r="X696" s="30">
        <f>ROUND(IF(C696="22", W696*'UNIT VALUES'!$D$44, W696*'UNIT VALUES'!$D$36), 0)</f>
        <v>5977427</v>
      </c>
      <c r="Y696" s="168">
        <f>ROUND(IF(C696="22", IF(U696&gt;V696,O696*'UNIT VALUES'!$D$38*'UNIT VALUES'!$D$44,O696*'UNIT VALUES'!$D$41*'UNIT VALUES'!$D$44),IF(U696&gt;V696, O696*'UNIT VALUES'!$D$28*'UNIT VALUES'!$D$36,0)), 0)</f>
        <v>1530999</v>
      </c>
      <c r="Z696" s="168">
        <f>ROUND(IF(C696="22", IF(U696&gt;V696,Q696*'UNIT VALUES'!$D$39*'UNIT VALUES'!$D$44,Q696*'UNIT VALUES'!$D$42*'UNIT VALUES'!$D$44), IF(U696&gt;V696, Q696*'UNIT VALUES'!$D$29*'UNIT VALUES'!$D$36, Q696*'UNIT VALUES'!$D$31*'UNIT VALUES'!$D$36)),0)</f>
        <v>3207821</v>
      </c>
      <c r="AA696" s="168">
        <f>ROUND(IF(C696="22", IF(U696&gt;V696,0,R696*'UNIT VALUES'!$D$43*'UNIT VALUES'!$D$44),IF(CALCS!U696&gt;CALCS!V696,0,CALCS!R696*'UNIT VALUES'!$D$34*'UNIT VALUES'!$D$36)), 0)</f>
        <v>0</v>
      </c>
      <c r="AB696" s="168">
        <f>ROUND(IF(C696="22",IF(U696&gt;V696,S696*'UNIT VALUES'!$D$40*'UNIT VALUES'!$D$44,0),IF(U696&gt;V696,S696*'UNIT VALUES'!$D$30*'UNIT VALUES'!$D$36)), 0)</f>
        <v>1238607</v>
      </c>
      <c r="AC696" s="168">
        <f>ROUND(IF(U696&gt;V696,0,IF(T696&gt;1, IF(C696="66", T696*'UNIT VALUES'!$D$33*'UNIT VALUES'!$D$36,T696*'UNIT VALUES'!$D$32*'UNIT VALUES'!$D$36),0)),0)</f>
        <v>0</v>
      </c>
      <c r="AD696" t="str">
        <f t="shared" si="22"/>
        <v>370558</v>
      </c>
    </row>
    <row r="697" spans="1:30" x14ac:dyDescent="0.25">
      <c r="A697" s="176" t="s">
        <v>4930</v>
      </c>
      <c r="B697" s="176" t="s">
        <v>2005</v>
      </c>
      <c r="C697" s="176" t="s">
        <v>27</v>
      </c>
      <c r="D697" s="176" t="s">
        <v>28</v>
      </c>
      <c r="E697" s="176" t="s">
        <v>2006</v>
      </c>
      <c r="F697" s="176" t="s">
        <v>1310</v>
      </c>
      <c r="G697" s="176" t="s">
        <v>196</v>
      </c>
      <c r="H697" s="176" t="s">
        <v>23</v>
      </c>
      <c r="I697" s="176" t="s">
        <v>2021</v>
      </c>
      <c r="J697" s="176" t="s">
        <v>2020</v>
      </c>
      <c r="K697" s="176" t="s">
        <v>3343</v>
      </c>
      <c r="L697" s="176" t="s">
        <v>6054</v>
      </c>
      <c r="M697" s="177">
        <v>24512</v>
      </c>
      <c r="N697" s="177">
        <v>16942</v>
      </c>
      <c r="O697" s="177">
        <v>89891</v>
      </c>
      <c r="P697" s="177">
        <v>62130</v>
      </c>
      <c r="Q697" s="177">
        <v>10647</v>
      </c>
      <c r="R697" s="177">
        <v>2354</v>
      </c>
      <c r="S697" s="177">
        <v>1149</v>
      </c>
      <c r="T697" s="24">
        <f>IF(P697&gt;0, ROUND(IF(IF(OR(C697="51", C697="52", C697="66"), (L697*'UNIT VALUES'!$C$26)-CALCS!P697,0)&gt;0, IF(OR(C697="51", C697="52", C697="66"), (L697*'UNIT VALUES'!$C$26)-CALCS!P697,0), 0), 0), ROUND(IF(IF(OR(C697="51", C697="52", C697="66"), (L697*'UNIT VALUES'!$C$26)-CALCS!O697,0)&gt;0, IF(OR(C697="51", C697="52", C697="66"), (L697*'UNIT VALUES'!$C$26)-CALCS!O697,0), 0), 0))</f>
        <v>0</v>
      </c>
      <c r="U697" s="25">
        <f>IF(C697="22", (O697*'UNIT VALUES'!$D$38)+(Q697*'UNIT VALUES'!$D$39)+(S697*'UNIT VALUES'!$D$40), (O697*'UNIT VALUES'!$D$28)+(Q697*'UNIT VALUES'!$D$29)+(S697*'UNIT VALUES'!$D$30))</f>
        <v>671846.6212876736</v>
      </c>
      <c r="V697" s="25">
        <f>IF(C697="22",(O697*'UNIT VALUES'!$D$41)+(Q697*'UNIT VALUES'!$D$42)+(R697*'UNIT VALUES'!$D$43),IF(C697="66",(Q697*'UNIT VALUES'!$D$31)+(T697*'UNIT VALUES'!$D$33)+(R697*'UNIT VALUES'!$D$34),(Q697*'UNIT VALUES'!$D$31)+(T697*'UNIT VALUES'!$D$32)+(R697*'UNIT VALUES'!$D$34)))</f>
        <v>371104.79645386053</v>
      </c>
      <c r="W697" s="25">
        <f t="shared" si="21"/>
        <v>671847</v>
      </c>
      <c r="X697" s="30">
        <f>ROUND(IF(C697="22", W697*'UNIT VALUES'!$D$44, W697*'UNIT VALUES'!$D$36), 0)</f>
        <v>587329</v>
      </c>
      <c r="Y697" s="168">
        <f>ROUND(IF(C697="22", IF(U697&gt;V697,O697*'UNIT VALUES'!$D$38*'UNIT VALUES'!$D$44,O697*'UNIT VALUES'!$D$41*'UNIT VALUES'!$D$44),IF(U697&gt;V697, O697*'UNIT VALUES'!$D$28*'UNIT VALUES'!$D$36,0)), 0)</f>
        <v>163438</v>
      </c>
      <c r="Z697" s="168">
        <f>ROUND(IF(C697="22", IF(U697&gt;V697,Q697*'UNIT VALUES'!$D$39*'UNIT VALUES'!$D$44,Q697*'UNIT VALUES'!$D$42*'UNIT VALUES'!$D$44), IF(U697&gt;V697, Q697*'UNIT VALUES'!$D$29*'UNIT VALUES'!$D$36, Q697*'UNIT VALUES'!$D$31*'UNIT VALUES'!$D$36)),0)</f>
        <v>259913</v>
      </c>
      <c r="AA697" s="168">
        <f>ROUND(IF(C697="22", IF(U697&gt;V697,0,R697*'UNIT VALUES'!$D$43*'UNIT VALUES'!$D$44),IF(CALCS!U697&gt;CALCS!V697,0,CALCS!R697*'UNIT VALUES'!$D$34*'UNIT VALUES'!$D$36)), 0)</f>
        <v>0</v>
      </c>
      <c r="AB697" s="168">
        <f>ROUND(IF(C697="22",IF(U697&gt;V697,S697*'UNIT VALUES'!$D$40*'UNIT VALUES'!$D$44,0),IF(U697&gt;V697,S697*'UNIT VALUES'!$D$30*'UNIT VALUES'!$D$36)), 0)</f>
        <v>163977</v>
      </c>
      <c r="AC697" s="168">
        <f>ROUND(IF(U697&gt;V697,0,IF(T697&gt;1, IF(C697="66", T697*'UNIT VALUES'!$D$33*'UNIT VALUES'!$D$36,T697*'UNIT VALUES'!$D$32*'UNIT VALUES'!$D$36),0)),0)</f>
        <v>0</v>
      </c>
      <c r="AD697" t="str">
        <f t="shared" si="22"/>
        <v>370660</v>
      </c>
    </row>
    <row r="698" spans="1:30" x14ac:dyDescent="0.25">
      <c r="A698" s="176" t="s">
        <v>6055</v>
      </c>
      <c r="B698" s="176" t="s">
        <v>2005</v>
      </c>
      <c r="C698" s="176" t="s">
        <v>27</v>
      </c>
      <c r="D698" s="176" t="s">
        <v>28</v>
      </c>
      <c r="E698" s="176" t="s">
        <v>2006</v>
      </c>
      <c r="F698" s="176" t="s">
        <v>307</v>
      </c>
      <c r="G698" s="176" t="s">
        <v>22</v>
      </c>
      <c r="H698" s="176" t="s">
        <v>23</v>
      </c>
      <c r="I698" s="176" t="s">
        <v>1243</v>
      </c>
      <c r="J698" s="176" t="s">
        <v>2018</v>
      </c>
      <c r="K698" s="176" t="s">
        <v>3343</v>
      </c>
      <c r="L698" s="176" t="s">
        <v>6056</v>
      </c>
      <c r="M698" s="177">
        <v>113239</v>
      </c>
      <c r="N698" s="177">
        <v>100831</v>
      </c>
      <c r="O698" s="177">
        <v>263016</v>
      </c>
      <c r="P698" s="177">
        <v>234196</v>
      </c>
      <c r="Q698" s="177">
        <v>45573</v>
      </c>
      <c r="R698" s="177">
        <v>6633</v>
      </c>
      <c r="S698" s="177">
        <v>2825</v>
      </c>
      <c r="T698" s="24">
        <f>IF(P698&gt;0, ROUND(IF(IF(OR(C698="51", C698="52", C698="66"), (L698*'UNIT VALUES'!$C$26)-CALCS!P698,0)&gt;0, IF(OR(C698="51", C698="52", C698="66"), (L698*'UNIT VALUES'!$C$26)-CALCS!P698,0), 0), 0), ROUND(IF(IF(OR(C698="51", C698="52", C698="66"), (L698*'UNIT VALUES'!$C$26)-CALCS!O698,0)&gt;0, IF(OR(C698="51", C698="52", C698="66"), (L698*'UNIT VALUES'!$C$26)-CALCS!O698,0), 0), 0))</f>
        <v>0</v>
      </c>
      <c r="U698" s="25">
        <f>IF(C698="22", (O698*'UNIT VALUES'!$D$38)+(Q698*'UNIT VALUES'!$D$39)+(S698*'UNIT VALUES'!$D$40), (O698*'UNIT VALUES'!$D$28)+(Q698*'UNIT VALUES'!$D$29)+(S698*'UNIT VALUES'!$D$30))</f>
        <v>2280824.2837312436</v>
      </c>
      <c r="V698" s="25">
        <f>IF(C698="22",(O698*'UNIT VALUES'!$D$41)+(Q698*'UNIT VALUES'!$D$42)+(R698*'UNIT VALUES'!$D$43),IF(C698="66",(Q698*'UNIT VALUES'!$D$31)+(T698*'UNIT VALUES'!$D$33)+(R698*'UNIT VALUES'!$D$34),(Q698*'UNIT VALUES'!$D$31)+(T698*'UNIT VALUES'!$D$32)+(R698*'UNIT VALUES'!$D$34)))</f>
        <v>1306596.0658176616</v>
      </c>
      <c r="W698" s="25">
        <f t="shared" si="21"/>
        <v>2280824</v>
      </c>
      <c r="X698" s="30">
        <f>ROUND(IF(C698="22", W698*'UNIT VALUES'!$D$44, W698*'UNIT VALUES'!$D$36), 0)</f>
        <v>1993898</v>
      </c>
      <c r="Y698" s="168">
        <f>ROUND(IF(C698="22", IF(U698&gt;V698,O698*'UNIT VALUES'!$D$38*'UNIT VALUES'!$D$44,O698*'UNIT VALUES'!$D$41*'UNIT VALUES'!$D$44),IF(U698&gt;V698, O698*'UNIT VALUES'!$D$28*'UNIT VALUES'!$D$36,0)), 0)</f>
        <v>478210</v>
      </c>
      <c r="Z698" s="168">
        <f>ROUND(IF(C698="22", IF(U698&gt;V698,Q698*'UNIT VALUES'!$D$39*'UNIT VALUES'!$D$44,Q698*'UNIT VALUES'!$D$42*'UNIT VALUES'!$D$44), IF(U698&gt;V698, Q698*'UNIT VALUES'!$D$29*'UNIT VALUES'!$D$36, Q698*'UNIT VALUES'!$D$31*'UNIT VALUES'!$D$36)),0)</f>
        <v>1112523</v>
      </c>
      <c r="AA698" s="168">
        <f>ROUND(IF(C698="22", IF(U698&gt;V698,0,R698*'UNIT VALUES'!$D$43*'UNIT VALUES'!$D$44),IF(CALCS!U698&gt;CALCS!V698,0,CALCS!R698*'UNIT VALUES'!$D$34*'UNIT VALUES'!$D$36)), 0)</f>
        <v>0</v>
      </c>
      <c r="AB698" s="168">
        <f>ROUND(IF(C698="22",IF(U698&gt;V698,S698*'UNIT VALUES'!$D$40*'UNIT VALUES'!$D$44,0),IF(U698&gt;V698,S698*'UNIT VALUES'!$D$30*'UNIT VALUES'!$D$36)), 0)</f>
        <v>403165</v>
      </c>
      <c r="AC698" s="168">
        <f>ROUND(IF(U698&gt;V698,0,IF(T698&gt;1, IF(C698="66", T698*'UNIT VALUES'!$D$33*'UNIT VALUES'!$D$36,T698*'UNIT VALUES'!$D$32*'UNIT VALUES'!$D$36),0)),0)</f>
        <v>0</v>
      </c>
      <c r="AD698" t="str">
        <f t="shared" si="22"/>
        <v>370828</v>
      </c>
    </row>
    <row r="699" spans="1:30" x14ac:dyDescent="0.25">
      <c r="A699" s="176" t="s">
        <v>4827</v>
      </c>
      <c r="B699" s="176" t="s">
        <v>2005</v>
      </c>
      <c r="C699" s="176" t="s">
        <v>27</v>
      </c>
      <c r="D699" s="176" t="s">
        <v>28</v>
      </c>
      <c r="E699" s="176" t="s">
        <v>2006</v>
      </c>
      <c r="F699" s="176" t="s">
        <v>1987</v>
      </c>
      <c r="G699" s="176" t="s">
        <v>126</v>
      </c>
      <c r="H699" s="176" t="s">
        <v>23</v>
      </c>
      <c r="I699" s="176" t="s">
        <v>2023</v>
      </c>
      <c r="J699" s="176" t="s">
        <v>2024</v>
      </c>
      <c r="K699" s="176" t="s">
        <v>3343</v>
      </c>
      <c r="L699" s="176" t="s">
        <v>6057</v>
      </c>
      <c r="M699" s="177">
        <v>73063</v>
      </c>
      <c r="N699" s="177">
        <v>59507</v>
      </c>
      <c r="O699" s="177">
        <v>204759</v>
      </c>
      <c r="P699" s="177">
        <v>0</v>
      </c>
      <c r="Q699" s="177">
        <v>35516</v>
      </c>
      <c r="R699" s="177">
        <v>1717</v>
      </c>
      <c r="S699" s="177">
        <v>1276</v>
      </c>
      <c r="T699" s="24">
        <f>IF(P699&gt;0, ROUND(IF(IF(OR(C699="51", C699="52", C699="66"), (L699*'UNIT VALUES'!$C$26)-CALCS!P699,0)&gt;0, IF(OR(C699="51", C699="52", C699="66"), (L699*'UNIT VALUES'!$C$26)-CALCS!P699,0), 0), 0), ROUND(IF(IF(OR(C699="51", C699="52", C699="66"), (L699*'UNIT VALUES'!$C$26)-CALCS!O699,0)&gt;0, IF(OR(C699="51", C699="52", C699="66"), (L699*'UNIT VALUES'!$C$26)-CALCS!O699,0), 0), 0))</f>
        <v>0</v>
      </c>
      <c r="U699" s="25">
        <f>IF(C699="22", (O699*'UNIT VALUES'!$D$38)+(Q699*'UNIT VALUES'!$D$39)+(S699*'UNIT VALUES'!$D$40), (O699*'UNIT VALUES'!$D$28)+(Q699*'UNIT VALUES'!$D$29)+(S699*'UNIT VALUES'!$D$30))</f>
        <v>1625946.3207028059</v>
      </c>
      <c r="V699" s="25">
        <f>IF(C699="22",(O699*'UNIT VALUES'!$D$41)+(Q699*'UNIT VALUES'!$D$42)+(R699*'UNIT VALUES'!$D$43),IF(C699="66",(Q699*'UNIT VALUES'!$D$31)+(T699*'UNIT VALUES'!$D$33)+(R699*'UNIT VALUES'!$D$34),(Q699*'UNIT VALUES'!$D$31)+(T699*'UNIT VALUES'!$D$32)+(R699*'UNIT VALUES'!$D$34)))</f>
        <v>735632.83433654951</v>
      </c>
      <c r="W699" s="25">
        <f t="shared" si="21"/>
        <v>1625946</v>
      </c>
      <c r="X699" s="30">
        <f>ROUND(IF(C699="22", W699*'UNIT VALUES'!$D$44, W699*'UNIT VALUES'!$D$36), 0)</f>
        <v>1421403</v>
      </c>
      <c r="Y699" s="168">
        <f>ROUND(IF(C699="22", IF(U699&gt;V699,O699*'UNIT VALUES'!$D$38*'UNIT VALUES'!$D$44,O699*'UNIT VALUES'!$D$41*'UNIT VALUES'!$D$44),IF(U699&gt;V699, O699*'UNIT VALUES'!$D$28*'UNIT VALUES'!$D$36,0)), 0)</f>
        <v>372288</v>
      </c>
      <c r="Z699" s="168">
        <f>ROUND(IF(C699="22", IF(U699&gt;V699,Q699*'UNIT VALUES'!$D$39*'UNIT VALUES'!$D$44,Q699*'UNIT VALUES'!$D$42*'UNIT VALUES'!$D$44), IF(U699&gt;V699, Q699*'UNIT VALUES'!$D$29*'UNIT VALUES'!$D$36, Q699*'UNIT VALUES'!$D$31*'UNIT VALUES'!$D$36)),0)</f>
        <v>867013</v>
      </c>
      <c r="AA699" s="168">
        <f>ROUND(IF(C699="22", IF(U699&gt;V699,0,R699*'UNIT VALUES'!$D$43*'UNIT VALUES'!$D$44),IF(CALCS!U699&gt;CALCS!V699,0,CALCS!R699*'UNIT VALUES'!$D$34*'UNIT VALUES'!$D$36)), 0)</f>
        <v>0</v>
      </c>
      <c r="AB699" s="168">
        <f>ROUND(IF(C699="22",IF(U699&gt;V699,S699*'UNIT VALUES'!$D$40*'UNIT VALUES'!$D$44,0),IF(U699&gt;V699,S699*'UNIT VALUES'!$D$30*'UNIT VALUES'!$D$36)), 0)</f>
        <v>182102</v>
      </c>
      <c r="AC699" s="168">
        <f>ROUND(IF(U699&gt;V699,0,IF(T699&gt;1, IF(C699="66", T699*'UNIT VALUES'!$D$33*'UNIT VALUES'!$D$36,T699*'UNIT VALUES'!$D$32*'UNIT VALUES'!$D$36),0)),0)</f>
        <v>0</v>
      </c>
      <c r="AD699" t="str">
        <f t="shared" si="22"/>
        <v>371002</v>
      </c>
    </row>
    <row r="700" spans="1:30" x14ac:dyDescent="0.25">
      <c r="A700" s="176" t="s">
        <v>6058</v>
      </c>
      <c r="B700" s="176" t="s">
        <v>2005</v>
      </c>
      <c r="C700" s="176" t="s">
        <v>27</v>
      </c>
      <c r="D700" s="176" t="s">
        <v>28</v>
      </c>
      <c r="E700" s="176" t="s">
        <v>2006</v>
      </c>
      <c r="F700" s="176" t="s">
        <v>2026</v>
      </c>
      <c r="G700" s="176" t="s">
        <v>243</v>
      </c>
      <c r="H700" s="176" t="s">
        <v>23</v>
      </c>
      <c r="I700" s="176" t="s">
        <v>2027</v>
      </c>
      <c r="J700" s="176" t="s">
        <v>2020</v>
      </c>
      <c r="K700" s="176" t="s">
        <v>3343</v>
      </c>
      <c r="L700" s="176" t="s">
        <v>6059</v>
      </c>
      <c r="M700" s="177">
        <v>52620</v>
      </c>
      <c r="N700" s="177">
        <v>47333</v>
      </c>
      <c r="O700" s="177">
        <v>75536</v>
      </c>
      <c r="P700" s="177">
        <v>67947</v>
      </c>
      <c r="Q700" s="177">
        <v>14931</v>
      </c>
      <c r="R700" s="177">
        <v>2877</v>
      </c>
      <c r="S700" s="177">
        <v>1747</v>
      </c>
      <c r="T700" s="24">
        <f>IF(P700&gt;0, ROUND(IF(IF(OR(C700="51", C700="52", C700="66"), (L700*'UNIT VALUES'!$C$26)-CALCS!P700,0)&gt;0, IF(OR(C700="51", C700="52", C700="66"), (L700*'UNIT VALUES'!$C$26)-CALCS!P700,0), 0), 0), ROUND(IF(IF(OR(C700="51", C700="52", C700="66"), (L700*'UNIT VALUES'!$C$26)-CALCS!O700,0)&gt;0, IF(OR(C700="51", C700="52", C700="66"), (L700*'UNIT VALUES'!$C$26)-CALCS!O700,0), 0), 0))</f>
        <v>0</v>
      </c>
      <c r="U700" s="25">
        <f>IF(C700="22", (O700*'UNIT VALUES'!$D$38)+(Q700*'UNIT VALUES'!$D$39)+(S700*'UNIT VALUES'!$D$40), (O700*'UNIT VALUES'!$D$28)+(Q700*'UNIT VALUES'!$D$29)+(S700*'UNIT VALUES'!$D$30))</f>
        <v>859244.20248464239</v>
      </c>
      <c r="V700" s="25">
        <f>IF(C700="22",(O700*'UNIT VALUES'!$D$41)+(Q700*'UNIT VALUES'!$D$42)+(R700*'UNIT VALUES'!$D$43),IF(C700="66",(Q700*'UNIT VALUES'!$D$31)+(T700*'UNIT VALUES'!$D$33)+(R700*'UNIT VALUES'!$D$34),(Q700*'UNIT VALUES'!$D$31)+(T700*'UNIT VALUES'!$D$32)+(R700*'UNIT VALUES'!$D$34)))</f>
        <v>485699.31928211742</v>
      </c>
      <c r="W700" s="25">
        <f t="shared" si="21"/>
        <v>859244</v>
      </c>
      <c r="X700" s="30">
        <f>ROUND(IF(C700="22", W700*'UNIT VALUES'!$D$44, W700*'UNIT VALUES'!$D$36), 0)</f>
        <v>751152</v>
      </c>
      <c r="Y700" s="168">
        <f>ROUND(IF(C700="22", IF(U700&gt;V700,O700*'UNIT VALUES'!$D$38*'UNIT VALUES'!$D$44,O700*'UNIT VALUES'!$D$41*'UNIT VALUES'!$D$44),IF(U700&gt;V700, O700*'UNIT VALUES'!$D$28*'UNIT VALUES'!$D$36,0)), 0)</f>
        <v>137338</v>
      </c>
      <c r="Z700" s="168">
        <f>ROUND(IF(C700="22", IF(U700&gt;V700,Q700*'UNIT VALUES'!$D$39*'UNIT VALUES'!$D$44,Q700*'UNIT VALUES'!$D$42*'UNIT VALUES'!$D$44), IF(U700&gt;V700, Q700*'UNIT VALUES'!$D$29*'UNIT VALUES'!$D$36, Q700*'UNIT VALUES'!$D$31*'UNIT VALUES'!$D$36)),0)</f>
        <v>364494</v>
      </c>
      <c r="AA700" s="168">
        <f>ROUND(IF(C700="22", IF(U700&gt;V700,0,R700*'UNIT VALUES'!$D$43*'UNIT VALUES'!$D$44),IF(CALCS!U700&gt;CALCS!V700,0,CALCS!R700*'UNIT VALUES'!$D$34*'UNIT VALUES'!$D$36)), 0)</f>
        <v>0</v>
      </c>
      <c r="AB700" s="168">
        <f>ROUND(IF(C700="22",IF(U700&gt;V700,S700*'UNIT VALUES'!$D$40*'UNIT VALUES'!$D$44,0),IF(U700&gt;V700,S700*'UNIT VALUES'!$D$30*'UNIT VALUES'!$D$36)), 0)</f>
        <v>249320</v>
      </c>
      <c r="AC700" s="168">
        <f>ROUND(IF(U700&gt;V700,0,IF(T700&gt;1, IF(C700="66", T700*'UNIT VALUES'!$D$33*'UNIT VALUES'!$D$36,T700*'UNIT VALUES'!$D$32*'UNIT VALUES'!$D$36),0)),0)</f>
        <v>0</v>
      </c>
      <c r="AD700" t="str">
        <f t="shared" si="22"/>
        <v>371092</v>
      </c>
    </row>
    <row r="701" spans="1:30" x14ac:dyDescent="0.25">
      <c r="A701" s="176" t="s">
        <v>6060</v>
      </c>
      <c r="B701" s="176" t="s">
        <v>2005</v>
      </c>
      <c r="C701" s="176" t="s">
        <v>27</v>
      </c>
      <c r="D701" s="176" t="s">
        <v>28</v>
      </c>
      <c r="E701" s="176" t="s">
        <v>2006</v>
      </c>
      <c r="F701" s="176" t="s">
        <v>1465</v>
      </c>
      <c r="G701" s="176" t="s">
        <v>2029</v>
      </c>
      <c r="H701" s="176" t="s">
        <v>23</v>
      </c>
      <c r="I701" s="176" t="s">
        <v>2030</v>
      </c>
      <c r="J701" s="176" t="s">
        <v>2031</v>
      </c>
      <c r="K701" s="176" t="s">
        <v>3343</v>
      </c>
      <c r="L701" s="176" t="s">
        <v>6061</v>
      </c>
      <c r="M701" s="177">
        <v>35495</v>
      </c>
      <c r="N701" s="177">
        <v>31871</v>
      </c>
      <c r="O701" s="177">
        <v>35792</v>
      </c>
      <c r="P701" s="177">
        <v>0</v>
      </c>
      <c r="Q701" s="177">
        <v>8638</v>
      </c>
      <c r="R701" s="177">
        <v>1279</v>
      </c>
      <c r="S701" s="177">
        <v>444</v>
      </c>
      <c r="T701" s="24">
        <f>IF(P701&gt;0, ROUND(IF(IF(OR(C701="51", C701="52", C701="66"), (L701*'UNIT VALUES'!$C$26)-CALCS!P701,0)&gt;0, IF(OR(C701="51", C701="52", C701="66"), (L701*'UNIT VALUES'!$C$26)-CALCS!P701,0), 0), 0), ROUND(IF(IF(OR(C701="51", C701="52", C701="66"), (L701*'UNIT VALUES'!$C$26)-CALCS!O701,0)&gt;0, IF(OR(C701="51", C701="52", C701="66"), (L701*'UNIT VALUES'!$C$26)-CALCS!O701,0), 0), 0))</f>
        <v>9821</v>
      </c>
      <c r="U701" s="25">
        <f>IF(C701="22", (O701*'UNIT VALUES'!$D$38)+(Q701*'UNIT VALUES'!$D$39)+(S701*'UNIT VALUES'!$D$40), (O701*'UNIT VALUES'!$D$28)+(Q701*'UNIT VALUES'!$D$29)+(S701*'UNIT VALUES'!$D$30))</f>
        <v>388138.41451960965</v>
      </c>
      <c r="V701" s="25">
        <f>IF(C701="22",(O701*'UNIT VALUES'!$D$41)+(Q701*'UNIT VALUES'!$D$42)+(R701*'UNIT VALUES'!$D$43),IF(C701="66",(Q701*'UNIT VALUES'!$D$31)+(T701*'UNIT VALUES'!$D$33)+(R701*'UNIT VALUES'!$D$34),(Q701*'UNIT VALUES'!$D$31)+(T701*'UNIT VALUES'!$D$32)+(R701*'UNIT VALUES'!$D$34)))</f>
        <v>373334.21395852481</v>
      </c>
      <c r="W701" s="25">
        <f t="shared" si="21"/>
        <v>388138</v>
      </c>
      <c r="X701" s="30">
        <f>ROUND(IF(C701="22", W701*'UNIT VALUES'!$D$44, W701*'UNIT VALUES'!$D$36), 0)</f>
        <v>339310</v>
      </c>
      <c r="Y701" s="168">
        <f>ROUND(IF(C701="22", IF(U701&gt;V701,O701*'UNIT VALUES'!$D$38*'UNIT VALUES'!$D$44,O701*'UNIT VALUES'!$D$41*'UNIT VALUES'!$D$44),IF(U701&gt;V701, O701*'UNIT VALUES'!$D$28*'UNIT VALUES'!$D$36,0)), 0)</f>
        <v>65076</v>
      </c>
      <c r="Z701" s="168">
        <f>ROUND(IF(C701="22", IF(U701&gt;V701,Q701*'UNIT VALUES'!$D$39*'UNIT VALUES'!$D$44,Q701*'UNIT VALUES'!$D$42*'UNIT VALUES'!$D$44), IF(U701&gt;V701, Q701*'UNIT VALUES'!$D$29*'UNIT VALUES'!$D$36, Q701*'UNIT VALUES'!$D$31*'UNIT VALUES'!$D$36)),0)</f>
        <v>210870</v>
      </c>
      <c r="AA701" s="168">
        <f>ROUND(IF(C701="22", IF(U701&gt;V701,0,R701*'UNIT VALUES'!$D$43*'UNIT VALUES'!$D$44),IF(CALCS!U701&gt;CALCS!V701,0,CALCS!R701*'UNIT VALUES'!$D$34*'UNIT VALUES'!$D$36)), 0)</f>
        <v>0</v>
      </c>
      <c r="AB701" s="168">
        <f>ROUND(IF(C701="22",IF(U701&gt;V701,S701*'UNIT VALUES'!$D$40*'UNIT VALUES'!$D$44,0),IF(U701&gt;V701,S701*'UNIT VALUES'!$D$30*'UNIT VALUES'!$D$36)), 0)</f>
        <v>63365</v>
      </c>
      <c r="AC701" s="168">
        <f>ROUND(IF(U701&gt;V701,0,IF(T701&gt;1, IF(C701="66", T701*'UNIT VALUES'!$D$33*'UNIT VALUES'!$D$36,T701*'UNIT VALUES'!$D$32*'UNIT VALUES'!$D$36),0)),0)</f>
        <v>0</v>
      </c>
      <c r="AD701" t="str">
        <f t="shared" si="22"/>
        <v>371158</v>
      </c>
    </row>
    <row r="702" spans="1:30" x14ac:dyDescent="0.25">
      <c r="A702" s="176" t="s">
        <v>6062</v>
      </c>
      <c r="B702" s="176" t="s">
        <v>2005</v>
      </c>
      <c r="C702" s="176" t="s">
        <v>27</v>
      </c>
      <c r="D702" s="176" t="s">
        <v>28</v>
      </c>
      <c r="E702" s="176" t="s">
        <v>2006</v>
      </c>
      <c r="F702" s="176" t="s">
        <v>2033</v>
      </c>
      <c r="G702" s="176" t="s">
        <v>43</v>
      </c>
      <c r="H702" s="176" t="s">
        <v>23</v>
      </c>
      <c r="I702" s="176" t="s">
        <v>367</v>
      </c>
      <c r="J702" s="176" t="s">
        <v>2034</v>
      </c>
      <c r="K702" s="176" t="s">
        <v>3343</v>
      </c>
      <c r="L702" s="176" t="s">
        <v>6063</v>
      </c>
      <c r="M702" s="177">
        <v>170649</v>
      </c>
      <c r="N702" s="177">
        <v>155642</v>
      </c>
      <c r="O702" s="177">
        <v>287027</v>
      </c>
      <c r="P702" s="177">
        <v>261786</v>
      </c>
      <c r="Q702" s="177">
        <v>51742</v>
      </c>
      <c r="R702" s="177">
        <v>7017</v>
      </c>
      <c r="S702" s="177">
        <v>2634</v>
      </c>
      <c r="T702" s="24">
        <f>IF(P702&gt;0, ROUND(IF(IF(OR(C702="51", C702="52", C702="66"), (L702*'UNIT VALUES'!$C$26)-CALCS!P702,0)&gt;0, IF(OR(C702="51", C702="52", C702="66"), (L702*'UNIT VALUES'!$C$26)-CALCS!P702,0), 0), 0), ROUND(IF(IF(OR(C702="51", C702="52", C702="66"), (L702*'UNIT VALUES'!$C$26)-CALCS!O702,0)&gt;0, IF(OR(C702="51", C702="52", C702="66"), (L702*'UNIT VALUES'!$C$26)-CALCS!O702,0), 0), 0))</f>
        <v>0</v>
      </c>
      <c r="U702" s="25">
        <f>IF(C702="22", (O702*'UNIT VALUES'!$D$38)+(Q702*'UNIT VALUES'!$D$39)+(S702*'UNIT VALUES'!$D$40), (O702*'UNIT VALUES'!$D$28)+(Q702*'UNIT VALUES'!$D$29)+(S702*'UNIT VALUES'!$D$30))</f>
        <v>2471850.3024908905</v>
      </c>
      <c r="V702" s="25">
        <f>IF(C702="22",(O702*'UNIT VALUES'!$D$41)+(Q702*'UNIT VALUES'!$D$42)+(R702*'UNIT VALUES'!$D$43),IF(C702="66",(Q702*'UNIT VALUES'!$D$31)+(T702*'UNIT VALUES'!$D$33)+(R702*'UNIT VALUES'!$D$34),(Q702*'UNIT VALUES'!$D$31)+(T702*'UNIT VALUES'!$D$32)+(R702*'UNIT VALUES'!$D$34)))</f>
        <v>1441394.0199436061</v>
      </c>
      <c r="W702" s="25">
        <f t="shared" ref="W702:W765" si="23">ROUND(IF(U702&gt;V702,U702,V702), 0)</f>
        <v>2471850</v>
      </c>
      <c r="X702" s="30">
        <f>ROUND(IF(C702="22", W702*'UNIT VALUES'!$D$44, W702*'UNIT VALUES'!$D$36), 0)</f>
        <v>2160893</v>
      </c>
      <c r="Y702" s="168">
        <f>ROUND(IF(C702="22", IF(U702&gt;V702,O702*'UNIT VALUES'!$D$38*'UNIT VALUES'!$D$44,O702*'UNIT VALUES'!$D$41*'UNIT VALUES'!$D$44),IF(U702&gt;V702, O702*'UNIT VALUES'!$D$28*'UNIT VALUES'!$D$36,0)), 0)</f>
        <v>521866</v>
      </c>
      <c r="Z702" s="168">
        <f>ROUND(IF(C702="22", IF(U702&gt;V702,Q702*'UNIT VALUES'!$D$39*'UNIT VALUES'!$D$44,Q702*'UNIT VALUES'!$D$42*'UNIT VALUES'!$D$44), IF(U702&gt;V702, Q702*'UNIT VALUES'!$D$29*'UNIT VALUES'!$D$36, Q702*'UNIT VALUES'!$D$31*'UNIT VALUES'!$D$36)),0)</f>
        <v>1263120</v>
      </c>
      <c r="AA702" s="168">
        <f>ROUND(IF(C702="22", IF(U702&gt;V702,0,R702*'UNIT VALUES'!$D$43*'UNIT VALUES'!$D$44),IF(CALCS!U702&gt;CALCS!V702,0,CALCS!R702*'UNIT VALUES'!$D$34*'UNIT VALUES'!$D$36)), 0)</f>
        <v>0</v>
      </c>
      <c r="AB702" s="168">
        <f>ROUND(IF(C702="22",IF(U702&gt;V702,S702*'UNIT VALUES'!$D$40*'UNIT VALUES'!$D$44,0),IF(U702&gt;V702,S702*'UNIT VALUES'!$D$30*'UNIT VALUES'!$D$36)), 0)</f>
        <v>375906</v>
      </c>
      <c r="AC702" s="168">
        <f>ROUND(IF(U702&gt;V702,0,IF(T702&gt;1, IF(C702="66", T702*'UNIT VALUES'!$D$33*'UNIT VALUES'!$D$36,T702*'UNIT VALUES'!$D$32*'UNIT VALUES'!$D$36),0)),0)</f>
        <v>0</v>
      </c>
      <c r="AD702" t="str">
        <f t="shared" si="22"/>
        <v>371188</v>
      </c>
    </row>
    <row r="703" spans="1:30" x14ac:dyDescent="0.25">
      <c r="A703" s="176" t="s">
        <v>6064</v>
      </c>
      <c r="B703" s="176" t="s">
        <v>2005</v>
      </c>
      <c r="C703" s="176" t="s">
        <v>27</v>
      </c>
      <c r="D703" s="176" t="s">
        <v>28</v>
      </c>
      <c r="E703" s="176" t="s">
        <v>2006</v>
      </c>
      <c r="F703" s="176" t="s">
        <v>903</v>
      </c>
      <c r="G703" s="176" t="s">
        <v>1839</v>
      </c>
      <c r="H703" s="176" t="s">
        <v>23</v>
      </c>
      <c r="I703" s="176" t="s">
        <v>2036</v>
      </c>
      <c r="J703" s="176" t="s">
        <v>2037</v>
      </c>
      <c r="K703" s="176" t="s">
        <v>3343</v>
      </c>
      <c r="L703" s="176" t="s">
        <v>6065</v>
      </c>
      <c r="M703" s="177">
        <v>38265</v>
      </c>
      <c r="N703" s="177">
        <v>35740</v>
      </c>
      <c r="O703" s="177">
        <v>91495</v>
      </c>
      <c r="P703" s="177">
        <v>0</v>
      </c>
      <c r="Q703" s="177">
        <v>27039</v>
      </c>
      <c r="R703" s="177">
        <v>606</v>
      </c>
      <c r="S703" s="177">
        <v>561</v>
      </c>
      <c r="T703" s="24">
        <f>IF(P703&gt;0, ROUND(IF(IF(OR(C703="51", C703="52", C703="66"), (L703*'UNIT VALUES'!$C$26)-CALCS!P703,0)&gt;0, IF(OR(C703="51", C703="52", C703="66"), (L703*'UNIT VALUES'!$C$26)-CALCS!P703,0), 0), 0), ROUND(IF(IF(OR(C703="51", C703="52", C703="66"), (L703*'UNIT VALUES'!$C$26)-CALCS!O703,0)&gt;0, IF(OR(C703="51", C703="52", C703="66"), (L703*'UNIT VALUES'!$C$26)-CALCS!O703,0), 0), 0))</f>
        <v>0</v>
      </c>
      <c r="U703" s="25">
        <f>IF(C703="22", (O703*'UNIT VALUES'!$D$38)+(Q703*'UNIT VALUES'!$D$39)+(S703*'UNIT VALUES'!$D$40), (O703*'UNIT VALUES'!$D$28)+(Q703*'UNIT VALUES'!$D$29)+(S703*'UNIT VALUES'!$D$30))</f>
        <v>1036935.4257650403</v>
      </c>
      <c r="V703" s="25">
        <f>IF(C703="22",(O703*'UNIT VALUES'!$D$41)+(Q703*'UNIT VALUES'!$D$42)+(R703*'UNIT VALUES'!$D$43),IF(C703="66",(Q703*'UNIT VALUES'!$D$31)+(T703*'UNIT VALUES'!$D$33)+(R703*'UNIT VALUES'!$D$34),(Q703*'UNIT VALUES'!$D$31)+(T703*'UNIT VALUES'!$D$32)+(R703*'UNIT VALUES'!$D$34)))</f>
        <v>502647.1146090331</v>
      </c>
      <c r="W703" s="25">
        <f t="shared" si="23"/>
        <v>1036935</v>
      </c>
      <c r="X703" s="30">
        <f>ROUND(IF(C703="22", W703*'UNIT VALUES'!$D$44, W703*'UNIT VALUES'!$D$36), 0)</f>
        <v>906489</v>
      </c>
      <c r="Y703" s="168">
        <f>ROUND(IF(C703="22", IF(U703&gt;V703,O703*'UNIT VALUES'!$D$38*'UNIT VALUES'!$D$44,O703*'UNIT VALUES'!$D$41*'UNIT VALUES'!$D$44),IF(U703&gt;V703, O703*'UNIT VALUES'!$D$28*'UNIT VALUES'!$D$36,0)), 0)</f>
        <v>166354</v>
      </c>
      <c r="Z703" s="168">
        <f>ROUND(IF(C703="22", IF(U703&gt;V703,Q703*'UNIT VALUES'!$D$39*'UNIT VALUES'!$D$44,Q703*'UNIT VALUES'!$D$42*'UNIT VALUES'!$D$44), IF(U703&gt;V703, Q703*'UNIT VALUES'!$D$29*'UNIT VALUES'!$D$36, Q703*'UNIT VALUES'!$D$31*'UNIT VALUES'!$D$36)),0)</f>
        <v>660073</v>
      </c>
      <c r="AA703" s="168">
        <f>ROUND(IF(C703="22", IF(U703&gt;V703,0,R703*'UNIT VALUES'!$D$43*'UNIT VALUES'!$D$44),IF(CALCS!U703&gt;CALCS!V703,0,CALCS!R703*'UNIT VALUES'!$D$34*'UNIT VALUES'!$D$36)), 0)</f>
        <v>0</v>
      </c>
      <c r="AB703" s="168">
        <f>ROUND(IF(C703="22",IF(U703&gt;V703,S703*'UNIT VALUES'!$D$40*'UNIT VALUES'!$D$44,0),IF(U703&gt;V703,S703*'UNIT VALUES'!$D$30*'UNIT VALUES'!$D$36)), 0)</f>
        <v>80062</v>
      </c>
      <c r="AC703" s="168">
        <f>ROUND(IF(U703&gt;V703,0,IF(T703&gt;1, IF(C703="66", T703*'UNIT VALUES'!$D$33*'UNIT VALUES'!$D$36,T703*'UNIT VALUES'!$D$32*'UNIT VALUES'!$D$36),0)),0)</f>
        <v>0</v>
      </c>
      <c r="AD703" t="str">
        <f t="shared" si="22"/>
        <v>371194</v>
      </c>
    </row>
    <row r="704" spans="1:30" x14ac:dyDescent="0.25">
      <c r="A704" s="176" t="s">
        <v>6066</v>
      </c>
      <c r="B704" s="176" t="s">
        <v>2005</v>
      </c>
      <c r="C704" s="176" t="s">
        <v>27</v>
      </c>
      <c r="D704" s="176" t="s">
        <v>28</v>
      </c>
      <c r="E704" s="176" t="s">
        <v>2006</v>
      </c>
      <c r="F704" s="176" t="s">
        <v>1898</v>
      </c>
      <c r="G704" s="176" t="s">
        <v>22</v>
      </c>
      <c r="H704" s="176" t="s">
        <v>23</v>
      </c>
      <c r="I704" s="176" t="s">
        <v>2039</v>
      </c>
      <c r="J704" s="176" t="s">
        <v>2040</v>
      </c>
      <c r="K704" s="176" t="s">
        <v>3343</v>
      </c>
      <c r="L704" s="176" t="s">
        <v>6067</v>
      </c>
      <c r="M704" s="177">
        <v>24963</v>
      </c>
      <c r="N704" s="177">
        <v>20757</v>
      </c>
      <c r="O704" s="177">
        <v>40567</v>
      </c>
      <c r="P704" s="177">
        <v>33732</v>
      </c>
      <c r="Q704" s="177">
        <v>6828</v>
      </c>
      <c r="R704" s="177">
        <v>1223</v>
      </c>
      <c r="S704" s="177">
        <v>470</v>
      </c>
      <c r="T704" s="24">
        <f>IF(P704&gt;0, ROUND(IF(IF(OR(C704="51", C704="52", C704="66"), (L704*'UNIT VALUES'!$C$26)-CALCS!P704,0)&gt;0, IF(OR(C704="51", C704="52", C704="66"), (L704*'UNIT VALUES'!$C$26)-CALCS!P704,0), 0), 0), ROUND(IF(IF(OR(C704="51", C704="52", C704="66"), (L704*'UNIT VALUES'!$C$26)-CALCS!O704,0)&gt;0, IF(OR(C704="51", C704="52", C704="66"), (L704*'UNIT VALUES'!$C$26)-CALCS!O704,0), 0), 0))</f>
        <v>0</v>
      </c>
      <c r="U704" s="25">
        <f>IF(C704="22", (O704*'UNIT VALUES'!$D$38)+(Q704*'UNIT VALUES'!$D$39)+(S704*'UNIT VALUES'!$D$40), (O704*'UNIT VALUES'!$D$28)+(Q704*'UNIT VALUES'!$D$29)+(S704*'UNIT VALUES'!$D$30))</f>
        <v>351770.11211985169</v>
      </c>
      <c r="V704" s="25">
        <f>IF(C704="22",(O704*'UNIT VALUES'!$D$41)+(Q704*'UNIT VALUES'!$D$42)+(R704*'UNIT VALUES'!$D$43),IF(C704="66",(Q704*'UNIT VALUES'!$D$31)+(T704*'UNIT VALUES'!$D$33)+(R704*'UNIT VALUES'!$D$34),(Q704*'UNIT VALUES'!$D$31)+(T704*'UNIT VALUES'!$D$32)+(R704*'UNIT VALUES'!$D$34)))</f>
        <v>214526.02841662877</v>
      </c>
      <c r="W704" s="25">
        <f t="shared" si="23"/>
        <v>351770</v>
      </c>
      <c r="X704" s="30">
        <f>ROUND(IF(C704="22", W704*'UNIT VALUES'!$D$44, W704*'UNIT VALUES'!$D$36), 0)</f>
        <v>307518</v>
      </c>
      <c r="Y704" s="168">
        <f>ROUND(IF(C704="22", IF(U704&gt;V704,O704*'UNIT VALUES'!$D$38*'UNIT VALUES'!$D$44,O704*'UNIT VALUES'!$D$41*'UNIT VALUES'!$D$44),IF(U704&gt;V704, O704*'UNIT VALUES'!$D$28*'UNIT VALUES'!$D$36,0)), 0)</f>
        <v>73758</v>
      </c>
      <c r="Z704" s="168">
        <f>ROUND(IF(C704="22", IF(U704&gt;V704,Q704*'UNIT VALUES'!$D$39*'UNIT VALUES'!$D$44,Q704*'UNIT VALUES'!$D$42*'UNIT VALUES'!$D$44), IF(U704&gt;V704, Q704*'UNIT VALUES'!$D$29*'UNIT VALUES'!$D$36, Q704*'UNIT VALUES'!$D$31*'UNIT VALUES'!$D$36)),0)</f>
        <v>166684</v>
      </c>
      <c r="AA704" s="168">
        <f>ROUND(IF(C704="22", IF(U704&gt;V704,0,R704*'UNIT VALUES'!$D$43*'UNIT VALUES'!$D$44),IF(CALCS!U704&gt;CALCS!V704,0,CALCS!R704*'UNIT VALUES'!$D$34*'UNIT VALUES'!$D$36)), 0)</f>
        <v>0</v>
      </c>
      <c r="AB704" s="168">
        <f>ROUND(IF(C704="22",IF(U704&gt;V704,S704*'UNIT VALUES'!$D$40*'UNIT VALUES'!$D$44,0),IF(U704&gt;V704,S704*'UNIT VALUES'!$D$30*'UNIT VALUES'!$D$36)), 0)</f>
        <v>67075</v>
      </c>
      <c r="AC704" s="168">
        <f>ROUND(IF(U704&gt;V704,0,IF(T704&gt;1, IF(C704="66", T704*'UNIT VALUES'!$D$33*'UNIT VALUES'!$D$36,T704*'UNIT VALUES'!$D$32*'UNIT VALUES'!$D$36),0)),0)</f>
        <v>0</v>
      </c>
      <c r="AD704" t="str">
        <f t="shared" si="22"/>
        <v>371338</v>
      </c>
    </row>
    <row r="705" spans="1:30" x14ac:dyDescent="0.25">
      <c r="A705" s="176" t="s">
        <v>6068</v>
      </c>
      <c r="B705" s="176" t="s">
        <v>2005</v>
      </c>
      <c r="C705" s="176" t="s">
        <v>27</v>
      </c>
      <c r="D705" s="176" t="s">
        <v>28</v>
      </c>
      <c r="E705" s="176" t="s">
        <v>2006</v>
      </c>
      <c r="F705" s="176" t="s">
        <v>2042</v>
      </c>
      <c r="G705" s="176" t="s">
        <v>22</v>
      </c>
      <c r="H705" s="176" t="s">
        <v>23</v>
      </c>
      <c r="I705" s="176" t="s">
        <v>2043</v>
      </c>
      <c r="J705" s="176" t="s">
        <v>2034</v>
      </c>
      <c r="K705" s="176" t="s">
        <v>3343</v>
      </c>
      <c r="L705" s="176" t="s">
        <v>6069</v>
      </c>
      <c r="M705" s="177">
        <v>66718</v>
      </c>
      <c r="N705" s="177">
        <v>63478</v>
      </c>
      <c r="O705" s="177">
        <v>111223</v>
      </c>
      <c r="P705" s="177">
        <v>105822</v>
      </c>
      <c r="Q705" s="177">
        <v>22767</v>
      </c>
      <c r="R705" s="177">
        <v>3167</v>
      </c>
      <c r="S705" s="177">
        <v>1220</v>
      </c>
      <c r="T705" s="24">
        <f>IF(P705&gt;0, ROUND(IF(IF(OR(C705="51", C705="52", C705="66"), (L705*'UNIT VALUES'!$C$26)-CALCS!P705,0)&gt;0, IF(OR(C705="51", C705="52", C705="66"), (L705*'UNIT VALUES'!$C$26)-CALCS!P705,0), 0), 0), ROUND(IF(IF(OR(C705="51", C705="52", C705="66"), (L705*'UNIT VALUES'!$C$26)-CALCS!O705,0)&gt;0, IF(OR(C705="51", C705="52", C705="66"), (L705*'UNIT VALUES'!$C$26)-CALCS!O705,0), 0), 0))</f>
        <v>0</v>
      </c>
      <c r="U705" s="25">
        <f>IF(C705="22", (O705*'UNIT VALUES'!$D$38)+(Q705*'UNIT VALUES'!$D$39)+(S705*'UNIT VALUES'!$D$40), (O705*'UNIT VALUES'!$D$28)+(Q705*'UNIT VALUES'!$D$29)+(S705*'UNIT VALUES'!$D$30))</f>
        <v>1066252.898453716</v>
      </c>
      <c r="V705" s="25">
        <f>IF(C705="22",(O705*'UNIT VALUES'!$D$41)+(Q705*'UNIT VALUES'!$D$42)+(R705*'UNIT VALUES'!$D$43),IF(C705="66",(Q705*'UNIT VALUES'!$D$31)+(T705*'UNIT VALUES'!$D$33)+(R705*'UNIT VALUES'!$D$34),(Q705*'UNIT VALUES'!$D$31)+(T705*'UNIT VALUES'!$D$32)+(R705*'UNIT VALUES'!$D$34)))</f>
        <v>640732.16280441557</v>
      </c>
      <c r="W705" s="25">
        <f t="shared" si="23"/>
        <v>1066253</v>
      </c>
      <c r="X705" s="30">
        <f>ROUND(IF(C705="22", W705*'UNIT VALUES'!$D$44, W705*'UNIT VALUES'!$D$36), 0)</f>
        <v>932119</v>
      </c>
      <c r="Y705" s="168">
        <f>ROUND(IF(C705="22", IF(U705&gt;V705,O705*'UNIT VALUES'!$D$38*'UNIT VALUES'!$D$44,O705*'UNIT VALUES'!$D$41*'UNIT VALUES'!$D$44),IF(U705&gt;V705, O705*'UNIT VALUES'!$D$28*'UNIT VALUES'!$D$36,0)), 0)</f>
        <v>202223</v>
      </c>
      <c r="Z705" s="168">
        <f>ROUND(IF(C705="22", IF(U705&gt;V705,Q705*'UNIT VALUES'!$D$39*'UNIT VALUES'!$D$44,Q705*'UNIT VALUES'!$D$42*'UNIT VALUES'!$D$44), IF(U705&gt;V705, Q705*'UNIT VALUES'!$D$29*'UNIT VALUES'!$D$36, Q705*'UNIT VALUES'!$D$31*'UNIT VALUES'!$D$36)),0)</f>
        <v>555786</v>
      </c>
      <c r="AA705" s="168">
        <f>ROUND(IF(C705="22", IF(U705&gt;V705,0,R705*'UNIT VALUES'!$D$43*'UNIT VALUES'!$D$44),IF(CALCS!U705&gt;CALCS!V705,0,CALCS!R705*'UNIT VALUES'!$D$34*'UNIT VALUES'!$D$36)), 0)</f>
        <v>0</v>
      </c>
      <c r="AB705" s="168">
        <f>ROUND(IF(C705="22",IF(U705&gt;V705,S705*'UNIT VALUES'!$D$40*'UNIT VALUES'!$D$44,0),IF(U705&gt;V705,S705*'UNIT VALUES'!$D$30*'UNIT VALUES'!$D$36)), 0)</f>
        <v>174110</v>
      </c>
      <c r="AC705" s="168">
        <f>ROUND(IF(U705&gt;V705,0,IF(T705&gt;1, IF(C705="66", T705*'UNIT VALUES'!$D$33*'UNIT VALUES'!$D$36,T705*'UNIT VALUES'!$D$32*'UNIT VALUES'!$D$36),0)),0)</f>
        <v>0</v>
      </c>
      <c r="AD705" t="str">
        <f t="shared" ref="AD705:AD768" si="24">E705&amp;F705</f>
        <v>371356</v>
      </c>
    </row>
    <row r="706" spans="1:30" x14ac:dyDescent="0.25">
      <c r="A706" s="176" t="s">
        <v>4833</v>
      </c>
      <c r="B706" s="176" t="s">
        <v>2005</v>
      </c>
      <c r="C706" s="176" t="s">
        <v>27</v>
      </c>
      <c r="D706" s="176" t="s">
        <v>28</v>
      </c>
      <c r="E706" s="176" t="s">
        <v>2006</v>
      </c>
      <c r="F706" s="176" t="s">
        <v>375</v>
      </c>
      <c r="G706" s="176" t="s">
        <v>2044</v>
      </c>
      <c r="H706" s="176" t="s">
        <v>23</v>
      </c>
      <c r="I706" s="176" t="s">
        <v>2045</v>
      </c>
      <c r="J706" s="176" t="s">
        <v>2046</v>
      </c>
      <c r="K706" s="176" t="s">
        <v>3343</v>
      </c>
      <c r="L706" s="176" t="s">
        <v>6070</v>
      </c>
      <c r="M706" s="177">
        <v>23405</v>
      </c>
      <c r="N706" s="177">
        <v>17056</v>
      </c>
      <c r="O706" s="177">
        <v>67784</v>
      </c>
      <c r="P706" s="177">
        <v>0</v>
      </c>
      <c r="Q706" s="177">
        <v>8104</v>
      </c>
      <c r="R706" s="177">
        <v>283</v>
      </c>
      <c r="S706" s="177">
        <v>309</v>
      </c>
      <c r="T706" s="24">
        <f>IF(P706&gt;0, ROUND(IF(IF(OR(C706="51", C706="52", C706="66"), (L706*'UNIT VALUES'!$C$26)-CALCS!P706,0)&gt;0, IF(OR(C706="51", C706="52", C706="66"), (L706*'UNIT VALUES'!$C$26)-CALCS!P706,0), 0), 0), ROUND(IF(IF(OR(C706="51", C706="52", C706="66"), (L706*'UNIT VALUES'!$C$26)-CALCS!O706,0)&gt;0, IF(OR(C706="51", C706="52", C706="66"), (L706*'UNIT VALUES'!$C$26)-CALCS!O706,0), 0), 0))</f>
        <v>0</v>
      </c>
      <c r="U706" s="25">
        <f>IF(C706="22", (O706*'UNIT VALUES'!$D$38)+(Q706*'UNIT VALUES'!$D$39)+(S706*'UNIT VALUES'!$D$40), (O706*'UNIT VALUES'!$D$28)+(Q706*'UNIT VALUES'!$D$29)+(S706*'UNIT VALUES'!$D$30))</f>
        <v>417725.36333013471</v>
      </c>
      <c r="V706" s="25">
        <f>IF(C706="22",(O706*'UNIT VALUES'!$D$41)+(Q706*'UNIT VALUES'!$D$42)+(R706*'UNIT VALUES'!$D$43),IF(C706="66",(Q706*'UNIT VALUES'!$D$31)+(T706*'UNIT VALUES'!$D$33)+(R706*'UNIT VALUES'!$D$34),(Q706*'UNIT VALUES'!$D$31)+(T706*'UNIT VALUES'!$D$32)+(R706*'UNIT VALUES'!$D$34)))</f>
        <v>158950.08455396284</v>
      </c>
      <c r="W706" s="25">
        <f t="shared" si="23"/>
        <v>417725</v>
      </c>
      <c r="X706" s="30">
        <f>ROUND(IF(C706="22", W706*'UNIT VALUES'!$D$44, W706*'UNIT VALUES'!$D$36), 0)</f>
        <v>365175</v>
      </c>
      <c r="Y706" s="168">
        <f>ROUND(IF(C706="22", IF(U706&gt;V706,O706*'UNIT VALUES'!$D$38*'UNIT VALUES'!$D$44,O706*'UNIT VALUES'!$D$41*'UNIT VALUES'!$D$44),IF(U706&gt;V706, O706*'UNIT VALUES'!$D$28*'UNIT VALUES'!$D$36,0)), 0)</f>
        <v>123243</v>
      </c>
      <c r="Z706" s="168">
        <f>ROUND(IF(C706="22", IF(U706&gt;V706,Q706*'UNIT VALUES'!$D$39*'UNIT VALUES'!$D$44,Q706*'UNIT VALUES'!$D$42*'UNIT VALUES'!$D$44), IF(U706&gt;V706, Q706*'UNIT VALUES'!$D$29*'UNIT VALUES'!$D$36, Q706*'UNIT VALUES'!$D$31*'UNIT VALUES'!$D$36)),0)</f>
        <v>197834</v>
      </c>
      <c r="AA706" s="168">
        <f>ROUND(IF(C706="22", IF(U706&gt;V706,0,R706*'UNIT VALUES'!$D$43*'UNIT VALUES'!$D$44),IF(CALCS!U706&gt;CALCS!V706,0,CALCS!R706*'UNIT VALUES'!$D$34*'UNIT VALUES'!$D$36)), 0)</f>
        <v>0</v>
      </c>
      <c r="AB706" s="168">
        <f>ROUND(IF(C706="22",IF(U706&gt;V706,S706*'UNIT VALUES'!$D$40*'UNIT VALUES'!$D$44,0),IF(U706&gt;V706,S706*'UNIT VALUES'!$D$30*'UNIT VALUES'!$D$36)), 0)</f>
        <v>44098</v>
      </c>
      <c r="AC706" s="168">
        <f>ROUND(IF(U706&gt;V706,0,IF(T706&gt;1, IF(C706="66", T706*'UNIT VALUES'!$D$33*'UNIT VALUES'!$D$36,T706*'UNIT VALUES'!$D$32*'UNIT VALUES'!$D$36),0)),0)</f>
        <v>0</v>
      </c>
      <c r="AD706" t="str">
        <f t="shared" si="24"/>
        <v>371452</v>
      </c>
    </row>
    <row r="707" spans="1:30" x14ac:dyDescent="0.25">
      <c r="A707" s="176" t="s">
        <v>6071</v>
      </c>
      <c r="B707" s="176" t="s">
        <v>2005</v>
      </c>
      <c r="C707" s="176" t="s">
        <v>47</v>
      </c>
      <c r="D707" s="176" t="s">
        <v>48</v>
      </c>
      <c r="E707" s="176" t="s">
        <v>2006</v>
      </c>
      <c r="F707" s="176" t="s">
        <v>2048</v>
      </c>
      <c r="G707" s="176" t="s">
        <v>22</v>
      </c>
      <c r="H707" s="176" t="s">
        <v>23</v>
      </c>
      <c r="I707" s="176" t="s">
        <v>2049</v>
      </c>
      <c r="J707" s="176" t="s">
        <v>2020</v>
      </c>
      <c r="K707" s="176" t="s">
        <v>3343</v>
      </c>
      <c r="L707" s="176" t="s">
        <v>6072</v>
      </c>
      <c r="M707" s="177">
        <v>30303</v>
      </c>
      <c r="N707" s="177">
        <v>0</v>
      </c>
      <c r="O707" s="177">
        <v>47839</v>
      </c>
      <c r="P707" s="177">
        <v>0</v>
      </c>
      <c r="Q707" s="177">
        <v>7748</v>
      </c>
      <c r="R707" s="177">
        <v>2629</v>
      </c>
      <c r="S707" s="177">
        <v>480</v>
      </c>
      <c r="T707" s="24">
        <f>IF(P707&gt;0, ROUND(IF(IF(OR(C707="51", C707="52", C707="66"), (L707*'UNIT VALUES'!$C$26)-CALCS!P707,0)&gt;0, IF(OR(C707="51", C707="52", C707="66"), (L707*'UNIT VALUES'!$C$26)-CALCS!P707,0), 0), 0), ROUND(IF(IF(OR(C707="51", C707="52", C707="66"), (L707*'UNIT VALUES'!$C$26)-CALCS!O707,0)&gt;0, IF(OR(C707="51", C707="52", C707="66"), (L707*'UNIT VALUES'!$C$26)-CALCS!O707,0), 0), 0))</f>
        <v>4220</v>
      </c>
      <c r="U707" s="25">
        <f>IF(C707="22", (O707*'UNIT VALUES'!$D$38)+(Q707*'UNIT VALUES'!$D$39)+(S707*'UNIT VALUES'!$D$40), (O707*'UNIT VALUES'!$D$28)+(Q707*'UNIT VALUES'!$D$29)+(S707*'UNIT VALUES'!$D$30))</f>
        <v>394217.88484975189</v>
      </c>
      <c r="V707" s="25">
        <f>IF(C707="22",(O707*'UNIT VALUES'!$D$41)+(Q707*'UNIT VALUES'!$D$42)+(R707*'UNIT VALUES'!$D$43),IF(C707="66",(Q707*'UNIT VALUES'!$D$31)+(T707*'UNIT VALUES'!$D$33)+(R707*'UNIT VALUES'!$D$34),(Q707*'UNIT VALUES'!$D$31)+(T707*'UNIT VALUES'!$D$32)+(R707*'UNIT VALUES'!$D$34)))</f>
        <v>398283.44284417853</v>
      </c>
      <c r="W707" s="25">
        <f t="shared" si="23"/>
        <v>398283</v>
      </c>
      <c r="X707" s="30">
        <f>ROUND(IF(C707="22", W707*'UNIT VALUES'!$D$44, W707*'UNIT VALUES'!$D$36), 0)</f>
        <v>348179</v>
      </c>
      <c r="Y707" s="168">
        <f>ROUND(IF(C707="22", IF(U707&gt;V707,O707*'UNIT VALUES'!$D$38*'UNIT VALUES'!$D$44,O707*'UNIT VALUES'!$D$41*'UNIT VALUES'!$D$44),IF(U707&gt;V707, O707*'UNIT VALUES'!$D$28*'UNIT VALUES'!$D$36,0)), 0)</f>
        <v>0</v>
      </c>
      <c r="Z707" s="168">
        <f>ROUND(IF(C707="22", IF(U707&gt;V707,Q707*'UNIT VALUES'!$D$39*'UNIT VALUES'!$D$44,Q707*'UNIT VALUES'!$D$42*'UNIT VALUES'!$D$44), IF(U707&gt;V707, Q707*'UNIT VALUES'!$D$29*'UNIT VALUES'!$D$36, Q707*'UNIT VALUES'!$D$31*'UNIT VALUES'!$D$36)),0)</f>
        <v>113486</v>
      </c>
      <c r="AA707" s="168">
        <f>ROUND(IF(C707="22", IF(U707&gt;V707,0,R707*'UNIT VALUES'!$D$43*'UNIT VALUES'!$D$44),IF(CALCS!U707&gt;CALCS!V707,0,CALCS!R707*'UNIT VALUES'!$D$34*'UNIT VALUES'!$D$36)), 0)</f>
        <v>188153</v>
      </c>
      <c r="AB707" s="168">
        <f>ROUND(IF(C707="22",IF(U707&gt;V707,S707*'UNIT VALUES'!$D$40*'UNIT VALUES'!$D$44,0),IF(U707&gt;V707,S707*'UNIT VALUES'!$D$30*'UNIT VALUES'!$D$36)), 0)</f>
        <v>0</v>
      </c>
      <c r="AC707" s="168">
        <f>ROUND(IF(U707&gt;V707,0,IF(T707&gt;1, IF(C707="66", T707*'UNIT VALUES'!$D$33*'UNIT VALUES'!$D$36,T707*'UNIT VALUES'!$D$32*'UNIT VALUES'!$D$36),0)),0)</f>
        <v>46540</v>
      </c>
      <c r="AD707" t="str">
        <f t="shared" si="24"/>
        <v>371494</v>
      </c>
    </row>
    <row r="708" spans="1:30" x14ac:dyDescent="0.25">
      <c r="A708" s="176" t="s">
        <v>6073</v>
      </c>
      <c r="B708" s="176" t="s">
        <v>2005</v>
      </c>
      <c r="C708" s="176" t="s">
        <v>27</v>
      </c>
      <c r="D708" s="176" t="s">
        <v>28</v>
      </c>
      <c r="E708" s="176" t="s">
        <v>2006</v>
      </c>
      <c r="F708" s="176" t="s">
        <v>1780</v>
      </c>
      <c r="G708" s="176" t="s">
        <v>215</v>
      </c>
      <c r="H708" s="176" t="s">
        <v>23</v>
      </c>
      <c r="I708" s="176" t="s">
        <v>2051</v>
      </c>
      <c r="J708" s="176" t="s">
        <v>2040</v>
      </c>
      <c r="K708" s="176" t="s">
        <v>3343</v>
      </c>
      <c r="L708" s="176" t="s">
        <v>6074</v>
      </c>
      <c r="M708" s="177">
        <v>0</v>
      </c>
      <c r="N708" s="177">
        <v>0</v>
      </c>
      <c r="O708" s="177">
        <v>17973</v>
      </c>
      <c r="P708" s="177">
        <v>0</v>
      </c>
      <c r="Q708" s="177">
        <v>3967</v>
      </c>
      <c r="R708" s="177">
        <v>921</v>
      </c>
      <c r="S708" s="177">
        <v>57</v>
      </c>
      <c r="T708" s="24">
        <f>IF(P708&gt;0, ROUND(IF(IF(OR(C708="51", C708="52", C708="66"), (L708*'UNIT VALUES'!$C$26)-CALCS!P708,0)&gt;0, IF(OR(C708="51", C708="52", C708="66"), (L708*'UNIT VALUES'!$C$26)-CALCS!P708,0), 0), 0), ROUND(IF(IF(OR(C708="51", C708="52", C708="66"), (L708*'UNIT VALUES'!$C$26)-CALCS!O708,0)&gt;0, IF(OR(C708="51", C708="52", C708="66"), (L708*'UNIT VALUES'!$C$26)-CALCS!O708,0), 0), 0))</f>
        <v>0</v>
      </c>
      <c r="U708" s="25">
        <f>IF(C708="22", (O708*'UNIT VALUES'!$D$38)+(Q708*'UNIT VALUES'!$D$39)+(S708*'UNIT VALUES'!$D$40), (O708*'UNIT VALUES'!$D$28)+(Q708*'UNIT VALUES'!$D$29)+(S708*'UNIT VALUES'!$D$30))</f>
        <v>157463.58594497538</v>
      </c>
      <c r="V708" s="25">
        <f>IF(C708="22",(O708*'UNIT VALUES'!$D$41)+(Q708*'UNIT VALUES'!$D$42)+(R708*'UNIT VALUES'!$D$43),IF(C708="66",(Q708*'UNIT VALUES'!$D$31)+(T708*'UNIT VALUES'!$D$33)+(R708*'UNIT VALUES'!$D$34),(Q708*'UNIT VALUES'!$D$31)+(T708*'UNIT VALUES'!$D$32)+(R708*'UNIT VALUES'!$D$34)))</f>
        <v>141866.37574926356</v>
      </c>
      <c r="W708" s="25">
        <f t="shared" si="23"/>
        <v>157464</v>
      </c>
      <c r="X708" s="30">
        <f>ROUND(IF(C708="22", W708*'UNIT VALUES'!$D$44, W708*'UNIT VALUES'!$D$36), 0)</f>
        <v>137655</v>
      </c>
      <c r="Y708" s="168">
        <f>ROUND(IF(C708="22", IF(U708&gt;V708,O708*'UNIT VALUES'!$D$38*'UNIT VALUES'!$D$44,O708*'UNIT VALUES'!$D$41*'UNIT VALUES'!$D$44),IF(U708&gt;V708, O708*'UNIT VALUES'!$D$28*'UNIT VALUES'!$D$36,0)), 0)</f>
        <v>32678</v>
      </c>
      <c r="Z708" s="168">
        <f>ROUND(IF(C708="22", IF(U708&gt;V708,Q708*'UNIT VALUES'!$D$39*'UNIT VALUES'!$D$44,Q708*'UNIT VALUES'!$D$42*'UNIT VALUES'!$D$44), IF(U708&gt;V708, Q708*'UNIT VALUES'!$D$29*'UNIT VALUES'!$D$36, Q708*'UNIT VALUES'!$D$31*'UNIT VALUES'!$D$36)),0)</f>
        <v>96842</v>
      </c>
      <c r="AA708" s="168">
        <f>ROUND(IF(C708="22", IF(U708&gt;V708,0,R708*'UNIT VALUES'!$D$43*'UNIT VALUES'!$D$44),IF(CALCS!U708&gt;CALCS!V708,0,CALCS!R708*'UNIT VALUES'!$D$34*'UNIT VALUES'!$D$36)), 0)</f>
        <v>0</v>
      </c>
      <c r="AB708" s="168">
        <f>ROUND(IF(C708="22",IF(U708&gt;V708,S708*'UNIT VALUES'!$D$40*'UNIT VALUES'!$D$44,0),IF(U708&gt;V708,S708*'UNIT VALUES'!$D$30*'UNIT VALUES'!$D$36)), 0)</f>
        <v>8135</v>
      </c>
      <c r="AC708" s="168">
        <f>ROUND(IF(U708&gt;V708,0,IF(T708&gt;1, IF(C708="66", T708*'UNIT VALUES'!$D$33*'UNIT VALUES'!$D$36,T708*'UNIT VALUES'!$D$32*'UNIT VALUES'!$D$36),0)),0)</f>
        <v>0</v>
      </c>
      <c r="AD708" t="str">
        <f t="shared" si="24"/>
        <v>371644</v>
      </c>
    </row>
    <row r="709" spans="1:30" x14ac:dyDescent="0.25">
      <c r="A709" s="176" t="s">
        <v>6075</v>
      </c>
      <c r="B709" s="176" t="s">
        <v>2005</v>
      </c>
      <c r="C709" s="176" t="s">
        <v>27</v>
      </c>
      <c r="D709" s="176" t="s">
        <v>28</v>
      </c>
      <c r="E709" s="176" t="s">
        <v>2006</v>
      </c>
      <c r="F709" s="176" t="s">
        <v>2053</v>
      </c>
      <c r="G709" s="176" t="s">
        <v>1624</v>
      </c>
      <c r="H709" s="176" t="s">
        <v>23</v>
      </c>
      <c r="I709" s="176" t="s">
        <v>2054</v>
      </c>
      <c r="J709" s="176" t="s">
        <v>2040</v>
      </c>
      <c r="K709" s="176" t="s">
        <v>3343</v>
      </c>
      <c r="L709" s="176" t="s">
        <v>6076</v>
      </c>
      <c r="M709" s="177">
        <v>15102</v>
      </c>
      <c r="N709" s="177">
        <v>13763</v>
      </c>
      <c r="O709" s="177">
        <v>16665</v>
      </c>
      <c r="P709" s="177">
        <v>15187</v>
      </c>
      <c r="Q709" s="177">
        <v>4157</v>
      </c>
      <c r="R709" s="177">
        <v>935</v>
      </c>
      <c r="S709" s="177">
        <v>233</v>
      </c>
      <c r="T709" s="24">
        <f>IF(P709&gt;0, ROUND(IF(IF(OR(C709="51", C709="52", C709="66"), (L709*'UNIT VALUES'!$C$26)-CALCS!P709,0)&gt;0, IF(OR(C709="51", C709="52", C709="66"), (L709*'UNIT VALUES'!$C$26)-CALCS!P709,0), 0), 0), ROUND(IF(IF(OR(C709="51", C709="52", C709="66"), (L709*'UNIT VALUES'!$C$26)-CALCS!O709,0)&gt;0, IF(OR(C709="51", C709="52", C709="66"), (L709*'UNIT VALUES'!$C$26)-CALCS!O709,0), 0), 0))</f>
        <v>0</v>
      </c>
      <c r="U709" s="25">
        <f>IF(C709="22", (O709*'UNIT VALUES'!$D$38)+(Q709*'UNIT VALUES'!$D$39)+(S709*'UNIT VALUES'!$D$40), (O709*'UNIT VALUES'!$D$28)+(Q709*'UNIT VALUES'!$D$29)+(S709*'UNIT VALUES'!$D$30))</f>
        <v>188780.87855406161</v>
      </c>
      <c r="V709" s="25">
        <f>IF(C709="22",(O709*'UNIT VALUES'!$D$41)+(Q709*'UNIT VALUES'!$D$42)+(R709*'UNIT VALUES'!$D$43),IF(C709="66",(Q709*'UNIT VALUES'!$D$31)+(T709*'UNIT VALUES'!$D$33)+(R709*'UNIT VALUES'!$D$34),(Q709*'UNIT VALUES'!$D$31)+(T709*'UNIT VALUES'!$D$32)+(R709*'UNIT VALUES'!$D$34)))</f>
        <v>146195.94671060756</v>
      </c>
      <c r="W709" s="25">
        <f t="shared" si="23"/>
        <v>188781</v>
      </c>
      <c r="X709" s="30">
        <f>ROUND(IF(C709="22", W709*'UNIT VALUES'!$D$44, W709*'UNIT VALUES'!$D$36), 0)</f>
        <v>165032</v>
      </c>
      <c r="Y709" s="168">
        <f>ROUND(IF(C709="22", IF(U709&gt;V709,O709*'UNIT VALUES'!$D$38*'UNIT VALUES'!$D$44,O709*'UNIT VALUES'!$D$41*'UNIT VALUES'!$D$44),IF(U709&gt;V709, O709*'UNIT VALUES'!$D$28*'UNIT VALUES'!$D$36,0)), 0)</f>
        <v>30300</v>
      </c>
      <c r="Z709" s="168">
        <f>ROUND(IF(C709="22", IF(U709&gt;V709,Q709*'UNIT VALUES'!$D$39*'UNIT VALUES'!$D$44,Q709*'UNIT VALUES'!$D$42*'UNIT VALUES'!$D$44), IF(U709&gt;V709, Q709*'UNIT VALUES'!$D$29*'UNIT VALUES'!$D$36, Q709*'UNIT VALUES'!$D$31*'UNIT VALUES'!$D$36)),0)</f>
        <v>101480</v>
      </c>
      <c r="AA709" s="168">
        <f>ROUND(IF(C709="22", IF(U709&gt;V709,0,R709*'UNIT VALUES'!$D$43*'UNIT VALUES'!$D$44),IF(CALCS!U709&gt;CALCS!V709,0,CALCS!R709*'UNIT VALUES'!$D$34*'UNIT VALUES'!$D$36)), 0)</f>
        <v>0</v>
      </c>
      <c r="AB709" s="168">
        <f>ROUND(IF(C709="22",IF(U709&gt;V709,S709*'UNIT VALUES'!$D$40*'UNIT VALUES'!$D$44,0),IF(U709&gt;V709,S709*'UNIT VALUES'!$D$30*'UNIT VALUES'!$D$36)), 0)</f>
        <v>33252</v>
      </c>
      <c r="AC709" s="168">
        <f>ROUND(IF(U709&gt;V709,0,IF(T709&gt;1, IF(C709="66", T709*'UNIT VALUES'!$D$33*'UNIT VALUES'!$D$36,T709*'UNIT VALUES'!$D$32*'UNIT VALUES'!$D$36),0)),0)</f>
        <v>0</v>
      </c>
      <c r="AD709" t="str">
        <f t="shared" si="24"/>
        <v>371944</v>
      </c>
    </row>
    <row r="710" spans="1:30" x14ac:dyDescent="0.25">
      <c r="A710" s="176" t="s">
        <v>6077</v>
      </c>
      <c r="B710" s="176" t="s">
        <v>2005</v>
      </c>
      <c r="C710" s="176" t="s">
        <v>27</v>
      </c>
      <c r="D710" s="176" t="s">
        <v>28</v>
      </c>
      <c r="E710" s="176" t="s">
        <v>2006</v>
      </c>
      <c r="F710" s="176" t="s">
        <v>1682</v>
      </c>
      <c r="G710" s="176" t="s">
        <v>1792</v>
      </c>
      <c r="H710" s="176" t="s">
        <v>23</v>
      </c>
      <c r="I710" s="176" t="s">
        <v>2946</v>
      </c>
      <c r="J710" s="176" t="s">
        <v>4651</v>
      </c>
      <c r="K710" s="176" t="s">
        <v>3343</v>
      </c>
      <c r="L710" s="176" t="s">
        <v>6078</v>
      </c>
      <c r="M710" s="177">
        <v>0</v>
      </c>
      <c r="N710" s="177">
        <v>0</v>
      </c>
      <c r="O710" s="177">
        <v>30101</v>
      </c>
      <c r="P710" s="177">
        <v>0</v>
      </c>
      <c r="Q710" s="177">
        <v>5960</v>
      </c>
      <c r="R710" s="177">
        <v>1066</v>
      </c>
      <c r="S710" s="177">
        <v>298</v>
      </c>
      <c r="T710" s="24">
        <f>IF(P710&gt;0, ROUND(IF(IF(OR(C710="51", C710="52", C710="66"), (L710*'UNIT VALUES'!$C$26)-CALCS!P710,0)&gt;0, IF(OR(C710="51", C710="52", C710="66"), (L710*'UNIT VALUES'!$C$26)-CALCS!P710,0), 0), 0), ROUND(IF(IF(OR(C710="51", C710="52", C710="66"), (L710*'UNIT VALUES'!$C$26)-CALCS!O710,0)&gt;0, IF(OR(C710="51", C710="52", C710="66"), (L710*'UNIT VALUES'!$C$26)-CALCS!O710,0), 0), 0))</f>
        <v>0</v>
      </c>
      <c r="U710" s="25">
        <f>IF(C710="22", (O710*'UNIT VALUES'!$D$38)+(Q710*'UNIT VALUES'!$D$39)+(S710*'UNIT VALUES'!$D$40), (O710*'UNIT VALUES'!$D$28)+(Q710*'UNIT VALUES'!$D$29)+(S710*'UNIT VALUES'!$D$30))</f>
        <v>277685.0116105983</v>
      </c>
      <c r="V710" s="25">
        <f>IF(C710="22",(O710*'UNIT VALUES'!$D$41)+(Q710*'UNIT VALUES'!$D$42)+(R710*'UNIT VALUES'!$D$43),IF(C710="66",(Q710*'UNIT VALUES'!$D$31)+(T710*'UNIT VALUES'!$D$33)+(R710*'UNIT VALUES'!$D$34),(Q710*'UNIT VALUES'!$D$31)+(T710*'UNIT VALUES'!$D$32)+(R710*'UNIT VALUES'!$D$34)))</f>
        <v>187129.62661165706</v>
      </c>
      <c r="W710" s="25">
        <f t="shared" si="23"/>
        <v>277685</v>
      </c>
      <c r="X710" s="30">
        <f>ROUND(IF(C710="22", W710*'UNIT VALUES'!$D$44, W710*'UNIT VALUES'!$D$36), 0)</f>
        <v>242752</v>
      </c>
      <c r="Y710" s="168">
        <f>ROUND(IF(C710="22", IF(U710&gt;V710,O710*'UNIT VALUES'!$D$38*'UNIT VALUES'!$D$44,O710*'UNIT VALUES'!$D$41*'UNIT VALUES'!$D$44),IF(U710&gt;V710, O710*'UNIT VALUES'!$D$28*'UNIT VALUES'!$D$36,0)), 0)</f>
        <v>54729</v>
      </c>
      <c r="Z710" s="168">
        <f>ROUND(IF(C710="22", IF(U710&gt;V710,Q710*'UNIT VALUES'!$D$39*'UNIT VALUES'!$D$44,Q710*'UNIT VALUES'!$D$42*'UNIT VALUES'!$D$44), IF(U710&gt;V710, Q710*'UNIT VALUES'!$D$29*'UNIT VALUES'!$D$36, Q710*'UNIT VALUES'!$D$31*'UNIT VALUES'!$D$36)),0)</f>
        <v>145495</v>
      </c>
      <c r="AA710" s="168">
        <f>ROUND(IF(C710="22", IF(U710&gt;V710,0,R710*'UNIT VALUES'!$D$43*'UNIT VALUES'!$D$44),IF(CALCS!U710&gt;CALCS!V710,0,CALCS!R710*'UNIT VALUES'!$D$34*'UNIT VALUES'!$D$36)), 0)</f>
        <v>0</v>
      </c>
      <c r="AB710" s="168">
        <f>ROUND(IF(C710="22",IF(U710&gt;V710,S710*'UNIT VALUES'!$D$40*'UNIT VALUES'!$D$44,0),IF(U710&gt;V710,S710*'UNIT VALUES'!$D$30*'UNIT VALUES'!$D$36)), 0)</f>
        <v>42529</v>
      </c>
      <c r="AC710" s="168">
        <f>ROUND(IF(U710&gt;V710,0,IF(T710&gt;1, IF(C710="66", T710*'UNIT VALUES'!$D$33*'UNIT VALUES'!$D$36,T710*'UNIT VALUES'!$D$32*'UNIT VALUES'!$D$36),0)),0)</f>
        <v>0</v>
      </c>
      <c r="AD710" t="str">
        <f t="shared" si="24"/>
        <v>372028</v>
      </c>
    </row>
    <row r="711" spans="1:30" x14ac:dyDescent="0.25">
      <c r="A711" s="176" t="s">
        <v>6079</v>
      </c>
      <c r="B711" s="176" t="s">
        <v>2005</v>
      </c>
      <c r="C711" s="176" t="s">
        <v>27</v>
      </c>
      <c r="D711" s="176" t="s">
        <v>28</v>
      </c>
      <c r="E711" s="176" t="s">
        <v>2006</v>
      </c>
      <c r="F711" s="176" t="s">
        <v>149</v>
      </c>
      <c r="G711" s="176" t="s">
        <v>22</v>
      </c>
      <c r="H711" s="176" t="s">
        <v>23</v>
      </c>
      <c r="I711" s="176" t="s">
        <v>193</v>
      </c>
      <c r="J711" s="176" t="s">
        <v>2015</v>
      </c>
      <c r="K711" s="176" t="s">
        <v>3343</v>
      </c>
      <c r="L711" s="176" t="s">
        <v>6080</v>
      </c>
      <c r="M711" s="177">
        <v>158638</v>
      </c>
      <c r="N711" s="177">
        <v>150255</v>
      </c>
      <c r="O711" s="177">
        <v>458880</v>
      </c>
      <c r="P711" s="177">
        <v>0</v>
      </c>
      <c r="Q711" s="177">
        <v>66136</v>
      </c>
      <c r="R711" s="177">
        <v>5827</v>
      </c>
      <c r="S711" s="177">
        <v>5303</v>
      </c>
      <c r="T711" s="24">
        <f>IF(P711&gt;0, ROUND(IF(IF(OR(C711="51", C711="52", C711="66"), (L711*'UNIT VALUES'!$C$26)-CALCS!P711,0)&gt;0, IF(OR(C711="51", C711="52", C711="66"), (L711*'UNIT VALUES'!$C$26)-CALCS!P711,0), 0), 0), ROUND(IF(IF(OR(C711="51", C711="52", C711="66"), (L711*'UNIT VALUES'!$C$26)-CALCS!O711,0)&gt;0, IF(OR(C711="51", C711="52", C711="66"), (L711*'UNIT VALUES'!$C$26)-CALCS!O711,0), 0), 0))</f>
        <v>0</v>
      </c>
      <c r="U711" s="25">
        <f>IF(C711="22", (O711*'UNIT VALUES'!$D$38)+(Q711*'UNIT VALUES'!$D$39)+(S711*'UNIT VALUES'!$D$40), (O711*'UNIT VALUES'!$D$28)+(Q711*'UNIT VALUES'!$D$29)+(S711*'UNIT VALUES'!$D$30))</f>
        <v>3666937.0913098357</v>
      </c>
      <c r="V711" s="25">
        <f>IF(C711="22",(O711*'UNIT VALUES'!$D$41)+(Q711*'UNIT VALUES'!$D$42)+(R711*'UNIT VALUES'!$D$43),IF(C711="66",(Q711*'UNIT VALUES'!$D$31)+(T711*'UNIT VALUES'!$D$33)+(R711*'UNIT VALUES'!$D$34),(Q711*'UNIT VALUES'!$D$31)+(T711*'UNIT VALUES'!$D$32)+(R711*'UNIT VALUES'!$D$34)))</f>
        <v>1585141.96975227</v>
      </c>
      <c r="W711" s="25">
        <f t="shared" si="23"/>
        <v>3666937</v>
      </c>
      <c r="X711" s="30">
        <f>ROUND(IF(C711="22", W711*'UNIT VALUES'!$D$44, W711*'UNIT VALUES'!$D$36), 0)</f>
        <v>3205638</v>
      </c>
      <c r="Y711" s="168">
        <f>ROUND(IF(C711="22", IF(U711&gt;V711,O711*'UNIT VALUES'!$D$38*'UNIT VALUES'!$D$44,O711*'UNIT VALUES'!$D$41*'UNIT VALUES'!$D$44),IF(U711&gt;V711, O711*'UNIT VALUES'!$D$28*'UNIT VALUES'!$D$36,0)), 0)</f>
        <v>834326</v>
      </c>
      <c r="Z711" s="168">
        <f>ROUND(IF(C711="22", IF(U711&gt;V711,Q711*'UNIT VALUES'!$D$39*'UNIT VALUES'!$D$44,Q711*'UNIT VALUES'!$D$42*'UNIT VALUES'!$D$44), IF(U711&gt;V711, Q711*'UNIT VALUES'!$D$29*'UNIT VALUES'!$D$36, Q711*'UNIT VALUES'!$D$31*'UNIT VALUES'!$D$36)),0)</f>
        <v>1614505</v>
      </c>
      <c r="AA711" s="168">
        <f>ROUND(IF(C711="22", IF(U711&gt;V711,0,R711*'UNIT VALUES'!$D$43*'UNIT VALUES'!$D$44),IF(CALCS!U711&gt;CALCS!V711,0,CALCS!R711*'UNIT VALUES'!$D$34*'UNIT VALUES'!$D$36)), 0)</f>
        <v>0</v>
      </c>
      <c r="AB711" s="168">
        <f>ROUND(IF(C711="22",IF(U711&gt;V711,S711*'UNIT VALUES'!$D$40*'UNIT VALUES'!$D$44,0),IF(U711&gt;V711,S711*'UNIT VALUES'!$D$30*'UNIT VALUES'!$D$36)), 0)</f>
        <v>756808</v>
      </c>
      <c r="AC711" s="168">
        <f>ROUND(IF(U711&gt;V711,0,IF(T711&gt;1, IF(C711="66", T711*'UNIT VALUES'!$D$33*'UNIT VALUES'!$D$36,T711*'UNIT VALUES'!$D$32*'UNIT VALUES'!$D$36),0)),0)</f>
        <v>0</v>
      </c>
      <c r="AD711" t="str">
        <f t="shared" si="24"/>
        <v>372304</v>
      </c>
    </row>
    <row r="712" spans="1:30" x14ac:dyDescent="0.25">
      <c r="A712" s="176" t="s">
        <v>6081</v>
      </c>
      <c r="B712" s="176" t="s">
        <v>2005</v>
      </c>
      <c r="C712" s="176" t="s">
        <v>27</v>
      </c>
      <c r="D712" s="176" t="s">
        <v>28</v>
      </c>
      <c r="E712" s="176" t="s">
        <v>2006</v>
      </c>
      <c r="F712" s="176" t="s">
        <v>493</v>
      </c>
      <c r="G712" s="176" t="s">
        <v>22</v>
      </c>
      <c r="H712" s="176" t="s">
        <v>23</v>
      </c>
      <c r="I712" s="176" t="s">
        <v>2057</v>
      </c>
      <c r="J712" s="176" t="s">
        <v>2058</v>
      </c>
      <c r="K712" s="176" t="s">
        <v>3343</v>
      </c>
      <c r="L712" s="176" t="s">
        <v>6082</v>
      </c>
      <c r="M712" s="177">
        <v>44085</v>
      </c>
      <c r="N712" s="177">
        <v>41283</v>
      </c>
      <c r="O712" s="177">
        <v>55466</v>
      </c>
      <c r="P712" s="177">
        <v>0</v>
      </c>
      <c r="Q712" s="177">
        <v>14249</v>
      </c>
      <c r="R712" s="177">
        <v>2187</v>
      </c>
      <c r="S712" s="177">
        <v>820</v>
      </c>
      <c r="T712" s="24">
        <f>IF(P712&gt;0, ROUND(IF(IF(OR(C712="51", C712="52", C712="66"), (L712*'UNIT VALUES'!$C$26)-CALCS!P712,0)&gt;0, IF(OR(C712="51", C712="52", C712="66"), (L712*'UNIT VALUES'!$C$26)-CALCS!P712,0), 0), 0), ROUND(IF(IF(OR(C712="51", C712="52", C712="66"), (L712*'UNIT VALUES'!$C$26)-CALCS!O712,0)&gt;0, IF(OR(C712="51", C712="52", C712="66"), (L712*'UNIT VALUES'!$C$26)-CALCS!O712,0), 0), 0))</f>
        <v>0</v>
      </c>
      <c r="U712" s="25">
        <f>IF(C712="22", (O712*'UNIT VALUES'!$D$38)+(Q712*'UNIT VALUES'!$D$39)+(S712*'UNIT VALUES'!$D$40), (O712*'UNIT VALUES'!$D$28)+(Q712*'UNIT VALUES'!$D$29)+(S712*'UNIT VALUES'!$D$30))</f>
        <v>647124.89075511484</v>
      </c>
      <c r="V712" s="25">
        <f>IF(C712="22",(O712*'UNIT VALUES'!$D$41)+(Q712*'UNIT VALUES'!$D$42)+(R712*'UNIT VALUES'!$D$43),IF(C712="66",(Q712*'UNIT VALUES'!$D$31)+(T712*'UNIT VALUES'!$D$33)+(R712*'UNIT VALUES'!$D$34),(Q712*'UNIT VALUES'!$D$31)+(T712*'UNIT VALUES'!$D$32)+(R712*'UNIT VALUES'!$D$34)))</f>
        <v>417784.09849103668</v>
      </c>
      <c r="W712" s="25">
        <f t="shared" si="23"/>
        <v>647125</v>
      </c>
      <c r="X712" s="30">
        <f>ROUND(IF(C712="22", W712*'UNIT VALUES'!$D$44, W712*'UNIT VALUES'!$D$36), 0)</f>
        <v>565717</v>
      </c>
      <c r="Y712" s="168">
        <f>ROUND(IF(C712="22", IF(U712&gt;V712,O712*'UNIT VALUES'!$D$38*'UNIT VALUES'!$D$44,O712*'UNIT VALUES'!$D$41*'UNIT VALUES'!$D$44),IF(U712&gt;V712, O712*'UNIT VALUES'!$D$28*'UNIT VALUES'!$D$36,0)), 0)</f>
        <v>100847</v>
      </c>
      <c r="Z712" s="168">
        <f>ROUND(IF(C712="22", IF(U712&gt;V712,Q712*'UNIT VALUES'!$D$39*'UNIT VALUES'!$D$44,Q712*'UNIT VALUES'!$D$42*'UNIT VALUES'!$D$44), IF(U712&gt;V712, Q712*'UNIT VALUES'!$D$29*'UNIT VALUES'!$D$36, Q712*'UNIT VALUES'!$D$31*'UNIT VALUES'!$D$36)),0)</f>
        <v>347845</v>
      </c>
      <c r="AA712" s="168">
        <f>ROUND(IF(C712="22", IF(U712&gt;V712,0,R712*'UNIT VALUES'!$D$43*'UNIT VALUES'!$D$44),IF(CALCS!U712&gt;CALCS!V712,0,CALCS!R712*'UNIT VALUES'!$D$34*'UNIT VALUES'!$D$36)), 0)</f>
        <v>0</v>
      </c>
      <c r="AB712" s="168">
        <f>ROUND(IF(C712="22",IF(U712&gt;V712,S712*'UNIT VALUES'!$D$40*'UNIT VALUES'!$D$44,0),IF(U712&gt;V712,S712*'UNIT VALUES'!$D$30*'UNIT VALUES'!$D$36)), 0)</f>
        <v>117025</v>
      </c>
      <c r="AC712" s="168">
        <f>ROUND(IF(U712&gt;V712,0,IF(T712&gt;1, IF(C712="66", T712*'UNIT VALUES'!$D$33*'UNIT VALUES'!$D$36,T712*'UNIT VALUES'!$D$32*'UNIT VALUES'!$D$36),0)),0)</f>
        <v>0</v>
      </c>
      <c r="AD712" t="str">
        <f t="shared" si="24"/>
        <v>372406</v>
      </c>
    </row>
    <row r="713" spans="1:30" x14ac:dyDescent="0.25">
      <c r="A713" s="176" t="s">
        <v>5851</v>
      </c>
      <c r="B713" s="176" t="s">
        <v>2005</v>
      </c>
      <c r="C713" s="176" t="s">
        <v>47</v>
      </c>
      <c r="D713" s="176" t="s">
        <v>48</v>
      </c>
      <c r="E713" s="176" t="s">
        <v>2006</v>
      </c>
      <c r="F713" s="176" t="s">
        <v>506</v>
      </c>
      <c r="G713" s="176" t="s">
        <v>2059</v>
      </c>
      <c r="H713" s="176" t="s">
        <v>23</v>
      </c>
      <c r="I713" s="176" t="s">
        <v>2060</v>
      </c>
      <c r="J713" s="176" t="s">
        <v>2020</v>
      </c>
      <c r="K713" s="176" t="s">
        <v>3343</v>
      </c>
      <c r="L713" s="176" t="s">
        <v>6083</v>
      </c>
      <c r="M713" s="177">
        <v>23617</v>
      </c>
      <c r="N713" s="177">
        <v>22677</v>
      </c>
      <c r="O713" s="177">
        <v>34001</v>
      </c>
      <c r="P713" s="177">
        <v>32648</v>
      </c>
      <c r="Q713" s="177">
        <v>6979</v>
      </c>
      <c r="R713" s="177">
        <v>1986</v>
      </c>
      <c r="S713" s="177">
        <v>299</v>
      </c>
      <c r="T713" s="24">
        <f>IF(P713&gt;0, ROUND(IF(IF(OR(C713="51", C713="52", C713="66"), (L713*'UNIT VALUES'!$C$26)-CALCS!P713,0)&gt;0, IF(OR(C713="51", C713="52", C713="66"), (L713*'UNIT VALUES'!$C$26)-CALCS!P713,0), 0), 0), ROUND(IF(IF(OR(C713="51", C713="52", C713="66"), (L713*'UNIT VALUES'!$C$26)-CALCS!O713,0)&gt;0, IF(OR(C713="51", C713="52", C713="66"), (L713*'UNIT VALUES'!$C$26)-CALCS!O713,0), 0), 0))</f>
        <v>997</v>
      </c>
      <c r="U713" s="25">
        <f>IF(C713="22", (O713*'UNIT VALUES'!$D$38)+(Q713*'UNIT VALUES'!$D$39)+(S713*'UNIT VALUES'!$D$40), (O713*'UNIT VALUES'!$D$28)+(Q713*'UNIT VALUES'!$D$29)+(S713*'UNIT VALUES'!$D$30))</f>
        <v>314414.94664478605</v>
      </c>
      <c r="V713" s="25">
        <f>IF(C713="22",(O713*'UNIT VALUES'!$D$41)+(Q713*'UNIT VALUES'!$D$42)+(R713*'UNIT VALUES'!$D$43),IF(C713="66",(Q713*'UNIT VALUES'!$D$31)+(T713*'UNIT VALUES'!$D$33)+(R713*'UNIT VALUES'!$D$34),(Q713*'UNIT VALUES'!$D$31)+(T713*'UNIT VALUES'!$D$32)+(R713*'UNIT VALUES'!$D$34)))</f>
        <v>292098.40562175255</v>
      </c>
      <c r="W713" s="25">
        <f t="shared" si="23"/>
        <v>314415</v>
      </c>
      <c r="X713" s="30">
        <f>ROUND(IF(C713="22", W713*'UNIT VALUES'!$D$44, W713*'UNIT VALUES'!$D$36), 0)</f>
        <v>274862</v>
      </c>
      <c r="Y713" s="168">
        <f>ROUND(IF(C713="22", IF(U713&gt;V713,O713*'UNIT VALUES'!$D$38*'UNIT VALUES'!$D$44,O713*'UNIT VALUES'!$D$41*'UNIT VALUES'!$D$44),IF(U713&gt;V713, O713*'UNIT VALUES'!$D$28*'UNIT VALUES'!$D$36,0)), 0)</f>
        <v>61820</v>
      </c>
      <c r="Z713" s="168">
        <f>ROUND(IF(C713="22", IF(U713&gt;V713,Q713*'UNIT VALUES'!$D$39*'UNIT VALUES'!$D$44,Q713*'UNIT VALUES'!$D$42*'UNIT VALUES'!$D$44), IF(U713&gt;V713, Q713*'UNIT VALUES'!$D$29*'UNIT VALUES'!$D$36, Q713*'UNIT VALUES'!$D$31*'UNIT VALUES'!$D$36)),0)</f>
        <v>170371</v>
      </c>
      <c r="AA713" s="168">
        <f>ROUND(IF(C713="22", IF(U713&gt;V713,0,R713*'UNIT VALUES'!$D$43*'UNIT VALUES'!$D$44),IF(CALCS!U713&gt;CALCS!V713,0,CALCS!R713*'UNIT VALUES'!$D$34*'UNIT VALUES'!$D$36)), 0)</f>
        <v>0</v>
      </c>
      <c r="AB713" s="168">
        <f>ROUND(IF(C713="22",IF(U713&gt;V713,S713*'UNIT VALUES'!$D$40*'UNIT VALUES'!$D$44,0),IF(U713&gt;V713,S713*'UNIT VALUES'!$D$30*'UNIT VALUES'!$D$36)), 0)</f>
        <v>42671</v>
      </c>
      <c r="AC713" s="168">
        <f>ROUND(IF(U713&gt;V713,0,IF(T713&gt;1, IF(C713="66", T713*'UNIT VALUES'!$D$33*'UNIT VALUES'!$D$36,T713*'UNIT VALUES'!$D$32*'UNIT VALUES'!$D$36),0)),0)</f>
        <v>0</v>
      </c>
      <c r="AD713" t="str">
        <f t="shared" si="24"/>
        <v>372508</v>
      </c>
    </row>
    <row r="714" spans="1:30" x14ac:dyDescent="0.25">
      <c r="A714" s="176" t="s">
        <v>5315</v>
      </c>
      <c r="B714" s="176" t="s">
        <v>2005</v>
      </c>
      <c r="C714" s="176" t="s">
        <v>27</v>
      </c>
      <c r="D714" s="176" t="s">
        <v>28</v>
      </c>
      <c r="E714" s="176" t="s">
        <v>2006</v>
      </c>
      <c r="F714" s="176" t="s">
        <v>603</v>
      </c>
      <c r="G714" s="176" t="s">
        <v>2061</v>
      </c>
      <c r="H714" s="176" t="s">
        <v>23</v>
      </c>
      <c r="I714" s="176" t="s">
        <v>2062</v>
      </c>
      <c r="J714" s="176" t="s">
        <v>2063</v>
      </c>
      <c r="K714" s="176" t="s">
        <v>3343</v>
      </c>
      <c r="L714" s="176" t="s">
        <v>6084</v>
      </c>
      <c r="M714" s="177">
        <v>52273</v>
      </c>
      <c r="N714" s="177">
        <v>44000</v>
      </c>
      <c r="O714" s="177">
        <v>117525</v>
      </c>
      <c r="P714" s="177">
        <v>98925</v>
      </c>
      <c r="Q714" s="177">
        <v>25153</v>
      </c>
      <c r="R714" s="177">
        <v>5625</v>
      </c>
      <c r="S714" s="177">
        <v>1199</v>
      </c>
      <c r="T714" s="24">
        <f>IF(P714&gt;0, ROUND(IF(IF(OR(C714="51", C714="52", C714="66"), (L714*'UNIT VALUES'!$C$26)-CALCS!P714,0)&gt;0, IF(OR(C714="51", C714="52", C714="66"), (L714*'UNIT VALUES'!$C$26)-CALCS!P714,0), 0), 0), ROUND(IF(IF(OR(C714="51", C714="52", C714="66"), (L714*'UNIT VALUES'!$C$26)-CALCS!O714,0)&gt;0, IF(OR(C714="51", C714="52", C714="66"), (L714*'UNIT VALUES'!$C$26)-CALCS!O714,0), 0), 0))</f>
        <v>0</v>
      </c>
      <c r="U714" s="25">
        <f>IF(C714="22", (O714*'UNIT VALUES'!$D$38)+(Q714*'UNIT VALUES'!$D$39)+(S714*'UNIT VALUES'!$D$40), (O714*'UNIT VALUES'!$D$28)+(Q714*'UNIT VALUES'!$D$29)+(S714*'UNIT VALUES'!$D$30))</f>
        <v>1142560.292509367</v>
      </c>
      <c r="V714" s="25">
        <f>IF(C714="22",(O714*'UNIT VALUES'!$D$41)+(Q714*'UNIT VALUES'!$D$42)+(R714*'UNIT VALUES'!$D$43),IF(C714="66",(Q714*'UNIT VALUES'!$D$31)+(T714*'UNIT VALUES'!$D$33)+(R714*'UNIT VALUES'!$D$34),(Q714*'UNIT VALUES'!$D$31)+(T714*'UNIT VALUES'!$D$32)+(R714*'UNIT VALUES'!$D$34)))</f>
        <v>881938.97122031625</v>
      </c>
      <c r="W714" s="25">
        <f t="shared" si="23"/>
        <v>1142560</v>
      </c>
      <c r="X714" s="30">
        <f>ROUND(IF(C714="22", W714*'UNIT VALUES'!$D$44, W714*'UNIT VALUES'!$D$36), 0)</f>
        <v>998827</v>
      </c>
      <c r="Y714" s="168">
        <f>ROUND(IF(C714="22", IF(U714&gt;V714,O714*'UNIT VALUES'!$D$38*'UNIT VALUES'!$D$44,O714*'UNIT VALUES'!$D$41*'UNIT VALUES'!$D$44),IF(U714&gt;V714, O714*'UNIT VALUES'!$D$28*'UNIT VALUES'!$D$36,0)), 0)</f>
        <v>213681</v>
      </c>
      <c r="Z714" s="168">
        <f>ROUND(IF(C714="22", IF(U714&gt;V714,Q714*'UNIT VALUES'!$D$39*'UNIT VALUES'!$D$44,Q714*'UNIT VALUES'!$D$42*'UNIT VALUES'!$D$44), IF(U714&gt;V714, Q714*'UNIT VALUES'!$D$29*'UNIT VALUES'!$D$36, Q714*'UNIT VALUES'!$D$31*'UNIT VALUES'!$D$36)),0)</f>
        <v>614032</v>
      </c>
      <c r="AA714" s="168">
        <f>ROUND(IF(C714="22", IF(U714&gt;V714,0,R714*'UNIT VALUES'!$D$43*'UNIT VALUES'!$D$44),IF(CALCS!U714&gt;CALCS!V714,0,CALCS!R714*'UNIT VALUES'!$D$34*'UNIT VALUES'!$D$36)), 0)</f>
        <v>0</v>
      </c>
      <c r="AB714" s="168">
        <f>ROUND(IF(C714="22",IF(U714&gt;V714,S714*'UNIT VALUES'!$D$40*'UNIT VALUES'!$D$44,0),IF(U714&gt;V714,S714*'UNIT VALUES'!$D$30*'UNIT VALUES'!$D$36)), 0)</f>
        <v>171113</v>
      </c>
      <c r="AC714" s="168">
        <f>ROUND(IF(U714&gt;V714,0,IF(T714&gt;1, IF(C714="66", T714*'UNIT VALUES'!$D$33*'UNIT VALUES'!$D$36,T714*'UNIT VALUES'!$D$32*'UNIT VALUES'!$D$36),0)),0)</f>
        <v>0</v>
      </c>
      <c r="AD714" t="str">
        <f t="shared" si="24"/>
        <v>373144</v>
      </c>
    </row>
    <row r="715" spans="1:30" x14ac:dyDescent="0.25">
      <c r="A715" s="176" t="s">
        <v>6085</v>
      </c>
      <c r="B715" s="176" t="s">
        <v>2005</v>
      </c>
      <c r="C715" s="176" t="s">
        <v>27</v>
      </c>
      <c r="D715" s="176" t="s">
        <v>28</v>
      </c>
      <c r="E715" s="176" t="s">
        <v>2006</v>
      </c>
      <c r="F715" s="176" t="s">
        <v>609</v>
      </c>
      <c r="G715" s="176" t="s">
        <v>294</v>
      </c>
      <c r="H715" s="176" t="s">
        <v>23</v>
      </c>
      <c r="I715" s="176" t="s">
        <v>675</v>
      </c>
      <c r="J715" s="176" t="s">
        <v>2065</v>
      </c>
      <c r="K715" s="176" t="s">
        <v>3343</v>
      </c>
      <c r="L715" s="176" t="s">
        <v>6086</v>
      </c>
      <c r="M715" s="177">
        <v>142864</v>
      </c>
      <c r="N715" s="177">
        <v>131885</v>
      </c>
      <c r="O715" s="177">
        <v>242203</v>
      </c>
      <c r="P715" s="177">
        <v>223590</v>
      </c>
      <c r="Q715" s="177">
        <v>56236</v>
      </c>
      <c r="R715" s="177">
        <v>9035</v>
      </c>
      <c r="S715" s="177">
        <v>2810</v>
      </c>
      <c r="T715" s="24">
        <f>IF(P715&gt;0, ROUND(IF(IF(OR(C715="51", C715="52", C715="66"), (L715*'UNIT VALUES'!$C$26)-CALCS!P715,0)&gt;0, IF(OR(C715="51", C715="52", C715="66"), (L715*'UNIT VALUES'!$C$26)-CALCS!P715,0), 0), 0), ROUND(IF(IF(OR(C715="51", C715="52", C715="66"), (L715*'UNIT VALUES'!$C$26)-CALCS!O715,0)&gt;0, IF(OR(C715="51", C715="52", C715="66"), (L715*'UNIT VALUES'!$C$26)-CALCS!O715,0), 0), 0))</f>
        <v>0</v>
      </c>
      <c r="U715" s="25">
        <f>IF(C715="22", (O715*'UNIT VALUES'!$D$38)+(Q715*'UNIT VALUES'!$D$39)+(S715*'UNIT VALUES'!$D$40), (O715*'UNIT VALUES'!$D$28)+(Q715*'UNIT VALUES'!$D$29)+(S715*'UNIT VALUES'!$D$30))</f>
        <v>2532850.6741469577</v>
      </c>
      <c r="V715" s="25">
        <f>IF(C715="22",(O715*'UNIT VALUES'!$D$41)+(Q715*'UNIT VALUES'!$D$42)+(R715*'UNIT VALUES'!$D$43),IF(C715="66",(Q715*'UNIT VALUES'!$D$31)+(T715*'UNIT VALUES'!$D$33)+(R715*'UNIT VALUES'!$D$34),(Q715*'UNIT VALUES'!$D$31)+(T715*'UNIT VALUES'!$D$32)+(R715*'UNIT VALUES'!$D$34)))</f>
        <v>1681898.5672256171</v>
      </c>
      <c r="W715" s="25">
        <f t="shared" si="23"/>
        <v>2532851</v>
      </c>
      <c r="X715" s="30">
        <f>ROUND(IF(C715="22", W715*'UNIT VALUES'!$D$44, W715*'UNIT VALUES'!$D$36), 0)</f>
        <v>2214220</v>
      </c>
      <c r="Y715" s="168">
        <f>ROUND(IF(C715="22", IF(U715&gt;V715,O715*'UNIT VALUES'!$D$38*'UNIT VALUES'!$D$44,O715*'UNIT VALUES'!$D$41*'UNIT VALUES'!$D$44),IF(U715&gt;V715, O715*'UNIT VALUES'!$D$28*'UNIT VALUES'!$D$36,0)), 0)</f>
        <v>440368</v>
      </c>
      <c r="Z715" s="168">
        <f>ROUND(IF(C715="22", IF(U715&gt;V715,Q715*'UNIT VALUES'!$D$39*'UNIT VALUES'!$D$44,Q715*'UNIT VALUES'!$D$42*'UNIT VALUES'!$D$44), IF(U715&gt;V715, Q715*'UNIT VALUES'!$D$29*'UNIT VALUES'!$D$36, Q715*'UNIT VALUES'!$D$31*'UNIT VALUES'!$D$36)),0)</f>
        <v>1372827</v>
      </c>
      <c r="AA715" s="168">
        <f>ROUND(IF(C715="22", IF(U715&gt;V715,0,R715*'UNIT VALUES'!$D$43*'UNIT VALUES'!$D$44),IF(CALCS!U715&gt;CALCS!V715,0,CALCS!R715*'UNIT VALUES'!$D$34*'UNIT VALUES'!$D$36)), 0)</f>
        <v>0</v>
      </c>
      <c r="AB715" s="168">
        <f>ROUND(IF(C715="22",IF(U715&gt;V715,S715*'UNIT VALUES'!$D$40*'UNIT VALUES'!$D$44,0),IF(U715&gt;V715,S715*'UNIT VALUES'!$D$30*'UNIT VALUES'!$D$36)), 0)</f>
        <v>401024</v>
      </c>
      <c r="AC715" s="168">
        <f>ROUND(IF(U715&gt;V715,0,IF(T715&gt;1, IF(C715="66", T715*'UNIT VALUES'!$D$33*'UNIT VALUES'!$D$36,T715*'UNIT VALUES'!$D$32*'UNIT VALUES'!$D$36),0)),0)</f>
        <v>0</v>
      </c>
      <c r="AD715" t="str">
        <f t="shared" si="24"/>
        <v>373180</v>
      </c>
    </row>
    <row r="716" spans="1:30" x14ac:dyDescent="0.25">
      <c r="A716" s="176" t="s">
        <v>5874</v>
      </c>
      <c r="B716" s="176" t="s">
        <v>2005</v>
      </c>
      <c r="C716" s="176" t="s">
        <v>99</v>
      </c>
      <c r="D716" s="176" t="s">
        <v>100</v>
      </c>
      <c r="E716" s="176" t="s">
        <v>2006</v>
      </c>
      <c r="F716" s="176" t="s">
        <v>1605</v>
      </c>
      <c r="G716" s="176" t="s">
        <v>126</v>
      </c>
      <c r="H716" s="176" t="s">
        <v>23</v>
      </c>
      <c r="I716" s="176" t="s">
        <v>23</v>
      </c>
      <c r="J716" s="176" t="s">
        <v>2024</v>
      </c>
      <c r="K716" s="176" t="s">
        <v>3343</v>
      </c>
      <c r="L716" s="176" t="s">
        <v>6087</v>
      </c>
      <c r="M716" s="177">
        <v>0</v>
      </c>
      <c r="N716" s="177">
        <v>0</v>
      </c>
      <c r="O716" s="177">
        <v>122368</v>
      </c>
      <c r="P716" s="177">
        <v>0</v>
      </c>
      <c r="Q716" s="177">
        <v>19433</v>
      </c>
      <c r="R716" s="177">
        <v>939</v>
      </c>
      <c r="S716" s="177">
        <v>903</v>
      </c>
      <c r="T716" s="24">
        <f>IF(P716&gt;0, ROUND(IF(IF(OR(C716="51", C716="52", C716="66"), (L716*'UNIT VALUES'!$C$26)-CALCS!P716,0)&gt;0, IF(OR(C716="51", C716="52", C716="66"), (L716*'UNIT VALUES'!$C$26)-CALCS!P716,0), 0), 0), ROUND(IF(IF(OR(C716="51", C716="52", C716="66"), (L716*'UNIT VALUES'!$C$26)-CALCS!O716,0)&gt;0, IF(OR(C716="51", C716="52", C716="66"), (L716*'UNIT VALUES'!$C$26)-CALCS!O716,0), 0), 0))</f>
        <v>37684</v>
      </c>
      <c r="U716" s="25">
        <f>IF(C716="22", (O716*'UNIT VALUES'!$D$38)+(Q716*'UNIT VALUES'!$D$39)+(S716*'UNIT VALUES'!$D$40), (O716*'UNIT VALUES'!$D$28)+(Q716*'UNIT VALUES'!$D$29)+(S716*'UNIT VALUES'!$D$30))</f>
        <v>944580.89867316873</v>
      </c>
      <c r="V716" s="25">
        <f>IF(C716="22",(O716*'UNIT VALUES'!$D$41)+(Q716*'UNIT VALUES'!$D$42)+(R716*'UNIT VALUES'!$D$43),IF(C716="66",(Q716*'UNIT VALUES'!$D$31)+(T716*'UNIT VALUES'!$D$33)+(R716*'UNIT VALUES'!$D$34),(Q716*'UNIT VALUES'!$D$31)+(T716*'UNIT VALUES'!$D$32)+(R716*'UNIT VALUES'!$D$34)))</f>
        <v>833315.13230778708</v>
      </c>
      <c r="W716" s="25">
        <f t="shared" si="23"/>
        <v>944581</v>
      </c>
      <c r="X716" s="30">
        <f>ROUND(IF(C716="22", W716*'UNIT VALUES'!$D$44, W716*'UNIT VALUES'!$D$36), 0)</f>
        <v>825753</v>
      </c>
      <c r="Y716" s="168">
        <f>ROUND(IF(C716="22", IF(U716&gt;V716,O716*'UNIT VALUES'!$D$38*'UNIT VALUES'!$D$44,O716*'UNIT VALUES'!$D$41*'UNIT VALUES'!$D$44),IF(U716&gt;V716, O716*'UNIT VALUES'!$D$28*'UNIT VALUES'!$D$36,0)), 0)</f>
        <v>222487</v>
      </c>
      <c r="Z716" s="168">
        <f>ROUND(IF(C716="22", IF(U716&gt;V716,Q716*'UNIT VALUES'!$D$39*'UNIT VALUES'!$D$44,Q716*'UNIT VALUES'!$D$42*'UNIT VALUES'!$D$44), IF(U716&gt;V716, Q716*'UNIT VALUES'!$D$29*'UNIT VALUES'!$D$36, Q716*'UNIT VALUES'!$D$31*'UNIT VALUES'!$D$36)),0)</f>
        <v>474396</v>
      </c>
      <c r="AA716" s="168">
        <f>ROUND(IF(C716="22", IF(U716&gt;V716,0,R716*'UNIT VALUES'!$D$43*'UNIT VALUES'!$D$44),IF(CALCS!U716&gt;CALCS!V716,0,CALCS!R716*'UNIT VALUES'!$D$34*'UNIT VALUES'!$D$36)), 0)</f>
        <v>0</v>
      </c>
      <c r="AB716" s="168">
        <f>ROUND(IF(C716="22",IF(U716&gt;V716,S716*'UNIT VALUES'!$D$40*'UNIT VALUES'!$D$44,0),IF(U716&gt;V716,S716*'UNIT VALUES'!$D$30*'UNIT VALUES'!$D$36)), 0)</f>
        <v>128870</v>
      </c>
      <c r="AC716" s="168">
        <f>ROUND(IF(U716&gt;V716,0,IF(T716&gt;1, IF(C716="66", T716*'UNIT VALUES'!$D$33*'UNIT VALUES'!$D$36,T716*'UNIT VALUES'!$D$32*'UNIT VALUES'!$D$36),0)),0)</f>
        <v>0</v>
      </c>
      <c r="AD716" t="str">
        <f t="shared" si="24"/>
        <v>379051</v>
      </c>
    </row>
    <row r="717" spans="1:30" x14ac:dyDescent="0.25">
      <c r="A717" s="176" t="s">
        <v>6088</v>
      </c>
      <c r="B717" s="176" t="s">
        <v>2005</v>
      </c>
      <c r="C717" s="176" t="s">
        <v>99</v>
      </c>
      <c r="D717" s="176" t="s">
        <v>100</v>
      </c>
      <c r="E717" s="176" t="s">
        <v>2006</v>
      </c>
      <c r="F717" s="176" t="s">
        <v>1428</v>
      </c>
      <c r="G717" s="176" t="s">
        <v>131</v>
      </c>
      <c r="H717" s="176" t="s">
        <v>23</v>
      </c>
      <c r="I717" s="176" t="s">
        <v>23</v>
      </c>
      <c r="J717" s="176" t="s">
        <v>2020</v>
      </c>
      <c r="K717" s="176" t="s">
        <v>3343</v>
      </c>
      <c r="L717" s="176" t="s">
        <v>6089</v>
      </c>
      <c r="M717" s="177">
        <v>0</v>
      </c>
      <c r="N717" s="177">
        <v>0</v>
      </c>
      <c r="O717" s="177">
        <v>186453</v>
      </c>
      <c r="P717" s="177">
        <v>0</v>
      </c>
      <c r="Q717" s="177">
        <v>14391</v>
      </c>
      <c r="R717" s="177">
        <v>1164</v>
      </c>
      <c r="S717" s="177">
        <v>831</v>
      </c>
      <c r="T717" s="24">
        <f>IF(P717&gt;0, ROUND(IF(IF(OR(C717="51", C717="52", C717="66"), (L717*'UNIT VALUES'!$C$26)-CALCS!P717,0)&gt;0, IF(OR(C717="51", C717="52", C717="66"), (L717*'UNIT VALUES'!$C$26)-CALCS!P717,0), 0), 0), ROUND(IF(IF(OR(C717="51", C717="52", C717="66"), (L717*'UNIT VALUES'!$C$26)-CALCS!O717,0)&gt;0, IF(OR(C717="51", C717="52", C717="66"), (L717*'UNIT VALUES'!$C$26)-CALCS!O717,0), 0), 0))</f>
        <v>0</v>
      </c>
      <c r="U717" s="25">
        <f>IF(C717="22", (O717*'UNIT VALUES'!$D$38)+(Q717*'UNIT VALUES'!$D$39)+(S717*'UNIT VALUES'!$D$40), (O717*'UNIT VALUES'!$D$28)+(Q717*'UNIT VALUES'!$D$29)+(S717*'UNIT VALUES'!$D$30))</f>
        <v>925315.08556694118</v>
      </c>
      <c r="V717" s="25">
        <f>IF(C717="22",(O717*'UNIT VALUES'!$D$41)+(Q717*'UNIT VALUES'!$D$42)+(R717*'UNIT VALUES'!$D$43),IF(C717="66",(Q717*'UNIT VALUES'!$D$31)+(T717*'UNIT VALUES'!$D$33)+(R717*'UNIT VALUES'!$D$34),(Q717*'UNIT VALUES'!$D$31)+(T717*'UNIT VALUES'!$D$32)+(R717*'UNIT VALUES'!$D$34)))</f>
        <v>336413.12544603291</v>
      </c>
      <c r="W717" s="25">
        <f t="shared" si="23"/>
        <v>925315</v>
      </c>
      <c r="X717" s="30">
        <f>ROUND(IF(C717="22", W717*'UNIT VALUES'!$D$44, W717*'UNIT VALUES'!$D$36), 0)</f>
        <v>808911</v>
      </c>
      <c r="Y717" s="168">
        <f>ROUND(IF(C717="22", IF(U717&gt;V717,O717*'UNIT VALUES'!$D$38*'UNIT VALUES'!$D$44,O717*'UNIT VALUES'!$D$41*'UNIT VALUES'!$D$44),IF(U717&gt;V717, O717*'UNIT VALUES'!$D$28*'UNIT VALUES'!$D$36,0)), 0)</f>
        <v>339005</v>
      </c>
      <c r="Z717" s="168">
        <f>ROUND(IF(C717="22", IF(U717&gt;V717,Q717*'UNIT VALUES'!$D$39*'UNIT VALUES'!$D$44,Q717*'UNIT VALUES'!$D$42*'UNIT VALUES'!$D$44), IF(U717&gt;V717, Q717*'UNIT VALUES'!$D$29*'UNIT VALUES'!$D$36, Q717*'UNIT VALUES'!$D$31*'UNIT VALUES'!$D$36)),0)</f>
        <v>351312</v>
      </c>
      <c r="AA717" s="168">
        <f>ROUND(IF(C717="22", IF(U717&gt;V717,0,R717*'UNIT VALUES'!$D$43*'UNIT VALUES'!$D$44),IF(CALCS!U717&gt;CALCS!V717,0,CALCS!R717*'UNIT VALUES'!$D$34*'UNIT VALUES'!$D$36)), 0)</f>
        <v>0</v>
      </c>
      <c r="AB717" s="168">
        <f>ROUND(IF(C717="22",IF(U717&gt;V717,S717*'UNIT VALUES'!$D$40*'UNIT VALUES'!$D$44,0),IF(U717&gt;V717,S717*'UNIT VALUES'!$D$30*'UNIT VALUES'!$D$36)), 0)</f>
        <v>118595</v>
      </c>
      <c r="AC717" s="168">
        <f>ROUND(IF(U717&gt;V717,0,IF(T717&gt;1, IF(C717="66", T717*'UNIT VALUES'!$D$33*'UNIT VALUES'!$D$36,T717*'UNIT VALUES'!$D$32*'UNIT VALUES'!$D$36),0)),0)</f>
        <v>0</v>
      </c>
      <c r="AD717" t="str">
        <f t="shared" si="24"/>
        <v>379119</v>
      </c>
    </row>
    <row r="718" spans="1:30" x14ac:dyDescent="0.25">
      <c r="A718" s="176" t="s">
        <v>4745</v>
      </c>
      <c r="B718" s="176" t="s">
        <v>2005</v>
      </c>
      <c r="C718" s="176" t="s">
        <v>99</v>
      </c>
      <c r="D718" s="176" t="s">
        <v>100</v>
      </c>
      <c r="E718" s="176" t="s">
        <v>2006</v>
      </c>
      <c r="F718" s="176" t="s">
        <v>4758</v>
      </c>
      <c r="G718" s="176" t="s">
        <v>1172</v>
      </c>
      <c r="H718" s="176" t="s">
        <v>23</v>
      </c>
      <c r="I718" s="176" t="s">
        <v>23</v>
      </c>
      <c r="J718" s="176" t="s">
        <v>2020</v>
      </c>
      <c r="K718" s="176" t="s">
        <v>3343</v>
      </c>
      <c r="L718" s="176" t="s">
        <v>6090</v>
      </c>
      <c r="M718" s="177">
        <v>0</v>
      </c>
      <c r="N718" s="177">
        <v>0</v>
      </c>
      <c r="O718" s="177">
        <v>155124</v>
      </c>
      <c r="P718" s="177">
        <v>0</v>
      </c>
      <c r="Q718" s="177">
        <v>16736</v>
      </c>
      <c r="R718" s="177">
        <v>1972</v>
      </c>
      <c r="S718" s="177">
        <v>1283</v>
      </c>
      <c r="T718" s="24">
        <f>IF(P718&gt;0, ROUND(IF(IF(OR(C718="51", C718="52", C718="66"), (L718*'UNIT VALUES'!$C$26)-CALCS!P718,0)&gt;0, IF(OR(C718="51", C718="52", C718="66"), (L718*'UNIT VALUES'!$C$26)-CALCS!P718,0), 0), 0), ROUND(IF(IF(OR(C718="51", C718="52", C718="66"), (L718*'UNIT VALUES'!$C$26)-CALCS!O718,0)&gt;0, IF(OR(C718="51", C718="52", C718="66"), (L718*'UNIT VALUES'!$C$26)-CALCS!O718,0), 0), 0))</f>
        <v>0</v>
      </c>
      <c r="U718" s="25">
        <f>IF(C718="22", (O718*'UNIT VALUES'!$D$38)+(Q718*'UNIT VALUES'!$D$39)+(S718*'UNIT VALUES'!$D$40), (O718*'UNIT VALUES'!$D$28)+(Q718*'UNIT VALUES'!$D$29)+(S718*'UNIT VALUES'!$D$30))</f>
        <v>999429.12169347063</v>
      </c>
      <c r="V718" s="25">
        <f>IF(C718="22",(O718*'UNIT VALUES'!$D$41)+(Q718*'UNIT VALUES'!$D$42)+(R718*'UNIT VALUES'!$D$43),IF(C718="66",(Q718*'UNIT VALUES'!$D$31)+(T718*'UNIT VALUES'!$D$33)+(R718*'UNIT VALUES'!$D$34),(Q718*'UNIT VALUES'!$D$31)+(T718*'UNIT VALUES'!$D$32)+(R718*'UNIT VALUES'!$D$34)))</f>
        <v>441852.06709737395</v>
      </c>
      <c r="W718" s="25">
        <f t="shared" si="23"/>
        <v>999429</v>
      </c>
      <c r="X718" s="30">
        <f>ROUND(IF(C718="22", W718*'UNIT VALUES'!$D$44, W718*'UNIT VALUES'!$D$36), 0)</f>
        <v>873701</v>
      </c>
      <c r="Y718" s="168">
        <f>ROUND(IF(C718="22", IF(U718&gt;V718,O718*'UNIT VALUES'!$D$38*'UNIT VALUES'!$D$44,O718*'UNIT VALUES'!$D$41*'UNIT VALUES'!$D$44),IF(U718&gt;V718, O718*'UNIT VALUES'!$D$28*'UNIT VALUES'!$D$36,0)), 0)</f>
        <v>282043</v>
      </c>
      <c r="Z718" s="168">
        <f>ROUND(IF(C718="22", IF(U718&gt;V718,Q718*'UNIT VALUES'!$D$39*'UNIT VALUES'!$D$44,Q718*'UNIT VALUES'!$D$42*'UNIT VALUES'!$D$44), IF(U718&gt;V718, Q718*'UNIT VALUES'!$D$29*'UNIT VALUES'!$D$36, Q718*'UNIT VALUES'!$D$31*'UNIT VALUES'!$D$36)),0)</f>
        <v>408558</v>
      </c>
      <c r="AA718" s="168">
        <f>ROUND(IF(C718="22", IF(U718&gt;V718,0,R718*'UNIT VALUES'!$D$43*'UNIT VALUES'!$D$44),IF(CALCS!U718&gt;CALCS!V718,0,CALCS!R718*'UNIT VALUES'!$D$34*'UNIT VALUES'!$D$36)), 0)</f>
        <v>0</v>
      </c>
      <c r="AB718" s="168">
        <f>ROUND(IF(C718="22",IF(U718&gt;V718,S718*'UNIT VALUES'!$D$40*'UNIT VALUES'!$D$44,0),IF(U718&gt;V718,S718*'UNIT VALUES'!$D$30*'UNIT VALUES'!$D$36)), 0)</f>
        <v>183101</v>
      </c>
      <c r="AC718" s="168">
        <f>ROUND(IF(U718&gt;V718,0,IF(T718&gt;1, IF(C718="66", T718*'UNIT VALUES'!$D$33*'UNIT VALUES'!$D$36,T718*'UNIT VALUES'!$D$32*'UNIT VALUES'!$D$36),0)),0)</f>
        <v>0</v>
      </c>
      <c r="AD718" t="str">
        <f t="shared" si="24"/>
        <v>379179</v>
      </c>
    </row>
    <row r="719" spans="1:30" x14ac:dyDescent="0.25">
      <c r="A719" s="176" t="s">
        <v>6091</v>
      </c>
      <c r="B719" s="176" t="s">
        <v>2005</v>
      </c>
      <c r="C719" s="176" t="s">
        <v>99</v>
      </c>
      <c r="D719" s="176" t="s">
        <v>100</v>
      </c>
      <c r="E719" s="176" t="s">
        <v>2006</v>
      </c>
      <c r="F719" s="176" t="s">
        <v>1971</v>
      </c>
      <c r="G719" s="176" t="s">
        <v>1325</v>
      </c>
      <c r="H719" s="176" t="s">
        <v>23</v>
      </c>
      <c r="I719" s="176" t="s">
        <v>23</v>
      </c>
      <c r="J719" s="176" t="s">
        <v>2015</v>
      </c>
      <c r="K719" s="176" t="s">
        <v>3343</v>
      </c>
      <c r="L719" s="176" t="s">
        <v>6092</v>
      </c>
      <c r="M719" s="177">
        <v>119788</v>
      </c>
      <c r="N719" s="177">
        <v>128621</v>
      </c>
      <c r="O719" s="177">
        <v>396355</v>
      </c>
      <c r="P719" s="177">
        <v>0</v>
      </c>
      <c r="Q719" s="177">
        <v>31447</v>
      </c>
      <c r="R719" s="177">
        <v>2924</v>
      </c>
      <c r="S719" s="177">
        <v>2905</v>
      </c>
      <c r="T719" s="24">
        <f>IF(P719&gt;0, ROUND(IF(IF(OR(C719="51", C719="52", C719="66"), (L719*'UNIT VALUES'!$C$26)-CALCS!P719,0)&gt;0, IF(OR(C719="51", C719="52", C719="66"), (L719*'UNIT VALUES'!$C$26)-CALCS!P719,0), 0), 0), ROUND(IF(IF(OR(C719="51", C719="52", C719="66"), (L719*'UNIT VALUES'!$C$26)-CALCS!O719,0)&gt;0, IF(OR(C719="51", C719="52", C719="66"), (L719*'UNIT VALUES'!$C$26)-CALCS!O719,0), 0), 0))</f>
        <v>0</v>
      </c>
      <c r="U719" s="25">
        <f>IF(C719="22", (O719*'UNIT VALUES'!$D$38)+(Q719*'UNIT VALUES'!$D$39)+(S719*'UNIT VALUES'!$D$40), (O719*'UNIT VALUES'!$D$28)+(Q719*'UNIT VALUES'!$D$29)+(S719*'UNIT VALUES'!$D$30))</f>
        <v>2176739.0732371565</v>
      </c>
      <c r="V719" s="25">
        <f>IF(C719="22",(O719*'UNIT VALUES'!$D$41)+(Q719*'UNIT VALUES'!$D$42)+(R719*'UNIT VALUES'!$D$43),IF(C719="66",(Q719*'UNIT VALUES'!$D$31)+(T719*'UNIT VALUES'!$D$33)+(R719*'UNIT VALUES'!$D$34),(Q719*'UNIT VALUES'!$D$31)+(T719*'UNIT VALUES'!$D$32)+(R719*'UNIT VALUES'!$D$34)))</f>
        <v>766270.90757508832</v>
      </c>
      <c r="W719" s="25">
        <f t="shared" si="23"/>
        <v>2176739</v>
      </c>
      <c r="X719" s="30">
        <f>ROUND(IF(C719="22", W719*'UNIT VALUES'!$D$44, W719*'UNIT VALUES'!$D$36), 0)</f>
        <v>1902906</v>
      </c>
      <c r="Y719" s="168">
        <f>ROUND(IF(C719="22", IF(U719&gt;V719,O719*'UNIT VALUES'!$D$38*'UNIT VALUES'!$D$44,O719*'UNIT VALUES'!$D$41*'UNIT VALUES'!$D$44),IF(U719&gt;V719, O719*'UNIT VALUES'!$D$28*'UNIT VALUES'!$D$36,0)), 0)</f>
        <v>720644</v>
      </c>
      <c r="Z719" s="168">
        <f>ROUND(IF(C719="22", IF(U719&gt;V719,Q719*'UNIT VALUES'!$D$39*'UNIT VALUES'!$D$44,Q719*'UNIT VALUES'!$D$42*'UNIT VALUES'!$D$44), IF(U719&gt;V719, Q719*'UNIT VALUES'!$D$29*'UNIT VALUES'!$D$36, Q719*'UNIT VALUES'!$D$31*'UNIT VALUES'!$D$36)),0)</f>
        <v>767681</v>
      </c>
      <c r="AA719" s="168">
        <f>ROUND(IF(C719="22", IF(U719&gt;V719,0,R719*'UNIT VALUES'!$D$43*'UNIT VALUES'!$D$44),IF(CALCS!U719&gt;CALCS!V719,0,CALCS!R719*'UNIT VALUES'!$D$34*'UNIT VALUES'!$D$36)), 0)</f>
        <v>0</v>
      </c>
      <c r="AB719" s="168">
        <f>ROUND(IF(C719="22",IF(U719&gt;V719,S719*'UNIT VALUES'!$D$40*'UNIT VALUES'!$D$44,0),IF(U719&gt;V719,S719*'UNIT VALUES'!$D$30*'UNIT VALUES'!$D$36)), 0)</f>
        <v>414582</v>
      </c>
      <c r="AC719" s="168">
        <f>ROUND(IF(U719&gt;V719,0,IF(T719&gt;1, IF(C719="66", T719*'UNIT VALUES'!$D$33*'UNIT VALUES'!$D$36,T719*'UNIT VALUES'!$D$32*'UNIT VALUES'!$D$36),0)),0)</f>
        <v>0</v>
      </c>
      <c r="AD719" t="str">
        <f t="shared" si="24"/>
        <v>379183</v>
      </c>
    </row>
    <row r="720" spans="1:30" x14ac:dyDescent="0.25">
      <c r="A720" s="176" t="s">
        <v>6093</v>
      </c>
      <c r="B720" s="176" t="s">
        <v>2069</v>
      </c>
      <c r="C720" s="176" t="s">
        <v>19</v>
      </c>
      <c r="D720" s="176" t="s">
        <v>20</v>
      </c>
      <c r="E720" s="176" t="s">
        <v>2070</v>
      </c>
      <c r="F720" s="176" t="s">
        <v>4738</v>
      </c>
      <c r="G720" s="176" t="s">
        <v>22</v>
      </c>
      <c r="H720" s="176" t="s">
        <v>23</v>
      </c>
      <c r="I720" s="176" t="s">
        <v>23</v>
      </c>
      <c r="J720" s="176" t="s">
        <v>24</v>
      </c>
      <c r="K720" s="176" t="s">
        <v>3329</v>
      </c>
      <c r="L720" s="176" t="s">
        <v>4789</v>
      </c>
      <c r="M720" s="177">
        <v>652717</v>
      </c>
      <c r="N720" s="177">
        <v>652717</v>
      </c>
      <c r="O720" s="177">
        <v>486997</v>
      </c>
      <c r="P720" s="177">
        <v>0</v>
      </c>
      <c r="Q720" s="177">
        <v>38918</v>
      </c>
      <c r="R720" s="177">
        <v>40894</v>
      </c>
      <c r="S720" s="177">
        <v>2587</v>
      </c>
      <c r="T720" s="24">
        <f>IF(P720&gt;0, ROUND(IF(IF(OR(C720="51", C720="52", C720="66"), (L720*'UNIT VALUES'!$C$26)-CALCS!P720,0)&gt;0, IF(OR(C720="51", C720="52", C720="66"), (L720*'UNIT VALUES'!$C$26)-CALCS!P720,0), 0), 0), ROUND(IF(IF(OR(C720="51", C720="52", C720="66"), (L720*'UNIT VALUES'!$C$26)-CALCS!O720,0)&gt;0, IF(OR(C720="51", C720="52", C720="66"), (L720*'UNIT VALUES'!$C$26)-CALCS!O720,0), 0), 0))</f>
        <v>0</v>
      </c>
      <c r="U720" s="25">
        <f>IF(C720="22", (O720*'UNIT VALUES'!$D$38)+(Q720*'UNIT VALUES'!$D$39)+(S720*'UNIT VALUES'!$D$40), (O720*'UNIT VALUES'!$D$28)+(Q720*'UNIT VALUES'!$D$29)+(S720*'UNIT VALUES'!$D$30))</f>
        <v>2993138.5604236899</v>
      </c>
      <c r="V720" s="25">
        <f>IF(C720="22",(O720*'UNIT VALUES'!$D$41)+(Q720*'UNIT VALUES'!$D$42)+(R720*'UNIT VALUES'!$D$43),IF(C720="66",(Q720*'UNIT VALUES'!$D$31)+(T720*'UNIT VALUES'!$D$33)+(R720*'UNIT VALUES'!$D$34),(Q720*'UNIT VALUES'!$D$31)+(T720*'UNIT VALUES'!$D$32)+(R720*'UNIT VALUES'!$D$34)))</f>
        <v>4755549.7729466148</v>
      </c>
      <c r="W720" s="25">
        <f t="shared" si="23"/>
        <v>4755550</v>
      </c>
      <c r="X720" s="30">
        <f>ROUND(IF(C720="22", W720*'UNIT VALUES'!$D$44, W720*'UNIT VALUES'!$D$36), 0)</f>
        <v>3956258</v>
      </c>
      <c r="Y720" s="168">
        <f>ROUND(IF(C720="22", IF(U720&gt;V720,O720*'UNIT VALUES'!$D$38*'UNIT VALUES'!$D$44,O720*'UNIT VALUES'!$D$41*'UNIT VALUES'!$D$44),IF(U720&gt;V720, O720*'UNIT VALUES'!$D$28*'UNIT VALUES'!$D$36,0)), 0)</f>
        <v>713900</v>
      </c>
      <c r="Z720" s="168">
        <f>ROUND(IF(C720="22", IF(U720&gt;V720,Q720*'UNIT VALUES'!$D$39*'UNIT VALUES'!$D$44,Q720*'UNIT VALUES'!$D$42*'UNIT VALUES'!$D$44), IF(U720&gt;V720, Q720*'UNIT VALUES'!$D$29*'UNIT VALUES'!$D$36, Q720*'UNIT VALUES'!$D$31*'UNIT VALUES'!$D$36)),0)</f>
        <v>600268</v>
      </c>
      <c r="AA720" s="168">
        <f>ROUND(IF(C720="22", IF(U720&gt;V720,0,R720*'UNIT VALUES'!$D$43*'UNIT VALUES'!$D$44),IF(CALCS!U720&gt;CALCS!V720,0,CALCS!R720*'UNIT VALUES'!$D$34*'UNIT VALUES'!$D$36)), 0)</f>
        <v>2642090</v>
      </c>
      <c r="AB720" s="168">
        <f>ROUND(IF(C720="22",IF(U720&gt;V720,S720*'UNIT VALUES'!$D$40*'UNIT VALUES'!$D$44,0),IF(U720&gt;V720,S720*'UNIT VALUES'!$D$30*'UNIT VALUES'!$D$36)), 0)</f>
        <v>0</v>
      </c>
      <c r="AC720" s="168">
        <f>ROUND(IF(U720&gt;V720,0,IF(T720&gt;1, IF(C720="66", T720*'UNIT VALUES'!$D$33*'UNIT VALUES'!$D$36,T720*'UNIT VALUES'!$D$32*'UNIT VALUES'!$D$36),0)),0)</f>
        <v>0</v>
      </c>
      <c r="AD720" t="str">
        <f t="shared" si="24"/>
        <v>389999</v>
      </c>
    </row>
    <row r="721" spans="1:30" x14ac:dyDescent="0.25">
      <c r="A721" s="176" t="s">
        <v>6094</v>
      </c>
      <c r="B721" s="176" t="s">
        <v>2069</v>
      </c>
      <c r="C721" s="176" t="s">
        <v>27</v>
      </c>
      <c r="D721" s="176" t="s">
        <v>28</v>
      </c>
      <c r="E721" s="176" t="s">
        <v>2070</v>
      </c>
      <c r="F721" s="176" t="s">
        <v>54</v>
      </c>
      <c r="G721" s="176" t="s">
        <v>38</v>
      </c>
      <c r="H721" s="176" t="s">
        <v>23</v>
      </c>
      <c r="I721" s="176" t="s">
        <v>2072</v>
      </c>
      <c r="J721" s="176" t="s">
        <v>2073</v>
      </c>
      <c r="K721" s="176" t="s">
        <v>3329</v>
      </c>
      <c r="L721" s="176" t="s">
        <v>6095</v>
      </c>
      <c r="M721" s="177">
        <v>44485</v>
      </c>
      <c r="N721" s="177">
        <v>44485</v>
      </c>
      <c r="O721" s="177">
        <v>72417</v>
      </c>
      <c r="P721" s="177">
        <v>0</v>
      </c>
      <c r="Q721" s="177">
        <v>6248</v>
      </c>
      <c r="R721" s="177">
        <v>1720</v>
      </c>
      <c r="S721" s="177">
        <v>804</v>
      </c>
      <c r="T721" s="24">
        <f>IF(P721&gt;0, ROUND(IF(IF(OR(C721="51", C721="52", C721="66"), (L721*'UNIT VALUES'!$C$26)-CALCS!P721,0)&gt;0, IF(OR(C721="51", C721="52", C721="66"), (L721*'UNIT VALUES'!$C$26)-CALCS!P721,0), 0), 0), ROUND(IF(IF(OR(C721="51", C721="52", C721="66"), (L721*'UNIT VALUES'!$C$26)-CALCS!O721,0)&gt;0, IF(OR(C721="51", C721="52", C721="66"), (L721*'UNIT VALUES'!$C$26)-CALCS!O721,0), 0), 0))</f>
        <v>0</v>
      </c>
      <c r="U721" s="25">
        <f>IF(C721="22", (O721*'UNIT VALUES'!$D$38)+(Q721*'UNIT VALUES'!$D$39)+(S721*'UNIT VALUES'!$D$40), (O721*'UNIT VALUES'!$D$28)+(Q721*'UNIT VALUES'!$D$29)+(S721*'UNIT VALUES'!$D$30))</f>
        <v>456341.37664276839</v>
      </c>
      <c r="V721" s="25">
        <f>IF(C721="22",(O721*'UNIT VALUES'!$D$41)+(Q721*'UNIT VALUES'!$D$42)+(R721*'UNIT VALUES'!$D$43),IF(C721="66",(Q721*'UNIT VALUES'!$D$31)+(T721*'UNIT VALUES'!$D$33)+(R721*'UNIT VALUES'!$D$34),(Q721*'UNIT VALUES'!$D$31)+(T721*'UNIT VALUES'!$D$32)+(R721*'UNIT VALUES'!$D$34)))</f>
        <v>245496.19918933572</v>
      </c>
      <c r="W721" s="25">
        <f t="shared" si="23"/>
        <v>456341</v>
      </c>
      <c r="X721" s="30">
        <f>ROUND(IF(C721="22", W721*'UNIT VALUES'!$D$44, W721*'UNIT VALUES'!$D$36), 0)</f>
        <v>398934</v>
      </c>
      <c r="Y721" s="168">
        <f>ROUND(IF(C721="22", IF(U721&gt;V721,O721*'UNIT VALUES'!$D$38*'UNIT VALUES'!$D$44,O721*'UNIT VALUES'!$D$41*'UNIT VALUES'!$D$44),IF(U721&gt;V721, O721*'UNIT VALUES'!$D$28*'UNIT VALUES'!$D$36,0)), 0)</f>
        <v>131667</v>
      </c>
      <c r="Z721" s="168">
        <f>ROUND(IF(C721="22", IF(U721&gt;V721,Q721*'UNIT VALUES'!$D$39*'UNIT VALUES'!$D$44,Q721*'UNIT VALUES'!$D$42*'UNIT VALUES'!$D$44), IF(U721&gt;V721, Q721*'UNIT VALUES'!$D$29*'UNIT VALUES'!$D$36, Q721*'UNIT VALUES'!$D$31*'UNIT VALUES'!$D$36)),0)</f>
        <v>152526</v>
      </c>
      <c r="AA721" s="168">
        <f>ROUND(IF(C721="22", IF(U721&gt;V721,0,R721*'UNIT VALUES'!$D$43*'UNIT VALUES'!$D$44),IF(CALCS!U721&gt;CALCS!V721,0,CALCS!R721*'UNIT VALUES'!$D$34*'UNIT VALUES'!$D$36)), 0)</f>
        <v>0</v>
      </c>
      <c r="AB721" s="168">
        <f>ROUND(IF(C721="22",IF(U721&gt;V721,S721*'UNIT VALUES'!$D$40*'UNIT VALUES'!$D$44,0),IF(U721&gt;V721,S721*'UNIT VALUES'!$D$30*'UNIT VALUES'!$D$36)), 0)</f>
        <v>114741</v>
      </c>
      <c r="AC721" s="168">
        <f>ROUND(IF(U721&gt;V721,0,IF(T721&gt;1, IF(C721="66", T721*'UNIT VALUES'!$D$33*'UNIT VALUES'!$D$36,T721*'UNIT VALUES'!$D$32*'UNIT VALUES'!$D$36),0)),0)</f>
        <v>0</v>
      </c>
      <c r="AD721" t="str">
        <f t="shared" si="24"/>
        <v>380228</v>
      </c>
    </row>
    <row r="722" spans="1:30" x14ac:dyDescent="0.25">
      <c r="A722" s="176" t="s">
        <v>6096</v>
      </c>
      <c r="B722" s="176" t="s">
        <v>2069</v>
      </c>
      <c r="C722" s="176" t="s">
        <v>27</v>
      </c>
      <c r="D722" s="176" t="s">
        <v>28</v>
      </c>
      <c r="E722" s="176" t="s">
        <v>2070</v>
      </c>
      <c r="F722" s="176" t="s">
        <v>875</v>
      </c>
      <c r="G722" s="176" t="s">
        <v>1610</v>
      </c>
      <c r="H722" s="176" t="s">
        <v>23</v>
      </c>
      <c r="I722" s="176" t="s">
        <v>2075</v>
      </c>
      <c r="J722" s="176" t="s">
        <v>339</v>
      </c>
      <c r="K722" s="176" t="s">
        <v>3329</v>
      </c>
      <c r="L722" s="176" t="s">
        <v>6097</v>
      </c>
      <c r="M722" s="177">
        <v>61383</v>
      </c>
      <c r="N722" s="177">
        <v>61383</v>
      </c>
      <c r="O722" s="177">
        <v>120762</v>
      </c>
      <c r="P722" s="177">
        <v>0</v>
      </c>
      <c r="Q722" s="177">
        <v>16262</v>
      </c>
      <c r="R722" s="177">
        <v>5642</v>
      </c>
      <c r="S722" s="177">
        <v>678</v>
      </c>
      <c r="T722" s="24">
        <f>IF(P722&gt;0, ROUND(IF(IF(OR(C722="51", C722="52", C722="66"), (L722*'UNIT VALUES'!$C$26)-CALCS!P722,0)&gt;0, IF(OR(C722="51", C722="52", C722="66"), (L722*'UNIT VALUES'!$C$26)-CALCS!P722,0), 0), 0), ROUND(IF(IF(OR(C722="51", C722="52", C722="66"), (L722*'UNIT VALUES'!$C$26)-CALCS!O722,0)&gt;0, IF(OR(C722="51", C722="52", C722="66"), (L722*'UNIT VALUES'!$C$26)-CALCS!O722,0), 0), 0))</f>
        <v>0</v>
      </c>
      <c r="U722" s="25">
        <f>IF(C722="22", (O722*'UNIT VALUES'!$D$38)+(Q722*'UNIT VALUES'!$D$39)+(S722*'UNIT VALUES'!$D$40), (O722*'UNIT VALUES'!$D$28)+(Q722*'UNIT VALUES'!$D$29)+(S722*'UNIT VALUES'!$D$30))</f>
        <v>815959.87425433355</v>
      </c>
      <c r="V722" s="25">
        <f>IF(C722="22",(O722*'UNIT VALUES'!$D$41)+(Q722*'UNIT VALUES'!$D$42)+(R722*'UNIT VALUES'!$D$43),IF(C722="66",(Q722*'UNIT VALUES'!$D$31)+(T722*'UNIT VALUES'!$D$33)+(R722*'UNIT VALUES'!$D$34),(Q722*'UNIT VALUES'!$D$31)+(T722*'UNIT VALUES'!$D$32)+(R722*'UNIT VALUES'!$D$34)))</f>
        <v>734362.95167505858</v>
      </c>
      <c r="W722" s="25">
        <f t="shared" si="23"/>
        <v>815960</v>
      </c>
      <c r="X722" s="30">
        <f>ROUND(IF(C722="22", W722*'UNIT VALUES'!$D$44, W722*'UNIT VALUES'!$D$36), 0)</f>
        <v>713313</v>
      </c>
      <c r="Y722" s="168">
        <f>ROUND(IF(C722="22", IF(U722&gt;V722,O722*'UNIT VALUES'!$D$38*'UNIT VALUES'!$D$44,O722*'UNIT VALUES'!$D$41*'UNIT VALUES'!$D$44),IF(U722&gt;V722, O722*'UNIT VALUES'!$D$28*'UNIT VALUES'!$D$36,0)), 0)</f>
        <v>219567</v>
      </c>
      <c r="Z722" s="168">
        <f>ROUND(IF(C722="22", IF(U722&gt;V722,Q722*'UNIT VALUES'!$D$39*'UNIT VALUES'!$D$44,Q722*'UNIT VALUES'!$D$42*'UNIT VALUES'!$D$44), IF(U722&gt;V722, Q722*'UNIT VALUES'!$D$29*'UNIT VALUES'!$D$36, Q722*'UNIT VALUES'!$D$31*'UNIT VALUES'!$D$36)),0)</f>
        <v>396986</v>
      </c>
      <c r="AA722" s="168">
        <f>ROUND(IF(C722="22", IF(U722&gt;V722,0,R722*'UNIT VALUES'!$D$43*'UNIT VALUES'!$D$44),IF(CALCS!U722&gt;CALCS!V722,0,CALCS!R722*'UNIT VALUES'!$D$34*'UNIT VALUES'!$D$36)), 0)</f>
        <v>0</v>
      </c>
      <c r="AB722" s="168">
        <f>ROUND(IF(C722="22",IF(U722&gt;V722,S722*'UNIT VALUES'!$D$40*'UNIT VALUES'!$D$44,0),IF(U722&gt;V722,S722*'UNIT VALUES'!$D$30*'UNIT VALUES'!$D$36)), 0)</f>
        <v>96760</v>
      </c>
      <c r="AC722" s="168">
        <f>ROUND(IF(U722&gt;V722,0,IF(T722&gt;1, IF(C722="66", T722*'UNIT VALUES'!$D$33*'UNIT VALUES'!$D$36,T722*'UNIT VALUES'!$D$32*'UNIT VALUES'!$D$36),0)),0)</f>
        <v>0</v>
      </c>
      <c r="AD722" t="str">
        <f t="shared" si="24"/>
        <v>380636</v>
      </c>
    </row>
    <row r="723" spans="1:30" x14ac:dyDescent="0.25">
      <c r="A723" s="176" t="s">
        <v>6098</v>
      </c>
      <c r="B723" s="176" t="s">
        <v>2069</v>
      </c>
      <c r="C723" s="176" t="s">
        <v>27</v>
      </c>
      <c r="D723" s="176" t="s">
        <v>28</v>
      </c>
      <c r="E723" s="176" t="s">
        <v>2070</v>
      </c>
      <c r="F723" s="176" t="s">
        <v>893</v>
      </c>
      <c r="G723" s="176" t="s">
        <v>161</v>
      </c>
      <c r="H723" s="176" t="s">
        <v>23</v>
      </c>
      <c r="I723" s="176" t="s">
        <v>2077</v>
      </c>
      <c r="J723" s="176" t="s">
        <v>2078</v>
      </c>
      <c r="K723" s="176" t="s">
        <v>3329</v>
      </c>
      <c r="L723" s="176" t="s">
        <v>6099</v>
      </c>
      <c r="M723" s="177">
        <v>43765</v>
      </c>
      <c r="N723" s="177">
        <v>43765</v>
      </c>
      <c r="O723" s="177">
        <v>57339</v>
      </c>
      <c r="P723" s="177">
        <v>0</v>
      </c>
      <c r="Q723" s="177">
        <v>10391</v>
      </c>
      <c r="R723" s="177">
        <v>2951</v>
      </c>
      <c r="S723" s="177">
        <v>377</v>
      </c>
      <c r="T723" s="24">
        <f>IF(P723&gt;0, ROUND(IF(IF(OR(C723="51", C723="52", C723="66"), (L723*'UNIT VALUES'!$C$26)-CALCS!P723,0)&gt;0, IF(OR(C723="51", C723="52", C723="66"), (L723*'UNIT VALUES'!$C$26)-CALCS!P723,0), 0), 0), ROUND(IF(IF(OR(C723="51", C723="52", C723="66"), (L723*'UNIT VALUES'!$C$26)-CALCS!O723,0)&gt;0, IF(OR(C723="51", C723="52", C723="66"), (L723*'UNIT VALUES'!$C$26)-CALCS!O723,0), 0), 0))</f>
        <v>0</v>
      </c>
      <c r="U723" s="25">
        <f>IF(C723="22", (O723*'UNIT VALUES'!$D$38)+(Q723*'UNIT VALUES'!$D$39)+(S723*'UNIT VALUES'!$D$40), (O723*'UNIT VALUES'!$D$28)+(Q723*'UNIT VALUES'!$D$29)+(S723*'UNIT VALUES'!$D$30))</f>
        <v>470966.72666283452</v>
      </c>
      <c r="V723" s="25">
        <f>IF(C723="22",(O723*'UNIT VALUES'!$D$41)+(Q723*'UNIT VALUES'!$D$42)+(R723*'UNIT VALUES'!$D$43),IF(C723="66",(Q723*'UNIT VALUES'!$D$31)+(T723*'UNIT VALUES'!$D$33)+(R723*'UNIT VALUES'!$D$34),(Q723*'UNIT VALUES'!$D$31)+(T723*'UNIT VALUES'!$D$32)+(R723*'UNIT VALUES'!$D$34)))</f>
        <v>415690.27506252733</v>
      </c>
      <c r="W723" s="25">
        <f t="shared" si="23"/>
        <v>470967</v>
      </c>
      <c r="X723" s="30">
        <f>ROUND(IF(C723="22", W723*'UNIT VALUES'!$D$44, W723*'UNIT VALUES'!$D$36), 0)</f>
        <v>411720</v>
      </c>
      <c r="Y723" s="168">
        <f>ROUND(IF(C723="22", IF(U723&gt;V723,O723*'UNIT VALUES'!$D$38*'UNIT VALUES'!$D$44,O723*'UNIT VALUES'!$D$41*'UNIT VALUES'!$D$44),IF(U723&gt;V723, O723*'UNIT VALUES'!$D$28*'UNIT VALUES'!$D$36,0)), 0)</f>
        <v>104253</v>
      </c>
      <c r="Z723" s="168">
        <f>ROUND(IF(C723="22", IF(U723&gt;V723,Q723*'UNIT VALUES'!$D$39*'UNIT VALUES'!$D$44,Q723*'UNIT VALUES'!$D$42*'UNIT VALUES'!$D$44), IF(U723&gt;V723, Q723*'UNIT VALUES'!$D$29*'UNIT VALUES'!$D$36, Q723*'UNIT VALUES'!$D$31*'UNIT VALUES'!$D$36)),0)</f>
        <v>253664</v>
      </c>
      <c r="AA723" s="168">
        <f>ROUND(IF(C723="22", IF(U723&gt;V723,0,R723*'UNIT VALUES'!$D$43*'UNIT VALUES'!$D$44),IF(CALCS!U723&gt;CALCS!V723,0,CALCS!R723*'UNIT VALUES'!$D$34*'UNIT VALUES'!$D$36)), 0)</f>
        <v>0</v>
      </c>
      <c r="AB723" s="168">
        <f>ROUND(IF(C723="22",IF(U723&gt;V723,S723*'UNIT VALUES'!$D$40*'UNIT VALUES'!$D$44,0),IF(U723&gt;V723,S723*'UNIT VALUES'!$D$30*'UNIT VALUES'!$D$36)), 0)</f>
        <v>53803</v>
      </c>
      <c r="AC723" s="168">
        <f>ROUND(IF(U723&gt;V723,0,IF(T723&gt;1, IF(C723="66", T723*'UNIT VALUES'!$D$33*'UNIT VALUES'!$D$36,T723*'UNIT VALUES'!$D$32*'UNIT VALUES'!$D$36),0)),0)</f>
        <v>0</v>
      </c>
      <c r="AD723" t="str">
        <f t="shared" si="24"/>
        <v>380816</v>
      </c>
    </row>
    <row r="724" spans="1:30" x14ac:dyDescent="0.25">
      <c r="A724" s="176" t="s">
        <v>6100</v>
      </c>
      <c r="B724" s="176" t="s">
        <v>2080</v>
      </c>
      <c r="C724" s="176" t="s">
        <v>19</v>
      </c>
      <c r="D724" s="176" t="s">
        <v>20</v>
      </c>
      <c r="E724" s="176" t="s">
        <v>2081</v>
      </c>
      <c r="F724" s="176" t="s">
        <v>4738</v>
      </c>
      <c r="G724" s="176" t="s">
        <v>22</v>
      </c>
      <c r="H724" s="176" t="s">
        <v>23</v>
      </c>
      <c r="I724" s="176" t="s">
        <v>23</v>
      </c>
      <c r="J724" s="176" t="s">
        <v>24</v>
      </c>
      <c r="K724" s="176" t="s">
        <v>293</v>
      </c>
      <c r="L724" s="176" t="s">
        <v>4789</v>
      </c>
      <c r="M724" s="177">
        <v>1569915</v>
      </c>
      <c r="N724" s="177">
        <v>1569825</v>
      </c>
      <c r="O724" s="177">
        <v>1069935</v>
      </c>
      <c r="P724" s="177">
        <v>0</v>
      </c>
      <c r="Q724" s="177">
        <v>101974</v>
      </c>
      <c r="R724" s="177">
        <v>117594</v>
      </c>
      <c r="S724" s="177">
        <v>6049</v>
      </c>
      <c r="T724" s="24">
        <f>IF(P724&gt;0, ROUND(IF(IF(OR(C724="51", C724="52", C724="66"), (L724*'UNIT VALUES'!$C$26)-CALCS!P724,0)&gt;0, IF(OR(C724="51", C724="52", C724="66"), (L724*'UNIT VALUES'!$C$26)-CALCS!P724,0), 0), 0), ROUND(IF(IF(OR(C724="51", C724="52", C724="66"), (L724*'UNIT VALUES'!$C$26)-CALCS!O724,0)&gt;0, IF(OR(C724="51", C724="52", C724="66"), (L724*'UNIT VALUES'!$C$26)-CALCS!O724,0), 0), 0))</f>
        <v>0</v>
      </c>
      <c r="U724" s="25">
        <f>IF(C724="22", (O724*'UNIT VALUES'!$D$38)+(Q724*'UNIT VALUES'!$D$39)+(S724*'UNIT VALUES'!$D$40), (O724*'UNIT VALUES'!$D$28)+(Q724*'UNIT VALUES'!$D$29)+(S724*'UNIT VALUES'!$D$30))</f>
        <v>7186280.5213633152</v>
      </c>
      <c r="V724" s="25">
        <f>IF(C724="22",(O724*'UNIT VALUES'!$D$41)+(Q724*'UNIT VALUES'!$D$42)+(R724*'UNIT VALUES'!$D$43),IF(C724="66",(Q724*'UNIT VALUES'!$D$31)+(T724*'UNIT VALUES'!$D$33)+(R724*'UNIT VALUES'!$D$34),(Q724*'UNIT VALUES'!$D$31)+(T724*'UNIT VALUES'!$D$32)+(R724*'UNIT VALUES'!$D$34)))</f>
        <v>12908412.465021081</v>
      </c>
      <c r="W724" s="25">
        <f t="shared" si="23"/>
        <v>12908412</v>
      </c>
      <c r="X724" s="30">
        <f>ROUND(IF(C724="22", W724*'UNIT VALUES'!$D$44, W724*'UNIT VALUES'!$D$36), 0)</f>
        <v>10738823</v>
      </c>
      <c r="Y724" s="168">
        <f>ROUND(IF(C724="22", IF(U724&gt;V724,O724*'UNIT VALUES'!$D$38*'UNIT VALUES'!$D$44,O724*'UNIT VALUES'!$D$41*'UNIT VALUES'!$D$44),IF(U724&gt;V724, O724*'UNIT VALUES'!$D$28*'UNIT VALUES'!$D$36,0)), 0)</f>
        <v>1568443</v>
      </c>
      <c r="Z724" s="168">
        <f>ROUND(IF(C724="22", IF(U724&gt;V724,Q724*'UNIT VALUES'!$D$39*'UNIT VALUES'!$D$44,Q724*'UNIT VALUES'!$D$42*'UNIT VALUES'!$D$44), IF(U724&gt;V724, Q724*'UNIT VALUES'!$D$29*'UNIT VALUES'!$D$36, Q724*'UNIT VALUES'!$D$31*'UNIT VALUES'!$D$36)),0)</f>
        <v>1572838</v>
      </c>
      <c r="AA724" s="168">
        <f>ROUND(IF(C724="22", IF(U724&gt;V724,0,R724*'UNIT VALUES'!$D$43*'UNIT VALUES'!$D$44),IF(CALCS!U724&gt;CALCS!V724,0,CALCS!R724*'UNIT VALUES'!$D$34*'UNIT VALUES'!$D$36)), 0)</f>
        <v>7597542</v>
      </c>
      <c r="AB724" s="168">
        <f>ROUND(IF(C724="22",IF(U724&gt;V724,S724*'UNIT VALUES'!$D$40*'UNIT VALUES'!$D$44,0),IF(U724&gt;V724,S724*'UNIT VALUES'!$D$30*'UNIT VALUES'!$D$36)), 0)</f>
        <v>0</v>
      </c>
      <c r="AC724" s="168">
        <f>ROUND(IF(U724&gt;V724,0,IF(T724&gt;1, IF(C724="66", T724*'UNIT VALUES'!$D$33*'UNIT VALUES'!$D$36,T724*'UNIT VALUES'!$D$32*'UNIT VALUES'!$D$36),0)),0)</f>
        <v>0</v>
      </c>
      <c r="AD724" t="str">
        <f t="shared" si="24"/>
        <v>319999</v>
      </c>
    </row>
    <row r="725" spans="1:30" x14ac:dyDescent="0.25">
      <c r="A725" s="176" t="s">
        <v>6101</v>
      </c>
      <c r="B725" s="176" t="s">
        <v>2080</v>
      </c>
      <c r="C725" s="176" t="s">
        <v>47</v>
      </c>
      <c r="D725" s="176" t="s">
        <v>48</v>
      </c>
      <c r="E725" s="176" t="s">
        <v>2081</v>
      </c>
      <c r="F725" s="176" t="s">
        <v>2083</v>
      </c>
      <c r="G725" s="176" t="s">
        <v>2084</v>
      </c>
      <c r="H725" s="176" t="s">
        <v>23</v>
      </c>
      <c r="I725" s="176" t="s">
        <v>2085</v>
      </c>
      <c r="J725" s="176" t="s">
        <v>1239</v>
      </c>
      <c r="K725" s="176" t="s">
        <v>293</v>
      </c>
      <c r="L725" s="176" t="s">
        <v>6102</v>
      </c>
      <c r="M725" s="177">
        <v>0</v>
      </c>
      <c r="N725" s="177">
        <v>0</v>
      </c>
      <c r="O725" s="177">
        <v>53505</v>
      </c>
      <c r="P725" s="177">
        <v>0</v>
      </c>
      <c r="Q725" s="177">
        <v>6083</v>
      </c>
      <c r="R725" s="177">
        <v>878</v>
      </c>
      <c r="S725" s="177">
        <v>778</v>
      </c>
      <c r="T725" s="24">
        <f>IF(P725&gt;0, ROUND(IF(IF(OR(C725="51", C725="52", C725="66"), (L725*'UNIT VALUES'!$C$26)-CALCS!P725,0)&gt;0, IF(OR(C725="51", C725="52", C725="66"), (L725*'UNIT VALUES'!$C$26)-CALCS!P725,0), 0), 0), ROUND(IF(IF(OR(C725="51", C725="52", C725="66"), (L725*'UNIT VALUES'!$C$26)-CALCS!O725,0)&gt;0, IF(OR(C725="51", C725="52", C725="66"), (L725*'UNIT VALUES'!$C$26)-CALCS!O725,0), 0), 0))</f>
        <v>0</v>
      </c>
      <c r="U725" s="25">
        <f>IF(C725="22", (O725*'UNIT VALUES'!$D$38)+(Q725*'UNIT VALUES'!$D$39)+(S725*'UNIT VALUES'!$D$40), (O725*'UNIT VALUES'!$D$28)+(Q725*'UNIT VALUES'!$D$29)+(S725*'UNIT VALUES'!$D$30))</f>
        <v>408155.7658831217</v>
      </c>
      <c r="V725" s="25">
        <f>IF(C725="22",(O725*'UNIT VALUES'!$D$41)+(Q725*'UNIT VALUES'!$D$42)+(R725*'UNIT VALUES'!$D$43),IF(C725="66",(Q725*'UNIT VALUES'!$D$31)+(T725*'UNIT VALUES'!$D$33)+(R725*'UNIT VALUES'!$D$34),(Q725*'UNIT VALUES'!$D$31)+(T725*'UNIT VALUES'!$D$32)+(R725*'UNIT VALUES'!$D$34)))</f>
        <v>173799.4408558431</v>
      </c>
      <c r="W725" s="25">
        <f t="shared" si="23"/>
        <v>408156</v>
      </c>
      <c r="X725" s="30">
        <f>ROUND(IF(C725="22", W725*'UNIT VALUES'!$D$44, W725*'UNIT VALUES'!$D$36), 0)</f>
        <v>356810</v>
      </c>
      <c r="Y725" s="168">
        <f>ROUND(IF(C725="22", IF(U725&gt;V725,O725*'UNIT VALUES'!$D$38*'UNIT VALUES'!$D$44,O725*'UNIT VALUES'!$D$41*'UNIT VALUES'!$D$44),IF(U725&gt;V725, O725*'UNIT VALUES'!$D$28*'UNIT VALUES'!$D$36,0)), 0)</f>
        <v>97282</v>
      </c>
      <c r="Z725" s="168">
        <f>ROUND(IF(C725="22", IF(U725&gt;V725,Q725*'UNIT VALUES'!$D$39*'UNIT VALUES'!$D$44,Q725*'UNIT VALUES'!$D$42*'UNIT VALUES'!$D$44), IF(U725&gt;V725, Q725*'UNIT VALUES'!$D$29*'UNIT VALUES'!$D$36, Q725*'UNIT VALUES'!$D$31*'UNIT VALUES'!$D$36)),0)</f>
        <v>148498</v>
      </c>
      <c r="AA725" s="168">
        <f>ROUND(IF(C725="22", IF(U725&gt;V725,0,R725*'UNIT VALUES'!$D$43*'UNIT VALUES'!$D$44),IF(CALCS!U725&gt;CALCS!V725,0,CALCS!R725*'UNIT VALUES'!$D$34*'UNIT VALUES'!$D$36)), 0)</f>
        <v>0</v>
      </c>
      <c r="AB725" s="168">
        <f>ROUND(IF(C725="22",IF(U725&gt;V725,S725*'UNIT VALUES'!$D$40*'UNIT VALUES'!$D$44,0),IF(U725&gt;V725,S725*'UNIT VALUES'!$D$30*'UNIT VALUES'!$D$36)), 0)</f>
        <v>111031</v>
      </c>
      <c r="AC725" s="168">
        <f>ROUND(IF(U725&gt;V725,0,IF(T725&gt;1, IF(C725="66", T725*'UNIT VALUES'!$D$33*'UNIT VALUES'!$D$36,T725*'UNIT VALUES'!$D$32*'UNIT VALUES'!$D$36),0)),0)</f>
        <v>0</v>
      </c>
      <c r="AD725" t="str">
        <f t="shared" si="24"/>
        <v>310276</v>
      </c>
    </row>
    <row r="726" spans="1:30" x14ac:dyDescent="0.25">
      <c r="A726" s="176" t="s">
        <v>4759</v>
      </c>
      <c r="B726" s="176" t="s">
        <v>2080</v>
      </c>
      <c r="C726" s="176" t="s">
        <v>27</v>
      </c>
      <c r="D726" s="176" t="s">
        <v>28</v>
      </c>
      <c r="E726" s="176" t="s">
        <v>2081</v>
      </c>
      <c r="F726" s="176" t="s">
        <v>1241</v>
      </c>
      <c r="G726" s="176" t="s">
        <v>22</v>
      </c>
      <c r="H726" s="176" t="s">
        <v>23</v>
      </c>
      <c r="I726" s="176" t="s">
        <v>4760</v>
      </c>
      <c r="J726" s="176" t="s">
        <v>4761</v>
      </c>
      <c r="K726" s="176" t="s">
        <v>293</v>
      </c>
      <c r="L726" s="176" t="s">
        <v>6103</v>
      </c>
      <c r="M726" s="177">
        <v>0</v>
      </c>
      <c r="N726" s="177">
        <v>0</v>
      </c>
      <c r="O726" s="177">
        <v>51517</v>
      </c>
      <c r="P726" s="177">
        <v>0</v>
      </c>
      <c r="Q726" s="177">
        <v>8427</v>
      </c>
      <c r="R726" s="177">
        <v>3556</v>
      </c>
      <c r="S726" s="177">
        <v>803</v>
      </c>
      <c r="T726" s="24">
        <f>IF(P726&gt;0, ROUND(IF(IF(OR(C726="51", C726="52", C726="66"), (L726*'UNIT VALUES'!$C$26)-CALCS!P726,0)&gt;0, IF(OR(C726="51", C726="52", C726="66"), (L726*'UNIT VALUES'!$C$26)-CALCS!P726,0), 0), 0), ROUND(IF(IF(OR(C726="51", C726="52", C726="66"), (L726*'UNIT VALUES'!$C$26)-CALCS!O726,0)&gt;0, IF(OR(C726="51", C726="52", C726="66"), (L726*'UNIT VALUES'!$C$26)-CALCS!O726,0), 0), 0))</f>
        <v>0</v>
      </c>
      <c r="U726" s="25">
        <f>IF(C726="22", (O726*'UNIT VALUES'!$D$38)+(Q726*'UNIT VALUES'!$D$39)+(S726*'UNIT VALUES'!$D$40), (O726*'UNIT VALUES'!$D$28)+(Q726*'UNIT VALUES'!$D$29)+(S726*'UNIT VALUES'!$D$30))</f>
        <v>473558.12036921084</v>
      </c>
      <c r="V726" s="25">
        <f>IF(C726="22",(O726*'UNIT VALUES'!$D$41)+(Q726*'UNIT VALUES'!$D$42)+(R726*'UNIT VALUES'!$D$43),IF(C726="66",(Q726*'UNIT VALUES'!$D$31)+(T726*'UNIT VALUES'!$D$33)+(R726*'UNIT VALUES'!$D$34),(Q726*'UNIT VALUES'!$D$31)+(T726*'UNIT VALUES'!$D$32)+(R726*'UNIT VALUES'!$D$34)))</f>
        <v>432313.33253974869</v>
      </c>
      <c r="W726" s="25">
        <f t="shared" si="23"/>
        <v>473558</v>
      </c>
      <c r="X726" s="30">
        <f>ROUND(IF(C726="22", W726*'UNIT VALUES'!$D$44, W726*'UNIT VALUES'!$D$36), 0)</f>
        <v>413985</v>
      </c>
      <c r="Y726" s="168">
        <f>ROUND(IF(C726="22", IF(U726&gt;V726,O726*'UNIT VALUES'!$D$38*'UNIT VALUES'!$D$44,O726*'UNIT VALUES'!$D$41*'UNIT VALUES'!$D$44),IF(U726&gt;V726, O726*'UNIT VALUES'!$D$28*'UNIT VALUES'!$D$36,0)), 0)</f>
        <v>93667</v>
      </c>
      <c r="Z726" s="168">
        <f>ROUND(IF(C726="22", IF(U726&gt;V726,Q726*'UNIT VALUES'!$D$39*'UNIT VALUES'!$D$44,Q726*'UNIT VALUES'!$D$42*'UNIT VALUES'!$D$44), IF(U726&gt;V726, Q726*'UNIT VALUES'!$D$29*'UNIT VALUES'!$D$36, Q726*'UNIT VALUES'!$D$31*'UNIT VALUES'!$D$36)),0)</f>
        <v>205719</v>
      </c>
      <c r="AA726" s="168">
        <f>ROUND(IF(C726="22", IF(U726&gt;V726,0,R726*'UNIT VALUES'!$D$43*'UNIT VALUES'!$D$44),IF(CALCS!U726&gt;CALCS!V726,0,CALCS!R726*'UNIT VALUES'!$D$34*'UNIT VALUES'!$D$36)), 0)</f>
        <v>0</v>
      </c>
      <c r="AB726" s="168">
        <f>ROUND(IF(C726="22",IF(U726&gt;V726,S726*'UNIT VALUES'!$D$40*'UNIT VALUES'!$D$44,0),IF(U726&gt;V726,S726*'UNIT VALUES'!$D$30*'UNIT VALUES'!$D$36)), 0)</f>
        <v>114599</v>
      </c>
      <c r="AC726" s="168">
        <f>ROUND(IF(U726&gt;V726,0,IF(T726&gt;1, IF(C726="66", T726*'UNIT VALUES'!$D$33*'UNIT VALUES'!$D$36,T726*'UNIT VALUES'!$D$32*'UNIT VALUES'!$D$36),0)),0)</f>
        <v>0</v>
      </c>
      <c r="AD726" t="str">
        <f t="shared" si="24"/>
        <v>311254</v>
      </c>
    </row>
    <row r="727" spans="1:30" x14ac:dyDescent="0.25">
      <c r="A727" s="176" t="s">
        <v>6104</v>
      </c>
      <c r="B727" s="176" t="s">
        <v>2080</v>
      </c>
      <c r="C727" s="176" t="s">
        <v>27</v>
      </c>
      <c r="D727" s="176" t="s">
        <v>28</v>
      </c>
      <c r="E727" s="176" t="s">
        <v>2081</v>
      </c>
      <c r="F727" s="176" t="s">
        <v>1008</v>
      </c>
      <c r="G727" s="176" t="s">
        <v>1583</v>
      </c>
      <c r="H727" s="176" t="s">
        <v>23</v>
      </c>
      <c r="I727" s="176" t="s">
        <v>367</v>
      </c>
      <c r="J727" s="176" t="s">
        <v>2086</v>
      </c>
      <c r="K727" s="176" t="s">
        <v>293</v>
      </c>
      <c r="L727" s="176" t="s">
        <v>6105</v>
      </c>
      <c r="M727" s="177">
        <v>171932</v>
      </c>
      <c r="N727" s="177">
        <v>171932</v>
      </c>
      <c r="O727" s="177">
        <v>280364</v>
      </c>
      <c r="P727" s="177">
        <v>0</v>
      </c>
      <c r="Q727" s="177">
        <v>40878</v>
      </c>
      <c r="R727" s="177">
        <v>15755</v>
      </c>
      <c r="S727" s="177">
        <v>2266</v>
      </c>
      <c r="T727" s="24">
        <f>IF(P727&gt;0, ROUND(IF(IF(OR(C727="51", C727="52", C727="66"), (L727*'UNIT VALUES'!$C$26)-CALCS!P727,0)&gt;0, IF(OR(C727="51", C727="52", C727="66"), (L727*'UNIT VALUES'!$C$26)-CALCS!P727,0), 0), 0), ROUND(IF(IF(OR(C727="51", C727="52", C727="66"), (L727*'UNIT VALUES'!$C$26)-CALCS!O727,0)&gt;0, IF(OR(C727="51", C727="52", C727="66"), (L727*'UNIT VALUES'!$C$26)-CALCS!O727,0), 0), 0))</f>
        <v>0</v>
      </c>
      <c r="U727" s="25">
        <f>IF(C727="22", (O727*'UNIT VALUES'!$D$38)+(Q727*'UNIT VALUES'!$D$39)+(S727*'UNIT VALUES'!$D$40), (O727*'UNIT VALUES'!$D$28)+(Q727*'UNIT VALUES'!$D$29)+(S727*'UNIT VALUES'!$D$30))</f>
        <v>2094541.2406126007</v>
      </c>
      <c r="V727" s="25">
        <f>IF(C727="22",(O727*'UNIT VALUES'!$D$41)+(Q727*'UNIT VALUES'!$D$42)+(R727*'UNIT VALUES'!$D$43),IF(C727="66",(Q727*'UNIT VALUES'!$D$31)+(T727*'UNIT VALUES'!$D$33)+(R727*'UNIT VALUES'!$D$34),(Q727*'UNIT VALUES'!$D$31)+(T727*'UNIT VALUES'!$D$32)+(R727*'UNIT VALUES'!$D$34)))</f>
        <v>1974724.6366553609</v>
      </c>
      <c r="W727" s="25">
        <f t="shared" si="23"/>
        <v>2094541</v>
      </c>
      <c r="X727" s="30">
        <f>ROUND(IF(C727="22", W727*'UNIT VALUES'!$D$44, W727*'UNIT VALUES'!$D$36), 0)</f>
        <v>1831049</v>
      </c>
      <c r="Y727" s="168">
        <f>ROUND(IF(C727="22", IF(U727&gt;V727,O727*'UNIT VALUES'!$D$38*'UNIT VALUES'!$D$44,O727*'UNIT VALUES'!$D$41*'UNIT VALUES'!$D$44),IF(U727&gt;V727, O727*'UNIT VALUES'!$D$28*'UNIT VALUES'!$D$36,0)), 0)</f>
        <v>509752</v>
      </c>
      <c r="Z727" s="168">
        <f>ROUND(IF(C727="22", IF(U727&gt;V727,Q727*'UNIT VALUES'!$D$39*'UNIT VALUES'!$D$44,Q727*'UNIT VALUES'!$D$42*'UNIT VALUES'!$D$44), IF(U727&gt;V727, Q727*'UNIT VALUES'!$D$29*'UNIT VALUES'!$D$36, Q727*'UNIT VALUES'!$D$31*'UNIT VALUES'!$D$36)),0)</f>
        <v>997910</v>
      </c>
      <c r="AA727" s="168">
        <f>ROUND(IF(C727="22", IF(U727&gt;V727,0,R727*'UNIT VALUES'!$D$43*'UNIT VALUES'!$D$44),IF(CALCS!U727&gt;CALCS!V727,0,CALCS!R727*'UNIT VALUES'!$D$34*'UNIT VALUES'!$D$36)), 0)</f>
        <v>0</v>
      </c>
      <c r="AB727" s="168">
        <f>ROUND(IF(C727="22",IF(U727&gt;V727,S727*'UNIT VALUES'!$D$40*'UNIT VALUES'!$D$44,0),IF(U727&gt;V727,S727*'UNIT VALUES'!$D$30*'UNIT VALUES'!$D$36)), 0)</f>
        <v>323388</v>
      </c>
      <c r="AC727" s="168">
        <f>ROUND(IF(U727&gt;V727,0,IF(T727&gt;1, IF(C727="66", T727*'UNIT VALUES'!$D$33*'UNIT VALUES'!$D$36,T727*'UNIT VALUES'!$D$32*'UNIT VALUES'!$D$36),0)),0)</f>
        <v>0</v>
      </c>
      <c r="AD727" t="str">
        <f t="shared" si="24"/>
        <v>311710</v>
      </c>
    </row>
    <row r="728" spans="1:30" x14ac:dyDescent="0.25">
      <c r="A728" s="176" t="s">
        <v>6106</v>
      </c>
      <c r="B728" s="176" t="s">
        <v>2080</v>
      </c>
      <c r="C728" s="176" t="s">
        <v>27</v>
      </c>
      <c r="D728" s="176" t="s">
        <v>28</v>
      </c>
      <c r="E728" s="176" t="s">
        <v>2081</v>
      </c>
      <c r="F728" s="176" t="s">
        <v>2089</v>
      </c>
      <c r="G728" s="176" t="s">
        <v>71</v>
      </c>
      <c r="H728" s="176" t="s">
        <v>23</v>
      </c>
      <c r="I728" s="176" t="s">
        <v>78</v>
      </c>
      <c r="J728" s="176" t="s">
        <v>1239</v>
      </c>
      <c r="K728" s="176" t="s">
        <v>293</v>
      </c>
      <c r="L728" s="176" t="s">
        <v>6107</v>
      </c>
      <c r="M728" s="177">
        <v>346238</v>
      </c>
      <c r="N728" s="177">
        <v>313926</v>
      </c>
      <c r="O728" s="177">
        <v>446970</v>
      </c>
      <c r="P728" s="177">
        <v>405257</v>
      </c>
      <c r="Q728" s="177">
        <v>71675</v>
      </c>
      <c r="R728" s="177">
        <v>40771</v>
      </c>
      <c r="S728" s="177">
        <v>4756</v>
      </c>
      <c r="T728" s="24">
        <f>IF(P728&gt;0, ROUND(IF(IF(OR(C728="51", C728="52", C728="66"), (L728*'UNIT VALUES'!$C$26)-CALCS!P728,0)&gt;0, IF(OR(C728="51", C728="52", C728="66"), (L728*'UNIT VALUES'!$C$26)-CALCS!P728,0), 0), 0), ROUND(IF(IF(OR(C728="51", C728="52", C728="66"), (L728*'UNIT VALUES'!$C$26)-CALCS!O728,0)&gt;0, IF(OR(C728="51", C728="52", C728="66"), (L728*'UNIT VALUES'!$C$26)-CALCS!O728,0), 0), 0))</f>
        <v>72809</v>
      </c>
      <c r="U728" s="25">
        <f>IF(C728="22", (O728*'UNIT VALUES'!$D$38)+(Q728*'UNIT VALUES'!$D$39)+(S728*'UNIT VALUES'!$D$40), (O728*'UNIT VALUES'!$D$28)+(Q728*'UNIT VALUES'!$D$29)+(S728*'UNIT VALUES'!$D$30))</f>
        <v>3707544.3729936304</v>
      </c>
      <c r="V728" s="25">
        <f>IF(C728="22",(O728*'UNIT VALUES'!$D$41)+(Q728*'UNIT VALUES'!$D$42)+(R728*'UNIT VALUES'!$D$43),IF(C728="66",(Q728*'UNIT VALUES'!$D$31)+(T728*'UNIT VALUES'!$D$33)+(R728*'UNIT VALUES'!$D$34),(Q728*'UNIT VALUES'!$D$31)+(T728*'UNIT VALUES'!$D$32)+(R728*'UNIT VALUES'!$D$34)))</f>
        <v>5457240.7121828878</v>
      </c>
      <c r="W728" s="25">
        <f t="shared" si="23"/>
        <v>5457241</v>
      </c>
      <c r="X728" s="30">
        <f>ROUND(IF(C728="22", W728*'UNIT VALUES'!$D$44, W728*'UNIT VALUES'!$D$36), 0)</f>
        <v>4770723</v>
      </c>
      <c r="Y728" s="168">
        <f>ROUND(IF(C728="22", IF(U728&gt;V728,O728*'UNIT VALUES'!$D$38*'UNIT VALUES'!$D$44,O728*'UNIT VALUES'!$D$41*'UNIT VALUES'!$D$44),IF(U728&gt;V728, O728*'UNIT VALUES'!$D$28*'UNIT VALUES'!$D$36,0)), 0)</f>
        <v>0</v>
      </c>
      <c r="Z728" s="168">
        <f>ROUND(IF(C728="22", IF(U728&gt;V728,Q728*'UNIT VALUES'!$D$39*'UNIT VALUES'!$D$44,Q728*'UNIT VALUES'!$D$42*'UNIT VALUES'!$D$44), IF(U728&gt;V728, Q728*'UNIT VALUES'!$D$29*'UNIT VALUES'!$D$36, Q728*'UNIT VALUES'!$D$31*'UNIT VALUES'!$D$36)),0)</f>
        <v>1049834</v>
      </c>
      <c r="AA728" s="168">
        <f>ROUND(IF(C728="22", IF(U728&gt;V728,0,R728*'UNIT VALUES'!$D$43*'UNIT VALUES'!$D$44),IF(CALCS!U728&gt;CALCS!V728,0,CALCS!R728*'UNIT VALUES'!$D$34*'UNIT VALUES'!$D$36)), 0)</f>
        <v>2917914</v>
      </c>
      <c r="AB728" s="168">
        <f>ROUND(IF(C728="22",IF(U728&gt;V728,S728*'UNIT VALUES'!$D$40*'UNIT VALUES'!$D$44,0),IF(U728&gt;V728,S728*'UNIT VALUES'!$D$30*'UNIT VALUES'!$D$36)), 0)</f>
        <v>0</v>
      </c>
      <c r="AC728" s="168">
        <f>ROUND(IF(U728&gt;V728,0,IF(T728&gt;1, IF(C728="66", T728*'UNIT VALUES'!$D$33*'UNIT VALUES'!$D$36,T728*'UNIT VALUES'!$D$32*'UNIT VALUES'!$D$36),0)),0)</f>
        <v>802975</v>
      </c>
      <c r="AD728" t="str">
        <f t="shared" si="24"/>
        <v>312208</v>
      </c>
    </row>
    <row r="729" spans="1:30" x14ac:dyDescent="0.25">
      <c r="A729" s="176" t="s">
        <v>6108</v>
      </c>
      <c r="B729" s="176" t="s">
        <v>2091</v>
      </c>
      <c r="C729" s="176" t="s">
        <v>19</v>
      </c>
      <c r="D729" s="176" t="s">
        <v>20</v>
      </c>
      <c r="E729" s="176" t="s">
        <v>2092</v>
      </c>
      <c r="F729" s="176" t="s">
        <v>4738</v>
      </c>
      <c r="G729" s="176" t="s">
        <v>22</v>
      </c>
      <c r="H729" s="176" t="s">
        <v>23</v>
      </c>
      <c r="I729" s="176" t="s">
        <v>23</v>
      </c>
      <c r="J729" s="176" t="s">
        <v>24</v>
      </c>
      <c r="K729" s="176" t="s">
        <v>167</v>
      </c>
      <c r="L729" s="176" t="s">
        <v>4789</v>
      </c>
      <c r="M729" s="177">
        <v>920610</v>
      </c>
      <c r="N729" s="177">
        <v>920610</v>
      </c>
      <c r="O729" s="177">
        <v>1053424</v>
      </c>
      <c r="P729" s="177">
        <v>0</v>
      </c>
      <c r="Q729" s="177">
        <v>80136</v>
      </c>
      <c r="R729" s="177">
        <v>93747</v>
      </c>
      <c r="S729" s="177">
        <v>4614</v>
      </c>
      <c r="T729" s="24">
        <f>IF(P729&gt;0, ROUND(IF(IF(OR(C729="51", C729="52", C729="66"), (L729*'UNIT VALUES'!$C$26)-CALCS!P729,0)&gt;0, IF(OR(C729="51", C729="52", C729="66"), (L729*'UNIT VALUES'!$C$26)-CALCS!P729,0), 0), 0), ROUND(IF(IF(OR(C729="51", C729="52", C729="66"), (L729*'UNIT VALUES'!$C$26)-CALCS!O729,0)&gt;0, IF(OR(C729="51", C729="52", C729="66"), (L729*'UNIT VALUES'!$C$26)-CALCS!O729,0), 0), 0))</f>
        <v>0</v>
      </c>
      <c r="U729" s="25">
        <f>IF(C729="22", (O729*'UNIT VALUES'!$D$38)+(Q729*'UNIT VALUES'!$D$39)+(S729*'UNIT VALUES'!$D$40), (O729*'UNIT VALUES'!$D$28)+(Q729*'UNIT VALUES'!$D$29)+(S729*'UNIT VALUES'!$D$30))</f>
        <v>6076897.7415508255</v>
      </c>
      <c r="V729" s="25">
        <f>IF(C729="22",(O729*'UNIT VALUES'!$D$41)+(Q729*'UNIT VALUES'!$D$42)+(R729*'UNIT VALUES'!$D$43),IF(C729="66",(Q729*'UNIT VALUES'!$D$31)+(T729*'UNIT VALUES'!$D$33)+(R729*'UNIT VALUES'!$D$34),(Q729*'UNIT VALUES'!$D$31)+(T729*'UNIT VALUES'!$D$32)+(R729*'UNIT VALUES'!$D$34)))</f>
        <v>10622454.522542793</v>
      </c>
      <c r="W729" s="25">
        <f t="shared" si="23"/>
        <v>10622455</v>
      </c>
      <c r="X729" s="30">
        <f>ROUND(IF(C729="22", W729*'UNIT VALUES'!$D$44, W729*'UNIT VALUES'!$D$36), 0)</f>
        <v>8837080</v>
      </c>
      <c r="Y729" s="168">
        <f>ROUND(IF(C729="22", IF(U729&gt;V729,O729*'UNIT VALUES'!$D$38*'UNIT VALUES'!$D$44,O729*'UNIT VALUES'!$D$41*'UNIT VALUES'!$D$44),IF(U729&gt;V729, O729*'UNIT VALUES'!$D$28*'UNIT VALUES'!$D$36,0)), 0)</f>
        <v>1544239</v>
      </c>
      <c r="Z729" s="168">
        <f>ROUND(IF(C729="22", IF(U729&gt;V729,Q729*'UNIT VALUES'!$D$39*'UNIT VALUES'!$D$44,Q729*'UNIT VALUES'!$D$42*'UNIT VALUES'!$D$44), IF(U729&gt;V729, Q729*'UNIT VALUES'!$D$29*'UNIT VALUES'!$D$36, Q729*'UNIT VALUES'!$D$31*'UNIT VALUES'!$D$36)),0)</f>
        <v>1236011</v>
      </c>
      <c r="AA729" s="168">
        <f>ROUND(IF(C729="22", IF(U729&gt;V729,0,R729*'UNIT VALUES'!$D$43*'UNIT VALUES'!$D$44),IF(CALCS!U729&gt;CALCS!V729,0,CALCS!R729*'UNIT VALUES'!$D$34*'UNIT VALUES'!$D$36)), 0)</f>
        <v>6056829</v>
      </c>
      <c r="AB729" s="168">
        <f>ROUND(IF(C729="22",IF(U729&gt;V729,S729*'UNIT VALUES'!$D$40*'UNIT VALUES'!$D$44,0),IF(U729&gt;V729,S729*'UNIT VALUES'!$D$30*'UNIT VALUES'!$D$36)), 0)</f>
        <v>0</v>
      </c>
      <c r="AC729" s="168">
        <f>ROUND(IF(U729&gt;V729,0,IF(T729&gt;1, IF(C729="66", T729*'UNIT VALUES'!$D$33*'UNIT VALUES'!$D$36,T729*'UNIT VALUES'!$D$32*'UNIT VALUES'!$D$36),0)),0)</f>
        <v>0</v>
      </c>
      <c r="AD729" t="str">
        <f t="shared" si="24"/>
        <v>339999</v>
      </c>
    </row>
    <row r="730" spans="1:30" x14ac:dyDescent="0.25">
      <c r="A730" s="176" t="s">
        <v>5313</v>
      </c>
      <c r="B730" s="176" t="s">
        <v>2091</v>
      </c>
      <c r="C730" s="176" t="s">
        <v>47</v>
      </c>
      <c r="D730" s="176" t="s">
        <v>48</v>
      </c>
      <c r="E730" s="176" t="s">
        <v>2092</v>
      </c>
      <c r="F730" s="176" t="s">
        <v>1718</v>
      </c>
      <c r="G730" s="176" t="s">
        <v>1610</v>
      </c>
      <c r="H730" s="176" t="s">
        <v>2093</v>
      </c>
      <c r="I730" s="176" t="s">
        <v>2093</v>
      </c>
      <c r="J730" s="176" t="s">
        <v>2094</v>
      </c>
      <c r="K730" s="176" t="s">
        <v>167</v>
      </c>
      <c r="L730" s="176" t="s">
        <v>6109</v>
      </c>
      <c r="M730" s="177">
        <v>22377</v>
      </c>
      <c r="N730" s="177">
        <v>22377</v>
      </c>
      <c r="O730" s="177">
        <v>31153</v>
      </c>
      <c r="P730" s="177">
        <v>0</v>
      </c>
      <c r="Q730" s="177">
        <v>2965</v>
      </c>
      <c r="R730" s="177">
        <v>3445</v>
      </c>
      <c r="S730" s="177">
        <v>181</v>
      </c>
      <c r="T730" s="24">
        <f>IF(P730&gt;0, ROUND(IF(IF(OR(C730="51", C730="52", C730="66"), (L730*'UNIT VALUES'!$C$26)-CALCS!P730,0)&gt;0, IF(OR(C730="51", C730="52", C730="66"), (L730*'UNIT VALUES'!$C$26)-CALCS!P730,0), 0), 0), ROUND(IF(IF(OR(C730="51", C730="52", C730="66"), (L730*'UNIT VALUES'!$C$26)-CALCS!O730,0)&gt;0, IF(OR(C730="51", C730="52", C730="66"), (L730*'UNIT VALUES'!$C$26)-CALCS!O730,0), 0), 0))</f>
        <v>0</v>
      </c>
      <c r="U730" s="25">
        <f>IF(C730="22", (O730*'UNIT VALUES'!$D$38)+(Q730*'UNIT VALUES'!$D$39)+(S730*'UNIT VALUES'!$D$40), (O730*'UNIT VALUES'!$D$28)+(Q730*'UNIT VALUES'!$D$29)+(S730*'UNIT VALUES'!$D$30))</f>
        <v>177137.89893719426</v>
      </c>
      <c r="V730" s="25">
        <f>IF(C730="22",(O730*'UNIT VALUES'!$D$41)+(Q730*'UNIT VALUES'!$D$42)+(R730*'UNIT VALUES'!$D$43),IF(C730="66",(Q730*'UNIT VALUES'!$D$31)+(T730*'UNIT VALUES'!$D$33)+(R730*'UNIT VALUES'!$D$34),(Q730*'UNIT VALUES'!$D$31)+(T730*'UNIT VALUES'!$D$32)+(R730*'UNIT VALUES'!$D$34)))</f>
        <v>331710.84002782061</v>
      </c>
      <c r="W730" s="25">
        <f t="shared" si="23"/>
        <v>331711</v>
      </c>
      <c r="X730" s="30">
        <f>ROUND(IF(C730="22", W730*'UNIT VALUES'!$D$44, W730*'UNIT VALUES'!$D$36), 0)</f>
        <v>289982</v>
      </c>
      <c r="Y730" s="168">
        <f>ROUND(IF(C730="22", IF(U730&gt;V730,O730*'UNIT VALUES'!$D$38*'UNIT VALUES'!$D$44,O730*'UNIT VALUES'!$D$41*'UNIT VALUES'!$D$44),IF(U730&gt;V730, O730*'UNIT VALUES'!$D$28*'UNIT VALUES'!$D$36,0)), 0)</f>
        <v>0</v>
      </c>
      <c r="Z730" s="168">
        <f>ROUND(IF(C730="22", IF(U730&gt;V730,Q730*'UNIT VALUES'!$D$39*'UNIT VALUES'!$D$44,Q730*'UNIT VALUES'!$D$42*'UNIT VALUES'!$D$44), IF(U730&gt;V730, Q730*'UNIT VALUES'!$D$29*'UNIT VALUES'!$D$36, Q730*'UNIT VALUES'!$D$31*'UNIT VALUES'!$D$36)),0)</f>
        <v>43429</v>
      </c>
      <c r="AA730" s="168">
        <f>ROUND(IF(C730="22", IF(U730&gt;V730,0,R730*'UNIT VALUES'!$D$43*'UNIT VALUES'!$D$44),IF(CALCS!U730&gt;CALCS!V730,0,CALCS!R730*'UNIT VALUES'!$D$34*'UNIT VALUES'!$D$36)), 0)</f>
        <v>246553</v>
      </c>
      <c r="AB730" s="168">
        <f>ROUND(IF(C730="22",IF(U730&gt;V730,S730*'UNIT VALUES'!$D$40*'UNIT VALUES'!$D$44,0),IF(U730&gt;V730,S730*'UNIT VALUES'!$D$30*'UNIT VALUES'!$D$36)), 0)</f>
        <v>0</v>
      </c>
      <c r="AC730" s="168">
        <f>ROUND(IF(U730&gt;V730,0,IF(T730&gt;1, IF(C730="66", T730*'UNIT VALUES'!$D$33*'UNIT VALUES'!$D$36,T730*'UNIT VALUES'!$D$32*'UNIT VALUES'!$D$36),0)),0)</f>
        <v>0</v>
      </c>
      <c r="AD730" t="str">
        <f t="shared" si="24"/>
        <v>330378</v>
      </c>
    </row>
    <row r="731" spans="1:30" x14ac:dyDescent="0.25">
      <c r="A731" s="176" t="s">
        <v>5283</v>
      </c>
      <c r="B731" s="176" t="s">
        <v>2091</v>
      </c>
      <c r="C731" s="176" t="s">
        <v>27</v>
      </c>
      <c r="D731" s="176" t="s">
        <v>28</v>
      </c>
      <c r="E731" s="176" t="s">
        <v>2092</v>
      </c>
      <c r="F731" s="176" t="s">
        <v>120</v>
      </c>
      <c r="G731" s="176" t="s">
        <v>886</v>
      </c>
      <c r="H731" s="176" t="s">
        <v>2095</v>
      </c>
      <c r="I731" s="176" t="s">
        <v>2095</v>
      </c>
      <c r="J731" s="176" t="s">
        <v>2096</v>
      </c>
      <c r="K731" s="176" t="s">
        <v>167</v>
      </c>
      <c r="L731" s="176" t="s">
        <v>6110</v>
      </c>
      <c r="M731" s="177">
        <v>90936</v>
      </c>
      <c r="N731" s="177">
        <v>90936</v>
      </c>
      <c r="O731" s="177">
        <v>110506</v>
      </c>
      <c r="P731" s="177">
        <v>0</v>
      </c>
      <c r="Q731" s="177">
        <v>16087</v>
      </c>
      <c r="R731" s="177">
        <v>17859</v>
      </c>
      <c r="S731" s="177">
        <v>1120</v>
      </c>
      <c r="T731" s="24">
        <f>IF(P731&gt;0, ROUND(IF(IF(OR(C731="51", C731="52", C731="66"), (L731*'UNIT VALUES'!$C$26)-CALCS!P731,0)&gt;0, IF(OR(C731="51", C731="52", C731="66"), (L731*'UNIT VALUES'!$C$26)-CALCS!P731,0), 0), 0), ROUND(IF(IF(OR(C731="51", C731="52", C731="66"), (L731*'UNIT VALUES'!$C$26)-CALCS!O731,0)&gt;0, IF(OR(C731="51", C731="52", C731="66"), (L731*'UNIT VALUES'!$C$26)-CALCS!O731,0), 0), 0))</f>
        <v>28962</v>
      </c>
      <c r="U731" s="25">
        <f>IF(C731="22", (O731*'UNIT VALUES'!$D$38)+(Q731*'UNIT VALUES'!$D$39)+(S731*'UNIT VALUES'!$D$40), (O731*'UNIT VALUES'!$D$28)+(Q731*'UNIT VALUES'!$D$29)+(S731*'UNIT VALUES'!$D$30))</f>
        <v>861898.86179450224</v>
      </c>
      <c r="V731" s="25">
        <f>IF(C731="22",(O731*'UNIT VALUES'!$D$41)+(Q731*'UNIT VALUES'!$D$42)+(R731*'UNIT VALUES'!$D$43),IF(C731="66",(Q731*'UNIT VALUES'!$D$31)+(T731*'UNIT VALUES'!$D$33)+(R731*'UNIT VALUES'!$D$34),(Q731*'UNIT VALUES'!$D$31)+(T731*'UNIT VALUES'!$D$32)+(R731*'UNIT VALUES'!$D$34)))</f>
        <v>2096974.0962630562</v>
      </c>
      <c r="W731" s="25">
        <f t="shared" si="23"/>
        <v>2096974</v>
      </c>
      <c r="X731" s="30">
        <f>ROUND(IF(C731="22", W731*'UNIT VALUES'!$D$44, W731*'UNIT VALUES'!$D$36), 0)</f>
        <v>1833176</v>
      </c>
      <c r="Y731" s="168">
        <f>ROUND(IF(C731="22", IF(U731&gt;V731,O731*'UNIT VALUES'!$D$38*'UNIT VALUES'!$D$44,O731*'UNIT VALUES'!$D$41*'UNIT VALUES'!$D$44),IF(U731&gt;V731, O731*'UNIT VALUES'!$D$28*'UNIT VALUES'!$D$36,0)), 0)</f>
        <v>0</v>
      </c>
      <c r="Z731" s="168">
        <f>ROUND(IF(C731="22", IF(U731&gt;V731,Q731*'UNIT VALUES'!$D$39*'UNIT VALUES'!$D$44,Q731*'UNIT VALUES'!$D$42*'UNIT VALUES'!$D$44), IF(U731&gt;V731, Q731*'UNIT VALUES'!$D$29*'UNIT VALUES'!$D$36, Q731*'UNIT VALUES'!$D$31*'UNIT VALUES'!$D$36)),0)</f>
        <v>235629</v>
      </c>
      <c r="AA731" s="168">
        <f>ROUND(IF(C731="22", IF(U731&gt;V731,0,R731*'UNIT VALUES'!$D$43*'UNIT VALUES'!$D$44),IF(CALCS!U731&gt;CALCS!V731,0,CALCS!R731*'UNIT VALUES'!$D$34*'UNIT VALUES'!$D$36)), 0)</f>
        <v>1278140</v>
      </c>
      <c r="AB731" s="168">
        <f>ROUND(IF(C731="22",IF(U731&gt;V731,S731*'UNIT VALUES'!$D$40*'UNIT VALUES'!$D$44,0),IF(U731&gt;V731,S731*'UNIT VALUES'!$D$30*'UNIT VALUES'!$D$36)), 0)</f>
        <v>0</v>
      </c>
      <c r="AC731" s="168">
        <f>ROUND(IF(U731&gt;V731,0,IF(T731&gt;1, IF(C731="66", T731*'UNIT VALUES'!$D$33*'UNIT VALUES'!$D$36,T731*'UNIT VALUES'!$D$32*'UNIT VALUES'!$D$36),0)),0)</f>
        <v>319408</v>
      </c>
      <c r="AD731" t="str">
        <f t="shared" si="24"/>
        <v>330930</v>
      </c>
    </row>
    <row r="732" spans="1:30" x14ac:dyDescent="0.25">
      <c r="A732" s="176" t="s">
        <v>6111</v>
      </c>
      <c r="B732" s="176" t="s">
        <v>2091</v>
      </c>
      <c r="C732" s="176" t="s">
        <v>27</v>
      </c>
      <c r="D732" s="176" t="s">
        <v>28</v>
      </c>
      <c r="E732" s="176" t="s">
        <v>2092</v>
      </c>
      <c r="F732" s="176" t="s">
        <v>2098</v>
      </c>
      <c r="G732" s="176" t="s">
        <v>886</v>
      </c>
      <c r="H732" s="176" t="s">
        <v>2099</v>
      </c>
      <c r="I732" s="176" t="s">
        <v>2099</v>
      </c>
      <c r="J732" s="176" t="s">
        <v>2096</v>
      </c>
      <c r="K732" s="176" t="s">
        <v>167</v>
      </c>
      <c r="L732" s="176" t="s">
        <v>6112</v>
      </c>
      <c r="M732" s="177">
        <v>67865</v>
      </c>
      <c r="N732" s="177">
        <v>67865</v>
      </c>
      <c r="O732" s="177">
        <v>87882</v>
      </c>
      <c r="P732" s="177">
        <v>0</v>
      </c>
      <c r="Q732" s="177">
        <v>9379</v>
      </c>
      <c r="R732" s="177">
        <v>7278</v>
      </c>
      <c r="S732" s="177">
        <v>820</v>
      </c>
      <c r="T732" s="24">
        <f>IF(P732&gt;0, ROUND(IF(IF(OR(C732="51", C732="52", C732="66"), (L732*'UNIT VALUES'!$C$26)-CALCS!P732,0)&gt;0, IF(OR(C732="51", C732="52", C732="66"), (L732*'UNIT VALUES'!$C$26)-CALCS!P732,0), 0), 0), ROUND(IF(IF(OR(C732="51", C732="52", C732="66"), (L732*'UNIT VALUES'!$C$26)-CALCS!O732,0)&gt;0, IF(OR(C732="51", C732="52", C732="66"), (L732*'UNIT VALUES'!$C$26)-CALCS!O732,0), 0), 0))</f>
        <v>0</v>
      </c>
      <c r="U732" s="25">
        <f>IF(C732="22", (O732*'UNIT VALUES'!$D$38)+(Q732*'UNIT VALUES'!$D$39)+(S732*'UNIT VALUES'!$D$40), (O732*'UNIT VALUES'!$D$28)+(Q732*'UNIT VALUES'!$D$29)+(S732*'UNIT VALUES'!$D$30))</f>
        <v>578550.38184986974</v>
      </c>
      <c r="V732" s="25">
        <f>IF(C732="22",(O732*'UNIT VALUES'!$D$41)+(Q732*'UNIT VALUES'!$D$42)+(R732*'UNIT VALUES'!$D$43),IF(C732="66",(Q732*'UNIT VALUES'!$D$31)+(T732*'UNIT VALUES'!$D$33)+(R732*'UNIT VALUES'!$D$34),(Q732*'UNIT VALUES'!$D$31)+(T732*'UNIT VALUES'!$D$32)+(R732*'UNIT VALUES'!$D$34)))</f>
        <v>752973.79146153666</v>
      </c>
      <c r="W732" s="25">
        <f t="shared" si="23"/>
        <v>752974</v>
      </c>
      <c r="X732" s="30">
        <f>ROUND(IF(C732="22", W732*'UNIT VALUES'!$D$44, W732*'UNIT VALUES'!$D$36), 0)</f>
        <v>658250</v>
      </c>
      <c r="Y732" s="168">
        <f>ROUND(IF(C732="22", IF(U732&gt;V732,O732*'UNIT VALUES'!$D$38*'UNIT VALUES'!$D$44,O732*'UNIT VALUES'!$D$41*'UNIT VALUES'!$D$44),IF(U732&gt;V732, O732*'UNIT VALUES'!$D$28*'UNIT VALUES'!$D$36,0)), 0)</f>
        <v>0</v>
      </c>
      <c r="Z732" s="168">
        <f>ROUND(IF(C732="22", IF(U732&gt;V732,Q732*'UNIT VALUES'!$D$39*'UNIT VALUES'!$D$44,Q732*'UNIT VALUES'!$D$42*'UNIT VALUES'!$D$44), IF(U732&gt;V732, Q732*'UNIT VALUES'!$D$29*'UNIT VALUES'!$D$36, Q732*'UNIT VALUES'!$D$31*'UNIT VALUES'!$D$36)),0)</f>
        <v>137376</v>
      </c>
      <c r="AA732" s="168">
        <f>ROUND(IF(C732="22", IF(U732&gt;V732,0,R732*'UNIT VALUES'!$D$43*'UNIT VALUES'!$D$44),IF(CALCS!U732&gt;CALCS!V732,0,CALCS!R732*'UNIT VALUES'!$D$34*'UNIT VALUES'!$D$36)), 0)</f>
        <v>520875</v>
      </c>
      <c r="AB732" s="168">
        <f>ROUND(IF(C732="22",IF(U732&gt;V732,S732*'UNIT VALUES'!$D$40*'UNIT VALUES'!$D$44,0),IF(U732&gt;V732,S732*'UNIT VALUES'!$D$30*'UNIT VALUES'!$D$36)), 0)</f>
        <v>0</v>
      </c>
      <c r="AC732" s="168">
        <f>ROUND(IF(U732&gt;V732,0,IF(T732&gt;1, IF(C732="66", T732*'UNIT VALUES'!$D$33*'UNIT VALUES'!$D$36,T732*'UNIT VALUES'!$D$32*'UNIT VALUES'!$D$36),0)),0)</f>
        <v>0</v>
      </c>
      <c r="AD732" t="str">
        <f t="shared" si="24"/>
        <v>331026</v>
      </c>
    </row>
    <row r="733" spans="1:30" x14ac:dyDescent="0.25">
      <c r="A733" s="176" t="s">
        <v>6113</v>
      </c>
      <c r="B733" s="176" t="s">
        <v>2091</v>
      </c>
      <c r="C733" s="176" t="s">
        <v>47</v>
      </c>
      <c r="D733" s="176" t="s">
        <v>48</v>
      </c>
      <c r="E733" s="176" t="s">
        <v>2092</v>
      </c>
      <c r="F733" s="176" t="s">
        <v>1241</v>
      </c>
      <c r="G733" s="176" t="s">
        <v>38</v>
      </c>
      <c r="H733" s="176" t="s">
        <v>2101</v>
      </c>
      <c r="I733" s="176" t="s">
        <v>2101</v>
      </c>
      <c r="J733" s="176" t="s">
        <v>2094</v>
      </c>
      <c r="K733" s="176" t="s">
        <v>167</v>
      </c>
      <c r="L733" s="176" t="s">
        <v>1445</v>
      </c>
      <c r="M733" s="177">
        <v>26254</v>
      </c>
      <c r="N733" s="177">
        <v>26254</v>
      </c>
      <c r="O733" s="177">
        <v>21485</v>
      </c>
      <c r="P733" s="177">
        <v>0</v>
      </c>
      <c r="Q733" s="177">
        <v>1356</v>
      </c>
      <c r="R733" s="177">
        <v>4102</v>
      </c>
      <c r="S733" s="177">
        <v>51</v>
      </c>
      <c r="T733" s="24">
        <f>IF(P733&gt;0, ROUND(IF(IF(OR(C733="51", C733="52", C733="66"), (L733*'UNIT VALUES'!$C$26)-CALCS!P733,0)&gt;0, IF(OR(C733="51", C733="52", C733="66"), (L733*'UNIT VALUES'!$C$26)-CALCS!P733,0), 0), 0), ROUND(IF(IF(OR(C733="51", C733="52", C733="66"), (L733*'UNIT VALUES'!$C$26)-CALCS!O733,0)&gt;0, IF(OR(C733="51", C733="52", C733="66"), (L733*'UNIT VALUES'!$C$26)-CALCS!O733,0), 0), 0))</f>
        <v>21012</v>
      </c>
      <c r="U733" s="25">
        <f>IF(C733="22", (O733*'UNIT VALUES'!$D$38)+(Q733*'UNIT VALUES'!$D$39)+(S733*'UNIT VALUES'!$D$40), (O733*'UNIT VALUES'!$D$28)+(Q733*'UNIT VALUES'!$D$29)+(S733*'UNIT VALUES'!$D$30))</f>
        <v>90876.69392307807</v>
      </c>
      <c r="V733" s="25">
        <f>IF(C733="22",(O733*'UNIT VALUES'!$D$41)+(Q733*'UNIT VALUES'!$D$42)+(R733*'UNIT VALUES'!$D$43),IF(C733="66",(Q733*'UNIT VALUES'!$D$31)+(T733*'UNIT VALUES'!$D$33)+(R733*'UNIT VALUES'!$D$34),(Q733*'UNIT VALUES'!$D$31)+(T733*'UNIT VALUES'!$D$32)+(R733*'UNIT VALUES'!$D$34)))</f>
        <v>623616.80248594866</v>
      </c>
      <c r="W733" s="25">
        <f t="shared" si="23"/>
        <v>623617</v>
      </c>
      <c r="X733" s="30">
        <f>ROUND(IF(C733="22", W733*'UNIT VALUES'!$D$44, W733*'UNIT VALUES'!$D$36), 0)</f>
        <v>545166</v>
      </c>
      <c r="Y733" s="168">
        <f>ROUND(IF(C733="22", IF(U733&gt;V733,O733*'UNIT VALUES'!$D$38*'UNIT VALUES'!$D$44,O733*'UNIT VALUES'!$D$41*'UNIT VALUES'!$D$44),IF(U733&gt;V733, O733*'UNIT VALUES'!$D$28*'UNIT VALUES'!$D$36,0)), 0)</f>
        <v>0</v>
      </c>
      <c r="Z733" s="168">
        <f>ROUND(IF(C733="22", IF(U733&gt;V733,Q733*'UNIT VALUES'!$D$39*'UNIT VALUES'!$D$44,Q733*'UNIT VALUES'!$D$42*'UNIT VALUES'!$D$44), IF(U733&gt;V733, Q733*'UNIT VALUES'!$D$29*'UNIT VALUES'!$D$36, Q733*'UNIT VALUES'!$D$31*'UNIT VALUES'!$D$36)),0)</f>
        <v>19862</v>
      </c>
      <c r="AA733" s="168">
        <f>ROUND(IF(C733="22", IF(U733&gt;V733,0,R733*'UNIT VALUES'!$D$43*'UNIT VALUES'!$D$44),IF(CALCS!U733&gt;CALCS!V733,0,CALCS!R733*'UNIT VALUES'!$D$34*'UNIT VALUES'!$D$36)), 0)</f>
        <v>293573</v>
      </c>
      <c r="AB733" s="168">
        <f>ROUND(IF(C733="22",IF(U733&gt;V733,S733*'UNIT VALUES'!$D$40*'UNIT VALUES'!$D$44,0),IF(U733&gt;V733,S733*'UNIT VALUES'!$D$30*'UNIT VALUES'!$D$36)), 0)</f>
        <v>0</v>
      </c>
      <c r="AC733" s="168">
        <f>ROUND(IF(U733&gt;V733,0,IF(T733&gt;1, IF(C733="66", T733*'UNIT VALUES'!$D$33*'UNIT VALUES'!$D$36,T733*'UNIT VALUES'!$D$32*'UNIT VALUES'!$D$36),0)),0)</f>
        <v>231731</v>
      </c>
      <c r="AD733" t="str">
        <f t="shared" si="24"/>
        <v>331254</v>
      </c>
    </row>
    <row r="734" spans="1:30" x14ac:dyDescent="0.25">
      <c r="A734" s="176" t="s">
        <v>5980</v>
      </c>
      <c r="B734" s="176" t="s">
        <v>2091</v>
      </c>
      <c r="C734" s="176" t="s">
        <v>47</v>
      </c>
      <c r="D734" s="176" t="s">
        <v>48</v>
      </c>
      <c r="E734" s="176" t="s">
        <v>2092</v>
      </c>
      <c r="F734" s="176" t="s">
        <v>1657</v>
      </c>
      <c r="G734" s="176" t="s">
        <v>1610</v>
      </c>
      <c r="H734" s="176" t="s">
        <v>2102</v>
      </c>
      <c r="I734" s="176" t="s">
        <v>2102</v>
      </c>
      <c r="J734" s="176" t="s">
        <v>2094</v>
      </c>
      <c r="K734" s="176" t="s">
        <v>167</v>
      </c>
      <c r="L734" s="176" t="s">
        <v>6114</v>
      </c>
      <c r="M734" s="177">
        <v>21560</v>
      </c>
      <c r="N734" s="177">
        <v>21560</v>
      </c>
      <c r="O734" s="177">
        <v>30345</v>
      </c>
      <c r="P734" s="177">
        <v>0</v>
      </c>
      <c r="Q734" s="177">
        <v>3917</v>
      </c>
      <c r="R734" s="177">
        <v>3259</v>
      </c>
      <c r="S734" s="177">
        <v>229</v>
      </c>
      <c r="T734" s="24">
        <f>IF(P734&gt;0, ROUND(IF(IF(OR(C734="51", C734="52", C734="66"), (L734*'UNIT VALUES'!$C$26)-CALCS!P734,0)&gt;0, IF(OR(C734="51", C734="52", C734="66"), (L734*'UNIT VALUES'!$C$26)-CALCS!P734,0), 0), 0), ROUND(IF(IF(OR(C734="51", C734="52", C734="66"), (L734*'UNIT VALUES'!$C$26)-CALCS!O734,0)&gt;0, IF(OR(C734="51", C734="52", C734="66"), (L734*'UNIT VALUES'!$C$26)-CALCS!O734,0), 0), 0))</f>
        <v>0</v>
      </c>
      <c r="U734" s="25">
        <f>IF(C734="22", (O734*'UNIT VALUES'!$D$38)+(Q734*'UNIT VALUES'!$D$39)+(S734*'UNIT VALUES'!$D$40), (O734*'UNIT VALUES'!$D$28)+(Q734*'UNIT VALUES'!$D$29)+(S734*'UNIT VALUES'!$D$30))</f>
        <v>209877.83179613002</v>
      </c>
      <c r="V734" s="25">
        <f>IF(C734="22",(O734*'UNIT VALUES'!$D$41)+(Q734*'UNIT VALUES'!$D$42)+(R734*'UNIT VALUES'!$D$43),IF(C734="66",(Q734*'UNIT VALUES'!$D$31)+(T734*'UNIT VALUES'!$D$33)+(R734*'UNIT VALUES'!$D$34),(Q734*'UNIT VALUES'!$D$31)+(T734*'UNIT VALUES'!$D$32)+(R734*'UNIT VALUES'!$D$34)))</f>
        <v>332434.19581970992</v>
      </c>
      <c r="W734" s="25">
        <f t="shared" si="23"/>
        <v>332434</v>
      </c>
      <c r="X734" s="30">
        <f>ROUND(IF(C734="22", W734*'UNIT VALUES'!$D$44, W734*'UNIT VALUES'!$D$36), 0)</f>
        <v>290614</v>
      </c>
      <c r="Y734" s="168">
        <f>ROUND(IF(C734="22", IF(U734&gt;V734,O734*'UNIT VALUES'!$D$38*'UNIT VALUES'!$D$44,O734*'UNIT VALUES'!$D$41*'UNIT VALUES'!$D$44),IF(U734&gt;V734, O734*'UNIT VALUES'!$D$28*'UNIT VALUES'!$D$36,0)), 0)</f>
        <v>0</v>
      </c>
      <c r="Z734" s="168">
        <f>ROUND(IF(C734="22", IF(U734&gt;V734,Q734*'UNIT VALUES'!$D$39*'UNIT VALUES'!$D$44,Q734*'UNIT VALUES'!$D$42*'UNIT VALUES'!$D$44), IF(U734&gt;V734, Q734*'UNIT VALUES'!$D$29*'UNIT VALUES'!$D$36, Q734*'UNIT VALUES'!$D$31*'UNIT VALUES'!$D$36)),0)</f>
        <v>57373</v>
      </c>
      <c r="AA734" s="168">
        <f>ROUND(IF(C734="22", IF(U734&gt;V734,0,R734*'UNIT VALUES'!$D$43*'UNIT VALUES'!$D$44),IF(CALCS!U734&gt;CALCS!V734,0,CALCS!R734*'UNIT VALUES'!$D$34*'UNIT VALUES'!$D$36)), 0)</f>
        <v>233241</v>
      </c>
      <c r="AB734" s="168">
        <f>ROUND(IF(C734="22",IF(U734&gt;V734,S734*'UNIT VALUES'!$D$40*'UNIT VALUES'!$D$44,0),IF(U734&gt;V734,S734*'UNIT VALUES'!$D$30*'UNIT VALUES'!$D$36)), 0)</f>
        <v>0</v>
      </c>
      <c r="AC734" s="168">
        <f>ROUND(IF(U734&gt;V734,0,IF(T734&gt;1, IF(C734="66", T734*'UNIT VALUES'!$D$33*'UNIT VALUES'!$D$36,T734*'UNIT VALUES'!$D$32*'UNIT VALUES'!$D$36),0)),0)</f>
        <v>0</v>
      </c>
      <c r="AD734" t="str">
        <f t="shared" si="24"/>
        <v>331284</v>
      </c>
    </row>
    <row r="735" spans="1:30" x14ac:dyDescent="0.25">
      <c r="A735" s="176" t="s">
        <v>6115</v>
      </c>
      <c r="B735" s="176" t="s">
        <v>2104</v>
      </c>
      <c r="C735" s="176" t="s">
        <v>19</v>
      </c>
      <c r="D735" s="176" t="s">
        <v>20</v>
      </c>
      <c r="E735" s="176" t="s">
        <v>2105</v>
      </c>
      <c r="F735" s="176" t="s">
        <v>4738</v>
      </c>
      <c r="G735" s="176" t="s">
        <v>22</v>
      </c>
      <c r="H735" s="176" t="s">
        <v>23</v>
      </c>
      <c r="I735" s="176" t="s">
        <v>23</v>
      </c>
      <c r="J735" s="176" t="s">
        <v>24</v>
      </c>
      <c r="K735" s="176" t="s">
        <v>3344</v>
      </c>
      <c r="L735" s="176" t="s">
        <v>4789</v>
      </c>
      <c r="M735" s="177">
        <v>7374391</v>
      </c>
      <c r="N735" s="177">
        <v>7364823</v>
      </c>
      <c r="O735" s="177">
        <v>842039</v>
      </c>
      <c r="P735" s="177">
        <v>0</v>
      </c>
      <c r="Q735" s="177">
        <v>62470</v>
      </c>
      <c r="R735" s="177">
        <v>69784</v>
      </c>
      <c r="S735" s="177">
        <v>4679</v>
      </c>
      <c r="T735" s="24">
        <f>IF(P735&gt;0, ROUND(IF(IF(OR(C735="51", C735="52", C735="66"), (L735*'UNIT VALUES'!$C$26)-CALCS!P735,0)&gt;0, IF(OR(C735="51", C735="52", C735="66"), (L735*'UNIT VALUES'!$C$26)-CALCS!P735,0), 0), 0), ROUND(IF(IF(OR(C735="51", C735="52", C735="66"), (L735*'UNIT VALUES'!$C$26)-CALCS!O735,0)&gt;0, IF(OR(C735="51", C735="52", C735="66"), (L735*'UNIT VALUES'!$C$26)-CALCS!O735,0), 0), 0))</f>
        <v>0</v>
      </c>
      <c r="U735" s="25">
        <f>IF(C735="22", (O735*'UNIT VALUES'!$D$38)+(Q735*'UNIT VALUES'!$D$39)+(S735*'UNIT VALUES'!$D$40), (O735*'UNIT VALUES'!$D$28)+(Q735*'UNIT VALUES'!$D$29)+(S735*'UNIT VALUES'!$D$30))</f>
        <v>5083456.311125299</v>
      </c>
      <c r="V735" s="25">
        <f>IF(C735="22",(O735*'UNIT VALUES'!$D$41)+(Q735*'UNIT VALUES'!$D$42)+(R735*'UNIT VALUES'!$D$43),IF(C735="66",(Q735*'UNIT VALUES'!$D$31)+(T735*'UNIT VALUES'!$D$33)+(R735*'UNIT VALUES'!$D$34),(Q735*'UNIT VALUES'!$D$31)+(T735*'UNIT VALUES'!$D$32)+(R735*'UNIT VALUES'!$D$34)))</f>
        <v>8061451.9511264944</v>
      </c>
      <c r="W735" s="25">
        <f t="shared" si="23"/>
        <v>8061452</v>
      </c>
      <c r="X735" s="30">
        <f>ROUND(IF(C735="22", W735*'UNIT VALUES'!$D$44, W735*'UNIT VALUES'!$D$36), 0)</f>
        <v>6706519</v>
      </c>
      <c r="Y735" s="168">
        <f>ROUND(IF(C735="22", IF(U735&gt;V735,O735*'UNIT VALUES'!$D$38*'UNIT VALUES'!$D$44,O735*'UNIT VALUES'!$D$41*'UNIT VALUES'!$D$44),IF(U735&gt;V735, O735*'UNIT VALUES'!$D$28*'UNIT VALUES'!$D$36,0)), 0)</f>
        <v>1234365</v>
      </c>
      <c r="Z735" s="168">
        <f>ROUND(IF(C735="22", IF(U735&gt;V735,Q735*'UNIT VALUES'!$D$39*'UNIT VALUES'!$D$44,Q735*'UNIT VALUES'!$D$42*'UNIT VALUES'!$D$44), IF(U735&gt;V735, Q735*'UNIT VALUES'!$D$29*'UNIT VALUES'!$D$36, Q735*'UNIT VALUES'!$D$31*'UNIT VALUES'!$D$36)),0)</f>
        <v>963532</v>
      </c>
      <c r="AA735" s="168">
        <f>ROUND(IF(C735="22", IF(U735&gt;V735,0,R735*'UNIT VALUES'!$D$43*'UNIT VALUES'!$D$44),IF(CALCS!U735&gt;CALCS!V735,0,CALCS!R735*'UNIT VALUES'!$D$34*'UNIT VALUES'!$D$36)), 0)</f>
        <v>4508622</v>
      </c>
      <c r="AB735" s="168">
        <f>ROUND(IF(C735="22",IF(U735&gt;V735,S735*'UNIT VALUES'!$D$40*'UNIT VALUES'!$D$44,0),IF(U735&gt;V735,S735*'UNIT VALUES'!$D$30*'UNIT VALUES'!$D$36)), 0)</f>
        <v>0</v>
      </c>
      <c r="AC735" s="168">
        <f>ROUND(IF(U735&gt;V735,0,IF(T735&gt;1, IF(C735="66", T735*'UNIT VALUES'!$D$33*'UNIT VALUES'!$D$36,T735*'UNIT VALUES'!$D$32*'UNIT VALUES'!$D$36),0)),0)</f>
        <v>0</v>
      </c>
      <c r="AD735" t="str">
        <f t="shared" si="24"/>
        <v>349999</v>
      </c>
    </row>
    <row r="736" spans="1:30" x14ac:dyDescent="0.25">
      <c r="A736" s="176" t="s">
        <v>6116</v>
      </c>
      <c r="B736" s="176" t="s">
        <v>2104</v>
      </c>
      <c r="C736" s="176" t="s">
        <v>47</v>
      </c>
      <c r="D736" s="176" t="s">
        <v>48</v>
      </c>
      <c r="E736" s="176" t="s">
        <v>2105</v>
      </c>
      <c r="F736" s="176" t="s">
        <v>37</v>
      </c>
      <c r="G736" s="176" t="s">
        <v>196</v>
      </c>
      <c r="H736" s="176" t="s">
        <v>23</v>
      </c>
      <c r="I736" s="176" t="s">
        <v>2107</v>
      </c>
      <c r="J736" s="176" t="s">
        <v>4652</v>
      </c>
      <c r="K736" s="176" t="s">
        <v>3344</v>
      </c>
      <c r="L736" s="176" t="s">
        <v>6117</v>
      </c>
      <c r="M736" s="177">
        <v>17015</v>
      </c>
      <c r="N736" s="177">
        <v>17015</v>
      </c>
      <c r="O736" s="177">
        <v>15722</v>
      </c>
      <c r="P736" s="177">
        <v>0</v>
      </c>
      <c r="Q736" s="177">
        <v>5086</v>
      </c>
      <c r="R736" s="177">
        <v>2563</v>
      </c>
      <c r="S736" s="177">
        <v>380</v>
      </c>
      <c r="T736" s="24">
        <f>IF(P736&gt;0, ROUND(IF(IF(OR(C736="51", C736="52", C736="66"), (L736*'UNIT VALUES'!$C$26)-CALCS!P736,0)&gt;0, IF(OR(C736="51", C736="52", C736="66"), (L736*'UNIT VALUES'!$C$26)-CALCS!P736,0), 0), 0), ROUND(IF(IF(OR(C736="51", C736="52", C736="66"), (L736*'UNIT VALUES'!$C$26)-CALCS!O736,0)&gt;0, IF(OR(C736="51", C736="52", C736="66"), (L736*'UNIT VALUES'!$C$26)-CALCS!O736,0), 0), 0))</f>
        <v>11713</v>
      </c>
      <c r="U736" s="25">
        <f>IF(C736="22", (O736*'UNIT VALUES'!$D$38)+(Q736*'UNIT VALUES'!$D$39)+(S736*'UNIT VALUES'!$D$40), (O736*'UNIT VALUES'!$D$28)+(Q736*'UNIT VALUES'!$D$29)+(S736*'UNIT VALUES'!$D$30))</f>
        <v>236759.50274860556</v>
      </c>
      <c r="V736" s="25">
        <f>IF(C736="22",(O736*'UNIT VALUES'!$D$41)+(Q736*'UNIT VALUES'!$D$42)+(R736*'UNIT VALUES'!$D$43),IF(C736="66",(Q736*'UNIT VALUES'!$D$31)+(T736*'UNIT VALUES'!$D$33)+(R736*'UNIT VALUES'!$D$34),(Q736*'UNIT VALUES'!$D$31)+(T736*'UNIT VALUES'!$D$32)+(R736*'UNIT VALUES'!$D$34)))</f>
        <v>442806.9537549034</v>
      </c>
      <c r="W736" s="25">
        <f t="shared" si="23"/>
        <v>442807</v>
      </c>
      <c r="X736" s="30">
        <f>ROUND(IF(C736="22", W736*'UNIT VALUES'!$D$44, W736*'UNIT VALUES'!$D$36), 0)</f>
        <v>387102</v>
      </c>
      <c r="Y736" s="168">
        <f>ROUND(IF(C736="22", IF(U736&gt;V736,O736*'UNIT VALUES'!$D$38*'UNIT VALUES'!$D$44,O736*'UNIT VALUES'!$D$41*'UNIT VALUES'!$D$44),IF(U736&gt;V736, O736*'UNIT VALUES'!$D$28*'UNIT VALUES'!$D$36,0)), 0)</f>
        <v>0</v>
      </c>
      <c r="Z736" s="168">
        <f>ROUND(IF(C736="22", IF(U736&gt;V736,Q736*'UNIT VALUES'!$D$39*'UNIT VALUES'!$D$44,Q736*'UNIT VALUES'!$D$42*'UNIT VALUES'!$D$44), IF(U736&gt;V736, Q736*'UNIT VALUES'!$D$29*'UNIT VALUES'!$D$36, Q736*'UNIT VALUES'!$D$31*'UNIT VALUES'!$D$36)),0)</f>
        <v>74495</v>
      </c>
      <c r="AA736" s="168">
        <f>ROUND(IF(C736="22", IF(U736&gt;V736,0,R736*'UNIT VALUES'!$D$43*'UNIT VALUES'!$D$44),IF(CALCS!U736&gt;CALCS!V736,0,CALCS!R736*'UNIT VALUES'!$D$34*'UNIT VALUES'!$D$36)), 0)</f>
        <v>183430</v>
      </c>
      <c r="AB736" s="168">
        <f>ROUND(IF(C736="22",IF(U736&gt;V736,S736*'UNIT VALUES'!$D$40*'UNIT VALUES'!$D$44,0),IF(U736&gt;V736,S736*'UNIT VALUES'!$D$30*'UNIT VALUES'!$D$36)), 0)</f>
        <v>0</v>
      </c>
      <c r="AC736" s="168">
        <f>ROUND(IF(U736&gt;V736,0,IF(T736&gt;1, IF(C736="66", T736*'UNIT VALUES'!$D$33*'UNIT VALUES'!$D$36,T736*'UNIT VALUES'!$D$32*'UNIT VALUES'!$D$36),0)),0)</f>
        <v>129177</v>
      </c>
      <c r="AD736" t="str">
        <f t="shared" si="24"/>
        <v>340072</v>
      </c>
    </row>
    <row r="737" spans="1:30" x14ac:dyDescent="0.25">
      <c r="A737" s="176" t="s">
        <v>6118</v>
      </c>
      <c r="B737" s="176" t="s">
        <v>2104</v>
      </c>
      <c r="C737" s="176" t="s">
        <v>27</v>
      </c>
      <c r="D737" s="176" t="s">
        <v>28</v>
      </c>
      <c r="E737" s="176" t="s">
        <v>2105</v>
      </c>
      <c r="F737" s="176" t="s">
        <v>29</v>
      </c>
      <c r="G737" s="176" t="s">
        <v>227</v>
      </c>
      <c r="H737" s="176" t="s">
        <v>23</v>
      </c>
      <c r="I737" s="176" t="s">
        <v>2109</v>
      </c>
      <c r="J737" s="176" t="s">
        <v>2110</v>
      </c>
      <c r="K737" s="176" t="s">
        <v>3344</v>
      </c>
      <c r="L737" s="176" t="s">
        <v>6119</v>
      </c>
      <c r="M737" s="177">
        <v>40199</v>
      </c>
      <c r="N737" s="177">
        <v>40199</v>
      </c>
      <c r="O737" s="177">
        <v>38735</v>
      </c>
      <c r="P737" s="177">
        <v>0</v>
      </c>
      <c r="Q737" s="177">
        <v>14453</v>
      </c>
      <c r="R737" s="177">
        <v>5217</v>
      </c>
      <c r="S737" s="177">
        <v>1340</v>
      </c>
      <c r="T737" s="24">
        <f>IF(P737&gt;0, ROUND(IF(IF(OR(C737="51", C737="52", C737="66"), (L737*'UNIT VALUES'!$C$26)-CALCS!P737,0)&gt;0, IF(OR(C737="51", C737="52", C737="66"), (L737*'UNIT VALUES'!$C$26)-CALCS!P737,0), 0), 0), ROUND(IF(IF(OR(C737="51", C737="52", C737="66"), (L737*'UNIT VALUES'!$C$26)-CALCS!O737,0)&gt;0, IF(OR(C737="51", C737="52", C737="66"), (L737*'UNIT VALUES'!$C$26)-CALCS!O737,0), 0), 0))</f>
        <v>55332</v>
      </c>
      <c r="U737" s="25">
        <f>IF(C737="22", (O737*'UNIT VALUES'!$D$38)+(Q737*'UNIT VALUES'!$D$39)+(S737*'UNIT VALUES'!$D$40), (O737*'UNIT VALUES'!$D$28)+(Q737*'UNIT VALUES'!$D$29)+(S737*'UNIT VALUES'!$D$30))</f>
        <v>702914.05503786891</v>
      </c>
      <c r="V737" s="25">
        <f>IF(C737="22",(O737*'UNIT VALUES'!$D$41)+(Q737*'UNIT VALUES'!$D$42)+(R737*'UNIT VALUES'!$D$43),IF(C737="66",(Q737*'UNIT VALUES'!$D$31)+(T737*'UNIT VALUES'!$D$33)+(R737*'UNIT VALUES'!$D$34),(Q737*'UNIT VALUES'!$D$31)+(T737*'UNIT VALUES'!$D$32)+(R737*'UNIT VALUES'!$D$34)))</f>
        <v>1367303.0902102534</v>
      </c>
      <c r="W737" s="25">
        <f t="shared" si="23"/>
        <v>1367303</v>
      </c>
      <c r="X737" s="30">
        <f>ROUND(IF(C737="22", W737*'UNIT VALUES'!$D$44, W737*'UNIT VALUES'!$D$36), 0)</f>
        <v>1195297</v>
      </c>
      <c r="Y737" s="168">
        <f>ROUND(IF(C737="22", IF(U737&gt;V737,O737*'UNIT VALUES'!$D$38*'UNIT VALUES'!$D$44,O737*'UNIT VALUES'!$D$41*'UNIT VALUES'!$D$44),IF(U737&gt;V737, O737*'UNIT VALUES'!$D$28*'UNIT VALUES'!$D$36,0)), 0)</f>
        <v>0</v>
      </c>
      <c r="Z737" s="168">
        <f>ROUND(IF(C737="22", IF(U737&gt;V737,Q737*'UNIT VALUES'!$D$39*'UNIT VALUES'!$D$44,Q737*'UNIT VALUES'!$D$42*'UNIT VALUES'!$D$44), IF(U737&gt;V737, Q737*'UNIT VALUES'!$D$29*'UNIT VALUES'!$D$36, Q737*'UNIT VALUES'!$D$31*'UNIT VALUES'!$D$36)),0)</f>
        <v>211695</v>
      </c>
      <c r="AA737" s="168">
        <f>ROUND(IF(C737="22", IF(U737&gt;V737,0,R737*'UNIT VALUES'!$D$43*'UNIT VALUES'!$D$44),IF(CALCS!U737&gt;CALCS!V737,0,CALCS!R737*'UNIT VALUES'!$D$34*'UNIT VALUES'!$D$36)), 0)</f>
        <v>373372</v>
      </c>
      <c r="AB737" s="168">
        <f>ROUND(IF(C737="22",IF(U737&gt;V737,S737*'UNIT VALUES'!$D$40*'UNIT VALUES'!$D$44,0),IF(U737&gt;V737,S737*'UNIT VALUES'!$D$30*'UNIT VALUES'!$D$36)), 0)</f>
        <v>0</v>
      </c>
      <c r="AC737" s="168">
        <f>ROUND(IF(U737&gt;V737,0,IF(T737&gt;1, IF(C737="66", T737*'UNIT VALUES'!$D$33*'UNIT VALUES'!$D$36,T737*'UNIT VALUES'!$D$32*'UNIT VALUES'!$D$36),0)),0)</f>
        <v>610230</v>
      </c>
      <c r="AD737" t="str">
        <f t="shared" si="24"/>
        <v>340078</v>
      </c>
    </row>
    <row r="738" spans="1:30" x14ac:dyDescent="0.25">
      <c r="A738" s="176" t="s">
        <v>6120</v>
      </c>
      <c r="B738" s="176" t="s">
        <v>2104</v>
      </c>
      <c r="C738" s="176" t="s">
        <v>47</v>
      </c>
      <c r="D738" s="176" t="s">
        <v>48</v>
      </c>
      <c r="E738" s="176" t="s">
        <v>2105</v>
      </c>
      <c r="F738" s="176" t="s">
        <v>1225</v>
      </c>
      <c r="G738" s="176" t="s">
        <v>1610</v>
      </c>
      <c r="H738" s="176" t="s">
        <v>23</v>
      </c>
      <c r="I738" s="176" t="s">
        <v>2112</v>
      </c>
      <c r="J738" s="176" t="s">
        <v>4652</v>
      </c>
      <c r="K738" s="176" t="s">
        <v>3344</v>
      </c>
      <c r="L738" s="176" t="s">
        <v>6121</v>
      </c>
      <c r="M738" s="177">
        <v>65047</v>
      </c>
      <c r="N738" s="177">
        <v>65047</v>
      </c>
      <c r="O738" s="177">
        <v>66238</v>
      </c>
      <c r="P738" s="177">
        <v>0</v>
      </c>
      <c r="Q738" s="177">
        <v>9652</v>
      </c>
      <c r="R738" s="177">
        <v>11566</v>
      </c>
      <c r="S738" s="177">
        <v>1080</v>
      </c>
      <c r="T738" s="24">
        <f>IF(P738&gt;0, ROUND(IF(IF(OR(C738="51", C738="52", C738="66"), (L738*'UNIT VALUES'!$C$26)-CALCS!P738,0)&gt;0, IF(OR(C738="51", C738="52", C738="66"), (L738*'UNIT VALUES'!$C$26)-CALCS!P738,0), 0), 0), ROUND(IF(IF(OR(C738="51", C738="52", C738="66"), (L738*'UNIT VALUES'!$C$26)-CALCS!O738,0)&gt;0, IF(OR(C738="51", C738="52", C738="66"), (L738*'UNIT VALUES'!$C$26)-CALCS!O738,0), 0), 0))</f>
        <v>51007</v>
      </c>
      <c r="U738" s="25">
        <f>IF(C738="22", (O738*'UNIT VALUES'!$D$38)+(Q738*'UNIT VALUES'!$D$39)+(S738*'UNIT VALUES'!$D$40), (O738*'UNIT VALUES'!$D$28)+(Q738*'UNIT VALUES'!$D$29)+(S738*'UNIT VALUES'!$D$30))</f>
        <v>583603.24536889559</v>
      </c>
      <c r="V738" s="25">
        <f>IF(C738="22",(O738*'UNIT VALUES'!$D$41)+(Q738*'UNIT VALUES'!$D$42)+(R738*'UNIT VALUES'!$D$43),IF(C738="66",(Q738*'UNIT VALUES'!$D$31)+(T738*'UNIT VALUES'!$D$33)+(R738*'UNIT VALUES'!$D$34),(Q738*'UNIT VALUES'!$D$31)+(T738*'UNIT VALUES'!$D$32)+(R738*'UNIT VALUES'!$D$34)))</f>
        <v>1752075.6058190395</v>
      </c>
      <c r="W738" s="25">
        <f t="shared" si="23"/>
        <v>1752076</v>
      </c>
      <c r="X738" s="30">
        <f>ROUND(IF(C738="22", W738*'UNIT VALUES'!$D$44, W738*'UNIT VALUES'!$D$36), 0)</f>
        <v>1531666</v>
      </c>
      <c r="Y738" s="168">
        <f>ROUND(IF(C738="22", IF(U738&gt;V738,O738*'UNIT VALUES'!$D$38*'UNIT VALUES'!$D$44,O738*'UNIT VALUES'!$D$41*'UNIT VALUES'!$D$44),IF(U738&gt;V738, O738*'UNIT VALUES'!$D$28*'UNIT VALUES'!$D$36,0)), 0)</f>
        <v>0</v>
      </c>
      <c r="Z738" s="168">
        <f>ROUND(IF(C738="22", IF(U738&gt;V738,Q738*'UNIT VALUES'!$D$39*'UNIT VALUES'!$D$44,Q738*'UNIT VALUES'!$D$42*'UNIT VALUES'!$D$44), IF(U738&gt;V738, Q738*'UNIT VALUES'!$D$29*'UNIT VALUES'!$D$36, Q738*'UNIT VALUES'!$D$31*'UNIT VALUES'!$D$36)),0)</f>
        <v>141374</v>
      </c>
      <c r="AA738" s="168">
        <f>ROUND(IF(C738="22", IF(U738&gt;V738,0,R738*'UNIT VALUES'!$D$43*'UNIT VALUES'!$D$44),IF(CALCS!U738&gt;CALCS!V738,0,CALCS!R738*'UNIT VALUES'!$D$34*'UNIT VALUES'!$D$36)), 0)</f>
        <v>827760</v>
      </c>
      <c r="AB738" s="168">
        <f>ROUND(IF(C738="22",IF(U738&gt;V738,S738*'UNIT VALUES'!$D$40*'UNIT VALUES'!$D$44,0),IF(U738&gt;V738,S738*'UNIT VALUES'!$D$30*'UNIT VALUES'!$D$36)), 0)</f>
        <v>0</v>
      </c>
      <c r="AC738" s="168">
        <f>ROUND(IF(U738&gt;V738,0,IF(T738&gt;1, IF(C738="66", T738*'UNIT VALUES'!$D$33*'UNIT VALUES'!$D$36,T738*'UNIT VALUES'!$D$32*'UNIT VALUES'!$D$36),0)),0)</f>
        <v>562532</v>
      </c>
      <c r="AD738" t="str">
        <f t="shared" si="24"/>
        <v>340138</v>
      </c>
    </row>
    <row r="739" spans="1:30" x14ac:dyDescent="0.25">
      <c r="A739" s="176" t="s">
        <v>6122</v>
      </c>
      <c r="B739" s="176" t="s">
        <v>2104</v>
      </c>
      <c r="C739" s="176" t="s">
        <v>47</v>
      </c>
      <c r="D739" s="176" t="s">
        <v>48</v>
      </c>
      <c r="E739" s="176" t="s">
        <v>2105</v>
      </c>
      <c r="F739" s="176" t="s">
        <v>1440</v>
      </c>
      <c r="G739" s="176" t="s">
        <v>170</v>
      </c>
      <c r="H739" s="176" t="s">
        <v>2114</v>
      </c>
      <c r="I739" s="176" t="s">
        <v>23</v>
      </c>
      <c r="J739" s="176" t="s">
        <v>2115</v>
      </c>
      <c r="K739" s="176" t="s">
        <v>3344</v>
      </c>
      <c r="L739" s="176" t="s">
        <v>6123</v>
      </c>
      <c r="M739" s="177">
        <v>47792</v>
      </c>
      <c r="N739" s="177">
        <v>47792</v>
      </c>
      <c r="O739" s="177">
        <v>48539</v>
      </c>
      <c r="P739" s="177">
        <v>0</v>
      </c>
      <c r="Q739" s="177">
        <v>3778</v>
      </c>
      <c r="R739" s="177">
        <v>7972</v>
      </c>
      <c r="S739" s="177">
        <v>408</v>
      </c>
      <c r="T739" s="24">
        <f>IF(P739&gt;0, ROUND(IF(IF(OR(C739="51", C739="52", C739="66"), (L739*'UNIT VALUES'!$C$26)-CALCS!P739,0)&gt;0, IF(OR(C739="51", C739="52", C739="66"), (L739*'UNIT VALUES'!$C$26)-CALCS!P739,0), 0), 0), ROUND(IF(IF(OR(C739="51", C739="52", C739="66"), (L739*'UNIT VALUES'!$C$26)-CALCS!O739,0)&gt;0, IF(OR(C739="51", C739="52", C739="66"), (L739*'UNIT VALUES'!$C$26)-CALCS!O739,0), 0), 0))</f>
        <v>33400</v>
      </c>
      <c r="U739" s="25">
        <f>IF(C739="22", (O739*'UNIT VALUES'!$D$38)+(Q739*'UNIT VALUES'!$D$39)+(S739*'UNIT VALUES'!$D$40), (O739*'UNIT VALUES'!$D$28)+(Q739*'UNIT VALUES'!$D$29)+(S739*'UNIT VALUES'!$D$30))</f>
        <v>273058.21794125868</v>
      </c>
      <c r="V739" s="25">
        <f>IF(C739="22",(O739*'UNIT VALUES'!$D$41)+(Q739*'UNIT VALUES'!$D$42)+(R739*'UNIT VALUES'!$D$43),IF(C739="66",(Q739*'UNIT VALUES'!$D$31)+(T739*'UNIT VALUES'!$D$33)+(R739*'UNIT VALUES'!$D$34),(Q739*'UNIT VALUES'!$D$31)+(T739*'UNIT VALUES'!$D$32)+(R739*'UNIT VALUES'!$D$34)))</f>
        <v>1137304.6702717498</v>
      </c>
      <c r="W739" s="25">
        <f t="shared" si="23"/>
        <v>1137305</v>
      </c>
      <c r="X739" s="30">
        <f>ROUND(IF(C739="22", W739*'UNIT VALUES'!$D$44, W739*'UNIT VALUES'!$D$36), 0)</f>
        <v>994233</v>
      </c>
      <c r="Y739" s="168">
        <f>ROUND(IF(C739="22", IF(U739&gt;V739,O739*'UNIT VALUES'!$D$38*'UNIT VALUES'!$D$44,O739*'UNIT VALUES'!$D$41*'UNIT VALUES'!$D$44),IF(U739&gt;V739, O739*'UNIT VALUES'!$D$28*'UNIT VALUES'!$D$36,0)), 0)</f>
        <v>0</v>
      </c>
      <c r="Z739" s="168">
        <f>ROUND(IF(C739="22", IF(U739&gt;V739,Q739*'UNIT VALUES'!$D$39*'UNIT VALUES'!$D$44,Q739*'UNIT VALUES'!$D$42*'UNIT VALUES'!$D$44), IF(U739&gt;V739, Q739*'UNIT VALUES'!$D$29*'UNIT VALUES'!$D$36, Q739*'UNIT VALUES'!$D$31*'UNIT VALUES'!$D$36)),0)</f>
        <v>55337</v>
      </c>
      <c r="AA739" s="168">
        <f>ROUND(IF(C739="22", IF(U739&gt;V739,0,R739*'UNIT VALUES'!$D$43*'UNIT VALUES'!$D$44),IF(CALCS!U739&gt;CALCS!V739,0,CALCS!R739*'UNIT VALUES'!$D$34*'UNIT VALUES'!$D$36)), 0)</f>
        <v>570543</v>
      </c>
      <c r="AB739" s="168">
        <f>ROUND(IF(C739="22",IF(U739&gt;V739,S739*'UNIT VALUES'!$D$40*'UNIT VALUES'!$D$44,0),IF(U739&gt;V739,S739*'UNIT VALUES'!$D$30*'UNIT VALUES'!$D$36)), 0)</f>
        <v>0</v>
      </c>
      <c r="AC739" s="168">
        <f>ROUND(IF(U739&gt;V739,0,IF(T739&gt;1, IF(C739="66", T739*'UNIT VALUES'!$D$33*'UNIT VALUES'!$D$36,T739*'UNIT VALUES'!$D$32*'UNIT VALUES'!$D$36),0)),0)</f>
        <v>368352</v>
      </c>
      <c r="AD739" t="str">
        <f t="shared" si="24"/>
        <v>340246</v>
      </c>
    </row>
    <row r="740" spans="1:30" x14ac:dyDescent="0.25">
      <c r="A740" s="176" t="s">
        <v>6124</v>
      </c>
      <c r="B740" s="176" t="s">
        <v>2104</v>
      </c>
      <c r="C740" s="176" t="s">
        <v>47</v>
      </c>
      <c r="D740" s="176" t="s">
        <v>48</v>
      </c>
      <c r="E740" s="176" t="s">
        <v>2105</v>
      </c>
      <c r="F740" s="176" t="s">
        <v>2117</v>
      </c>
      <c r="G740" s="176" t="s">
        <v>247</v>
      </c>
      <c r="H740" s="176" t="s">
        <v>2118</v>
      </c>
      <c r="I740" s="176" t="s">
        <v>23</v>
      </c>
      <c r="J740" s="176" t="s">
        <v>4652</v>
      </c>
      <c r="K740" s="176" t="s">
        <v>3344</v>
      </c>
      <c r="L740" s="176" t="s">
        <v>6125</v>
      </c>
      <c r="M740" s="177">
        <v>53629</v>
      </c>
      <c r="N740" s="177">
        <v>53629</v>
      </c>
      <c r="O740" s="177">
        <v>75061</v>
      </c>
      <c r="P740" s="177">
        <v>0</v>
      </c>
      <c r="Q740" s="177">
        <v>4864</v>
      </c>
      <c r="R740" s="177">
        <v>970</v>
      </c>
      <c r="S740" s="177">
        <v>288</v>
      </c>
      <c r="T740" s="24">
        <f>IF(P740&gt;0, ROUND(IF(IF(OR(C740="51", C740="52", C740="66"), (L740*'UNIT VALUES'!$C$26)-CALCS!P740,0)&gt;0, IF(OR(C740="51", C740="52", C740="66"), (L740*'UNIT VALUES'!$C$26)-CALCS!P740,0), 0), 0), ROUND(IF(IF(OR(C740="51", C740="52", C740="66"), (L740*'UNIT VALUES'!$C$26)-CALCS!O740,0)&gt;0, IF(OR(C740="51", C740="52", C740="66"), (L740*'UNIT VALUES'!$C$26)-CALCS!O740,0), 0), 0))</f>
        <v>0</v>
      </c>
      <c r="U740" s="25">
        <f>IF(C740="22", (O740*'UNIT VALUES'!$D$38)+(Q740*'UNIT VALUES'!$D$39)+(S740*'UNIT VALUES'!$D$40), (O740*'UNIT VALUES'!$D$28)+(Q740*'UNIT VALUES'!$D$29)+(S740*'UNIT VALUES'!$D$30))</f>
        <v>338955.52411880181</v>
      </c>
      <c r="V740" s="25">
        <f>IF(C740="22",(O740*'UNIT VALUES'!$D$41)+(Q740*'UNIT VALUES'!$D$42)+(R740*'UNIT VALUES'!$D$43),IF(C740="66",(Q740*'UNIT VALUES'!$D$31)+(T740*'UNIT VALUES'!$D$33)+(R740*'UNIT VALUES'!$D$34),(Q740*'UNIT VALUES'!$D$31)+(T740*'UNIT VALUES'!$D$32)+(R740*'UNIT VALUES'!$D$34)))</f>
        <v>160907.00951579161</v>
      </c>
      <c r="W740" s="25">
        <f t="shared" si="23"/>
        <v>338956</v>
      </c>
      <c r="X740" s="30">
        <f>ROUND(IF(C740="22", W740*'UNIT VALUES'!$D$44, W740*'UNIT VALUES'!$D$36), 0)</f>
        <v>296316</v>
      </c>
      <c r="Y740" s="168">
        <f>ROUND(IF(C740="22", IF(U740&gt;V740,O740*'UNIT VALUES'!$D$38*'UNIT VALUES'!$D$44,O740*'UNIT VALUES'!$D$41*'UNIT VALUES'!$D$44),IF(U740&gt;V740, O740*'UNIT VALUES'!$D$28*'UNIT VALUES'!$D$36,0)), 0)</f>
        <v>136474</v>
      </c>
      <c r="Z740" s="168">
        <f>ROUND(IF(C740="22", IF(U740&gt;V740,Q740*'UNIT VALUES'!$D$39*'UNIT VALUES'!$D$44,Q740*'UNIT VALUES'!$D$42*'UNIT VALUES'!$D$44), IF(U740&gt;V740, Q740*'UNIT VALUES'!$D$29*'UNIT VALUES'!$D$36, Q740*'UNIT VALUES'!$D$31*'UNIT VALUES'!$D$36)),0)</f>
        <v>118739</v>
      </c>
      <c r="AA740" s="168">
        <f>ROUND(IF(C740="22", IF(U740&gt;V740,0,R740*'UNIT VALUES'!$D$43*'UNIT VALUES'!$D$44),IF(CALCS!U740&gt;CALCS!V740,0,CALCS!R740*'UNIT VALUES'!$D$34*'UNIT VALUES'!$D$36)), 0)</f>
        <v>0</v>
      </c>
      <c r="AB740" s="168">
        <f>ROUND(IF(C740="22",IF(U740&gt;V740,S740*'UNIT VALUES'!$D$40*'UNIT VALUES'!$D$44,0),IF(U740&gt;V740,S740*'UNIT VALUES'!$D$30*'UNIT VALUES'!$D$36)), 0)</f>
        <v>41101</v>
      </c>
      <c r="AC740" s="168">
        <f>ROUND(IF(U740&gt;V740,0,IF(T740&gt;1, IF(C740="66", T740*'UNIT VALUES'!$D$33*'UNIT VALUES'!$D$36,T740*'UNIT VALUES'!$D$32*'UNIT VALUES'!$D$36),0)),0)</f>
        <v>0</v>
      </c>
      <c r="AD740" t="str">
        <f t="shared" si="24"/>
        <v>340318</v>
      </c>
    </row>
    <row r="741" spans="1:30" x14ac:dyDescent="0.25">
      <c r="A741" s="176" t="s">
        <v>6126</v>
      </c>
      <c r="B741" s="176" t="s">
        <v>2104</v>
      </c>
      <c r="C741" s="176" t="s">
        <v>27</v>
      </c>
      <c r="D741" s="176" t="s">
        <v>28</v>
      </c>
      <c r="E741" s="176" t="s">
        <v>2105</v>
      </c>
      <c r="F741" s="176" t="s">
        <v>189</v>
      </c>
      <c r="G741" s="176" t="s">
        <v>886</v>
      </c>
      <c r="H741" s="176" t="s">
        <v>23</v>
      </c>
      <c r="I741" s="176" t="s">
        <v>2120</v>
      </c>
      <c r="J741" s="176" t="s">
        <v>2121</v>
      </c>
      <c r="K741" s="176" t="s">
        <v>3344</v>
      </c>
      <c r="L741" s="176" t="s">
        <v>6127</v>
      </c>
      <c r="M741" s="177">
        <v>18795</v>
      </c>
      <c r="N741" s="177">
        <v>18795</v>
      </c>
      <c r="O741" s="177">
        <v>24997</v>
      </c>
      <c r="P741" s="177">
        <v>0</v>
      </c>
      <c r="Q741" s="177">
        <v>6727</v>
      </c>
      <c r="R741" s="177">
        <v>1581</v>
      </c>
      <c r="S741" s="177">
        <v>494</v>
      </c>
      <c r="T741" s="24">
        <f>IF(P741&gt;0, ROUND(IF(IF(OR(C741="51", C741="52", C741="66"), (L741*'UNIT VALUES'!$C$26)-CALCS!P741,0)&gt;0, IF(OR(C741="51", C741="52", C741="66"), (L741*'UNIT VALUES'!$C$26)-CALCS!P741,0), 0), 0), ROUND(IF(IF(OR(C741="51", C741="52", C741="66"), (L741*'UNIT VALUES'!$C$26)-CALCS!O741,0)&gt;0, IF(OR(C741="51", C741="52", C741="66"), (L741*'UNIT VALUES'!$C$26)-CALCS!O741,0), 0), 0))</f>
        <v>8125</v>
      </c>
      <c r="U741" s="25">
        <f>IF(C741="22", (O741*'UNIT VALUES'!$D$38)+(Q741*'UNIT VALUES'!$D$39)+(S741*'UNIT VALUES'!$D$40), (O741*'UNIT VALUES'!$D$28)+(Q741*'UNIT VALUES'!$D$29)+(S741*'UNIT VALUES'!$D$30))</f>
        <v>320484.93561877799</v>
      </c>
      <c r="V741" s="25">
        <f>IF(C741="22",(O741*'UNIT VALUES'!$D$41)+(Q741*'UNIT VALUES'!$D$42)+(R741*'UNIT VALUES'!$D$43),IF(C741="66",(Q741*'UNIT VALUES'!$D$31)+(T741*'UNIT VALUES'!$D$33)+(R741*'UNIT VALUES'!$D$34),(Q741*'UNIT VALUES'!$D$31)+(T741*'UNIT VALUES'!$D$32)+(R741*'UNIT VALUES'!$D$34)))</f>
        <v>344643.54902830929</v>
      </c>
      <c r="W741" s="25">
        <f t="shared" si="23"/>
        <v>344644</v>
      </c>
      <c r="X741" s="30">
        <f>ROUND(IF(C741="22", W741*'UNIT VALUES'!$D$44, W741*'UNIT VALUES'!$D$36), 0)</f>
        <v>301288</v>
      </c>
      <c r="Y741" s="168">
        <f>ROUND(IF(C741="22", IF(U741&gt;V741,O741*'UNIT VALUES'!$D$38*'UNIT VALUES'!$D$44,O741*'UNIT VALUES'!$D$41*'UNIT VALUES'!$D$44),IF(U741&gt;V741, O741*'UNIT VALUES'!$D$28*'UNIT VALUES'!$D$36,0)), 0)</f>
        <v>0</v>
      </c>
      <c r="Z741" s="168">
        <f>ROUND(IF(C741="22", IF(U741&gt;V741,Q741*'UNIT VALUES'!$D$39*'UNIT VALUES'!$D$44,Q741*'UNIT VALUES'!$D$42*'UNIT VALUES'!$D$44), IF(U741&gt;V741, Q741*'UNIT VALUES'!$D$29*'UNIT VALUES'!$D$36, Q741*'UNIT VALUES'!$D$31*'UNIT VALUES'!$D$36)),0)</f>
        <v>98531</v>
      </c>
      <c r="AA741" s="168">
        <f>ROUND(IF(C741="22", IF(U741&gt;V741,0,R741*'UNIT VALUES'!$D$43*'UNIT VALUES'!$D$44),IF(CALCS!U741&gt;CALCS!V741,0,CALCS!R741*'UNIT VALUES'!$D$34*'UNIT VALUES'!$D$36)), 0)</f>
        <v>113150</v>
      </c>
      <c r="AB741" s="168">
        <f>ROUND(IF(C741="22",IF(U741&gt;V741,S741*'UNIT VALUES'!$D$40*'UNIT VALUES'!$D$44,0),IF(U741&gt;V741,S741*'UNIT VALUES'!$D$30*'UNIT VALUES'!$D$36)), 0)</f>
        <v>0</v>
      </c>
      <c r="AC741" s="168">
        <f>ROUND(IF(U741&gt;V741,0,IF(T741&gt;1, IF(C741="66", T741*'UNIT VALUES'!$D$33*'UNIT VALUES'!$D$36,T741*'UNIT VALUES'!$D$32*'UNIT VALUES'!$D$36),0)),0)</f>
        <v>89607</v>
      </c>
      <c r="AD741" t="str">
        <f t="shared" si="24"/>
        <v>340324</v>
      </c>
    </row>
    <row r="742" spans="1:30" x14ac:dyDescent="0.25">
      <c r="A742" s="176" t="s">
        <v>6128</v>
      </c>
      <c r="B742" s="176" t="s">
        <v>2104</v>
      </c>
      <c r="C742" s="176" t="s">
        <v>27</v>
      </c>
      <c r="D742" s="176" t="s">
        <v>28</v>
      </c>
      <c r="E742" s="176" t="s">
        <v>2105</v>
      </c>
      <c r="F742" s="176" t="s">
        <v>2123</v>
      </c>
      <c r="G742" s="176" t="s">
        <v>108</v>
      </c>
      <c r="H742" s="176" t="s">
        <v>23</v>
      </c>
      <c r="I742" s="176" t="s">
        <v>2124</v>
      </c>
      <c r="J742" s="176" t="s">
        <v>2125</v>
      </c>
      <c r="K742" s="176" t="s">
        <v>3344</v>
      </c>
      <c r="L742" s="176" t="s">
        <v>6129</v>
      </c>
      <c r="M742" s="177">
        <v>84910</v>
      </c>
      <c r="N742" s="177">
        <v>84910</v>
      </c>
      <c r="O742" s="177">
        <v>74420</v>
      </c>
      <c r="P742" s="177">
        <v>0</v>
      </c>
      <c r="Q742" s="177">
        <v>29695</v>
      </c>
      <c r="R742" s="177">
        <v>10850</v>
      </c>
      <c r="S742" s="177">
        <v>1519</v>
      </c>
      <c r="T742" s="24">
        <f>IF(P742&gt;0, ROUND(IF(IF(OR(C742="51", C742="52", C742="66"), (L742*'UNIT VALUES'!$C$26)-CALCS!P742,0)&gt;0, IF(OR(C742="51", C742="52", C742="66"), (L742*'UNIT VALUES'!$C$26)-CALCS!P742,0), 0), 0), ROUND(IF(IF(OR(C742="51", C742="52", C742="66"), (L742*'UNIT VALUES'!$C$26)-CALCS!O742,0)&gt;0, IF(OR(C742="51", C742="52", C742="66"), (L742*'UNIT VALUES'!$C$26)-CALCS!O742,0), 0), 0))</f>
        <v>110667</v>
      </c>
      <c r="U742" s="25">
        <f>IF(C742="22", (O742*'UNIT VALUES'!$D$38)+(Q742*'UNIT VALUES'!$D$39)+(S742*'UNIT VALUES'!$D$40), (O742*'UNIT VALUES'!$D$28)+(Q742*'UNIT VALUES'!$D$29)+(S742*'UNIT VALUES'!$D$30))</f>
        <v>1231984.2449494568</v>
      </c>
      <c r="V742" s="25">
        <f>IF(C742="22",(O742*'UNIT VALUES'!$D$41)+(Q742*'UNIT VALUES'!$D$42)+(R742*'UNIT VALUES'!$D$43),IF(C742="66",(Q742*'UNIT VALUES'!$D$31)+(T742*'UNIT VALUES'!$D$33)+(R742*'UNIT VALUES'!$D$34),(Q742*'UNIT VALUES'!$D$31)+(T742*'UNIT VALUES'!$D$32)+(R742*'UNIT VALUES'!$D$34)))</f>
        <v>2781920.4027036661</v>
      </c>
      <c r="W742" s="25">
        <f t="shared" si="23"/>
        <v>2781920</v>
      </c>
      <c r="X742" s="30">
        <f>ROUND(IF(C742="22", W742*'UNIT VALUES'!$D$44, W742*'UNIT VALUES'!$D$36), 0)</f>
        <v>2431956</v>
      </c>
      <c r="Y742" s="168">
        <f>ROUND(IF(C742="22", IF(U742&gt;V742,O742*'UNIT VALUES'!$D$38*'UNIT VALUES'!$D$44,O742*'UNIT VALUES'!$D$41*'UNIT VALUES'!$D$44),IF(U742&gt;V742, O742*'UNIT VALUES'!$D$28*'UNIT VALUES'!$D$36,0)), 0)</f>
        <v>0</v>
      </c>
      <c r="Z742" s="168">
        <f>ROUND(IF(C742="22", IF(U742&gt;V742,Q742*'UNIT VALUES'!$D$39*'UNIT VALUES'!$D$44,Q742*'UNIT VALUES'!$D$42*'UNIT VALUES'!$D$44), IF(U742&gt;V742, Q742*'UNIT VALUES'!$D$29*'UNIT VALUES'!$D$36, Q742*'UNIT VALUES'!$D$31*'UNIT VALUES'!$D$36)),0)</f>
        <v>434947</v>
      </c>
      <c r="AA742" s="168">
        <f>ROUND(IF(C742="22", IF(U742&gt;V742,0,R742*'UNIT VALUES'!$D$43*'UNIT VALUES'!$D$44),IF(CALCS!U742&gt;CALCS!V742,0,CALCS!R742*'UNIT VALUES'!$D$34*'UNIT VALUES'!$D$36)), 0)</f>
        <v>776517</v>
      </c>
      <c r="AB742" s="168">
        <f>ROUND(IF(C742="22",IF(U742&gt;V742,S742*'UNIT VALUES'!$D$40*'UNIT VALUES'!$D$44,0),IF(U742&gt;V742,S742*'UNIT VALUES'!$D$30*'UNIT VALUES'!$D$36)), 0)</f>
        <v>0</v>
      </c>
      <c r="AC742" s="168">
        <f>ROUND(IF(U742&gt;V742,0,IF(T742&gt;1, IF(C742="66", T742*'UNIT VALUES'!$D$33*'UNIT VALUES'!$D$36,T742*'UNIT VALUES'!$D$32*'UNIT VALUES'!$D$36),0)),0)</f>
        <v>1220493</v>
      </c>
      <c r="AD742" t="str">
        <f t="shared" si="24"/>
        <v>340414</v>
      </c>
    </row>
    <row r="743" spans="1:30" x14ac:dyDescent="0.25">
      <c r="A743" s="176" t="s">
        <v>6130</v>
      </c>
      <c r="B743" s="176" t="s">
        <v>2104</v>
      </c>
      <c r="C743" s="176" t="s">
        <v>47</v>
      </c>
      <c r="D743" s="176" t="s">
        <v>48</v>
      </c>
      <c r="E743" s="176" t="s">
        <v>2105</v>
      </c>
      <c r="F743" s="176" t="s">
        <v>2127</v>
      </c>
      <c r="G743" s="176" t="s">
        <v>108</v>
      </c>
      <c r="H743" s="176" t="s">
        <v>2128</v>
      </c>
      <c r="I743" s="176" t="s">
        <v>23</v>
      </c>
      <c r="J743" s="176" t="s">
        <v>2125</v>
      </c>
      <c r="K743" s="176" t="s">
        <v>3344</v>
      </c>
      <c r="L743" s="176" t="s">
        <v>6131</v>
      </c>
      <c r="M743" s="177">
        <v>68785</v>
      </c>
      <c r="N743" s="177">
        <v>68785</v>
      </c>
      <c r="O743" s="177">
        <v>71352</v>
      </c>
      <c r="P743" s="177">
        <v>0</v>
      </c>
      <c r="Q743" s="177">
        <v>3614</v>
      </c>
      <c r="R743" s="177">
        <v>995</v>
      </c>
      <c r="S743" s="177">
        <v>237</v>
      </c>
      <c r="T743" s="24">
        <f>IF(P743&gt;0, ROUND(IF(IF(OR(C743="51", C743="52", C743="66"), (L743*'UNIT VALUES'!$C$26)-CALCS!P743,0)&gt;0, IF(OR(C743="51", C743="52", C743="66"), (L743*'UNIT VALUES'!$C$26)-CALCS!P743,0), 0), 0), ROUND(IF(IF(OR(C743="51", C743="52", C743="66"), (L743*'UNIT VALUES'!$C$26)-CALCS!O743,0)&gt;0, IF(OR(C743="51", C743="52", C743="66"), (L743*'UNIT VALUES'!$C$26)-CALCS!O743,0), 0), 0))</f>
        <v>28474</v>
      </c>
      <c r="U743" s="25">
        <f>IF(C743="22", (O743*'UNIT VALUES'!$D$38)+(Q743*'UNIT VALUES'!$D$39)+(S743*'UNIT VALUES'!$D$40), (O743*'UNIT VALUES'!$D$28)+(Q743*'UNIT VALUES'!$D$29)+(S743*'UNIT VALUES'!$D$30))</f>
        <v>288009.70635519933</v>
      </c>
      <c r="V743" s="25">
        <f>IF(C743="22",(O743*'UNIT VALUES'!$D$41)+(Q743*'UNIT VALUES'!$D$42)+(R743*'UNIT VALUES'!$D$43),IF(C743="66",(Q743*'UNIT VALUES'!$D$31)+(T743*'UNIT VALUES'!$D$33)+(R743*'UNIT VALUES'!$D$34),(Q743*'UNIT VALUES'!$D$31)+(T743*'UNIT VALUES'!$D$32)+(R743*'UNIT VALUES'!$D$34)))</f>
        <v>501225.08810978686</v>
      </c>
      <c r="W743" s="25">
        <f t="shared" si="23"/>
        <v>501225</v>
      </c>
      <c r="X743" s="30">
        <f>ROUND(IF(C743="22", W743*'UNIT VALUES'!$D$44, W743*'UNIT VALUES'!$D$36), 0)</f>
        <v>438171</v>
      </c>
      <c r="Y743" s="168">
        <f>ROUND(IF(C743="22", IF(U743&gt;V743,O743*'UNIT VALUES'!$D$38*'UNIT VALUES'!$D$44,O743*'UNIT VALUES'!$D$41*'UNIT VALUES'!$D$44),IF(U743&gt;V743, O743*'UNIT VALUES'!$D$28*'UNIT VALUES'!$D$36,0)), 0)</f>
        <v>0</v>
      </c>
      <c r="Z743" s="168">
        <f>ROUND(IF(C743="22", IF(U743&gt;V743,Q743*'UNIT VALUES'!$D$39*'UNIT VALUES'!$D$44,Q743*'UNIT VALUES'!$D$42*'UNIT VALUES'!$D$44), IF(U743&gt;V743, Q743*'UNIT VALUES'!$D$29*'UNIT VALUES'!$D$36, Q743*'UNIT VALUES'!$D$31*'UNIT VALUES'!$D$36)),0)</f>
        <v>52935</v>
      </c>
      <c r="AA743" s="168">
        <f>ROUND(IF(C743="22", IF(U743&gt;V743,0,R743*'UNIT VALUES'!$D$43*'UNIT VALUES'!$D$44),IF(CALCS!U743&gt;CALCS!V743,0,CALCS!R743*'UNIT VALUES'!$D$34*'UNIT VALUES'!$D$36)), 0)</f>
        <v>71211</v>
      </c>
      <c r="AB743" s="168">
        <f>ROUND(IF(C743="22",IF(U743&gt;V743,S743*'UNIT VALUES'!$D$40*'UNIT VALUES'!$D$44,0),IF(U743&gt;V743,S743*'UNIT VALUES'!$D$30*'UNIT VALUES'!$D$36)), 0)</f>
        <v>0</v>
      </c>
      <c r="AC743" s="168">
        <f>ROUND(IF(U743&gt;V743,0,IF(T743&gt;1, IF(C743="66", T743*'UNIT VALUES'!$D$33*'UNIT VALUES'!$D$36,T743*'UNIT VALUES'!$D$32*'UNIT VALUES'!$D$36),0)),0)</f>
        <v>314026</v>
      </c>
      <c r="AD743" t="str">
        <f t="shared" si="24"/>
        <v>340474</v>
      </c>
    </row>
    <row r="744" spans="1:30" x14ac:dyDescent="0.25">
      <c r="A744" s="176" t="s">
        <v>6132</v>
      </c>
      <c r="B744" s="176" t="s">
        <v>2104</v>
      </c>
      <c r="C744" s="176" t="s">
        <v>47</v>
      </c>
      <c r="D744" s="176" t="s">
        <v>48</v>
      </c>
      <c r="E744" s="176" t="s">
        <v>2105</v>
      </c>
      <c r="F744" s="176" t="s">
        <v>2001</v>
      </c>
      <c r="G744" s="176" t="s">
        <v>135</v>
      </c>
      <c r="H744" s="176" t="s">
        <v>23</v>
      </c>
      <c r="I744" s="176" t="s">
        <v>2130</v>
      </c>
      <c r="J744" s="176" t="s">
        <v>4652</v>
      </c>
      <c r="K744" s="176" t="s">
        <v>3344</v>
      </c>
      <c r="L744" s="176" t="s">
        <v>6133</v>
      </c>
      <c r="M744" s="177">
        <v>74388</v>
      </c>
      <c r="N744" s="177">
        <v>74388</v>
      </c>
      <c r="O744" s="177">
        <v>85845</v>
      </c>
      <c r="P744" s="177">
        <v>0</v>
      </c>
      <c r="Q744" s="177">
        <v>7698</v>
      </c>
      <c r="R744" s="177">
        <v>6292</v>
      </c>
      <c r="S744" s="177">
        <v>1740</v>
      </c>
      <c r="T744" s="24">
        <f>IF(P744&gt;0, ROUND(IF(IF(OR(C744="51", C744="52", C744="66"), (L744*'UNIT VALUES'!$C$26)-CALCS!P744,0)&gt;0, IF(OR(C744="51", C744="52", C744="66"), (L744*'UNIT VALUES'!$C$26)-CALCS!P744,0), 0), 0), ROUND(IF(IF(OR(C744="51", C744="52", C744="66"), (L744*'UNIT VALUES'!$C$26)-CALCS!O744,0)&gt;0, IF(OR(C744="51", C744="52", C744="66"), (L744*'UNIT VALUES'!$C$26)-CALCS!O744,0), 0), 0))</f>
        <v>43831</v>
      </c>
      <c r="U744" s="25">
        <f>IF(C744="22", (O744*'UNIT VALUES'!$D$38)+(Q744*'UNIT VALUES'!$D$39)+(S744*'UNIT VALUES'!$D$40), (O744*'UNIT VALUES'!$D$28)+(Q744*'UNIT VALUES'!$D$29)+(S744*'UNIT VALUES'!$D$30))</f>
        <v>677562.05033833755</v>
      </c>
      <c r="V744" s="25">
        <f>IF(C744="22",(O744*'UNIT VALUES'!$D$41)+(Q744*'UNIT VALUES'!$D$42)+(R744*'UNIT VALUES'!$D$43),IF(C744="66",(Q744*'UNIT VALUES'!$D$31)+(T744*'UNIT VALUES'!$D$33)+(R744*'UNIT VALUES'!$D$34),(Q744*'UNIT VALUES'!$D$31)+(T744*'UNIT VALUES'!$D$32)+(R744*'UNIT VALUES'!$D$34)))</f>
        <v>1197039.6670790757</v>
      </c>
      <c r="W744" s="25">
        <f t="shared" si="23"/>
        <v>1197040</v>
      </c>
      <c r="X744" s="30">
        <f>ROUND(IF(C744="22", W744*'UNIT VALUES'!$D$44, W744*'UNIT VALUES'!$D$36), 0)</f>
        <v>1046453</v>
      </c>
      <c r="Y744" s="168">
        <f>ROUND(IF(C744="22", IF(U744&gt;V744,O744*'UNIT VALUES'!$D$38*'UNIT VALUES'!$D$44,O744*'UNIT VALUES'!$D$41*'UNIT VALUES'!$D$44),IF(U744&gt;V744, O744*'UNIT VALUES'!$D$28*'UNIT VALUES'!$D$36,0)), 0)</f>
        <v>0</v>
      </c>
      <c r="Z744" s="168">
        <f>ROUND(IF(C744="22", IF(U744&gt;V744,Q744*'UNIT VALUES'!$D$39*'UNIT VALUES'!$D$44,Q744*'UNIT VALUES'!$D$42*'UNIT VALUES'!$D$44), IF(U744&gt;V744, Q744*'UNIT VALUES'!$D$29*'UNIT VALUES'!$D$36, Q744*'UNIT VALUES'!$D$31*'UNIT VALUES'!$D$36)),0)</f>
        <v>112754</v>
      </c>
      <c r="AA744" s="168">
        <f>ROUND(IF(C744="22", IF(U744&gt;V744,0,R744*'UNIT VALUES'!$D$43*'UNIT VALUES'!$D$44),IF(CALCS!U744&gt;CALCS!V744,0,CALCS!R744*'UNIT VALUES'!$D$34*'UNIT VALUES'!$D$36)), 0)</f>
        <v>450308</v>
      </c>
      <c r="AB744" s="168">
        <f>ROUND(IF(C744="22",IF(U744&gt;V744,S744*'UNIT VALUES'!$D$40*'UNIT VALUES'!$D$44,0),IF(U744&gt;V744,S744*'UNIT VALUES'!$D$30*'UNIT VALUES'!$D$36)), 0)</f>
        <v>0</v>
      </c>
      <c r="AC744" s="168">
        <f>ROUND(IF(U744&gt;V744,0,IF(T744&gt;1, IF(C744="66", T744*'UNIT VALUES'!$D$33*'UNIT VALUES'!$D$36,T744*'UNIT VALUES'!$D$32*'UNIT VALUES'!$D$36),0)),0)</f>
        <v>483391</v>
      </c>
      <c r="AD744" t="str">
        <f t="shared" si="24"/>
        <v>340540</v>
      </c>
    </row>
    <row r="745" spans="1:30" x14ac:dyDescent="0.25">
      <c r="A745" s="176" t="s">
        <v>6134</v>
      </c>
      <c r="B745" s="176" t="s">
        <v>2104</v>
      </c>
      <c r="C745" s="176" t="s">
        <v>47</v>
      </c>
      <c r="D745" s="176" t="s">
        <v>48</v>
      </c>
      <c r="E745" s="176" t="s">
        <v>2105</v>
      </c>
      <c r="F745" s="176" t="s">
        <v>808</v>
      </c>
      <c r="G745" s="176" t="s">
        <v>247</v>
      </c>
      <c r="H745" s="176" t="s">
        <v>2132</v>
      </c>
      <c r="I745" s="176" t="s">
        <v>23</v>
      </c>
      <c r="J745" s="176" t="s">
        <v>4652</v>
      </c>
      <c r="K745" s="176" t="s">
        <v>3344</v>
      </c>
      <c r="L745" s="176" t="s">
        <v>6135</v>
      </c>
      <c r="M745" s="177">
        <v>64455</v>
      </c>
      <c r="N745" s="177">
        <v>64455</v>
      </c>
      <c r="O745" s="177">
        <v>91837</v>
      </c>
      <c r="P745" s="177">
        <v>0</v>
      </c>
      <c r="Q745" s="177">
        <v>5604</v>
      </c>
      <c r="R745" s="177">
        <v>1522</v>
      </c>
      <c r="S745" s="177">
        <v>420</v>
      </c>
      <c r="T745" s="24">
        <f>IF(P745&gt;0, ROUND(IF(IF(OR(C745="51", C745="52", C745="66"), (L745*'UNIT VALUES'!$C$26)-CALCS!P745,0)&gt;0, IF(OR(C745="51", C745="52", C745="66"), (L745*'UNIT VALUES'!$C$26)-CALCS!P745,0), 0), 0), ROUND(IF(IF(OR(C745="51", C745="52", C745="66"), (L745*'UNIT VALUES'!$C$26)-CALCS!O745,0)&gt;0, IF(OR(C745="51", C745="52", C745="66"), (L745*'UNIT VALUES'!$C$26)-CALCS!O745,0), 0), 0))</f>
        <v>0</v>
      </c>
      <c r="U745" s="25">
        <f>IF(C745="22", (O745*'UNIT VALUES'!$D$38)+(Q745*'UNIT VALUES'!$D$39)+(S745*'UNIT VALUES'!$D$40), (O745*'UNIT VALUES'!$D$28)+(Q745*'UNIT VALUES'!$D$29)+(S745*'UNIT VALUES'!$D$30))</f>
        <v>416059.90383948752</v>
      </c>
      <c r="V745" s="25">
        <f>IF(C745="22",(O745*'UNIT VALUES'!$D$41)+(Q745*'UNIT VALUES'!$D$42)+(R745*'UNIT VALUES'!$D$43),IF(C745="66",(Q745*'UNIT VALUES'!$D$31)+(T745*'UNIT VALUES'!$D$33)+(R745*'UNIT VALUES'!$D$34),(Q745*'UNIT VALUES'!$D$31)+(T745*'UNIT VALUES'!$D$32)+(R745*'UNIT VALUES'!$D$34)))</f>
        <v>218496.33753708118</v>
      </c>
      <c r="W745" s="25">
        <f t="shared" si="23"/>
        <v>416060</v>
      </c>
      <c r="X745" s="30">
        <f>ROUND(IF(C745="22", W745*'UNIT VALUES'!$D$44, W745*'UNIT VALUES'!$D$36), 0)</f>
        <v>363720</v>
      </c>
      <c r="Y745" s="168">
        <f>ROUND(IF(C745="22", IF(U745&gt;V745,O745*'UNIT VALUES'!$D$38*'UNIT VALUES'!$D$44,O745*'UNIT VALUES'!$D$41*'UNIT VALUES'!$D$44),IF(U745&gt;V745, O745*'UNIT VALUES'!$D$28*'UNIT VALUES'!$D$36,0)), 0)</f>
        <v>166976</v>
      </c>
      <c r="Z745" s="168">
        <f>ROUND(IF(C745="22", IF(U745&gt;V745,Q745*'UNIT VALUES'!$D$39*'UNIT VALUES'!$D$44,Q745*'UNIT VALUES'!$D$42*'UNIT VALUES'!$D$44), IF(U745&gt;V745, Q745*'UNIT VALUES'!$D$29*'UNIT VALUES'!$D$36, Q745*'UNIT VALUES'!$D$31*'UNIT VALUES'!$D$36)),0)</f>
        <v>136804</v>
      </c>
      <c r="AA745" s="168">
        <f>ROUND(IF(C745="22", IF(U745&gt;V745,0,R745*'UNIT VALUES'!$D$43*'UNIT VALUES'!$D$44),IF(CALCS!U745&gt;CALCS!V745,0,CALCS!R745*'UNIT VALUES'!$D$34*'UNIT VALUES'!$D$36)), 0)</f>
        <v>0</v>
      </c>
      <c r="AB745" s="168">
        <f>ROUND(IF(C745="22",IF(U745&gt;V745,S745*'UNIT VALUES'!$D$40*'UNIT VALUES'!$D$44,0),IF(U745&gt;V745,S745*'UNIT VALUES'!$D$30*'UNIT VALUES'!$D$36)), 0)</f>
        <v>59940</v>
      </c>
      <c r="AC745" s="168">
        <f>ROUND(IF(U745&gt;V745,0,IF(T745&gt;1, IF(C745="66", T745*'UNIT VALUES'!$D$33*'UNIT VALUES'!$D$36,T745*'UNIT VALUES'!$D$32*'UNIT VALUES'!$D$36),0)),0)</f>
        <v>0</v>
      </c>
      <c r="AD745" t="str">
        <f t="shared" si="24"/>
        <v>340672</v>
      </c>
    </row>
    <row r="746" spans="1:30" x14ac:dyDescent="0.25">
      <c r="A746" s="176" t="s">
        <v>6136</v>
      </c>
      <c r="B746" s="176" t="s">
        <v>2104</v>
      </c>
      <c r="C746" s="176" t="s">
        <v>47</v>
      </c>
      <c r="D746" s="176" t="s">
        <v>48</v>
      </c>
      <c r="E746" s="176" t="s">
        <v>2105</v>
      </c>
      <c r="F746" s="176" t="s">
        <v>966</v>
      </c>
      <c r="G746" s="176" t="s">
        <v>170</v>
      </c>
      <c r="H746" s="176" t="s">
        <v>23</v>
      </c>
      <c r="I746" s="176" t="s">
        <v>2134</v>
      </c>
      <c r="J746" s="176" t="s">
        <v>2115</v>
      </c>
      <c r="K746" s="176" t="s">
        <v>3344</v>
      </c>
      <c r="L746" s="176" t="s">
        <v>6137</v>
      </c>
      <c r="M746" s="177">
        <v>77938</v>
      </c>
      <c r="N746" s="177">
        <v>77690</v>
      </c>
      <c r="O746" s="177">
        <v>64789</v>
      </c>
      <c r="P746" s="177">
        <v>0</v>
      </c>
      <c r="Q746" s="177">
        <v>13387</v>
      </c>
      <c r="R746" s="177">
        <v>8389</v>
      </c>
      <c r="S746" s="177">
        <v>1173</v>
      </c>
      <c r="T746" s="24">
        <f>IF(P746&gt;0, ROUND(IF(IF(OR(C746="51", C746="52", C746="66"), (L746*'UNIT VALUES'!$C$26)-CALCS!P746,0)&gt;0, IF(OR(C746="51", C746="52", C746="66"), (L746*'UNIT VALUES'!$C$26)-CALCS!P746,0), 0), 0), ROUND(IF(IF(OR(C746="51", C746="52", C746="66"), (L746*'UNIT VALUES'!$C$26)-CALCS!O746,0)&gt;0, IF(OR(C746="51", C746="52", C746="66"), (L746*'UNIT VALUES'!$C$26)-CALCS!O746,0), 0), 0))</f>
        <v>57265</v>
      </c>
      <c r="U746" s="25">
        <f>IF(C746="22", (O746*'UNIT VALUES'!$D$38)+(Q746*'UNIT VALUES'!$D$39)+(S746*'UNIT VALUES'!$D$40), (O746*'UNIT VALUES'!$D$28)+(Q746*'UNIT VALUES'!$D$29)+(S746*'UNIT VALUES'!$D$30))</f>
        <v>700071.04250867874</v>
      </c>
      <c r="V746" s="25">
        <f>IF(C746="22",(O746*'UNIT VALUES'!$D$41)+(Q746*'UNIT VALUES'!$D$42)+(R746*'UNIT VALUES'!$D$43),IF(C746="66",(Q746*'UNIT VALUES'!$D$31)+(T746*'UNIT VALUES'!$D$33)+(R746*'UNIT VALUES'!$D$34),(Q746*'UNIT VALUES'!$D$31)+(T746*'UNIT VALUES'!$D$32)+(R746*'UNIT VALUES'!$D$34)))</f>
        <v>1633511.0486714821</v>
      </c>
      <c r="W746" s="25">
        <f t="shared" si="23"/>
        <v>1633511</v>
      </c>
      <c r="X746" s="30">
        <f>ROUND(IF(C746="22", W746*'UNIT VALUES'!$D$44, W746*'UNIT VALUES'!$D$36), 0)</f>
        <v>1428016</v>
      </c>
      <c r="Y746" s="168">
        <f>ROUND(IF(C746="22", IF(U746&gt;V746,O746*'UNIT VALUES'!$D$38*'UNIT VALUES'!$D$44,O746*'UNIT VALUES'!$D$41*'UNIT VALUES'!$D$44),IF(U746&gt;V746, O746*'UNIT VALUES'!$D$28*'UNIT VALUES'!$D$36,0)), 0)</f>
        <v>0</v>
      </c>
      <c r="Z746" s="168">
        <f>ROUND(IF(C746="22", IF(U746&gt;V746,Q746*'UNIT VALUES'!$D$39*'UNIT VALUES'!$D$44,Q746*'UNIT VALUES'!$D$42*'UNIT VALUES'!$D$44), IF(U746&gt;V746, Q746*'UNIT VALUES'!$D$29*'UNIT VALUES'!$D$36, Q746*'UNIT VALUES'!$D$31*'UNIT VALUES'!$D$36)),0)</f>
        <v>196081</v>
      </c>
      <c r="AA746" s="168">
        <f>ROUND(IF(C746="22", IF(U746&gt;V746,0,R746*'UNIT VALUES'!$D$43*'UNIT VALUES'!$D$44),IF(CALCS!U746&gt;CALCS!V746,0,CALCS!R746*'UNIT VALUES'!$D$34*'UNIT VALUES'!$D$36)), 0)</f>
        <v>600387</v>
      </c>
      <c r="AB746" s="168">
        <f>ROUND(IF(C746="22",IF(U746&gt;V746,S746*'UNIT VALUES'!$D$40*'UNIT VALUES'!$D$44,0),IF(U746&gt;V746,S746*'UNIT VALUES'!$D$30*'UNIT VALUES'!$D$36)), 0)</f>
        <v>0</v>
      </c>
      <c r="AC746" s="168">
        <f>ROUND(IF(U746&gt;V746,0,IF(T746&gt;1, IF(C746="66", T746*'UNIT VALUES'!$D$33*'UNIT VALUES'!$D$36,T746*'UNIT VALUES'!$D$32*'UNIT VALUES'!$D$36),0)),0)</f>
        <v>631548</v>
      </c>
      <c r="AD746" t="str">
        <f t="shared" si="24"/>
        <v>340732</v>
      </c>
    </row>
    <row r="747" spans="1:30" x14ac:dyDescent="0.25">
      <c r="A747" s="176" t="s">
        <v>6138</v>
      </c>
      <c r="B747" s="176" t="s">
        <v>2104</v>
      </c>
      <c r="C747" s="176" t="s">
        <v>47</v>
      </c>
      <c r="D747" s="176" t="s">
        <v>48</v>
      </c>
      <c r="E747" s="176" t="s">
        <v>2105</v>
      </c>
      <c r="F747" s="176" t="s">
        <v>2136</v>
      </c>
      <c r="G747" s="176" t="s">
        <v>1624</v>
      </c>
      <c r="H747" s="176" t="s">
        <v>2137</v>
      </c>
      <c r="I747" s="176" t="s">
        <v>23</v>
      </c>
      <c r="J747" s="176" t="s">
        <v>4652</v>
      </c>
      <c r="K747" s="176" t="s">
        <v>3344</v>
      </c>
      <c r="L747" s="176" t="s">
        <v>6139</v>
      </c>
      <c r="M747" s="177">
        <v>70193</v>
      </c>
      <c r="N747" s="177">
        <v>70193</v>
      </c>
      <c r="O747" s="177">
        <v>101996</v>
      </c>
      <c r="P747" s="177">
        <v>0</v>
      </c>
      <c r="Q747" s="177">
        <v>5152</v>
      </c>
      <c r="R747" s="177">
        <v>2250</v>
      </c>
      <c r="S747" s="177">
        <v>1597</v>
      </c>
      <c r="T747" s="24">
        <f>IF(P747&gt;0, ROUND(IF(IF(OR(C747="51", C747="52", C747="66"), (L747*'UNIT VALUES'!$C$26)-CALCS!P747,0)&gt;0, IF(OR(C747="51", C747="52", C747="66"), (L747*'UNIT VALUES'!$C$26)-CALCS!P747,0), 0), 0), ROUND(IF(IF(OR(C747="51", C747="52", C747="66"), (L747*'UNIT VALUES'!$C$26)-CALCS!O747,0)&gt;0, IF(OR(C747="51", C747="52", C747="66"), (L747*'UNIT VALUES'!$C$26)-CALCS!O747,0), 0), 0))</f>
        <v>0</v>
      </c>
      <c r="U747" s="25">
        <f>IF(C747="22", (O747*'UNIT VALUES'!$D$38)+(Q747*'UNIT VALUES'!$D$39)+(S747*'UNIT VALUES'!$D$40), (O747*'UNIT VALUES'!$D$28)+(Q747*'UNIT VALUES'!$D$29)+(S747*'UNIT VALUES'!$D$30))</f>
        <v>616711.85863775294</v>
      </c>
      <c r="V747" s="25">
        <f>IF(C747="22",(O747*'UNIT VALUES'!$D$41)+(Q747*'UNIT VALUES'!$D$42)+(R747*'UNIT VALUES'!$D$43),IF(C747="66",(Q747*'UNIT VALUES'!$D$31)+(T747*'UNIT VALUES'!$D$33)+(R747*'UNIT VALUES'!$D$34),(Q747*'UNIT VALUES'!$D$31)+(T747*'UNIT VALUES'!$D$32)+(R747*'UNIT VALUES'!$D$34)))</f>
        <v>270522.46299401182</v>
      </c>
      <c r="W747" s="25">
        <f t="shared" si="23"/>
        <v>616712</v>
      </c>
      <c r="X747" s="30">
        <f>ROUND(IF(C747="22", W747*'UNIT VALUES'!$D$44, W747*'UNIT VALUES'!$D$36), 0)</f>
        <v>539130</v>
      </c>
      <c r="Y747" s="168">
        <f>ROUND(IF(C747="22", IF(U747&gt;V747,O747*'UNIT VALUES'!$D$38*'UNIT VALUES'!$D$44,O747*'UNIT VALUES'!$D$41*'UNIT VALUES'!$D$44),IF(U747&gt;V747, O747*'UNIT VALUES'!$D$28*'UNIT VALUES'!$D$36,0)), 0)</f>
        <v>185447</v>
      </c>
      <c r="Z747" s="168">
        <f>ROUND(IF(C747="22", IF(U747&gt;V747,Q747*'UNIT VALUES'!$D$39*'UNIT VALUES'!$D$44,Q747*'UNIT VALUES'!$D$42*'UNIT VALUES'!$D$44), IF(U747&gt;V747, Q747*'UNIT VALUES'!$D$29*'UNIT VALUES'!$D$36, Q747*'UNIT VALUES'!$D$31*'UNIT VALUES'!$D$36)),0)</f>
        <v>125770</v>
      </c>
      <c r="AA747" s="168">
        <f>ROUND(IF(C747="22", IF(U747&gt;V747,0,R747*'UNIT VALUES'!$D$43*'UNIT VALUES'!$D$44),IF(CALCS!U747&gt;CALCS!V747,0,CALCS!R747*'UNIT VALUES'!$D$34*'UNIT VALUES'!$D$36)), 0)</f>
        <v>0</v>
      </c>
      <c r="AB747" s="168">
        <f>ROUND(IF(C747="22",IF(U747&gt;V747,S747*'UNIT VALUES'!$D$40*'UNIT VALUES'!$D$44,0),IF(U747&gt;V747,S747*'UNIT VALUES'!$D$30*'UNIT VALUES'!$D$36)), 0)</f>
        <v>227913</v>
      </c>
      <c r="AC747" s="168">
        <f>ROUND(IF(U747&gt;V747,0,IF(T747&gt;1, IF(C747="66", T747*'UNIT VALUES'!$D$33*'UNIT VALUES'!$D$36,T747*'UNIT VALUES'!$D$32*'UNIT VALUES'!$D$36),0)),0)</f>
        <v>0</v>
      </c>
      <c r="AD747" t="str">
        <f t="shared" si="24"/>
        <v>340780</v>
      </c>
    </row>
    <row r="748" spans="1:30" x14ac:dyDescent="0.25">
      <c r="A748" s="176" t="s">
        <v>6140</v>
      </c>
      <c r="B748" s="176" t="s">
        <v>2104</v>
      </c>
      <c r="C748" s="176" t="s">
        <v>47</v>
      </c>
      <c r="D748" s="176" t="s">
        <v>48</v>
      </c>
      <c r="E748" s="176" t="s">
        <v>2105</v>
      </c>
      <c r="F748" s="176" t="s">
        <v>1230</v>
      </c>
      <c r="G748" s="176" t="s">
        <v>454</v>
      </c>
      <c r="H748" s="176" t="s">
        <v>23</v>
      </c>
      <c r="I748" s="176" t="s">
        <v>1247</v>
      </c>
      <c r="J748" s="176" t="s">
        <v>2115</v>
      </c>
      <c r="K748" s="176" t="s">
        <v>3344</v>
      </c>
      <c r="L748" s="176" t="s">
        <v>6141</v>
      </c>
      <c r="M748" s="177">
        <v>107311</v>
      </c>
      <c r="N748" s="177">
        <v>106201</v>
      </c>
      <c r="O748" s="177">
        <v>128640</v>
      </c>
      <c r="P748" s="177">
        <v>0</v>
      </c>
      <c r="Q748" s="177">
        <v>23835</v>
      </c>
      <c r="R748" s="177">
        <v>9958</v>
      </c>
      <c r="S748" s="177">
        <v>6743</v>
      </c>
      <c r="T748" s="24">
        <f>IF(P748&gt;0, ROUND(IF(IF(OR(C748="51", C748="52", C748="66"), (L748*'UNIT VALUES'!$C$26)-CALCS!P748,0)&gt;0, IF(OR(C748="51", C748="52", C748="66"), (L748*'UNIT VALUES'!$C$26)-CALCS!P748,0), 0), 0), ROUND(IF(IF(OR(C748="51", C748="52", C748="66"), (L748*'UNIT VALUES'!$C$26)-CALCS!O748,0)&gt;0, IF(OR(C748="51", C748="52", C748="66"), (L748*'UNIT VALUES'!$C$26)-CALCS!O748,0), 0), 0))</f>
        <v>41501</v>
      </c>
      <c r="U748" s="25">
        <f>IF(C748="22", (O748*'UNIT VALUES'!$D$38)+(Q748*'UNIT VALUES'!$D$39)+(S748*'UNIT VALUES'!$D$40), (O748*'UNIT VALUES'!$D$28)+(Q748*'UNIT VALUES'!$D$29)+(S748*'UNIT VALUES'!$D$30))</f>
        <v>2033929.8638838148</v>
      </c>
      <c r="V748" s="25">
        <f>IF(C748="22",(O748*'UNIT VALUES'!$D$41)+(Q748*'UNIT VALUES'!$D$42)+(R748*'UNIT VALUES'!$D$43),IF(C748="66",(Q748*'UNIT VALUES'!$D$31)+(T748*'UNIT VALUES'!$D$33)+(R748*'UNIT VALUES'!$D$34),(Q748*'UNIT VALUES'!$D$31)+(T748*'UNIT VALUES'!$D$32)+(R748*'UNIT VALUES'!$D$34)))</f>
        <v>1738144.4077597796</v>
      </c>
      <c r="W748" s="25">
        <f t="shared" si="23"/>
        <v>2033930</v>
      </c>
      <c r="X748" s="30">
        <f>ROUND(IF(C748="22", W748*'UNIT VALUES'!$D$44, W748*'UNIT VALUES'!$D$36), 0)</f>
        <v>1778063</v>
      </c>
      <c r="Y748" s="168">
        <f>ROUND(IF(C748="22", IF(U748&gt;V748,O748*'UNIT VALUES'!$D$38*'UNIT VALUES'!$D$44,O748*'UNIT VALUES'!$D$41*'UNIT VALUES'!$D$44),IF(U748&gt;V748, O748*'UNIT VALUES'!$D$28*'UNIT VALUES'!$D$36,0)), 0)</f>
        <v>233890</v>
      </c>
      <c r="Z748" s="168">
        <f>ROUND(IF(C748="22", IF(U748&gt;V748,Q748*'UNIT VALUES'!$D$39*'UNIT VALUES'!$D$44,Q748*'UNIT VALUES'!$D$42*'UNIT VALUES'!$D$44), IF(U748&gt;V748, Q748*'UNIT VALUES'!$D$29*'UNIT VALUES'!$D$36, Q748*'UNIT VALUES'!$D$31*'UNIT VALUES'!$D$36)),0)</f>
        <v>581858</v>
      </c>
      <c r="AA748" s="168">
        <f>ROUND(IF(C748="22", IF(U748&gt;V748,0,R748*'UNIT VALUES'!$D$43*'UNIT VALUES'!$D$44),IF(CALCS!U748&gt;CALCS!V748,0,CALCS!R748*'UNIT VALUES'!$D$34*'UNIT VALUES'!$D$36)), 0)</f>
        <v>0</v>
      </c>
      <c r="AB748" s="168">
        <f>ROUND(IF(C748="22",IF(U748&gt;V748,S748*'UNIT VALUES'!$D$40*'UNIT VALUES'!$D$44,0),IF(U748&gt;V748,S748*'UNIT VALUES'!$D$30*'UNIT VALUES'!$D$36)), 0)</f>
        <v>962315</v>
      </c>
      <c r="AC748" s="168">
        <f>ROUND(IF(U748&gt;V748,0,IF(T748&gt;1, IF(C748="66", T748*'UNIT VALUES'!$D$33*'UNIT VALUES'!$D$36,T748*'UNIT VALUES'!$D$32*'UNIT VALUES'!$D$36),0)),0)</f>
        <v>0</v>
      </c>
      <c r="AD748" t="str">
        <f t="shared" si="24"/>
        <v>340798</v>
      </c>
    </row>
    <row r="749" spans="1:30" x14ac:dyDescent="0.25">
      <c r="A749" s="176" t="s">
        <v>6142</v>
      </c>
      <c r="B749" s="176" t="s">
        <v>2104</v>
      </c>
      <c r="C749" s="176" t="s">
        <v>47</v>
      </c>
      <c r="D749" s="176" t="s">
        <v>48</v>
      </c>
      <c r="E749" s="176" t="s">
        <v>2105</v>
      </c>
      <c r="F749" s="176" t="s">
        <v>2140</v>
      </c>
      <c r="G749" s="176" t="s">
        <v>1014</v>
      </c>
      <c r="H749" s="176" t="s">
        <v>2141</v>
      </c>
      <c r="I749" s="176" t="s">
        <v>23</v>
      </c>
      <c r="J749" s="176" t="s">
        <v>2142</v>
      </c>
      <c r="K749" s="176" t="s">
        <v>3344</v>
      </c>
      <c r="L749" s="176" t="s">
        <v>6143</v>
      </c>
      <c r="M749" s="177">
        <v>0</v>
      </c>
      <c r="N749" s="177">
        <v>0</v>
      </c>
      <c r="O749" s="177">
        <v>35982</v>
      </c>
      <c r="P749" s="177">
        <v>0</v>
      </c>
      <c r="Q749" s="177">
        <v>3652</v>
      </c>
      <c r="R749" s="177">
        <v>1706</v>
      </c>
      <c r="S749" s="177">
        <v>223</v>
      </c>
      <c r="T749" s="24">
        <f>IF(P749&gt;0, ROUND(IF(IF(OR(C749="51", C749="52", C749="66"), (L749*'UNIT VALUES'!$C$26)-CALCS!P749,0)&gt;0, IF(OR(C749="51", C749="52", C749="66"), (L749*'UNIT VALUES'!$C$26)-CALCS!P749,0), 0), 0), ROUND(IF(IF(OR(C749="51", C749="52", C749="66"), (L749*'UNIT VALUES'!$C$26)-CALCS!O749,0)&gt;0, IF(OR(C749="51", C749="52", C749="66"), (L749*'UNIT VALUES'!$C$26)-CALCS!O749,0), 0), 0))</f>
        <v>6085</v>
      </c>
      <c r="U749" s="25">
        <f>IF(C749="22", (O749*'UNIT VALUES'!$D$38)+(Q749*'UNIT VALUES'!$D$39)+(S749*'UNIT VALUES'!$D$40), (O749*'UNIT VALUES'!$D$28)+(Q749*'UNIT VALUES'!$D$29)+(S749*'UNIT VALUES'!$D$30))</f>
        <v>213222.18847483187</v>
      </c>
      <c r="V749" s="25">
        <f>IF(C749="22",(O749*'UNIT VALUES'!$D$41)+(Q749*'UNIT VALUES'!$D$42)+(R749*'UNIT VALUES'!$D$43),IF(C749="66",(Q749*'UNIT VALUES'!$D$31)+(T749*'UNIT VALUES'!$D$33)+(R749*'UNIT VALUES'!$D$34),(Q749*'UNIT VALUES'!$D$31)+(T749*'UNIT VALUES'!$D$32)+(R749*'UNIT VALUES'!$D$34)))</f>
        <v>277619.94191412244</v>
      </c>
      <c r="W749" s="25">
        <f t="shared" si="23"/>
        <v>277620</v>
      </c>
      <c r="X749" s="30">
        <f>ROUND(IF(C749="22", W749*'UNIT VALUES'!$D$44, W749*'UNIT VALUES'!$D$36), 0)</f>
        <v>242696</v>
      </c>
      <c r="Y749" s="168">
        <f>ROUND(IF(C749="22", IF(U749&gt;V749,O749*'UNIT VALUES'!$D$38*'UNIT VALUES'!$D$44,O749*'UNIT VALUES'!$D$41*'UNIT VALUES'!$D$44),IF(U749&gt;V749, O749*'UNIT VALUES'!$D$28*'UNIT VALUES'!$D$36,0)), 0)</f>
        <v>0</v>
      </c>
      <c r="Z749" s="168">
        <f>ROUND(IF(C749="22", IF(U749&gt;V749,Q749*'UNIT VALUES'!$D$39*'UNIT VALUES'!$D$44,Q749*'UNIT VALUES'!$D$42*'UNIT VALUES'!$D$44), IF(U749&gt;V749, Q749*'UNIT VALUES'!$D$29*'UNIT VALUES'!$D$36, Q749*'UNIT VALUES'!$D$31*'UNIT VALUES'!$D$36)),0)</f>
        <v>53491</v>
      </c>
      <c r="AA749" s="168">
        <f>ROUND(IF(C749="22", IF(U749&gt;V749,0,R749*'UNIT VALUES'!$D$43*'UNIT VALUES'!$D$44),IF(CALCS!U749&gt;CALCS!V749,0,CALCS!R749*'UNIT VALUES'!$D$34*'UNIT VALUES'!$D$36)), 0)</f>
        <v>122096</v>
      </c>
      <c r="AB749" s="168">
        <f>ROUND(IF(C749="22",IF(U749&gt;V749,S749*'UNIT VALUES'!$D$40*'UNIT VALUES'!$D$44,0),IF(U749&gt;V749,S749*'UNIT VALUES'!$D$30*'UNIT VALUES'!$D$36)), 0)</f>
        <v>0</v>
      </c>
      <c r="AC749" s="168">
        <f>ROUND(IF(U749&gt;V749,0,IF(T749&gt;1, IF(C749="66", T749*'UNIT VALUES'!$D$33*'UNIT VALUES'!$D$36,T749*'UNIT VALUES'!$D$32*'UNIT VALUES'!$D$36),0)),0)</f>
        <v>67109</v>
      </c>
      <c r="AD749" t="str">
        <f t="shared" si="24"/>
        <v>340870</v>
      </c>
    </row>
    <row r="750" spans="1:30" x14ac:dyDescent="0.25">
      <c r="A750" s="176" t="s">
        <v>6144</v>
      </c>
      <c r="B750" s="176" t="s">
        <v>2104</v>
      </c>
      <c r="C750" s="176" t="s">
        <v>47</v>
      </c>
      <c r="D750" s="176" t="s">
        <v>48</v>
      </c>
      <c r="E750" s="176" t="s">
        <v>2105</v>
      </c>
      <c r="F750" s="176" t="s">
        <v>980</v>
      </c>
      <c r="G750" s="176" t="s">
        <v>161</v>
      </c>
      <c r="H750" s="176" t="s">
        <v>2144</v>
      </c>
      <c r="I750" s="176" t="s">
        <v>23</v>
      </c>
      <c r="J750" s="176" t="s">
        <v>2115</v>
      </c>
      <c r="K750" s="176" t="s">
        <v>3344</v>
      </c>
      <c r="L750" s="176" t="s">
        <v>6145</v>
      </c>
      <c r="M750" s="177">
        <v>31358</v>
      </c>
      <c r="N750" s="177">
        <v>31358</v>
      </c>
      <c r="O750" s="177">
        <v>66311</v>
      </c>
      <c r="P750" s="177">
        <v>0</v>
      </c>
      <c r="Q750" s="177">
        <v>3401</v>
      </c>
      <c r="R750" s="177">
        <v>1232</v>
      </c>
      <c r="S750" s="177">
        <v>363</v>
      </c>
      <c r="T750" s="24">
        <f>IF(P750&gt;0, ROUND(IF(IF(OR(C750="51", C750="52", C750="66"), (L750*'UNIT VALUES'!$C$26)-CALCS!P750,0)&gt;0, IF(OR(C750="51", C750="52", C750="66"), (L750*'UNIT VALUES'!$C$26)-CALCS!P750,0), 0), 0), ROUND(IF(IF(OR(C750="51", C750="52", C750="66"), (L750*'UNIT VALUES'!$C$26)-CALCS!O750,0)&gt;0, IF(OR(C750="51", C750="52", C750="66"), (L750*'UNIT VALUES'!$C$26)-CALCS!O750,0), 0), 0))</f>
        <v>0</v>
      </c>
      <c r="U750" s="25">
        <f>IF(C750="22", (O750*'UNIT VALUES'!$D$38)+(Q750*'UNIT VALUES'!$D$39)+(S750*'UNIT VALUES'!$D$40), (O750*'UNIT VALUES'!$D$28)+(Q750*'UNIT VALUES'!$D$29)+(S750*'UNIT VALUES'!$D$30))</f>
        <v>292146.84077005112</v>
      </c>
      <c r="V750" s="25">
        <f>IF(C750="22",(O750*'UNIT VALUES'!$D$41)+(Q750*'UNIT VALUES'!$D$42)+(R750*'UNIT VALUES'!$D$43),IF(C750="66",(Q750*'UNIT VALUES'!$D$31)+(T750*'UNIT VALUES'!$D$33)+(R750*'UNIT VALUES'!$D$34),(Q750*'UNIT VALUES'!$D$31)+(T750*'UNIT VALUES'!$D$32)+(R750*'UNIT VALUES'!$D$34)))</f>
        <v>157843.81176682987</v>
      </c>
      <c r="W750" s="25">
        <f t="shared" si="23"/>
        <v>292147</v>
      </c>
      <c r="X750" s="30">
        <f>ROUND(IF(C750="22", W750*'UNIT VALUES'!$D$44, W750*'UNIT VALUES'!$D$36), 0)</f>
        <v>255395</v>
      </c>
      <c r="Y750" s="168">
        <f>ROUND(IF(C750="22", IF(U750&gt;V750,O750*'UNIT VALUES'!$D$38*'UNIT VALUES'!$D$44,O750*'UNIT VALUES'!$D$41*'UNIT VALUES'!$D$44),IF(U750&gt;V750, O750*'UNIT VALUES'!$D$28*'UNIT VALUES'!$D$36,0)), 0)</f>
        <v>120565</v>
      </c>
      <c r="Z750" s="168">
        <f>ROUND(IF(C750="22", IF(U750&gt;V750,Q750*'UNIT VALUES'!$D$39*'UNIT VALUES'!$D$44,Q750*'UNIT VALUES'!$D$42*'UNIT VALUES'!$D$44), IF(U750&gt;V750, Q750*'UNIT VALUES'!$D$29*'UNIT VALUES'!$D$36, Q750*'UNIT VALUES'!$D$31*'UNIT VALUES'!$D$36)),0)</f>
        <v>83025</v>
      </c>
      <c r="AA750" s="168">
        <f>ROUND(IF(C750="22", IF(U750&gt;V750,0,R750*'UNIT VALUES'!$D$43*'UNIT VALUES'!$D$44),IF(CALCS!U750&gt;CALCS!V750,0,CALCS!R750*'UNIT VALUES'!$D$34*'UNIT VALUES'!$D$36)), 0)</f>
        <v>0</v>
      </c>
      <c r="AB750" s="168">
        <f>ROUND(IF(C750="22",IF(U750&gt;V750,S750*'UNIT VALUES'!$D$40*'UNIT VALUES'!$D$44,0),IF(U750&gt;V750,S750*'UNIT VALUES'!$D$30*'UNIT VALUES'!$D$36)), 0)</f>
        <v>51805</v>
      </c>
      <c r="AC750" s="168">
        <f>ROUND(IF(U750&gt;V750,0,IF(T750&gt;1, IF(C750="66", T750*'UNIT VALUES'!$D$33*'UNIT VALUES'!$D$36,T750*'UNIT VALUES'!$D$32*'UNIT VALUES'!$D$36),0)),0)</f>
        <v>0</v>
      </c>
      <c r="AD750" t="str">
        <f t="shared" si="24"/>
        <v>341008</v>
      </c>
    </row>
    <row r="751" spans="1:30" x14ac:dyDescent="0.25">
      <c r="A751" s="176" t="s">
        <v>6146</v>
      </c>
      <c r="B751" s="176" t="s">
        <v>2104</v>
      </c>
      <c r="C751" s="176" t="s">
        <v>47</v>
      </c>
      <c r="D751" s="176" t="s">
        <v>48</v>
      </c>
      <c r="E751" s="176" t="s">
        <v>2105</v>
      </c>
      <c r="F751" s="176" t="s">
        <v>2146</v>
      </c>
      <c r="G751" s="176" t="s">
        <v>108</v>
      </c>
      <c r="H751" s="176" t="s">
        <v>2147</v>
      </c>
      <c r="I751" s="176" t="s">
        <v>23</v>
      </c>
      <c r="J751" s="176" t="s">
        <v>2125</v>
      </c>
      <c r="K751" s="176" t="s">
        <v>3344</v>
      </c>
      <c r="L751" s="176" t="s">
        <v>6147</v>
      </c>
      <c r="M751" s="177">
        <v>45156</v>
      </c>
      <c r="N751" s="177">
        <v>45156</v>
      </c>
      <c r="O751" s="177">
        <v>63941</v>
      </c>
      <c r="P751" s="177">
        <v>0</v>
      </c>
      <c r="Q751" s="177">
        <v>5541</v>
      </c>
      <c r="R751" s="177">
        <v>1172</v>
      </c>
      <c r="S751" s="177">
        <v>265</v>
      </c>
      <c r="T751" s="24">
        <f>IF(P751&gt;0, ROUND(IF(IF(OR(C751="51", C751="52", C751="66"), (L751*'UNIT VALUES'!$C$26)-CALCS!P751,0)&gt;0, IF(OR(C751="51", C751="52", C751="66"), (L751*'UNIT VALUES'!$C$26)-CALCS!P751,0), 0), 0), ROUND(IF(IF(OR(C751="51", C751="52", C751="66"), (L751*'UNIT VALUES'!$C$26)-CALCS!O751,0)&gt;0, IF(OR(C751="51", C751="52", C751="66"), (L751*'UNIT VALUES'!$C$26)-CALCS!O751,0), 0), 0))</f>
        <v>0</v>
      </c>
      <c r="U751" s="25">
        <f>IF(C751="22", (O751*'UNIT VALUES'!$D$38)+(Q751*'UNIT VALUES'!$D$39)+(S751*'UNIT VALUES'!$D$40), (O751*'UNIT VALUES'!$D$28)+(Q751*'UNIT VALUES'!$D$29)+(S751*'UNIT VALUES'!$D$30))</f>
        <v>330978.30610565183</v>
      </c>
      <c r="V751" s="25">
        <f>IF(C751="22",(O751*'UNIT VALUES'!$D$41)+(Q751*'UNIT VALUES'!$D$42)+(R751*'UNIT VALUES'!$D$43),IF(C751="66",(Q751*'UNIT VALUES'!$D$31)+(T751*'UNIT VALUES'!$D$33)+(R751*'UNIT VALUES'!$D$34),(Q751*'UNIT VALUES'!$D$31)+(T751*'UNIT VALUES'!$D$32)+(R751*'UNIT VALUES'!$D$34)))</f>
        <v>188787.25155671104</v>
      </c>
      <c r="W751" s="25">
        <f t="shared" si="23"/>
        <v>330978</v>
      </c>
      <c r="X751" s="30">
        <f>ROUND(IF(C751="22", W751*'UNIT VALUES'!$D$44, W751*'UNIT VALUES'!$D$36), 0)</f>
        <v>289341</v>
      </c>
      <c r="Y751" s="168">
        <f>ROUND(IF(C751="22", IF(U751&gt;V751,O751*'UNIT VALUES'!$D$38*'UNIT VALUES'!$D$44,O751*'UNIT VALUES'!$D$41*'UNIT VALUES'!$D$44),IF(U751&gt;V751, O751*'UNIT VALUES'!$D$28*'UNIT VALUES'!$D$36,0)), 0)</f>
        <v>116256</v>
      </c>
      <c r="Z751" s="168">
        <f>ROUND(IF(C751="22", IF(U751&gt;V751,Q751*'UNIT VALUES'!$D$39*'UNIT VALUES'!$D$44,Q751*'UNIT VALUES'!$D$42*'UNIT VALUES'!$D$44), IF(U751&gt;V751, Q751*'UNIT VALUES'!$D$29*'UNIT VALUES'!$D$36, Q751*'UNIT VALUES'!$D$31*'UNIT VALUES'!$D$36)),0)</f>
        <v>135266</v>
      </c>
      <c r="AA751" s="168">
        <f>ROUND(IF(C751="22", IF(U751&gt;V751,0,R751*'UNIT VALUES'!$D$43*'UNIT VALUES'!$D$44),IF(CALCS!U751&gt;CALCS!V751,0,CALCS!R751*'UNIT VALUES'!$D$34*'UNIT VALUES'!$D$36)), 0)</f>
        <v>0</v>
      </c>
      <c r="AB751" s="168">
        <f>ROUND(IF(C751="22",IF(U751&gt;V751,S751*'UNIT VALUES'!$D$40*'UNIT VALUES'!$D$44,0),IF(U751&gt;V751,S751*'UNIT VALUES'!$D$30*'UNIT VALUES'!$D$36)), 0)</f>
        <v>37819</v>
      </c>
      <c r="AC751" s="168">
        <f>ROUND(IF(U751&gt;V751,0,IF(T751&gt;1, IF(C751="66", T751*'UNIT VALUES'!$D$33*'UNIT VALUES'!$D$36,T751*'UNIT VALUES'!$D$32*'UNIT VALUES'!$D$36),0)),0)</f>
        <v>0</v>
      </c>
      <c r="AD751" t="str">
        <f t="shared" si="24"/>
        <v>341110</v>
      </c>
    </row>
    <row r="752" spans="1:30" x14ac:dyDescent="0.25">
      <c r="A752" s="176" t="s">
        <v>6148</v>
      </c>
      <c r="B752" s="176" t="s">
        <v>2104</v>
      </c>
      <c r="C752" s="176" t="s">
        <v>47</v>
      </c>
      <c r="D752" s="176" t="s">
        <v>48</v>
      </c>
      <c r="E752" s="176" t="s">
        <v>2105</v>
      </c>
      <c r="F752" s="176" t="s">
        <v>75</v>
      </c>
      <c r="G752" s="176" t="s">
        <v>1014</v>
      </c>
      <c r="H752" s="176" t="s">
        <v>2149</v>
      </c>
      <c r="I752" s="176" t="s">
        <v>23</v>
      </c>
      <c r="J752" s="176" t="s">
        <v>2142</v>
      </c>
      <c r="K752" s="176" t="s">
        <v>3344</v>
      </c>
      <c r="L752" s="176" t="s">
        <v>6149</v>
      </c>
      <c r="M752" s="177">
        <v>82801</v>
      </c>
      <c r="N752" s="177">
        <v>82801</v>
      </c>
      <c r="O752" s="177">
        <v>88400</v>
      </c>
      <c r="P752" s="177">
        <v>0</v>
      </c>
      <c r="Q752" s="177">
        <v>6151</v>
      </c>
      <c r="R752" s="177">
        <v>4857</v>
      </c>
      <c r="S752" s="177">
        <v>579</v>
      </c>
      <c r="T752" s="24">
        <f>IF(P752&gt;0, ROUND(IF(IF(OR(C752="51", C752="52", C752="66"), (L752*'UNIT VALUES'!$C$26)-CALCS!P752,0)&gt;0, IF(OR(C752="51", C752="52", C752="66"), (L752*'UNIT VALUES'!$C$26)-CALCS!P752,0), 0), 0), ROUND(IF(IF(OR(C752="51", C752="52", C752="66"), (L752*'UNIT VALUES'!$C$26)-CALCS!O752,0)&gt;0, IF(OR(C752="51", C752="52", C752="66"), (L752*'UNIT VALUES'!$C$26)-CALCS!O752,0), 0), 0))</f>
        <v>14342</v>
      </c>
      <c r="U752" s="25">
        <f>IF(C752="22", (O752*'UNIT VALUES'!$D$38)+(Q752*'UNIT VALUES'!$D$39)+(S752*'UNIT VALUES'!$D$40), (O752*'UNIT VALUES'!$D$28)+(Q752*'UNIT VALUES'!$D$29)+(S752*'UNIT VALUES'!$D$30))</f>
        <v>450143.17793776718</v>
      </c>
      <c r="V752" s="25">
        <f>IF(C752="22",(O752*'UNIT VALUES'!$D$41)+(Q752*'UNIT VALUES'!$D$42)+(R752*'UNIT VALUES'!$D$43),IF(C752="66",(Q752*'UNIT VALUES'!$D$31)+(T752*'UNIT VALUES'!$D$33)+(R752*'UNIT VALUES'!$D$34),(Q752*'UNIT VALUES'!$D$31)+(T752*'UNIT VALUES'!$D$32)+(R752*'UNIT VALUES'!$D$34)))</f>
        <v>681620.58946435188</v>
      </c>
      <c r="W752" s="25">
        <f t="shared" si="23"/>
        <v>681621</v>
      </c>
      <c r="X752" s="30">
        <f>ROUND(IF(C752="22", W752*'UNIT VALUES'!$D$44, W752*'UNIT VALUES'!$D$36), 0)</f>
        <v>595873</v>
      </c>
      <c r="Y752" s="168">
        <f>ROUND(IF(C752="22", IF(U752&gt;V752,O752*'UNIT VALUES'!$D$38*'UNIT VALUES'!$D$44,O752*'UNIT VALUES'!$D$41*'UNIT VALUES'!$D$44),IF(U752&gt;V752, O752*'UNIT VALUES'!$D$28*'UNIT VALUES'!$D$36,0)), 0)</f>
        <v>0</v>
      </c>
      <c r="Z752" s="168">
        <f>ROUND(IF(C752="22", IF(U752&gt;V752,Q752*'UNIT VALUES'!$D$39*'UNIT VALUES'!$D$44,Q752*'UNIT VALUES'!$D$42*'UNIT VALUES'!$D$44), IF(U752&gt;V752, Q752*'UNIT VALUES'!$D$29*'UNIT VALUES'!$D$36, Q752*'UNIT VALUES'!$D$31*'UNIT VALUES'!$D$36)),0)</f>
        <v>90095</v>
      </c>
      <c r="AA752" s="168">
        <f>ROUND(IF(C752="22", IF(U752&gt;V752,0,R752*'UNIT VALUES'!$D$43*'UNIT VALUES'!$D$44),IF(CALCS!U752&gt;CALCS!V752,0,CALCS!R752*'UNIT VALUES'!$D$34*'UNIT VALUES'!$D$36)), 0)</f>
        <v>347608</v>
      </c>
      <c r="AB752" s="168">
        <f>ROUND(IF(C752="22",IF(U752&gt;V752,S752*'UNIT VALUES'!$D$40*'UNIT VALUES'!$D$44,0),IF(U752&gt;V752,S752*'UNIT VALUES'!$D$30*'UNIT VALUES'!$D$36)), 0)</f>
        <v>0</v>
      </c>
      <c r="AC752" s="168">
        <f>ROUND(IF(U752&gt;V752,0,IF(T752&gt;1, IF(C752="66", T752*'UNIT VALUES'!$D$33*'UNIT VALUES'!$D$36,T752*'UNIT VALUES'!$D$32*'UNIT VALUES'!$D$36),0)),0)</f>
        <v>158171</v>
      </c>
      <c r="AD752" t="str">
        <f t="shared" si="24"/>
        <v>341206</v>
      </c>
    </row>
    <row r="753" spans="1:30" x14ac:dyDescent="0.25">
      <c r="A753" s="176" t="s">
        <v>6150</v>
      </c>
      <c r="B753" s="176" t="s">
        <v>2104</v>
      </c>
      <c r="C753" s="176" t="s">
        <v>47</v>
      </c>
      <c r="D753" s="176" t="s">
        <v>48</v>
      </c>
      <c r="E753" s="176" t="s">
        <v>2105</v>
      </c>
      <c r="F753" s="176" t="s">
        <v>1246</v>
      </c>
      <c r="G753" s="176" t="s">
        <v>1610</v>
      </c>
      <c r="H753" s="176" t="s">
        <v>23</v>
      </c>
      <c r="I753" s="176" t="s">
        <v>4725</v>
      </c>
      <c r="J753" s="176" t="s">
        <v>4652</v>
      </c>
      <c r="K753" s="176" t="s">
        <v>3344</v>
      </c>
      <c r="L753" s="176" t="s">
        <v>6151</v>
      </c>
      <c r="M753" s="177">
        <v>42550</v>
      </c>
      <c r="N753" s="177">
        <v>42460</v>
      </c>
      <c r="O753" s="177">
        <v>54379</v>
      </c>
      <c r="P753" s="177">
        <v>0</v>
      </c>
      <c r="Q753" s="177">
        <v>5504</v>
      </c>
      <c r="R753" s="177">
        <v>10473</v>
      </c>
      <c r="S753" s="177">
        <v>698</v>
      </c>
      <c r="T753" s="24">
        <f>IF(P753&gt;0, ROUND(IF(IF(OR(C753="51", C753="52", C753="66"), (L753*'UNIT VALUES'!$C$26)-CALCS!P753,0)&gt;0, IF(OR(C753="51", C753="52", C753="66"), (L753*'UNIT VALUES'!$C$26)-CALCS!P753,0), 0), 0), ROUND(IF(IF(OR(C753="51", C753="52", C753="66"), (L753*'UNIT VALUES'!$C$26)-CALCS!O753,0)&gt;0, IF(OR(C753="51", C753="52", C753="66"), (L753*'UNIT VALUES'!$C$26)-CALCS!O753,0), 0), 0))</f>
        <v>22148</v>
      </c>
      <c r="U753" s="25">
        <f>IF(C753="22", (O753*'UNIT VALUES'!$D$38)+(Q753*'UNIT VALUES'!$D$39)+(S753*'UNIT VALUES'!$D$40), (O753*'UNIT VALUES'!$D$28)+(Q753*'UNIT VALUES'!$D$29)+(S753*'UNIT VALUES'!$D$30))</f>
        <v>380745.06407447683</v>
      </c>
      <c r="V753" s="25">
        <f>IF(C753="22",(O753*'UNIT VALUES'!$D$41)+(Q753*'UNIT VALUES'!$D$42)+(R753*'UNIT VALUES'!$D$43),IF(C753="66",(Q753*'UNIT VALUES'!$D$31)+(T753*'UNIT VALUES'!$D$33)+(R753*'UNIT VALUES'!$D$34),(Q753*'UNIT VALUES'!$D$31)+(T753*'UNIT VALUES'!$D$32)+(R753*'UNIT VALUES'!$D$34)))</f>
        <v>1229023.4319309471</v>
      </c>
      <c r="W753" s="25">
        <f t="shared" si="23"/>
        <v>1229023</v>
      </c>
      <c r="X753" s="30">
        <f>ROUND(IF(C753="22", W753*'UNIT VALUES'!$D$44, W753*'UNIT VALUES'!$D$36), 0)</f>
        <v>1074413</v>
      </c>
      <c r="Y753" s="168">
        <f>ROUND(IF(C753="22", IF(U753&gt;V753,O753*'UNIT VALUES'!$D$38*'UNIT VALUES'!$D$44,O753*'UNIT VALUES'!$D$41*'UNIT VALUES'!$D$44),IF(U753&gt;V753, O753*'UNIT VALUES'!$D$28*'UNIT VALUES'!$D$36,0)), 0)</f>
        <v>0</v>
      </c>
      <c r="Z753" s="168">
        <f>ROUND(IF(C753="22", IF(U753&gt;V753,Q753*'UNIT VALUES'!$D$39*'UNIT VALUES'!$D$44,Q753*'UNIT VALUES'!$D$42*'UNIT VALUES'!$D$44), IF(U753&gt;V753, Q753*'UNIT VALUES'!$D$29*'UNIT VALUES'!$D$36, Q753*'UNIT VALUES'!$D$31*'UNIT VALUES'!$D$36)),0)</f>
        <v>80618</v>
      </c>
      <c r="AA753" s="168">
        <f>ROUND(IF(C753="22", IF(U753&gt;V753,0,R753*'UNIT VALUES'!$D$43*'UNIT VALUES'!$D$44),IF(CALCS!U753&gt;CALCS!V753,0,CALCS!R753*'UNIT VALUES'!$D$34*'UNIT VALUES'!$D$36)), 0)</f>
        <v>749536</v>
      </c>
      <c r="AB753" s="168">
        <f>ROUND(IF(C753="22",IF(U753&gt;V753,S753*'UNIT VALUES'!$D$40*'UNIT VALUES'!$D$44,0),IF(U753&gt;V753,S753*'UNIT VALUES'!$D$30*'UNIT VALUES'!$D$36)), 0)</f>
        <v>0</v>
      </c>
      <c r="AC753" s="168">
        <f>ROUND(IF(U753&gt;V753,0,IF(T753&gt;1, IF(C753="66", T753*'UNIT VALUES'!$D$33*'UNIT VALUES'!$D$36,T753*'UNIT VALUES'!$D$32*'UNIT VALUES'!$D$36),0)),0)</f>
        <v>244260</v>
      </c>
      <c r="AD753" t="str">
        <f t="shared" si="24"/>
        <v>341362</v>
      </c>
    </row>
    <row r="754" spans="1:30" x14ac:dyDescent="0.25">
      <c r="A754" s="176" t="s">
        <v>6152</v>
      </c>
      <c r="B754" s="176" t="s">
        <v>2104</v>
      </c>
      <c r="C754" s="176" t="s">
        <v>47</v>
      </c>
      <c r="D754" s="176" t="s">
        <v>48</v>
      </c>
      <c r="E754" s="176" t="s">
        <v>2105</v>
      </c>
      <c r="F754" s="176" t="s">
        <v>366</v>
      </c>
      <c r="G754" s="176" t="s">
        <v>196</v>
      </c>
      <c r="H754" s="176" t="s">
        <v>2151</v>
      </c>
      <c r="I754" s="176" t="s">
        <v>23</v>
      </c>
      <c r="J754" s="176" t="s">
        <v>4652</v>
      </c>
      <c r="K754" s="176" t="s">
        <v>3344</v>
      </c>
      <c r="L754" s="176" t="s">
        <v>6153</v>
      </c>
      <c r="M754" s="177">
        <v>25065</v>
      </c>
      <c r="N754" s="177">
        <v>25065</v>
      </c>
      <c r="O754" s="177">
        <v>52245</v>
      </c>
      <c r="P754" s="177">
        <v>0</v>
      </c>
      <c r="Q754" s="177">
        <v>2230</v>
      </c>
      <c r="R754" s="177">
        <v>647</v>
      </c>
      <c r="S754" s="177">
        <v>131</v>
      </c>
      <c r="T754" s="24">
        <f>IF(P754&gt;0, ROUND(IF(IF(OR(C754="51", C754="52", C754="66"), (L754*'UNIT VALUES'!$C$26)-CALCS!P754,0)&gt;0, IF(OR(C754="51", C754="52", C754="66"), (L754*'UNIT VALUES'!$C$26)-CALCS!P754,0), 0), 0), ROUND(IF(IF(OR(C754="51", C754="52", C754="66"), (L754*'UNIT VALUES'!$C$26)-CALCS!O754,0)&gt;0, IF(OR(C754="51", C754="52", C754="66"), (L754*'UNIT VALUES'!$C$26)-CALCS!O754,0), 0), 0))</f>
        <v>0</v>
      </c>
      <c r="U754" s="25">
        <f>IF(C754="22", (O754*'UNIT VALUES'!$D$38)+(Q754*'UNIT VALUES'!$D$39)+(S754*'UNIT VALUES'!$D$40), (O754*'UNIT VALUES'!$D$28)+(Q754*'UNIT VALUES'!$D$29)+(S754*'UNIT VALUES'!$D$30))</f>
        <v>192318.18143258212</v>
      </c>
      <c r="V754" s="25">
        <f>IF(C754="22",(O754*'UNIT VALUES'!$D$41)+(Q754*'UNIT VALUES'!$D$42)+(R754*'UNIT VALUES'!$D$43),IF(C754="66",(Q754*'UNIT VALUES'!$D$31)+(T754*'UNIT VALUES'!$D$33)+(R754*'UNIT VALUES'!$D$34),(Q754*'UNIT VALUES'!$D$31)+(T754*'UNIT VALUES'!$D$32)+(R754*'UNIT VALUES'!$D$34)))</f>
        <v>90331.506120780716</v>
      </c>
      <c r="W754" s="25">
        <f t="shared" si="23"/>
        <v>192318</v>
      </c>
      <c r="X754" s="30">
        <f>ROUND(IF(C754="22", W754*'UNIT VALUES'!$D$44, W754*'UNIT VALUES'!$D$36), 0)</f>
        <v>168125</v>
      </c>
      <c r="Y754" s="168">
        <f>ROUND(IF(C754="22", IF(U754&gt;V754,O754*'UNIT VALUES'!$D$38*'UNIT VALUES'!$D$44,O754*'UNIT VALUES'!$D$41*'UNIT VALUES'!$D$44),IF(U754&gt;V754, O754*'UNIT VALUES'!$D$28*'UNIT VALUES'!$D$36,0)), 0)</f>
        <v>94991</v>
      </c>
      <c r="Z754" s="168">
        <f>ROUND(IF(C754="22", IF(U754&gt;V754,Q754*'UNIT VALUES'!$D$39*'UNIT VALUES'!$D$44,Q754*'UNIT VALUES'!$D$42*'UNIT VALUES'!$D$44), IF(U754&gt;V754, Q754*'UNIT VALUES'!$D$29*'UNIT VALUES'!$D$36, Q754*'UNIT VALUES'!$D$31*'UNIT VALUES'!$D$36)),0)</f>
        <v>54439</v>
      </c>
      <c r="AA754" s="168">
        <f>ROUND(IF(C754="22", IF(U754&gt;V754,0,R754*'UNIT VALUES'!$D$43*'UNIT VALUES'!$D$44),IF(CALCS!U754&gt;CALCS!V754,0,CALCS!R754*'UNIT VALUES'!$D$34*'UNIT VALUES'!$D$36)), 0)</f>
        <v>0</v>
      </c>
      <c r="AB754" s="168">
        <f>ROUND(IF(C754="22",IF(U754&gt;V754,S754*'UNIT VALUES'!$D$40*'UNIT VALUES'!$D$44,0),IF(U754&gt;V754,S754*'UNIT VALUES'!$D$30*'UNIT VALUES'!$D$36)), 0)</f>
        <v>18695</v>
      </c>
      <c r="AC754" s="168">
        <f>ROUND(IF(U754&gt;V754,0,IF(T754&gt;1, IF(C754="66", T754*'UNIT VALUES'!$D$33*'UNIT VALUES'!$D$36,T754*'UNIT VALUES'!$D$32*'UNIT VALUES'!$D$36),0)),0)</f>
        <v>0</v>
      </c>
      <c r="AD754" t="str">
        <f t="shared" si="24"/>
        <v>341416</v>
      </c>
    </row>
    <row r="755" spans="1:30" x14ac:dyDescent="0.25">
      <c r="A755" s="176" t="s">
        <v>6154</v>
      </c>
      <c r="B755" s="176" t="s">
        <v>2104</v>
      </c>
      <c r="C755" s="176" t="s">
        <v>47</v>
      </c>
      <c r="D755" s="176" t="s">
        <v>48</v>
      </c>
      <c r="E755" s="176" t="s">
        <v>2105</v>
      </c>
      <c r="F755" s="176" t="s">
        <v>2153</v>
      </c>
      <c r="G755" s="176" t="s">
        <v>170</v>
      </c>
      <c r="H755" s="176" t="s">
        <v>2154</v>
      </c>
      <c r="I755" s="176" t="s">
        <v>23</v>
      </c>
      <c r="J755" s="176" t="s">
        <v>2115</v>
      </c>
      <c r="K755" s="176" t="s">
        <v>3344</v>
      </c>
      <c r="L755" s="176" t="s">
        <v>6155</v>
      </c>
      <c r="M755" s="177">
        <v>61493</v>
      </c>
      <c r="N755" s="177">
        <v>61493</v>
      </c>
      <c r="O755" s="177">
        <v>54425</v>
      </c>
      <c r="P755" s="177">
        <v>0</v>
      </c>
      <c r="Q755" s="177">
        <v>12786</v>
      </c>
      <c r="R755" s="177">
        <v>7150</v>
      </c>
      <c r="S755" s="177">
        <v>1212</v>
      </c>
      <c r="T755" s="24">
        <f>IF(P755&gt;0, ROUND(IF(IF(OR(C755="51", C755="52", C755="66"), (L755*'UNIT VALUES'!$C$26)-CALCS!P755,0)&gt;0, IF(OR(C755="51", C755="52", C755="66"), (L755*'UNIT VALUES'!$C$26)-CALCS!P755,0), 0), 0), ROUND(IF(IF(OR(C755="51", C755="52", C755="66"), (L755*'UNIT VALUES'!$C$26)-CALCS!O755,0)&gt;0, IF(OR(C755="51", C755="52", C755="66"), (L755*'UNIT VALUES'!$C$26)-CALCS!O755,0), 0), 0))</f>
        <v>39382</v>
      </c>
      <c r="U755" s="25">
        <f>IF(C755="22", (O755*'UNIT VALUES'!$D$38)+(Q755*'UNIT VALUES'!$D$39)+(S755*'UNIT VALUES'!$D$40), (O755*'UNIT VALUES'!$D$28)+(Q755*'UNIT VALUES'!$D$29)+(S755*'UNIT VALUES'!$D$30))</f>
        <v>668099.7350437945</v>
      </c>
      <c r="V755" s="25">
        <f>IF(C755="22",(O755*'UNIT VALUES'!$D$41)+(Q755*'UNIT VALUES'!$D$42)+(R755*'UNIT VALUES'!$D$43),IF(C755="66",(Q755*'UNIT VALUES'!$D$31)+(T755*'UNIT VALUES'!$D$33)+(R755*'UNIT VALUES'!$D$34),(Q755*'UNIT VALUES'!$D$31)+(T755*'UNIT VALUES'!$D$32)+(R755*'UNIT VALUES'!$D$34)))</f>
        <v>1296404.0862912275</v>
      </c>
      <c r="W755" s="25">
        <f t="shared" si="23"/>
        <v>1296404</v>
      </c>
      <c r="X755" s="30">
        <f>ROUND(IF(C755="22", W755*'UNIT VALUES'!$D$44, W755*'UNIT VALUES'!$D$36), 0)</f>
        <v>1133317</v>
      </c>
      <c r="Y755" s="168">
        <f>ROUND(IF(C755="22", IF(U755&gt;V755,O755*'UNIT VALUES'!$D$38*'UNIT VALUES'!$D$44,O755*'UNIT VALUES'!$D$41*'UNIT VALUES'!$D$44),IF(U755&gt;V755, O755*'UNIT VALUES'!$D$28*'UNIT VALUES'!$D$36,0)), 0)</f>
        <v>0</v>
      </c>
      <c r="Z755" s="168">
        <f>ROUND(IF(C755="22", IF(U755&gt;V755,Q755*'UNIT VALUES'!$D$39*'UNIT VALUES'!$D$44,Q755*'UNIT VALUES'!$D$42*'UNIT VALUES'!$D$44), IF(U755&gt;V755, Q755*'UNIT VALUES'!$D$29*'UNIT VALUES'!$D$36, Q755*'UNIT VALUES'!$D$31*'UNIT VALUES'!$D$36)),0)</f>
        <v>187278</v>
      </c>
      <c r="AA755" s="168">
        <f>ROUND(IF(C755="22", IF(U755&gt;V755,0,R755*'UNIT VALUES'!$D$43*'UNIT VALUES'!$D$44),IF(CALCS!U755&gt;CALCS!V755,0,CALCS!R755*'UNIT VALUES'!$D$34*'UNIT VALUES'!$D$36)), 0)</f>
        <v>511714</v>
      </c>
      <c r="AB755" s="168">
        <f>ROUND(IF(C755="22",IF(U755&gt;V755,S755*'UNIT VALUES'!$D$40*'UNIT VALUES'!$D$44,0),IF(U755&gt;V755,S755*'UNIT VALUES'!$D$30*'UNIT VALUES'!$D$36)), 0)</f>
        <v>0</v>
      </c>
      <c r="AC755" s="168">
        <f>ROUND(IF(U755&gt;V755,0,IF(T755&gt;1, IF(C755="66", T755*'UNIT VALUES'!$D$33*'UNIT VALUES'!$D$36,T755*'UNIT VALUES'!$D$32*'UNIT VALUES'!$D$36),0)),0)</f>
        <v>434325</v>
      </c>
      <c r="AD755" t="str">
        <f t="shared" si="24"/>
        <v>341434</v>
      </c>
    </row>
    <row r="756" spans="1:30" x14ac:dyDescent="0.25">
      <c r="A756" s="176" t="s">
        <v>6156</v>
      </c>
      <c r="B756" s="176" t="s">
        <v>2104</v>
      </c>
      <c r="C756" s="176" t="s">
        <v>47</v>
      </c>
      <c r="D756" s="176" t="s">
        <v>48</v>
      </c>
      <c r="E756" s="176" t="s">
        <v>2105</v>
      </c>
      <c r="F756" s="176" t="s">
        <v>2156</v>
      </c>
      <c r="G756" s="176" t="s">
        <v>247</v>
      </c>
      <c r="H756" s="176" t="s">
        <v>2157</v>
      </c>
      <c r="I756" s="176" t="s">
        <v>23</v>
      </c>
      <c r="J756" s="176" t="s">
        <v>4652</v>
      </c>
      <c r="K756" s="176" t="s">
        <v>3344</v>
      </c>
      <c r="L756" s="176" t="s">
        <v>6157</v>
      </c>
      <c r="M756" s="177">
        <v>25644</v>
      </c>
      <c r="N756" s="177">
        <v>25644</v>
      </c>
      <c r="O756" s="177">
        <v>56733</v>
      </c>
      <c r="P756" s="177">
        <v>0</v>
      </c>
      <c r="Q756" s="177">
        <v>2413</v>
      </c>
      <c r="R756" s="177">
        <v>619</v>
      </c>
      <c r="S756" s="177">
        <v>118</v>
      </c>
      <c r="T756" s="24">
        <f>IF(P756&gt;0, ROUND(IF(IF(OR(C756="51", C756="52", C756="66"), (L756*'UNIT VALUES'!$C$26)-CALCS!P756,0)&gt;0, IF(OR(C756="51", C756="52", C756="66"), (L756*'UNIT VALUES'!$C$26)-CALCS!P756,0), 0), 0), ROUND(IF(IF(OR(C756="51", C756="52", C756="66"), (L756*'UNIT VALUES'!$C$26)-CALCS!O756,0)&gt;0, IF(OR(C756="51", C756="52", C756="66"), (L756*'UNIT VALUES'!$C$26)-CALCS!O756,0), 0), 0))</f>
        <v>0</v>
      </c>
      <c r="U756" s="25">
        <f>IF(C756="22", (O756*'UNIT VALUES'!$D$38)+(Q756*'UNIT VALUES'!$D$39)+(S756*'UNIT VALUES'!$D$40), (O756*'UNIT VALUES'!$D$28)+(Q756*'UNIT VALUES'!$D$29)+(S756*'UNIT VALUES'!$D$30))</f>
        <v>204640.39892434253</v>
      </c>
      <c r="V756" s="25">
        <f>IF(C756="22",(O756*'UNIT VALUES'!$D$41)+(Q756*'UNIT VALUES'!$D$42)+(R756*'UNIT VALUES'!$D$43),IF(C756="66",(Q756*'UNIT VALUES'!$D$31)+(T756*'UNIT VALUES'!$D$33)+(R756*'UNIT VALUES'!$D$34),(Q756*'UNIT VALUES'!$D$31)+(T756*'UNIT VALUES'!$D$32)+(R756*'UNIT VALUES'!$D$34)))</f>
        <v>91105.36950510538</v>
      </c>
      <c r="W756" s="25">
        <f t="shared" si="23"/>
        <v>204640</v>
      </c>
      <c r="X756" s="30">
        <f>ROUND(IF(C756="22", W756*'UNIT VALUES'!$D$44, W756*'UNIT VALUES'!$D$36), 0)</f>
        <v>178896</v>
      </c>
      <c r="Y756" s="168">
        <f>ROUND(IF(C756="22", IF(U756&gt;V756,O756*'UNIT VALUES'!$D$38*'UNIT VALUES'!$D$44,O756*'UNIT VALUES'!$D$41*'UNIT VALUES'!$D$44),IF(U756&gt;V756, O756*'UNIT VALUES'!$D$28*'UNIT VALUES'!$D$36,0)), 0)</f>
        <v>103151</v>
      </c>
      <c r="Z756" s="168">
        <f>ROUND(IF(C756="22", IF(U756&gt;V756,Q756*'UNIT VALUES'!$D$39*'UNIT VALUES'!$D$44,Q756*'UNIT VALUES'!$D$42*'UNIT VALUES'!$D$44), IF(U756&gt;V756, Q756*'UNIT VALUES'!$D$29*'UNIT VALUES'!$D$36, Q756*'UNIT VALUES'!$D$31*'UNIT VALUES'!$D$36)),0)</f>
        <v>58906</v>
      </c>
      <c r="AA756" s="168">
        <f>ROUND(IF(C756="22", IF(U756&gt;V756,0,R756*'UNIT VALUES'!$D$43*'UNIT VALUES'!$D$44),IF(CALCS!U756&gt;CALCS!V756,0,CALCS!R756*'UNIT VALUES'!$D$34*'UNIT VALUES'!$D$36)), 0)</f>
        <v>0</v>
      </c>
      <c r="AB756" s="168">
        <f>ROUND(IF(C756="22",IF(U756&gt;V756,S756*'UNIT VALUES'!$D$40*'UNIT VALUES'!$D$44,0),IF(U756&gt;V756,S756*'UNIT VALUES'!$D$30*'UNIT VALUES'!$D$36)), 0)</f>
        <v>16840</v>
      </c>
      <c r="AC756" s="168">
        <f>ROUND(IF(U756&gt;V756,0,IF(T756&gt;1, IF(C756="66", T756*'UNIT VALUES'!$D$33*'UNIT VALUES'!$D$36,T756*'UNIT VALUES'!$D$32*'UNIT VALUES'!$D$36),0)),0)</f>
        <v>0</v>
      </c>
      <c r="AD756" t="str">
        <f t="shared" si="24"/>
        <v>341446</v>
      </c>
    </row>
    <row r="757" spans="1:30" x14ac:dyDescent="0.25">
      <c r="A757" s="176" t="s">
        <v>6158</v>
      </c>
      <c r="B757" s="176" t="s">
        <v>2104</v>
      </c>
      <c r="C757" s="176" t="s">
        <v>27</v>
      </c>
      <c r="D757" s="176" t="s">
        <v>28</v>
      </c>
      <c r="E757" s="176" t="s">
        <v>2105</v>
      </c>
      <c r="F757" s="176" t="s">
        <v>377</v>
      </c>
      <c r="G757" s="176" t="s">
        <v>1610</v>
      </c>
      <c r="H757" s="176" t="s">
        <v>23</v>
      </c>
      <c r="I757" s="176" t="s">
        <v>404</v>
      </c>
      <c r="J757" s="176" t="s">
        <v>4652</v>
      </c>
      <c r="K757" s="176" t="s">
        <v>3344</v>
      </c>
      <c r="L757" s="176" t="s">
        <v>6159</v>
      </c>
      <c r="M757" s="177">
        <v>223742</v>
      </c>
      <c r="N757" s="177">
        <v>223532</v>
      </c>
      <c r="O757" s="177">
        <v>264152</v>
      </c>
      <c r="P757" s="177">
        <v>0</v>
      </c>
      <c r="Q757" s="177">
        <v>49604</v>
      </c>
      <c r="R757" s="177">
        <v>41565</v>
      </c>
      <c r="S757" s="177">
        <v>7063</v>
      </c>
      <c r="T757" s="24">
        <f>IF(P757&gt;0, ROUND(IF(IF(OR(C757="51", C757="52", C757="66"), (L757*'UNIT VALUES'!$C$26)-CALCS!P757,0)&gt;0, IF(OR(C757="51", C757="52", C757="66"), (L757*'UNIT VALUES'!$C$26)-CALCS!P757,0), 0), 0), ROUND(IF(IF(OR(C757="51", C757="52", C757="66"), (L757*'UNIT VALUES'!$C$26)-CALCS!O757,0)&gt;0, IF(OR(C757="51", C757="52", C757="66"), (L757*'UNIT VALUES'!$C$26)-CALCS!O757,0), 0), 0))</f>
        <v>172032</v>
      </c>
      <c r="U757" s="25">
        <f>IF(C757="22", (O757*'UNIT VALUES'!$D$38)+(Q757*'UNIT VALUES'!$D$39)+(S757*'UNIT VALUES'!$D$40), (O757*'UNIT VALUES'!$D$28)+(Q757*'UNIT VALUES'!$D$29)+(S757*'UNIT VALUES'!$D$30))</f>
        <v>3087604.8932191581</v>
      </c>
      <c r="V757" s="25">
        <f>IF(C757="22",(O757*'UNIT VALUES'!$D$41)+(Q757*'UNIT VALUES'!$D$42)+(R757*'UNIT VALUES'!$D$43),IF(C757="66",(Q757*'UNIT VALUES'!$D$31)+(T757*'UNIT VALUES'!$D$33)+(R757*'UNIT VALUES'!$D$34),(Q757*'UNIT VALUES'!$D$31)+(T757*'UNIT VALUES'!$D$32)+(R757*'UNIT VALUES'!$D$34)))</f>
        <v>6404198.198347548</v>
      </c>
      <c r="W757" s="25">
        <f t="shared" si="23"/>
        <v>6404198</v>
      </c>
      <c r="X757" s="30">
        <f>ROUND(IF(C757="22", W757*'UNIT VALUES'!$D$44, W757*'UNIT VALUES'!$D$36), 0)</f>
        <v>5598554</v>
      </c>
      <c r="Y757" s="168">
        <f>ROUND(IF(C757="22", IF(U757&gt;V757,O757*'UNIT VALUES'!$D$38*'UNIT VALUES'!$D$44,O757*'UNIT VALUES'!$D$41*'UNIT VALUES'!$D$44),IF(U757&gt;V757, O757*'UNIT VALUES'!$D$28*'UNIT VALUES'!$D$36,0)), 0)</f>
        <v>0</v>
      </c>
      <c r="Z757" s="168">
        <f>ROUND(IF(C757="22", IF(U757&gt;V757,Q757*'UNIT VALUES'!$D$39*'UNIT VALUES'!$D$44,Q757*'UNIT VALUES'!$D$42*'UNIT VALUES'!$D$44), IF(U757&gt;V757, Q757*'UNIT VALUES'!$D$29*'UNIT VALUES'!$D$36, Q757*'UNIT VALUES'!$D$31*'UNIT VALUES'!$D$36)),0)</f>
        <v>726557</v>
      </c>
      <c r="AA757" s="168">
        <f>ROUND(IF(C757="22", IF(U757&gt;V757,0,R757*'UNIT VALUES'!$D$43*'UNIT VALUES'!$D$44),IF(CALCS!U757&gt;CALCS!V757,0,CALCS!R757*'UNIT VALUES'!$D$34*'UNIT VALUES'!$D$36)), 0)</f>
        <v>2974739</v>
      </c>
      <c r="AB757" s="168">
        <f>ROUND(IF(C757="22",IF(U757&gt;V757,S757*'UNIT VALUES'!$D$40*'UNIT VALUES'!$D$44,0),IF(U757&gt;V757,S757*'UNIT VALUES'!$D$30*'UNIT VALUES'!$D$36)), 0)</f>
        <v>0</v>
      </c>
      <c r="AC757" s="168">
        <f>ROUND(IF(U757&gt;V757,0,IF(T757&gt;1, IF(C757="66", T757*'UNIT VALUES'!$D$33*'UNIT VALUES'!$D$36,T757*'UNIT VALUES'!$D$32*'UNIT VALUES'!$D$36),0)),0)</f>
        <v>1897258</v>
      </c>
      <c r="AD757" t="str">
        <f t="shared" si="24"/>
        <v>341464</v>
      </c>
    </row>
    <row r="758" spans="1:30" x14ac:dyDescent="0.25">
      <c r="A758" s="176" t="s">
        <v>6160</v>
      </c>
      <c r="B758" s="176" t="s">
        <v>2104</v>
      </c>
      <c r="C758" s="176" t="s">
        <v>47</v>
      </c>
      <c r="D758" s="176" t="s">
        <v>48</v>
      </c>
      <c r="E758" s="176" t="s">
        <v>2105</v>
      </c>
      <c r="F758" s="176" t="s">
        <v>387</v>
      </c>
      <c r="G758" s="176" t="s">
        <v>247</v>
      </c>
      <c r="H758" s="176" t="s">
        <v>2160</v>
      </c>
      <c r="I758" s="176" t="s">
        <v>23</v>
      </c>
      <c r="J758" s="176" t="s">
        <v>4652</v>
      </c>
      <c r="K758" s="176" t="s">
        <v>3344</v>
      </c>
      <c r="L758" s="176" t="s">
        <v>6161</v>
      </c>
      <c r="M758" s="177">
        <v>38464</v>
      </c>
      <c r="N758" s="177">
        <v>38464</v>
      </c>
      <c r="O758" s="177">
        <v>100758</v>
      </c>
      <c r="P758" s="177">
        <v>0</v>
      </c>
      <c r="Q758" s="177">
        <v>30345</v>
      </c>
      <c r="R758" s="177">
        <v>949</v>
      </c>
      <c r="S758" s="177">
        <v>2921</v>
      </c>
      <c r="T758" s="24">
        <f>IF(P758&gt;0, ROUND(IF(IF(OR(C758="51", C758="52", C758="66"), (L758*'UNIT VALUES'!$C$26)-CALCS!P758,0)&gt;0, IF(OR(C758="51", C758="52", C758="66"), (L758*'UNIT VALUES'!$C$26)-CALCS!P758,0), 0), 0), ROUND(IF(IF(OR(C758="51", C758="52", C758="66"), (L758*'UNIT VALUES'!$C$26)-CALCS!O758,0)&gt;0, IF(OR(C758="51", C758="52", C758="66"), (L758*'UNIT VALUES'!$C$26)-CALCS!O758,0), 0), 0))</f>
        <v>0</v>
      </c>
      <c r="U758" s="25">
        <f>IF(C758="22", (O758*'UNIT VALUES'!$D$38)+(Q758*'UNIT VALUES'!$D$39)+(S758*'UNIT VALUES'!$D$40), (O758*'UNIT VALUES'!$D$28)+(Q758*'UNIT VALUES'!$D$29)+(S758*'UNIT VALUES'!$D$30))</f>
        <v>1533789.9525963976</v>
      </c>
      <c r="V758" s="25">
        <f>IF(C758="22",(O758*'UNIT VALUES'!$D$41)+(Q758*'UNIT VALUES'!$D$42)+(R758*'UNIT VALUES'!$D$43),IF(C758="66",(Q758*'UNIT VALUES'!$D$31)+(T758*'UNIT VALUES'!$D$33)+(R758*'UNIT VALUES'!$D$34),(Q758*'UNIT VALUES'!$D$31)+(T758*'UNIT VALUES'!$D$32)+(R758*'UNIT VALUES'!$D$34)))</f>
        <v>586119.25119187194</v>
      </c>
      <c r="W758" s="25">
        <f t="shared" si="23"/>
        <v>1533790</v>
      </c>
      <c r="X758" s="30">
        <f>ROUND(IF(C758="22", W758*'UNIT VALUES'!$D$44, W758*'UNIT VALUES'!$D$36), 0)</f>
        <v>1340840</v>
      </c>
      <c r="Y758" s="168">
        <f>ROUND(IF(C758="22", IF(U758&gt;V758,O758*'UNIT VALUES'!$D$38*'UNIT VALUES'!$D$44,O758*'UNIT VALUES'!$D$41*'UNIT VALUES'!$D$44),IF(U758&gt;V758, O758*'UNIT VALUES'!$D$28*'UNIT VALUES'!$D$36,0)), 0)</f>
        <v>183196</v>
      </c>
      <c r="Z758" s="168">
        <f>ROUND(IF(C758="22", IF(U758&gt;V758,Q758*'UNIT VALUES'!$D$39*'UNIT VALUES'!$D$44,Q758*'UNIT VALUES'!$D$42*'UNIT VALUES'!$D$44), IF(U758&gt;V758, Q758*'UNIT VALUES'!$D$29*'UNIT VALUES'!$D$36, Q758*'UNIT VALUES'!$D$31*'UNIT VALUES'!$D$36)),0)</f>
        <v>740779</v>
      </c>
      <c r="AA758" s="168">
        <f>ROUND(IF(C758="22", IF(U758&gt;V758,0,R758*'UNIT VALUES'!$D$43*'UNIT VALUES'!$D$44),IF(CALCS!U758&gt;CALCS!V758,0,CALCS!R758*'UNIT VALUES'!$D$34*'UNIT VALUES'!$D$36)), 0)</f>
        <v>0</v>
      </c>
      <c r="AB758" s="168">
        <f>ROUND(IF(C758="22",IF(U758&gt;V758,S758*'UNIT VALUES'!$D$40*'UNIT VALUES'!$D$44,0),IF(U758&gt;V758,S758*'UNIT VALUES'!$D$30*'UNIT VALUES'!$D$36)), 0)</f>
        <v>416865</v>
      </c>
      <c r="AC758" s="168">
        <f>ROUND(IF(U758&gt;V758,0,IF(T758&gt;1, IF(C758="66", T758*'UNIT VALUES'!$D$33*'UNIT VALUES'!$D$36,T758*'UNIT VALUES'!$D$32*'UNIT VALUES'!$D$36),0)),0)</f>
        <v>0</v>
      </c>
      <c r="AD758" t="str">
        <f t="shared" si="24"/>
        <v>341566</v>
      </c>
    </row>
    <row r="759" spans="1:30" x14ac:dyDescent="0.25">
      <c r="A759" s="176" t="s">
        <v>6162</v>
      </c>
      <c r="B759" s="176" t="s">
        <v>2104</v>
      </c>
      <c r="C759" s="176" t="s">
        <v>47</v>
      </c>
      <c r="D759" s="176" t="s">
        <v>48</v>
      </c>
      <c r="E759" s="176" t="s">
        <v>2105</v>
      </c>
      <c r="F759" s="176" t="s">
        <v>1328</v>
      </c>
      <c r="G759" s="176" t="s">
        <v>196</v>
      </c>
      <c r="H759" s="176" t="s">
        <v>23</v>
      </c>
      <c r="I759" s="176" t="s">
        <v>2162</v>
      </c>
      <c r="J759" s="176" t="s">
        <v>4652</v>
      </c>
      <c r="K759" s="176" t="s">
        <v>3344</v>
      </c>
      <c r="L759" s="176" t="s">
        <v>6163</v>
      </c>
      <c r="M759" s="177">
        <v>29819</v>
      </c>
      <c r="N759" s="177">
        <v>29819</v>
      </c>
      <c r="O759" s="177">
        <v>30763</v>
      </c>
      <c r="P759" s="177">
        <v>0</v>
      </c>
      <c r="Q759" s="177">
        <v>5709</v>
      </c>
      <c r="R759" s="177">
        <v>3586</v>
      </c>
      <c r="S759" s="177">
        <v>568</v>
      </c>
      <c r="T759" s="24">
        <f>IF(P759&gt;0, ROUND(IF(IF(OR(C759="51", C759="52", C759="66"), (L759*'UNIT VALUES'!$C$26)-CALCS!P759,0)&gt;0, IF(OR(C759="51", C759="52", C759="66"), (L759*'UNIT VALUES'!$C$26)-CALCS!P759,0), 0), 0), ROUND(IF(IF(OR(C759="51", C759="52", C759="66"), (L759*'UNIT VALUES'!$C$26)-CALCS!O759,0)&gt;0, IF(OR(C759="51", C759="52", C759="66"), (L759*'UNIT VALUES'!$C$26)-CALCS!O759,0), 0), 0))</f>
        <v>10672</v>
      </c>
      <c r="U759" s="25">
        <f>IF(C759="22", (O759*'UNIT VALUES'!$D$38)+(Q759*'UNIT VALUES'!$D$39)+(S759*'UNIT VALUES'!$D$40), (O759*'UNIT VALUES'!$D$28)+(Q759*'UNIT VALUES'!$D$29)+(S759*'UNIT VALUES'!$D$30))</f>
        <v>316130.18694615376</v>
      </c>
      <c r="V759" s="25">
        <f>IF(C759="22",(O759*'UNIT VALUES'!$D$41)+(Q759*'UNIT VALUES'!$D$42)+(R759*'UNIT VALUES'!$D$43),IF(C759="66",(Q759*'UNIT VALUES'!$D$31)+(T759*'UNIT VALUES'!$D$33)+(R759*'UNIT VALUES'!$D$34),(Q759*'UNIT VALUES'!$D$31)+(T759*'UNIT VALUES'!$D$32)+(R759*'UNIT VALUES'!$D$34)))</f>
        <v>523862.63881310687</v>
      </c>
      <c r="W759" s="25">
        <f t="shared" si="23"/>
        <v>523863</v>
      </c>
      <c r="X759" s="30">
        <f>ROUND(IF(C759="22", W759*'UNIT VALUES'!$D$44, W759*'UNIT VALUES'!$D$36), 0)</f>
        <v>457961</v>
      </c>
      <c r="Y759" s="168">
        <f>ROUND(IF(C759="22", IF(U759&gt;V759,O759*'UNIT VALUES'!$D$38*'UNIT VALUES'!$D$44,O759*'UNIT VALUES'!$D$41*'UNIT VALUES'!$D$44),IF(U759&gt;V759, O759*'UNIT VALUES'!$D$28*'UNIT VALUES'!$D$36,0)), 0)</f>
        <v>0</v>
      </c>
      <c r="Z759" s="168">
        <f>ROUND(IF(C759="22", IF(U759&gt;V759,Q759*'UNIT VALUES'!$D$39*'UNIT VALUES'!$D$44,Q759*'UNIT VALUES'!$D$42*'UNIT VALUES'!$D$44), IF(U759&gt;V759, Q759*'UNIT VALUES'!$D$29*'UNIT VALUES'!$D$36, Q759*'UNIT VALUES'!$D$31*'UNIT VALUES'!$D$36)),0)</f>
        <v>83621</v>
      </c>
      <c r="AA759" s="168">
        <f>ROUND(IF(C759="22", IF(U759&gt;V759,0,R759*'UNIT VALUES'!$D$43*'UNIT VALUES'!$D$44),IF(CALCS!U759&gt;CALCS!V759,0,CALCS!R759*'UNIT VALUES'!$D$34*'UNIT VALUES'!$D$36)), 0)</f>
        <v>256644</v>
      </c>
      <c r="AB759" s="168">
        <f>ROUND(IF(C759="22",IF(U759&gt;V759,S759*'UNIT VALUES'!$D$40*'UNIT VALUES'!$D$44,0),IF(U759&gt;V759,S759*'UNIT VALUES'!$D$30*'UNIT VALUES'!$D$36)), 0)</f>
        <v>0</v>
      </c>
      <c r="AC759" s="168">
        <f>ROUND(IF(U759&gt;V759,0,IF(T759&gt;1, IF(C759="66", T759*'UNIT VALUES'!$D$33*'UNIT VALUES'!$D$36,T759*'UNIT VALUES'!$D$32*'UNIT VALUES'!$D$36),0)),0)</f>
        <v>117696</v>
      </c>
      <c r="AD759" t="str">
        <f t="shared" si="24"/>
        <v>341716</v>
      </c>
    </row>
    <row r="760" spans="1:30" x14ac:dyDescent="0.25">
      <c r="A760" s="176" t="s">
        <v>5287</v>
      </c>
      <c r="B760" s="176" t="s">
        <v>2104</v>
      </c>
      <c r="C760" s="176" t="s">
        <v>47</v>
      </c>
      <c r="D760" s="176" t="s">
        <v>48</v>
      </c>
      <c r="E760" s="176" t="s">
        <v>2105</v>
      </c>
      <c r="F760" s="176" t="s">
        <v>1027</v>
      </c>
      <c r="G760" s="176" t="s">
        <v>196</v>
      </c>
      <c r="H760" s="176" t="s">
        <v>2163</v>
      </c>
      <c r="I760" s="176" t="s">
        <v>23</v>
      </c>
      <c r="J760" s="176" t="s">
        <v>4652</v>
      </c>
      <c r="K760" s="176" t="s">
        <v>3344</v>
      </c>
      <c r="L760" s="176" t="s">
        <v>6164</v>
      </c>
      <c r="M760" s="177">
        <v>62574</v>
      </c>
      <c r="N760" s="177">
        <v>62574</v>
      </c>
      <c r="O760" s="177">
        <v>65482</v>
      </c>
      <c r="P760" s="177">
        <v>0</v>
      </c>
      <c r="Q760" s="177">
        <v>2979</v>
      </c>
      <c r="R760" s="177">
        <v>2897</v>
      </c>
      <c r="S760" s="177">
        <v>158</v>
      </c>
      <c r="T760" s="24">
        <f>IF(P760&gt;0, ROUND(IF(IF(OR(C760="51", C760="52", C760="66"), (L760*'UNIT VALUES'!$C$26)-CALCS!P760,0)&gt;0, IF(OR(C760="51", C760="52", C760="66"), (L760*'UNIT VALUES'!$C$26)-CALCS!P760,0), 0), 0), ROUND(IF(IF(OR(C760="51", C760="52", C760="66"), (L760*'UNIT VALUES'!$C$26)-CALCS!O760,0)&gt;0, IF(OR(C760="51", C760="52", C760="66"), (L760*'UNIT VALUES'!$C$26)-CALCS!O760,0), 0), 0))</f>
        <v>0</v>
      </c>
      <c r="U760" s="25">
        <f>IF(C760="22", (O760*'UNIT VALUES'!$D$38)+(Q760*'UNIT VALUES'!$D$39)+(S760*'UNIT VALUES'!$D$40), (O760*'UNIT VALUES'!$D$28)+(Q760*'UNIT VALUES'!$D$29)+(S760*'UNIT VALUES'!$D$30))</f>
        <v>245172.1716795461</v>
      </c>
      <c r="V760" s="25">
        <f>IF(C760="22",(O760*'UNIT VALUES'!$D$41)+(Q760*'UNIT VALUES'!$D$42)+(R760*'UNIT VALUES'!$D$43),IF(C760="66",(Q760*'UNIT VALUES'!$D$31)+(T760*'UNIT VALUES'!$D$33)+(R760*'UNIT VALUES'!$D$34),(Q760*'UNIT VALUES'!$D$31)+(T760*'UNIT VALUES'!$D$32)+(R760*'UNIT VALUES'!$D$34)))</f>
        <v>287082.17095000256</v>
      </c>
      <c r="W760" s="25">
        <f t="shared" si="23"/>
        <v>287082</v>
      </c>
      <c r="X760" s="30">
        <f>ROUND(IF(C760="22", W760*'UNIT VALUES'!$D$44, W760*'UNIT VALUES'!$D$36), 0)</f>
        <v>250967</v>
      </c>
      <c r="Y760" s="168">
        <f>ROUND(IF(C760="22", IF(U760&gt;V760,O760*'UNIT VALUES'!$D$38*'UNIT VALUES'!$D$44,O760*'UNIT VALUES'!$D$41*'UNIT VALUES'!$D$44),IF(U760&gt;V760, O760*'UNIT VALUES'!$D$28*'UNIT VALUES'!$D$36,0)), 0)</f>
        <v>0</v>
      </c>
      <c r="Z760" s="168">
        <f>ROUND(IF(C760="22", IF(U760&gt;V760,Q760*'UNIT VALUES'!$D$39*'UNIT VALUES'!$D$44,Q760*'UNIT VALUES'!$D$42*'UNIT VALUES'!$D$44), IF(U760&gt;V760, Q760*'UNIT VALUES'!$D$29*'UNIT VALUES'!$D$36, Q760*'UNIT VALUES'!$D$31*'UNIT VALUES'!$D$36)),0)</f>
        <v>43634</v>
      </c>
      <c r="AA760" s="168">
        <f>ROUND(IF(C760="22", IF(U760&gt;V760,0,R760*'UNIT VALUES'!$D$43*'UNIT VALUES'!$D$44),IF(CALCS!U760&gt;CALCS!V760,0,CALCS!R760*'UNIT VALUES'!$D$34*'UNIT VALUES'!$D$36)), 0)</f>
        <v>207334</v>
      </c>
      <c r="AB760" s="168">
        <f>ROUND(IF(C760="22",IF(U760&gt;V760,S760*'UNIT VALUES'!$D$40*'UNIT VALUES'!$D$44,0),IF(U760&gt;V760,S760*'UNIT VALUES'!$D$30*'UNIT VALUES'!$D$36)), 0)</f>
        <v>0</v>
      </c>
      <c r="AC760" s="168">
        <f>ROUND(IF(U760&gt;V760,0,IF(T760&gt;1, IF(C760="66", T760*'UNIT VALUES'!$D$33*'UNIT VALUES'!$D$36,T760*'UNIT VALUES'!$D$32*'UNIT VALUES'!$D$36),0)),0)</f>
        <v>0</v>
      </c>
      <c r="AD760" t="str">
        <f t="shared" si="24"/>
        <v>341974</v>
      </c>
    </row>
    <row r="761" spans="1:30" x14ac:dyDescent="0.25">
      <c r="A761" s="176" t="s">
        <v>6165</v>
      </c>
      <c r="B761" s="176" t="s">
        <v>2104</v>
      </c>
      <c r="C761" s="176" t="s">
        <v>47</v>
      </c>
      <c r="D761" s="176" t="s">
        <v>48</v>
      </c>
      <c r="E761" s="176" t="s">
        <v>2105</v>
      </c>
      <c r="F761" s="176" t="s">
        <v>2165</v>
      </c>
      <c r="G761" s="176" t="s">
        <v>886</v>
      </c>
      <c r="H761" s="176" t="s">
        <v>23</v>
      </c>
      <c r="I761" s="176" t="s">
        <v>2166</v>
      </c>
      <c r="J761" s="176" t="s">
        <v>2121</v>
      </c>
      <c r="K761" s="176" t="s">
        <v>3344</v>
      </c>
      <c r="L761" s="176" t="s">
        <v>6166</v>
      </c>
      <c r="M761" s="177">
        <v>24815</v>
      </c>
      <c r="N761" s="177">
        <v>24815</v>
      </c>
      <c r="O761" s="177">
        <v>28059</v>
      </c>
      <c r="P761" s="177">
        <v>0</v>
      </c>
      <c r="Q761" s="177">
        <v>4924</v>
      </c>
      <c r="R761" s="177">
        <v>2337</v>
      </c>
      <c r="S761" s="177">
        <v>256</v>
      </c>
      <c r="T761" s="24">
        <f>IF(P761&gt;0, ROUND(IF(IF(OR(C761="51", C761="52", C761="66"), (L761*'UNIT VALUES'!$C$26)-CALCS!P761,0)&gt;0, IF(OR(C761="51", C761="52", C761="66"), (L761*'UNIT VALUES'!$C$26)-CALCS!P761,0), 0), 0), ROUND(IF(IF(OR(C761="51", C761="52", C761="66"), (L761*'UNIT VALUES'!$C$26)-CALCS!O761,0)&gt;0, IF(OR(C761="51", C761="52", C761="66"), (L761*'UNIT VALUES'!$C$26)-CALCS!O761,0), 0), 0))</f>
        <v>2109</v>
      </c>
      <c r="U761" s="25">
        <f>IF(C761="22", (O761*'UNIT VALUES'!$D$38)+(Q761*'UNIT VALUES'!$D$39)+(S761*'UNIT VALUES'!$D$40), (O761*'UNIT VALUES'!$D$28)+(Q761*'UNIT VALUES'!$D$29)+(S761*'UNIT VALUES'!$D$30))</f>
        <v>237651.41153037176</v>
      </c>
      <c r="V761" s="25">
        <f>IF(C761="22",(O761*'UNIT VALUES'!$D$41)+(Q761*'UNIT VALUES'!$D$42)+(R761*'UNIT VALUES'!$D$43),IF(C761="66",(Q761*'UNIT VALUES'!$D$31)+(T761*'UNIT VALUES'!$D$33)+(R761*'UNIT VALUES'!$D$34),(Q761*'UNIT VALUES'!$D$31)+(T761*'UNIT VALUES'!$D$32)+(R761*'UNIT VALUES'!$D$34)))</f>
        <v>300430.97892786859</v>
      </c>
      <c r="W761" s="25">
        <f t="shared" si="23"/>
        <v>300431</v>
      </c>
      <c r="X761" s="30">
        <f>ROUND(IF(C761="22", W761*'UNIT VALUES'!$D$44, W761*'UNIT VALUES'!$D$36), 0)</f>
        <v>262637</v>
      </c>
      <c r="Y761" s="168">
        <f>ROUND(IF(C761="22", IF(U761&gt;V761,O761*'UNIT VALUES'!$D$38*'UNIT VALUES'!$D$44,O761*'UNIT VALUES'!$D$41*'UNIT VALUES'!$D$44),IF(U761&gt;V761, O761*'UNIT VALUES'!$D$28*'UNIT VALUES'!$D$36,0)), 0)</f>
        <v>0</v>
      </c>
      <c r="Z761" s="168">
        <f>ROUND(IF(C761="22", IF(U761&gt;V761,Q761*'UNIT VALUES'!$D$39*'UNIT VALUES'!$D$44,Q761*'UNIT VALUES'!$D$42*'UNIT VALUES'!$D$44), IF(U761&gt;V761, Q761*'UNIT VALUES'!$D$29*'UNIT VALUES'!$D$36, Q761*'UNIT VALUES'!$D$31*'UNIT VALUES'!$D$36)),0)</f>
        <v>72123</v>
      </c>
      <c r="AA761" s="168">
        <f>ROUND(IF(C761="22", IF(U761&gt;V761,0,R761*'UNIT VALUES'!$D$43*'UNIT VALUES'!$D$44),IF(CALCS!U761&gt;CALCS!V761,0,CALCS!R761*'UNIT VALUES'!$D$34*'UNIT VALUES'!$D$36)), 0)</f>
        <v>167255</v>
      </c>
      <c r="AB761" s="168">
        <f>ROUND(IF(C761="22",IF(U761&gt;V761,S761*'UNIT VALUES'!$D$40*'UNIT VALUES'!$D$44,0),IF(U761&gt;V761,S761*'UNIT VALUES'!$D$30*'UNIT VALUES'!$D$36)), 0)</f>
        <v>0</v>
      </c>
      <c r="AC761" s="168">
        <f>ROUND(IF(U761&gt;V761,0,IF(T761&gt;1, IF(C761="66", T761*'UNIT VALUES'!$D$33*'UNIT VALUES'!$D$36,T761*'UNIT VALUES'!$D$32*'UNIT VALUES'!$D$36),0)),0)</f>
        <v>23259</v>
      </c>
      <c r="AD761" t="str">
        <f t="shared" si="24"/>
        <v>342016</v>
      </c>
    </row>
    <row r="762" spans="1:30" x14ac:dyDescent="0.25">
      <c r="A762" s="176" t="s">
        <v>6167</v>
      </c>
      <c r="B762" s="176" t="s">
        <v>2104</v>
      </c>
      <c r="C762" s="176" t="s">
        <v>27</v>
      </c>
      <c r="D762" s="176" t="s">
        <v>28</v>
      </c>
      <c r="E762" s="176" t="s">
        <v>2105</v>
      </c>
      <c r="F762" s="176" t="s">
        <v>1521</v>
      </c>
      <c r="G762" s="176" t="s">
        <v>170</v>
      </c>
      <c r="H762" s="176" t="s">
        <v>23</v>
      </c>
      <c r="I762" s="176" t="s">
        <v>88</v>
      </c>
      <c r="J762" s="176" t="s">
        <v>2115</v>
      </c>
      <c r="K762" s="176" t="s">
        <v>3344</v>
      </c>
      <c r="L762" s="176" t="s">
        <v>6168</v>
      </c>
      <c r="M762" s="177">
        <v>330038</v>
      </c>
      <c r="N762" s="177">
        <v>329248</v>
      </c>
      <c r="O762" s="177">
        <v>281764</v>
      </c>
      <c r="P762" s="177">
        <v>0</v>
      </c>
      <c r="Q762" s="177">
        <v>79594</v>
      </c>
      <c r="R762" s="177">
        <v>28739</v>
      </c>
      <c r="S762" s="177">
        <v>6812</v>
      </c>
      <c r="T762" s="24">
        <f>IF(P762&gt;0, ROUND(IF(IF(OR(C762="51", C762="52", C762="66"), (L762*'UNIT VALUES'!$C$26)-CALCS!P762,0)&gt;0, IF(OR(C762="51", C762="52", C762="66"), (L762*'UNIT VALUES'!$C$26)-CALCS!P762,0), 0), 0), ROUND(IF(IF(OR(C762="51", C762="52", C762="66"), (L762*'UNIT VALUES'!$C$26)-CALCS!O762,0)&gt;0, IF(OR(C762="51", C762="52", C762="66"), (L762*'UNIT VALUES'!$C$26)-CALCS!O762,0), 0), 0))</f>
        <v>358401</v>
      </c>
      <c r="U762" s="25">
        <f>IF(C762="22", (O762*'UNIT VALUES'!$D$38)+(Q762*'UNIT VALUES'!$D$39)+(S762*'UNIT VALUES'!$D$40), (O762*'UNIT VALUES'!$D$28)+(Q762*'UNIT VALUES'!$D$29)+(S762*'UNIT VALUES'!$D$30))</f>
        <v>3920724.3795722583</v>
      </c>
      <c r="V762" s="25">
        <f>IF(C762="22",(O762*'UNIT VALUES'!$D$41)+(Q762*'UNIT VALUES'!$D$42)+(R762*'UNIT VALUES'!$D$43),IF(C762="66",(Q762*'UNIT VALUES'!$D$31)+(T762*'UNIT VALUES'!$D$33)+(R762*'UNIT VALUES'!$D$34),(Q762*'UNIT VALUES'!$D$31)+(T762*'UNIT VALUES'!$D$32)+(R762*'UNIT VALUES'!$D$34)))</f>
        <v>8207794.9029197842</v>
      </c>
      <c r="W762" s="25">
        <f t="shared" si="23"/>
        <v>8207795</v>
      </c>
      <c r="X762" s="30">
        <f>ROUND(IF(C762="22", W762*'UNIT VALUES'!$D$44, W762*'UNIT VALUES'!$D$36), 0)</f>
        <v>7175259</v>
      </c>
      <c r="Y762" s="168">
        <f>ROUND(IF(C762="22", IF(U762&gt;V762,O762*'UNIT VALUES'!$D$38*'UNIT VALUES'!$D$44,O762*'UNIT VALUES'!$D$41*'UNIT VALUES'!$D$44),IF(U762&gt;V762, O762*'UNIT VALUES'!$D$28*'UNIT VALUES'!$D$36,0)), 0)</f>
        <v>0</v>
      </c>
      <c r="Z762" s="168">
        <f>ROUND(IF(C762="22", IF(U762&gt;V762,Q762*'UNIT VALUES'!$D$39*'UNIT VALUES'!$D$44,Q762*'UNIT VALUES'!$D$42*'UNIT VALUES'!$D$44), IF(U762&gt;V762, Q762*'UNIT VALUES'!$D$29*'UNIT VALUES'!$D$36, Q762*'UNIT VALUES'!$D$31*'UNIT VALUES'!$D$36)),0)</f>
        <v>1165824</v>
      </c>
      <c r="AA762" s="168">
        <f>ROUND(IF(C762="22", IF(U762&gt;V762,0,R762*'UNIT VALUES'!$D$43*'UNIT VALUES'!$D$44),IF(CALCS!U762&gt;CALCS!V762,0,CALCS!R762*'UNIT VALUES'!$D$34*'UNIT VALUES'!$D$36)), 0)</f>
        <v>2056803</v>
      </c>
      <c r="AB762" s="168">
        <f>ROUND(IF(C762="22",IF(U762&gt;V762,S762*'UNIT VALUES'!$D$40*'UNIT VALUES'!$D$44,0),IF(U762&gt;V762,S762*'UNIT VALUES'!$D$30*'UNIT VALUES'!$D$36)), 0)</f>
        <v>0</v>
      </c>
      <c r="AC762" s="168">
        <f>ROUND(IF(U762&gt;V762,0,IF(T762&gt;1, IF(C762="66", T762*'UNIT VALUES'!$D$33*'UNIT VALUES'!$D$36,T762*'UNIT VALUES'!$D$32*'UNIT VALUES'!$D$36),0)),0)</f>
        <v>3952631</v>
      </c>
      <c r="AD762" t="str">
        <f t="shared" si="24"/>
        <v>342190</v>
      </c>
    </row>
    <row r="763" spans="1:30" x14ac:dyDescent="0.25">
      <c r="A763" s="176" t="s">
        <v>6169</v>
      </c>
      <c r="B763" s="176" t="s">
        <v>2104</v>
      </c>
      <c r="C763" s="176" t="s">
        <v>27</v>
      </c>
      <c r="D763" s="176" t="s">
        <v>28</v>
      </c>
      <c r="E763" s="176" t="s">
        <v>2105</v>
      </c>
      <c r="F763" s="176" t="s">
        <v>2169</v>
      </c>
      <c r="G763" s="176" t="s">
        <v>1624</v>
      </c>
      <c r="H763" s="176" t="s">
        <v>23</v>
      </c>
      <c r="I763" s="176" t="s">
        <v>2170</v>
      </c>
      <c r="J763" s="176" t="s">
        <v>4652</v>
      </c>
      <c r="K763" s="176" t="s">
        <v>3344</v>
      </c>
      <c r="L763" s="176" t="s">
        <v>6170</v>
      </c>
      <c r="M763" s="177">
        <v>41442</v>
      </c>
      <c r="N763" s="177">
        <v>41442</v>
      </c>
      <c r="O763" s="177">
        <v>56910</v>
      </c>
      <c r="P763" s="177">
        <v>0</v>
      </c>
      <c r="Q763" s="177">
        <v>16878</v>
      </c>
      <c r="R763" s="177">
        <v>3111</v>
      </c>
      <c r="S763" s="177">
        <v>2396</v>
      </c>
      <c r="T763" s="24">
        <f>IF(P763&gt;0, ROUND(IF(IF(OR(C763="51", C763="52", C763="66"), (L763*'UNIT VALUES'!$C$26)-CALCS!P763,0)&gt;0, IF(OR(C763="51", C763="52", C763="66"), (L763*'UNIT VALUES'!$C$26)-CALCS!P763,0), 0), 0), ROUND(IF(IF(OR(C763="51", C763="52", C763="66"), (L763*'UNIT VALUES'!$C$26)-CALCS!O763,0)&gt;0, IF(OR(C763="51", C763="52", C763="66"), (L763*'UNIT VALUES'!$C$26)-CALCS!O763,0), 0), 0))</f>
        <v>6501</v>
      </c>
      <c r="U763" s="25">
        <f>IF(C763="22", (O763*'UNIT VALUES'!$D$38)+(Q763*'UNIT VALUES'!$D$39)+(S763*'UNIT VALUES'!$D$40), (O763*'UNIT VALUES'!$D$28)+(Q763*'UNIT VALUES'!$D$29)+(S763*'UNIT VALUES'!$D$30))</f>
        <v>980824.31261254544</v>
      </c>
      <c r="V763" s="25">
        <f>IF(C763="22",(O763*'UNIT VALUES'!$D$41)+(Q763*'UNIT VALUES'!$D$42)+(R763*'UNIT VALUES'!$D$43),IF(C763="66",(Q763*'UNIT VALUES'!$D$31)+(T763*'UNIT VALUES'!$D$33)+(R763*'UNIT VALUES'!$D$34),(Q763*'UNIT VALUES'!$D$31)+(T763*'UNIT VALUES'!$D$32)+(R763*'UNIT VALUES'!$D$34)))</f>
        <v>619491.68288841215</v>
      </c>
      <c r="W763" s="25">
        <f t="shared" si="23"/>
        <v>980824</v>
      </c>
      <c r="X763" s="30">
        <f>ROUND(IF(C763="22", W763*'UNIT VALUES'!$D$44, W763*'UNIT VALUES'!$D$36), 0)</f>
        <v>857437</v>
      </c>
      <c r="Y763" s="168">
        <f>ROUND(IF(C763="22", IF(U763&gt;V763,O763*'UNIT VALUES'!$D$38*'UNIT VALUES'!$D$44,O763*'UNIT VALUES'!$D$41*'UNIT VALUES'!$D$44),IF(U763&gt;V763, O763*'UNIT VALUES'!$D$28*'UNIT VALUES'!$D$36,0)), 0)</f>
        <v>103473</v>
      </c>
      <c r="Z763" s="168">
        <f>ROUND(IF(C763="22", IF(U763&gt;V763,Q763*'UNIT VALUES'!$D$39*'UNIT VALUES'!$D$44,Q763*'UNIT VALUES'!$D$42*'UNIT VALUES'!$D$44), IF(U763&gt;V763, Q763*'UNIT VALUES'!$D$29*'UNIT VALUES'!$D$36, Q763*'UNIT VALUES'!$D$31*'UNIT VALUES'!$D$36)),0)</f>
        <v>412024</v>
      </c>
      <c r="AA763" s="168">
        <f>ROUND(IF(C763="22", IF(U763&gt;V763,0,R763*'UNIT VALUES'!$D$43*'UNIT VALUES'!$D$44),IF(CALCS!U763&gt;CALCS!V763,0,CALCS!R763*'UNIT VALUES'!$D$34*'UNIT VALUES'!$D$36)), 0)</f>
        <v>0</v>
      </c>
      <c r="AB763" s="168">
        <f>ROUND(IF(C763="22",IF(U763&gt;V763,S763*'UNIT VALUES'!$D$40*'UNIT VALUES'!$D$44,0),IF(U763&gt;V763,S763*'UNIT VALUES'!$D$30*'UNIT VALUES'!$D$36)), 0)</f>
        <v>341941</v>
      </c>
      <c r="AC763" s="168">
        <f>ROUND(IF(U763&gt;V763,0,IF(T763&gt;1, IF(C763="66", T763*'UNIT VALUES'!$D$33*'UNIT VALUES'!$D$36,T763*'UNIT VALUES'!$D$32*'UNIT VALUES'!$D$36),0)),0)</f>
        <v>0</v>
      </c>
      <c r="AD763" t="str">
        <f t="shared" si="24"/>
        <v>342196</v>
      </c>
    </row>
    <row r="764" spans="1:30" x14ac:dyDescent="0.25">
      <c r="A764" s="176" t="s">
        <v>6171</v>
      </c>
      <c r="B764" s="176" t="s">
        <v>2104</v>
      </c>
      <c r="C764" s="176" t="s">
        <v>47</v>
      </c>
      <c r="D764" s="176" t="s">
        <v>48</v>
      </c>
      <c r="E764" s="176" t="s">
        <v>2105</v>
      </c>
      <c r="F764" s="176" t="s">
        <v>460</v>
      </c>
      <c r="G764" s="176" t="s">
        <v>1610</v>
      </c>
      <c r="H764" s="176" t="s">
        <v>2172</v>
      </c>
      <c r="I764" s="176" t="s">
        <v>23</v>
      </c>
      <c r="J764" s="176" t="s">
        <v>4652</v>
      </c>
      <c r="K764" s="176" t="s">
        <v>3344</v>
      </c>
      <c r="L764" s="176" t="s">
        <v>6172</v>
      </c>
      <c r="M764" s="177">
        <v>0</v>
      </c>
      <c r="N764" s="177">
        <v>0</v>
      </c>
      <c r="O764" s="177">
        <v>62886</v>
      </c>
      <c r="P764" s="177">
        <v>0</v>
      </c>
      <c r="Q764" s="177">
        <v>9815</v>
      </c>
      <c r="R764" s="177">
        <v>6254</v>
      </c>
      <c r="S764" s="177">
        <v>1595</v>
      </c>
      <c r="T764" s="24">
        <f>IF(P764&gt;0, ROUND(IF(IF(OR(C764="51", C764="52", C764="66"), (L764*'UNIT VALUES'!$C$26)-CALCS!P764,0)&gt;0, IF(OR(C764="51", C764="52", C764="66"), (L764*'UNIT VALUES'!$C$26)-CALCS!P764,0), 0), 0), ROUND(IF(IF(OR(C764="51", C764="52", C764="66"), (L764*'UNIT VALUES'!$C$26)-CALCS!O764,0)&gt;0, IF(OR(C764="51", C764="52", C764="66"), (L764*'UNIT VALUES'!$C$26)-CALCS!O764,0), 0), 0))</f>
        <v>4077</v>
      </c>
      <c r="U764" s="25">
        <f>IF(C764="22", (O764*'UNIT VALUES'!$D$38)+(Q764*'UNIT VALUES'!$D$39)+(S764*'UNIT VALUES'!$D$40), (O764*'UNIT VALUES'!$D$28)+(Q764*'UNIT VALUES'!$D$29)+(S764*'UNIT VALUES'!$D$30))</f>
        <v>665257.12763236242</v>
      </c>
      <c r="V764" s="25">
        <f>IF(C764="22",(O764*'UNIT VALUES'!$D$41)+(Q764*'UNIT VALUES'!$D$42)+(R764*'UNIT VALUES'!$D$43),IF(C764="66",(Q764*'UNIT VALUES'!$D$31)+(T764*'UNIT VALUES'!$D$33)+(R764*'UNIT VALUES'!$D$34),(Q764*'UNIT VALUES'!$D$31)+(T764*'UNIT VALUES'!$D$32)+(R764*'UNIT VALUES'!$D$34)))</f>
        <v>727880.46515272278</v>
      </c>
      <c r="W764" s="25">
        <f t="shared" si="23"/>
        <v>727880</v>
      </c>
      <c r="X764" s="30">
        <f>ROUND(IF(C764="22", W764*'UNIT VALUES'!$D$44, W764*'UNIT VALUES'!$D$36), 0)</f>
        <v>636313</v>
      </c>
      <c r="Y764" s="168">
        <f>ROUND(IF(C764="22", IF(U764&gt;V764,O764*'UNIT VALUES'!$D$38*'UNIT VALUES'!$D$44,O764*'UNIT VALUES'!$D$41*'UNIT VALUES'!$D$44),IF(U764&gt;V764, O764*'UNIT VALUES'!$D$28*'UNIT VALUES'!$D$36,0)), 0)</f>
        <v>0</v>
      </c>
      <c r="Z764" s="168">
        <f>ROUND(IF(C764="22", IF(U764&gt;V764,Q764*'UNIT VALUES'!$D$39*'UNIT VALUES'!$D$44,Q764*'UNIT VALUES'!$D$42*'UNIT VALUES'!$D$44), IF(U764&gt;V764, Q764*'UNIT VALUES'!$D$29*'UNIT VALUES'!$D$36, Q764*'UNIT VALUES'!$D$31*'UNIT VALUES'!$D$36)),0)</f>
        <v>143762</v>
      </c>
      <c r="AA764" s="168">
        <f>ROUND(IF(C764="22", IF(U764&gt;V764,0,R764*'UNIT VALUES'!$D$43*'UNIT VALUES'!$D$44),IF(CALCS!U764&gt;CALCS!V764,0,CALCS!R764*'UNIT VALUES'!$D$34*'UNIT VALUES'!$D$36)), 0)</f>
        <v>447589</v>
      </c>
      <c r="AB764" s="168">
        <f>ROUND(IF(C764="22",IF(U764&gt;V764,S764*'UNIT VALUES'!$D$40*'UNIT VALUES'!$D$44,0),IF(U764&gt;V764,S764*'UNIT VALUES'!$D$30*'UNIT VALUES'!$D$36)), 0)</f>
        <v>0</v>
      </c>
      <c r="AC764" s="168">
        <f>ROUND(IF(U764&gt;V764,0,IF(T764&gt;1, IF(C764="66", T764*'UNIT VALUES'!$D$33*'UNIT VALUES'!$D$36,T764*'UNIT VALUES'!$D$32*'UNIT VALUES'!$D$36),0)),0)</f>
        <v>44963</v>
      </c>
      <c r="AD764" t="str">
        <f t="shared" si="24"/>
        <v>342250</v>
      </c>
    </row>
    <row r="765" spans="1:30" x14ac:dyDescent="0.25">
      <c r="A765" s="176" t="s">
        <v>6173</v>
      </c>
      <c r="B765" s="176" t="s">
        <v>2104</v>
      </c>
      <c r="C765" s="176" t="s">
        <v>27</v>
      </c>
      <c r="D765" s="176" t="s">
        <v>28</v>
      </c>
      <c r="E765" s="176" t="s">
        <v>2105</v>
      </c>
      <c r="F765" s="176" t="s">
        <v>484</v>
      </c>
      <c r="G765" s="176" t="s">
        <v>860</v>
      </c>
      <c r="H765" s="176" t="s">
        <v>23</v>
      </c>
      <c r="I765" s="176" t="s">
        <v>2174</v>
      </c>
      <c r="J765" s="176" t="s">
        <v>2175</v>
      </c>
      <c r="K765" s="176" t="s">
        <v>3344</v>
      </c>
      <c r="L765" s="176" t="s">
        <v>6174</v>
      </c>
      <c r="M765" s="177">
        <v>0</v>
      </c>
      <c r="N765" s="177">
        <v>0</v>
      </c>
      <c r="O765" s="177">
        <v>11340</v>
      </c>
      <c r="P765" s="177">
        <v>0</v>
      </c>
      <c r="Q765" s="177">
        <v>1062</v>
      </c>
      <c r="R765" s="177">
        <v>3738</v>
      </c>
      <c r="S765" s="177">
        <v>132</v>
      </c>
      <c r="T765" s="24">
        <f>IF(P765&gt;0, ROUND(IF(IF(OR(C765="51", C765="52", C765="66"), (L765*'UNIT VALUES'!$C$26)-CALCS!P765,0)&gt;0, IF(OR(C765="51", C765="52", C765="66"), (L765*'UNIT VALUES'!$C$26)-CALCS!P765,0), 0), 0), ROUND(IF(IF(OR(C765="51", C765="52", C765="66"), (L765*'UNIT VALUES'!$C$26)-CALCS!O765,0)&gt;0, IF(OR(C765="51", C765="52", C765="66"), (L765*'UNIT VALUES'!$C$26)-CALCS!O765,0), 0), 0))</f>
        <v>695</v>
      </c>
      <c r="U765" s="25">
        <f>IF(C765="22", (O765*'UNIT VALUES'!$D$38)+(Q765*'UNIT VALUES'!$D$39)+(S765*'UNIT VALUES'!$D$40), (O765*'UNIT VALUES'!$D$28)+(Q765*'UNIT VALUES'!$D$29)+(S765*'UNIT VALUES'!$D$30))</f>
        <v>74790.282134165958</v>
      </c>
      <c r="V765" s="25">
        <f>IF(C765="22",(O765*'UNIT VALUES'!$D$41)+(Q765*'UNIT VALUES'!$D$42)+(R765*'UNIT VALUES'!$D$43),IF(C765="66",(Q765*'UNIT VALUES'!$D$31)+(T765*'UNIT VALUES'!$D$33)+(R765*'UNIT VALUES'!$D$34),(Q765*'UNIT VALUES'!$D$31)+(T765*'UNIT VALUES'!$D$32)+(R765*'UNIT VALUES'!$D$34)))</f>
        <v>332581.17627120687</v>
      </c>
      <c r="W765" s="25">
        <f t="shared" si="23"/>
        <v>332581</v>
      </c>
      <c r="X765" s="30">
        <f>ROUND(IF(C765="22", W765*'UNIT VALUES'!$D$44, W765*'UNIT VALUES'!$D$36), 0)</f>
        <v>290743</v>
      </c>
      <c r="Y765" s="168">
        <f>ROUND(IF(C765="22", IF(U765&gt;V765,O765*'UNIT VALUES'!$D$38*'UNIT VALUES'!$D$44,O765*'UNIT VALUES'!$D$41*'UNIT VALUES'!$D$44),IF(U765&gt;V765, O765*'UNIT VALUES'!$D$28*'UNIT VALUES'!$D$36,0)), 0)</f>
        <v>0</v>
      </c>
      <c r="Z765" s="168">
        <f>ROUND(IF(C765="22", IF(U765&gt;V765,Q765*'UNIT VALUES'!$D$39*'UNIT VALUES'!$D$44,Q765*'UNIT VALUES'!$D$42*'UNIT VALUES'!$D$44), IF(U765&gt;V765, Q765*'UNIT VALUES'!$D$29*'UNIT VALUES'!$D$36, Q765*'UNIT VALUES'!$D$31*'UNIT VALUES'!$D$36)),0)</f>
        <v>15555</v>
      </c>
      <c r="AA765" s="168">
        <f>ROUND(IF(C765="22", IF(U765&gt;V765,0,R765*'UNIT VALUES'!$D$43*'UNIT VALUES'!$D$44),IF(CALCS!U765&gt;CALCS!V765,0,CALCS!R765*'UNIT VALUES'!$D$34*'UNIT VALUES'!$D$36)), 0)</f>
        <v>267523</v>
      </c>
      <c r="AB765" s="168">
        <f>ROUND(IF(C765="22",IF(U765&gt;V765,S765*'UNIT VALUES'!$D$40*'UNIT VALUES'!$D$44,0),IF(U765&gt;V765,S765*'UNIT VALUES'!$D$30*'UNIT VALUES'!$D$36)), 0)</f>
        <v>0</v>
      </c>
      <c r="AC765" s="168">
        <f>ROUND(IF(U765&gt;V765,0,IF(T765&gt;1, IF(C765="66", T765*'UNIT VALUES'!$D$33*'UNIT VALUES'!$D$36,T765*'UNIT VALUES'!$D$32*'UNIT VALUES'!$D$36),0)),0)</f>
        <v>7665</v>
      </c>
      <c r="AD765" t="str">
        <f t="shared" si="24"/>
        <v>342340</v>
      </c>
    </row>
    <row r="766" spans="1:30" x14ac:dyDescent="0.25">
      <c r="A766" s="176" t="s">
        <v>6175</v>
      </c>
      <c r="B766" s="176" t="s">
        <v>2104</v>
      </c>
      <c r="C766" s="176" t="s">
        <v>47</v>
      </c>
      <c r="D766" s="176" t="s">
        <v>48</v>
      </c>
      <c r="E766" s="176" t="s">
        <v>2105</v>
      </c>
      <c r="F766" s="176" t="s">
        <v>2177</v>
      </c>
      <c r="G766" s="176" t="s">
        <v>1624</v>
      </c>
      <c r="H766" s="176" t="s">
        <v>2178</v>
      </c>
      <c r="I766" s="176" t="s">
        <v>23</v>
      </c>
      <c r="J766" s="176" t="s">
        <v>4652</v>
      </c>
      <c r="K766" s="176" t="s">
        <v>3344</v>
      </c>
      <c r="L766" s="176" t="s">
        <v>6176</v>
      </c>
      <c r="M766" s="177">
        <v>51515</v>
      </c>
      <c r="N766" s="177">
        <v>51515</v>
      </c>
      <c r="O766" s="177">
        <v>66673</v>
      </c>
      <c r="P766" s="177">
        <v>0</v>
      </c>
      <c r="Q766" s="177">
        <v>2346</v>
      </c>
      <c r="R766" s="177">
        <v>914</v>
      </c>
      <c r="S766" s="177">
        <v>637</v>
      </c>
      <c r="T766" s="24">
        <f>IF(P766&gt;0, ROUND(IF(IF(OR(C766="51", C766="52", C766="66"), (L766*'UNIT VALUES'!$C$26)-CALCS!P766,0)&gt;0, IF(OR(C766="51", C766="52", C766="66"), (L766*'UNIT VALUES'!$C$26)-CALCS!P766,0), 0), 0), ROUND(IF(IF(OR(C766="51", C766="52", C766="66"), (L766*'UNIT VALUES'!$C$26)-CALCS!O766,0)&gt;0, IF(OR(C766="51", C766="52", C766="66"), (L766*'UNIT VALUES'!$C$26)-CALCS!O766,0), 0), 0))</f>
        <v>0</v>
      </c>
      <c r="U766" s="25">
        <f>IF(C766="22", (O766*'UNIT VALUES'!$D$38)+(Q766*'UNIT VALUES'!$D$39)+(S766*'UNIT VALUES'!$D$40), (O766*'UNIT VALUES'!$D$28)+(Q766*'UNIT VALUES'!$D$29)+(S766*'UNIT VALUES'!$D$30))</f>
        <v>308169.51228232344</v>
      </c>
      <c r="V766" s="25">
        <f>IF(C766="22",(O766*'UNIT VALUES'!$D$41)+(Q766*'UNIT VALUES'!$D$42)+(R766*'UNIT VALUES'!$D$43),IF(C766="66",(Q766*'UNIT VALUES'!$D$31)+(T766*'UNIT VALUES'!$D$33)+(R766*'UNIT VALUES'!$D$34),(Q766*'UNIT VALUES'!$D$31)+(T766*'UNIT VALUES'!$D$32)+(R766*'UNIT VALUES'!$D$34)))</f>
        <v>114133.62206521445</v>
      </c>
      <c r="W766" s="25">
        <f t="shared" ref="W766:W829" si="25">ROUND(IF(U766&gt;V766,U766,V766), 0)</f>
        <v>308170</v>
      </c>
      <c r="X766" s="30">
        <f>ROUND(IF(C766="22", W766*'UNIT VALUES'!$D$44, W766*'UNIT VALUES'!$D$36), 0)</f>
        <v>269402</v>
      </c>
      <c r="Y766" s="168">
        <f>ROUND(IF(C766="22", IF(U766&gt;V766,O766*'UNIT VALUES'!$D$38*'UNIT VALUES'!$D$44,O766*'UNIT VALUES'!$D$41*'UNIT VALUES'!$D$44),IF(U766&gt;V766, O766*'UNIT VALUES'!$D$28*'UNIT VALUES'!$D$36,0)), 0)</f>
        <v>121223</v>
      </c>
      <c r="Z766" s="168">
        <f>ROUND(IF(C766="22", IF(U766&gt;V766,Q766*'UNIT VALUES'!$D$39*'UNIT VALUES'!$D$44,Q766*'UNIT VALUES'!$D$42*'UNIT VALUES'!$D$44), IF(U766&gt;V766, Q766*'UNIT VALUES'!$D$29*'UNIT VALUES'!$D$36, Q766*'UNIT VALUES'!$D$31*'UNIT VALUES'!$D$36)),0)</f>
        <v>57270</v>
      </c>
      <c r="AA766" s="168">
        <f>ROUND(IF(C766="22", IF(U766&gt;V766,0,R766*'UNIT VALUES'!$D$43*'UNIT VALUES'!$D$44),IF(CALCS!U766&gt;CALCS!V766,0,CALCS!R766*'UNIT VALUES'!$D$34*'UNIT VALUES'!$D$36)), 0)</f>
        <v>0</v>
      </c>
      <c r="AB766" s="168">
        <f>ROUND(IF(C766="22",IF(U766&gt;V766,S766*'UNIT VALUES'!$D$40*'UNIT VALUES'!$D$44,0),IF(U766&gt;V766,S766*'UNIT VALUES'!$D$30*'UNIT VALUES'!$D$36)), 0)</f>
        <v>90908</v>
      </c>
      <c r="AC766" s="168">
        <f>ROUND(IF(U766&gt;V766,0,IF(T766&gt;1, IF(C766="66", T766*'UNIT VALUES'!$D$33*'UNIT VALUES'!$D$36,T766*'UNIT VALUES'!$D$32*'UNIT VALUES'!$D$36),0)),0)</f>
        <v>0</v>
      </c>
      <c r="AD766" t="str">
        <f t="shared" si="24"/>
        <v>342378</v>
      </c>
    </row>
    <row r="767" spans="1:30" x14ac:dyDescent="0.25">
      <c r="A767" s="176" t="s">
        <v>6177</v>
      </c>
      <c r="B767" s="176" t="s">
        <v>2104</v>
      </c>
      <c r="C767" s="176" t="s">
        <v>47</v>
      </c>
      <c r="D767" s="176" t="s">
        <v>48</v>
      </c>
      <c r="E767" s="176" t="s">
        <v>2105</v>
      </c>
      <c r="F767" s="176" t="s">
        <v>1055</v>
      </c>
      <c r="G767" s="176" t="s">
        <v>215</v>
      </c>
      <c r="H767" s="176" t="s">
        <v>2180</v>
      </c>
      <c r="I767" s="176" t="s">
        <v>23</v>
      </c>
      <c r="J767" s="176" t="s">
        <v>2115</v>
      </c>
      <c r="K767" s="176" t="s">
        <v>3344</v>
      </c>
      <c r="L767" s="176" t="s">
        <v>6178</v>
      </c>
      <c r="M767" s="177">
        <v>49868</v>
      </c>
      <c r="N767" s="177">
        <v>49868</v>
      </c>
      <c r="O767" s="177">
        <v>53258</v>
      </c>
      <c r="P767" s="177">
        <v>0</v>
      </c>
      <c r="Q767" s="177">
        <v>2597</v>
      </c>
      <c r="R767" s="177">
        <v>1221</v>
      </c>
      <c r="S767" s="177">
        <v>568</v>
      </c>
      <c r="T767" s="24">
        <f>IF(P767&gt;0, ROUND(IF(IF(OR(C767="51", C767="52", C767="66"), (L767*'UNIT VALUES'!$C$26)-CALCS!P767,0)&gt;0, IF(OR(C767="51", C767="52", C767="66"), (L767*'UNIT VALUES'!$C$26)-CALCS!P767,0), 0), 0), ROUND(IF(IF(OR(C767="51", C767="52", C767="66"), (L767*'UNIT VALUES'!$C$26)-CALCS!O767,0)&gt;0, IF(OR(C767="51", C767="52", C767="66"), (L767*'UNIT VALUES'!$C$26)-CALCS!O767,0), 0), 0))</f>
        <v>0</v>
      </c>
      <c r="U767" s="25">
        <f>IF(C767="22", (O767*'UNIT VALUES'!$D$38)+(Q767*'UNIT VALUES'!$D$39)+(S767*'UNIT VALUES'!$D$40), (O767*'UNIT VALUES'!$D$28)+(Q767*'UNIT VALUES'!$D$29)+(S767*'UNIT VALUES'!$D$30))</f>
        <v>276013.64293634903</v>
      </c>
      <c r="V767" s="25">
        <f>IF(C767="22",(O767*'UNIT VALUES'!$D$41)+(Q767*'UNIT VALUES'!$D$42)+(R767*'UNIT VALUES'!$D$43),IF(C767="66",(Q767*'UNIT VALUES'!$D$31)+(T767*'UNIT VALUES'!$D$33)+(R767*'UNIT VALUES'!$D$34),(Q767*'UNIT VALUES'!$D$31)+(T767*'UNIT VALUES'!$D$32)+(R767*'UNIT VALUES'!$D$34)))</f>
        <v>143472.3375714884</v>
      </c>
      <c r="W767" s="25">
        <f t="shared" si="25"/>
        <v>276014</v>
      </c>
      <c r="X767" s="30">
        <f>ROUND(IF(C767="22", W767*'UNIT VALUES'!$D$44, W767*'UNIT VALUES'!$D$36), 0)</f>
        <v>241292</v>
      </c>
      <c r="Y767" s="168">
        <f>ROUND(IF(C767="22", IF(U767&gt;V767,O767*'UNIT VALUES'!$D$38*'UNIT VALUES'!$D$44,O767*'UNIT VALUES'!$D$41*'UNIT VALUES'!$D$44),IF(U767&gt;V767, O767*'UNIT VALUES'!$D$28*'UNIT VALUES'!$D$36,0)), 0)</f>
        <v>96833</v>
      </c>
      <c r="Z767" s="168">
        <f>ROUND(IF(C767="22", IF(U767&gt;V767,Q767*'UNIT VALUES'!$D$39*'UNIT VALUES'!$D$44,Q767*'UNIT VALUES'!$D$42*'UNIT VALUES'!$D$44), IF(U767&gt;V767, Q767*'UNIT VALUES'!$D$29*'UNIT VALUES'!$D$36, Q767*'UNIT VALUES'!$D$31*'UNIT VALUES'!$D$36)),0)</f>
        <v>63398</v>
      </c>
      <c r="AA767" s="168">
        <f>ROUND(IF(C767="22", IF(U767&gt;V767,0,R767*'UNIT VALUES'!$D$43*'UNIT VALUES'!$D$44),IF(CALCS!U767&gt;CALCS!V767,0,CALCS!R767*'UNIT VALUES'!$D$34*'UNIT VALUES'!$D$36)), 0)</f>
        <v>0</v>
      </c>
      <c r="AB767" s="168">
        <f>ROUND(IF(C767="22",IF(U767&gt;V767,S767*'UNIT VALUES'!$D$40*'UNIT VALUES'!$D$44,0),IF(U767&gt;V767,S767*'UNIT VALUES'!$D$30*'UNIT VALUES'!$D$36)), 0)</f>
        <v>81061</v>
      </c>
      <c r="AC767" s="168">
        <f>ROUND(IF(U767&gt;V767,0,IF(T767&gt;1, IF(C767="66", T767*'UNIT VALUES'!$D$33*'UNIT VALUES'!$D$36,T767*'UNIT VALUES'!$D$32*'UNIT VALUES'!$D$36),0)),0)</f>
        <v>0</v>
      </c>
      <c r="AD767" t="str">
        <f t="shared" si="24"/>
        <v>342448</v>
      </c>
    </row>
    <row r="768" spans="1:30" x14ac:dyDescent="0.25">
      <c r="A768" s="176" t="s">
        <v>6179</v>
      </c>
      <c r="B768" s="176" t="s">
        <v>2104</v>
      </c>
      <c r="C768" s="176" t="s">
        <v>47</v>
      </c>
      <c r="D768" s="176" t="s">
        <v>48</v>
      </c>
      <c r="E768" s="176" t="s">
        <v>2105</v>
      </c>
      <c r="F768" s="176" t="s">
        <v>500</v>
      </c>
      <c r="G768" s="176" t="s">
        <v>135</v>
      </c>
      <c r="H768" s="176" t="s">
        <v>23</v>
      </c>
      <c r="I768" s="176" t="s">
        <v>2182</v>
      </c>
      <c r="J768" s="176" t="s">
        <v>4652</v>
      </c>
      <c r="K768" s="176" t="s">
        <v>3344</v>
      </c>
      <c r="L768" s="176" t="s">
        <v>6180</v>
      </c>
      <c r="M768" s="177">
        <v>52603</v>
      </c>
      <c r="N768" s="177">
        <v>52463</v>
      </c>
      <c r="O768" s="177">
        <v>70635</v>
      </c>
      <c r="P768" s="177">
        <v>0</v>
      </c>
      <c r="Q768" s="177">
        <v>22112</v>
      </c>
      <c r="R768" s="177">
        <v>6444</v>
      </c>
      <c r="S768" s="177">
        <v>4678</v>
      </c>
      <c r="T768" s="24">
        <f>IF(P768&gt;0, ROUND(IF(IF(OR(C768="51", C768="52", C768="66"), (L768*'UNIT VALUES'!$C$26)-CALCS!P768,0)&gt;0, IF(OR(C768="51", C768="52", C768="66"), (L768*'UNIT VALUES'!$C$26)-CALCS!P768,0), 0), 0), ROUND(IF(IF(OR(C768="51", C768="52", C768="66"), (L768*'UNIT VALUES'!$C$26)-CALCS!O768,0)&gt;0, IF(OR(C768="51", C768="52", C768="66"), (L768*'UNIT VALUES'!$C$26)-CALCS!O768,0), 0), 0))</f>
        <v>14616</v>
      </c>
      <c r="U768" s="25">
        <f>IF(C768="22", (O768*'UNIT VALUES'!$D$38)+(Q768*'UNIT VALUES'!$D$39)+(S768*'UNIT VALUES'!$D$40), (O768*'UNIT VALUES'!$D$28)+(Q768*'UNIT VALUES'!$D$29)+(S768*'UNIT VALUES'!$D$30))</f>
        <v>1528064.55638105</v>
      </c>
      <c r="V768" s="25">
        <f>IF(C768="22",(O768*'UNIT VALUES'!$D$41)+(Q768*'UNIT VALUES'!$D$42)+(R768*'UNIT VALUES'!$D$43),IF(C768="66",(Q768*'UNIT VALUES'!$D$31)+(T768*'UNIT VALUES'!$D$33)+(R768*'UNIT VALUES'!$D$34),(Q768*'UNIT VALUES'!$D$31)+(T768*'UNIT VALUES'!$D$32)+(R768*'UNIT VALUES'!$D$34)))</f>
        <v>1082425.3925129748</v>
      </c>
      <c r="W768" s="25">
        <f t="shared" si="25"/>
        <v>1528065</v>
      </c>
      <c r="X768" s="30">
        <f>ROUND(IF(C768="22", W768*'UNIT VALUES'!$D$44, W768*'UNIT VALUES'!$D$36), 0)</f>
        <v>1335835</v>
      </c>
      <c r="Y768" s="168">
        <f>ROUND(IF(C768="22", IF(U768&gt;V768,O768*'UNIT VALUES'!$D$38*'UNIT VALUES'!$D$44,O768*'UNIT VALUES'!$D$41*'UNIT VALUES'!$D$44),IF(U768&gt;V768, O768*'UNIT VALUES'!$D$28*'UNIT VALUES'!$D$36,0)), 0)</f>
        <v>128427</v>
      </c>
      <c r="Z768" s="168">
        <f>ROUND(IF(C768="22", IF(U768&gt;V768,Q768*'UNIT VALUES'!$D$39*'UNIT VALUES'!$D$44,Q768*'UNIT VALUES'!$D$42*'UNIT VALUES'!$D$44), IF(U768&gt;V768, Q768*'UNIT VALUES'!$D$29*'UNIT VALUES'!$D$36, Q768*'UNIT VALUES'!$D$31*'UNIT VALUES'!$D$36)),0)</f>
        <v>539796</v>
      </c>
      <c r="AA768" s="168">
        <f>ROUND(IF(C768="22", IF(U768&gt;V768,0,R768*'UNIT VALUES'!$D$43*'UNIT VALUES'!$D$44),IF(CALCS!U768&gt;CALCS!V768,0,CALCS!R768*'UNIT VALUES'!$D$34*'UNIT VALUES'!$D$36)), 0)</f>
        <v>0</v>
      </c>
      <c r="AB768" s="168">
        <f>ROUND(IF(C768="22",IF(U768&gt;V768,S768*'UNIT VALUES'!$D$40*'UNIT VALUES'!$D$44,0),IF(U768&gt;V768,S768*'UNIT VALUES'!$D$30*'UNIT VALUES'!$D$36)), 0)</f>
        <v>667612</v>
      </c>
      <c r="AC768" s="168">
        <f>ROUND(IF(U768&gt;V768,0,IF(T768&gt;1, IF(C768="66", T768*'UNIT VALUES'!$D$33*'UNIT VALUES'!$D$36,T768*'UNIT VALUES'!$D$32*'UNIT VALUES'!$D$36),0)),0)</f>
        <v>0</v>
      </c>
      <c r="AD768" t="str">
        <f t="shared" si="24"/>
        <v>342454</v>
      </c>
    </row>
    <row r="769" spans="1:30" x14ac:dyDescent="0.25">
      <c r="A769" s="176" t="s">
        <v>6181</v>
      </c>
      <c r="B769" s="176" t="s">
        <v>2104</v>
      </c>
      <c r="C769" s="176" t="s">
        <v>47</v>
      </c>
      <c r="D769" s="176" t="s">
        <v>48</v>
      </c>
      <c r="E769" s="176" t="s">
        <v>2105</v>
      </c>
      <c r="F769" s="176" t="s">
        <v>152</v>
      </c>
      <c r="G769" s="176" t="s">
        <v>135</v>
      </c>
      <c r="H769" s="176" t="s">
        <v>23</v>
      </c>
      <c r="I769" s="176" t="s">
        <v>2184</v>
      </c>
      <c r="J769" s="176" t="s">
        <v>4652</v>
      </c>
      <c r="K769" s="176" t="s">
        <v>3344</v>
      </c>
      <c r="L769" s="176" t="s">
        <v>6182</v>
      </c>
      <c r="M769" s="177">
        <v>138140</v>
      </c>
      <c r="N769" s="177">
        <v>137970</v>
      </c>
      <c r="O769" s="177">
        <v>147000</v>
      </c>
      <c r="P769" s="177">
        <v>0</v>
      </c>
      <c r="Q769" s="177">
        <v>42288</v>
      </c>
      <c r="R769" s="177">
        <v>10757</v>
      </c>
      <c r="S769" s="177">
        <v>5469</v>
      </c>
      <c r="T769" s="24">
        <f>IF(P769&gt;0, ROUND(IF(IF(OR(C769="51", C769="52", C769="66"), (L769*'UNIT VALUES'!$C$26)-CALCS!P769,0)&gt;0, IF(OR(C769="51", C769="52", C769="66"), (L769*'UNIT VALUES'!$C$26)-CALCS!P769,0), 0), 0), ROUND(IF(IF(OR(C769="51", C769="52", C769="66"), (L769*'UNIT VALUES'!$C$26)-CALCS!O769,0)&gt;0, IF(OR(C769="51", C769="52", C769="66"), (L769*'UNIT VALUES'!$C$26)-CALCS!O769,0), 0), 0))</f>
        <v>79958</v>
      </c>
      <c r="U769" s="25">
        <f>IF(C769="22", (O769*'UNIT VALUES'!$D$38)+(Q769*'UNIT VALUES'!$D$39)+(S769*'UNIT VALUES'!$D$40), (O769*'UNIT VALUES'!$D$28)+(Q769*'UNIT VALUES'!$D$29)+(S769*'UNIT VALUES'!$D$30))</f>
        <v>2379431.7448986825</v>
      </c>
      <c r="V769" s="25">
        <f>IF(C769="22",(O769*'UNIT VALUES'!$D$41)+(Q769*'UNIT VALUES'!$D$42)+(R769*'UNIT VALUES'!$D$43),IF(C769="66",(Q769*'UNIT VALUES'!$D$31)+(T769*'UNIT VALUES'!$D$33)+(R769*'UNIT VALUES'!$D$34),(Q769*'UNIT VALUES'!$D$31)+(T769*'UNIT VALUES'!$D$32)+(R769*'UNIT VALUES'!$D$34)))</f>
        <v>2597890.3732924722</v>
      </c>
      <c r="W769" s="25">
        <f t="shared" si="25"/>
        <v>2597890</v>
      </c>
      <c r="X769" s="30">
        <f>ROUND(IF(C769="22", W769*'UNIT VALUES'!$D$44, W769*'UNIT VALUES'!$D$36), 0)</f>
        <v>2271077</v>
      </c>
      <c r="Y769" s="168">
        <f>ROUND(IF(C769="22", IF(U769&gt;V769,O769*'UNIT VALUES'!$D$38*'UNIT VALUES'!$D$44,O769*'UNIT VALUES'!$D$41*'UNIT VALUES'!$D$44),IF(U769&gt;V769, O769*'UNIT VALUES'!$D$28*'UNIT VALUES'!$D$36,0)), 0)</f>
        <v>0</v>
      </c>
      <c r="Z769" s="168">
        <f>ROUND(IF(C769="22", IF(U769&gt;V769,Q769*'UNIT VALUES'!$D$39*'UNIT VALUES'!$D$44,Q769*'UNIT VALUES'!$D$42*'UNIT VALUES'!$D$44), IF(U769&gt;V769, Q769*'UNIT VALUES'!$D$29*'UNIT VALUES'!$D$36, Q769*'UNIT VALUES'!$D$31*'UNIT VALUES'!$D$36)),0)</f>
        <v>619398</v>
      </c>
      <c r="AA769" s="168">
        <f>ROUND(IF(C769="22", IF(U769&gt;V769,0,R769*'UNIT VALUES'!$D$43*'UNIT VALUES'!$D$44),IF(CALCS!U769&gt;CALCS!V769,0,CALCS!R769*'UNIT VALUES'!$D$34*'UNIT VALUES'!$D$36)), 0)</f>
        <v>769861</v>
      </c>
      <c r="AB769" s="168">
        <f>ROUND(IF(C769="22",IF(U769&gt;V769,S769*'UNIT VALUES'!$D$40*'UNIT VALUES'!$D$44,0),IF(U769&gt;V769,S769*'UNIT VALUES'!$D$30*'UNIT VALUES'!$D$36)), 0)</f>
        <v>0</v>
      </c>
      <c r="AC769" s="168">
        <f>ROUND(IF(U769&gt;V769,0,IF(T769&gt;1, IF(C769="66", T769*'UNIT VALUES'!$D$33*'UNIT VALUES'!$D$36,T769*'UNIT VALUES'!$D$32*'UNIT VALUES'!$D$36),0)),0)</f>
        <v>881818</v>
      </c>
      <c r="AD769" t="str">
        <f t="shared" ref="AD769:AD832" si="26">E769&amp;F769</f>
        <v>342466</v>
      </c>
    </row>
    <row r="770" spans="1:30" x14ac:dyDescent="0.25">
      <c r="A770" s="176" t="s">
        <v>6183</v>
      </c>
      <c r="B770" s="176" t="s">
        <v>2104</v>
      </c>
      <c r="C770" s="176" t="s">
        <v>47</v>
      </c>
      <c r="D770" s="176" t="s">
        <v>48</v>
      </c>
      <c r="E770" s="176" t="s">
        <v>2105</v>
      </c>
      <c r="F770" s="176" t="s">
        <v>509</v>
      </c>
      <c r="G770" s="176" t="s">
        <v>1624</v>
      </c>
      <c r="H770" s="176" t="s">
        <v>23</v>
      </c>
      <c r="I770" s="176" t="s">
        <v>2186</v>
      </c>
      <c r="J770" s="176" t="s">
        <v>4652</v>
      </c>
      <c r="K770" s="176" t="s">
        <v>3344</v>
      </c>
      <c r="L770" s="176" t="s">
        <v>6184</v>
      </c>
      <c r="M770" s="177">
        <v>39111</v>
      </c>
      <c r="N770" s="177">
        <v>38951</v>
      </c>
      <c r="O770" s="177">
        <v>52499</v>
      </c>
      <c r="P770" s="177">
        <v>0</v>
      </c>
      <c r="Q770" s="177">
        <v>11758</v>
      </c>
      <c r="R770" s="177">
        <v>4954</v>
      </c>
      <c r="S770" s="177">
        <v>1507</v>
      </c>
      <c r="T770" s="24">
        <f>IF(P770&gt;0, ROUND(IF(IF(OR(C770="51", C770="52", C770="66"), (L770*'UNIT VALUES'!$C$26)-CALCS!P770,0)&gt;0, IF(OR(C770="51", C770="52", C770="66"), (L770*'UNIT VALUES'!$C$26)-CALCS!P770,0), 0), 0), ROUND(IF(IF(OR(C770="51", C770="52", C770="66"), (L770*'UNIT VALUES'!$C$26)-CALCS!O770,0)&gt;0, IF(OR(C770="51", C770="52", C770="66"), (L770*'UNIT VALUES'!$C$26)-CALCS!O770,0), 0), 0))</f>
        <v>7544</v>
      </c>
      <c r="U770" s="25">
        <f>IF(C770="22", (O770*'UNIT VALUES'!$D$38)+(Q770*'UNIT VALUES'!$D$39)+(S770*'UNIT VALUES'!$D$40), (O770*'UNIT VALUES'!$D$28)+(Q770*'UNIT VALUES'!$D$29)+(S770*'UNIT VALUES'!$D$30))</f>
        <v>683546.00057643023</v>
      </c>
      <c r="V770" s="25">
        <f>IF(C770="22",(O770*'UNIT VALUES'!$D$41)+(Q770*'UNIT VALUES'!$D$42)+(R770*'UNIT VALUES'!$D$43),IF(C770="66",(Q770*'UNIT VALUES'!$D$31)+(T770*'UNIT VALUES'!$D$33)+(R770*'UNIT VALUES'!$D$34),(Q770*'UNIT VALUES'!$D$31)+(T770*'UNIT VALUES'!$D$32)+(R770*'UNIT VALUES'!$D$34)))</f>
        <v>697745.92864586459</v>
      </c>
      <c r="W770" s="25">
        <f t="shared" si="25"/>
        <v>697746</v>
      </c>
      <c r="X770" s="30">
        <f>ROUND(IF(C770="22", W770*'UNIT VALUES'!$D$44, W770*'UNIT VALUES'!$D$36), 0)</f>
        <v>609970</v>
      </c>
      <c r="Y770" s="168">
        <f>ROUND(IF(C770="22", IF(U770&gt;V770,O770*'UNIT VALUES'!$D$38*'UNIT VALUES'!$D$44,O770*'UNIT VALUES'!$D$41*'UNIT VALUES'!$D$44),IF(U770&gt;V770, O770*'UNIT VALUES'!$D$28*'UNIT VALUES'!$D$36,0)), 0)</f>
        <v>0</v>
      </c>
      <c r="Z770" s="168">
        <f>ROUND(IF(C770="22", IF(U770&gt;V770,Q770*'UNIT VALUES'!$D$39*'UNIT VALUES'!$D$44,Q770*'UNIT VALUES'!$D$42*'UNIT VALUES'!$D$44), IF(U770&gt;V770, Q770*'UNIT VALUES'!$D$29*'UNIT VALUES'!$D$36, Q770*'UNIT VALUES'!$D$31*'UNIT VALUES'!$D$36)),0)</f>
        <v>172221</v>
      </c>
      <c r="AA770" s="168">
        <f>ROUND(IF(C770="22", IF(U770&gt;V770,0,R770*'UNIT VALUES'!$D$43*'UNIT VALUES'!$D$44),IF(CALCS!U770&gt;CALCS!V770,0,CALCS!R770*'UNIT VALUES'!$D$34*'UNIT VALUES'!$D$36)), 0)</f>
        <v>354550</v>
      </c>
      <c r="AB770" s="168">
        <f>ROUND(IF(C770="22",IF(U770&gt;V770,S770*'UNIT VALUES'!$D$40*'UNIT VALUES'!$D$44,0),IF(U770&gt;V770,S770*'UNIT VALUES'!$D$30*'UNIT VALUES'!$D$36)), 0)</f>
        <v>0</v>
      </c>
      <c r="AC770" s="168">
        <f>ROUND(IF(U770&gt;V770,0,IF(T770&gt;1, IF(C770="66", T770*'UNIT VALUES'!$D$33*'UNIT VALUES'!$D$36,T770*'UNIT VALUES'!$D$32*'UNIT VALUES'!$D$36),0)),0)</f>
        <v>83199</v>
      </c>
      <c r="AD770" t="str">
        <f t="shared" si="26"/>
        <v>342532</v>
      </c>
    </row>
    <row r="771" spans="1:30" x14ac:dyDescent="0.25">
      <c r="A771" s="176" t="s">
        <v>6185</v>
      </c>
      <c r="B771" s="176" t="s">
        <v>2104</v>
      </c>
      <c r="C771" s="176" t="s">
        <v>47</v>
      </c>
      <c r="D771" s="176" t="s">
        <v>48</v>
      </c>
      <c r="E771" s="176" t="s">
        <v>2105</v>
      </c>
      <c r="F771" s="176" t="s">
        <v>1498</v>
      </c>
      <c r="G771" s="176" t="s">
        <v>1624</v>
      </c>
      <c r="H771" s="176" t="s">
        <v>23</v>
      </c>
      <c r="I771" s="176" t="s">
        <v>2188</v>
      </c>
      <c r="J771" s="176" t="s">
        <v>4652</v>
      </c>
      <c r="K771" s="176" t="s">
        <v>3344</v>
      </c>
      <c r="L771" s="176" t="s">
        <v>6186</v>
      </c>
      <c r="M771" s="177">
        <v>29969</v>
      </c>
      <c r="N771" s="177">
        <v>29969</v>
      </c>
      <c r="O771" s="177">
        <v>44905</v>
      </c>
      <c r="P771" s="177">
        <v>0</v>
      </c>
      <c r="Q771" s="177">
        <v>2898</v>
      </c>
      <c r="R771" s="177">
        <v>855</v>
      </c>
      <c r="S771" s="177">
        <v>380</v>
      </c>
      <c r="T771" s="24">
        <f>IF(P771&gt;0, ROUND(IF(IF(OR(C771="51", C771="52", C771="66"), (L771*'UNIT VALUES'!$C$26)-CALCS!P771,0)&gt;0, IF(OR(C771="51", C771="52", C771="66"), (L771*'UNIT VALUES'!$C$26)-CALCS!P771,0), 0), 0), ROUND(IF(IF(OR(C771="51", C771="52", C771="66"), (L771*'UNIT VALUES'!$C$26)-CALCS!O771,0)&gt;0, IF(OR(C771="51", C771="52", C771="66"), (L771*'UNIT VALUES'!$C$26)-CALCS!O771,0), 0), 0))</f>
        <v>0</v>
      </c>
      <c r="U771" s="25">
        <f>IF(C771="22", (O771*'UNIT VALUES'!$D$38)+(Q771*'UNIT VALUES'!$D$39)+(S771*'UNIT VALUES'!$D$40), (O771*'UNIT VALUES'!$D$28)+(Q771*'UNIT VALUES'!$D$29)+(S771*'UNIT VALUES'!$D$30))</f>
        <v>236355.3182880244</v>
      </c>
      <c r="V771" s="25">
        <f>IF(C771="22",(O771*'UNIT VALUES'!$D$41)+(Q771*'UNIT VALUES'!$D$42)+(R771*'UNIT VALUES'!$D$43),IF(C771="66",(Q771*'UNIT VALUES'!$D$31)+(T771*'UNIT VALUES'!$D$33)+(R771*'UNIT VALUES'!$D$34),(Q771*'UNIT VALUES'!$D$31)+(T771*'UNIT VALUES'!$D$32)+(R771*'UNIT VALUES'!$D$34)))</f>
        <v>118552.15744725484</v>
      </c>
      <c r="W771" s="25">
        <f t="shared" si="25"/>
        <v>236355</v>
      </c>
      <c r="X771" s="30">
        <f>ROUND(IF(C771="22", W771*'UNIT VALUES'!$D$44, W771*'UNIT VALUES'!$D$36), 0)</f>
        <v>206622</v>
      </c>
      <c r="Y771" s="168">
        <f>ROUND(IF(C771="22", IF(U771&gt;V771,O771*'UNIT VALUES'!$D$38*'UNIT VALUES'!$D$44,O771*'UNIT VALUES'!$D$41*'UNIT VALUES'!$D$44),IF(U771&gt;V771, O771*'UNIT VALUES'!$D$28*'UNIT VALUES'!$D$36,0)), 0)</f>
        <v>81645</v>
      </c>
      <c r="Z771" s="168">
        <f>ROUND(IF(C771="22", IF(U771&gt;V771,Q771*'UNIT VALUES'!$D$39*'UNIT VALUES'!$D$44,Q771*'UNIT VALUES'!$D$42*'UNIT VALUES'!$D$44), IF(U771&gt;V771, Q771*'UNIT VALUES'!$D$29*'UNIT VALUES'!$D$36, Q771*'UNIT VALUES'!$D$31*'UNIT VALUES'!$D$36)),0)</f>
        <v>70746</v>
      </c>
      <c r="AA771" s="168">
        <f>ROUND(IF(C771="22", IF(U771&gt;V771,0,R771*'UNIT VALUES'!$D$43*'UNIT VALUES'!$D$44),IF(CALCS!U771&gt;CALCS!V771,0,CALCS!R771*'UNIT VALUES'!$D$34*'UNIT VALUES'!$D$36)), 0)</f>
        <v>0</v>
      </c>
      <c r="AB771" s="168">
        <f>ROUND(IF(C771="22",IF(U771&gt;V771,S771*'UNIT VALUES'!$D$40*'UNIT VALUES'!$D$44,0),IF(U771&gt;V771,S771*'UNIT VALUES'!$D$30*'UNIT VALUES'!$D$36)), 0)</f>
        <v>54231</v>
      </c>
      <c r="AC771" s="168">
        <f>ROUND(IF(U771&gt;V771,0,IF(T771&gt;1, IF(C771="66", T771*'UNIT VALUES'!$D$33*'UNIT VALUES'!$D$36,T771*'UNIT VALUES'!$D$32*'UNIT VALUES'!$D$36),0)),0)</f>
        <v>0</v>
      </c>
      <c r="AD771" t="str">
        <f t="shared" si="26"/>
        <v>342886</v>
      </c>
    </row>
    <row r="772" spans="1:30" x14ac:dyDescent="0.25">
      <c r="A772" s="176" t="s">
        <v>6187</v>
      </c>
      <c r="B772" s="176" t="s">
        <v>2104</v>
      </c>
      <c r="C772" s="176" t="s">
        <v>27</v>
      </c>
      <c r="D772" s="176" t="s">
        <v>28</v>
      </c>
      <c r="E772" s="176" t="s">
        <v>2105</v>
      </c>
      <c r="F772" s="176" t="s">
        <v>1528</v>
      </c>
      <c r="G772" s="176" t="s">
        <v>1014</v>
      </c>
      <c r="H772" s="176" t="s">
        <v>23</v>
      </c>
      <c r="I772" s="176" t="s">
        <v>2190</v>
      </c>
      <c r="J772" s="176" t="s">
        <v>2142</v>
      </c>
      <c r="K772" s="176" t="s">
        <v>3344</v>
      </c>
      <c r="L772" s="176" t="s">
        <v>6188</v>
      </c>
      <c r="M772" s="177">
        <v>92174</v>
      </c>
      <c r="N772" s="177">
        <v>92124</v>
      </c>
      <c r="O772" s="177">
        <v>84056</v>
      </c>
      <c r="P772" s="177">
        <v>0</v>
      </c>
      <c r="Q772" s="177">
        <v>22644</v>
      </c>
      <c r="R772" s="177">
        <v>17708</v>
      </c>
      <c r="S772" s="177">
        <v>1228</v>
      </c>
      <c r="T772" s="24">
        <f>IF(P772&gt;0, ROUND(IF(IF(OR(C772="51", C772="52", C772="66"), (L772*'UNIT VALUES'!$C$26)-CALCS!P772,0)&gt;0, IF(OR(C772="51", C772="52", C772="66"), (L772*'UNIT VALUES'!$C$26)-CALCS!P772,0), 0), 0), ROUND(IF(IF(OR(C772="51", C772="52", C772="66"), (L772*'UNIT VALUES'!$C$26)-CALCS!O772,0)&gt;0, IF(OR(C772="51", C772="52", C772="66"), (L772*'UNIT VALUES'!$C$26)-CALCS!O772,0), 0), 0))</f>
        <v>96305</v>
      </c>
      <c r="U772" s="25">
        <f>IF(C772="22", (O772*'UNIT VALUES'!$D$38)+(Q772*'UNIT VALUES'!$D$39)+(S772*'UNIT VALUES'!$D$40), (O772*'UNIT VALUES'!$D$28)+(Q772*'UNIT VALUES'!$D$29)+(S772*'UNIT VALUES'!$D$30))</f>
        <v>1007621.7284016666</v>
      </c>
      <c r="V772" s="25">
        <f>IF(C772="22",(O772*'UNIT VALUES'!$D$41)+(Q772*'UNIT VALUES'!$D$42)+(R772*'UNIT VALUES'!$D$43),IF(C772="66",(Q772*'UNIT VALUES'!$D$31)+(T772*'UNIT VALUES'!$D$33)+(R772*'UNIT VALUES'!$D$34),(Q772*'UNIT VALUES'!$D$31)+(T772*'UNIT VALUES'!$D$32)+(R772*'UNIT VALUES'!$D$34)))</f>
        <v>3044042.6021649977</v>
      </c>
      <c r="W772" s="25">
        <f t="shared" si="25"/>
        <v>3044043</v>
      </c>
      <c r="X772" s="30">
        <f>ROUND(IF(C772="22", W772*'UNIT VALUES'!$D$44, W772*'UNIT VALUES'!$D$36), 0)</f>
        <v>2661104</v>
      </c>
      <c r="Y772" s="168">
        <f>ROUND(IF(C772="22", IF(U772&gt;V772,O772*'UNIT VALUES'!$D$38*'UNIT VALUES'!$D$44,O772*'UNIT VALUES'!$D$41*'UNIT VALUES'!$D$44),IF(U772&gt;V772, O772*'UNIT VALUES'!$D$28*'UNIT VALUES'!$D$36,0)), 0)</f>
        <v>0</v>
      </c>
      <c r="Z772" s="168">
        <f>ROUND(IF(C772="22", IF(U772&gt;V772,Q772*'UNIT VALUES'!$D$39*'UNIT VALUES'!$D$44,Q772*'UNIT VALUES'!$D$42*'UNIT VALUES'!$D$44), IF(U772&gt;V772, Q772*'UNIT VALUES'!$D$29*'UNIT VALUES'!$D$36, Q772*'UNIT VALUES'!$D$31*'UNIT VALUES'!$D$36)),0)</f>
        <v>331670</v>
      </c>
      <c r="AA772" s="168">
        <f>ROUND(IF(C772="22", IF(U772&gt;V772,0,R772*'UNIT VALUES'!$D$43*'UNIT VALUES'!$D$44),IF(CALCS!U772&gt;CALCS!V772,0,CALCS!R772*'UNIT VALUES'!$D$34*'UNIT VALUES'!$D$36)), 0)</f>
        <v>1267333</v>
      </c>
      <c r="AB772" s="168">
        <f>ROUND(IF(C772="22",IF(U772&gt;V772,S772*'UNIT VALUES'!$D$40*'UNIT VALUES'!$D$44,0),IF(U772&gt;V772,S772*'UNIT VALUES'!$D$30*'UNIT VALUES'!$D$36)), 0)</f>
        <v>0</v>
      </c>
      <c r="AC772" s="168">
        <f>ROUND(IF(U772&gt;V772,0,IF(T772&gt;1, IF(C772="66", T772*'UNIT VALUES'!$D$33*'UNIT VALUES'!$D$36,T772*'UNIT VALUES'!$D$32*'UNIT VALUES'!$D$36),0)),0)</f>
        <v>1062101</v>
      </c>
      <c r="AD772" t="str">
        <f t="shared" si="26"/>
        <v>343216</v>
      </c>
    </row>
    <row r="773" spans="1:30" x14ac:dyDescent="0.25">
      <c r="A773" s="176" t="s">
        <v>5162</v>
      </c>
      <c r="B773" s="176" t="s">
        <v>2104</v>
      </c>
      <c r="C773" s="176" t="s">
        <v>47</v>
      </c>
      <c r="D773" s="176" t="s">
        <v>48</v>
      </c>
      <c r="E773" s="176" t="s">
        <v>2105</v>
      </c>
      <c r="F773" s="176" t="s">
        <v>2191</v>
      </c>
      <c r="G773" s="176" t="s">
        <v>1610</v>
      </c>
      <c r="H773" s="176" t="s">
        <v>23</v>
      </c>
      <c r="I773" s="176" t="s">
        <v>2192</v>
      </c>
      <c r="J773" s="176" t="s">
        <v>4652</v>
      </c>
      <c r="K773" s="176" t="s">
        <v>3344</v>
      </c>
      <c r="L773" s="176" t="s">
        <v>6189</v>
      </c>
      <c r="M773" s="177">
        <v>57673</v>
      </c>
      <c r="N773" s="177">
        <v>55593</v>
      </c>
      <c r="O773" s="177">
        <v>69296</v>
      </c>
      <c r="P773" s="177">
        <v>0</v>
      </c>
      <c r="Q773" s="177">
        <v>16984</v>
      </c>
      <c r="R773" s="177">
        <v>8384</v>
      </c>
      <c r="S773" s="177">
        <v>3241</v>
      </c>
      <c r="T773" s="24">
        <f>IF(P773&gt;0, ROUND(IF(IF(OR(C773="51", C773="52", C773="66"), (L773*'UNIT VALUES'!$C$26)-CALCS!P773,0)&gt;0, IF(OR(C773="51", C773="52", C773="66"), (L773*'UNIT VALUES'!$C$26)-CALCS!P773,0), 0), 0), ROUND(IF(IF(OR(C773="51", C773="52", C773="66"), (L773*'UNIT VALUES'!$C$26)-CALCS!O773,0)&gt;0, IF(OR(C773="51", C773="52", C773="66"), (L773*'UNIT VALUES'!$C$26)-CALCS!O773,0), 0), 0))</f>
        <v>13138</v>
      </c>
      <c r="U773" s="25">
        <f>IF(C773="22", (O773*'UNIT VALUES'!$D$38)+(Q773*'UNIT VALUES'!$D$39)+(S773*'UNIT VALUES'!$D$40), (O773*'UNIT VALUES'!$D$28)+(Q773*'UNIT VALUES'!$D$29)+(S773*'UNIT VALUES'!$D$30))</f>
        <v>1147491.1147485937</v>
      </c>
      <c r="V773" s="25">
        <f>IF(C773="22",(O773*'UNIT VALUES'!$D$41)+(Q773*'UNIT VALUES'!$D$42)+(R773*'UNIT VALUES'!$D$43),IF(C773="66",(Q773*'UNIT VALUES'!$D$31)+(T773*'UNIT VALUES'!$D$33)+(R773*'UNIT VALUES'!$D$34),(Q773*'UNIT VALUES'!$D$31)+(T773*'UNIT VALUES'!$D$32)+(R773*'UNIT VALUES'!$D$34)))</f>
        <v>1136682.9318312942</v>
      </c>
      <c r="W773" s="25">
        <f t="shared" si="25"/>
        <v>1147491</v>
      </c>
      <c r="X773" s="30">
        <f>ROUND(IF(C773="22", W773*'UNIT VALUES'!$D$44, W773*'UNIT VALUES'!$D$36), 0)</f>
        <v>1003137</v>
      </c>
      <c r="Y773" s="168">
        <f>ROUND(IF(C773="22", IF(U773&gt;V773,O773*'UNIT VALUES'!$D$38*'UNIT VALUES'!$D$44,O773*'UNIT VALUES'!$D$41*'UNIT VALUES'!$D$44),IF(U773&gt;V773, O773*'UNIT VALUES'!$D$28*'UNIT VALUES'!$D$36,0)), 0)</f>
        <v>125992</v>
      </c>
      <c r="Z773" s="168">
        <f>ROUND(IF(C773="22", IF(U773&gt;V773,Q773*'UNIT VALUES'!$D$39*'UNIT VALUES'!$D$44,Q773*'UNIT VALUES'!$D$42*'UNIT VALUES'!$D$44), IF(U773&gt;V773, Q773*'UNIT VALUES'!$D$29*'UNIT VALUES'!$D$36, Q773*'UNIT VALUES'!$D$31*'UNIT VALUES'!$D$36)),0)</f>
        <v>414612</v>
      </c>
      <c r="AA773" s="168">
        <f>ROUND(IF(C773="22", IF(U773&gt;V773,0,R773*'UNIT VALUES'!$D$43*'UNIT VALUES'!$D$44),IF(CALCS!U773&gt;CALCS!V773,0,CALCS!R773*'UNIT VALUES'!$D$34*'UNIT VALUES'!$D$36)), 0)</f>
        <v>0</v>
      </c>
      <c r="AB773" s="168">
        <f>ROUND(IF(C773="22",IF(U773&gt;V773,S773*'UNIT VALUES'!$D$40*'UNIT VALUES'!$D$44,0),IF(U773&gt;V773,S773*'UNIT VALUES'!$D$30*'UNIT VALUES'!$D$36)), 0)</f>
        <v>462533</v>
      </c>
      <c r="AC773" s="168">
        <f>ROUND(IF(U773&gt;V773,0,IF(T773&gt;1, IF(C773="66", T773*'UNIT VALUES'!$D$33*'UNIT VALUES'!$D$36,T773*'UNIT VALUES'!$D$32*'UNIT VALUES'!$D$36),0)),0)</f>
        <v>0</v>
      </c>
      <c r="AD773" t="str">
        <f t="shared" si="26"/>
        <v>343234</v>
      </c>
    </row>
    <row r="774" spans="1:30" x14ac:dyDescent="0.25">
      <c r="A774" s="176" t="s">
        <v>6190</v>
      </c>
      <c r="B774" s="176" t="s">
        <v>2104</v>
      </c>
      <c r="C774" s="176" t="s">
        <v>47</v>
      </c>
      <c r="D774" s="176" t="s">
        <v>48</v>
      </c>
      <c r="E774" s="176" t="s">
        <v>2105</v>
      </c>
      <c r="F774" s="176" t="s">
        <v>1101</v>
      </c>
      <c r="G774" s="176" t="s">
        <v>454</v>
      </c>
      <c r="H774" s="176" t="s">
        <v>2194</v>
      </c>
      <c r="I774" s="176" t="s">
        <v>23</v>
      </c>
      <c r="J774" s="176" t="s">
        <v>2115</v>
      </c>
      <c r="K774" s="176" t="s">
        <v>3344</v>
      </c>
      <c r="L774" s="176" t="s">
        <v>6191</v>
      </c>
      <c r="M774" s="177">
        <v>50184</v>
      </c>
      <c r="N774" s="177">
        <v>50184</v>
      </c>
      <c r="O774" s="177">
        <v>58512</v>
      </c>
      <c r="P774" s="177">
        <v>0</v>
      </c>
      <c r="Q774" s="177">
        <v>4501</v>
      </c>
      <c r="R774" s="177">
        <v>3732</v>
      </c>
      <c r="S774" s="177">
        <v>320</v>
      </c>
      <c r="T774" s="24">
        <f>IF(P774&gt;0, ROUND(IF(IF(OR(C774="51", C774="52", C774="66"), (L774*'UNIT VALUES'!$C$26)-CALCS!P774,0)&gt;0, IF(OR(C774="51", C774="52", C774="66"), (L774*'UNIT VALUES'!$C$26)-CALCS!P774,0), 0), 0), ROUND(IF(IF(OR(C774="51", C774="52", C774="66"), (L774*'UNIT VALUES'!$C$26)-CALCS!O774,0)&gt;0, IF(OR(C774="51", C774="52", C774="66"), (L774*'UNIT VALUES'!$C$26)-CALCS!O774,0), 0), 0))</f>
        <v>22846</v>
      </c>
      <c r="U774" s="25">
        <f>IF(C774="22", (O774*'UNIT VALUES'!$D$38)+(Q774*'UNIT VALUES'!$D$39)+(S774*'UNIT VALUES'!$D$40), (O774*'UNIT VALUES'!$D$28)+(Q774*'UNIT VALUES'!$D$29)+(S774*'UNIT VALUES'!$D$30))</f>
        <v>299623.90109349083</v>
      </c>
      <c r="V774" s="25">
        <f>IF(C774="22",(O774*'UNIT VALUES'!$D$41)+(Q774*'UNIT VALUES'!$D$42)+(R774*'UNIT VALUES'!$D$43),IF(C774="66",(Q774*'UNIT VALUES'!$D$31)+(T774*'UNIT VALUES'!$D$33)+(R774*'UNIT VALUES'!$D$34),(Q774*'UNIT VALUES'!$D$31)+(T774*'UNIT VALUES'!$D$32)+(R774*'UNIT VALUES'!$D$34)))</f>
        <v>669156.98063896166</v>
      </c>
      <c r="W774" s="25">
        <f t="shared" si="25"/>
        <v>669157</v>
      </c>
      <c r="X774" s="30">
        <f>ROUND(IF(C774="22", W774*'UNIT VALUES'!$D$44, W774*'UNIT VALUES'!$D$36), 0)</f>
        <v>584977</v>
      </c>
      <c r="Y774" s="168">
        <f>ROUND(IF(C774="22", IF(U774&gt;V774,O774*'UNIT VALUES'!$D$38*'UNIT VALUES'!$D$44,O774*'UNIT VALUES'!$D$41*'UNIT VALUES'!$D$44),IF(U774&gt;V774, O774*'UNIT VALUES'!$D$28*'UNIT VALUES'!$D$36,0)), 0)</f>
        <v>0</v>
      </c>
      <c r="Z774" s="168">
        <f>ROUND(IF(C774="22", IF(U774&gt;V774,Q774*'UNIT VALUES'!$D$39*'UNIT VALUES'!$D$44,Q774*'UNIT VALUES'!$D$42*'UNIT VALUES'!$D$44), IF(U774&gt;V774, Q774*'UNIT VALUES'!$D$29*'UNIT VALUES'!$D$36, Q774*'UNIT VALUES'!$D$31*'UNIT VALUES'!$D$36)),0)</f>
        <v>65927</v>
      </c>
      <c r="AA774" s="168">
        <f>ROUND(IF(C774="22", IF(U774&gt;V774,0,R774*'UNIT VALUES'!$D$43*'UNIT VALUES'!$D$44),IF(CALCS!U774&gt;CALCS!V774,0,CALCS!R774*'UNIT VALUES'!$D$34*'UNIT VALUES'!$D$36)), 0)</f>
        <v>267093</v>
      </c>
      <c r="AB774" s="168">
        <f>ROUND(IF(C774="22",IF(U774&gt;V774,S774*'UNIT VALUES'!$D$40*'UNIT VALUES'!$D$44,0),IF(U774&gt;V774,S774*'UNIT VALUES'!$D$30*'UNIT VALUES'!$D$36)), 0)</f>
        <v>0</v>
      </c>
      <c r="AC774" s="168">
        <f>ROUND(IF(U774&gt;V774,0,IF(T774&gt;1, IF(C774="66", T774*'UNIT VALUES'!$D$33*'UNIT VALUES'!$D$36,T774*'UNIT VALUES'!$D$32*'UNIT VALUES'!$D$36),0)),0)</f>
        <v>251957</v>
      </c>
      <c r="AD774" t="str">
        <f t="shared" si="26"/>
        <v>343252</v>
      </c>
    </row>
    <row r="775" spans="1:30" x14ac:dyDescent="0.25">
      <c r="A775" s="176" t="s">
        <v>6192</v>
      </c>
      <c r="B775" s="176" t="s">
        <v>2104</v>
      </c>
      <c r="C775" s="176" t="s">
        <v>27</v>
      </c>
      <c r="D775" s="176" t="s">
        <v>28</v>
      </c>
      <c r="E775" s="176" t="s">
        <v>2105</v>
      </c>
      <c r="F775" s="176" t="s">
        <v>2196</v>
      </c>
      <c r="G775" s="176" t="s">
        <v>886</v>
      </c>
      <c r="H775" s="176" t="s">
        <v>23</v>
      </c>
      <c r="I775" s="176" t="s">
        <v>2197</v>
      </c>
      <c r="J775" s="176" t="s">
        <v>2121</v>
      </c>
      <c r="K775" s="176" t="s">
        <v>3344</v>
      </c>
      <c r="L775" s="176" t="s">
        <v>6193</v>
      </c>
      <c r="M775" s="177">
        <v>53753</v>
      </c>
      <c r="N775" s="177">
        <v>53753</v>
      </c>
      <c r="O775" s="177">
        <v>60525</v>
      </c>
      <c r="P775" s="177">
        <v>0</v>
      </c>
      <c r="Q775" s="177">
        <v>10084</v>
      </c>
      <c r="R775" s="177">
        <v>3136</v>
      </c>
      <c r="S775" s="177">
        <v>857</v>
      </c>
      <c r="T775" s="24">
        <f>IF(P775&gt;0, ROUND(IF(IF(OR(C775="51", C775="52", C775="66"), (L775*'UNIT VALUES'!$C$26)-CALCS!P775,0)&gt;0, IF(OR(C775="51", C775="52", C775="66"), (L775*'UNIT VALUES'!$C$26)-CALCS!P775,0), 0), 0), ROUND(IF(IF(OR(C775="51", C775="52", C775="66"), (L775*'UNIT VALUES'!$C$26)-CALCS!O775,0)&gt;0, IF(OR(C775="51", C775="52", C775="66"), (L775*'UNIT VALUES'!$C$26)-CALCS!O775,0), 0), 0))</f>
        <v>0</v>
      </c>
      <c r="U775" s="25">
        <f>IF(C775="22", (O775*'UNIT VALUES'!$D$38)+(Q775*'UNIT VALUES'!$D$39)+(S775*'UNIT VALUES'!$D$40), (O775*'UNIT VALUES'!$D$28)+(Q775*'UNIT VALUES'!$D$29)+(S775*'UNIT VALUES'!$D$30))</f>
        <v>547380.04645738134</v>
      </c>
      <c r="V775" s="25">
        <f>IF(C775="22",(O775*'UNIT VALUES'!$D$41)+(Q775*'UNIT VALUES'!$D$42)+(R775*'UNIT VALUES'!$D$43),IF(C775="66",(Q775*'UNIT VALUES'!$D$31)+(T775*'UNIT VALUES'!$D$33)+(R775*'UNIT VALUES'!$D$34),(Q775*'UNIT VALUES'!$D$31)+(T775*'UNIT VALUES'!$D$32)+(R775*'UNIT VALUES'!$D$34)))</f>
        <v>425691.95866158186</v>
      </c>
      <c r="W775" s="25">
        <f t="shared" si="25"/>
        <v>547380</v>
      </c>
      <c r="X775" s="30">
        <f>ROUND(IF(C775="22", W775*'UNIT VALUES'!$D$44, W775*'UNIT VALUES'!$D$36), 0)</f>
        <v>478520</v>
      </c>
      <c r="Y775" s="168">
        <f>ROUND(IF(C775="22", IF(U775&gt;V775,O775*'UNIT VALUES'!$D$38*'UNIT VALUES'!$D$44,O775*'UNIT VALUES'!$D$41*'UNIT VALUES'!$D$44),IF(U775&gt;V775, O775*'UNIT VALUES'!$D$28*'UNIT VALUES'!$D$36,0)), 0)</f>
        <v>110045</v>
      </c>
      <c r="Z775" s="168">
        <f>ROUND(IF(C775="22", IF(U775&gt;V775,Q775*'UNIT VALUES'!$D$39*'UNIT VALUES'!$D$44,Q775*'UNIT VALUES'!$D$42*'UNIT VALUES'!$D$44), IF(U775&gt;V775, Q775*'UNIT VALUES'!$D$29*'UNIT VALUES'!$D$36, Q775*'UNIT VALUES'!$D$31*'UNIT VALUES'!$D$36)),0)</f>
        <v>246170</v>
      </c>
      <c r="AA775" s="168">
        <f>ROUND(IF(C775="22", IF(U775&gt;V775,0,R775*'UNIT VALUES'!$D$43*'UNIT VALUES'!$D$44),IF(CALCS!U775&gt;CALCS!V775,0,CALCS!R775*'UNIT VALUES'!$D$34*'UNIT VALUES'!$D$36)), 0)</f>
        <v>0</v>
      </c>
      <c r="AB775" s="168">
        <f>ROUND(IF(C775="22",IF(U775&gt;V775,S775*'UNIT VALUES'!$D$40*'UNIT VALUES'!$D$44,0),IF(U775&gt;V775,S775*'UNIT VALUES'!$D$30*'UNIT VALUES'!$D$36)), 0)</f>
        <v>122305</v>
      </c>
      <c r="AC775" s="168">
        <f>ROUND(IF(U775&gt;V775,0,IF(T775&gt;1, IF(C775="66", T775*'UNIT VALUES'!$D$33*'UNIT VALUES'!$D$36,T775*'UNIT VALUES'!$D$32*'UNIT VALUES'!$D$36),0)),0)</f>
        <v>0</v>
      </c>
      <c r="AD775" t="str">
        <f t="shared" si="26"/>
        <v>343330</v>
      </c>
    </row>
    <row r="776" spans="1:30" x14ac:dyDescent="0.25">
      <c r="A776" s="176" t="s">
        <v>6194</v>
      </c>
      <c r="B776" s="176" t="s">
        <v>2104</v>
      </c>
      <c r="C776" s="176" t="s">
        <v>47</v>
      </c>
      <c r="D776" s="176" t="s">
        <v>48</v>
      </c>
      <c r="E776" s="176" t="s">
        <v>2105</v>
      </c>
      <c r="F776" s="176" t="s">
        <v>2199</v>
      </c>
      <c r="G776" s="176" t="s">
        <v>38</v>
      </c>
      <c r="H776" s="176" t="s">
        <v>2200</v>
      </c>
      <c r="I776" s="176" t="s">
        <v>23</v>
      </c>
      <c r="J776" s="176" t="s">
        <v>2125</v>
      </c>
      <c r="K776" s="176" t="s">
        <v>3344</v>
      </c>
      <c r="L776" s="176" t="s">
        <v>6195</v>
      </c>
      <c r="M776" s="177">
        <v>0</v>
      </c>
      <c r="N776" s="177">
        <v>0</v>
      </c>
      <c r="O776" s="177">
        <v>48035</v>
      </c>
      <c r="P776" s="177">
        <v>0</v>
      </c>
      <c r="Q776" s="177">
        <v>1770</v>
      </c>
      <c r="R776" s="177">
        <v>239</v>
      </c>
      <c r="S776" s="177">
        <v>165</v>
      </c>
      <c r="T776" s="24">
        <f>IF(P776&gt;0, ROUND(IF(IF(OR(C776="51", C776="52", C776="66"), (L776*'UNIT VALUES'!$C$26)-CALCS!P776,0)&gt;0, IF(OR(C776="51", C776="52", C776="66"), (L776*'UNIT VALUES'!$C$26)-CALCS!P776,0), 0), 0), ROUND(IF(IF(OR(C776="51", C776="52", C776="66"), (L776*'UNIT VALUES'!$C$26)-CALCS!O776,0)&gt;0, IF(OR(C776="51", C776="52", C776="66"), (L776*'UNIT VALUES'!$C$26)-CALCS!O776,0), 0), 0))</f>
        <v>0</v>
      </c>
      <c r="U776" s="25">
        <f>IF(C776="22", (O776*'UNIT VALUES'!$D$38)+(Q776*'UNIT VALUES'!$D$39)+(S776*'UNIT VALUES'!$D$40), (O776*'UNIT VALUES'!$D$28)+(Q776*'UNIT VALUES'!$D$29)+(S776*'UNIT VALUES'!$D$30))</f>
        <v>176267.22468707242</v>
      </c>
      <c r="V776" s="25">
        <f>IF(C776="22",(O776*'UNIT VALUES'!$D$41)+(Q776*'UNIT VALUES'!$D$42)+(R776*'UNIT VALUES'!$D$43),IF(C776="66",(Q776*'UNIT VALUES'!$D$31)+(T776*'UNIT VALUES'!$D$33)+(R776*'UNIT VALUES'!$D$34),(Q776*'UNIT VALUES'!$D$31)+(T776*'UNIT VALUES'!$D$32)+(R776*'UNIT VALUES'!$D$34)))</f>
        <v>49222.428363599676</v>
      </c>
      <c r="W776" s="25">
        <f t="shared" si="25"/>
        <v>176267</v>
      </c>
      <c r="X776" s="30">
        <f>ROUND(IF(C776="22", W776*'UNIT VALUES'!$D$44, W776*'UNIT VALUES'!$D$36), 0)</f>
        <v>154093</v>
      </c>
      <c r="Y776" s="168">
        <f>ROUND(IF(C776="22", IF(U776&gt;V776,O776*'UNIT VALUES'!$D$38*'UNIT VALUES'!$D$44,O776*'UNIT VALUES'!$D$41*'UNIT VALUES'!$D$44),IF(U776&gt;V776, O776*'UNIT VALUES'!$D$28*'UNIT VALUES'!$D$36,0)), 0)</f>
        <v>87336</v>
      </c>
      <c r="Z776" s="168">
        <f>ROUND(IF(C776="22", IF(U776&gt;V776,Q776*'UNIT VALUES'!$D$39*'UNIT VALUES'!$D$44,Q776*'UNIT VALUES'!$D$42*'UNIT VALUES'!$D$44), IF(U776&gt;V776, Q776*'UNIT VALUES'!$D$29*'UNIT VALUES'!$D$36, Q776*'UNIT VALUES'!$D$31*'UNIT VALUES'!$D$36)),0)</f>
        <v>43209</v>
      </c>
      <c r="AA776" s="168">
        <f>ROUND(IF(C776="22", IF(U776&gt;V776,0,R776*'UNIT VALUES'!$D$43*'UNIT VALUES'!$D$44),IF(CALCS!U776&gt;CALCS!V776,0,CALCS!R776*'UNIT VALUES'!$D$34*'UNIT VALUES'!$D$36)), 0)</f>
        <v>0</v>
      </c>
      <c r="AB776" s="168">
        <f>ROUND(IF(C776="22",IF(U776&gt;V776,S776*'UNIT VALUES'!$D$40*'UNIT VALUES'!$D$44,0),IF(U776&gt;V776,S776*'UNIT VALUES'!$D$30*'UNIT VALUES'!$D$36)), 0)</f>
        <v>23548</v>
      </c>
      <c r="AC776" s="168">
        <f>ROUND(IF(U776&gt;V776,0,IF(T776&gt;1, IF(C776="66", T776*'UNIT VALUES'!$D$33*'UNIT VALUES'!$D$36,T776*'UNIT VALUES'!$D$32*'UNIT VALUES'!$D$36),0)),0)</f>
        <v>0</v>
      </c>
      <c r="AD776" t="str">
        <f t="shared" si="26"/>
        <v>343402</v>
      </c>
    </row>
    <row r="777" spans="1:30" x14ac:dyDescent="0.25">
      <c r="A777" s="176" t="s">
        <v>6196</v>
      </c>
      <c r="B777" s="176" t="s">
        <v>2104</v>
      </c>
      <c r="C777" s="176" t="s">
        <v>47</v>
      </c>
      <c r="D777" s="176" t="s">
        <v>48</v>
      </c>
      <c r="E777" s="176" t="s">
        <v>2105</v>
      </c>
      <c r="F777" s="176" t="s">
        <v>2202</v>
      </c>
      <c r="G777" s="176" t="s">
        <v>135</v>
      </c>
      <c r="H777" s="176" t="s">
        <v>2203</v>
      </c>
      <c r="I777" s="176" t="s">
        <v>23</v>
      </c>
      <c r="J777" s="176" t="s">
        <v>4652</v>
      </c>
      <c r="K777" s="176" t="s">
        <v>3344</v>
      </c>
      <c r="L777" s="176" t="s">
        <v>6197</v>
      </c>
      <c r="M777" s="177">
        <v>46474</v>
      </c>
      <c r="N777" s="177">
        <v>46474</v>
      </c>
      <c r="O777" s="177">
        <v>54690</v>
      </c>
      <c r="P777" s="177">
        <v>0</v>
      </c>
      <c r="Q777" s="177">
        <v>2074</v>
      </c>
      <c r="R777" s="177">
        <v>1493</v>
      </c>
      <c r="S777" s="177">
        <v>238</v>
      </c>
      <c r="T777" s="24">
        <f>IF(P777&gt;0, ROUND(IF(IF(OR(C777="51", C777="52", C777="66"), (L777*'UNIT VALUES'!$C$26)-CALCS!P777,0)&gt;0, IF(OR(C777="51", C777="52", C777="66"), (L777*'UNIT VALUES'!$C$26)-CALCS!P777,0), 0), 0), ROUND(IF(IF(OR(C777="51", C777="52", C777="66"), (L777*'UNIT VALUES'!$C$26)-CALCS!O777,0)&gt;0, IF(OR(C777="51", C777="52", C777="66"), (L777*'UNIT VALUES'!$C$26)-CALCS!O777,0), 0), 0))</f>
        <v>0</v>
      </c>
      <c r="U777" s="25">
        <f>IF(C777="22", (O777*'UNIT VALUES'!$D$38)+(Q777*'UNIT VALUES'!$D$39)+(S777*'UNIT VALUES'!$D$40), (O777*'UNIT VALUES'!$D$28)+(Q777*'UNIT VALUES'!$D$29)+(S777*'UNIT VALUES'!$D$30))</f>
        <v>210514.80073482494</v>
      </c>
      <c r="V777" s="25">
        <f>IF(C777="22",(O777*'UNIT VALUES'!$D$41)+(Q777*'UNIT VALUES'!$D$42)+(R777*'UNIT VALUES'!$D$43),IF(C777="66",(Q777*'UNIT VALUES'!$D$31)+(T777*'UNIT VALUES'!$D$33)+(R777*'UNIT VALUES'!$D$34),(Q777*'UNIT VALUES'!$D$31)+(T777*'UNIT VALUES'!$D$32)+(R777*'UNIT VALUES'!$D$34)))</f>
        <v>156977.4123763619</v>
      </c>
      <c r="W777" s="25">
        <f t="shared" si="25"/>
        <v>210515</v>
      </c>
      <c r="X777" s="30">
        <f>ROUND(IF(C777="22", W777*'UNIT VALUES'!$D$44, W777*'UNIT VALUES'!$D$36), 0)</f>
        <v>184032</v>
      </c>
      <c r="Y777" s="168">
        <f>ROUND(IF(C777="22", IF(U777&gt;V777,O777*'UNIT VALUES'!$D$38*'UNIT VALUES'!$D$44,O777*'UNIT VALUES'!$D$41*'UNIT VALUES'!$D$44),IF(U777&gt;V777, O777*'UNIT VALUES'!$D$28*'UNIT VALUES'!$D$36,0)), 0)</f>
        <v>99436</v>
      </c>
      <c r="Z777" s="168">
        <f>ROUND(IF(C777="22", IF(U777&gt;V777,Q777*'UNIT VALUES'!$D$39*'UNIT VALUES'!$D$44,Q777*'UNIT VALUES'!$D$42*'UNIT VALUES'!$D$44), IF(U777&gt;V777, Q777*'UNIT VALUES'!$D$29*'UNIT VALUES'!$D$36, Q777*'UNIT VALUES'!$D$31*'UNIT VALUES'!$D$36)),0)</f>
        <v>50630</v>
      </c>
      <c r="AA777" s="168">
        <f>ROUND(IF(C777="22", IF(U777&gt;V777,0,R777*'UNIT VALUES'!$D$43*'UNIT VALUES'!$D$44),IF(CALCS!U777&gt;CALCS!V777,0,CALCS!R777*'UNIT VALUES'!$D$34*'UNIT VALUES'!$D$36)), 0)</f>
        <v>0</v>
      </c>
      <c r="AB777" s="168">
        <f>ROUND(IF(C777="22",IF(U777&gt;V777,S777*'UNIT VALUES'!$D$40*'UNIT VALUES'!$D$44,0),IF(U777&gt;V777,S777*'UNIT VALUES'!$D$30*'UNIT VALUES'!$D$36)), 0)</f>
        <v>33966</v>
      </c>
      <c r="AC777" s="168">
        <f>ROUND(IF(U777&gt;V777,0,IF(T777&gt;1, IF(C777="66", T777*'UNIT VALUES'!$D$33*'UNIT VALUES'!$D$36,T777*'UNIT VALUES'!$D$32*'UNIT VALUES'!$D$36),0)),0)</f>
        <v>0</v>
      </c>
      <c r="AD777" t="str">
        <f t="shared" si="26"/>
        <v>343438</v>
      </c>
    </row>
    <row r="778" spans="1:30" x14ac:dyDescent="0.25">
      <c r="A778" s="176" t="s">
        <v>6198</v>
      </c>
      <c r="B778" s="176" t="s">
        <v>2104</v>
      </c>
      <c r="C778" s="176" t="s">
        <v>47</v>
      </c>
      <c r="D778" s="176" t="s">
        <v>48</v>
      </c>
      <c r="E778" s="176" t="s">
        <v>2105</v>
      </c>
      <c r="F778" s="176" t="s">
        <v>674</v>
      </c>
      <c r="G778" s="176" t="s">
        <v>1624</v>
      </c>
      <c r="H778" s="176" t="s">
        <v>1700</v>
      </c>
      <c r="I778" s="176" t="s">
        <v>23</v>
      </c>
      <c r="J778" s="176" t="s">
        <v>4652</v>
      </c>
      <c r="K778" s="176" t="s">
        <v>3344</v>
      </c>
      <c r="L778" s="176" t="s">
        <v>6199</v>
      </c>
      <c r="M778" s="177">
        <v>90074</v>
      </c>
      <c r="N778" s="177">
        <v>90074</v>
      </c>
      <c r="O778" s="177">
        <v>101389</v>
      </c>
      <c r="P778" s="177">
        <v>0</v>
      </c>
      <c r="Q778" s="177">
        <v>6042</v>
      </c>
      <c r="R778" s="177">
        <v>4011</v>
      </c>
      <c r="S778" s="177">
        <v>1330</v>
      </c>
      <c r="T778" s="24">
        <f>IF(P778&gt;0, ROUND(IF(IF(OR(C778="51", C778="52", C778="66"), (L778*'UNIT VALUES'!$C$26)-CALCS!P778,0)&gt;0, IF(OR(C778="51", C778="52", C778="66"), (L778*'UNIT VALUES'!$C$26)-CALCS!P778,0), 0), 0), ROUND(IF(IF(OR(C778="51", C778="52", C778="66"), (L778*'UNIT VALUES'!$C$26)-CALCS!O778,0)&gt;0, IF(OR(C778="51", C778="52", C778="66"), (L778*'UNIT VALUES'!$C$26)-CALCS!O778,0), 0), 0))</f>
        <v>23172</v>
      </c>
      <c r="U778" s="25">
        <f>IF(C778="22", (O778*'UNIT VALUES'!$D$38)+(Q778*'UNIT VALUES'!$D$39)+(S778*'UNIT VALUES'!$D$40), (O778*'UNIT VALUES'!$D$28)+(Q778*'UNIT VALUES'!$D$29)+(S778*'UNIT VALUES'!$D$30))</f>
        <v>596714.78500156582</v>
      </c>
      <c r="V778" s="25">
        <f>IF(C778="22",(O778*'UNIT VALUES'!$D$41)+(Q778*'UNIT VALUES'!$D$42)+(R778*'UNIT VALUES'!$D$43),IF(C778="66",(Q778*'UNIT VALUES'!$D$31)+(T778*'UNIT VALUES'!$D$33)+(R778*'UNIT VALUES'!$D$34),(Q778*'UNIT VALUES'!$D$31)+(T778*'UNIT VALUES'!$D$32)+(R778*'UNIT VALUES'!$D$34)))</f>
        <v>721929.89468135557</v>
      </c>
      <c r="W778" s="25">
        <f t="shared" si="25"/>
        <v>721930</v>
      </c>
      <c r="X778" s="30">
        <f>ROUND(IF(C778="22", W778*'UNIT VALUES'!$D$44, W778*'UNIT VALUES'!$D$36), 0)</f>
        <v>631112</v>
      </c>
      <c r="Y778" s="168">
        <f>ROUND(IF(C778="22", IF(U778&gt;V778,O778*'UNIT VALUES'!$D$38*'UNIT VALUES'!$D$44,O778*'UNIT VALUES'!$D$41*'UNIT VALUES'!$D$44),IF(U778&gt;V778, O778*'UNIT VALUES'!$D$28*'UNIT VALUES'!$D$36,0)), 0)</f>
        <v>0</v>
      </c>
      <c r="Z778" s="168">
        <f>ROUND(IF(C778="22", IF(U778&gt;V778,Q778*'UNIT VALUES'!$D$39*'UNIT VALUES'!$D$44,Q778*'UNIT VALUES'!$D$42*'UNIT VALUES'!$D$44), IF(U778&gt;V778, Q778*'UNIT VALUES'!$D$29*'UNIT VALUES'!$D$36, Q778*'UNIT VALUES'!$D$31*'UNIT VALUES'!$D$36)),0)</f>
        <v>88498</v>
      </c>
      <c r="AA778" s="168">
        <f>ROUND(IF(C778="22", IF(U778&gt;V778,0,R778*'UNIT VALUES'!$D$43*'UNIT VALUES'!$D$44),IF(CALCS!U778&gt;CALCS!V778,0,CALCS!R778*'UNIT VALUES'!$D$34*'UNIT VALUES'!$D$36)), 0)</f>
        <v>287061</v>
      </c>
      <c r="AB778" s="168">
        <f>ROUND(IF(C778="22",IF(U778&gt;V778,S778*'UNIT VALUES'!$D$40*'UNIT VALUES'!$D$44,0),IF(U778&gt;V778,S778*'UNIT VALUES'!$D$30*'UNIT VALUES'!$D$36)), 0)</f>
        <v>0</v>
      </c>
      <c r="AC778" s="168">
        <f>ROUND(IF(U778&gt;V778,0,IF(T778&gt;1, IF(C778="66", T778*'UNIT VALUES'!$D$33*'UNIT VALUES'!$D$36,T778*'UNIT VALUES'!$D$32*'UNIT VALUES'!$D$36),0)),0)</f>
        <v>255553</v>
      </c>
      <c r="AD778" t="str">
        <f t="shared" si="26"/>
        <v>343624</v>
      </c>
    </row>
    <row r="779" spans="1:30" x14ac:dyDescent="0.25">
      <c r="A779" s="176" t="s">
        <v>6200</v>
      </c>
      <c r="B779" s="176" t="s">
        <v>2104</v>
      </c>
      <c r="C779" s="176" t="s">
        <v>99</v>
      </c>
      <c r="D779" s="176" t="s">
        <v>100</v>
      </c>
      <c r="E779" s="176" t="s">
        <v>2105</v>
      </c>
      <c r="F779" s="176" t="s">
        <v>745</v>
      </c>
      <c r="G779" s="176" t="s">
        <v>227</v>
      </c>
      <c r="H779" s="176" t="s">
        <v>23</v>
      </c>
      <c r="I779" s="176" t="s">
        <v>23</v>
      </c>
      <c r="J779" s="176" t="s">
        <v>2110</v>
      </c>
      <c r="K779" s="176" t="s">
        <v>3344</v>
      </c>
      <c r="L779" s="176" t="s">
        <v>6201</v>
      </c>
      <c r="M779" s="177">
        <v>0</v>
      </c>
      <c r="N779" s="177">
        <v>0</v>
      </c>
      <c r="O779" s="177">
        <v>228063</v>
      </c>
      <c r="P779" s="177">
        <v>0</v>
      </c>
      <c r="Q779" s="177">
        <v>25755</v>
      </c>
      <c r="R779" s="177">
        <v>12120</v>
      </c>
      <c r="S779" s="177">
        <v>1798</v>
      </c>
      <c r="T779" s="24">
        <f>IF(P779&gt;0, ROUND(IF(IF(OR(C779="51", C779="52", C779="66"), (L779*'UNIT VALUES'!$C$26)-CALCS!P779,0)&gt;0, IF(OR(C779="51", C779="52", C779="66"), (L779*'UNIT VALUES'!$C$26)-CALCS!P779,0), 0), 0), ROUND(IF(IF(OR(C779="51", C779="52", C779="66"), (L779*'UNIT VALUES'!$C$26)-CALCS!O779,0)&gt;0, IF(OR(C779="51", C779="52", C779="66"), (L779*'UNIT VALUES'!$C$26)-CALCS!O779,0), 0), 0))</f>
        <v>0</v>
      </c>
      <c r="U779" s="25">
        <f>IF(C779="22", (O779*'UNIT VALUES'!$D$38)+(Q779*'UNIT VALUES'!$D$39)+(S779*'UNIT VALUES'!$D$40), (O779*'UNIT VALUES'!$D$28)+(Q779*'UNIT VALUES'!$D$29)+(S779*'UNIT VALUES'!$D$30))</f>
        <v>1487056.6345692461</v>
      </c>
      <c r="V779" s="25">
        <f>IF(C779="22",(O779*'UNIT VALUES'!$D$41)+(Q779*'UNIT VALUES'!$D$42)+(R779*'UNIT VALUES'!$D$43),IF(C779="66",(Q779*'UNIT VALUES'!$D$31)+(T779*'UNIT VALUES'!$D$33)+(R779*'UNIT VALUES'!$D$34),(Q779*'UNIT VALUES'!$D$31)+(T779*'UNIT VALUES'!$D$32)+(R779*'UNIT VALUES'!$D$34)))</f>
        <v>1423753.023540881</v>
      </c>
      <c r="W779" s="25">
        <f t="shared" si="25"/>
        <v>1487057</v>
      </c>
      <c r="X779" s="30">
        <f>ROUND(IF(C779="22", W779*'UNIT VALUES'!$D$44, W779*'UNIT VALUES'!$D$36), 0)</f>
        <v>1299986</v>
      </c>
      <c r="Y779" s="168">
        <f>ROUND(IF(C779="22", IF(U779&gt;V779,O779*'UNIT VALUES'!$D$38*'UNIT VALUES'!$D$44,O779*'UNIT VALUES'!$D$41*'UNIT VALUES'!$D$44),IF(U779&gt;V779, O779*'UNIT VALUES'!$D$28*'UNIT VALUES'!$D$36,0)), 0)</f>
        <v>414659</v>
      </c>
      <c r="Z779" s="168">
        <f>ROUND(IF(C779="22", IF(U779&gt;V779,Q779*'UNIT VALUES'!$D$39*'UNIT VALUES'!$D$44,Q779*'UNIT VALUES'!$D$42*'UNIT VALUES'!$D$44), IF(U779&gt;V779, Q779*'UNIT VALUES'!$D$29*'UNIT VALUES'!$D$36, Q779*'UNIT VALUES'!$D$31*'UNIT VALUES'!$D$36)),0)</f>
        <v>628728</v>
      </c>
      <c r="AA779" s="168">
        <f>ROUND(IF(C779="22", IF(U779&gt;V779,0,R779*'UNIT VALUES'!$D$43*'UNIT VALUES'!$D$44),IF(CALCS!U779&gt;CALCS!V779,0,CALCS!R779*'UNIT VALUES'!$D$34*'UNIT VALUES'!$D$36)), 0)</f>
        <v>0</v>
      </c>
      <c r="AB779" s="168">
        <f>ROUND(IF(C779="22",IF(U779&gt;V779,S779*'UNIT VALUES'!$D$40*'UNIT VALUES'!$D$44,0),IF(U779&gt;V779,S779*'UNIT VALUES'!$D$30*'UNIT VALUES'!$D$36)), 0)</f>
        <v>256598</v>
      </c>
      <c r="AC779" s="168">
        <f>ROUND(IF(U779&gt;V779,0,IF(T779&gt;1, IF(C779="66", T779*'UNIT VALUES'!$D$33*'UNIT VALUES'!$D$36,T779*'UNIT VALUES'!$D$32*'UNIT VALUES'!$D$36),0)),0)</f>
        <v>0</v>
      </c>
      <c r="AD779" t="str">
        <f t="shared" si="26"/>
        <v>349001</v>
      </c>
    </row>
    <row r="780" spans="1:30" x14ac:dyDescent="0.25">
      <c r="A780" s="176" t="s">
        <v>6202</v>
      </c>
      <c r="B780" s="176" t="s">
        <v>2104</v>
      </c>
      <c r="C780" s="176" t="s">
        <v>99</v>
      </c>
      <c r="D780" s="176" t="s">
        <v>100</v>
      </c>
      <c r="E780" s="176" t="s">
        <v>2105</v>
      </c>
      <c r="F780" s="176" t="s">
        <v>926</v>
      </c>
      <c r="G780" s="176" t="s">
        <v>844</v>
      </c>
      <c r="H780" s="176" t="s">
        <v>23</v>
      </c>
      <c r="I780" s="176" t="s">
        <v>23</v>
      </c>
      <c r="J780" s="176" t="s">
        <v>4652</v>
      </c>
      <c r="K780" s="176" t="s">
        <v>3344</v>
      </c>
      <c r="L780" s="176" t="s">
        <v>6203</v>
      </c>
      <c r="M780" s="177">
        <v>845575</v>
      </c>
      <c r="N780" s="177">
        <v>845385</v>
      </c>
      <c r="O780" s="177">
        <v>939151</v>
      </c>
      <c r="P780" s="177">
        <v>0</v>
      </c>
      <c r="Q780" s="177">
        <v>67959</v>
      </c>
      <c r="R780" s="177">
        <v>72209</v>
      </c>
      <c r="S780" s="177">
        <v>7506</v>
      </c>
      <c r="T780" s="24">
        <f>IF(P780&gt;0, ROUND(IF(IF(OR(C780="51", C780="52", C780="66"), (L780*'UNIT VALUES'!$C$26)-CALCS!P780,0)&gt;0, IF(OR(C780="51", C780="52", C780="66"), (L780*'UNIT VALUES'!$C$26)-CALCS!P780,0), 0), 0), ROUND(IF(IF(OR(C780="51", C780="52", C780="66"), (L780*'UNIT VALUES'!$C$26)-CALCS!O780,0)&gt;0, IF(OR(C780="51", C780="52", C780="66"), (L780*'UNIT VALUES'!$C$26)-CALCS!O780,0), 0), 0))</f>
        <v>293494</v>
      </c>
      <c r="U780" s="25">
        <f>IF(C780="22", (O780*'UNIT VALUES'!$D$38)+(Q780*'UNIT VALUES'!$D$39)+(S780*'UNIT VALUES'!$D$40), (O780*'UNIT VALUES'!$D$28)+(Q780*'UNIT VALUES'!$D$29)+(S780*'UNIT VALUES'!$D$30))</f>
        <v>5076359.7945052609</v>
      </c>
      <c r="V780" s="25">
        <f>IF(C780="22",(O780*'UNIT VALUES'!$D$41)+(Q780*'UNIT VALUES'!$D$42)+(R780*'UNIT VALUES'!$D$43),IF(C780="66",(Q780*'UNIT VALUES'!$D$31)+(T780*'UNIT VALUES'!$D$33)+(R780*'UNIT VALUES'!$D$34),(Q780*'UNIT VALUES'!$D$31)+(T780*'UNIT VALUES'!$D$32)+(R780*'UNIT VALUES'!$D$34)))</f>
        <v>10405734.652196933</v>
      </c>
      <c r="W780" s="25">
        <f t="shared" si="25"/>
        <v>10405735</v>
      </c>
      <c r="X780" s="30">
        <f>ROUND(IF(C780="22", W780*'UNIT VALUES'!$D$44, W780*'UNIT VALUES'!$D$36), 0)</f>
        <v>9096700</v>
      </c>
      <c r="Y780" s="168">
        <f>ROUND(IF(C780="22", IF(U780&gt;V780,O780*'UNIT VALUES'!$D$38*'UNIT VALUES'!$D$44,O780*'UNIT VALUES'!$D$41*'UNIT VALUES'!$D$44),IF(U780&gt;V780, O780*'UNIT VALUES'!$D$28*'UNIT VALUES'!$D$36,0)), 0)</f>
        <v>0</v>
      </c>
      <c r="Z780" s="168">
        <f>ROUND(IF(C780="22", IF(U780&gt;V780,Q780*'UNIT VALUES'!$D$39*'UNIT VALUES'!$D$44,Q780*'UNIT VALUES'!$D$42*'UNIT VALUES'!$D$44), IF(U780&gt;V780, Q780*'UNIT VALUES'!$D$29*'UNIT VALUES'!$D$36, Q780*'UNIT VALUES'!$D$31*'UNIT VALUES'!$D$36)),0)</f>
        <v>995405</v>
      </c>
      <c r="AA780" s="168">
        <f>ROUND(IF(C780="22", IF(U780&gt;V780,0,R780*'UNIT VALUES'!$D$43*'UNIT VALUES'!$D$44),IF(CALCS!U780&gt;CALCS!V780,0,CALCS!R780*'UNIT VALUES'!$D$34*'UNIT VALUES'!$D$36)), 0)</f>
        <v>5167881</v>
      </c>
      <c r="AB780" s="168">
        <f>ROUND(IF(C780="22",IF(U780&gt;V780,S780*'UNIT VALUES'!$D$40*'UNIT VALUES'!$D$44,0),IF(U780&gt;V780,S780*'UNIT VALUES'!$D$30*'UNIT VALUES'!$D$36)), 0)</f>
        <v>0</v>
      </c>
      <c r="AC780" s="168">
        <f>ROUND(IF(U780&gt;V780,0,IF(T780&gt;1, IF(C780="66", T780*'UNIT VALUES'!$D$33*'UNIT VALUES'!$D$36,T780*'UNIT VALUES'!$D$32*'UNIT VALUES'!$D$36),0)),0)</f>
        <v>2933414</v>
      </c>
      <c r="AD780" t="str">
        <f t="shared" si="26"/>
        <v>349003</v>
      </c>
    </row>
    <row r="781" spans="1:30" x14ac:dyDescent="0.25">
      <c r="A781" s="176" t="s">
        <v>6204</v>
      </c>
      <c r="B781" s="176" t="s">
        <v>2104</v>
      </c>
      <c r="C781" s="176" t="s">
        <v>99</v>
      </c>
      <c r="D781" s="176" t="s">
        <v>100</v>
      </c>
      <c r="E781" s="176" t="s">
        <v>2105</v>
      </c>
      <c r="F781" s="176" t="s">
        <v>831</v>
      </c>
      <c r="G781" s="176" t="s">
        <v>176</v>
      </c>
      <c r="H781" s="176" t="s">
        <v>23</v>
      </c>
      <c r="I781" s="176" t="s">
        <v>23</v>
      </c>
      <c r="J781" s="176" t="s">
        <v>2125</v>
      </c>
      <c r="K781" s="176" t="s">
        <v>3344</v>
      </c>
      <c r="L781" s="176" t="s">
        <v>6205</v>
      </c>
      <c r="M781" s="177">
        <v>289584</v>
      </c>
      <c r="N781" s="177">
        <v>289584</v>
      </c>
      <c r="O781" s="177">
        <v>382501</v>
      </c>
      <c r="P781" s="177">
        <v>0</v>
      </c>
      <c r="Q781" s="177">
        <v>20421</v>
      </c>
      <c r="R781" s="177">
        <v>11980</v>
      </c>
      <c r="S781" s="177">
        <v>1784</v>
      </c>
      <c r="T781" s="24">
        <f>IF(P781&gt;0, ROUND(IF(IF(OR(C781="51", C781="52", C781="66"), (L781*'UNIT VALUES'!$C$26)-CALCS!P781,0)&gt;0, IF(OR(C781="51", C781="52", C781="66"), (L781*'UNIT VALUES'!$C$26)-CALCS!P781,0), 0), 0), ROUND(IF(IF(OR(C781="51", C781="52", C781="66"), (L781*'UNIT VALUES'!$C$26)-CALCS!O781,0)&gt;0, IF(OR(C781="51", C781="52", C781="66"), (L781*'UNIT VALUES'!$C$26)-CALCS!O781,0), 0), 0))</f>
        <v>0</v>
      </c>
      <c r="U781" s="25">
        <f>IF(C781="22", (O781*'UNIT VALUES'!$D$38)+(Q781*'UNIT VALUES'!$D$39)+(S781*'UNIT VALUES'!$D$40), (O781*'UNIT VALUES'!$D$28)+(Q781*'UNIT VALUES'!$D$29)+(S781*'UNIT VALUES'!$D$30))</f>
        <v>1657023.0622362674</v>
      </c>
      <c r="V781" s="25">
        <f>IF(C781="22",(O781*'UNIT VALUES'!$D$41)+(Q781*'UNIT VALUES'!$D$42)+(R781*'UNIT VALUES'!$D$43),IF(C781="66",(Q781*'UNIT VALUES'!$D$31)+(T781*'UNIT VALUES'!$D$33)+(R781*'UNIT VALUES'!$D$34),(Q781*'UNIT VALUES'!$D$31)+(T781*'UNIT VALUES'!$D$32)+(R781*'UNIT VALUES'!$D$34)))</f>
        <v>1322921.0080228557</v>
      </c>
      <c r="W781" s="25">
        <f t="shared" si="25"/>
        <v>1657023</v>
      </c>
      <c r="X781" s="30">
        <f>ROUND(IF(C781="22", W781*'UNIT VALUES'!$D$44, W781*'UNIT VALUES'!$D$36), 0)</f>
        <v>1448570</v>
      </c>
      <c r="Y781" s="168">
        <f>ROUND(IF(C781="22", IF(U781&gt;V781,O781*'UNIT VALUES'!$D$38*'UNIT VALUES'!$D$44,O781*'UNIT VALUES'!$D$41*'UNIT VALUES'!$D$44),IF(U781&gt;V781, O781*'UNIT VALUES'!$D$28*'UNIT VALUES'!$D$36,0)), 0)</f>
        <v>695455</v>
      </c>
      <c r="Z781" s="168">
        <f>ROUND(IF(C781="22", IF(U781&gt;V781,Q781*'UNIT VALUES'!$D$39*'UNIT VALUES'!$D$44,Q781*'UNIT VALUES'!$D$42*'UNIT VALUES'!$D$44), IF(U781&gt;V781, Q781*'UNIT VALUES'!$D$29*'UNIT VALUES'!$D$36, Q781*'UNIT VALUES'!$D$31*'UNIT VALUES'!$D$36)),0)</f>
        <v>498515</v>
      </c>
      <c r="AA781" s="168">
        <f>ROUND(IF(C781="22", IF(U781&gt;V781,0,R781*'UNIT VALUES'!$D$43*'UNIT VALUES'!$D$44),IF(CALCS!U781&gt;CALCS!V781,0,CALCS!R781*'UNIT VALUES'!$D$34*'UNIT VALUES'!$D$36)), 0)</f>
        <v>0</v>
      </c>
      <c r="AB781" s="168">
        <f>ROUND(IF(C781="22",IF(U781&gt;V781,S781*'UNIT VALUES'!$D$40*'UNIT VALUES'!$D$44,0),IF(U781&gt;V781,S781*'UNIT VALUES'!$D$30*'UNIT VALUES'!$D$36)), 0)</f>
        <v>254600</v>
      </c>
      <c r="AC781" s="168">
        <f>ROUND(IF(U781&gt;V781,0,IF(T781&gt;1, IF(C781="66", T781*'UNIT VALUES'!$D$33*'UNIT VALUES'!$D$36,T781*'UNIT VALUES'!$D$32*'UNIT VALUES'!$D$36),0)),0)</f>
        <v>0</v>
      </c>
      <c r="AD781" t="str">
        <f t="shared" si="26"/>
        <v>349005</v>
      </c>
    </row>
    <row r="782" spans="1:30" x14ac:dyDescent="0.25">
      <c r="A782" s="176" t="s">
        <v>6206</v>
      </c>
      <c r="B782" s="176" t="s">
        <v>2104</v>
      </c>
      <c r="C782" s="176" t="s">
        <v>99</v>
      </c>
      <c r="D782" s="176" t="s">
        <v>100</v>
      </c>
      <c r="E782" s="176" t="s">
        <v>2105</v>
      </c>
      <c r="F782" s="176" t="s">
        <v>2209</v>
      </c>
      <c r="G782" s="176" t="s">
        <v>108</v>
      </c>
      <c r="H782" s="176" t="s">
        <v>23</v>
      </c>
      <c r="I782" s="176" t="s">
        <v>23</v>
      </c>
      <c r="J782" s="176" t="s">
        <v>2125</v>
      </c>
      <c r="K782" s="176" t="s">
        <v>3344</v>
      </c>
      <c r="L782" s="176" t="s">
        <v>6207</v>
      </c>
      <c r="M782" s="177">
        <v>259646</v>
      </c>
      <c r="N782" s="177">
        <v>259646</v>
      </c>
      <c r="O782" s="177">
        <v>289082</v>
      </c>
      <c r="P782" s="177">
        <v>0</v>
      </c>
      <c r="Q782" s="177">
        <v>26863</v>
      </c>
      <c r="R782" s="177">
        <v>21719</v>
      </c>
      <c r="S782" s="177">
        <v>1613</v>
      </c>
      <c r="T782" s="24">
        <f>IF(P782&gt;0, ROUND(IF(IF(OR(C782="51", C782="52", C782="66"), (L782*'UNIT VALUES'!$C$26)-CALCS!P782,0)&gt;0, IF(OR(C782="51", C782="52", C782="66"), (L782*'UNIT VALUES'!$C$26)-CALCS!P782,0), 0), 0), ROUND(IF(IF(OR(C782="51", C782="52", C782="66"), (L782*'UNIT VALUES'!$C$26)-CALCS!O782,0)&gt;0, IF(OR(C782="51", C782="52", C782="66"), (L782*'UNIT VALUES'!$C$26)-CALCS!O782,0), 0), 0))</f>
        <v>43026</v>
      </c>
      <c r="U782" s="25">
        <f>IF(C782="22", (O782*'UNIT VALUES'!$D$38)+(Q782*'UNIT VALUES'!$D$39)+(S782*'UNIT VALUES'!$D$40), (O782*'UNIT VALUES'!$D$28)+(Q782*'UNIT VALUES'!$D$29)+(S782*'UNIT VALUES'!$D$30))</f>
        <v>1614704.5267178675</v>
      </c>
      <c r="V782" s="25">
        <f>IF(C782="22",(O782*'UNIT VALUES'!$D$41)+(Q782*'UNIT VALUES'!$D$42)+(R782*'UNIT VALUES'!$D$43),IF(C782="66",(Q782*'UNIT VALUES'!$D$31)+(T782*'UNIT VALUES'!$D$33)+(R782*'UNIT VALUES'!$D$34),(Q782*'UNIT VALUES'!$D$31)+(T782*'UNIT VALUES'!$D$32)+(R782*'UNIT VALUES'!$D$34)))</f>
        <v>2720080.3460243638</v>
      </c>
      <c r="W782" s="25">
        <f t="shared" si="25"/>
        <v>2720080</v>
      </c>
      <c r="X782" s="30">
        <f>ROUND(IF(C782="22", W782*'UNIT VALUES'!$D$44, W782*'UNIT VALUES'!$D$36), 0)</f>
        <v>2377896</v>
      </c>
      <c r="Y782" s="168">
        <f>ROUND(IF(C782="22", IF(U782&gt;V782,O782*'UNIT VALUES'!$D$38*'UNIT VALUES'!$D$44,O782*'UNIT VALUES'!$D$41*'UNIT VALUES'!$D$44),IF(U782&gt;V782, O782*'UNIT VALUES'!$D$28*'UNIT VALUES'!$D$36,0)), 0)</f>
        <v>0</v>
      </c>
      <c r="Z782" s="168">
        <f>ROUND(IF(C782="22", IF(U782&gt;V782,Q782*'UNIT VALUES'!$D$39*'UNIT VALUES'!$D$44,Q782*'UNIT VALUES'!$D$42*'UNIT VALUES'!$D$44), IF(U782&gt;V782, Q782*'UNIT VALUES'!$D$29*'UNIT VALUES'!$D$36, Q782*'UNIT VALUES'!$D$31*'UNIT VALUES'!$D$36)),0)</f>
        <v>393466</v>
      </c>
      <c r="AA782" s="168">
        <f>ROUND(IF(C782="22", IF(U782&gt;V782,0,R782*'UNIT VALUES'!$D$43*'UNIT VALUES'!$D$44),IF(CALCS!U782&gt;CALCS!V782,0,CALCS!R782*'UNIT VALUES'!$D$34*'UNIT VALUES'!$D$36)), 0)</f>
        <v>1554393</v>
      </c>
      <c r="AB782" s="168">
        <f>ROUND(IF(C782="22",IF(U782&gt;V782,S782*'UNIT VALUES'!$D$40*'UNIT VALUES'!$D$44,0),IF(U782&gt;V782,S782*'UNIT VALUES'!$D$30*'UNIT VALUES'!$D$36)), 0)</f>
        <v>0</v>
      </c>
      <c r="AC782" s="168">
        <f>ROUND(IF(U782&gt;V782,0,IF(T782&gt;1, IF(C782="66", T782*'UNIT VALUES'!$D$33*'UNIT VALUES'!$D$36,T782*'UNIT VALUES'!$D$32*'UNIT VALUES'!$D$36),0)),0)</f>
        <v>430036</v>
      </c>
      <c r="AD782" t="str">
        <f t="shared" si="26"/>
        <v>349007</v>
      </c>
    </row>
    <row r="783" spans="1:30" x14ac:dyDescent="0.25">
      <c r="A783" s="176" t="s">
        <v>6208</v>
      </c>
      <c r="B783" s="176" t="s">
        <v>2104</v>
      </c>
      <c r="C783" s="176" t="s">
        <v>99</v>
      </c>
      <c r="D783" s="176" t="s">
        <v>100</v>
      </c>
      <c r="E783" s="176" t="s">
        <v>2105</v>
      </c>
      <c r="F783" s="176" t="s">
        <v>219</v>
      </c>
      <c r="G783" s="176" t="s">
        <v>170</v>
      </c>
      <c r="H783" s="176" t="s">
        <v>23</v>
      </c>
      <c r="I783" s="176" t="s">
        <v>23</v>
      </c>
      <c r="J783" s="176" t="s">
        <v>2115</v>
      </c>
      <c r="K783" s="176" t="s">
        <v>3344</v>
      </c>
      <c r="L783" s="176" t="s">
        <v>6209</v>
      </c>
      <c r="M783" s="177">
        <v>334963</v>
      </c>
      <c r="N783" s="177">
        <v>334893</v>
      </c>
      <c r="O783" s="177">
        <v>347397</v>
      </c>
      <c r="P783" s="177">
        <v>0</v>
      </c>
      <c r="Q783" s="177">
        <v>24243</v>
      </c>
      <c r="R783" s="177">
        <v>43332</v>
      </c>
      <c r="S783" s="177">
        <v>3166</v>
      </c>
      <c r="T783" s="24">
        <f>IF(P783&gt;0, ROUND(IF(IF(OR(C783="51", C783="52", C783="66"), (L783*'UNIT VALUES'!$C$26)-CALCS!P783,0)&gt;0, IF(OR(C783="51", C783="52", C783="66"), (L783*'UNIT VALUES'!$C$26)-CALCS!P783,0), 0), 0), ROUND(IF(IF(OR(C783="51", C783="52", C783="66"), (L783*'UNIT VALUES'!$C$26)-CALCS!O783,0)&gt;0, IF(OR(C783="51", C783="52", C783="66"), (L783*'UNIT VALUES'!$C$26)-CALCS!O783,0), 0), 0))</f>
        <v>173652</v>
      </c>
      <c r="U783" s="25">
        <f>IF(C783="22", (O783*'UNIT VALUES'!$D$38)+(Q783*'UNIT VALUES'!$D$39)+(S783*'UNIT VALUES'!$D$40), (O783*'UNIT VALUES'!$D$28)+(Q783*'UNIT VALUES'!$D$29)+(S783*'UNIT VALUES'!$D$30))</f>
        <v>1916353.1338596046</v>
      </c>
      <c r="V783" s="25">
        <f>IF(C783="22",(O783*'UNIT VALUES'!$D$41)+(Q783*'UNIT VALUES'!$D$42)+(R783*'UNIT VALUES'!$D$43),IF(C783="66",(Q783*'UNIT VALUES'!$D$31)+(T783*'UNIT VALUES'!$D$33)+(R783*'UNIT VALUES'!$D$34),(Q783*'UNIT VALUES'!$D$31)+(T783*'UNIT VALUES'!$D$32)+(R783*'UNIT VALUES'!$D$34)))</f>
        <v>5939035.5000467785</v>
      </c>
      <c r="W783" s="25">
        <f t="shared" si="25"/>
        <v>5939036</v>
      </c>
      <c r="X783" s="30">
        <f>ROUND(IF(C783="22", W783*'UNIT VALUES'!$D$44, W783*'UNIT VALUES'!$D$36), 0)</f>
        <v>5191909</v>
      </c>
      <c r="Y783" s="168">
        <f>ROUND(IF(C783="22", IF(U783&gt;V783,O783*'UNIT VALUES'!$D$38*'UNIT VALUES'!$D$44,O783*'UNIT VALUES'!$D$41*'UNIT VALUES'!$D$44),IF(U783&gt;V783, O783*'UNIT VALUES'!$D$28*'UNIT VALUES'!$D$36,0)), 0)</f>
        <v>0</v>
      </c>
      <c r="Z783" s="168">
        <f>ROUND(IF(C783="22", IF(U783&gt;V783,Q783*'UNIT VALUES'!$D$39*'UNIT VALUES'!$D$44,Q783*'UNIT VALUES'!$D$42*'UNIT VALUES'!$D$44), IF(U783&gt;V783, Q783*'UNIT VALUES'!$D$29*'UNIT VALUES'!$D$36, Q783*'UNIT VALUES'!$D$31*'UNIT VALUES'!$D$36)),0)</f>
        <v>355091</v>
      </c>
      <c r="AA783" s="168">
        <f>ROUND(IF(C783="22", IF(U783&gt;V783,0,R783*'UNIT VALUES'!$D$43*'UNIT VALUES'!$D$44),IF(CALCS!U783&gt;CALCS!V783,0,CALCS!R783*'UNIT VALUES'!$D$34*'UNIT VALUES'!$D$36)), 0)</f>
        <v>3101201</v>
      </c>
      <c r="AB783" s="168">
        <f>ROUND(IF(C783="22",IF(U783&gt;V783,S783*'UNIT VALUES'!$D$40*'UNIT VALUES'!$D$44,0),IF(U783&gt;V783,S783*'UNIT VALUES'!$D$30*'UNIT VALUES'!$D$36)), 0)</f>
        <v>0</v>
      </c>
      <c r="AC783" s="168">
        <f>ROUND(IF(U783&gt;V783,0,IF(T783&gt;1, IF(C783="66", T783*'UNIT VALUES'!$D$33*'UNIT VALUES'!$D$36,T783*'UNIT VALUES'!$D$32*'UNIT VALUES'!$D$36),0)),0)</f>
        <v>1735617</v>
      </c>
      <c r="AD783" t="str">
        <f t="shared" si="26"/>
        <v>349013</v>
      </c>
    </row>
    <row r="784" spans="1:30" x14ac:dyDescent="0.25">
      <c r="A784" s="176" t="s">
        <v>6210</v>
      </c>
      <c r="B784" s="176" t="s">
        <v>2104</v>
      </c>
      <c r="C784" s="176" t="s">
        <v>99</v>
      </c>
      <c r="D784" s="176" t="s">
        <v>100</v>
      </c>
      <c r="E784" s="176" t="s">
        <v>2105</v>
      </c>
      <c r="F784" s="176" t="s">
        <v>2212</v>
      </c>
      <c r="G784" s="176" t="s">
        <v>38</v>
      </c>
      <c r="H784" s="176" t="s">
        <v>23</v>
      </c>
      <c r="I784" s="176" t="s">
        <v>23</v>
      </c>
      <c r="J784" s="176" t="s">
        <v>2125</v>
      </c>
      <c r="K784" s="176" t="s">
        <v>3344</v>
      </c>
      <c r="L784" s="176" t="s">
        <v>6211</v>
      </c>
      <c r="M784" s="177">
        <v>172039</v>
      </c>
      <c r="N784" s="177">
        <v>172039</v>
      </c>
      <c r="O784" s="177">
        <v>244295</v>
      </c>
      <c r="P784" s="177">
        <v>0</v>
      </c>
      <c r="Q784" s="177">
        <v>21430</v>
      </c>
      <c r="R784" s="177">
        <v>12389</v>
      </c>
      <c r="S784" s="177">
        <v>1035</v>
      </c>
      <c r="T784" s="24">
        <f>IF(P784&gt;0, ROUND(IF(IF(OR(C784="51", C784="52", C784="66"), (L784*'UNIT VALUES'!$C$26)-CALCS!P784,0)&gt;0, IF(OR(C784="51", C784="52", C784="66"), (L784*'UNIT VALUES'!$C$26)-CALCS!P784,0), 0), 0), ROUND(IF(IF(OR(C784="51", C784="52", C784="66"), (L784*'UNIT VALUES'!$C$26)-CALCS!O784,0)&gt;0, IF(OR(C784="51", C784="52", C784="66"), (L784*'UNIT VALUES'!$C$26)-CALCS!O784,0), 0), 0))</f>
        <v>0</v>
      </c>
      <c r="U784" s="25">
        <f>IF(C784="22", (O784*'UNIT VALUES'!$D$38)+(Q784*'UNIT VALUES'!$D$39)+(S784*'UNIT VALUES'!$D$40), (O784*'UNIT VALUES'!$D$28)+(Q784*'UNIT VALUES'!$D$29)+(S784*'UNIT VALUES'!$D$30))</f>
        <v>1275481.7245127552</v>
      </c>
      <c r="V784" s="25">
        <f>IF(C784="22",(O784*'UNIT VALUES'!$D$41)+(Q784*'UNIT VALUES'!$D$42)+(R784*'UNIT VALUES'!$D$43),IF(C784="66",(Q784*'UNIT VALUES'!$D$31)+(T784*'UNIT VALUES'!$D$33)+(R784*'UNIT VALUES'!$D$34),(Q784*'UNIT VALUES'!$D$31)+(T784*'UNIT VALUES'!$D$32)+(R784*'UNIT VALUES'!$D$34)))</f>
        <v>1373310.389793308</v>
      </c>
      <c r="W784" s="25">
        <f t="shared" si="25"/>
        <v>1373310</v>
      </c>
      <c r="X784" s="30">
        <f>ROUND(IF(C784="22", W784*'UNIT VALUES'!$D$44, W784*'UNIT VALUES'!$D$36), 0)</f>
        <v>1200548</v>
      </c>
      <c r="Y784" s="168">
        <f>ROUND(IF(C784="22", IF(U784&gt;V784,O784*'UNIT VALUES'!$D$38*'UNIT VALUES'!$D$44,O784*'UNIT VALUES'!$D$41*'UNIT VALUES'!$D$44),IF(U784&gt;V784, O784*'UNIT VALUES'!$D$28*'UNIT VALUES'!$D$36,0)), 0)</f>
        <v>0</v>
      </c>
      <c r="Z784" s="168">
        <f>ROUND(IF(C784="22", IF(U784&gt;V784,Q784*'UNIT VALUES'!$D$39*'UNIT VALUES'!$D$44,Q784*'UNIT VALUES'!$D$42*'UNIT VALUES'!$D$44), IF(U784&gt;V784, Q784*'UNIT VALUES'!$D$29*'UNIT VALUES'!$D$36, Q784*'UNIT VALUES'!$D$31*'UNIT VALUES'!$D$36)),0)</f>
        <v>313888</v>
      </c>
      <c r="AA784" s="168">
        <f>ROUND(IF(C784="22", IF(U784&gt;V784,0,R784*'UNIT VALUES'!$D$43*'UNIT VALUES'!$D$44),IF(CALCS!U784&gt;CALCS!V784,0,CALCS!R784*'UNIT VALUES'!$D$34*'UNIT VALUES'!$D$36)), 0)</f>
        <v>886661</v>
      </c>
      <c r="AB784" s="168">
        <f>ROUND(IF(C784="22",IF(U784&gt;V784,S784*'UNIT VALUES'!$D$40*'UNIT VALUES'!$D$44,0),IF(U784&gt;V784,S784*'UNIT VALUES'!$D$30*'UNIT VALUES'!$D$36)), 0)</f>
        <v>0</v>
      </c>
      <c r="AC784" s="168">
        <f>ROUND(IF(U784&gt;V784,0,IF(T784&gt;1, IF(C784="66", T784*'UNIT VALUES'!$D$33*'UNIT VALUES'!$D$36,T784*'UNIT VALUES'!$D$32*'UNIT VALUES'!$D$36),0)),0)</f>
        <v>0</v>
      </c>
      <c r="AD784" t="str">
        <f t="shared" si="26"/>
        <v>349015</v>
      </c>
    </row>
    <row r="785" spans="1:30" x14ac:dyDescent="0.25">
      <c r="A785" s="176" t="s">
        <v>6212</v>
      </c>
      <c r="B785" s="176" t="s">
        <v>2104</v>
      </c>
      <c r="C785" s="176" t="s">
        <v>99</v>
      </c>
      <c r="D785" s="176" t="s">
        <v>100</v>
      </c>
      <c r="E785" s="176" t="s">
        <v>2105</v>
      </c>
      <c r="F785" s="176" t="s">
        <v>2214</v>
      </c>
      <c r="G785" s="176" t="s">
        <v>1610</v>
      </c>
      <c r="H785" s="176" t="s">
        <v>23</v>
      </c>
      <c r="I785" s="176" t="s">
        <v>23</v>
      </c>
      <c r="J785" s="176" t="s">
        <v>4652</v>
      </c>
      <c r="K785" s="176" t="s">
        <v>3344</v>
      </c>
      <c r="L785" s="176" t="s">
        <v>6213</v>
      </c>
      <c r="M785" s="177">
        <v>126801</v>
      </c>
      <c r="N785" s="177">
        <v>123321</v>
      </c>
      <c r="O785" s="177">
        <v>161032</v>
      </c>
      <c r="P785" s="177">
        <v>0</v>
      </c>
      <c r="Q785" s="177">
        <v>23341</v>
      </c>
      <c r="R785" s="177">
        <v>19300</v>
      </c>
      <c r="S785" s="177">
        <v>3942</v>
      </c>
      <c r="T785" s="24">
        <f>IF(P785&gt;0, ROUND(IF(IF(OR(C785="51", C785="52", C785="66"), (L785*'UNIT VALUES'!$C$26)-CALCS!P785,0)&gt;0, IF(OR(C785="51", C785="52", C785="66"), (L785*'UNIT VALUES'!$C$26)-CALCS!P785,0), 0), 0), ROUND(IF(IF(OR(C785="51", C785="52", C785="66"), (L785*'UNIT VALUES'!$C$26)-CALCS!O785,0)&gt;0, IF(OR(C785="51", C785="52", C785="66"), (L785*'UNIT VALUES'!$C$26)-CALCS!O785,0), 0), 0))</f>
        <v>24452</v>
      </c>
      <c r="U785" s="25">
        <f>IF(C785="22", (O785*'UNIT VALUES'!$D$38)+(Q785*'UNIT VALUES'!$D$39)+(S785*'UNIT VALUES'!$D$40), (O785*'UNIT VALUES'!$D$28)+(Q785*'UNIT VALUES'!$D$29)+(S785*'UNIT VALUES'!$D$30))</f>
        <v>1630241.5640000617</v>
      </c>
      <c r="V785" s="25">
        <f>IF(C785="22",(O785*'UNIT VALUES'!$D$41)+(Q785*'UNIT VALUES'!$D$42)+(R785*'UNIT VALUES'!$D$43),IF(C785="66",(Q785*'UNIT VALUES'!$D$31)+(T785*'UNIT VALUES'!$D$33)+(R785*'UNIT VALUES'!$D$34),(Q785*'UNIT VALUES'!$D$31)+(T785*'UNIT VALUES'!$D$32)+(R785*'UNIT VALUES'!$D$34)))</f>
        <v>2250674.8853239263</v>
      </c>
      <c r="W785" s="25">
        <f t="shared" si="25"/>
        <v>2250675</v>
      </c>
      <c r="X785" s="30">
        <f>ROUND(IF(C785="22", W785*'UNIT VALUES'!$D$44, W785*'UNIT VALUES'!$D$36), 0)</f>
        <v>1967541</v>
      </c>
      <c r="Y785" s="168">
        <f>ROUND(IF(C785="22", IF(U785&gt;V785,O785*'UNIT VALUES'!$D$38*'UNIT VALUES'!$D$44,O785*'UNIT VALUES'!$D$41*'UNIT VALUES'!$D$44),IF(U785&gt;V785, O785*'UNIT VALUES'!$D$28*'UNIT VALUES'!$D$36,0)), 0)</f>
        <v>0</v>
      </c>
      <c r="Z785" s="168">
        <f>ROUND(IF(C785="22", IF(U785&gt;V785,Q785*'UNIT VALUES'!$D$39*'UNIT VALUES'!$D$44,Q785*'UNIT VALUES'!$D$42*'UNIT VALUES'!$D$44), IF(U785&gt;V785, Q785*'UNIT VALUES'!$D$29*'UNIT VALUES'!$D$36, Q785*'UNIT VALUES'!$D$31*'UNIT VALUES'!$D$36)),0)</f>
        <v>341879</v>
      </c>
      <c r="AA785" s="168">
        <f>ROUND(IF(C785="22", IF(U785&gt;V785,0,R785*'UNIT VALUES'!$D$43*'UNIT VALUES'!$D$44),IF(CALCS!U785&gt;CALCS!V785,0,CALCS!R785*'UNIT VALUES'!$D$34*'UNIT VALUES'!$D$36)), 0)</f>
        <v>1381270</v>
      </c>
      <c r="AB785" s="168">
        <f>ROUND(IF(C785="22",IF(U785&gt;V785,S785*'UNIT VALUES'!$D$40*'UNIT VALUES'!$D$44,0),IF(U785&gt;V785,S785*'UNIT VALUES'!$D$30*'UNIT VALUES'!$D$36)), 0)</f>
        <v>0</v>
      </c>
      <c r="AC785" s="168">
        <f>ROUND(IF(U785&gt;V785,0,IF(T785&gt;1, IF(C785="66", T785*'UNIT VALUES'!$D$33*'UNIT VALUES'!$D$36,T785*'UNIT VALUES'!$D$32*'UNIT VALUES'!$D$36),0)),0)</f>
        <v>244393</v>
      </c>
      <c r="AD785" t="str">
        <f t="shared" si="26"/>
        <v>349017</v>
      </c>
    </row>
    <row r="786" spans="1:30" x14ac:dyDescent="0.25">
      <c r="A786" s="176" t="s">
        <v>6214</v>
      </c>
      <c r="B786" s="176" t="s">
        <v>2104</v>
      </c>
      <c r="C786" s="176" t="s">
        <v>99</v>
      </c>
      <c r="D786" s="176" t="s">
        <v>100</v>
      </c>
      <c r="E786" s="176" t="s">
        <v>2105</v>
      </c>
      <c r="F786" s="176" t="s">
        <v>2216</v>
      </c>
      <c r="G786" s="176" t="s">
        <v>1624</v>
      </c>
      <c r="H786" s="176" t="s">
        <v>23</v>
      </c>
      <c r="I786" s="176" t="s">
        <v>23</v>
      </c>
      <c r="J786" s="176" t="s">
        <v>4652</v>
      </c>
      <c r="K786" s="176" t="s">
        <v>3344</v>
      </c>
      <c r="L786" s="176" t="s">
        <v>6215</v>
      </c>
      <c r="M786" s="177">
        <v>273859</v>
      </c>
      <c r="N786" s="177">
        <v>273749</v>
      </c>
      <c r="O786" s="177">
        <v>412701</v>
      </c>
      <c r="P786" s="177">
        <v>0</v>
      </c>
      <c r="Q786" s="177">
        <v>25834</v>
      </c>
      <c r="R786" s="177">
        <v>14298</v>
      </c>
      <c r="S786" s="177">
        <v>3331</v>
      </c>
      <c r="T786" s="24">
        <f>IF(P786&gt;0, ROUND(IF(IF(OR(C786="51", C786="52", C786="66"), (L786*'UNIT VALUES'!$C$26)-CALCS!P786,0)&gt;0, IF(OR(C786="51", C786="52", C786="66"), (L786*'UNIT VALUES'!$C$26)-CALCS!P786,0), 0), 0), ROUND(IF(IF(OR(C786="51", C786="52", C786="66"), (L786*'UNIT VALUES'!$C$26)-CALCS!O786,0)&gt;0, IF(OR(C786="51", C786="52", C786="66"), (L786*'UNIT VALUES'!$C$26)-CALCS!O786,0), 0), 0))</f>
        <v>0</v>
      </c>
      <c r="U786" s="25">
        <f>IF(C786="22", (O786*'UNIT VALUES'!$D$38)+(Q786*'UNIT VALUES'!$D$39)+(S786*'UNIT VALUES'!$D$40), (O786*'UNIT VALUES'!$D$28)+(Q786*'UNIT VALUES'!$D$29)+(S786*'UNIT VALUES'!$D$30))</f>
        <v>2123538.1923392932</v>
      </c>
      <c r="V786" s="25">
        <f>IF(C786="22",(O786*'UNIT VALUES'!$D$41)+(Q786*'UNIT VALUES'!$D$42)+(R786*'UNIT VALUES'!$D$43),IF(C786="66",(Q786*'UNIT VALUES'!$D$31)+(T786*'UNIT VALUES'!$D$33)+(R786*'UNIT VALUES'!$D$34),(Q786*'UNIT VALUES'!$D$31)+(T786*'UNIT VALUES'!$D$32)+(R786*'UNIT VALUES'!$D$34)))</f>
        <v>1603383.4694321575</v>
      </c>
      <c r="W786" s="25">
        <f t="shared" si="25"/>
        <v>2123538</v>
      </c>
      <c r="X786" s="30">
        <f>ROUND(IF(C786="22", W786*'UNIT VALUES'!$D$44, W786*'UNIT VALUES'!$D$36), 0)</f>
        <v>1856398</v>
      </c>
      <c r="Y786" s="168">
        <f>ROUND(IF(C786="22", IF(U786&gt;V786,O786*'UNIT VALUES'!$D$38*'UNIT VALUES'!$D$44,O786*'UNIT VALUES'!$D$41*'UNIT VALUES'!$D$44),IF(U786&gt;V786, O786*'UNIT VALUES'!$D$28*'UNIT VALUES'!$D$36,0)), 0)</f>
        <v>750364</v>
      </c>
      <c r="Z786" s="168">
        <f>ROUND(IF(C786="22", IF(U786&gt;V786,Q786*'UNIT VALUES'!$D$39*'UNIT VALUES'!$D$44,Q786*'UNIT VALUES'!$D$42*'UNIT VALUES'!$D$44), IF(U786&gt;V786, Q786*'UNIT VALUES'!$D$29*'UNIT VALUES'!$D$36, Q786*'UNIT VALUES'!$D$31*'UNIT VALUES'!$D$36)),0)</f>
        <v>630657</v>
      </c>
      <c r="AA786" s="168">
        <f>ROUND(IF(C786="22", IF(U786&gt;V786,0,R786*'UNIT VALUES'!$D$43*'UNIT VALUES'!$D$44),IF(CALCS!U786&gt;CALCS!V786,0,CALCS!R786*'UNIT VALUES'!$D$34*'UNIT VALUES'!$D$36)), 0)</f>
        <v>0</v>
      </c>
      <c r="AB786" s="168">
        <f>ROUND(IF(C786="22",IF(U786&gt;V786,S786*'UNIT VALUES'!$D$40*'UNIT VALUES'!$D$44,0),IF(U786&gt;V786,S786*'UNIT VALUES'!$D$30*'UNIT VALUES'!$D$36)), 0)</f>
        <v>475377</v>
      </c>
      <c r="AC786" s="168">
        <f>ROUND(IF(U786&gt;V786,0,IF(T786&gt;1, IF(C786="66", T786*'UNIT VALUES'!$D$33*'UNIT VALUES'!$D$36,T786*'UNIT VALUES'!$D$32*'UNIT VALUES'!$D$36),0)),0)</f>
        <v>0</v>
      </c>
      <c r="AD786" t="str">
        <f t="shared" si="26"/>
        <v>349023</v>
      </c>
    </row>
    <row r="787" spans="1:30" x14ac:dyDescent="0.25">
      <c r="A787" s="176" t="s">
        <v>6216</v>
      </c>
      <c r="B787" s="176" t="s">
        <v>2104</v>
      </c>
      <c r="C787" s="176" t="s">
        <v>99</v>
      </c>
      <c r="D787" s="176" t="s">
        <v>100</v>
      </c>
      <c r="E787" s="176" t="s">
        <v>2105</v>
      </c>
      <c r="F787" s="176" t="s">
        <v>1735</v>
      </c>
      <c r="G787" s="176" t="s">
        <v>196</v>
      </c>
      <c r="H787" s="176" t="s">
        <v>23</v>
      </c>
      <c r="I787" s="176" t="s">
        <v>23</v>
      </c>
      <c r="J787" s="176" t="s">
        <v>4652</v>
      </c>
      <c r="K787" s="176" t="s">
        <v>3344</v>
      </c>
      <c r="L787" s="176" t="s">
        <v>6217</v>
      </c>
      <c r="M787" s="177">
        <v>368760</v>
      </c>
      <c r="N787" s="177">
        <v>368700</v>
      </c>
      <c r="O787" s="177">
        <v>461634</v>
      </c>
      <c r="P787" s="177">
        <v>0</v>
      </c>
      <c r="Q787" s="177">
        <v>30488</v>
      </c>
      <c r="R787" s="177">
        <v>27968</v>
      </c>
      <c r="S787" s="177">
        <v>2248</v>
      </c>
      <c r="T787" s="24">
        <f>IF(P787&gt;0, ROUND(IF(IF(OR(C787="51", C787="52", C787="66"), (L787*'UNIT VALUES'!$C$26)-CALCS!P787,0)&gt;0, IF(OR(C787="51", C787="52", C787="66"), (L787*'UNIT VALUES'!$C$26)-CALCS!P787,0), 0), 0), ROUND(IF(IF(OR(C787="51", C787="52", C787="66"), (L787*'UNIT VALUES'!$C$26)-CALCS!O787,0)&gt;0, IF(OR(C787="51", C787="52", C787="66"), (L787*'UNIT VALUES'!$C$26)-CALCS!O787,0), 0), 0))</f>
        <v>0</v>
      </c>
      <c r="U787" s="25">
        <f>IF(C787="22", (O787*'UNIT VALUES'!$D$38)+(Q787*'UNIT VALUES'!$D$39)+(S787*'UNIT VALUES'!$D$40), (O787*'UNIT VALUES'!$D$28)+(Q787*'UNIT VALUES'!$D$29)+(S787*'UNIT VALUES'!$D$30))</f>
        <v>2178472.4389889208</v>
      </c>
      <c r="V787" s="25">
        <f>IF(C787="22",(O787*'UNIT VALUES'!$D$41)+(Q787*'UNIT VALUES'!$D$42)+(R787*'UNIT VALUES'!$D$43),IF(C787="66",(Q787*'UNIT VALUES'!$D$31)+(T787*'UNIT VALUES'!$D$33)+(R787*'UNIT VALUES'!$D$34),(Q787*'UNIT VALUES'!$D$31)+(T787*'UNIT VALUES'!$D$32)+(R787*'UNIT VALUES'!$D$34)))</f>
        <v>2800485.6691638241</v>
      </c>
      <c r="W787" s="25">
        <f t="shared" si="25"/>
        <v>2800486</v>
      </c>
      <c r="X787" s="30">
        <f>ROUND(IF(C787="22", W787*'UNIT VALUES'!$D$44, W787*'UNIT VALUES'!$D$36), 0)</f>
        <v>2448186</v>
      </c>
      <c r="Y787" s="168">
        <f>ROUND(IF(C787="22", IF(U787&gt;V787,O787*'UNIT VALUES'!$D$38*'UNIT VALUES'!$D$44,O787*'UNIT VALUES'!$D$41*'UNIT VALUES'!$D$44),IF(U787&gt;V787, O787*'UNIT VALUES'!$D$28*'UNIT VALUES'!$D$36,0)), 0)</f>
        <v>0</v>
      </c>
      <c r="Z787" s="168">
        <f>ROUND(IF(C787="22", IF(U787&gt;V787,Q787*'UNIT VALUES'!$D$39*'UNIT VALUES'!$D$44,Q787*'UNIT VALUES'!$D$42*'UNIT VALUES'!$D$44), IF(U787&gt;V787, Q787*'UNIT VALUES'!$D$29*'UNIT VALUES'!$D$36, Q787*'UNIT VALUES'!$D$31*'UNIT VALUES'!$D$36)),0)</f>
        <v>446562</v>
      </c>
      <c r="AA787" s="168">
        <f>ROUND(IF(C787="22", IF(U787&gt;V787,0,R787*'UNIT VALUES'!$D$43*'UNIT VALUES'!$D$44),IF(CALCS!U787&gt;CALCS!V787,0,CALCS!R787*'UNIT VALUES'!$D$34*'UNIT VALUES'!$D$36)), 0)</f>
        <v>2001624</v>
      </c>
      <c r="AB787" s="168">
        <f>ROUND(IF(C787="22",IF(U787&gt;V787,S787*'UNIT VALUES'!$D$40*'UNIT VALUES'!$D$44,0),IF(U787&gt;V787,S787*'UNIT VALUES'!$D$30*'UNIT VALUES'!$D$36)), 0)</f>
        <v>0</v>
      </c>
      <c r="AC787" s="168">
        <f>ROUND(IF(U787&gt;V787,0,IF(T787&gt;1, IF(C787="66", T787*'UNIT VALUES'!$D$33*'UNIT VALUES'!$D$36,T787*'UNIT VALUES'!$D$32*'UNIT VALUES'!$D$36),0)),0)</f>
        <v>0</v>
      </c>
      <c r="AD787" t="str">
        <f t="shared" si="26"/>
        <v>349025</v>
      </c>
    </row>
    <row r="788" spans="1:30" x14ac:dyDescent="0.25">
      <c r="A788" s="176" t="s">
        <v>6218</v>
      </c>
      <c r="B788" s="176" t="s">
        <v>2104</v>
      </c>
      <c r="C788" s="176" t="s">
        <v>99</v>
      </c>
      <c r="D788" s="176" t="s">
        <v>100</v>
      </c>
      <c r="E788" s="176" t="s">
        <v>2105</v>
      </c>
      <c r="F788" s="176" t="s">
        <v>1737</v>
      </c>
      <c r="G788" s="176" t="s">
        <v>215</v>
      </c>
      <c r="H788" s="176" t="s">
        <v>23</v>
      </c>
      <c r="I788" s="176" t="s">
        <v>23</v>
      </c>
      <c r="J788" s="176" t="s">
        <v>2115</v>
      </c>
      <c r="K788" s="176" t="s">
        <v>3344</v>
      </c>
      <c r="L788" s="176" t="s">
        <v>6219</v>
      </c>
      <c r="M788" s="177">
        <v>338232</v>
      </c>
      <c r="N788" s="177">
        <v>338182</v>
      </c>
      <c r="O788" s="177">
        <v>421925</v>
      </c>
      <c r="P788" s="177">
        <v>0</v>
      </c>
      <c r="Q788" s="177">
        <v>17954</v>
      </c>
      <c r="R788" s="177">
        <v>23331</v>
      </c>
      <c r="S788" s="177">
        <v>1683</v>
      </c>
      <c r="T788" s="24">
        <f>IF(P788&gt;0, ROUND(IF(IF(OR(C788="51", C788="52", C788="66"), (L788*'UNIT VALUES'!$C$26)-CALCS!P788,0)&gt;0, IF(OR(C788="51", C788="52", C788="66"), (L788*'UNIT VALUES'!$C$26)-CALCS!P788,0), 0), 0), ROUND(IF(IF(OR(C788="51", C788="52", C788="66"), (L788*'UNIT VALUES'!$C$26)-CALCS!O788,0)&gt;0, IF(OR(C788="51", C788="52", C788="66"), (L788*'UNIT VALUES'!$C$26)-CALCS!O788,0), 0), 0))</f>
        <v>0</v>
      </c>
      <c r="U788" s="25">
        <f>IF(C788="22", (O788*'UNIT VALUES'!$D$38)+(Q788*'UNIT VALUES'!$D$39)+(S788*'UNIT VALUES'!$D$40), (O788*'UNIT VALUES'!$D$28)+(Q788*'UNIT VALUES'!$D$29)+(S788*'UNIT VALUES'!$D$30))</f>
        <v>1653639.0308330909</v>
      </c>
      <c r="V788" s="25">
        <f>IF(C788="22",(O788*'UNIT VALUES'!$D$41)+(Q788*'UNIT VALUES'!$D$42)+(R788*'UNIT VALUES'!$D$43),IF(C788="66",(Q788*'UNIT VALUES'!$D$31)+(T788*'UNIT VALUES'!$D$33)+(R788*'UNIT VALUES'!$D$34),(Q788*'UNIT VALUES'!$D$31)+(T788*'UNIT VALUES'!$D$32)+(R788*'UNIT VALUES'!$D$34)))</f>
        <v>2210861.5202168026</v>
      </c>
      <c r="W788" s="25">
        <f t="shared" si="25"/>
        <v>2210862</v>
      </c>
      <c r="X788" s="30">
        <f>ROUND(IF(C788="22", W788*'UNIT VALUES'!$D$44, W788*'UNIT VALUES'!$D$36), 0)</f>
        <v>1932737</v>
      </c>
      <c r="Y788" s="168">
        <f>ROUND(IF(C788="22", IF(U788&gt;V788,O788*'UNIT VALUES'!$D$38*'UNIT VALUES'!$D$44,O788*'UNIT VALUES'!$D$41*'UNIT VALUES'!$D$44),IF(U788&gt;V788, O788*'UNIT VALUES'!$D$28*'UNIT VALUES'!$D$36,0)), 0)</f>
        <v>0</v>
      </c>
      <c r="Z788" s="168">
        <f>ROUND(IF(C788="22", IF(U788&gt;V788,Q788*'UNIT VALUES'!$D$39*'UNIT VALUES'!$D$44,Q788*'UNIT VALUES'!$D$42*'UNIT VALUES'!$D$44), IF(U788&gt;V788, Q788*'UNIT VALUES'!$D$29*'UNIT VALUES'!$D$36, Q788*'UNIT VALUES'!$D$31*'UNIT VALUES'!$D$36)),0)</f>
        <v>262975</v>
      </c>
      <c r="AA788" s="168">
        <f>ROUND(IF(C788="22", IF(U788&gt;V788,0,R788*'UNIT VALUES'!$D$43*'UNIT VALUES'!$D$44),IF(CALCS!U788&gt;CALCS!V788,0,CALCS!R788*'UNIT VALUES'!$D$34*'UNIT VALUES'!$D$36)), 0)</f>
        <v>1669762</v>
      </c>
      <c r="AB788" s="168">
        <f>ROUND(IF(C788="22",IF(U788&gt;V788,S788*'UNIT VALUES'!$D$40*'UNIT VALUES'!$D$44,0),IF(U788&gt;V788,S788*'UNIT VALUES'!$D$30*'UNIT VALUES'!$D$36)), 0)</f>
        <v>0</v>
      </c>
      <c r="AC788" s="168">
        <f>ROUND(IF(U788&gt;V788,0,IF(T788&gt;1, IF(C788="66", T788*'UNIT VALUES'!$D$33*'UNIT VALUES'!$D$36,T788*'UNIT VALUES'!$D$32*'UNIT VALUES'!$D$36),0)),0)</f>
        <v>0</v>
      </c>
      <c r="AD788" t="str">
        <f t="shared" si="26"/>
        <v>349027</v>
      </c>
    </row>
    <row r="789" spans="1:30" x14ac:dyDescent="0.25">
      <c r="A789" s="176" t="s">
        <v>6220</v>
      </c>
      <c r="B789" s="176" t="s">
        <v>2104</v>
      </c>
      <c r="C789" s="176" t="s">
        <v>99</v>
      </c>
      <c r="D789" s="176" t="s">
        <v>100</v>
      </c>
      <c r="E789" s="176" t="s">
        <v>2105</v>
      </c>
      <c r="F789" s="176" t="s">
        <v>749</v>
      </c>
      <c r="G789" s="176" t="s">
        <v>247</v>
      </c>
      <c r="H789" s="176" t="s">
        <v>23</v>
      </c>
      <c r="I789" s="176" t="s">
        <v>23</v>
      </c>
      <c r="J789" s="176" t="s">
        <v>4652</v>
      </c>
      <c r="K789" s="176" t="s">
        <v>3344</v>
      </c>
      <c r="L789" s="176" t="s">
        <v>6221</v>
      </c>
      <c r="M789" s="177">
        <v>163936</v>
      </c>
      <c r="N789" s="177">
        <v>163846</v>
      </c>
      <c r="O789" s="177">
        <v>268108</v>
      </c>
      <c r="P789" s="177">
        <v>0</v>
      </c>
      <c r="Q789" s="177">
        <v>21569</v>
      </c>
      <c r="R789" s="177">
        <v>9398</v>
      </c>
      <c r="S789" s="177">
        <v>871</v>
      </c>
      <c r="T789" s="24">
        <f>IF(P789&gt;0, ROUND(IF(IF(OR(C789="51", C789="52", C789="66"), (L789*'UNIT VALUES'!$C$26)-CALCS!P789,0)&gt;0, IF(OR(C789="51", C789="52", C789="66"), (L789*'UNIT VALUES'!$C$26)-CALCS!P789,0), 0), 0), ROUND(IF(IF(OR(C789="51", C789="52", C789="66"), (L789*'UNIT VALUES'!$C$26)-CALCS!O789,0)&gt;0, IF(OR(C789="51", C789="52", C789="66"), (L789*'UNIT VALUES'!$C$26)-CALCS!O789,0), 0), 0))</f>
        <v>0</v>
      </c>
      <c r="U789" s="25">
        <f>IF(C789="22", (O789*'UNIT VALUES'!$D$38)+(Q789*'UNIT VALUES'!$D$39)+(S789*'UNIT VALUES'!$D$40), (O789*'UNIT VALUES'!$D$28)+(Q789*'UNIT VALUES'!$D$29)+(S789*'UNIT VALUES'!$D$30))</f>
        <v>1302117.0015206211</v>
      </c>
      <c r="V789" s="25">
        <f>IF(C789="22",(O789*'UNIT VALUES'!$D$41)+(Q789*'UNIT VALUES'!$D$42)+(R789*'UNIT VALUES'!$D$43),IF(C789="66",(Q789*'UNIT VALUES'!$D$31)+(T789*'UNIT VALUES'!$D$33)+(R789*'UNIT VALUES'!$D$34),(Q789*'UNIT VALUES'!$D$31)+(T789*'UNIT VALUES'!$D$32)+(R789*'UNIT VALUES'!$D$34)))</f>
        <v>1130774.4593950328</v>
      </c>
      <c r="W789" s="25">
        <f t="shared" si="25"/>
        <v>1302117</v>
      </c>
      <c r="X789" s="30">
        <f>ROUND(IF(C789="22", W789*'UNIT VALUES'!$D$44, W789*'UNIT VALUES'!$D$36), 0)</f>
        <v>1138311</v>
      </c>
      <c r="Y789" s="168">
        <f>ROUND(IF(C789="22", IF(U789&gt;V789,O789*'UNIT VALUES'!$D$38*'UNIT VALUES'!$D$44,O789*'UNIT VALUES'!$D$41*'UNIT VALUES'!$D$44),IF(U789&gt;V789, O789*'UNIT VALUES'!$D$28*'UNIT VALUES'!$D$36,0)), 0)</f>
        <v>487468</v>
      </c>
      <c r="Z789" s="168">
        <f>ROUND(IF(C789="22", IF(U789&gt;V789,Q789*'UNIT VALUES'!$D$39*'UNIT VALUES'!$D$44,Q789*'UNIT VALUES'!$D$42*'UNIT VALUES'!$D$44), IF(U789&gt;V789, Q789*'UNIT VALUES'!$D$29*'UNIT VALUES'!$D$36, Q789*'UNIT VALUES'!$D$31*'UNIT VALUES'!$D$36)),0)</f>
        <v>526540</v>
      </c>
      <c r="AA789" s="168">
        <f>ROUND(IF(C789="22", IF(U789&gt;V789,0,R789*'UNIT VALUES'!$D$43*'UNIT VALUES'!$D$44),IF(CALCS!U789&gt;CALCS!V789,0,CALCS!R789*'UNIT VALUES'!$D$34*'UNIT VALUES'!$D$36)), 0)</f>
        <v>0</v>
      </c>
      <c r="AB789" s="168">
        <f>ROUND(IF(C789="22",IF(U789&gt;V789,S789*'UNIT VALUES'!$D$40*'UNIT VALUES'!$D$44,0),IF(U789&gt;V789,S789*'UNIT VALUES'!$D$30*'UNIT VALUES'!$D$36)), 0)</f>
        <v>124303</v>
      </c>
      <c r="AC789" s="168">
        <f>ROUND(IF(U789&gt;V789,0,IF(T789&gt;1, IF(C789="66", T789*'UNIT VALUES'!$D$33*'UNIT VALUES'!$D$36,T789*'UNIT VALUES'!$D$32*'UNIT VALUES'!$D$36),0)),0)</f>
        <v>0</v>
      </c>
      <c r="AD789" t="str">
        <f t="shared" si="26"/>
        <v>349029</v>
      </c>
    </row>
    <row r="790" spans="1:30" x14ac:dyDescent="0.25">
      <c r="A790" s="176" t="s">
        <v>6222</v>
      </c>
      <c r="B790" s="176" t="s">
        <v>2104</v>
      </c>
      <c r="C790" s="176" t="s">
        <v>99</v>
      </c>
      <c r="D790" s="176" t="s">
        <v>100</v>
      </c>
      <c r="E790" s="176" t="s">
        <v>2105</v>
      </c>
      <c r="F790" s="176" t="s">
        <v>1111</v>
      </c>
      <c r="G790" s="176" t="s">
        <v>135</v>
      </c>
      <c r="H790" s="176" t="s">
        <v>23</v>
      </c>
      <c r="I790" s="176" t="s">
        <v>23</v>
      </c>
      <c r="J790" s="176" t="s">
        <v>4652</v>
      </c>
      <c r="K790" s="176" t="s">
        <v>3344</v>
      </c>
      <c r="L790" s="176" t="s">
        <v>6223</v>
      </c>
      <c r="M790" s="177">
        <v>0</v>
      </c>
      <c r="N790" s="177">
        <v>0</v>
      </c>
      <c r="O790" s="177">
        <v>137376</v>
      </c>
      <c r="P790" s="177">
        <v>0</v>
      </c>
      <c r="Q790" s="177">
        <v>8558</v>
      </c>
      <c r="R790" s="177">
        <v>8687</v>
      </c>
      <c r="S790" s="177">
        <v>1099</v>
      </c>
      <c r="T790" s="24">
        <f>IF(P790&gt;0, ROUND(IF(IF(OR(C790="51", C790="52", C790="66"), (L790*'UNIT VALUES'!$C$26)-CALCS!P790,0)&gt;0, IF(OR(C790="51", C790="52", C790="66"), (L790*'UNIT VALUES'!$C$26)-CALCS!P790,0), 0), 0), ROUND(IF(IF(OR(C790="51", C790="52", C790="66"), (L790*'UNIT VALUES'!$C$26)-CALCS!O790,0)&gt;0, IF(OR(C790="51", C790="52", C790="66"), (L790*'UNIT VALUES'!$C$26)-CALCS!O790,0), 0), 0))</f>
        <v>10134</v>
      </c>
      <c r="U790" s="25">
        <f>IF(C790="22", (O790*'UNIT VALUES'!$D$38)+(Q790*'UNIT VALUES'!$D$39)+(S790*'UNIT VALUES'!$D$40), (O790*'UNIT VALUES'!$D$28)+(Q790*'UNIT VALUES'!$D$29)+(S790*'UNIT VALUES'!$D$30))</f>
        <v>704109.32970619679</v>
      </c>
      <c r="V790" s="25">
        <f>IF(C790="22",(O790*'UNIT VALUES'!$D$41)+(Q790*'UNIT VALUES'!$D$42)+(R790*'UNIT VALUES'!$D$43),IF(C790="66",(Q790*'UNIT VALUES'!$D$31)+(T790*'UNIT VALUES'!$D$33)+(R790*'UNIT VALUES'!$D$34),(Q790*'UNIT VALUES'!$D$31)+(T790*'UNIT VALUES'!$D$32)+(R790*'UNIT VALUES'!$D$34)))</f>
        <v>970431.70992133312</v>
      </c>
      <c r="W790" s="25">
        <f t="shared" si="25"/>
        <v>970432</v>
      </c>
      <c r="X790" s="30">
        <f>ROUND(IF(C790="22", W790*'UNIT VALUES'!$D$44, W790*'UNIT VALUES'!$D$36), 0)</f>
        <v>848352</v>
      </c>
      <c r="Y790" s="168">
        <f>ROUND(IF(C790="22", IF(U790&gt;V790,O790*'UNIT VALUES'!$D$38*'UNIT VALUES'!$D$44,O790*'UNIT VALUES'!$D$41*'UNIT VALUES'!$D$44),IF(U790&gt;V790, O790*'UNIT VALUES'!$D$28*'UNIT VALUES'!$D$36,0)), 0)</f>
        <v>0</v>
      </c>
      <c r="Z790" s="168">
        <f>ROUND(IF(C790="22", IF(U790&gt;V790,Q790*'UNIT VALUES'!$D$39*'UNIT VALUES'!$D$44,Q790*'UNIT VALUES'!$D$42*'UNIT VALUES'!$D$44), IF(U790&gt;V790, Q790*'UNIT VALUES'!$D$29*'UNIT VALUES'!$D$36, Q790*'UNIT VALUES'!$D$31*'UNIT VALUES'!$D$36)),0)</f>
        <v>125350</v>
      </c>
      <c r="AA790" s="168">
        <f>ROUND(IF(C790="22", IF(U790&gt;V790,0,R790*'UNIT VALUES'!$D$43*'UNIT VALUES'!$D$44),IF(CALCS!U790&gt;CALCS!V790,0,CALCS!R790*'UNIT VALUES'!$D$34*'UNIT VALUES'!$D$36)), 0)</f>
        <v>621714</v>
      </c>
      <c r="AB790" s="168">
        <f>ROUND(IF(C790="22",IF(U790&gt;V790,S790*'UNIT VALUES'!$D$40*'UNIT VALUES'!$D$44,0),IF(U790&gt;V790,S790*'UNIT VALUES'!$D$30*'UNIT VALUES'!$D$36)), 0)</f>
        <v>0</v>
      </c>
      <c r="AC790" s="168">
        <f>ROUND(IF(U790&gt;V790,0,IF(T790&gt;1, IF(C790="66", T790*'UNIT VALUES'!$D$33*'UNIT VALUES'!$D$36,T790*'UNIT VALUES'!$D$32*'UNIT VALUES'!$D$36),0)),0)</f>
        <v>101287</v>
      </c>
      <c r="AD790" t="str">
        <f t="shared" si="26"/>
        <v>349031</v>
      </c>
    </row>
    <row r="791" spans="1:30" x14ac:dyDescent="0.25">
      <c r="A791" s="176" t="s">
        <v>6224</v>
      </c>
      <c r="B791" s="176" t="s">
        <v>2104</v>
      </c>
      <c r="C791" s="176" t="s">
        <v>99</v>
      </c>
      <c r="D791" s="176" t="s">
        <v>100</v>
      </c>
      <c r="E791" s="176" t="s">
        <v>2105</v>
      </c>
      <c r="F791" s="176" t="s">
        <v>833</v>
      </c>
      <c r="G791" s="176" t="s">
        <v>161</v>
      </c>
      <c r="H791" s="176" t="s">
        <v>23</v>
      </c>
      <c r="I791" s="176" t="s">
        <v>23</v>
      </c>
      <c r="J791" s="176" t="s">
        <v>2115</v>
      </c>
      <c r="K791" s="176" t="s">
        <v>3344</v>
      </c>
      <c r="L791" s="176" t="s">
        <v>6225</v>
      </c>
      <c r="M791" s="177">
        <v>171094</v>
      </c>
      <c r="N791" s="177">
        <v>171094</v>
      </c>
      <c r="O791" s="177">
        <v>266513</v>
      </c>
      <c r="P791" s="177">
        <v>0</v>
      </c>
      <c r="Q791" s="177">
        <v>13033</v>
      </c>
      <c r="R791" s="177">
        <v>12323</v>
      </c>
      <c r="S791" s="177">
        <v>1402</v>
      </c>
      <c r="T791" s="24">
        <f>IF(P791&gt;0, ROUND(IF(IF(OR(C791="51", C791="52", C791="66"), (L791*'UNIT VALUES'!$C$26)-CALCS!P791,0)&gt;0, IF(OR(C791="51", C791="52", C791="66"), (L791*'UNIT VALUES'!$C$26)-CALCS!P791,0), 0), 0), ROUND(IF(IF(OR(C791="51", C791="52", C791="66"), (L791*'UNIT VALUES'!$C$26)-CALCS!O791,0)&gt;0, IF(OR(C791="51", C791="52", C791="66"), (L791*'UNIT VALUES'!$C$26)-CALCS!O791,0), 0), 0))</f>
        <v>0</v>
      </c>
      <c r="U791" s="25">
        <f>IF(C791="22", (O791*'UNIT VALUES'!$D$38)+(Q791*'UNIT VALUES'!$D$39)+(S791*'UNIT VALUES'!$D$40), (O791*'UNIT VALUES'!$D$28)+(Q791*'UNIT VALUES'!$D$29)+(S791*'UNIT VALUES'!$D$30))</f>
        <v>1147119.0842439909</v>
      </c>
      <c r="V791" s="25">
        <f>IF(C791="22",(O791*'UNIT VALUES'!$D$41)+(Q791*'UNIT VALUES'!$D$42)+(R791*'UNIT VALUES'!$D$43),IF(C791="66",(Q791*'UNIT VALUES'!$D$31)+(T791*'UNIT VALUES'!$D$33)+(R791*'UNIT VALUES'!$D$34),(Q791*'UNIT VALUES'!$D$31)+(T791*'UNIT VALUES'!$D$32)+(R791*'UNIT VALUES'!$D$34)))</f>
        <v>1227216.3084543743</v>
      </c>
      <c r="W791" s="25">
        <f t="shared" si="25"/>
        <v>1227216</v>
      </c>
      <c r="X791" s="30">
        <f>ROUND(IF(C791="22", W791*'UNIT VALUES'!$D$44, W791*'UNIT VALUES'!$D$36), 0)</f>
        <v>1072833</v>
      </c>
      <c r="Y791" s="168">
        <f>ROUND(IF(C791="22", IF(U791&gt;V791,O791*'UNIT VALUES'!$D$38*'UNIT VALUES'!$D$44,O791*'UNIT VALUES'!$D$41*'UNIT VALUES'!$D$44),IF(U791&gt;V791, O791*'UNIT VALUES'!$D$28*'UNIT VALUES'!$D$36,0)), 0)</f>
        <v>0</v>
      </c>
      <c r="Z791" s="168">
        <f>ROUND(IF(C791="22", IF(U791&gt;V791,Q791*'UNIT VALUES'!$D$39*'UNIT VALUES'!$D$44,Q791*'UNIT VALUES'!$D$42*'UNIT VALUES'!$D$44), IF(U791&gt;V791, Q791*'UNIT VALUES'!$D$29*'UNIT VALUES'!$D$36, Q791*'UNIT VALUES'!$D$31*'UNIT VALUES'!$D$36)),0)</f>
        <v>190896</v>
      </c>
      <c r="AA791" s="168">
        <f>ROUND(IF(C791="22", IF(U791&gt;V791,0,R791*'UNIT VALUES'!$D$43*'UNIT VALUES'!$D$44),IF(CALCS!U791&gt;CALCS!V791,0,CALCS!R791*'UNIT VALUES'!$D$34*'UNIT VALUES'!$D$36)), 0)</f>
        <v>881937</v>
      </c>
      <c r="AB791" s="168">
        <f>ROUND(IF(C791="22",IF(U791&gt;V791,S791*'UNIT VALUES'!$D$40*'UNIT VALUES'!$D$44,0),IF(U791&gt;V791,S791*'UNIT VALUES'!$D$30*'UNIT VALUES'!$D$36)), 0)</f>
        <v>0</v>
      </c>
      <c r="AC791" s="168">
        <f>ROUND(IF(U791&gt;V791,0,IF(T791&gt;1, IF(C791="66", T791*'UNIT VALUES'!$D$33*'UNIT VALUES'!$D$36,T791*'UNIT VALUES'!$D$32*'UNIT VALUES'!$D$36),0)),0)</f>
        <v>0</v>
      </c>
      <c r="AD791" t="str">
        <f t="shared" si="26"/>
        <v>349035</v>
      </c>
    </row>
    <row r="792" spans="1:30" x14ac:dyDescent="0.25">
      <c r="A792" s="176" t="s">
        <v>4745</v>
      </c>
      <c r="B792" s="176" t="s">
        <v>2104</v>
      </c>
      <c r="C792" s="176" t="s">
        <v>99</v>
      </c>
      <c r="D792" s="176" t="s">
        <v>100</v>
      </c>
      <c r="E792" s="176" t="s">
        <v>2105</v>
      </c>
      <c r="F792" s="176" t="s">
        <v>2223</v>
      </c>
      <c r="G792" s="176" t="s">
        <v>454</v>
      </c>
      <c r="H792" s="176" t="s">
        <v>23</v>
      </c>
      <c r="I792" s="176" t="s">
        <v>23</v>
      </c>
      <c r="J792" s="176" t="s">
        <v>2115</v>
      </c>
      <c r="K792" s="176" t="s">
        <v>3344</v>
      </c>
      <c r="L792" s="176" t="s">
        <v>6226</v>
      </c>
      <c r="M792" s="177">
        <v>347829</v>
      </c>
      <c r="N792" s="177">
        <v>347709</v>
      </c>
      <c r="O792" s="177">
        <v>368478</v>
      </c>
      <c r="P792" s="177">
        <v>0</v>
      </c>
      <c r="Q792" s="177">
        <v>30698</v>
      </c>
      <c r="R792" s="177">
        <v>31589</v>
      </c>
      <c r="S792" s="177">
        <v>3854</v>
      </c>
      <c r="T792" s="24">
        <f>IF(P792&gt;0, ROUND(IF(IF(OR(C792="51", C792="52", C792="66"), (L792*'UNIT VALUES'!$C$26)-CALCS!P792,0)&gt;0, IF(OR(C792="51", C792="52", C792="66"), (L792*'UNIT VALUES'!$C$26)-CALCS!P792,0), 0), 0), ROUND(IF(IF(OR(C792="51", C792="52", C792="66"), (L792*'UNIT VALUES'!$C$26)-CALCS!O792,0)&gt;0, IF(OR(C792="51", C792="52", C792="66"), (L792*'UNIT VALUES'!$C$26)-CALCS!O792,0), 0), 0))</f>
        <v>176644</v>
      </c>
      <c r="U792" s="25">
        <f>IF(C792="22", (O792*'UNIT VALUES'!$D$38)+(Q792*'UNIT VALUES'!$D$39)+(S792*'UNIT VALUES'!$D$40), (O792*'UNIT VALUES'!$D$28)+(Q792*'UNIT VALUES'!$D$29)+(S792*'UNIT VALUES'!$D$30))</f>
        <v>2252768.4261299772</v>
      </c>
      <c r="V792" s="25">
        <f>IF(C792="22",(O792*'UNIT VALUES'!$D$41)+(Q792*'UNIT VALUES'!$D$42)+(R792*'UNIT VALUES'!$D$43),IF(C792="66",(Q792*'UNIT VALUES'!$D$31)+(T792*'UNIT VALUES'!$D$33)+(R792*'UNIT VALUES'!$D$34),(Q792*'UNIT VALUES'!$D$31)+(T792*'UNIT VALUES'!$D$32)+(R792*'UNIT VALUES'!$D$34)))</f>
        <v>5120029.3111104779</v>
      </c>
      <c r="W792" s="25">
        <f t="shared" si="25"/>
        <v>5120029</v>
      </c>
      <c r="X792" s="30">
        <f>ROUND(IF(C792="22", W792*'UNIT VALUES'!$D$44, W792*'UNIT VALUES'!$D$36), 0)</f>
        <v>4475932</v>
      </c>
      <c r="Y792" s="168">
        <f>ROUND(IF(C792="22", IF(U792&gt;V792,O792*'UNIT VALUES'!$D$38*'UNIT VALUES'!$D$44,O792*'UNIT VALUES'!$D$41*'UNIT VALUES'!$D$44),IF(U792&gt;V792, O792*'UNIT VALUES'!$D$28*'UNIT VALUES'!$D$36,0)), 0)</f>
        <v>0</v>
      </c>
      <c r="Z792" s="168">
        <f>ROUND(IF(C792="22", IF(U792&gt;V792,Q792*'UNIT VALUES'!$D$39*'UNIT VALUES'!$D$44,Q792*'UNIT VALUES'!$D$42*'UNIT VALUES'!$D$44), IF(U792&gt;V792, Q792*'UNIT VALUES'!$D$29*'UNIT VALUES'!$D$36, Q792*'UNIT VALUES'!$D$31*'UNIT VALUES'!$D$36)),0)</f>
        <v>449638</v>
      </c>
      <c r="AA792" s="168">
        <f>ROUND(IF(C792="22", IF(U792&gt;V792,0,R792*'UNIT VALUES'!$D$43*'UNIT VALUES'!$D$44),IF(CALCS!U792&gt;CALCS!V792,0,CALCS!R792*'UNIT VALUES'!$D$34*'UNIT VALUES'!$D$36)), 0)</f>
        <v>2260773</v>
      </c>
      <c r="AB792" s="168">
        <f>ROUND(IF(C792="22",IF(U792&gt;V792,S792*'UNIT VALUES'!$D$40*'UNIT VALUES'!$D$44,0),IF(U792&gt;V792,S792*'UNIT VALUES'!$D$30*'UNIT VALUES'!$D$36)), 0)</f>
        <v>0</v>
      </c>
      <c r="AC792" s="168">
        <f>ROUND(IF(U792&gt;V792,0,IF(T792&gt;1, IF(C792="66", T792*'UNIT VALUES'!$D$33*'UNIT VALUES'!$D$36,T792*'UNIT VALUES'!$D$32*'UNIT VALUES'!$D$36),0)),0)</f>
        <v>1765521</v>
      </c>
      <c r="AD792" t="str">
        <f t="shared" si="26"/>
        <v>349039</v>
      </c>
    </row>
    <row r="793" spans="1:30" x14ac:dyDescent="0.25">
      <c r="A793" s="176" t="s">
        <v>6227</v>
      </c>
      <c r="B793" s="176" t="s">
        <v>2225</v>
      </c>
      <c r="C793" s="176" t="s">
        <v>19</v>
      </c>
      <c r="D793" s="176" t="s">
        <v>20</v>
      </c>
      <c r="E793" s="176" t="s">
        <v>2226</v>
      </c>
      <c r="F793" s="176" t="s">
        <v>4738</v>
      </c>
      <c r="G793" s="176" t="s">
        <v>22</v>
      </c>
      <c r="H793" s="176" t="s">
        <v>23</v>
      </c>
      <c r="I793" s="176" t="s">
        <v>23</v>
      </c>
      <c r="J793" s="176" t="s">
        <v>24</v>
      </c>
      <c r="K793" s="176" t="s">
        <v>3345</v>
      </c>
      <c r="L793" s="176" t="s">
        <v>4789</v>
      </c>
      <c r="M793" s="177">
        <v>1303523</v>
      </c>
      <c r="N793" s="177">
        <v>1302894</v>
      </c>
      <c r="O793" s="177">
        <v>1092695</v>
      </c>
      <c r="P793" s="177">
        <v>0</v>
      </c>
      <c r="Q793" s="177">
        <v>231804</v>
      </c>
      <c r="R793" s="177">
        <v>32364</v>
      </c>
      <c r="S793" s="177">
        <v>13469</v>
      </c>
      <c r="T793" s="24">
        <f>IF(P793&gt;0, ROUND(IF(IF(OR(C793="51", C793="52", C793="66"), (L793*'UNIT VALUES'!$C$26)-CALCS!P793,0)&gt;0, IF(OR(C793="51", C793="52", C793="66"), (L793*'UNIT VALUES'!$C$26)-CALCS!P793,0), 0), 0), ROUND(IF(IF(OR(C793="51", C793="52", C793="66"), (L793*'UNIT VALUES'!$C$26)-CALCS!O793,0)&gt;0, IF(OR(C793="51", C793="52", C793="66"), (L793*'UNIT VALUES'!$C$26)-CALCS!O793,0), 0), 0))</f>
        <v>0</v>
      </c>
      <c r="U793" s="25">
        <f>IF(C793="22", (O793*'UNIT VALUES'!$D$38)+(Q793*'UNIT VALUES'!$D$39)+(S793*'UNIT VALUES'!$D$40), (O793*'UNIT VALUES'!$D$28)+(Q793*'UNIT VALUES'!$D$29)+(S793*'UNIT VALUES'!$D$30))</f>
        <v>13307255.682747541</v>
      </c>
      <c r="V793" s="25">
        <f>IF(C793="22",(O793*'UNIT VALUES'!$D$41)+(Q793*'UNIT VALUES'!$D$42)+(R793*'UNIT VALUES'!$D$43),IF(C793="66",(Q793*'UNIT VALUES'!$D$31)+(T793*'UNIT VALUES'!$D$33)+(R793*'UNIT VALUES'!$D$34),(Q793*'UNIT VALUES'!$D$31)+(T793*'UNIT VALUES'!$D$32)+(R793*'UNIT VALUES'!$D$34)))</f>
        <v>8736507.6315070763</v>
      </c>
      <c r="W793" s="25">
        <f t="shared" si="25"/>
        <v>13307256</v>
      </c>
      <c r="X793" s="30">
        <f>ROUND(IF(C793="22", W793*'UNIT VALUES'!$D$44, W793*'UNIT VALUES'!$D$36), 0)</f>
        <v>11070631</v>
      </c>
      <c r="Y793" s="168">
        <f>ROUND(IF(C793="22", IF(U793&gt;V793,O793*'UNIT VALUES'!$D$38*'UNIT VALUES'!$D$44,O793*'UNIT VALUES'!$D$41*'UNIT VALUES'!$D$44),IF(U793&gt;V793, O793*'UNIT VALUES'!$D$28*'UNIT VALUES'!$D$36,0)), 0)</f>
        <v>2002259</v>
      </c>
      <c r="Z793" s="168">
        <f>ROUND(IF(C793="22", IF(U793&gt;V793,Q793*'UNIT VALUES'!$D$39*'UNIT VALUES'!$D$44,Q793*'UNIT VALUES'!$D$42*'UNIT VALUES'!$D$44), IF(U793&gt;V793, Q793*'UNIT VALUES'!$D$29*'UNIT VALUES'!$D$36, Q793*'UNIT VALUES'!$D$31*'UNIT VALUES'!$D$36)),0)</f>
        <v>5958876</v>
      </c>
      <c r="AA793" s="168">
        <f>ROUND(IF(C793="22", IF(U793&gt;V793,0,R793*'UNIT VALUES'!$D$43*'UNIT VALUES'!$D$44),IF(CALCS!U793&gt;CALCS!V793,0,CALCS!R793*'UNIT VALUES'!$D$34*'UNIT VALUES'!$D$36)), 0)</f>
        <v>0</v>
      </c>
      <c r="AB793" s="168">
        <f>ROUND(IF(C793="22",IF(U793&gt;V793,S793*'UNIT VALUES'!$D$40*'UNIT VALUES'!$D$44,0),IF(U793&gt;V793,S793*'UNIT VALUES'!$D$30*'UNIT VALUES'!$D$36)), 0)</f>
        <v>3109496</v>
      </c>
      <c r="AC793" s="168">
        <f>ROUND(IF(U793&gt;V793,0,IF(T793&gt;1, IF(C793="66", T793*'UNIT VALUES'!$D$33*'UNIT VALUES'!$D$36,T793*'UNIT VALUES'!$D$32*'UNIT VALUES'!$D$36),0)),0)</f>
        <v>0</v>
      </c>
      <c r="AD793" t="str">
        <f t="shared" si="26"/>
        <v>359999</v>
      </c>
    </row>
    <row r="794" spans="1:30" x14ac:dyDescent="0.25">
      <c r="A794" s="176" t="s">
        <v>6228</v>
      </c>
      <c r="B794" s="176" t="s">
        <v>2225</v>
      </c>
      <c r="C794" s="176" t="s">
        <v>27</v>
      </c>
      <c r="D794" s="176" t="s">
        <v>28</v>
      </c>
      <c r="E794" s="176" t="s">
        <v>2226</v>
      </c>
      <c r="F794" s="176" t="s">
        <v>226</v>
      </c>
      <c r="G794" s="176" t="s">
        <v>227</v>
      </c>
      <c r="H794" s="176" t="s">
        <v>23</v>
      </c>
      <c r="I794" s="176" t="s">
        <v>237</v>
      </c>
      <c r="J794" s="176" t="s">
        <v>2014</v>
      </c>
      <c r="K794" s="176" t="s">
        <v>3345</v>
      </c>
      <c r="L794" s="176" t="s">
        <v>6229</v>
      </c>
      <c r="M794" s="177">
        <v>333050</v>
      </c>
      <c r="N794" s="177">
        <v>331767</v>
      </c>
      <c r="O794" s="177">
        <v>559277</v>
      </c>
      <c r="P794" s="177">
        <v>0</v>
      </c>
      <c r="Q794" s="177">
        <v>105617</v>
      </c>
      <c r="R794" s="177">
        <v>7157</v>
      </c>
      <c r="S794" s="177">
        <v>6058</v>
      </c>
      <c r="T794" s="24">
        <f>IF(P794&gt;0, ROUND(IF(IF(OR(C794="51", C794="52", C794="66"), (L794*'UNIT VALUES'!$C$26)-CALCS!P794,0)&gt;0, IF(OR(C794="51", C794="52", C794="66"), (L794*'UNIT VALUES'!$C$26)-CALCS!P794,0), 0), 0), ROUND(IF(IF(OR(C794="51", C794="52", C794="66"), (L794*'UNIT VALUES'!$C$26)-CALCS!O794,0)&gt;0, IF(OR(C794="51", C794="52", C794="66"), (L794*'UNIT VALUES'!$C$26)-CALCS!O794,0), 0), 0))</f>
        <v>0</v>
      </c>
      <c r="U794" s="25">
        <f>IF(C794="22", (O794*'UNIT VALUES'!$D$38)+(Q794*'UNIT VALUES'!$D$39)+(S794*'UNIT VALUES'!$D$40), (O794*'UNIT VALUES'!$D$28)+(Q794*'UNIT VALUES'!$D$29)+(S794*'UNIT VALUES'!$D$30))</f>
        <v>5101498.1842349647</v>
      </c>
      <c r="V794" s="25">
        <f>IF(C794="22",(O794*'UNIT VALUES'!$D$41)+(Q794*'UNIT VALUES'!$D$42)+(R794*'UNIT VALUES'!$D$43),IF(C794="66",(Q794*'UNIT VALUES'!$D$31)+(T794*'UNIT VALUES'!$D$33)+(R794*'UNIT VALUES'!$D$34),(Q794*'UNIT VALUES'!$D$31)+(T794*'UNIT VALUES'!$D$32)+(R794*'UNIT VALUES'!$D$34)))</f>
        <v>2355525.343823446</v>
      </c>
      <c r="W794" s="25">
        <f t="shared" si="25"/>
        <v>5101498</v>
      </c>
      <c r="X794" s="30">
        <f>ROUND(IF(C794="22", W794*'UNIT VALUES'!$D$44, W794*'UNIT VALUES'!$D$36), 0)</f>
        <v>4459733</v>
      </c>
      <c r="Y794" s="168">
        <f>ROUND(IF(C794="22", IF(U794&gt;V794,O794*'UNIT VALUES'!$D$38*'UNIT VALUES'!$D$44,O794*'UNIT VALUES'!$D$41*'UNIT VALUES'!$D$44),IF(U794&gt;V794, O794*'UNIT VALUES'!$D$28*'UNIT VALUES'!$D$36,0)), 0)</f>
        <v>1016865</v>
      </c>
      <c r="Z794" s="168">
        <f>ROUND(IF(C794="22", IF(U794&gt;V794,Q794*'UNIT VALUES'!$D$39*'UNIT VALUES'!$D$44,Q794*'UNIT VALUES'!$D$42*'UNIT VALUES'!$D$44), IF(U794&gt;V794, Q794*'UNIT VALUES'!$D$29*'UNIT VALUES'!$D$36, Q794*'UNIT VALUES'!$D$31*'UNIT VALUES'!$D$36)),0)</f>
        <v>2578311</v>
      </c>
      <c r="AA794" s="168">
        <f>ROUND(IF(C794="22", IF(U794&gt;V794,0,R794*'UNIT VALUES'!$D$43*'UNIT VALUES'!$D$44),IF(CALCS!U794&gt;CALCS!V794,0,CALCS!R794*'UNIT VALUES'!$D$34*'UNIT VALUES'!$D$36)), 0)</f>
        <v>0</v>
      </c>
      <c r="AB794" s="168">
        <f>ROUND(IF(C794="22",IF(U794&gt;V794,S794*'UNIT VALUES'!$D$40*'UNIT VALUES'!$D$44,0),IF(U794&gt;V794,S794*'UNIT VALUES'!$D$30*'UNIT VALUES'!$D$36)), 0)</f>
        <v>864556</v>
      </c>
      <c r="AC794" s="168">
        <f>ROUND(IF(U794&gt;V794,0,IF(T794&gt;1, IF(C794="66", T794*'UNIT VALUES'!$D$33*'UNIT VALUES'!$D$36,T794*'UNIT VALUES'!$D$32*'UNIT VALUES'!$D$36),0)),0)</f>
        <v>0</v>
      </c>
      <c r="AD794" t="str">
        <f t="shared" si="26"/>
        <v>350012</v>
      </c>
    </row>
    <row r="795" spans="1:30" x14ac:dyDescent="0.25">
      <c r="A795" s="176" t="s">
        <v>6230</v>
      </c>
      <c r="B795" s="176" t="s">
        <v>2225</v>
      </c>
      <c r="C795" s="176" t="s">
        <v>27</v>
      </c>
      <c r="D795" s="176" t="s">
        <v>28</v>
      </c>
      <c r="E795" s="176" t="s">
        <v>2226</v>
      </c>
      <c r="F795" s="176" t="s">
        <v>2229</v>
      </c>
      <c r="G795" s="176" t="s">
        <v>112</v>
      </c>
      <c r="H795" s="176" t="s">
        <v>23</v>
      </c>
      <c r="I795" s="176" t="s">
        <v>2230</v>
      </c>
      <c r="J795" s="176" t="s">
        <v>2231</v>
      </c>
      <c r="K795" s="176" t="s">
        <v>3345</v>
      </c>
      <c r="L795" s="176" t="s">
        <v>6231</v>
      </c>
      <c r="M795" s="177">
        <v>0</v>
      </c>
      <c r="N795" s="177">
        <v>0</v>
      </c>
      <c r="O795" s="177">
        <v>41629</v>
      </c>
      <c r="P795" s="177">
        <v>0</v>
      </c>
      <c r="Q795" s="177">
        <v>7203</v>
      </c>
      <c r="R795" s="177">
        <v>136</v>
      </c>
      <c r="S795" s="177">
        <v>711</v>
      </c>
      <c r="T795" s="24">
        <f>IF(P795&gt;0, ROUND(IF(IF(OR(C795="51", C795="52", C795="66"), (L795*'UNIT VALUES'!$C$26)-CALCS!P795,0)&gt;0, IF(OR(C795="51", C795="52", C795="66"), (L795*'UNIT VALUES'!$C$26)-CALCS!P795,0), 0), 0), ROUND(IF(IF(OR(C795="51", C795="52", C795="66"), (L795*'UNIT VALUES'!$C$26)-CALCS!O795,0)&gt;0, IF(OR(C795="51", C795="52", C795="66"), (L795*'UNIT VALUES'!$C$26)-CALCS!O795,0), 0), 0))</f>
        <v>0</v>
      </c>
      <c r="U795" s="25">
        <f>IF(C795="22", (O795*'UNIT VALUES'!$D$38)+(Q795*'UNIT VALUES'!$D$39)+(S795*'UNIT VALUES'!$D$40), (O795*'UNIT VALUES'!$D$28)+(Q795*'UNIT VALUES'!$D$29)+(S795*'UNIT VALUES'!$D$30))</f>
        <v>403793.9076394536</v>
      </c>
      <c r="V795" s="25">
        <f>IF(C795="22",(O795*'UNIT VALUES'!$D$41)+(Q795*'UNIT VALUES'!$D$42)+(R795*'UNIT VALUES'!$D$43),IF(C795="66",(Q795*'UNIT VALUES'!$D$31)+(T795*'UNIT VALUES'!$D$33)+(R795*'UNIT VALUES'!$D$34),(Q795*'UNIT VALUES'!$D$31)+(T795*'UNIT VALUES'!$D$32)+(R795*'UNIT VALUES'!$D$34)))</f>
        <v>131819.44346672806</v>
      </c>
      <c r="W795" s="25">
        <f t="shared" si="25"/>
        <v>403794</v>
      </c>
      <c r="X795" s="30">
        <f>ROUND(IF(C795="22", W795*'UNIT VALUES'!$D$44, W795*'UNIT VALUES'!$D$36), 0)</f>
        <v>352997</v>
      </c>
      <c r="Y795" s="168">
        <f>ROUND(IF(C795="22", IF(U795&gt;V795,O795*'UNIT VALUES'!$D$38*'UNIT VALUES'!$D$44,O795*'UNIT VALUES'!$D$41*'UNIT VALUES'!$D$44),IF(U795&gt;V795, O795*'UNIT VALUES'!$D$28*'UNIT VALUES'!$D$36,0)), 0)</f>
        <v>75689</v>
      </c>
      <c r="Z795" s="168">
        <f>ROUND(IF(C795="22", IF(U795&gt;V795,Q795*'UNIT VALUES'!$D$39*'UNIT VALUES'!$D$44,Q795*'UNIT VALUES'!$D$42*'UNIT VALUES'!$D$44), IF(U795&gt;V795, Q795*'UNIT VALUES'!$D$29*'UNIT VALUES'!$D$36, Q795*'UNIT VALUES'!$D$31*'UNIT VALUES'!$D$36)),0)</f>
        <v>175839</v>
      </c>
      <c r="AA795" s="168">
        <f>ROUND(IF(C795="22", IF(U795&gt;V795,0,R795*'UNIT VALUES'!$D$43*'UNIT VALUES'!$D$44),IF(CALCS!U795&gt;CALCS!V795,0,CALCS!R795*'UNIT VALUES'!$D$34*'UNIT VALUES'!$D$36)), 0)</f>
        <v>0</v>
      </c>
      <c r="AB795" s="168">
        <f>ROUND(IF(C795="22",IF(U795&gt;V795,S795*'UNIT VALUES'!$D$40*'UNIT VALUES'!$D$44,0),IF(U795&gt;V795,S795*'UNIT VALUES'!$D$30*'UNIT VALUES'!$D$36)), 0)</f>
        <v>101469</v>
      </c>
      <c r="AC795" s="168">
        <f>ROUND(IF(U795&gt;V795,0,IF(T795&gt;1, IF(C795="66", T795*'UNIT VALUES'!$D$33*'UNIT VALUES'!$D$36,T795*'UNIT VALUES'!$D$32*'UNIT VALUES'!$D$36),0)),0)</f>
        <v>0</v>
      </c>
      <c r="AD795" t="str">
        <f t="shared" si="26"/>
        <v>350204</v>
      </c>
    </row>
    <row r="796" spans="1:30" x14ac:dyDescent="0.25">
      <c r="A796" s="176" t="s">
        <v>6232</v>
      </c>
      <c r="B796" s="176" t="s">
        <v>2225</v>
      </c>
      <c r="C796" s="176" t="s">
        <v>27</v>
      </c>
      <c r="D796" s="176" t="s">
        <v>28</v>
      </c>
      <c r="E796" s="176" t="s">
        <v>2226</v>
      </c>
      <c r="F796" s="176" t="s">
        <v>853</v>
      </c>
      <c r="G796" s="176" t="s">
        <v>170</v>
      </c>
      <c r="H796" s="176" t="s">
        <v>23</v>
      </c>
      <c r="I796" s="176" t="s">
        <v>824</v>
      </c>
      <c r="J796" s="176" t="s">
        <v>2233</v>
      </c>
      <c r="K796" s="176" t="s">
        <v>3345</v>
      </c>
      <c r="L796" s="176" t="s">
        <v>6233</v>
      </c>
      <c r="M796" s="177">
        <v>46999</v>
      </c>
      <c r="N796" s="177">
        <v>45086</v>
      </c>
      <c r="O796" s="177">
        <v>101759</v>
      </c>
      <c r="P796" s="177">
        <v>0</v>
      </c>
      <c r="Q796" s="177">
        <v>24181</v>
      </c>
      <c r="R796" s="177">
        <v>1399</v>
      </c>
      <c r="S796" s="177">
        <v>658</v>
      </c>
      <c r="T796" s="24">
        <f>IF(P796&gt;0, ROUND(IF(IF(OR(C796="51", C796="52", C796="66"), (L796*'UNIT VALUES'!$C$26)-CALCS!P796,0)&gt;0, IF(OR(C796="51", C796="52", C796="66"), (L796*'UNIT VALUES'!$C$26)-CALCS!P796,0), 0), 0), ROUND(IF(IF(OR(C796="51", C796="52", C796="66"), (L796*'UNIT VALUES'!$C$26)-CALCS!O796,0)&gt;0, IF(OR(C796="51", C796="52", C796="66"), (L796*'UNIT VALUES'!$C$26)-CALCS!O796,0), 0), 0))</f>
        <v>0</v>
      </c>
      <c r="U796" s="25">
        <f>IF(C796="22", (O796*'UNIT VALUES'!$D$38)+(Q796*'UNIT VALUES'!$D$39)+(S796*'UNIT VALUES'!$D$40), (O796*'UNIT VALUES'!$D$28)+(Q796*'UNIT VALUES'!$D$29)+(S796*'UNIT VALUES'!$D$30))</f>
        <v>994308.77077873587</v>
      </c>
      <c r="V796" s="25">
        <f>IF(C796="22",(O796*'UNIT VALUES'!$D$41)+(Q796*'UNIT VALUES'!$D$42)+(R796*'UNIT VALUES'!$D$43),IF(C796="66",(Q796*'UNIT VALUES'!$D$31)+(T796*'UNIT VALUES'!$D$33)+(R796*'UNIT VALUES'!$D$34),(Q796*'UNIT VALUES'!$D$31)+(T796*'UNIT VALUES'!$D$32)+(R796*'UNIT VALUES'!$D$34)))</f>
        <v>519682.33458859281</v>
      </c>
      <c r="W796" s="25">
        <f t="shared" si="25"/>
        <v>994309</v>
      </c>
      <c r="X796" s="30">
        <f>ROUND(IF(C796="22", W796*'UNIT VALUES'!$D$44, W796*'UNIT VALUES'!$D$36), 0)</f>
        <v>869226</v>
      </c>
      <c r="Y796" s="168">
        <f>ROUND(IF(C796="22", IF(U796&gt;V796,O796*'UNIT VALUES'!$D$38*'UNIT VALUES'!$D$44,O796*'UNIT VALUES'!$D$41*'UNIT VALUES'!$D$44),IF(U796&gt;V796, O796*'UNIT VALUES'!$D$28*'UNIT VALUES'!$D$36,0)), 0)</f>
        <v>185016</v>
      </c>
      <c r="Z796" s="168">
        <f>ROUND(IF(C796="22", IF(U796&gt;V796,Q796*'UNIT VALUES'!$D$39*'UNIT VALUES'!$D$44,Q796*'UNIT VALUES'!$D$42*'UNIT VALUES'!$D$44), IF(U796&gt;V796, Q796*'UNIT VALUES'!$D$29*'UNIT VALUES'!$D$36, Q796*'UNIT VALUES'!$D$31*'UNIT VALUES'!$D$36)),0)</f>
        <v>590304</v>
      </c>
      <c r="AA796" s="168">
        <f>ROUND(IF(C796="22", IF(U796&gt;V796,0,R796*'UNIT VALUES'!$D$43*'UNIT VALUES'!$D$44),IF(CALCS!U796&gt;CALCS!V796,0,CALCS!R796*'UNIT VALUES'!$D$34*'UNIT VALUES'!$D$36)), 0)</f>
        <v>0</v>
      </c>
      <c r="AB796" s="168">
        <f>ROUND(IF(C796="22",IF(U796&gt;V796,S796*'UNIT VALUES'!$D$40*'UNIT VALUES'!$D$44,0),IF(U796&gt;V796,S796*'UNIT VALUES'!$D$30*'UNIT VALUES'!$D$36)), 0)</f>
        <v>93905</v>
      </c>
      <c r="AC796" s="168">
        <f>ROUND(IF(U796&gt;V796,0,IF(T796&gt;1, IF(C796="66", T796*'UNIT VALUES'!$D$33*'UNIT VALUES'!$D$36,T796*'UNIT VALUES'!$D$32*'UNIT VALUES'!$D$36),0)),0)</f>
        <v>0</v>
      </c>
      <c r="AD796" t="str">
        <f t="shared" si="26"/>
        <v>350336</v>
      </c>
    </row>
    <row r="797" spans="1:30" x14ac:dyDescent="0.25">
      <c r="A797" s="176" t="s">
        <v>6234</v>
      </c>
      <c r="B797" s="176" t="s">
        <v>2225</v>
      </c>
      <c r="C797" s="176" t="s">
        <v>47</v>
      </c>
      <c r="D797" s="176" t="s">
        <v>48</v>
      </c>
      <c r="E797" s="176" t="s">
        <v>2226</v>
      </c>
      <c r="F797" s="176" t="s">
        <v>2235</v>
      </c>
      <c r="G797" s="176" t="s">
        <v>22</v>
      </c>
      <c r="H797" s="176" t="s">
        <v>23</v>
      </c>
      <c r="I797" s="176" t="s">
        <v>2236</v>
      </c>
      <c r="J797" s="176" t="s">
        <v>2014</v>
      </c>
      <c r="K797" s="176" t="s">
        <v>3345</v>
      </c>
      <c r="L797" s="176" t="s">
        <v>4878</v>
      </c>
      <c r="M797" s="177">
        <v>0</v>
      </c>
      <c r="N797" s="177">
        <v>0</v>
      </c>
      <c r="O797" s="177">
        <v>96028</v>
      </c>
      <c r="P797" s="177">
        <v>0</v>
      </c>
      <c r="Q797" s="177">
        <v>10398</v>
      </c>
      <c r="R797" s="177">
        <v>110</v>
      </c>
      <c r="S797" s="177">
        <v>833</v>
      </c>
      <c r="T797" s="24">
        <f>IF(P797&gt;0, ROUND(IF(IF(OR(C797="51", C797="52", C797="66"), (L797*'UNIT VALUES'!$C$26)-CALCS!P797,0)&gt;0, IF(OR(C797="51", C797="52", C797="66"), (L797*'UNIT VALUES'!$C$26)-CALCS!P797,0), 0), 0), ROUND(IF(IF(OR(C797="51", C797="52", C797="66"), (L797*'UNIT VALUES'!$C$26)-CALCS!O797,0)&gt;0, IF(OR(C797="51", C797="52", C797="66"), (L797*'UNIT VALUES'!$C$26)-CALCS!O797,0), 0), 0))</f>
        <v>0</v>
      </c>
      <c r="U797" s="25">
        <f>IF(C797="22", (O797*'UNIT VALUES'!$D$38)+(Q797*'UNIT VALUES'!$D$39)+(S797*'UNIT VALUES'!$D$40), (O797*'UNIT VALUES'!$D$28)+(Q797*'UNIT VALUES'!$D$29)+(S797*'UNIT VALUES'!$D$30))</f>
        <v>626070.22265075648</v>
      </c>
      <c r="V797" s="25">
        <f>IF(C797="22",(O797*'UNIT VALUES'!$D$41)+(Q797*'UNIT VALUES'!$D$42)+(R797*'UNIT VALUES'!$D$43),IF(C797="66",(Q797*'UNIT VALUES'!$D$31)+(T797*'UNIT VALUES'!$D$33)+(R797*'UNIT VALUES'!$D$34),(Q797*'UNIT VALUES'!$D$31)+(T797*'UNIT VALUES'!$D$32)+(R797*'UNIT VALUES'!$D$34)))</f>
        <v>183222.78194264352</v>
      </c>
      <c r="W797" s="25">
        <f t="shared" si="25"/>
        <v>626070</v>
      </c>
      <c r="X797" s="30">
        <f>ROUND(IF(C797="22", W797*'UNIT VALUES'!$D$44, W797*'UNIT VALUES'!$D$36), 0)</f>
        <v>547311</v>
      </c>
      <c r="Y797" s="168">
        <f>ROUND(IF(C797="22", IF(U797&gt;V797,O797*'UNIT VALUES'!$D$38*'UNIT VALUES'!$D$44,O797*'UNIT VALUES'!$D$41*'UNIT VALUES'!$D$44),IF(U797&gt;V797, O797*'UNIT VALUES'!$D$28*'UNIT VALUES'!$D$36,0)), 0)</f>
        <v>174596</v>
      </c>
      <c r="Z797" s="168">
        <f>ROUND(IF(C797="22", IF(U797&gt;V797,Q797*'UNIT VALUES'!$D$39*'UNIT VALUES'!$D$44,Q797*'UNIT VALUES'!$D$42*'UNIT VALUES'!$D$44), IF(U797&gt;V797, Q797*'UNIT VALUES'!$D$29*'UNIT VALUES'!$D$36, Q797*'UNIT VALUES'!$D$31*'UNIT VALUES'!$D$36)),0)</f>
        <v>253835</v>
      </c>
      <c r="AA797" s="168">
        <f>ROUND(IF(C797="22", IF(U797&gt;V797,0,R797*'UNIT VALUES'!$D$43*'UNIT VALUES'!$D$44),IF(CALCS!U797&gt;CALCS!V797,0,CALCS!R797*'UNIT VALUES'!$D$34*'UNIT VALUES'!$D$36)), 0)</f>
        <v>0</v>
      </c>
      <c r="AB797" s="168">
        <f>ROUND(IF(C797="22",IF(U797&gt;V797,S797*'UNIT VALUES'!$D$40*'UNIT VALUES'!$D$44,0),IF(U797&gt;V797,S797*'UNIT VALUES'!$D$30*'UNIT VALUES'!$D$36)), 0)</f>
        <v>118880</v>
      </c>
      <c r="AC797" s="168">
        <f>ROUND(IF(U797&gt;V797,0,IF(T797&gt;1, IF(C797="66", T797*'UNIT VALUES'!$D$33*'UNIT VALUES'!$D$36,T797*'UNIT VALUES'!$D$32*'UNIT VALUES'!$D$36),0)),0)</f>
        <v>0</v>
      </c>
      <c r="AD797" t="str">
        <f t="shared" si="26"/>
        <v>350479</v>
      </c>
    </row>
    <row r="798" spans="1:30" x14ac:dyDescent="0.25">
      <c r="A798" s="176" t="s">
        <v>6235</v>
      </c>
      <c r="B798" s="176" t="s">
        <v>2225</v>
      </c>
      <c r="C798" s="176" t="s">
        <v>27</v>
      </c>
      <c r="D798" s="176" t="s">
        <v>28</v>
      </c>
      <c r="E798" s="176" t="s">
        <v>2226</v>
      </c>
      <c r="F798" s="176" t="s">
        <v>951</v>
      </c>
      <c r="G798" s="176" t="s">
        <v>1792</v>
      </c>
      <c r="H798" s="176" t="s">
        <v>23</v>
      </c>
      <c r="I798" s="176" t="s">
        <v>2238</v>
      </c>
      <c r="J798" s="176" t="s">
        <v>2239</v>
      </c>
      <c r="K798" s="176" t="s">
        <v>3345</v>
      </c>
      <c r="L798" s="176" t="s">
        <v>6236</v>
      </c>
      <c r="M798" s="177">
        <v>49299</v>
      </c>
      <c r="N798" s="177">
        <v>48953</v>
      </c>
      <c r="O798" s="177">
        <v>83875</v>
      </c>
      <c r="P798" s="177">
        <v>0</v>
      </c>
      <c r="Q798" s="177">
        <v>14401</v>
      </c>
      <c r="R798" s="177">
        <v>3353</v>
      </c>
      <c r="S798" s="177">
        <v>1373</v>
      </c>
      <c r="T798" s="24">
        <f>IF(P798&gt;0, ROUND(IF(IF(OR(C798="51", C798="52", C798="66"), (L798*'UNIT VALUES'!$C$26)-CALCS!P798,0)&gt;0, IF(OR(C798="51", C798="52", C798="66"), (L798*'UNIT VALUES'!$C$26)-CALCS!P798,0), 0), 0), ROUND(IF(IF(OR(C798="51", C798="52", C798="66"), (L798*'UNIT VALUES'!$C$26)-CALCS!O798,0)&gt;0, IF(OR(C798="51", C798="52", C798="66"), (L798*'UNIT VALUES'!$C$26)-CALCS!O798,0), 0), 0))</f>
        <v>0</v>
      </c>
      <c r="U798" s="25">
        <f>IF(C798="22", (O798*'UNIT VALUES'!$D$38)+(Q798*'UNIT VALUES'!$D$39)+(S798*'UNIT VALUES'!$D$40), (O798*'UNIT VALUES'!$D$28)+(Q798*'UNIT VALUES'!$D$29)+(S798*'UNIT VALUES'!$D$30))</f>
        <v>800732.19495952246</v>
      </c>
      <c r="V798" s="25">
        <f>IF(C798="22",(O798*'UNIT VALUES'!$D$41)+(Q798*'UNIT VALUES'!$D$42)+(R798*'UNIT VALUES'!$D$43),IF(C798="66",(Q798*'UNIT VALUES'!$D$31)+(T798*'UNIT VALUES'!$D$33)+(R798*'UNIT VALUES'!$D$34),(Q798*'UNIT VALUES'!$D$31)+(T798*'UNIT VALUES'!$D$32)+(R798*'UNIT VALUES'!$D$34)))</f>
        <v>515788.02309389052</v>
      </c>
      <c r="W798" s="25">
        <f t="shared" si="25"/>
        <v>800732</v>
      </c>
      <c r="X798" s="30">
        <f>ROUND(IF(C798="22", W798*'UNIT VALUES'!$D$44, W798*'UNIT VALUES'!$D$36), 0)</f>
        <v>700000</v>
      </c>
      <c r="Y798" s="168">
        <f>ROUND(IF(C798="22", IF(U798&gt;V798,O798*'UNIT VALUES'!$D$38*'UNIT VALUES'!$D$44,O798*'UNIT VALUES'!$D$41*'UNIT VALUES'!$D$44),IF(U798&gt;V798, O798*'UNIT VALUES'!$D$28*'UNIT VALUES'!$D$36,0)), 0)</f>
        <v>152500</v>
      </c>
      <c r="Z798" s="168">
        <f>ROUND(IF(C798="22", IF(U798&gt;V798,Q798*'UNIT VALUES'!$D$39*'UNIT VALUES'!$D$44,Q798*'UNIT VALUES'!$D$42*'UNIT VALUES'!$D$44), IF(U798&gt;V798, Q798*'UNIT VALUES'!$D$29*'UNIT VALUES'!$D$36, Q798*'UNIT VALUES'!$D$31*'UNIT VALUES'!$D$36)),0)</f>
        <v>351556</v>
      </c>
      <c r="AA798" s="168">
        <f>ROUND(IF(C798="22", IF(U798&gt;V798,0,R798*'UNIT VALUES'!$D$43*'UNIT VALUES'!$D$44),IF(CALCS!U798&gt;CALCS!V798,0,CALCS!R798*'UNIT VALUES'!$D$34*'UNIT VALUES'!$D$36)), 0)</f>
        <v>0</v>
      </c>
      <c r="AB798" s="168">
        <f>ROUND(IF(C798="22",IF(U798&gt;V798,S798*'UNIT VALUES'!$D$40*'UNIT VALUES'!$D$44,0),IF(U798&gt;V798,S798*'UNIT VALUES'!$D$30*'UNIT VALUES'!$D$36)), 0)</f>
        <v>195945</v>
      </c>
      <c r="AC798" s="168">
        <f>ROUND(IF(U798&gt;V798,0,IF(T798&gt;1, IF(C798="66", T798*'UNIT VALUES'!$D$33*'UNIT VALUES'!$D$36,T798*'UNIT VALUES'!$D$32*'UNIT VALUES'!$D$36),0)),0)</f>
        <v>0</v>
      </c>
      <c r="AD798" t="str">
        <f t="shared" si="26"/>
        <v>350534</v>
      </c>
    </row>
    <row r="799" spans="1:30" x14ac:dyDescent="0.25">
      <c r="A799" s="176" t="s">
        <v>6237</v>
      </c>
      <c r="B799" s="176" t="s">
        <v>2241</v>
      </c>
      <c r="C799" s="176" t="s">
        <v>19</v>
      </c>
      <c r="D799" s="176" t="s">
        <v>20</v>
      </c>
      <c r="E799" s="176" t="s">
        <v>2242</v>
      </c>
      <c r="F799" s="176" t="s">
        <v>4738</v>
      </c>
      <c r="G799" s="176" t="s">
        <v>22</v>
      </c>
      <c r="H799" s="176" t="s">
        <v>23</v>
      </c>
      <c r="I799" s="176" t="s">
        <v>23</v>
      </c>
      <c r="J799" s="176" t="s">
        <v>24</v>
      </c>
      <c r="K799" s="176" t="s">
        <v>3327</v>
      </c>
      <c r="L799" s="176" t="s">
        <v>4789</v>
      </c>
      <c r="M799" s="177">
        <v>800878</v>
      </c>
      <c r="N799" s="177">
        <v>800493</v>
      </c>
      <c r="O799" s="177">
        <v>433916</v>
      </c>
      <c r="P799" s="177">
        <v>0</v>
      </c>
      <c r="Q799" s="177">
        <v>54892</v>
      </c>
      <c r="R799" s="177">
        <v>6321</v>
      </c>
      <c r="S799" s="177">
        <v>4644</v>
      </c>
      <c r="T799" s="24">
        <f>IF(P799&gt;0, ROUND(IF(IF(OR(C799="51", C799="52", C799="66"), (L799*'UNIT VALUES'!$C$26)-CALCS!P799,0)&gt;0, IF(OR(C799="51", C799="52", C799="66"), (L799*'UNIT VALUES'!$C$26)-CALCS!P799,0), 0), 0), ROUND(IF(IF(OR(C799="51", C799="52", C799="66"), (L799*'UNIT VALUES'!$C$26)-CALCS!O799,0)&gt;0, IF(OR(C799="51", C799="52", C799="66"), (L799*'UNIT VALUES'!$C$26)-CALCS!O799,0), 0), 0))</f>
        <v>0</v>
      </c>
      <c r="U799" s="25">
        <f>IF(C799="22", (O799*'UNIT VALUES'!$D$38)+(Q799*'UNIT VALUES'!$D$39)+(S799*'UNIT VALUES'!$D$40), (O799*'UNIT VALUES'!$D$28)+(Q799*'UNIT VALUES'!$D$29)+(S799*'UNIT VALUES'!$D$30))</f>
        <v>3940647.4293126417</v>
      </c>
      <c r="V799" s="25">
        <f>IF(C799="22",(O799*'UNIT VALUES'!$D$41)+(Q799*'UNIT VALUES'!$D$42)+(R799*'UNIT VALUES'!$D$43),IF(C799="66",(Q799*'UNIT VALUES'!$D$31)+(T799*'UNIT VALUES'!$D$33)+(R799*'UNIT VALUES'!$D$34),(Q799*'UNIT VALUES'!$D$31)+(T799*'UNIT VALUES'!$D$32)+(R799*'UNIT VALUES'!$D$34)))</f>
        <v>2273194.4628062202</v>
      </c>
      <c r="W799" s="25">
        <f t="shared" si="25"/>
        <v>3940647</v>
      </c>
      <c r="X799" s="30">
        <f>ROUND(IF(C799="22", W799*'UNIT VALUES'!$D$44, W799*'UNIT VALUES'!$D$36), 0)</f>
        <v>3278320</v>
      </c>
      <c r="Y799" s="168">
        <f>ROUND(IF(C799="22", IF(U799&gt;V799,O799*'UNIT VALUES'!$D$38*'UNIT VALUES'!$D$44,O799*'UNIT VALUES'!$D$41*'UNIT VALUES'!$D$44),IF(U799&gt;V799, O799*'UNIT VALUES'!$D$28*'UNIT VALUES'!$D$36,0)), 0)</f>
        <v>795110</v>
      </c>
      <c r="Z799" s="168">
        <f>ROUND(IF(C799="22", IF(U799&gt;V799,Q799*'UNIT VALUES'!$D$39*'UNIT VALUES'!$D$44,Q799*'UNIT VALUES'!$D$42*'UNIT VALUES'!$D$44), IF(U799&gt;V799, Q799*'UNIT VALUES'!$D$29*'UNIT VALUES'!$D$36, Q799*'UNIT VALUES'!$D$31*'UNIT VALUES'!$D$36)),0)</f>
        <v>1411083</v>
      </c>
      <c r="AA799" s="168">
        <f>ROUND(IF(C799="22", IF(U799&gt;V799,0,R799*'UNIT VALUES'!$D$43*'UNIT VALUES'!$D$44),IF(CALCS!U799&gt;CALCS!V799,0,CALCS!R799*'UNIT VALUES'!$D$34*'UNIT VALUES'!$D$36)), 0)</f>
        <v>0</v>
      </c>
      <c r="AB799" s="168">
        <f>ROUND(IF(C799="22",IF(U799&gt;V799,S799*'UNIT VALUES'!$D$40*'UNIT VALUES'!$D$44,0),IF(U799&gt;V799,S799*'UNIT VALUES'!$D$30*'UNIT VALUES'!$D$36)), 0)</f>
        <v>1072129</v>
      </c>
      <c r="AC799" s="168">
        <f>ROUND(IF(U799&gt;V799,0,IF(T799&gt;1, IF(C799="66", T799*'UNIT VALUES'!$D$33*'UNIT VALUES'!$D$36,T799*'UNIT VALUES'!$D$32*'UNIT VALUES'!$D$36),0)),0)</f>
        <v>0</v>
      </c>
      <c r="AD799" t="str">
        <f t="shared" si="26"/>
        <v>329999</v>
      </c>
    </row>
    <row r="800" spans="1:30" x14ac:dyDescent="0.25">
      <c r="A800" s="176" t="s">
        <v>5724</v>
      </c>
      <c r="B800" s="176" t="s">
        <v>2241</v>
      </c>
      <c r="C800" s="176" t="s">
        <v>27</v>
      </c>
      <c r="D800" s="176" t="s">
        <v>28</v>
      </c>
      <c r="E800" s="176" t="s">
        <v>2242</v>
      </c>
      <c r="F800" s="176" t="s">
        <v>2244</v>
      </c>
      <c r="G800" s="176" t="s">
        <v>844</v>
      </c>
      <c r="H800" s="176" t="s">
        <v>23</v>
      </c>
      <c r="I800" s="176" t="s">
        <v>2245</v>
      </c>
      <c r="J800" s="176" t="s">
        <v>2246</v>
      </c>
      <c r="K800" s="176" t="s">
        <v>3327</v>
      </c>
      <c r="L800" s="176" t="s">
        <v>6238</v>
      </c>
      <c r="M800" s="177">
        <v>24363</v>
      </c>
      <c r="N800" s="177">
        <v>24363</v>
      </c>
      <c r="O800" s="177">
        <v>292969</v>
      </c>
      <c r="P800" s="177">
        <v>0</v>
      </c>
      <c r="Q800" s="177">
        <v>26404</v>
      </c>
      <c r="R800" s="177">
        <v>87</v>
      </c>
      <c r="S800" s="177">
        <v>1556</v>
      </c>
      <c r="T800" s="24">
        <f>IF(P800&gt;0, ROUND(IF(IF(OR(C800="51", C800="52", C800="66"), (L800*'UNIT VALUES'!$C$26)-CALCS!P800,0)&gt;0, IF(OR(C800="51", C800="52", C800="66"), (L800*'UNIT VALUES'!$C$26)-CALCS!P800,0), 0), 0), ROUND(IF(IF(OR(C800="51", C800="52", C800="66"), (L800*'UNIT VALUES'!$C$26)-CALCS!O800,0)&gt;0, IF(OR(C800="51", C800="52", C800="66"), (L800*'UNIT VALUES'!$C$26)-CALCS!O800,0), 0), 0))</f>
        <v>0</v>
      </c>
      <c r="U800" s="25">
        <f>IF(C800="22", (O800*'UNIT VALUES'!$D$38)+(Q800*'UNIT VALUES'!$D$39)+(S800*'UNIT VALUES'!$D$40), (O800*'UNIT VALUES'!$D$28)+(Q800*'UNIT VALUES'!$D$29)+(S800*'UNIT VALUES'!$D$30))</f>
        <v>1600666.0425016528</v>
      </c>
      <c r="V800" s="25">
        <f>IF(C800="22",(O800*'UNIT VALUES'!$D$41)+(Q800*'UNIT VALUES'!$D$42)+(R800*'UNIT VALUES'!$D$43),IF(C800="66",(Q800*'UNIT VALUES'!$D$31)+(T800*'UNIT VALUES'!$D$33)+(R800*'UNIT VALUES'!$D$34),(Q800*'UNIT VALUES'!$D$31)+(T800*'UNIT VALUES'!$D$32)+(R800*'UNIT VALUES'!$D$34)))</f>
        <v>449518.66877718136</v>
      </c>
      <c r="W800" s="25">
        <f t="shared" si="25"/>
        <v>1600666</v>
      </c>
      <c r="X800" s="30">
        <f>ROUND(IF(C800="22", W800*'UNIT VALUES'!$D$44, W800*'UNIT VALUES'!$D$36), 0)</f>
        <v>1399303</v>
      </c>
      <c r="Y800" s="168">
        <f>ROUND(IF(C800="22", IF(U800&gt;V800,O800*'UNIT VALUES'!$D$38*'UNIT VALUES'!$D$44,O800*'UNIT VALUES'!$D$41*'UNIT VALUES'!$D$44),IF(U800&gt;V800, O800*'UNIT VALUES'!$D$28*'UNIT VALUES'!$D$36,0)), 0)</f>
        <v>532670</v>
      </c>
      <c r="Z800" s="168">
        <f>ROUND(IF(C800="22", IF(U800&gt;V800,Q800*'UNIT VALUES'!$D$39*'UNIT VALUES'!$D$44,Q800*'UNIT VALUES'!$D$42*'UNIT VALUES'!$D$44), IF(U800&gt;V800, Q800*'UNIT VALUES'!$D$29*'UNIT VALUES'!$D$36, Q800*'UNIT VALUES'!$D$31*'UNIT VALUES'!$D$36)),0)</f>
        <v>644572</v>
      </c>
      <c r="AA800" s="168">
        <f>ROUND(IF(C800="22", IF(U800&gt;V800,0,R800*'UNIT VALUES'!$D$43*'UNIT VALUES'!$D$44),IF(CALCS!U800&gt;CALCS!V800,0,CALCS!R800*'UNIT VALUES'!$D$34*'UNIT VALUES'!$D$36)), 0)</f>
        <v>0</v>
      </c>
      <c r="AB800" s="168">
        <f>ROUND(IF(C800="22",IF(U800&gt;V800,S800*'UNIT VALUES'!$D$40*'UNIT VALUES'!$D$44,0),IF(U800&gt;V800,S800*'UNIT VALUES'!$D$30*'UNIT VALUES'!$D$36)), 0)</f>
        <v>222062</v>
      </c>
      <c r="AC800" s="168">
        <f>ROUND(IF(U800&gt;V800,0,IF(T800&gt;1, IF(C800="66", T800*'UNIT VALUES'!$D$33*'UNIT VALUES'!$D$36,T800*'UNIT VALUES'!$D$32*'UNIT VALUES'!$D$36),0)),0)</f>
        <v>0</v>
      </c>
      <c r="AD800" t="str">
        <f t="shared" si="26"/>
        <v>320096</v>
      </c>
    </row>
    <row r="801" spans="1:30" x14ac:dyDescent="0.25">
      <c r="A801" s="176" t="s">
        <v>6239</v>
      </c>
      <c r="B801" s="176" t="s">
        <v>2241</v>
      </c>
      <c r="C801" s="176" t="s">
        <v>27</v>
      </c>
      <c r="D801" s="176" t="s">
        <v>28</v>
      </c>
      <c r="E801" s="176" t="s">
        <v>2242</v>
      </c>
      <c r="F801" s="176" t="s">
        <v>242</v>
      </c>
      <c r="G801" s="176" t="s">
        <v>844</v>
      </c>
      <c r="H801" s="176" t="s">
        <v>23</v>
      </c>
      <c r="I801" s="176" t="s">
        <v>2248</v>
      </c>
      <c r="J801" s="176" t="s">
        <v>2246</v>
      </c>
      <c r="K801" s="176" t="s">
        <v>3327</v>
      </c>
      <c r="L801" s="176" t="s">
        <v>6240</v>
      </c>
      <c r="M801" s="177">
        <v>165574</v>
      </c>
      <c r="N801" s="177">
        <v>164674</v>
      </c>
      <c r="O801" s="177">
        <v>632912</v>
      </c>
      <c r="P801" s="177">
        <v>0</v>
      </c>
      <c r="Q801" s="177">
        <v>104552</v>
      </c>
      <c r="R801" s="177">
        <v>1017</v>
      </c>
      <c r="S801" s="177">
        <v>10536</v>
      </c>
      <c r="T801" s="24">
        <f>IF(P801&gt;0, ROUND(IF(IF(OR(C801="51", C801="52", C801="66"), (L801*'UNIT VALUES'!$C$26)-CALCS!P801,0)&gt;0, IF(OR(C801="51", C801="52", C801="66"), (L801*'UNIT VALUES'!$C$26)-CALCS!P801,0), 0), 0), ROUND(IF(IF(OR(C801="51", C801="52", C801="66"), (L801*'UNIT VALUES'!$C$26)-CALCS!O801,0)&gt;0, IF(OR(C801="51", C801="52", C801="66"), (L801*'UNIT VALUES'!$C$26)-CALCS!O801,0), 0), 0))</f>
        <v>0</v>
      </c>
      <c r="U801" s="25">
        <f>IF(C801="22", (O801*'UNIT VALUES'!$D$38)+(Q801*'UNIT VALUES'!$D$39)+(S801*'UNIT VALUES'!$D$40), (O801*'UNIT VALUES'!$D$28)+(Q801*'UNIT VALUES'!$D$29)+(S801*'UNIT VALUES'!$D$30))</f>
        <v>5955938.5901124515</v>
      </c>
      <c r="V801" s="25">
        <f>IF(C801="22",(O801*'UNIT VALUES'!$D$41)+(Q801*'UNIT VALUES'!$D$42)+(R801*'UNIT VALUES'!$D$43),IF(C801="66",(Q801*'UNIT VALUES'!$D$31)+(T801*'UNIT VALUES'!$D$33)+(R801*'UNIT VALUES'!$D$34),(Q801*'UNIT VALUES'!$D$31)+(T801*'UNIT VALUES'!$D$32)+(R801*'UNIT VALUES'!$D$34)))</f>
        <v>1835016.6393626826</v>
      </c>
      <c r="W801" s="25">
        <f t="shared" si="25"/>
        <v>5955939</v>
      </c>
      <c r="X801" s="30">
        <f>ROUND(IF(C801="22", W801*'UNIT VALUES'!$D$44, W801*'UNIT VALUES'!$D$36), 0)</f>
        <v>5206685</v>
      </c>
      <c r="Y801" s="168">
        <f>ROUND(IF(C801="22", IF(U801&gt;V801,O801*'UNIT VALUES'!$D$38*'UNIT VALUES'!$D$44,O801*'UNIT VALUES'!$D$41*'UNIT VALUES'!$D$44),IF(U801&gt;V801, O801*'UNIT VALUES'!$D$28*'UNIT VALUES'!$D$36,0)), 0)</f>
        <v>1150747</v>
      </c>
      <c r="Z801" s="168">
        <f>ROUND(IF(C801="22", IF(U801&gt;V801,Q801*'UNIT VALUES'!$D$39*'UNIT VALUES'!$D$44,Q801*'UNIT VALUES'!$D$42*'UNIT VALUES'!$D$44), IF(U801&gt;V801, Q801*'UNIT VALUES'!$D$29*'UNIT VALUES'!$D$36, Q801*'UNIT VALUES'!$D$31*'UNIT VALUES'!$D$36)),0)</f>
        <v>2552313</v>
      </c>
      <c r="AA801" s="168">
        <f>ROUND(IF(C801="22", IF(U801&gt;V801,0,R801*'UNIT VALUES'!$D$43*'UNIT VALUES'!$D$44),IF(CALCS!U801&gt;CALCS!V801,0,CALCS!R801*'UNIT VALUES'!$D$34*'UNIT VALUES'!$D$36)), 0)</f>
        <v>0</v>
      </c>
      <c r="AB801" s="168">
        <f>ROUND(IF(C801="22",IF(U801&gt;V801,S801*'UNIT VALUES'!$D$40*'UNIT VALUES'!$D$44,0),IF(U801&gt;V801,S801*'UNIT VALUES'!$D$30*'UNIT VALUES'!$D$36)), 0)</f>
        <v>1503626</v>
      </c>
      <c r="AC801" s="168">
        <f>ROUND(IF(U801&gt;V801,0,IF(T801&gt;1, IF(C801="66", T801*'UNIT VALUES'!$D$33*'UNIT VALUES'!$D$36,T801*'UNIT VALUES'!$D$32*'UNIT VALUES'!$D$36),0)),0)</f>
        <v>0</v>
      </c>
      <c r="AD801" t="str">
        <f t="shared" si="26"/>
        <v>320108</v>
      </c>
    </row>
    <row r="802" spans="1:30" x14ac:dyDescent="0.25">
      <c r="A802" s="176" t="s">
        <v>6241</v>
      </c>
      <c r="B802" s="176" t="s">
        <v>2241</v>
      </c>
      <c r="C802" s="176" t="s">
        <v>47</v>
      </c>
      <c r="D802" s="176" t="s">
        <v>48</v>
      </c>
      <c r="E802" s="176" t="s">
        <v>2242</v>
      </c>
      <c r="F802" s="176" t="s">
        <v>1225</v>
      </c>
      <c r="G802" s="176" t="s">
        <v>844</v>
      </c>
      <c r="H802" s="176" t="s">
        <v>23</v>
      </c>
      <c r="I802" s="176" t="s">
        <v>2250</v>
      </c>
      <c r="J802" s="176" t="s">
        <v>2246</v>
      </c>
      <c r="K802" s="176" t="s">
        <v>3327</v>
      </c>
      <c r="L802" s="176" t="s">
        <v>6242</v>
      </c>
      <c r="M802" s="177">
        <v>42739</v>
      </c>
      <c r="N802" s="177">
        <v>42739</v>
      </c>
      <c r="O802" s="177">
        <v>238702</v>
      </c>
      <c r="P802" s="177">
        <v>0</v>
      </c>
      <c r="Q802" s="177">
        <v>37131</v>
      </c>
      <c r="R802" s="177">
        <v>235</v>
      </c>
      <c r="S802" s="177">
        <v>4806</v>
      </c>
      <c r="T802" s="24">
        <f>IF(P802&gt;0, ROUND(IF(IF(OR(C802="51", C802="52", C802="66"), (L802*'UNIT VALUES'!$C$26)-CALCS!P802,0)&gt;0, IF(OR(C802="51", C802="52", C802="66"), (L802*'UNIT VALUES'!$C$26)-CALCS!P802,0), 0), 0), ROUND(IF(IF(OR(C802="51", C802="52", C802="66"), (L802*'UNIT VALUES'!$C$26)-CALCS!O802,0)&gt;0, IF(OR(C802="51", C802="52", C802="66"), (L802*'UNIT VALUES'!$C$26)-CALCS!O802,0), 0), 0))</f>
        <v>0</v>
      </c>
      <c r="U802" s="25">
        <f>IF(C802="22", (O802*'UNIT VALUES'!$D$38)+(Q802*'UNIT VALUES'!$D$39)+(S802*'UNIT VALUES'!$D$40), (O802*'UNIT VALUES'!$D$28)+(Q802*'UNIT VALUES'!$D$29)+(S802*'UNIT VALUES'!$D$30))</f>
        <v>2317912.2344252928</v>
      </c>
      <c r="V802" s="25">
        <f>IF(C802="22",(O802*'UNIT VALUES'!$D$41)+(Q802*'UNIT VALUES'!$D$42)+(R802*'UNIT VALUES'!$D$43),IF(C802="66",(Q802*'UNIT VALUES'!$D$31)+(T802*'UNIT VALUES'!$D$33)+(R802*'UNIT VALUES'!$D$34),(Q802*'UNIT VALUES'!$D$31)+(T802*'UNIT VALUES'!$D$32)+(R802*'UNIT VALUES'!$D$34)))</f>
        <v>641364.76526872895</v>
      </c>
      <c r="W802" s="25">
        <f t="shared" si="25"/>
        <v>2317912</v>
      </c>
      <c r="X802" s="30">
        <f>ROUND(IF(C802="22", W802*'UNIT VALUES'!$D$44, W802*'UNIT VALUES'!$D$36), 0)</f>
        <v>2026320</v>
      </c>
      <c r="Y802" s="168">
        <f>ROUND(IF(C802="22", IF(U802&gt;V802,O802*'UNIT VALUES'!$D$38*'UNIT VALUES'!$D$44,O802*'UNIT VALUES'!$D$41*'UNIT VALUES'!$D$44),IF(U802&gt;V802, O802*'UNIT VALUES'!$D$28*'UNIT VALUES'!$D$36,0)), 0)</f>
        <v>434003</v>
      </c>
      <c r="Z802" s="168">
        <f>ROUND(IF(C802="22", IF(U802&gt;V802,Q802*'UNIT VALUES'!$D$39*'UNIT VALUES'!$D$44,Q802*'UNIT VALUES'!$D$42*'UNIT VALUES'!$D$44), IF(U802&gt;V802, Q802*'UNIT VALUES'!$D$29*'UNIT VALUES'!$D$36, Q802*'UNIT VALUES'!$D$31*'UNIT VALUES'!$D$36)),0)</f>
        <v>906438</v>
      </c>
      <c r="AA802" s="168">
        <f>ROUND(IF(C802="22", IF(U802&gt;V802,0,R802*'UNIT VALUES'!$D$43*'UNIT VALUES'!$D$44),IF(CALCS!U802&gt;CALCS!V802,0,CALCS!R802*'UNIT VALUES'!$D$34*'UNIT VALUES'!$D$36)), 0)</f>
        <v>0</v>
      </c>
      <c r="AB802" s="168">
        <f>ROUND(IF(C802="22",IF(U802&gt;V802,S802*'UNIT VALUES'!$D$40*'UNIT VALUES'!$D$44,0),IF(U802&gt;V802,S802*'UNIT VALUES'!$D$30*'UNIT VALUES'!$D$36)), 0)</f>
        <v>685879</v>
      </c>
      <c r="AC802" s="168">
        <f>ROUND(IF(U802&gt;V802,0,IF(T802&gt;1, IF(C802="66", T802*'UNIT VALUES'!$D$33*'UNIT VALUES'!$D$36,T802*'UNIT VALUES'!$D$32*'UNIT VALUES'!$D$36),0)),0)</f>
        <v>0</v>
      </c>
      <c r="AD802" t="str">
        <f t="shared" si="26"/>
        <v>320138</v>
      </c>
    </row>
    <row r="803" spans="1:30" x14ac:dyDescent="0.25">
      <c r="A803" s="176" t="s">
        <v>6243</v>
      </c>
      <c r="B803" s="176" t="s">
        <v>2241</v>
      </c>
      <c r="C803" s="176" t="s">
        <v>27</v>
      </c>
      <c r="D803" s="176" t="s">
        <v>28</v>
      </c>
      <c r="E803" s="176" t="s">
        <v>2242</v>
      </c>
      <c r="F803" s="176" t="s">
        <v>2252</v>
      </c>
      <c r="G803" s="176" t="s">
        <v>135</v>
      </c>
      <c r="H803" s="176" t="s">
        <v>23</v>
      </c>
      <c r="I803" s="176" t="s">
        <v>2253</v>
      </c>
      <c r="J803" s="176" t="s">
        <v>2254</v>
      </c>
      <c r="K803" s="176" t="s">
        <v>3327</v>
      </c>
      <c r="L803" s="176" t="s">
        <v>6244</v>
      </c>
      <c r="M803" s="177">
        <v>102241</v>
      </c>
      <c r="N803" s="177">
        <v>100756</v>
      </c>
      <c r="O803" s="177">
        <v>245255</v>
      </c>
      <c r="P803" s="177">
        <v>0</v>
      </c>
      <c r="Q803" s="177">
        <v>42071</v>
      </c>
      <c r="R803" s="177">
        <v>4214</v>
      </c>
      <c r="S803" s="177">
        <v>4898</v>
      </c>
      <c r="T803" s="24">
        <f>IF(P803&gt;0, ROUND(IF(IF(OR(C803="51", C803="52", C803="66"), (L803*'UNIT VALUES'!$C$26)-CALCS!P803,0)&gt;0, IF(OR(C803="51", C803="52", C803="66"), (L803*'UNIT VALUES'!$C$26)-CALCS!P803,0), 0), 0), ROUND(IF(IF(OR(C803="51", C803="52", C803="66"), (L803*'UNIT VALUES'!$C$26)-CALCS!O803,0)&gt;0, IF(OR(C803="51", C803="52", C803="66"), (L803*'UNIT VALUES'!$C$26)-CALCS!O803,0), 0), 0))</f>
        <v>0</v>
      </c>
      <c r="U803" s="25">
        <f>IF(C803="22", (O803*'UNIT VALUES'!$D$38)+(Q803*'UNIT VALUES'!$D$39)+(S803*'UNIT VALUES'!$D$40), (O803*'UNIT VALUES'!$D$28)+(Q803*'UNIT VALUES'!$D$29)+(S803*'UNIT VALUES'!$D$30))</f>
        <v>2484508.8974438002</v>
      </c>
      <c r="V803" s="25">
        <f>IF(C803="22",(O803*'UNIT VALUES'!$D$41)+(Q803*'UNIT VALUES'!$D$42)+(R803*'UNIT VALUES'!$D$43),IF(C803="66",(Q803*'UNIT VALUES'!$D$31)+(T803*'UNIT VALUES'!$D$33)+(R803*'UNIT VALUES'!$D$34),(Q803*'UNIT VALUES'!$D$31)+(T803*'UNIT VALUES'!$D$32)+(R803*'UNIT VALUES'!$D$34)))</f>
        <v>1049883.6173810177</v>
      </c>
      <c r="W803" s="25">
        <f t="shared" si="25"/>
        <v>2484509</v>
      </c>
      <c r="X803" s="30">
        <f>ROUND(IF(C803="22", W803*'UNIT VALUES'!$D$44, W803*'UNIT VALUES'!$D$36), 0)</f>
        <v>2171959</v>
      </c>
      <c r="Y803" s="168">
        <f>ROUND(IF(C803="22", IF(U803&gt;V803,O803*'UNIT VALUES'!$D$38*'UNIT VALUES'!$D$44,O803*'UNIT VALUES'!$D$41*'UNIT VALUES'!$D$44),IF(U803&gt;V803, O803*'UNIT VALUES'!$D$28*'UNIT VALUES'!$D$36,0)), 0)</f>
        <v>445917</v>
      </c>
      <c r="Z803" s="168">
        <f>ROUND(IF(C803="22", IF(U803&gt;V803,Q803*'UNIT VALUES'!$D$39*'UNIT VALUES'!$D$44,Q803*'UNIT VALUES'!$D$42*'UNIT VALUES'!$D$44), IF(U803&gt;V803, Q803*'UNIT VALUES'!$D$29*'UNIT VALUES'!$D$36, Q803*'UNIT VALUES'!$D$31*'UNIT VALUES'!$D$36)),0)</f>
        <v>1027033</v>
      </c>
      <c r="AA803" s="168">
        <f>ROUND(IF(C803="22", IF(U803&gt;V803,0,R803*'UNIT VALUES'!$D$43*'UNIT VALUES'!$D$44),IF(CALCS!U803&gt;CALCS!V803,0,CALCS!R803*'UNIT VALUES'!$D$34*'UNIT VALUES'!$D$36)), 0)</f>
        <v>0</v>
      </c>
      <c r="AB803" s="168">
        <f>ROUND(IF(C803="22",IF(U803&gt;V803,S803*'UNIT VALUES'!$D$40*'UNIT VALUES'!$D$44,0),IF(U803&gt;V803,S803*'UNIT VALUES'!$D$30*'UNIT VALUES'!$D$36)), 0)</f>
        <v>699009</v>
      </c>
      <c r="AC803" s="168">
        <f>ROUND(IF(U803&gt;V803,0,IF(T803&gt;1, IF(C803="66", T803*'UNIT VALUES'!$D$33*'UNIT VALUES'!$D$36,T803*'UNIT VALUES'!$D$32*'UNIT VALUES'!$D$36),0)),0)</f>
        <v>0</v>
      </c>
      <c r="AD803" t="str">
        <f t="shared" si="26"/>
        <v>320150</v>
      </c>
    </row>
    <row r="804" spans="1:30" x14ac:dyDescent="0.25">
      <c r="A804" s="176" t="s">
        <v>6245</v>
      </c>
      <c r="B804" s="176" t="s">
        <v>2241</v>
      </c>
      <c r="C804" s="176" t="s">
        <v>47</v>
      </c>
      <c r="D804" s="176" t="s">
        <v>48</v>
      </c>
      <c r="E804" s="176" t="s">
        <v>2242</v>
      </c>
      <c r="F804" s="176" t="s">
        <v>1715</v>
      </c>
      <c r="G804" s="176" t="s">
        <v>135</v>
      </c>
      <c r="H804" s="176" t="s">
        <v>23</v>
      </c>
      <c r="I804" s="176" t="s">
        <v>2256</v>
      </c>
      <c r="J804" s="176" t="s">
        <v>2254</v>
      </c>
      <c r="K804" s="176" t="s">
        <v>3327</v>
      </c>
      <c r="L804" s="176" t="s">
        <v>6246</v>
      </c>
      <c r="M804" s="177">
        <v>40780</v>
      </c>
      <c r="N804" s="177">
        <v>40780</v>
      </c>
      <c r="O804" s="177">
        <v>98345</v>
      </c>
      <c r="P804" s="177">
        <v>0</v>
      </c>
      <c r="Q804" s="177">
        <v>12111</v>
      </c>
      <c r="R804" s="177">
        <v>612</v>
      </c>
      <c r="S804" s="177">
        <v>1702</v>
      </c>
      <c r="T804" s="24">
        <f>IF(P804&gt;0, ROUND(IF(IF(OR(C804="51", C804="52", C804="66"), (L804*'UNIT VALUES'!$C$26)-CALCS!P804,0)&gt;0, IF(OR(C804="51", C804="52", C804="66"), (L804*'UNIT VALUES'!$C$26)-CALCS!P804,0), 0), 0), ROUND(IF(IF(OR(C804="51", C804="52", C804="66"), (L804*'UNIT VALUES'!$C$26)-CALCS!O804,0)&gt;0, IF(OR(C804="51", C804="52", C804="66"), (L804*'UNIT VALUES'!$C$26)-CALCS!O804,0), 0), 0))</f>
        <v>0</v>
      </c>
      <c r="U804" s="25">
        <f>IF(C804="22", (O804*'UNIT VALUES'!$D$38)+(Q804*'UNIT VALUES'!$D$39)+(S804*'UNIT VALUES'!$D$40), (O804*'UNIT VALUES'!$D$28)+(Q804*'UNIT VALUES'!$D$29)+(S804*'UNIT VALUES'!$D$30))</f>
        <v>820588.52531930059</v>
      </c>
      <c r="V804" s="25">
        <f>IF(C804="22",(O804*'UNIT VALUES'!$D$41)+(Q804*'UNIT VALUES'!$D$42)+(R804*'UNIT VALUES'!$D$43),IF(C804="66",(Q804*'UNIT VALUES'!$D$31)+(T804*'UNIT VALUES'!$D$33)+(R804*'UNIT VALUES'!$D$34),(Q804*'UNIT VALUES'!$D$31)+(T804*'UNIT VALUES'!$D$32)+(R804*'UNIT VALUES'!$D$34)))</f>
        <v>253021.26070573888</v>
      </c>
      <c r="W804" s="25">
        <f t="shared" si="25"/>
        <v>820589</v>
      </c>
      <c r="X804" s="30">
        <f>ROUND(IF(C804="22", W804*'UNIT VALUES'!$D$44, W804*'UNIT VALUES'!$D$36), 0)</f>
        <v>717359</v>
      </c>
      <c r="Y804" s="168">
        <f>ROUND(IF(C804="22", IF(U804&gt;V804,O804*'UNIT VALUES'!$D$38*'UNIT VALUES'!$D$44,O804*'UNIT VALUES'!$D$41*'UNIT VALUES'!$D$44),IF(U804&gt;V804, O804*'UNIT VALUES'!$D$28*'UNIT VALUES'!$D$36,0)), 0)</f>
        <v>178809</v>
      </c>
      <c r="Z804" s="168">
        <f>ROUND(IF(C804="22", IF(U804&gt;V804,Q804*'UNIT VALUES'!$D$39*'UNIT VALUES'!$D$44,Q804*'UNIT VALUES'!$D$42*'UNIT VALUES'!$D$44), IF(U804&gt;V804, Q804*'UNIT VALUES'!$D$29*'UNIT VALUES'!$D$36, Q804*'UNIT VALUES'!$D$31*'UNIT VALUES'!$D$36)),0)</f>
        <v>295652</v>
      </c>
      <c r="AA804" s="168">
        <f>ROUND(IF(C804="22", IF(U804&gt;V804,0,R804*'UNIT VALUES'!$D$43*'UNIT VALUES'!$D$44),IF(CALCS!U804&gt;CALCS!V804,0,CALCS!R804*'UNIT VALUES'!$D$34*'UNIT VALUES'!$D$36)), 0)</f>
        <v>0</v>
      </c>
      <c r="AB804" s="168">
        <f>ROUND(IF(C804="22",IF(U804&gt;V804,S804*'UNIT VALUES'!$D$40*'UNIT VALUES'!$D$44,0),IF(U804&gt;V804,S804*'UNIT VALUES'!$D$30*'UNIT VALUES'!$D$36)), 0)</f>
        <v>242898</v>
      </c>
      <c r="AC804" s="168">
        <f>ROUND(IF(U804&gt;V804,0,IF(T804&gt;1, IF(C804="66", T804*'UNIT VALUES'!$D$33*'UNIT VALUES'!$D$36,T804*'UNIT VALUES'!$D$32*'UNIT VALUES'!$D$36),0)),0)</f>
        <v>0</v>
      </c>
      <c r="AD804" t="str">
        <f t="shared" si="26"/>
        <v>320156</v>
      </c>
    </row>
    <row r="805" spans="1:30" x14ac:dyDescent="0.25">
      <c r="A805" s="176" t="s">
        <v>6247</v>
      </c>
      <c r="B805" s="176" t="s">
        <v>2241</v>
      </c>
      <c r="C805" s="176" t="s">
        <v>99</v>
      </c>
      <c r="D805" s="176" t="s">
        <v>100</v>
      </c>
      <c r="E805" s="176" t="s">
        <v>2242</v>
      </c>
      <c r="F805" s="176" t="s">
        <v>926</v>
      </c>
      <c r="G805" s="176" t="s">
        <v>844</v>
      </c>
      <c r="H805" s="176" t="s">
        <v>23</v>
      </c>
      <c r="I805" s="176" t="s">
        <v>23</v>
      </c>
      <c r="J805" s="176" t="s">
        <v>2246</v>
      </c>
      <c r="K805" s="176" t="s">
        <v>3327</v>
      </c>
      <c r="L805" s="176" t="s">
        <v>6248</v>
      </c>
      <c r="M805" s="177">
        <v>230771</v>
      </c>
      <c r="N805" s="177">
        <v>231311</v>
      </c>
      <c r="O805" s="177">
        <v>990808</v>
      </c>
      <c r="P805" s="177">
        <v>0</v>
      </c>
      <c r="Q805" s="177">
        <v>147186</v>
      </c>
      <c r="R805" s="177">
        <v>1457</v>
      </c>
      <c r="S805" s="177">
        <v>15898</v>
      </c>
      <c r="T805" s="24">
        <f>IF(P805&gt;0, ROUND(IF(IF(OR(C805="51", C805="52", C805="66"), (L805*'UNIT VALUES'!$C$26)-CALCS!P805,0)&gt;0, IF(OR(C805="51", C805="52", C805="66"), (L805*'UNIT VALUES'!$C$26)-CALCS!P805,0), 0), 0), ROUND(IF(IF(OR(C805="51", C805="52", C805="66"), (L805*'UNIT VALUES'!$C$26)-CALCS!O805,0)&gt;0, IF(OR(C805="51", C805="52", C805="66"), (L805*'UNIT VALUES'!$C$26)-CALCS!O805,0), 0), 0))</f>
        <v>0</v>
      </c>
      <c r="U805" s="25">
        <f>IF(C805="22", (O805*'UNIT VALUES'!$D$38)+(Q805*'UNIT VALUES'!$D$39)+(S805*'UNIT VALUES'!$D$40), (O805*'UNIT VALUES'!$D$28)+(Q805*'UNIT VALUES'!$D$29)+(S805*'UNIT VALUES'!$D$30))</f>
        <v>8766189.8855461385</v>
      </c>
      <c r="V805" s="25">
        <f>IF(C805="22",(O805*'UNIT VALUES'!$D$41)+(Q805*'UNIT VALUES'!$D$42)+(R805*'UNIT VALUES'!$D$43),IF(C805="66",(Q805*'UNIT VALUES'!$D$31)+(T805*'UNIT VALUES'!$D$33)+(R805*'UNIT VALUES'!$D$34),(Q805*'UNIT VALUES'!$D$31)+(T805*'UNIT VALUES'!$D$32)+(R805*'UNIT VALUES'!$D$34)))</f>
        <v>2585366.3666535183</v>
      </c>
      <c r="W805" s="25">
        <f t="shared" si="25"/>
        <v>8766190</v>
      </c>
      <c r="X805" s="30">
        <f>ROUND(IF(C805="22", W805*'UNIT VALUES'!$D$44, W805*'UNIT VALUES'!$D$36), 0)</f>
        <v>7663408</v>
      </c>
      <c r="Y805" s="168">
        <f>ROUND(IF(C805="22", IF(U805&gt;V805,O805*'UNIT VALUES'!$D$38*'UNIT VALUES'!$D$44,O805*'UNIT VALUES'!$D$41*'UNIT VALUES'!$D$44),IF(U805&gt;V805, O805*'UNIT VALUES'!$D$28*'UNIT VALUES'!$D$36,0)), 0)</f>
        <v>1801465</v>
      </c>
      <c r="Z805" s="168">
        <f>ROUND(IF(C805="22", IF(U805&gt;V805,Q805*'UNIT VALUES'!$D$39*'UNIT VALUES'!$D$44,Q805*'UNIT VALUES'!$D$42*'UNIT VALUES'!$D$44), IF(U805&gt;V805, Q805*'UNIT VALUES'!$D$29*'UNIT VALUES'!$D$36, Q805*'UNIT VALUES'!$D$31*'UNIT VALUES'!$D$36)),0)</f>
        <v>3593089</v>
      </c>
      <c r="AA805" s="168">
        <f>ROUND(IF(C805="22", IF(U805&gt;V805,0,R805*'UNIT VALUES'!$D$43*'UNIT VALUES'!$D$44),IF(CALCS!U805&gt;CALCS!V805,0,CALCS!R805*'UNIT VALUES'!$D$34*'UNIT VALUES'!$D$36)), 0)</f>
        <v>0</v>
      </c>
      <c r="AB805" s="168">
        <f>ROUND(IF(C805="22",IF(U805&gt;V805,S805*'UNIT VALUES'!$D$40*'UNIT VALUES'!$D$44,0),IF(U805&gt;V805,S805*'UNIT VALUES'!$D$30*'UNIT VALUES'!$D$36)), 0)</f>
        <v>2268853</v>
      </c>
      <c r="AC805" s="168">
        <f>ROUND(IF(U805&gt;V805,0,IF(T805&gt;1, IF(C805="66", T805*'UNIT VALUES'!$D$33*'UNIT VALUES'!$D$36,T805*'UNIT VALUES'!$D$32*'UNIT VALUES'!$D$36),0)),0)</f>
        <v>0</v>
      </c>
      <c r="AD805" t="str">
        <f t="shared" si="26"/>
        <v>329003</v>
      </c>
    </row>
    <row r="806" spans="1:30" x14ac:dyDescent="0.25">
      <c r="A806" s="176" t="s">
        <v>6249</v>
      </c>
      <c r="B806" s="176" t="s">
        <v>2259</v>
      </c>
      <c r="C806" s="176" t="s">
        <v>19</v>
      </c>
      <c r="D806" s="176" t="s">
        <v>20</v>
      </c>
      <c r="E806" s="176" t="s">
        <v>2260</v>
      </c>
      <c r="F806" s="176" t="s">
        <v>4738</v>
      </c>
      <c r="G806" s="176" t="s">
        <v>22</v>
      </c>
      <c r="H806" s="176" t="s">
        <v>23</v>
      </c>
      <c r="I806" s="176" t="s">
        <v>23</v>
      </c>
      <c r="J806" s="176" t="s">
        <v>24</v>
      </c>
      <c r="K806" s="176" t="s">
        <v>3346</v>
      </c>
      <c r="L806" s="176" t="s">
        <v>4789</v>
      </c>
      <c r="M806" s="177">
        <v>17566335</v>
      </c>
      <c r="N806" s="177">
        <v>17558072</v>
      </c>
      <c r="O806" s="177">
        <v>4282123</v>
      </c>
      <c r="P806" s="177">
        <v>0</v>
      </c>
      <c r="Q806" s="177">
        <v>489532</v>
      </c>
      <c r="R806" s="177">
        <v>572200</v>
      </c>
      <c r="S806" s="177">
        <v>29478</v>
      </c>
      <c r="T806" s="24">
        <f>IF(P806&gt;0, ROUND(IF(IF(OR(C806="51", C806="52", C806="66"), (L806*'UNIT VALUES'!$C$26)-CALCS!P806,0)&gt;0, IF(OR(C806="51", C806="52", C806="66"), (L806*'UNIT VALUES'!$C$26)-CALCS!P806,0), 0), 0), ROUND(IF(IF(OR(C806="51", C806="52", C806="66"), (L806*'UNIT VALUES'!$C$26)-CALCS!O806,0)&gt;0, IF(OR(C806="51", C806="52", C806="66"), (L806*'UNIT VALUES'!$C$26)-CALCS!O806,0), 0), 0))</f>
        <v>0</v>
      </c>
      <c r="U806" s="25">
        <f>IF(C806="22", (O806*'UNIT VALUES'!$D$38)+(Q806*'UNIT VALUES'!$D$39)+(S806*'UNIT VALUES'!$D$40), (O806*'UNIT VALUES'!$D$28)+(Q806*'UNIT VALUES'!$D$29)+(S806*'UNIT VALUES'!$D$30))</f>
        <v>32738710.791571204</v>
      </c>
      <c r="V806" s="25">
        <f>IF(C806="22",(O806*'UNIT VALUES'!$D$41)+(Q806*'UNIT VALUES'!$D$42)+(R806*'UNIT VALUES'!$D$43),IF(C806="66",(Q806*'UNIT VALUES'!$D$31)+(T806*'UNIT VALUES'!$D$33)+(R806*'UNIT VALUES'!$D$34),(Q806*'UNIT VALUES'!$D$31)+(T806*'UNIT VALUES'!$D$32)+(R806*'UNIT VALUES'!$D$34)))</f>
        <v>61059157.970561646</v>
      </c>
      <c r="W806" s="25">
        <f t="shared" si="25"/>
        <v>61059158</v>
      </c>
      <c r="X806" s="30">
        <f>ROUND(IF(C806="22", W806*'UNIT VALUES'!$D$44, W806*'UNIT VALUES'!$D$36), 0)</f>
        <v>50796604</v>
      </c>
      <c r="Y806" s="168">
        <f>ROUND(IF(C806="22", IF(U806&gt;V806,O806*'UNIT VALUES'!$D$38*'UNIT VALUES'!$D$44,O806*'UNIT VALUES'!$D$41*'UNIT VALUES'!$D$44),IF(U806&gt;V806, O806*'UNIT VALUES'!$D$28*'UNIT VALUES'!$D$36,0)), 0)</f>
        <v>6277264</v>
      </c>
      <c r="Z806" s="168">
        <f>ROUND(IF(C806="22", IF(U806&gt;V806,Q806*'UNIT VALUES'!$D$39*'UNIT VALUES'!$D$44,Q806*'UNIT VALUES'!$D$42*'UNIT VALUES'!$D$44), IF(U806&gt;V806, Q806*'UNIT VALUES'!$D$29*'UNIT VALUES'!$D$36, Q806*'UNIT VALUES'!$D$31*'UNIT VALUES'!$D$36)),0)</f>
        <v>7550501</v>
      </c>
      <c r="AA806" s="168">
        <f>ROUND(IF(C806="22", IF(U806&gt;V806,0,R806*'UNIT VALUES'!$D$43*'UNIT VALUES'!$D$44),IF(CALCS!U806&gt;CALCS!V806,0,CALCS!R806*'UNIT VALUES'!$D$34*'UNIT VALUES'!$D$36)), 0)</f>
        <v>36968839</v>
      </c>
      <c r="AB806" s="168">
        <f>ROUND(IF(C806="22",IF(U806&gt;V806,S806*'UNIT VALUES'!$D$40*'UNIT VALUES'!$D$44,0),IF(U806&gt;V806,S806*'UNIT VALUES'!$D$30*'UNIT VALUES'!$D$36)), 0)</f>
        <v>0</v>
      </c>
      <c r="AC806" s="168">
        <f>ROUND(IF(U806&gt;V806,0,IF(T806&gt;1, IF(C806="66", T806*'UNIT VALUES'!$D$33*'UNIT VALUES'!$D$36,T806*'UNIT VALUES'!$D$32*'UNIT VALUES'!$D$36),0)),0)</f>
        <v>0</v>
      </c>
      <c r="AD806" t="str">
        <f t="shared" si="26"/>
        <v>369999</v>
      </c>
    </row>
    <row r="807" spans="1:30" x14ac:dyDescent="0.25">
      <c r="A807" s="176" t="s">
        <v>3318</v>
      </c>
      <c r="B807" s="176" t="s">
        <v>2259</v>
      </c>
      <c r="C807" s="176" t="s">
        <v>27</v>
      </c>
      <c r="D807" s="176" t="s">
        <v>28</v>
      </c>
      <c r="E807" s="176" t="s">
        <v>2260</v>
      </c>
      <c r="F807" s="176" t="s">
        <v>2261</v>
      </c>
      <c r="G807" s="176" t="s">
        <v>227</v>
      </c>
      <c r="H807" s="176" t="s">
        <v>23</v>
      </c>
      <c r="I807" s="176" t="s">
        <v>2262</v>
      </c>
      <c r="J807" s="176" t="s">
        <v>2263</v>
      </c>
      <c r="K807" s="176" t="s">
        <v>3347</v>
      </c>
      <c r="L807" s="176" t="s">
        <v>6250</v>
      </c>
      <c r="M807" s="177">
        <v>101727</v>
      </c>
      <c r="N807" s="177">
        <v>101727</v>
      </c>
      <c r="O807" s="177">
        <v>98111</v>
      </c>
      <c r="P807" s="177">
        <v>0</v>
      </c>
      <c r="Q807" s="177">
        <v>23871</v>
      </c>
      <c r="R807" s="177">
        <v>25718</v>
      </c>
      <c r="S807" s="177">
        <v>591</v>
      </c>
      <c r="T807" s="24">
        <f>IF(P807&gt;0, ROUND(IF(IF(OR(C807="51", C807="52", C807="66"), (L807*'UNIT VALUES'!$C$26)-CALCS!P807,0)&gt;0, IF(OR(C807="51", C807="52", C807="66"), (L807*'UNIT VALUES'!$C$26)-CALCS!P807,0), 0), 0), ROUND(IF(IF(OR(C807="51", C807="52", C807="66"), (L807*'UNIT VALUES'!$C$26)-CALCS!O807,0)&gt;0, IF(OR(C807="51", C807="52", C807="66"), (L807*'UNIT VALUES'!$C$26)-CALCS!O807,0), 0), 0))</f>
        <v>106830</v>
      </c>
      <c r="U807" s="25">
        <f>IF(C807="22", (O807*'UNIT VALUES'!$D$38)+(Q807*'UNIT VALUES'!$D$39)+(S807*'UNIT VALUES'!$D$40), (O807*'UNIT VALUES'!$D$28)+(Q807*'UNIT VALUES'!$D$29)+(S807*'UNIT VALUES'!$D$30))</f>
        <v>967127.15779270814</v>
      </c>
      <c r="V807" s="25">
        <f>IF(C807="22",(O807*'UNIT VALUES'!$D$41)+(Q807*'UNIT VALUES'!$D$42)+(R807*'UNIT VALUES'!$D$43),IF(C807="66",(Q807*'UNIT VALUES'!$D$31)+(T807*'UNIT VALUES'!$D$33)+(R807*'UNIT VALUES'!$D$34),(Q807*'UNIT VALUES'!$D$31)+(T807*'UNIT VALUES'!$D$32)+(R807*'UNIT VALUES'!$D$34)))</f>
        <v>3853135.9107635804</v>
      </c>
      <c r="W807" s="25">
        <f t="shared" si="25"/>
        <v>3853136</v>
      </c>
      <c r="X807" s="30">
        <f>ROUND(IF(C807="22", W807*'UNIT VALUES'!$D$44, W807*'UNIT VALUES'!$D$36), 0)</f>
        <v>3368414</v>
      </c>
      <c r="Y807" s="168">
        <f>ROUND(IF(C807="22", IF(U807&gt;V807,O807*'UNIT VALUES'!$D$38*'UNIT VALUES'!$D$44,O807*'UNIT VALUES'!$D$41*'UNIT VALUES'!$D$44),IF(U807&gt;V807, O807*'UNIT VALUES'!$D$28*'UNIT VALUES'!$D$36,0)), 0)</f>
        <v>0</v>
      </c>
      <c r="Z807" s="168">
        <f>ROUND(IF(C807="22", IF(U807&gt;V807,Q807*'UNIT VALUES'!$D$39*'UNIT VALUES'!$D$44,Q807*'UNIT VALUES'!$D$42*'UNIT VALUES'!$D$44), IF(U807&gt;V807, Q807*'UNIT VALUES'!$D$29*'UNIT VALUES'!$D$36, Q807*'UNIT VALUES'!$D$31*'UNIT VALUES'!$D$36)),0)</f>
        <v>349642</v>
      </c>
      <c r="AA807" s="168">
        <f>ROUND(IF(C807="22", IF(U807&gt;V807,0,R807*'UNIT VALUES'!$D$43*'UNIT VALUES'!$D$44),IF(CALCS!U807&gt;CALCS!V807,0,CALCS!R807*'UNIT VALUES'!$D$34*'UNIT VALUES'!$D$36)), 0)</f>
        <v>1840595</v>
      </c>
      <c r="AB807" s="168">
        <f>ROUND(IF(C807="22",IF(U807&gt;V807,S807*'UNIT VALUES'!$D$40*'UNIT VALUES'!$D$44,0),IF(U807&gt;V807,S807*'UNIT VALUES'!$D$30*'UNIT VALUES'!$D$36)), 0)</f>
        <v>0</v>
      </c>
      <c r="AC807" s="168">
        <f>ROUND(IF(U807&gt;V807,0,IF(T807&gt;1, IF(C807="66", T807*'UNIT VALUES'!$D$33*'UNIT VALUES'!$D$36,T807*'UNIT VALUES'!$D$32*'UNIT VALUES'!$D$36),0)),0)</f>
        <v>1178176</v>
      </c>
      <c r="AD807" t="str">
        <f t="shared" si="26"/>
        <v>360040</v>
      </c>
    </row>
    <row r="808" spans="1:30" x14ac:dyDescent="0.25">
      <c r="A808" s="176" t="s">
        <v>6251</v>
      </c>
      <c r="B808" s="176" t="s">
        <v>2259</v>
      </c>
      <c r="C808" s="176" t="s">
        <v>47</v>
      </c>
      <c r="D808" s="176" t="s">
        <v>48</v>
      </c>
      <c r="E808" s="176" t="s">
        <v>2260</v>
      </c>
      <c r="F808" s="176" t="s">
        <v>2265</v>
      </c>
      <c r="G808" s="176" t="s">
        <v>247</v>
      </c>
      <c r="H808" s="176" t="s">
        <v>237</v>
      </c>
      <c r="I808" s="176" t="s">
        <v>23</v>
      </c>
      <c r="J808" s="176" t="s">
        <v>2266</v>
      </c>
      <c r="K808" s="176" t="s">
        <v>3347</v>
      </c>
      <c r="L808" s="176" t="s">
        <v>6252</v>
      </c>
      <c r="M808" s="177">
        <v>108706</v>
      </c>
      <c r="N808" s="177">
        <v>108706</v>
      </c>
      <c r="O808" s="177">
        <v>125786</v>
      </c>
      <c r="P808" s="177">
        <v>0</v>
      </c>
      <c r="Q808" s="177">
        <v>11843</v>
      </c>
      <c r="R808" s="177">
        <v>5585</v>
      </c>
      <c r="S808" s="177">
        <v>400</v>
      </c>
      <c r="T808" s="24">
        <f>IF(P808&gt;0, ROUND(IF(IF(OR(C808="51", C808="52", C808="66"), (L808*'UNIT VALUES'!$C$26)-CALCS!P808,0)&gt;0, IF(OR(C808="51", C808="52", C808="66"), (L808*'UNIT VALUES'!$C$26)-CALCS!P808,0), 0), 0), ROUND(IF(IF(OR(C808="51", C808="52", C808="66"), (L808*'UNIT VALUES'!$C$26)-CALCS!O808,0)&gt;0, IF(OR(C808="51", C808="52", C808="66"), (L808*'UNIT VALUES'!$C$26)-CALCS!O808,0), 0), 0))</f>
        <v>0</v>
      </c>
      <c r="U808" s="25">
        <f>IF(C808="22", (O808*'UNIT VALUES'!$D$38)+(Q808*'UNIT VALUES'!$D$39)+(S808*'UNIT VALUES'!$D$40), (O808*'UNIT VALUES'!$D$28)+(Q808*'UNIT VALUES'!$D$29)+(S808*'UNIT VALUES'!$D$30))</f>
        <v>657625.62034036464</v>
      </c>
      <c r="V808" s="25">
        <f>IF(C808="22",(O808*'UNIT VALUES'!$D$41)+(Q808*'UNIT VALUES'!$D$42)+(R808*'UNIT VALUES'!$D$43),IF(C808="66",(Q808*'UNIT VALUES'!$D$31)+(T808*'UNIT VALUES'!$D$33)+(R808*'UNIT VALUES'!$D$34),(Q808*'UNIT VALUES'!$D$31)+(T808*'UNIT VALUES'!$D$32)+(R808*'UNIT VALUES'!$D$34)))</f>
        <v>655656.64355920104</v>
      </c>
      <c r="W808" s="25">
        <f t="shared" si="25"/>
        <v>657626</v>
      </c>
      <c r="X808" s="30">
        <f>ROUND(IF(C808="22", W808*'UNIT VALUES'!$D$44, W808*'UNIT VALUES'!$D$36), 0)</f>
        <v>574897</v>
      </c>
      <c r="Y808" s="168">
        <f>ROUND(IF(C808="22", IF(U808&gt;V808,O808*'UNIT VALUES'!$D$38*'UNIT VALUES'!$D$44,O808*'UNIT VALUES'!$D$41*'UNIT VALUES'!$D$44),IF(U808&gt;V808, O808*'UNIT VALUES'!$D$28*'UNIT VALUES'!$D$36,0)), 0)</f>
        <v>228701</v>
      </c>
      <c r="Z808" s="168">
        <f>ROUND(IF(C808="22", IF(U808&gt;V808,Q808*'UNIT VALUES'!$D$39*'UNIT VALUES'!$D$44,Q808*'UNIT VALUES'!$D$42*'UNIT VALUES'!$D$44), IF(U808&gt;V808, Q808*'UNIT VALUES'!$D$29*'UNIT VALUES'!$D$36, Q808*'UNIT VALUES'!$D$31*'UNIT VALUES'!$D$36)),0)</f>
        <v>289110</v>
      </c>
      <c r="AA808" s="168">
        <f>ROUND(IF(C808="22", IF(U808&gt;V808,0,R808*'UNIT VALUES'!$D$43*'UNIT VALUES'!$D$44),IF(CALCS!U808&gt;CALCS!V808,0,CALCS!R808*'UNIT VALUES'!$D$34*'UNIT VALUES'!$D$36)), 0)</f>
        <v>0</v>
      </c>
      <c r="AB808" s="168">
        <f>ROUND(IF(C808="22",IF(U808&gt;V808,S808*'UNIT VALUES'!$D$40*'UNIT VALUES'!$D$44,0),IF(U808&gt;V808,S808*'UNIT VALUES'!$D$30*'UNIT VALUES'!$D$36)), 0)</f>
        <v>57085</v>
      </c>
      <c r="AC808" s="168">
        <f>ROUND(IF(U808&gt;V808,0,IF(T808&gt;1, IF(C808="66", T808*'UNIT VALUES'!$D$33*'UNIT VALUES'!$D$36,T808*'UNIT VALUES'!$D$32*'UNIT VALUES'!$D$36),0)),0)</f>
        <v>0</v>
      </c>
      <c r="AD808" t="str">
        <f t="shared" si="26"/>
        <v>360152</v>
      </c>
    </row>
    <row r="809" spans="1:30" x14ac:dyDescent="0.25">
      <c r="A809" s="176" t="s">
        <v>4795</v>
      </c>
      <c r="B809" s="176" t="s">
        <v>2259</v>
      </c>
      <c r="C809" s="176" t="s">
        <v>47</v>
      </c>
      <c r="D809" s="176" t="s">
        <v>48</v>
      </c>
      <c r="E809" s="176" t="s">
        <v>2260</v>
      </c>
      <c r="F809" s="176" t="s">
        <v>2267</v>
      </c>
      <c r="G809" s="176" t="s">
        <v>886</v>
      </c>
      <c r="H809" s="176" t="s">
        <v>23</v>
      </c>
      <c r="I809" s="176" t="s">
        <v>2268</v>
      </c>
      <c r="J809" s="176" t="s">
        <v>24</v>
      </c>
      <c r="K809" s="176" t="s">
        <v>3347</v>
      </c>
      <c r="L809" s="176" t="s">
        <v>6253</v>
      </c>
      <c r="M809" s="177">
        <v>32548</v>
      </c>
      <c r="N809" s="177">
        <v>32548</v>
      </c>
      <c r="O809" s="177">
        <v>26821</v>
      </c>
      <c r="P809" s="177">
        <v>0</v>
      </c>
      <c r="Q809" s="177">
        <v>4498</v>
      </c>
      <c r="R809" s="177">
        <v>6893</v>
      </c>
      <c r="S809" s="177">
        <v>160</v>
      </c>
      <c r="T809" s="24">
        <f>IF(P809&gt;0, ROUND(IF(IF(OR(C809="51", C809="52", C809="66"), (L809*'UNIT VALUES'!$C$26)-CALCS!P809,0)&gt;0, IF(OR(C809="51", C809="52", C809="66"), (L809*'UNIT VALUES'!$C$26)-CALCS!P809,0), 0), 0), ROUND(IF(IF(OR(C809="51", C809="52", C809="66"), (L809*'UNIT VALUES'!$C$26)-CALCS!O809,0)&gt;0, IF(OR(C809="51", C809="52", C809="66"), (L809*'UNIT VALUES'!$C$26)-CALCS!O809,0), 0), 0))</f>
        <v>28865</v>
      </c>
      <c r="U809" s="25">
        <f>IF(C809="22", (O809*'UNIT VALUES'!$D$38)+(Q809*'UNIT VALUES'!$D$39)+(S809*'UNIT VALUES'!$D$40), (O809*'UNIT VALUES'!$D$28)+(Q809*'UNIT VALUES'!$D$29)+(S809*'UNIT VALUES'!$D$30))</f>
        <v>207508.6340418685</v>
      </c>
      <c r="V809" s="25">
        <f>IF(C809="22",(O809*'UNIT VALUES'!$D$41)+(Q809*'UNIT VALUES'!$D$42)+(R809*'UNIT VALUES'!$D$43),IF(C809="66",(Q809*'UNIT VALUES'!$D$31)+(T809*'UNIT VALUES'!$D$33)+(R809*'UNIT VALUES'!$D$34),(Q809*'UNIT VALUES'!$D$31)+(T809*'UNIT VALUES'!$D$32)+(R809*'UNIT VALUES'!$D$34)))</f>
        <v>1003821.9669839997</v>
      </c>
      <c r="W809" s="25">
        <f t="shared" si="25"/>
        <v>1003822</v>
      </c>
      <c r="X809" s="30">
        <f>ROUND(IF(C809="22", W809*'UNIT VALUES'!$D$44, W809*'UNIT VALUES'!$D$36), 0)</f>
        <v>877542</v>
      </c>
      <c r="Y809" s="168">
        <f>ROUND(IF(C809="22", IF(U809&gt;V809,O809*'UNIT VALUES'!$D$38*'UNIT VALUES'!$D$44,O809*'UNIT VALUES'!$D$41*'UNIT VALUES'!$D$44),IF(U809&gt;V809, O809*'UNIT VALUES'!$D$28*'UNIT VALUES'!$D$36,0)), 0)</f>
        <v>0</v>
      </c>
      <c r="Z809" s="168">
        <f>ROUND(IF(C809="22", IF(U809&gt;V809,Q809*'UNIT VALUES'!$D$39*'UNIT VALUES'!$D$44,Q809*'UNIT VALUES'!$D$42*'UNIT VALUES'!$D$44), IF(U809&gt;V809, Q809*'UNIT VALUES'!$D$29*'UNIT VALUES'!$D$36, Q809*'UNIT VALUES'!$D$31*'UNIT VALUES'!$D$36)),0)</f>
        <v>65883</v>
      </c>
      <c r="AA809" s="168">
        <f>ROUND(IF(C809="22", IF(U809&gt;V809,0,R809*'UNIT VALUES'!$D$43*'UNIT VALUES'!$D$44),IF(CALCS!U809&gt;CALCS!V809,0,CALCS!R809*'UNIT VALUES'!$D$34*'UNIT VALUES'!$D$36)), 0)</f>
        <v>493321</v>
      </c>
      <c r="AB809" s="168">
        <f>ROUND(IF(C809="22",IF(U809&gt;V809,S809*'UNIT VALUES'!$D$40*'UNIT VALUES'!$D$44,0),IF(U809&gt;V809,S809*'UNIT VALUES'!$D$30*'UNIT VALUES'!$D$36)), 0)</f>
        <v>0</v>
      </c>
      <c r="AC809" s="168">
        <f>ROUND(IF(U809&gt;V809,0,IF(T809&gt;1, IF(C809="66", T809*'UNIT VALUES'!$D$33*'UNIT VALUES'!$D$36,T809*'UNIT VALUES'!$D$32*'UNIT VALUES'!$D$36),0)),0)</f>
        <v>318338</v>
      </c>
      <c r="AD809" t="str">
        <f t="shared" si="26"/>
        <v>360300</v>
      </c>
    </row>
    <row r="810" spans="1:30" x14ac:dyDescent="0.25">
      <c r="A810" s="176" t="s">
        <v>6254</v>
      </c>
      <c r="B810" s="176" t="s">
        <v>2259</v>
      </c>
      <c r="C810" s="176" t="s">
        <v>47</v>
      </c>
      <c r="D810" s="176" t="s">
        <v>48</v>
      </c>
      <c r="E810" s="176" t="s">
        <v>2260</v>
      </c>
      <c r="F810" s="176" t="s">
        <v>2270</v>
      </c>
      <c r="G810" s="176" t="s">
        <v>944</v>
      </c>
      <c r="H810" s="176" t="s">
        <v>788</v>
      </c>
      <c r="I810" s="176" t="s">
        <v>23</v>
      </c>
      <c r="J810" s="176" t="s">
        <v>2271</v>
      </c>
      <c r="K810" s="176" t="s">
        <v>3346</v>
      </c>
      <c r="L810" s="176" t="s">
        <v>6255</v>
      </c>
      <c r="M810" s="177">
        <v>203483</v>
      </c>
      <c r="N810" s="177">
        <v>203483</v>
      </c>
      <c r="O810" s="177">
        <v>212137</v>
      </c>
      <c r="P810" s="177">
        <v>0</v>
      </c>
      <c r="Q810" s="177">
        <v>14931</v>
      </c>
      <c r="R810" s="177">
        <v>7263</v>
      </c>
      <c r="S810" s="177">
        <v>2118</v>
      </c>
      <c r="T810" s="24">
        <f>IF(P810&gt;0, ROUND(IF(IF(OR(C810="51", C810="52", C810="66"), (L810*'UNIT VALUES'!$C$26)-CALCS!P810,0)&gt;0, IF(OR(C810="51", C810="52", C810="66"), (L810*'UNIT VALUES'!$C$26)-CALCS!P810,0), 0), 0), ROUND(IF(IF(OR(C810="51", C810="52", C810="66"), (L810*'UNIT VALUES'!$C$26)-CALCS!O810,0)&gt;0, IF(OR(C810="51", C810="52", C810="66"), (L810*'UNIT VALUES'!$C$26)-CALCS!O810,0), 0), 0))</f>
        <v>12682</v>
      </c>
      <c r="U810" s="25">
        <f>IF(C810="22", (O810*'UNIT VALUES'!$D$38)+(Q810*'UNIT VALUES'!$D$39)+(S810*'UNIT VALUES'!$D$40), (O810*'UNIT VALUES'!$D$28)+(Q810*'UNIT VALUES'!$D$29)+(S810*'UNIT VALUES'!$D$30))</f>
        <v>1203915.125960914</v>
      </c>
      <c r="V810" s="25">
        <f>IF(C810="22",(O810*'UNIT VALUES'!$D$41)+(Q810*'UNIT VALUES'!$D$42)+(R810*'UNIT VALUES'!$D$43),IF(C810="66",(Q810*'UNIT VALUES'!$D$31)+(T810*'UNIT VALUES'!$D$33)+(R810*'UNIT VALUES'!$D$34),(Q810*'UNIT VALUES'!$D$31)+(T810*'UNIT VALUES'!$D$32)+(R810*'UNIT VALUES'!$D$34)))</f>
        <v>1004759.2904551594</v>
      </c>
      <c r="W810" s="25">
        <f t="shared" si="25"/>
        <v>1203915</v>
      </c>
      <c r="X810" s="30">
        <f>ROUND(IF(C810="22", W810*'UNIT VALUES'!$D$44, W810*'UNIT VALUES'!$D$36), 0)</f>
        <v>1052463</v>
      </c>
      <c r="Y810" s="168">
        <f>ROUND(IF(C810="22", IF(U810&gt;V810,O810*'UNIT VALUES'!$D$38*'UNIT VALUES'!$D$44,O810*'UNIT VALUES'!$D$41*'UNIT VALUES'!$D$44),IF(U810&gt;V810, O810*'UNIT VALUES'!$D$28*'UNIT VALUES'!$D$36,0)), 0)</f>
        <v>385703</v>
      </c>
      <c r="Z810" s="168">
        <f>ROUND(IF(C810="22", IF(U810&gt;V810,Q810*'UNIT VALUES'!$D$39*'UNIT VALUES'!$D$44,Q810*'UNIT VALUES'!$D$42*'UNIT VALUES'!$D$44), IF(U810&gt;V810, Q810*'UNIT VALUES'!$D$29*'UNIT VALUES'!$D$36, Q810*'UNIT VALUES'!$D$31*'UNIT VALUES'!$D$36)),0)</f>
        <v>364494</v>
      </c>
      <c r="AA810" s="168">
        <f>ROUND(IF(C810="22", IF(U810&gt;V810,0,R810*'UNIT VALUES'!$D$43*'UNIT VALUES'!$D$44),IF(CALCS!U810&gt;CALCS!V810,0,CALCS!R810*'UNIT VALUES'!$D$34*'UNIT VALUES'!$D$36)), 0)</f>
        <v>0</v>
      </c>
      <c r="AB810" s="168">
        <f>ROUND(IF(C810="22",IF(U810&gt;V810,S810*'UNIT VALUES'!$D$40*'UNIT VALUES'!$D$44,0),IF(U810&gt;V810,S810*'UNIT VALUES'!$D$30*'UNIT VALUES'!$D$36)), 0)</f>
        <v>302266</v>
      </c>
      <c r="AC810" s="168">
        <f>ROUND(IF(U810&gt;V810,0,IF(T810&gt;1, IF(C810="66", T810*'UNIT VALUES'!$D$33*'UNIT VALUES'!$D$36,T810*'UNIT VALUES'!$D$32*'UNIT VALUES'!$D$36),0)),0)</f>
        <v>0</v>
      </c>
      <c r="AD810" t="str">
        <f t="shared" si="26"/>
        <v>360352</v>
      </c>
    </row>
    <row r="811" spans="1:30" x14ac:dyDescent="0.25">
      <c r="A811" s="176" t="s">
        <v>6256</v>
      </c>
      <c r="B811" s="176" t="s">
        <v>2259</v>
      </c>
      <c r="C811" s="176" t="s">
        <v>27</v>
      </c>
      <c r="D811" s="176" t="s">
        <v>28</v>
      </c>
      <c r="E811" s="176" t="s">
        <v>2260</v>
      </c>
      <c r="F811" s="176" t="s">
        <v>2273</v>
      </c>
      <c r="G811" s="176" t="s">
        <v>108</v>
      </c>
      <c r="H811" s="176" t="s">
        <v>23</v>
      </c>
      <c r="I811" s="176" t="s">
        <v>2274</v>
      </c>
      <c r="J811" s="176" t="s">
        <v>2275</v>
      </c>
      <c r="K811" s="176" t="s">
        <v>3347</v>
      </c>
      <c r="L811" s="176" t="s">
        <v>6257</v>
      </c>
      <c r="M811" s="177">
        <v>55860</v>
      </c>
      <c r="N811" s="177">
        <v>55860</v>
      </c>
      <c r="O811" s="177">
        <v>45672</v>
      </c>
      <c r="P811" s="177">
        <v>0</v>
      </c>
      <c r="Q811" s="177">
        <v>15237</v>
      </c>
      <c r="R811" s="177">
        <v>11904</v>
      </c>
      <c r="S811" s="177">
        <v>476</v>
      </c>
      <c r="T811" s="24">
        <f>IF(P811&gt;0, ROUND(IF(IF(OR(C811="51", C811="52", C811="66"), (L811*'UNIT VALUES'!$C$26)-CALCS!P811,0)&gt;0, IF(OR(C811="51", C811="52", C811="66"), (L811*'UNIT VALUES'!$C$26)-CALCS!P811,0), 0), 0), ROUND(IF(IF(OR(C811="51", C811="52", C811="66"), (L811*'UNIT VALUES'!$C$26)-CALCS!O811,0)&gt;0, IF(OR(C811="51", C811="52", C811="66"), (L811*'UNIT VALUES'!$C$26)-CALCS!O811,0), 0), 0))</f>
        <v>74299</v>
      </c>
      <c r="U811" s="25">
        <f>IF(C811="22", (O811*'UNIT VALUES'!$D$38)+(Q811*'UNIT VALUES'!$D$39)+(S811*'UNIT VALUES'!$D$40), (O811*'UNIT VALUES'!$D$28)+(Q811*'UNIT VALUES'!$D$29)+(S811*'UNIT VALUES'!$D$30))</f>
        <v>598186.92133672279</v>
      </c>
      <c r="V811" s="25">
        <f>IF(C811="22",(O811*'UNIT VALUES'!$D$41)+(Q811*'UNIT VALUES'!$D$42)+(R811*'UNIT VALUES'!$D$43),IF(C811="66",(Q811*'UNIT VALUES'!$D$31)+(T811*'UNIT VALUES'!$D$33)+(R811*'UNIT VALUES'!$D$34),(Q811*'UNIT VALUES'!$D$31)+(T811*'UNIT VALUES'!$D$32)+(R811*'UNIT VALUES'!$D$34)))</f>
        <v>2167164.0733138239</v>
      </c>
      <c r="W811" s="25">
        <f t="shared" si="25"/>
        <v>2167164</v>
      </c>
      <c r="X811" s="30">
        <f>ROUND(IF(C811="22", W811*'UNIT VALUES'!$D$44, W811*'UNIT VALUES'!$D$36), 0)</f>
        <v>1894536</v>
      </c>
      <c r="Y811" s="168">
        <f>ROUND(IF(C811="22", IF(U811&gt;V811,O811*'UNIT VALUES'!$D$38*'UNIT VALUES'!$D$44,O811*'UNIT VALUES'!$D$41*'UNIT VALUES'!$D$44),IF(U811&gt;V811, O811*'UNIT VALUES'!$D$28*'UNIT VALUES'!$D$36,0)), 0)</f>
        <v>0</v>
      </c>
      <c r="Z811" s="168">
        <f>ROUND(IF(C811="22", IF(U811&gt;V811,Q811*'UNIT VALUES'!$D$39*'UNIT VALUES'!$D$44,Q811*'UNIT VALUES'!$D$42*'UNIT VALUES'!$D$44), IF(U811&gt;V811, Q811*'UNIT VALUES'!$D$29*'UNIT VALUES'!$D$36, Q811*'UNIT VALUES'!$D$31*'UNIT VALUES'!$D$36)),0)</f>
        <v>223178</v>
      </c>
      <c r="AA811" s="168">
        <f>ROUND(IF(C811="22", IF(U811&gt;V811,0,R811*'UNIT VALUES'!$D$43*'UNIT VALUES'!$D$44),IF(CALCS!U811&gt;CALCS!V811,0,CALCS!R811*'UNIT VALUES'!$D$34*'UNIT VALUES'!$D$36)), 0)</f>
        <v>851950</v>
      </c>
      <c r="AB811" s="168">
        <f>ROUND(IF(C811="22",IF(U811&gt;V811,S811*'UNIT VALUES'!$D$40*'UNIT VALUES'!$D$44,0),IF(U811&gt;V811,S811*'UNIT VALUES'!$D$30*'UNIT VALUES'!$D$36)), 0)</f>
        <v>0</v>
      </c>
      <c r="AC811" s="168">
        <f>ROUND(IF(U811&gt;V811,0,IF(T811&gt;1, IF(C811="66", T811*'UNIT VALUES'!$D$33*'UNIT VALUES'!$D$36,T811*'UNIT VALUES'!$D$32*'UNIT VALUES'!$D$36),0)),0)</f>
        <v>819408</v>
      </c>
      <c r="AD811" t="str">
        <f t="shared" si="26"/>
        <v>360556</v>
      </c>
    </row>
    <row r="812" spans="1:30" x14ac:dyDescent="0.25">
      <c r="A812" s="176" t="s">
        <v>6258</v>
      </c>
      <c r="B812" s="176" t="s">
        <v>2259</v>
      </c>
      <c r="C812" s="176" t="s">
        <v>47</v>
      </c>
      <c r="D812" s="176" t="s">
        <v>48</v>
      </c>
      <c r="E812" s="176" t="s">
        <v>2260</v>
      </c>
      <c r="F812" s="176" t="s">
        <v>1637</v>
      </c>
      <c r="G812" s="176" t="s">
        <v>944</v>
      </c>
      <c r="H812" s="176" t="s">
        <v>2124</v>
      </c>
      <c r="I812" s="176" t="s">
        <v>23</v>
      </c>
      <c r="J812" s="176" t="s">
        <v>2271</v>
      </c>
      <c r="K812" s="176" t="s">
        <v>3346</v>
      </c>
      <c r="L812" s="176" t="s">
        <v>6259</v>
      </c>
      <c r="M812" s="177">
        <v>331491</v>
      </c>
      <c r="N812" s="177">
        <v>331491</v>
      </c>
      <c r="O812" s="177">
        <v>486599</v>
      </c>
      <c r="P812" s="177">
        <v>0</v>
      </c>
      <c r="Q812" s="177">
        <v>36383</v>
      </c>
      <c r="R812" s="177">
        <v>12346</v>
      </c>
      <c r="S812" s="177">
        <v>3127</v>
      </c>
      <c r="T812" s="24">
        <f>IF(P812&gt;0, ROUND(IF(IF(OR(C812="51", C812="52", C812="66"), (L812*'UNIT VALUES'!$C$26)-CALCS!P812,0)&gt;0, IF(OR(C812="51", C812="52", C812="66"), (L812*'UNIT VALUES'!$C$26)-CALCS!P812,0), 0), 0), ROUND(IF(IF(OR(C812="51", C812="52", C812="66"), (L812*'UNIT VALUES'!$C$26)-CALCS!O812,0)&gt;0, IF(OR(C812="51", C812="52", C812="66"), (L812*'UNIT VALUES'!$C$26)-CALCS!O812,0), 0), 0))</f>
        <v>0</v>
      </c>
      <c r="U812" s="25">
        <f>IF(C812="22", (O812*'UNIT VALUES'!$D$38)+(Q812*'UNIT VALUES'!$D$39)+(S812*'UNIT VALUES'!$D$40), (O812*'UNIT VALUES'!$D$28)+(Q812*'UNIT VALUES'!$D$29)+(S812*'UNIT VALUES'!$D$30))</f>
        <v>2538508.5696302312</v>
      </c>
      <c r="V812" s="25">
        <f>IF(C812="22",(O812*'UNIT VALUES'!$D$41)+(Q812*'UNIT VALUES'!$D$42)+(R812*'UNIT VALUES'!$D$43),IF(C812="66",(Q812*'UNIT VALUES'!$D$31)+(T812*'UNIT VALUES'!$D$33)+(R812*'UNIT VALUES'!$D$34),(Q812*'UNIT VALUES'!$D$31)+(T812*'UNIT VALUES'!$D$32)+(R812*'UNIT VALUES'!$D$34)))</f>
        <v>1620326.0288361604</v>
      </c>
      <c r="W812" s="25">
        <f t="shared" si="25"/>
        <v>2538509</v>
      </c>
      <c r="X812" s="30">
        <f>ROUND(IF(C812="22", W812*'UNIT VALUES'!$D$44, W812*'UNIT VALUES'!$D$36), 0)</f>
        <v>2219166</v>
      </c>
      <c r="Y812" s="168">
        <f>ROUND(IF(C812="22", IF(U812&gt;V812,O812*'UNIT VALUES'!$D$38*'UNIT VALUES'!$D$44,O812*'UNIT VALUES'!$D$41*'UNIT VALUES'!$D$44),IF(U812&gt;V812, O812*'UNIT VALUES'!$D$28*'UNIT VALUES'!$D$36,0)), 0)</f>
        <v>884724</v>
      </c>
      <c r="Z812" s="168">
        <f>ROUND(IF(C812="22", IF(U812&gt;V812,Q812*'UNIT VALUES'!$D$39*'UNIT VALUES'!$D$44,Q812*'UNIT VALUES'!$D$42*'UNIT VALUES'!$D$44), IF(U812&gt;V812, Q812*'UNIT VALUES'!$D$29*'UNIT VALUES'!$D$36, Q812*'UNIT VALUES'!$D$31*'UNIT VALUES'!$D$36)),0)</f>
        <v>888178</v>
      </c>
      <c r="AA812" s="168">
        <f>ROUND(IF(C812="22", IF(U812&gt;V812,0,R812*'UNIT VALUES'!$D$43*'UNIT VALUES'!$D$44),IF(CALCS!U812&gt;CALCS!V812,0,CALCS!R812*'UNIT VALUES'!$D$34*'UNIT VALUES'!$D$36)), 0)</f>
        <v>0</v>
      </c>
      <c r="AB812" s="168">
        <f>ROUND(IF(C812="22",IF(U812&gt;V812,S812*'UNIT VALUES'!$D$40*'UNIT VALUES'!$D$44,0),IF(U812&gt;V812,S812*'UNIT VALUES'!$D$30*'UNIT VALUES'!$D$36)), 0)</f>
        <v>446264</v>
      </c>
      <c r="AC812" s="168">
        <f>ROUND(IF(U812&gt;V812,0,IF(T812&gt;1, IF(C812="66", T812*'UNIT VALUES'!$D$33*'UNIT VALUES'!$D$36,T812*'UNIT VALUES'!$D$32*'UNIT VALUES'!$D$36),0)),0)</f>
        <v>0</v>
      </c>
      <c r="AD812" t="str">
        <f t="shared" si="26"/>
        <v>360744</v>
      </c>
    </row>
    <row r="813" spans="1:30" x14ac:dyDescent="0.25">
      <c r="A813" s="176" t="s">
        <v>6260</v>
      </c>
      <c r="B813" s="176" t="s">
        <v>2259</v>
      </c>
      <c r="C813" s="176" t="s">
        <v>27</v>
      </c>
      <c r="D813" s="176" t="s">
        <v>28</v>
      </c>
      <c r="E813" s="176" t="s">
        <v>2260</v>
      </c>
      <c r="F813" s="176" t="s">
        <v>2277</v>
      </c>
      <c r="G813" s="176" t="s">
        <v>247</v>
      </c>
      <c r="H813" s="176" t="s">
        <v>23</v>
      </c>
      <c r="I813" s="176" t="s">
        <v>1631</v>
      </c>
      <c r="J813" s="176" t="s">
        <v>2266</v>
      </c>
      <c r="K813" s="176" t="s">
        <v>3347</v>
      </c>
      <c r="L813" s="176" t="s">
        <v>6261</v>
      </c>
      <c r="M813" s="177">
        <v>357870</v>
      </c>
      <c r="N813" s="177">
        <v>357870</v>
      </c>
      <c r="O813" s="177">
        <v>256902</v>
      </c>
      <c r="P813" s="177">
        <v>0</v>
      </c>
      <c r="Q813" s="177">
        <v>78831</v>
      </c>
      <c r="R813" s="177">
        <v>84857</v>
      </c>
      <c r="S813" s="177">
        <v>2009</v>
      </c>
      <c r="T813" s="24">
        <f>IF(P813&gt;0, ROUND(IF(IF(OR(C813="51", C813="52", C813="66"), (L813*'UNIT VALUES'!$C$26)-CALCS!P813,0)&gt;0, IF(OR(C813="51", C813="52", C813="66"), (L813*'UNIT VALUES'!$C$26)-CALCS!P813,0), 0), 0), ROUND(IF(IF(OR(C813="51", C813="52", C813="66"), (L813*'UNIT VALUES'!$C$26)-CALCS!O813,0)&gt;0, IF(OR(C813="51", C813="52", C813="66"), (L813*'UNIT VALUES'!$C$26)-CALCS!O813,0), 0), 0))</f>
        <v>584749</v>
      </c>
      <c r="U813" s="25">
        <f>IF(C813="22", (O813*'UNIT VALUES'!$D$38)+(Q813*'UNIT VALUES'!$D$39)+(S813*'UNIT VALUES'!$D$40), (O813*'UNIT VALUES'!$D$28)+(Q813*'UNIT VALUES'!$D$29)+(S813*'UNIT VALUES'!$D$30))</f>
        <v>3063620.150745206</v>
      </c>
      <c r="V813" s="25">
        <f>IF(C813="22",(O813*'UNIT VALUES'!$D$41)+(Q813*'UNIT VALUES'!$D$42)+(R813*'UNIT VALUES'!$D$43),IF(C813="66",(Q813*'UNIT VALUES'!$D$31)+(T813*'UNIT VALUES'!$D$33)+(R813*'UNIT VALUES'!$D$34),(Q813*'UNIT VALUES'!$D$31)+(T813*'UNIT VALUES'!$D$32)+(R813*'UNIT VALUES'!$D$34)))</f>
        <v>15644738.954386724</v>
      </c>
      <c r="W813" s="25">
        <f t="shared" si="25"/>
        <v>15644739</v>
      </c>
      <c r="X813" s="30">
        <f>ROUND(IF(C813="22", W813*'UNIT VALUES'!$D$44, W813*'UNIT VALUES'!$D$36), 0)</f>
        <v>13676640</v>
      </c>
      <c r="Y813" s="168">
        <f>ROUND(IF(C813="22", IF(U813&gt;V813,O813*'UNIT VALUES'!$D$38*'UNIT VALUES'!$D$44,O813*'UNIT VALUES'!$D$41*'UNIT VALUES'!$D$44),IF(U813&gt;V813, O813*'UNIT VALUES'!$D$28*'UNIT VALUES'!$D$36,0)), 0)</f>
        <v>0</v>
      </c>
      <c r="Z813" s="168">
        <f>ROUND(IF(C813="22", IF(U813&gt;V813,Q813*'UNIT VALUES'!$D$39*'UNIT VALUES'!$D$44,Q813*'UNIT VALUES'!$D$42*'UNIT VALUES'!$D$44), IF(U813&gt;V813, Q813*'UNIT VALUES'!$D$29*'UNIT VALUES'!$D$36, Q813*'UNIT VALUES'!$D$31*'UNIT VALUES'!$D$36)),0)</f>
        <v>1154649</v>
      </c>
      <c r="AA813" s="168">
        <f>ROUND(IF(C813="22", IF(U813&gt;V813,0,R813*'UNIT VALUES'!$D$43*'UNIT VALUES'!$D$44),IF(CALCS!U813&gt;CALCS!V813,0,CALCS!R813*'UNIT VALUES'!$D$34*'UNIT VALUES'!$D$36)), 0)</f>
        <v>6073077</v>
      </c>
      <c r="AB813" s="168">
        <f>ROUND(IF(C813="22",IF(U813&gt;V813,S813*'UNIT VALUES'!$D$40*'UNIT VALUES'!$D$44,0),IF(U813&gt;V813,S813*'UNIT VALUES'!$D$30*'UNIT VALUES'!$D$36)), 0)</f>
        <v>0</v>
      </c>
      <c r="AC813" s="168">
        <f>ROUND(IF(U813&gt;V813,0,IF(T813&gt;1, IF(C813="66", T813*'UNIT VALUES'!$D$33*'UNIT VALUES'!$D$36,T813*'UNIT VALUES'!$D$32*'UNIT VALUES'!$D$36),0)),0)</f>
        <v>6448914</v>
      </c>
      <c r="AD813" t="str">
        <f t="shared" si="26"/>
        <v>360784</v>
      </c>
    </row>
    <row r="814" spans="1:30" x14ac:dyDescent="0.25">
      <c r="A814" s="176" t="s">
        <v>6262</v>
      </c>
      <c r="B814" s="176" t="s">
        <v>2259</v>
      </c>
      <c r="C814" s="176" t="s">
        <v>27</v>
      </c>
      <c r="D814" s="176" t="s">
        <v>28</v>
      </c>
      <c r="E814" s="176" t="s">
        <v>2260</v>
      </c>
      <c r="F814" s="176" t="s">
        <v>341</v>
      </c>
      <c r="G814" s="176" t="s">
        <v>247</v>
      </c>
      <c r="H814" s="176" t="s">
        <v>2279</v>
      </c>
      <c r="I814" s="176" t="s">
        <v>23</v>
      </c>
      <c r="J814" s="176" t="s">
        <v>2266</v>
      </c>
      <c r="K814" s="176" t="s">
        <v>3347</v>
      </c>
      <c r="L814" s="176" t="s">
        <v>6263</v>
      </c>
      <c r="M814" s="177">
        <v>109442</v>
      </c>
      <c r="N814" s="177">
        <v>109442</v>
      </c>
      <c r="O814" s="177">
        <v>86983</v>
      </c>
      <c r="P814" s="177">
        <v>0</v>
      </c>
      <c r="Q814" s="177">
        <v>9429</v>
      </c>
      <c r="R814" s="177">
        <v>5375</v>
      </c>
      <c r="S814" s="177">
        <v>256</v>
      </c>
      <c r="T814" s="24">
        <f>IF(P814&gt;0, ROUND(IF(IF(OR(C814="51", C814="52", C814="66"), (L814*'UNIT VALUES'!$C$26)-CALCS!P814,0)&gt;0, IF(OR(C814="51", C814="52", C814="66"), (L814*'UNIT VALUES'!$C$26)-CALCS!P814,0), 0), 0), ROUND(IF(IF(OR(C814="51", C814="52", C814="66"), (L814*'UNIT VALUES'!$C$26)-CALCS!O814,0)&gt;0, IF(OR(C814="51", C814="52", C814="66"), (L814*'UNIT VALUES'!$C$26)-CALCS!O814,0), 0), 0))</f>
        <v>45808</v>
      </c>
      <c r="U814" s="25">
        <f>IF(C814="22", (O814*'UNIT VALUES'!$D$38)+(Q814*'UNIT VALUES'!$D$39)+(S814*'UNIT VALUES'!$D$40), (O814*'UNIT VALUES'!$D$28)+(Q814*'UNIT VALUES'!$D$29)+(S814*'UNIT VALUES'!$D$30))</f>
        <v>486003.93668637122</v>
      </c>
      <c r="V814" s="25">
        <f>IF(C814="22",(O814*'UNIT VALUES'!$D$41)+(Q814*'UNIT VALUES'!$D$42)+(R814*'UNIT VALUES'!$D$43),IF(C814="66",(Q814*'UNIT VALUES'!$D$31)+(T814*'UNIT VALUES'!$D$33)+(R814*'UNIT VALUES'!$D$34),(Q814*'UNIT VALUES'!$D$31)+(T814*'UNIT VALUES'!$D$32)+(R814*'UNIT VALUES'!$D$34)))</f>
        <v>1175911.0776528046</v>
      </c>
      <c r="W814" s="25">
        <f t="shared" si="25"/>
        <v>1175911</v>
      </c>
      <c r="X814" s="30">
        <f>ROUND(IF(C814="22", W814*'UNIT VALUES'!$D$44, W814*'UNIT VALUES'!$D$36), 0)</f>
        <v>1027982</v>
      </c>
      <c r="Y814" s="168">
        <f>ROUND(IF(C814="22", IF(U814&gt;V814,O814*'UNIT VALUES'!$D$38*'UNIT VALUES'!$D$44,O814*'UNIT VALUES'!$D$41*'UNIT VALUES'!$D$44),IF(U814&gt;V814, O814*'UNIT VALUES'!$D$28*'UNIT VALUES'!$D$36,0)), 0)</f>
        <v>0</v>
      </c>
      <c r="Z814" s="168">
        <f>ROUND(IF(C814="22", IF(U814&gt;V814,Q814*'UNIT VALUES'!$D$39*'UNIT VALUES'!$D$44,Q814*'UNIT VALUES'!$D$42*'UNIT VALUES'!$D$44), IF(U814&gt;V814, Q814*'UNIT VALUES'!$D$29*'UNIT VALUES'!$D$36, Q814*'UNIT VALUES'!$D$31*'UNIT VALUES'!$D$36)),0)</f>
        <v>138108</v>
      </c>
      <c r="AA814" s="168">
        <f>ROUND(IF(C814="22", IF(U814&gt;V814,0,R814*'UNIT VALUES'!$D$43*'UNIT VALUES'!$D$44),IF(CALCS!U814&gt;CALCS!V814,0,CALCS!R814*'UNIT VALUES'!$D$34*'UNIT VALUES'!$D$36)), 0)</f>
        <v>384680</v>
      </c>
      <c r="AB814" s="168">
        <f>ROUND(IF(C814="22",IF(U814&gt;V814,S814*'UNIT VALUES'!$D$40*'UNIT VALUES'!$D$44,0),IF(U814&gt;V814,S814*'UNIT VALUES'!$D$30*'UNIT VALUES'!$D$36)), 0)</f>
        <v>0</v>
      </c>
      <c r="AC814" s="168">
        <f>ROUND(IF(U814&gt;V814,0,IF(T814&gt;1, IF(C814="66", T814*'UNIT VALUES'!$D$33*'UNIT VALUES'!$D$36,T814*'UNIT VALUES'!$D$32*'UNIT VALUES'!$D$36),0)),0)</f>
        <v>505194</v>
      </c>
      <c r="AD814" t="str">
        <f t="shared" si="26"/>
        <v>361152</v>
      </c>
    </row>
    <row r="815" spans="1:30" x14ac:dyDescent="0.25">
      <c r="A815" s="176" t="s">
        <v>6264</v>
      </c>
      <c r="B815" s="176" t="s">
        <v>2259</v>
      </c>
      <c r="C815" s="176" t="s">
        <v>47</v>
      </c>
      <c r="D815" s="176" t="s">
        <v>48</v>
      </c>
      <c r="E815" s="176" t="s">
        <v>2260</v>
      </c>
      <c r="F815" s="176" t="s">
        <v>2281</v>
      </c>
      <c r="G815" s="176" t="s">
        <v>294</v>
      </c>
      <c r="H815" s="176" t="s">
        <v>2282</v>
      </c>
      <c r="I815" s="176" t="s">
        <v>23</v>
      </c>
      <c r="J815" s="176" t="s">
        <v>1031</v>
      </c>
      <c r="K815" s="176" t="s">
        <v>3347</v>
      </c>
      <c r="L815" s="176" t="s">
        <v>6265</v>
      </c>
      <c r="M815" s="177">
        <v>52838</v>
      </c>
      <c r="N815" s="177">
        <v>52838</v>
      </c>
      <c r="O815" s="177">
        <v>59606</v>
      </c>
      <c r="P815" s="177">
        <v>0</v>
      </c>
      <c r="Q815" s="177">
        <v>5258</v>
      </c>
      <c r="R815" s="177">
        <v>1064</v>
      </c>
      <c r="S815" s="177">
        <v>175</v>
      </c>
      <c r="T815" s="24">
        <f>IF(P815&gt;0, ROUND(IF(IF(OR(C815="51", C815="52", C815="66"), (L815*'UNIT VALUES'!$C$26)-CALCS!P815,0)&gt;0, IF(OR(C815="51", C815="52", C815="66"), (L815*'UNIT VALUES'!$C$26)-CALCS!P815,0), 0), 0), ROUND(IF(IF(OR(C815="51", C815="52", C815="66"), (L815*'UNIT VALUES'!$C$26)-CALCS!O815,0)&gt;0, IF(OR(C815="51", C815="52", C815="66"), (L815*'UNIT VALUES'!$C$26)-CALCS!O815,0), 0), 0))</f>
        <v>0</v>
      </c>
      <c r="U815" s="25">
        <f>IF(C815="22", (O815*'UNIT VALUES'!$D$38)+(Q815*'UNIT VALUES'!$D$39)+(S815*'UNIT VALUES'!$D$40), (O815*'UNIT VALUES'!$D$28)+(Q815*'UNIT VALUES'!$D$29)+(S815*'UNIT VALUES'!$D$30))</f>
        <v>299367.08123474609</v>
      </c>
      <c r="V815" s="25">
        <f>IF(C815="22",(O815*'UNIT VALUES'!$D$41)+(Q815*'UNIT VALUES'!$D$42)+(R815*'UNIT VALUES'!$D$43),IF(C815="66",(Q815*'UNIT VALUES'!$D$31)+(T815*'UNIT VALUES'!$D$33)+(R815*'UNIT VALUES'!$D$34),(Q815*'UNIT VALUES'!$D$31)+(T815*'UNIT VALUES'!$D$32)+(R815*'UNIT VALUES'!$D$34)))</f>
        <v>175203.95659857296</v>
      </c>
      <c r="W815" s="25">
        <f t="shared" si="25"/>
        <v>299367</v>
      </c>
      <c r="X815" s="30">
        <f>ROUND(IF(C815="22", W815*'UNIT VALUES'!$D$44, W815*'UNIT VALUES'!$D$36), 0)</f>
        <v>261707</v>
      </c>
      <c r="Y815" s="168">
        <f>ROUND(IF(C815="22", IF(U815&gt;V815,O815*'UNIT VALUES'!$D$38*'UNIT VALUES'!$D$44,O815*'UNIT VALUES'!$D$41*'UNIT VALUES'!$D$44),IF(U815&gt;V815, O815*'UNIT VALUES'!$D$28*'UNIT VALUES'!$D$36,0)), 0)</f>
        <v>108374</v>
      </c>
      <c r="Z815" s="168">
        <f>ROUND(IF(C815="22", IF(U815&gt;V815,Q815*'UNIT VALUES'!$D$39*'UNIT VALUES'!$D$44,Q815*'UNIT VALUES'!$D$42*'UNIT VALUES'!$D$44), IF(U815&gt;V815, Q815*'UNIT VALUES'!$D$29*'UNIT VALUES'!$D$36, Q815*'UNIT VALUES'!$D$31*'UNIT VALUES'!$D$36)),0)</f>
        <v>128358</v>
      </c>
      <c r="AA815" s="168">
        <f>ROUND(IF(C815="22", IF(U815&gt;V815,0,R815*'UNIT VALUES'!$D$43*'UNIT VALUES'!$D$44),IF(CALCS!U815&gt;CALCS!V815,0,CALCS!R815*'UNIT VALUES'!$D$34*'UNIT VALUES'!$D$36)), 0)</f>
        <v>0</v>
      </c>
      <c r="AB815" s="168">
        <f>ROUND(IF(C815="22",IF(U815&gt;V815,S815*'UNIT VALUES'!$D$40*'UNIT VALUES'!$D$44,0),IF(U815&gt;V815,S815*'UNIT VALUES'!$D$30*'UNIT VALUES'!$D$36)), 0)</f>
        <v>24975</v>
      </c>
      <c r="AC815" s="168">
        <f>ROUND(IF(U815&gt;V815,0,IF(T815&gt;1, IF(C815="66", T815*'UNIT VALUES'!$D$33*'UNIT VALUES'!$D$36,T815*'UNIT VALUES'!$D$32*'UNIT VALUES'!$D$36),0)),0)</f>
        <v>0</v>
      </c>
      <c r="AD815" t="str">
        <f t="shared" si="26"/>
        <v>361256</v>
      </c>
    </row>
    <row r="816" spans="1:30" x14ac:dyDescent="0.25">
      <c r="A816" s="176" t="s">
        <v>6266</v>
      </c>
      <c r="B816" s="176" t="s">
        <v>2259</v>
      </c>
      <c r="C816" s="176" t="s">
        <v>47</v>
      </c>
      <c r="D816" s="176" t="s">
        <v>48</v>
      </c>
      <c r="E816" s="176" t="s">
        <v>2260</v>
      </c>
      <c r="F816" s="176" t="s">
        <v>358</v>
      </c>
      <c r="G816" s="176" t="s">
        <v>227</v>
      </c>
      <c r="H816" s="176" t="s">
        <v>2284</v>
      </c>
      <c r="I816" s="176" t="s">
        <v>23</v>
      </c>
      <c r="J816" s="176" t="s">
        <v>2263</v>
      </c>
      <c r="K816" s="176" t="s">
        <v>3347</v>
      </c>
      <c r="L816" s="176" t="s">
        <v>6267</v>
      </c>
      <c r="M816" s="177">
        <v>74593</v>
      </c>
      <c r="N816" s="177">
        <v>74593</v>
      </c>
      <c r="O816" s="177">
        <v>83217</v>
      </c>
      <c r="P816" s="177">
        <v>0</v>
      </c>
      <c r="Q816" s="177">
        <v>5500</v>
      </c>
      <c r="R816" s="177">
        <v>3796</v>
      </c>
      <c r="S816" s="177">
        <v>227</v>
      </c>
      <c r="T816" s="24">
        <f>IF(P816&gt;0, ROUND(IF(IF(OR(C816="51", C816="52", C816="66"), (L816*'UNIT VALUES'!$C$26)-CALCS!P816,0)&gt;0, IF(OR(C816="51", C816="52", C816="66"), (L816*'UNIT VALUES'!$C$26)-CALCS!P816,0), 0), 0), ROUND(IF(IF(OR(C816="51", C816="52", C816="66"), (L816*'UNIT VALUES'!$C$26)-CALCS!O816,0)&gt;0, IF(OR(C816="51", C816="52", C816="66"), (L816*'UNIT VALUES'!$C$26)-CALCS!O816,0), 0), 0))</f>
        <v>133</v>
      </c>
      <c r="U816" s="25">
        <f>IF(C816="22", (O816*'UNIT VALUES'!$D$38)+(Q816*'UNIT VALUES'!$D$39)+(S816*'UNIT VALUES'!$D$40), (O816*'UNIT VALUES'!$D$28)+(Q816*'UNIT VALUES'!$D$29)+(S816*'UNIT VALUES'!$D$30))</f>
        <v>363720.46497238817</v>
      </c>
      <c r="V816" s="25">
        <f>IF(C816="22",(O816*'UNIT VALUES'!$D$41)+(Q816*'UNIT VALUES'!$D$42)+(R816*'UNIT VALUES'!$D$43),IF(C816="66",(Q816*'UNIT VALUES'!$D$31)+(T816*'UNIT VALUES'!$D$33)+(R816*'UNIT VALUES'!$D$34),(Q816*'UNIT VALUES'!$D$31)+(T816*'UNIT VALUES'!$D$32)+(R816*'UNIT VALUES'!$D$34)))</f>
        <v>404597.75855740614</v>
      </c>
      <c r="W816" s="25">
        <f t="shared" si="25"/>
        <v>404598</v>
      </c>
      <c r="X816" s="30">
        <f>ROUND(IF(C816="22", W816*'UNIT VALUES'!$D$44, W816*'UNIT VALUES'!$D$36), 0)</f>
        <v>353700</v>
      </c>
      <c r="Y816" s="168">
        <f>ROUND(IF(C816="22", IF(U816&gt;V816,O816*'UNIT VALUES'!$D$38*'UNIT VALUES'!$D$44,O816*'UNIT VALUES'!$D$41*'UNIT VALUES'!$D$44),IF(U816&gt;V816, O816*'UNIT VALUES'!$D$28*'UNIT VALUES'!$D$36,0)), 0)</f>
        <v>0</v>
      </c>
      <c r="Z816" s="168">
        <f>ROUND(IF(C816="22", IF(U816&gt;V816,Q816*'UNIT VALUES'!$D$39*'UNIT VALUES'!$D$44,Q816*'UNIT VALUES'!$D$42*'UNIT VALUES'!$D$44), IF(U816&gt;V816, Q816*'UNIT VALUES'!$D$29*'UNIT VALUES'!$D$36, Q816*'UNIT VALUES'!$D$31*'UNIT VALUES'!$D$36)),0)</f>
        <v>80559</v>
      </c>
      <c r="AA816" s="168">
        <f>ROUND(IF(C816="22", IF(U816&gt;V816,0,R816*'UNIT VALUES'!$D$43*'UNIT VALUES'!$D$44),IF(CALCS!U816&gt;CALCS!V816,0,CALCS!R816*'UNIT VALUES'!$D$34*'UNIT VALUES'!$D$36)), 0)</f>
        <v>271674</v>
      </c>
      <c r="AB816" s="168">
        <f>ROUND(IF(C816="22",IF(U816&gt;V816,S816*'UNIT VALUES'!$D$40*'UNIT VALUES'!$D$44,0),IF(U816&gt;V816,S816*'UNIT VALUES'!$D$30*'UNIT VALUES'!$D$36)), 0)</f>
        <v>0</v>
      </c>
      <c r="AC816" s="168">
        <f>ROUND(IF(U816&gt;V816,0,IF(T816&gt;1, IF(C816="66", T816*'UNIT VALUES'!$D$33*'UNIT VALUES'!$D$36,T816*'UNIT VALUES'!$D$32*'UNIT VALUES'!$D$36),0)),0)</f>
        <v>1467</v>
      </c>
      <c r="AD816" t="str">
        <f t="shared" si="26"/>
        <v>361380</v>
      </c>
    </row>
    <row r="817" spans="1:30" x14ac:dyDescent="0.25">
      <c r="A817" s="176" t="s">
        <v>6268</v>
      </c>
      <c r="B817" s="176" t="s">
        <v>2259</v>
      </c>
      <c r="C817" s="176" t="s">
        <v>47</v>
      </c>
      <c r="D817" s="176" t="s">
        <v>48</v>
      </c>
      <c r="E817" s="176" t="s">
        <v>2260</v>
      </c>
      <c r="F817" s="176" t="s">
        <v>2286</v>
      </c>
      <c r="G817" s="176" t="s">
        <v>170</v>
      </c>
      <c r="H817" s="176" t="s">
        <v>23</v>
      </c>
      <c r="I817" s="176" t="s">
        <v>2287</v>
      </c>
      <c r="J817" s="176" t="s">
        <v>24</v>
      </c>
      <c r="K817" s="176" t="s">
        <v>3347</v>
      </c>
      <c r="L817" s="176" t="s">
        <v>6269</v>
      </c>
      <c r="M817" s="177">
        <v>15310</v>
      </c>
      <c r="N817" s="177">
        <v>15310</v>
      </c>
      <c r="O817" s="177">
        <v>11940</v>
      </c>
      <c r="P817" s="177">
        <v>0</v>
      </c>
      <c r="Q817" s="177">
        <v>3071</v>
      </c>
      <c r="R817" s="177">
        <v>3498</v>
      </c>
      <c r="S817" s="177">
        <v>70</v>
      </c>
      <c r="T817" s="24">
        <f>IF(P817&gt;0, ROUND(IF(IF(OR(C817="51", C817="52", C817="66"), (L817*'UNIT VALUES'!$C$26)-CALCS!P817,0)&gt;0, IF(OR(C817="51", C817="52", C817="66"), (L817*'UNIT VALUES'!$C$26)-CALCS!P817,0), 0), 0), ROUND(IF(IF(OR(C817="51", C817="52", C817="66"), (L817*'UNIT VALUES'!$C$26)-CALCS!O817,0)&gt;0, IF(OR(C817="51", C817="52", C817="66"), (L817*'UNIT VALUES'!$C$26)-CALCS!O817,0), 0), 0))</f>
        <v>16820</v>
      </c>
      <c r="U817" s="25">
        <f>IF(C817="22", (O817*'UNIT VALUES'!$D$38)+(Q817*'UNIT VALUES'!$D$39)+(S817*'UNIT VALUES'!$D$40), (O817*'UNIT VALUES'!$D$28)+(Q817*'UNIT VALUES'!$D$29)+(S817*'UNIT VALUES'!$D$30))</f>
        <v>122017.65062750524</v>
      </c>
      <c r="V817" s="25">
        <f>IF(C817="22",(O817*'UNIT VALUES'!$D$41)+(Q817*'UNIT VALUES'!$D$42)+(R817*'UNIT VALUES'!$D$43),IF(C817="66",(Q817*'UNIT VALUES'!$D$31)+(T817*'UNIT VALUES'!$D$33)+(R817*'UNIT VALUES'!$D$34),(Q817*'UNIT VALUES'!$D$31)+(T817*'UNIT VALUES'!$D$32)+(R817*'UNIT VALUES'!$D$34)))</f>
        <v>550019.28087810194</v>
      </c>
      <c r="W817" s="25">
        <f t="shared" si="25"/>
        <v>550019</v>
      </c>
      <c r="X817" s="30">
        <f>ROUND(IF(C817="22", W817*'UNIT VALUES'!$D$44, W817*'UNIT VALUES'!$D$36), 0)</f>
        <v>480827</v>
      </c>
      <c r="Y817" s="168">
        <f>ROUND(IF(C817="22", IF(U817&gt;V817,O817*'UNIT VALUES'!$D$38*'UNIT VALUES'!$D$44,O817*'UNIT VALUES'!$D$41*'UNIT VALUES'!$D$44),IF(U817&gt;V817, O817*'UNIT VALUES'!$D$28*'UNIT VALUES'!$D$36,0)), 0)</f>
        <v>0</v>
      </c>
      <c r="Z817" s="168">
        <f>ROUND(IF(C817="22", IF(U817&gt;V817,Q817*'UNIT VALUES'!$D$39*'UNIT VALUES'!$D$44,Q817*'UNIT VALUES'!$D$42*'UNIT VALUES'!$D$44), IF(U817&gt;V817, Q817*'UNIT VALUES'!$D$29*'UNIT VALUES'!$D$36, Q817*'UNIT VALUES'!$D$31*'UNIT VALUES'!$D$36)),0)</f>
        <v>44981</v>
      </c>
      <c r="AA817" s="168">
        <f>ROUND(IF(C817="22", IF(U817&gt;V817,0,R817*'UNIT VALUES'!$D$43*'UNIT VALUES'!$D$44),IF(CALCS!U817&gt;CALCS!V817,0,CALCS!R817*'UNIT VALUES'!$D$34*'UNIT VALUES'!$D$36)), 0)</f>
        <v>250346</v>
      </c>
      <c r="AB817" s="168">
        <f>ROUND(IF(C817="22",IF(U817&gt;V817,S817*'UNIT VALUES'!$D$40*'UNIT VALUES'!$D$44,0),IF(U817&gt;V817,S817*'UNIT VALUES'!$D$30*'UNIT VALUES'!$D$36)), 0)</f>
        <v>0</v>
      </c>
      <c r="AC817" s="168">
        <f>ROUND(IF(U817&gt;V817,0,IF(T817&gt;1, IF(C817="66", T817*'UNIT VALUES'!$D$33*'UNIT VALUES'!$D$36,T817*'UNIT VALUES'!$D$32*'UNIT VALUES'!$D$36),0)),0)</f>
        <v>185500</v>
      </c>
      <c r="AD817" t="str">
        <f t="shared" si="26"/>
        <v>361756</v>
      </c>
    </row>
    <row r="818" spans="1:30" x14ac:dyDescent="0.25">
      <c r="A818" s="176" t="s">
        <v>6270</v>
      </c>
      <c r="B818" s="176" t="s">
        <v>2259</v>
      </c>
      <c r="C818" s="176" t="s">
        <v>27</v>
      </c>
      <c r="D818" s="176" t="s">
        <v>28</v>
      </c>
      <c r="E818" s="176" t="s">
        <v>2260</v>
      </c>
      <c r="F818" s="176" t="s">
        <v>2289</v>
      </c>
      <c r="G818" s="176" t="s">
        <v>38</v>
      </c>
      <c r="H818" s="176" t="s">
        <v>23</v>
      </c>
      <c r="I818" s="176" t="s">
        <v>2290</v>
      </c>
      <c r="J818" s="176" t="s">
        <v>2291</v>
      </c>
      <c r="K818" s="176" t="s">
        <v>3347</v>
      </c>
      <c r="L818" s="176" t="s">
        <v>6271</v>
      </c>
      <c r="M818" s="177">
        <v>35327</v>
      </c>
      <c r="N818" s="177">
        <v>35327</v>
      </c>
      <c r="O818" s="177">
        <v>27962</v>
      </c>
      <c r="P818" s="177">
        <v>0</v>
      </c>
      <c r="Q818" s="177">
        <v>7845</v>
      </c>
      <c r="R818" s="177">
        <v>7929</v>
      </c>
      <c r="S818" s="177">
        <v>140</v>
      </c>
      <c r="T818" s="24">
        <f>IF(P818&gt;0, ROUND(IF(IF(OR(C818="51", C818="52", C818="66"), (L818*'UNIT VALUES'!$C$26)-CALCS!P818,0)&gt;0, IF(OR(C818="51", C818="52", C818="66"), (L818*'UNIT VALUES'!$C$26)-CALCS!P818,0), 0), 0), ROUND(IF(IF(OR(C818="51", C818="52", C818="66"), (L818*'UNIT VALUES'!$C$26)-CALCS!O818,0)&gt;0, IF(OR(C818="51", C818="52", C818="66"), (L818*'UNIT VALUES'!$C$26)-CALCS!O818,0), 0), 0))</f>
        <v>45525</v>
      </c>
      <c r="U818" s="25">
        <f>IF(C818="22", (O818*'UNIT VALUES'!$D$38)+(Q818*'UNIT VALUES'!$D$39)+(S818*'UNIT VALUES'!$D$40), (O818*'UNIT VALUES'!$D$28)+(Q818*'UNIT VALUES'!$D$29)+(S818*'UNIT VALUES'!$D$30))</f>
        <v>300081.09242032893</v>
      </c>
      <c r="V818" s="25">
        <f>IF(C818="22",(O818*'UNIT VALUES'!$D$41)+(Q818*'UNIT VALUES'!$D$42)+(R818*'UNIT VALUES'!$D$43),IF(C818="66",(Q818*'UNIT VALUES'!$D$31)+(T818*'UNIT VALUES'!$D$33)+(R818*'UNIT VALUES'!$D$34),(Q818*'UNIT VALUES'!$D$31)+(T818*'UNIT VALUES'!$D$32)+(R818*'UNIT VALUES'!$D$34)))</f>
        <v>1354890.0111878114</v>
      </c>
      <c r="W818" s="25">
        <f t="shared" si="25"/>
        <v>1354890</v>
      </c>
      <c r="X818" s="30">
        <f>ROUND(IF(C818="22", W818*'UNIT VALUES'!$D$44, W818*'UNIT VALUES'!$D$36), 0)</f>
        <v>1184446</v>
      </c>
      <c r="Y818" s="168">
        <f>ROUND(IF(C818="22", IF(U818&gt;V818,O818*'UNIT VALUES'!$D$38*'UNIT VALUES'!$D$44,O818*'UNIT VALUES'!$D$41*'UNIT VALUES'!$D$44),IF(U818&gt;V818, O818*'UNIT VALUES'!$D$28*'UNIT VALUES'!$D$36,0)), 0)</f>
        <v>0</v>
      </c>
      <c r="Z818" s="168">
        <f>ROUND(IF(C818="22", IF(U818&gt;V818,Q818*'UNIT VALUES'!$D$39*'UNIT VALUES'!$D$44,Q818*'UNIT VALUES'!$D$42*'UNIT VALUES'!$D$44), IF(U818&gt;V818, Q818*'UNIT VALUES'!$D$29*'UNIT VALUES'!$D$36, Q818*'UNIT VALUES'!$D$31*'UNIT VALUES'!$D$36)),0)</f>
        <v>114907</v>
      </c>
      <c r="AA818" s="168">
        <f>ROUND(IF(C818="22", IF(U818&gt;V818,0,R818*'UNIT VALUES'!$D$43*'UNIT VALUES'!$D$44),IF(CALCS!U818&gt;CALCS!V818,0,CALCS!R818*'UNIT VALUES'!$D$34*'UNIT VALUES'!$D$36)), 0)</f>
        <v>567466</v>
      </c>
      <c r="AB818" s="168">
        <f>ROUND(IF(C818="22",IF(U818&gt;V818,S818*'UNIT VALUES'!$D$40*'UNIT VALUES'!$D$44,0),IF(U818&gt;V818,S818*'UNIT VALUES'!$D$30*'UNIT VALUES'!$D$36)), 0)</f>
        <v>0</v>
      </c>
      <c r="AC818" s="168">
        <f>ROUND(IF(U818&gt;V818,0,IF(T818&gt;1, IF(C818="66", T818*'UNIT VALUES'!$D$33*'UNIT VALUES'!$D$36,T818*'UNIT VALUES'!$D$32*'UNIT VALUES'!$D$36),0)),0)</f>
        <v>502073</v>
      </c>
      <c r="AD818" t="str">
        <f t="shared" si="26"/>
        <v>362000</v>
      </c>
    </row>
    <row r="819" spans="1:30" x14ac:dyDescent="0.25">
      <c r="A819" s="176" t="s">
        <v>6272</v>
      </c>
      <c r="B819" s="176" t="s">
        <v>2259</v>
      </c>
      <c r="C819" s="176" t="s">
        <v>27</v>
      </c>
      <c r="D819" s="176" t="s">
        <v>28</v>
      </c>
      <c r="E819" s="176" t="s">
        <v>2260</v>
      </c>
      <c r="F819" s="176" t="s">
        <v>2293</v>
      </c>
      <c r="G819" s="176" t="s">
        <v>322</v>
      </c>
      <c r="H819" s="176" t="s">
        <v>23</v>
      </c>
      <c r="I819" s="176" t="s">
        <v>2294</v>
      </c>
      <c r="J819" s="176" t="s">
        <v>2295</v>
      </c>
      <c r="K819" s="176" t="s">
        <v>3347</v>
      </c>
      <c r="L819" s="176" t="s">
        <v>2819</v>
      </c>
      <c r="M819" s="177">
        <v>15897</v>
      </c>
      <c r="N819" s="177">
        <v>15897</v>
      </c>
      <c r="O819" s="177">
        <v>14328</v>
      </c>
      <c r="P819" s="177">
        <v>0</v>
      </c>
      <c r="Q819" s="177">
        <v>2302</v>
      </c>
      <c r="R819" s="177">
        <v>4046</v>
      </c>
      <c r="S819" s="177">
        <v>67</v>
      </c>
      <c r="T819" s="24">
        <f>IF(P819&gt;0, ROUND(IF(IF(OR(C819="51", C819="52", C819="66"), (L819*'UNIT VALUES'!$C$26)-CALCS!P819,0)&gt;0, IF(OR(C819="51", C819="52", C819="66"), (L819*'UNIT VALUES'!$C$26)-CALCS!P819,0), 0), 0), ROUND(IF(IF(OR(C819="51", C819="52", C819="66"), (L819*'UNIT VALUES'!$C$26)-CALCS!O819,0)&gt;0, IF(OR(C819="51", C819="52", C819="66"), (L819*'UNIT VALUES'!$C$26)-CALCS!O819,0), 0), 0))</f>
        <v>15025</v>
      </c>
      <c r="U819" s="25">
        <f>IF(C819="22", (O819*'UNIT VALUES'!$D$38)+(Q819*'UNIT VALUES'!$D$39)+(S819*'UNIT VALUES'!$D$40), (O819*'UNIT VALUES'!$D$28)+(Q819*'UNIT VALUES'!$D$29)+(S819*'UNIT VALUES'!$D$30))</f>
        <v>105020.31729145432</v>
      </c>
      <c r="V819" s="25">
        <f>IF(C819="22",(O819*'UNIT VALUES'!$D$41)+(Q819*'UNIT VALUES'!$D$42)+(R819*'UNIT VALUES'!$D$43),IF(C819="66",(Q819*'UNIT VALUES'!$D$31)+(T819*'UNIT VALUES'!$D$33)+(R819*'UNIT VALUES'!$D$34),(Q819*'UNIT VALUES'!$D$31)+(T819*'UNIT VALUES'!$D$32)+(R819*'UNIT VALUES'!$D$34)))</f>
        <v>559353.10253896541</v>
      </c>
      <c r="W819" s="25">
        <f t="shared" si="25"/>
        <v>559353</v>
      </c>
      <c r="X819" s="30">
        <f>ROUND(IF(C819="22", W819*'UNIT VALUES'!$D$44, W819*'UNIT VALUES'!$D$36), 0)</f>
        <v>488987</v>
      </c>
      <c r="Y819" s="168">
        <f>ROUND(IF(C819="22", IF(U819&gt;V819,O819*'UNIT VALUES'!$D$38*'UNIT VALUES'!$D$44,O819*'UNIT VALUES'!$D$41*'UNIT VALUES'!$D$44),IF(U819&gt;V819, O819*'UNIT VALUES'!$D$28*'UNIT VALUES'!$D$36,0)), 0)</f>
        <v>0</v>
      </c>
      <c r="Z819" s="168">
        <f>ROUND(IF(C819="22", IF(U819&gt;V819,Q819*'UNIT VALUES'!$D$39*'UNIT VALUES'!$D$44,Q819*'UNIT VALUES'!$D$42*'UNIT VALUES'!$D$44), IF(U819&gt;V819, Q819*'UNIT VALUES'!$D$29*'UNIT VALUES'!$D$36, Q819*'UNIT VALUES'!$D$31*'UNIT VALUES'!$D$36)),0)</f>
        <v>33718</v>
      </c>
      <c r="AA819" s="168">
        <f>ROUND(IF(C819="22", IF(U819&gt;V819,0,R819*'UNIT VALUES'!$D$43*'UNIT VALUES'!$D$44),IF(CALCS!U819&gt;CALCS!V819,0,CALCS!R819*'UNIT VALUES'!$D$34*'UNIT VALUES'!$D$36)), 0)</f>
        <v>289566</v>
      </c>
      <c r="AB819" s="168">
        <f>ROUND(IF(C819="22",IF(U819&gt;V819,S819*'UNIT VALUES'!$D$40*'UNIT VALUES'!$D$44,0),IF(U819&gt;V819,S819*'UNIT VALUES'!$D$30*'UNIT VALUES'!$D$36)), 0)</f>
        <v>0</v>
      </c>
      <c r="AC819" s="168">
        <f>ROUND(IF(U819&gt;V819,0,IF(T819&gt;1, IF(C819="66", T819*'UNIT VALUES'!$D$33*'UNIT VALUES'!$D$36,T819*'UNIT VALUES'!$D$32*'UNIT VALUES'!$D$36),0)),0)</f>
        <v>165703</v>
      </c>
      <c r="AD819" t="str">
        <f t="shared" si="26"/>
        <v>362480</v>
      </c>
    </row>
    <row r="820" spans="1:30" x14ac:dyDescent="0.25">
      <c r="A820" s="176" t="s">
        <v>6273</v>
      </c>
      <c r="B820" s="176" t="s">
        <v>2259</v>
      </c>
      <c r="C820" s="176" t="s">
        <v>47</v>
      </c>
      <c r="D820" s="176" t="s">
        <v>48</v>
      </c>
      <c r="E820" s="176" t="s">
        <v>2260</v>
      </c>
      <c r="F820" s="176" t="s">
        <v>2297</v>
      </c>
      <c r="G820" s="176" t="s">
        <v>71</v>
      </c>
      <c r="H820" s="176" t="s">
        <v>2298</v>
      </c>
      <c r="I820" s="176" t="s">
        <v>23</v>
      </c>
      <c r="J820" s="176" t="s">
        <v>2299</v>
      </c>
      <c r="K820" s="176" t="s">
        <v>3347</v>
      </c>
      <c r="L820" s="176" t="s">
        <v>6274</v>
      </c>
      <c r="M820" s="177">
        <v>81367</v>
      </c>
      <c r="N820" s="177">
        <v>81367</v>
      </c>
      <c r="O820" s="177">
        <v>96175</v>
      </c>
      <c r="P820" s="177">
        <v>0</v>
      </c>
      <c r="Q820" s="177">
        <v>8951</v>
      </c>
      <c r="R820" s="177">
        <v>3371</v>
      </c>
      <c r="S820" s="177">
        <v>288</v>
      </c>
      <c r="T820" s="24">
        <f>IF(P820&gt;0, ROUND(IF(IF(OR(C820="51", C820="52", C820="66"), (L820*'UNIT VALUES'!$C$26)-CALCS!P820,0)&gt;0, IF(OR(C820="51", C820="52", C820="66"), (L820*'UNIT VALUES'!$C$26)-CALCS!P820,0), 0), 0), ROUND(IF(IF(OR(C820="51", C820="52", C820="66"), (L820*'UNIT VALUES'!$C$26)-CALCS!O820,0)&gt;0, IF(OR(C820="51", C820="52", C820="66"), (L820*'UNIT VALUES'!$C$26)-CALCS!O820,0), 0), 0))</f>
        <v>0</v>
      </c>
      <c r="U820" s="25">
        <f>IF(C820="22", (O820*'UNIT VALUES'!$D$38)+(Q820*'UNIT VALUES'!$D$39)+(S820*'UNIT VALUES'!$D$40), (O820*'UNIT VALUES'!$D$28)+(Q820*'UNIT VALUES'!$D$29)+(S820*'UNIT VALUES'!$D$30))</f>
        <v>496997.55429871852</v>
      </c>
      <c r="V820" s="25">
        <f>IF(C820="22",(O820*'UNIT VALUES'!$D$41)+(Q820*'UNIT VALUES'!$D$42)+(R820*'UNIT VALUES'!$D$43),IF(C820="66",(Q820*'UNIT VALUES'!$D$31)+(T820*'UNIT VALUES'!$D$33)+(R820*'UNIT VALUES'!$D$34),(Q820*'UNIT VALUES'!$D$31)+(T820*'UNIT VALUES'!$D$32)+(R820*'UNIT VALUES'!$D$34)))</f>
        <v>425947.46093291749</v>
      </c>
      <c r="W820" s="25">
        <f t="shared" si="25"/>
        <v>496998</v>
      </c>
      <c r="X820" s="30">
        <f>ROUND(IF(C820="22", W820*'UNIT VALUES'!$D$44, W820*'UNIT VALUES'!$D$36), 0)</f>
        <v>434476</v>
      </c>
      <c r="Y820" s="168">
        <f>ROUND(IF(C820="22", IF(U820&gt;V820,O820*'UNIT VALUES'!$D$38*'UNIT VALUES'!$D$44,O820*'UNIT VALUES'!$D$41*'UNIT VALUES'!$D$44),IF(U820&gt;V820, O820*'UNIT VALUES'!$D$28*'UNIT VALUES'!$D$36,0)), 0)</f>
        <v>174863</v>
      </c>
      <c r="Z820" s="168">
        <f>ROUND(IF(C820="22", IF(U820&gt;V820,Q820*'UNIT VALUES'!$D$39*'UNIT VALUES'!$D$44,Q820*'UNIT VALUES'!$D$42*'UNIT VALUES'!$D$44), IF(U820&gt;V820, Q820*'UNIT VALUES'!$D$29*'UNIT VALUES'!$D$36, Q820*'UNIT VALUES'!$D$31*'UNIT VALUES'!$D$36)),0)</f>
        <v>218511</v>
      </c>
      <c r="AA820" s="168">
        <f>ROUND(IF(C820="22", IF(U820&gt;V820,0,R820*'UNIT VALUES'!$D$43*'UNIT VALUES'!$D$44),IF(CALCS!U820&gt;CALCS!V820,0,CALCS!R820*'UNIT VALUES'!$D$34*'UNIT VALUES'!$D$36)), 0)</f>
        <v>0</v>
      </c>
      <c r="AB820" s="168">
        <f>ROUND(IF(C820="22",IF(U820&gt;V820,S820*'UNIT VALUES'!$D$40*'UNIT VALUES'!$D$44,0),IF(U820&gt;V820,S820*'UNIT VALUES'!$D$30*'UNIT VALUES'!$D$36)), 0)</f>
        <v>41101</v>
      </c>
      <c r="AC820" s="168">
        <f>ROUND(IF(U820&gt;V820,0,IF(T820&gt;1, IF(C820="66", T820*'UNIT VALUES'!$D$33*'UNIT VALUES'!$D$36,T820*'UNIT VALUES'!$D$32*'UNIT VALUES'!$D$36),0)),0)</f>
        <v>0</v>
      </c>
      <c r="AD820" t="str">
        <f t="shared" si="26"/>
        <v>362572</v>
      </c>
    </row>
    <row r="821" spans="1:30" x14ac:dyDescent="0.25">
      <c r="A821" s="176" t="s">
        <v>6275</v>
      </c>
      <c r="B821" s="176" t="s">
        <v>2259</v>
      </c>
      <c r="C821" s="176" t="s">
        <v>47</v>
      </c>
      <c r="D821" s="176" t="s">
        <v>48</v>
      </c>
      <c r="E821" s="176" t="s">
        <v>2260</v>
      </c>
      <c r="F821" s="176" t="s">
        <v>1525</v>
      </c>
      <c r="G821" s="176" t="s">
        <v>247</v>
      </c>
      <c r="H821" s="176" t="s">
        <v>2301</v>
      </c>
      <c r="I821" s="176" t="s">
        <v>23</v>
      </c>
      <c r="J821" s="176" t="s">
        <v>2266</v>
      </c>
      <c r="K821" s="176" t="s">
        <v>3347</v>
      </c>
      <c r="L821" s="176" t="s">
        <v>6276</v>
      </c>
      <c r="M821" s="177">
        <v>53270</v>
      </c>
      <c r="N821" s="177">
        <v>53270</v>
      </c>
      <c r="O821" s="177">
        <v>58097</v>
      </c>
      <c r="P821" s="177">
        <v>0</v>
      </c>
      <c r="Q821" s="177">
        <v>4485</v>
      </c>
      <c r="R821" s="177">
        <v>3679</v>
      </c>
      <c r="S821" s="177">
        <v>137</v>
      </c>
      <c r="T821" s="24">
        <f>IF(P821&gt;0, ROUND(IF(IF(OR(C821="51", C821="52", C821="66"), (L821*'UNIT VALUES'!$C$26)-CALCS!P821,0)&gt;0, IF(OR(C821="51", C821="52", C821="66"), (L821*'UNIT VALUES'!$C$26)-CALCS!P821,0), 0), 0), ROUND(IF(IF(OR(C821="51", C821="52", C821="66"), (L821*'UNIT VALUES'!$C$26)-CALCS!O821,0)&gt;0, IF(OR(C821="51", C821="52", C821="66"), (L821*'UNIT VALUES'!$C$26)-CALCS!O821,0), 0), 0))</f>
        <v>7130</v>
      </c>
      <c r="U821" s="25">
        <f>IF(C821="22", (O821*'UNIT VALUES'!$D$38)+(Q821*'UNIT VALUES'!$D$39)+(S821*'UNIT VALUES'!$D$40), (O821*'UNIT VALUES'!$D$28)+(Q821*'UNIT VALUES'!$D$29)+(S821*'UNIT VALUES'!$D$30))</f>
        <v>268439.25218031975</v>
      </c>
      <c r="V821" s="25">
        <f>IF(C821="22",(O821*'UNIT VALUES'!$D$41)+(Q821*'UNIT VALUES'!$D$42)+(R821*'UNIT VALUES'!$D$43),IF(C821="66",(Q821*'UNIT VALUES'!$D$31)+(T821*'UNIT VALUES'!$D$33)+(R821*'UNIT VALUES'!$D$34),(Q821*'UNIT VALUES'!$D$31)+(T821*'UNIT VALUES'!$D$32)+(R821*'UNIT VALUES'!$D$34)))</f>
        <v>466284.04142936325</v>
      </c>
      <c r="W821" s="25">
        <f t="shared" si="25"/>
        <v>466284</v>
      </c>
      <c r="X821" s="30">
        <f>ROUND(IF(C821="22", W821*'UNIT VALUES'!$D$44, W821*'UNIT VALUES'!$D$36), 0)</f>
        <v>407626</v>
      </c>
      <c r="Y821" s="168">
        <f>ROUND(IF(C821="22", IF(U821&gt;V821,O821*'UNIT VALUES'!$D$38*'UNIT VALUES'!$D$44,O821*'UNIT VALUES'!$D$41*'UNIT VALUES'!$D$44),IF(U821&gt;V821, O821*'UNIT VALUES'!$D$28*'UNIT VALUES'!$D$36,0)), 0)</f>
        <v>0</v>
      </c>
      <c r="Z821" s="168">
        <f>ROUND(IF(C821="22", IF(U821&gt;V821,Q821*'UNIT VALUES'!$D$39*'UNIT VALUES'!$D$44,Q821*'UNIT VALUES'!$D$42*'UNIT VALUES'!$D$44), IF(U821&gt;V821, Q821*'UNIT VALUES'!$D$29*'UNIT VALUES'!$D$36, Q821*'UNIT VALUES'!$D$31*'UNIT VALUES'!$D$36)),0)</f>
        <v>65692</v>
      </c>
      <c r="AA821" s="168">
        <f>ROUND(IF(C821="22", IF(U821&gt;V821,0,R821*'UNIT VALUES'!$D$43*'UNIT VALUES'!$D$44),IF(CALCS!U821&gt;CALCS!V821,0,CALCS!R821*'UNIT VALUES'!$D$34*'UNIT VALUES'!$D$36)), 0)</f>
        <v>263300</v>
      </c>
      <c r="AB821" s="168">
        <f>ROUND(IF(C821="22",IF(U821&gt;V821,S821*'UNIT VALUES'!$D$40*'UNIT VALUES'!$D$44,0),IF(U821&gt;V821,S821*'UNIT VALUES'!$D$30*'UNIT VALUES'!$D$36)), 0)</f>
        <v>0</v>
      </c>
      <c r="AC821" s="168">
        <f>ROUND(IF(U821&gt;V821,0,IF(T821&gt;1, IF(C821="66", T821*'UNIT VALUES'!$D$33*'UNIT VALUES'!$D$36,T821*'UNIT VALUES'!$D$32*'UNIT VALUES'!$D$36),0)),0)</f>
        <v>78633</v>
      </c>
      <c r="AD821" t="str">
        <f t="shared" si="26"/>
        <v>362688</v>
      </c>
    </row>
    <row r="822" spans="1:30" x14ac:dyDescent="0.25">
      <c r="A822" s="176" t="s">
        <v>6277</v>
      </c>
      <c r="B822" s="176" t="s">
        <v>2259</v>
      </c>
      <c r="C822" s="176" t="s">
        <v>47</v>
      </c>
      <c r="D822" s="176" t="s">
        <v>48</v>
      </c>
      <c r="E822" s="176" t="s">
        <v>2260</v>
      </c>
      <c r="F822" s="176" t="s">
        <v>2303</v>
      </c>
      <c r="G822" s="176" t="s">
        <v>944</v>
      </c>
      <c r="H822" s="176" t="s">
        <v>78</v>
      </c>
      <c r="I822" s="176" t="s">
        <v>23</v>
      </c>
      <c r="J822" s="176" t="s">
        <v>2271</v>
      </c>
      <c r="K822" s="176" t="s">
        <v>3346</v>
      </c>
      <c r="L822" s="176" t="s">
        <v>6278</v>
      </c>
      <c r="M822" s="177">
        <v>200877</v>
      </c>
      <c r="N822" s="177">
        <v>200877</v>
      </c>
      <c r="O822" s="177">
        <v>203236</v>
      </c>
      <c r="P822" s="177">
        <v>0</v>
      </c>
      <c r="Q822" s="177">
        <v>12311</v>
      </c>
      <c r="R822" s="177">
        <v>9055</v>
      </c>
      <c r="S822" s="177">
        <v>1045</v>
      </c>
      <c r="T822" s="24">
        <f>IF(P822&gt;0, ROUND(IF(IF(OR(C822="51", C822="52", C822="66"), (L822*'UNIT VALUES'!$C$26)-CALCS!P822,0)&gt;0, IF(OR(C822="51", C822="52", C822="66"), (L822*'UNIT VALUES'!$C$26)-CALCS!P822,0), 0), 0), ROUND(IF(IF(OR(C822="51", C822="52", C822="66"), (L822*'UNIT VALUES'!$C$26)-CALCS!O822,0)&gt;0, IF(OR(C822="51", C822="52", C822="66"), (L822*'UNIT VALUES'!$C$26)-CALCS!O822,0), 0), 0))</f>
        <v>0</v>
      </c>
      <c r="U822" s="25">
        <f>IF(C822="22", (O822*'UNIT VALUES'!$D$38)+(Q822*'UNIT VALUES'!$D$39)+(S822*'UNIT VALUES'!$D$40), (O822*'UNIT VALUES'!$D$28)+(Q822*'UNIT VALUES'!$D$29)+(S822*'UNIT VALUES'!$D$30))</f>
        <v>937072.51215272467</v>
      </c>
      <c r="V822" s="25">
        <f>IF(C822="22",(O822*'UNIT VALUES'!$D$41)+(Q822*'UNIT VALUES'!$D$42)+(R822*'UNIT VALUES'!$D$43),IF(C822="66",(Q822*'UNIT VALUES'!$D$31)+(T822*'UNIT VALUES'!$D$33)+(R822*'UNIT VALUES'!$D$34),(Q822*'UNIT VALUES'!$D$31)+(T822*'UNIT VALUES'!$D$32)+(R822*'UNIT VALUES'!$D$34)))</f>
        <v>947577.19388263917</v>
      </c>
      <c r="W822" s="25">
        <f t="shared" si="25"/>
        <v>947577</v>
      </c>
      <c r="X822" s="30">
        <f>ROUND(IF(C822="22", W822*'UNIT VALUES'!$D$44, W822*'UNIT VALUES'!$D$36), 0)</f>
        <v>828372</v>
      </c>
      <c r="Y822" s="168">
        <f>ROUND(IF(C822="22", IF(U822&gt;V822,O822*'UNIT VALUES'!$D$38*'UNIT VALUES'!$D$44,O822*'UNIT VALUES'!$D$41*'UNIT VALUES'!$D$44),IF(U822&gt;V822, O822*'UNIT VALUES'!$D$28*'UNIT VALUES'!$D$36,0)), 0)</f>
        <v>0</v>
      </c>
      <c r="Z822" s="168">
        <f>ROUND(IF(C822="22", IF(U822&gt;V822,Q822*'UNIT VALUES'!$D$39*'UNIT VALUES'!$D$44,Q822*'UNIT VALUES'!$D$42*'UNIT VALUES'!$D$44), IF(U822&gt;V822, Q822*'UNIT VALUES'!$D$29*'UNIT VALUES'!$D$36, Q822*'UNIT VALUES'!$D$31*'UNIT VALUES'!$D$36)),0)</f>
        <v>180321</v>
      </c>
      <c r="AA822" s="168">
        <f>ROUND(IF(C822="22", IF(U822&gt;V822,0,R822*'UNIT VALUES'!$D$43*'UNIT VALUES'!$D$44),IF(CALCS!U822&gt;CALCS!V822,0,CALCS!R822*'UNIT VALUES'!$D$34*'UNIT VALUES'!$D$36)), 0)</f>
        <v>648052</v>
      </c>
      <c r="AB822" s="168">
        <f>ROUND(IF(C822="22",IF(U822&gt;V822,S822*'UNIT VALUES'!$D$40*'UNIT VALUES'!$D$44,0),IF(U822&gt;V822,S822*'UNIT VALUES'!$D$30*'UNIT VALUES'!$D$36)), 0)</f>
        <v>0</v>
      </c>
      <c r="AC822" s="168">
        <f>ROUND(IF(U822&gt;V822,0,IF(T822&gt;1, IF(C822="66", T822*'UNIT VALUES'!$D$33*'UNIT VALUES'!$D$36,T822*'UNIT VALUES'!$D$32*'UNIT VALUES'!$D$36),0)),0)</f>
        <v>0</v>
      </c>
      <c r="AD822" t="str">
        <f t="shared" si="26"/>
        <v>363088</v>
      </c>
    </row>
    <row r="823" spans="1:30" x14ac:dyDescent="0.25">
      <c r="A823" s="176" t="s">
        <v>6279</v>
      </c>
      <c r="B823" s="176" t="s">
        <v>2259</v>
      </c>
      <c r="C823" s="176" t="s">
        <v>47</v>
      </c>
      <c r="D823" s="176" t="s">
        <v>48</v>
      </c>
      <c r="E823" s="176" t="s">
        <v>2260</v>
      </c>
      <c r="F823" s="176" t="s">
        <v>2305</v>
      </c>
      <c r="G823" s="176" t="s">
        <v>71</v>
      </c>
      <c r="H823" s="176" t="s">
        <v>2306</v>
      </c>
      <c r="I823" s="176" t="s">
        <v>23</v>
      </c>
      <c r="J823" s="176" t="s">
        <v>2299</v>
      </c>
      <c r="K823" s="176" t="s">
        <v>3347</v>
      </c>
      <c r="L823" s="176" t="s">
        <v>6280</v>
      </c>
      <c r="M823" s="177">
        <v>57648</v>
      </c>
      <c r="N823" s="177">
        <v>57648</v>
      </c>
      <c r="O823" s="177">
        <v>50556</v>
      </c>
      <c r="P823" s="177">
        <v>0</v>
      </c>
      <c r="Q823" s="177">
        <v>4322</v>
      </c>
      <c r="R823" s="177">
        <v>5847</v>
      </c>
      <c r="S823" s="177">
        <v>80</v>
      </c>
      <c r="T823" s="24">
        <f>IF(P823&gt;0, ROUND(IF(IF(OR(C823="51", C823="52", C823="66"), (L823*'UNIT VALUES'!$C$26)-CALCS!P823,0)&gt;0, IF(OR(C823="51", C823="52", C823="66"), (L823*'UNIT VALUES'!$C$26)-CALCS!P823,0), 0), 0), ROUND(IF(IF(OR(C823="51", C823="52", C823="66"), (L823*'UNIT VALUES'!$C$26)-CALCS!O823,0)&gt;0, IF(OR(C823="51", C823="52", C823="66"), (L823*'UNIT VALUES'!$C$26)-CALCS!O823,0), 0), 0))</f>
        <v>36865</v>
      </c>
      <c r="U823" s="25">
        <f>IF(C823="22", (O823*'UNIT VALUES'!$D$38)+(Q823*'UNIT VALUES'!$D$39)+(S823*'UNIT VALUES'!$D$40), (O823*'UNIT VALUES'!$D$28)+(Q823*'UNIT VALUES'!$D$29)+(S823*'UNIT VALUES'!$D$30))</f>
        <v>238898.35547466326</v>
      </c>
      <c r="V823" s="25">
        <f>IF(C823="22",(O823*'UNIT VALUES'!$D$41)+(Q823*'UNIT VALUES'!$D$42)+(R823*'UNIT VALUES'!$D$43),IF(C823="66",(Q823*'UNIT VALUES'!$D$31)+(T823*'UNIT VALUES'!$D$33)+(R823*'UNIT VALUES'!$D$34),(Q823*'UNIT VALUES'!$D$31)+(T823*'UNIT VALUES'!$D$32)+(R823*'UNIT VALUES'!$D$34)))</f>
        <v>1016164.3479512085</v>
      </c>
      <c r="W823" s="25">
        <f t="shared" si="25"/>
        <v>1016164</v>
      </c>
      <c r="X823" s="30">
        <f>ROUND(IF(C823="22", W823*'UNIT VALUES'!$D$44, W823*'UNIT VALUES'!$D$36), 0)</f>
        <v>888331</v>
      </c>
      <c r="Y823" s="168">
        <f>ROUND(IF(C823="22", IF(U823&gt;V823,O823*'UNIT VALUES'!$D$38*'UNIT VALUES'!$D$44,O823*'UNIT VALUES'!$D$41*'UNIT VALUES'!$D$44),IF(U823&gt;V823, O823*'UNIT VALUES'!$D$28*'UNIT VALUES'!$D$36,0)), 0)</f>
        <v>0</v>
      </c>
      <c r="Z823" s="168">
        <f>ROUND(IF(C823="22", IF(U823&gt;V823,Q823*'UNIT VALUES'!$D$39*'UNIT VALUES'!$D$44,Q823*'UNIT VALUES'!$D$42*'UNIT VALUES'!$D$44), IF(U823&gt;V823, Q823*'UNIT VALUES'!$D$29*'UNIT VALUES'!$D$36, Q823*'UNIT VALUES'!$D$31*'UNIT VALUES'!$D$36)),0)</f>
        <v>63305</v>
      </c>
      <c r="AA823" s="168">
        <f>ROUND(IF(C823="22", IF(U823&gt;V823,0,R823*'UNIT VALUES'!$D$43*'UNIT VALUES'!$D$44),IF(CALCS!U823&gt;CALCS!V823,0,CALCS!R823*'UNIT VALUES'!$D$34*'UNIT VALUES'!$D$36)), 0)</f>
        <v>418460</v>
      </c>
      <c r="AB823" s="168">
        <f>ROUND(IF(C823="22",IF(U823&gt;V823,S823*'UNIT VALUES'!$D$40*'UNIT VALUES'!$D$44,0),IF(U823&gt;V823,S823*'UNIT VALUES'!$D$30*'UNIT VALUES'!$D$36)), 0)</f>
        <v>0</v>
      </c>
      <c r="AC823" s="168">
        <f>ROUND(IF(U823&gt;V823,0,IF(T823&gt;1, IF(C823="66", T823*'UNIT VALUES'!$D$33*'UNIT VALUES'!$D$36,T823*'UNIT VALUES'!$D$32*'UNIT VALUES'!$D$36),0)),0)</f>
        <v>406566</v>
      </c>
      <c r="AD823" t="str">
        <f t="shared" si="26"/>
        <v>363140</v>
      </c>
    </row>
    <row r="824" spans="1:30" x14ac:dyDescent="0.25">
      <c r="A824" s="176" t="s">
        <v>6281</v>
      </c>
      <c r="B824" s="176" t="s">
        <v>2259</v>
      </c>
      <c r="C824" s="176" t="s">
        <v>47</v>
      </c>
      <c r="D824" s="176" t="s">
        <v>48</v>
      </c>
      <c r="E824" s="176" t="s">
        <v>2260</v>
      </c>
      <c r="F824" s="176" t="s">
        <v>2308</v>
      </c>
      <c r="G824" s="176" t="s">
        <v>944</v>
      </c>
      <c r="H824" s="176" t="s">
        <v>1956</v>
      </c>
      <c r="I824" s="176" t="s">
        <v>23</v>
      </c>
      <c r="J824" s="176" t="s">
        <v>2271</v>
      </c>
      <c r="K824" s="176" t="s">
        <v>3346</v>
      </c>
      <c r="L824" s="176" t="s">
        <v>6282</v>
      </c>
      <c r="M824" s="177">
        <v>298897</v>
      </c>
      <c r="N824" s="177">
        <v>298897</v>
      </c>
      <c r="O824" s="177">
        <v>333758</v>
      </c>
      <c r="P824" s="177">
        <v>0</v>
      </c>
      <c r="Q824" s="177">
        <v>24420</v>
      </c>
      <c r="R824" s="177">
        <v>11365</v>
      </c>
      <c r="S824" s="177">
        <v>4903</v>
      </c>
      <c r="T824" s="24">
        <f>IF(P824&gt;0, ROUND(IF(IF(OR(C824="51", C824="52", C824="66"), (L824*'UNIT VALUES'!$C$26)-CALCS!P824,0)&gt;0, IF(OR(C824="51", C824="52", C824="66"), (L824*'UNIT VALUES'!$C$26)-CALCS!P824,0), 0), 0), ROUND(IF(IF(OR(C824="51", C824="52", C824="66"), (L824*'UNIT VALUES'!$C$26)-CALCS!O824,0)&gt;0, IF(OR(C824="51", C824="52", C824="66"), (L824*'UNIT VALUES'!$C$26)-CALCS!O824,0), 0), 0))</f>
        <v>0</v>
      </c>
      <c r="U824" s="25">
        <f>IF(C824="22", (O824*'UNIT VALUES'!$D$38)+(Q824*'UNIT VALUES'!$D$39)+(S824*'UNIT VALUES'!$D$40), (O824*'UNIT VALUES'!$D$28)+(Q824*'UNIT VALUES'!$D$29)+(S824*'UNIT VALUES'!$D$30))</f>
        <v>2176494.2240147833</v>
      </c>
      <c r="V824" s="25">
        <f>IF(C824="22",(O824*'UNIT VALUES'!$D$41)+(Q824*'UNIT VALUES'!$D$42)+(R824*'UNIT VALUES'!$D$43),IF(C824="66",(Q824*'UNIT VALUES'!$D$31)+(T824*'UNIT VALUES'!$D$33)+(R824*'UNIT VALUES'!$D$34),(Q824*'UNIT VALUES'!$D$31)+(T824*'UNIT VALUES'!$D$32)+(R824*'UNIT VALUES'!$D$34)))</f>
        <v>1339575.4875626033</v>
      </c>
      <c r="W824" s="25">
        <f t="shared" si="25"/>
        <v>2176494</v>
      </c>
      <c r="X824" s="30">
        <f>ROUND(IF(C824="22", W824*'UNIT VALUES'!$D$44, W824*'UNIT VALUES'!$D$36), 0)-21</f>
        <v>1902671</v>
      </c>
      <c r="Y824" s="168">
        <f>ROUND(IF(C824="22", IF(U824&gt;V824,O824*'UNIT VALUES'!$D$38*'UNIT VALUES'!$D$44,O824*'UNIT VALUES'!$D$41*'UNIT VALUES'!$D$44),IF(U824&gt;V824, O824*'UNIT VALUES'!$D$28*'UNIT VALUES'!$D$36,0)), 0)</f>
        <v>606831</v>
      </c>
      <c r="Z824" s="168">
        <f>ROUND(IF(C824="22", IF(U824&gt;V824,Q824*'UNIT VALUES'!$D$39*'UNIT VALUES'!$D$44,Q824*'UNIT VALUES'!$D$42*'UNIT VALUES'!$D$44), IF(U824&gt;V824, Q824*'UNIT VALUES'!$D$29*'UNIT VALUES'!$D$36, Q824*'UNIT VALUES'!$D$31*'UNIT VALUES'!$D$36)),0)</f>
        <v>596139</v>
      </c>
      <c r="AA824" s="168">
        <f>ROUND(IF(C824="22", IF(U824&gt;V824,0,R824*'UNIT VALUES'!$D$43*'UNIT VALUES'!$D$44),IF(CALCS!U824&gt;CALCS!V824,0,CALCS!R824*'UNIT VALUES'!$D$34*'UNIT VALUES'!$D$36)), 0)</f>
        <v>0</v>
      </c>
      <c r="AB824" s="168">
        <f>ROUND(IF(C824="22",IF(U824&gt;V824,S824*'UNIT VALUES'!$D$40*'UNIT VALUES'!$D$44,0),IF(U824&gt;V824,S824*'UNIT VALUES'!$D$30*'UNIT VALUES'!$D$36)), 0)</f>
        <v>699723</v>
      </c>
      <c r="AC824" s="168">
        <f>ROUND(IF(U824&gt;V824,0,IF(T824&gt;1, IF(C824="66", T824*'UNIT VALUES'!$D$33*'UNIT VALUES'!$D$36,T824*'UNIT VALUES'!$D$32*'UNIT VALUES'!$D$36),0)),0)</f>
        <v>0</v>
      </c>
      <c r="AD824" t="str">
        <f t="shared" si="26"/>
        <v>363160</v>
      </c>
    </row>
    <row r="825" spans="1:30" x14ac:dyDescent="0.25">
      <c r="A825" s="176" t="s">
        <v>6283</v>
      </c>
      <c r="B825" s="176" t="s">
        <v>2259</v>
      </c>
      <c r="C825" s="176" t="s">
        <v>27</v>
      </c>
      <c r="D825" s="176" t="s">
        <v>28</v>
      </c>
      <c r="E825" s="176" t="s">
        <v>2260</v>
      </c>
      <c r="F825" s="176" t="s">
        <v>2310</v>
      </c>
      <c r="G825" s="176" t="s">
        <v>1583</v>
      </c>
      <c r="H825" s="176" t="s">
        <v>23</v>
      </c>
      <c r="I825" s="176" t="s">
        <v>2311</v>
      </c>
      <c r="J825" s="176" t="s">
        <v>2312</v>
      </c>
      <c r="K825" s="176" t="s">
        <v>3347</v>
      </c>
      <c r="L825" s="176" t="s">
        <v>6284</v>
      </c>
      <c r="M825" s="177">
        <v>0</v>
      </c>
      <c r="N825" s="177">
        <v>0</v>
      </c>
      <c r="O825" s="177">
        <v>30756</v>
      </c>
      <c r="P825" s="177">
        <v>0</v>
      </c>
      <c r="Q825" s="177">
        <v>10075</v>
      </c>
      <c r="R825" s="177">
        <v>5252</v>
      </c>
      <c r="S825" s="177">
        <v>194</v>
      </c>
      <c r="T825" s="24">
        <f>IF(P825&gt;0, ROUND(IF(IF(OR(C825="51", C825="52", C825="66"), (L825*'UNIT VALUES'!$C$26)-CALCS!P825,0)&gt;0, IF(OR(C825="51", C825="52", C825="66"), (L825*'UNIT VALUES'!$C$26)-CALCS!P825,0), 0), 0), ROUND(IF(IF(OR(C825="51", C825="52", C825="66"), (L825*'UNIT VALUES'!$C$26)-CALCS!O825,0)&gt;0, IF(OR(C825="51", C825="52", C825="66"), (L825*'UNIT VALUES'!$C$26)-CALCS!O825,0), 0), 0))</f>
        <v>14741</v>
      </c>
      <c r="U825" s="25">
        <f>IF(C825="22", (O825*'UNIT VALUES'!$D$38)+(Q825*'UNIT VALUES'!$D$39)+(S825*'UNIT VALUES'!$D$40), (O825*'UNIT VALUES'!$D$28)+(Q825*'UNIT VALUES'!$D$29)+(S825*'UNIT VALUES'!$D$30))</f>
        <v>376979.95315813349</v>
      </c>
      <c r="V825" s="25">
        <f>IF(C825="22",(O825*'UNIT VALUES'!$D$41)+(Q825*'UNIT VALUES'!$D$42)+(R825*'UNIT VALUES'!$D$43),IF(C825="66",(Q825*'UNIT VALUES'!$D$31)+(T825*'UNIT VALUES'!$D$33)+(R825*'UNIT VALUES'!$D$34),(Q825*'UNIT VALUES'!$D$31)+(T825*'UNIT VALUES'!$D$32)+(R825*'UNIT VALUES'!$D$34)))</f>
        <v>784737.94833620964</v>
      </c>
      <c r="W825" s="25">
        <f t="shared" si="25"/>
        <v>784738</v>
      </c>
      <c r="X825" s="30">
        <f>ROUND(IF(C825="22", W825*'UNIT VALUES'!$D$44, W825*'UNIT VALUES'!$D$36), 0)</f>
        <v>686018</v>
      </c>
      <c r="Y825" s="168">
        <f>ROUND(IF(C825="22", IF(U825&gt;V825,O825*'UNIT VALUES'!$D$38*'UNIT VALUES'!$D$44,O825*'UNIT VALUES'!$D$41*'UNIT VALUES'!$D$44),IF(U825&gt;V825, O825*'UNIT VALUES'!$D$28*'UNIT VALUES'!$D$36,0)), 0)</f>
        <v>0</v>
      </c>
      <c r="Z825" s="168">
        <f>ROUND(IF(C825="22", IF(U825&gt;V825,Q825*'UNIT VALUES'!$D$39*'UNIT VALUES'!$D$44,Q825*'UNIT VALUES'!$D$42*'UNIT VALUES'!$D$44), IF(U825&gt;V825, Q825*'UNIT VALUES'!$D$29*'UNIT VALUES'!$D$36, Q825*'UNIT VALUES'!$D$31*'UNIT VALUES'!$D$36)),0)</f>
        <v>147570</v>
      </c>
      <c r="AA825" s="168">
        <f>ROUND(IF(C825="22", IF(U825&gt;V825,0,R825*'UNIT VALUES'!$D$43*'UNIT VALUES'!$D$44),IF(CALCS!U825&gt;CALCS!V825,0,CALCS!R825*'UNIT VALUES'!$D$34*'UNIT VALUES'!$D$36)), 0)</f>
        <v>375877</v>
      </c>
      <c r="AB825" s="168">
        <f>ROUND(IF(C825="22",IF(U825&gt;V825,S825*'UNIT VALUES'!$D$40*'UNIT VALUES'!$D$44,0),IF(U825&gt;V825,S825*'UNIT VALUES'!$D$30*'UNIT VALUES'!$D$36)), 0)</f>
        <v>0</v>
      </c>
      <c r="AC825" s="168">
        <f>ROUND(IF(U825&gt;V825,0,IF(T825&gt;1, IF(C825="66", T825*'UNIT VALUES'!$D$33*'UNIT VALUES'!$D$36,T825*'UNIT VALUES'!$D$32*'UNIT VALUES'!$D$36),0)),0)</f>
        <v>162571</v>
      </c>
      <c r="AD825" t="str">
        <f t="shared" si="26"/>
        <v>363168</v>
      </c>
    </row>
    <row r="826" spans="1:30" x14ac:dyDescent="0.25">
      <c r="A826" s="176" t="s">
        <v>6285</v>
      </c>
      <c r="B826" s="176" t="s">
        <v>2259</v>
      </c>
      <c r="C826" s="176" t="s">
        <v>47</v>
      </c>
      <c r="D826" s="176" t="s">
        <v>48</v>
      </c>
      <c r="E826" s="176" t="s">
        <v>2260</v>
      </c>
      <c r="F826" s="176" t="s">
        <v>609</v>
      </c>
      <c r="G826" s="176" t="s">
        <v>170</v>
      </c>
      <c r="H826" s="176" t="s">
        <v>23</v>
      </c>
      <c r="I826" s="176" t="s">
        <v>2314</v>
      </c>
      <c r="J826" s="176" t="s">
        <v>24</v>
      </c>
      <c r="K826" s="176" t="s">
        <v>3347</v>
      </c>
      <c r="L826" s="176" t="s">
        <v>6286</v>
      </c>
      <c r="M826" s="177">
        <v>35775</v>
      </c>
      <c r="N826" s="177">
        <v>35775</v>
      </c>
      <c r="O826" s="177">
        <v>29775</v>
      </c>
      <c r="P826" s="177">
        <v>0</v>
      </c>
      <c r="Q826" s="177">
        <v>8691</v>
      </c>
      <c r="R826" s="177">
        <v>8816</v>
      </c>
      <c r="S826" s="177">
        <v>236</v>
      </c>
      <c r="T826" s="24">
        <f>IF(P826&gt;0, ROUND(IF(IF(OR(C826="51", C826="52", C826="66"), (L826*'UNIT VALUES'!$C$26)-CALCS!P826,0)&gt;0, IF(OR(C826="51", C826="52", C826="66"), (L826*'UNIT VALUES'!$C$26)-CALCS!P826,0), 0), 0), ROUND(IF(IF(OR(C826="51", C826="52", C826="66"), (L826*'UNIT VALUES'!$C$26)-CALCS!O826,0)&gt;0, IF(OR(C826="51", C826="52", C826="66"), (L826*'UNIT VALUES'!$C$26)-CALCS!O826,0), 0), 0))</f>
        <v>36289</v>
      </c>
      <c r="U826" s="25">
        <f>IF(C826="22", (O826*'UNIT VALUES'!$D$38)+(Q826*'UNIT VALUES'!$D$39)+(S826*'UNIT VALUES'!$D$40), (O826*'UNIT VALUES'!$D$28)+(Q826*'UNIT VALUES'!$D$29)+(S826*'UNIT VALUES'!$D$30))</f>
        <v>343148.19104417152</v>
      </c>
      <c r="V826" s="25">
        <f>IF(C826="22",(O826*'UNIT VALUES'!$D$41)+(Q826*'UNIT VALUES'!$D$42)+(R826*'UNIT VALUES'!$D$43),IF(C826="66",(Q826*'UNIT VALUES'!$D$31)+(T826*'UNIT VALUES'!$D$33)+(R826*'UNIT VALUES'!$D$34),(Q826*'UNIT VALUES'!$D$31)+(T826*'UNIT VALUES'!$D$32)+(R826*'UNIT VALUES'!$D$34)))</f>
        <v>1325163.7078392529</v>
      </c>
      <c r="W826" s="25">
        <f t="shared" si="25"/>
        <v>1325164</v>
      </c>
      <c r="X826" s="30">
        <f>ROUND(IF(C826="22", W826*'UNIT VALUES'!$D$44, W826*'UNIT VALUES'!$D$36), 0)</f>
        <v>1158459</v>
      </c>
      <c r="Y826" s="168">
        <f>ROUND(IF(C826="22", IF(U826&gt;V826,O826*'UNIT VALUES'!$D$38*'UNIT VALUES'!$D$44,O826*'UNIT VALUES'!$D$41*'UNIT VALUES'!$D$44),IF(U826&gt;V826, O826*'UNIT VALUES'!$D$28*'UNIT VALUES'!$D$36,0)), 0)</f>
        <v>0</v>
      </c>
      <c r="Z826" s="168">
        <f>ROUND(IF(C826="22", IF(U826&gt;V826,Q826*'UNIT VALUES'!$D$39*'UNIT VALUES'!$D$44,Q826*'UNIT VALUES'!$D$42*'UNIT VALUES'!$D$44), IF(U826&gt;V826, Q826*'UNIT VALUES'!$D$29*'UNIT VALUES'!$D$36, Q826*'UNIT VALUES'!$D$31*'UNIT VALUES'!$D$36)),0)</f>
        <v>127298</v>
      </c>
      <c r="AA826" s="168">
        <f>ROUND(IF(C826="22", IF(U826&gt;V826,0,R826*'UNIT VALUES'!$D$43*'UNIT VALUES'!$D$44),IF(CALCS!U826&gt;CALCS!V826,0,CALCS!R826*'UNIT VALUES'!$D$34*'UNIT VALUES'!$D$36)), 0)</f>
        <v>630947</v>
      </c>
      <c r="AB826" s="168">
        <f>ROUND(IF(C826="22",IF(U826&gt;V826,S826*'UNIT VALUES'!$D$40*'UNIT VALUES'!$D$44,0),IF(U826&gt;V826,S826*'UNIT VALUES'!$D$30*'UNIT VALUES'!$D$36)), 0)</f>
        <v>0</v>
      </c>
      <c r="AC826" s="168">
        <f>ROUND(IF(U826&gt;V826,0,IF(T826&gt;1, IF(C826="66", T826*'UNIT VALUES'!$D$33*'UNIT VALUES'!$D$36,T826*'UNIT VALUES'!$D$32*'UNIT VALUES'!$D$36),0)),0)</f>
        <v>400214</v>
      </c>
      <c r="AD826" t="str">
        <f t="shared" si="26"/>
        <v>363180</v>
      </c>
    </row>
    <row r="827" spans="1:30" x14ac:dyDescent="0.25">
      <c r="A827" s="176" t="s">
        <v>6287</v>
      </c>
      <c r="B827" s="176" t="s">
        <v>2259</v>
      </c>
      <c r="C827" s="176" t="s">
        <v>27</v>
      </c>
      <c r="D827" s="176" t="s">
        <v>28</v>
      </c>
      <c r="E827" s="176" t="s">
        <v>2260</v>
      </c>
      <c r="F827" s="176" t="s">
        <v>2316</v>
      </c>
      <c r="G827" s="176" t="s">
        <v>265</v>
      </c>
      <c r="H827" s="176" t="s">
        <v>23</v>
      </c>
      <c r="I827" s="176" t="s">
        <v>2317</v>
      </c>
      <c r="J827" s="176" t="s">
        <v>2318</v>
      </c>
      <c r="K827" s="176" t="s">
        <v>3346</v>
      </c>
      <c r="L827" s="176" t="s">
        <v>6288</v>
      </c>
      <c r="M827" s="177">
        <v>0</v>
      </c>
      <c r="N827" s="177">
        <v>0</v>
      </c>
      <c r="O827" s="177">
        <v>23210</v>
      </c>
      <c r="P827" s="177">
        <v>0</v>
      </c>
      <c r="Q827" s="177">
        <v>4328</v>
      </c>
      <c r="R827" s="177">
        <v>6177</v>
      </c>
      <c r="S827" s="177">
        <v>360</v>
      </c>
      <c r="T827" s="24">
        <f>IF(P827&gt;0, ROUND(IF(IF(OR(C827="51", C827="52", C827="66"), (L827*'UNIT VALUES'!$C$26)-CALCS!P827,0)&gt;0, IF(OR(C827="51", C827="52", C827="66"), (L827*'UNIT VALUES'!$C$26)-CALCS!P827,0), 0), 0), ROUND(IF(IF(OR(C827="51", C827="52", C827="66"), (L827*'UNIT VALUES'!$C$26)-CALCS!O827,0)&gt;0, IF(OR(C827="51", C827="52", C827="66"), (L827*'UNIT VALUES'!$C$26)-CALCS!O827,0), 0), 0))</f>
        <v>23015</v>
      </c>
      <c r="U827" s="25">
        <f>IF(C827="22", (O827*'UNIT VALUES'!$D$38)+(Q827*'UNIT VALUES'!$D$39)+(S827*'UNIT VALUES'!$D$40), (O827*'UNIT VALUES'!$D$28)+(Q827*'UNIT VALUES'!$D$29)+(S827*'UNIT VALUES'!$D$30))</f>
        <v>227901.16641572368</v>
      </c>
      <c r="V827" s="25">
        <f>IF(C827="22",(O827*'UNIT VALUES'!$D$41)+(Q827*'UNIT VALUES'!$D$42)+(R827*'UNIT VALUES'!$D$43),IF(C827="66",(Q827*'UNIT VALUES'!$D$31)+(T827*'UNIT VALUES'!$D$33)+(R827*'UNIT VALUES'!$D$34),(Q827*'UNIT VALUES'!$D$31)+(T827*'UNIT VALUES'!$D$32)+(R827*'UNIT VALUES'!$D$34)))</f>
        <v>868555.76852139959</v>
      </c>
      <c r="W827" s="25">
        <f t="shared" si="25"/>
        <v>868556</v>
      </c>
      <c r="X827" s="30">
        <f>ROUND(IF(C827="22", W827*'UNIT VALUES'!$D$44, W827*'UNIT VALUES'!$D$36), 0)</f>
        <v>759292</v>
      </c>
      <c r="Y827" s="168">
        <f>ROUND(IF(C827="22", IF(U827&gt;V827,O827*'UNIT VALUES'!$D$38*'UNIT VALUES'!$D$44,O827*'UNIT VALUES'!$D$41*'UNIT VALUES'!$D$44),IF(U827&gt;V827, O827*'UNIT VALUES'!$D$28*'UNIT VALUES'!$D$36,0)), 0)</f>
        <v>0</v>
      </c>
      <c r="Z827" s="168">
        <f>ROUND(IF(C827="22", IF(U827&gt;V827,Q827*'UNIT VALUES'!$D$39*'UNIT VALUES'!$D$44,Q827*'UNIT VALUES'!$D$42*'UNIT VALUES'!$D$44), IF(U827&gt;V827, Q827*'UNIT VALUES'!$D$29*'UNIT VALUES'!$D$36, Q827*'UNIT VALUES'!$D$31*'UNIT VALUES'!$D$36)),0)</f>
        <v>63393</v>
      </c>
      <c r="AA827" s="168">
        <f>ROUND(IF(C827="22", IF(U827&gt;V827,0,R827*'UNIT VALUES'!$D$43*'UNIT VALUES'!$D$44),IF(CALCS!U827&gt;CALCS!V827,0,CALCS!R827*'UNIT VALUES'!$D$34*'UNIT VALUES'!$D$36)), 0)</f>
        <v>442078</v>
      </c>
      <c r="AB827" s="168">
        <f>ROUND(IF(C827="22",IF(U827&gt;V827,S827*'UNIT VALUES'!$D$40*'UNIT VALUES'!$D$44,0),IF(U827&gt;V827,S827*'UNIT VALUES'!$D$30*'UNIT VALUES'!$D$36)), 0)</f>
        <v>0</v>
      </c>
      <c r="AC827" s="168">
        <f>ROUND(IF(U827&gt;V827,0,IF(T827&gt;1, IF(C827="66", T827*'UNIT VALUES'!$D$33*'UNIT VALUES'!$D$36,T827*'UNIT VALUES'!$D$32*'UNIT VALUES'!$D$36),0)),0)</f>
        <v>253821</v>
      </c>
      <c r="AD827" t="str">
        <f t="shared" si="26"/>
        <v>363300</v>
      </c>
    </row>
    <row r="828" spans="1:30" x14ac:dyDescent="0.25">
      <c r="A828" s="176" t="s">
        <v>5287</v>
      </c>
      <c r="B828" s="176" t="s">
        <v>2259</v>
      </c>
      <c r="C828" s="176" t="s">
        <v>47</v>
      </c>
      <c r="D828" s="176" t="s">
        <v>48</v>
      </c>
      <c r="E828" s="176" t="s">
        <v>2260</v>
      </c>
      <c r="F828" s="176" t="s">
        <v>2319</v>
      </c>
      <c r="G828" s="176" t="s">
        <v>243</v>
      </c>
      <c r="H828" s="176" t="s">
        <v>23</v>
      </c>
      <c r="I828" s="176" t="s">
        <v>2320</v>
      </c>
      <c r="J828" s="176" t="s">
        <v>4652</v>
      </c>
      <c r="K828" s="176" t="s">
        <v>3346</v>
      </c>
      <c r="L828" s="176" t="s">
        <v>6289</v>
      </c>
      <c r="M828" s="177">
        <v>21454</v>
      </c>
      <c r="N828" s="177">
        <v>21454</v>
      </c>
      <c r="O828" s="177">
        <v>27653</v>
      </c>
      <c r="P828" s="177">
        <v>0</v>
      </c>
      <c r="Q828" s="177">
        <v>5417</v>
      </c>
      <c r="R828" s="177">
        <v>4863</v>
      </c>
      <c r="S828" s="177">
        <v>348</v>
      </c>
      <c r="T828" s="24">
        <f>IF(P828&gt;0, ROUND(IF(IF(OR(C828="51", C828="52", C828="66"), (L828*'UNIT VALUES'!$C$26)-CALCS!P828,0)&gt;0, IF(OR(C828="51", C828="52", C828="66"), (L828*'UNIT VALUES'!$C$26)-CALCS!P828,0), 0), 0), ROUND(IF(IF(OR(C828="51", C828="52", C828="66"), (L828*'UNIT VALUES'!$C$26)-CALCS!O828,0)&gt;0, IF(OR(C828="51", C828="52", C828="66"), (L828*'UNIT VALUES'!$C$26)-CALCS!O828,0), 0), 0))</f>
        <v>9433</v>
      </c>
      <c r="U828" s="25">
        <f>IF(C828="22", (O828*'UNIT VALUES'!$D$38)+(Q828*'UNIT VALUES'!$D$39)+(S828*'UNIT VALUES'!$D$40), (O828*'UNIT VALUES'!$D$28)+(Q828*'UNIT VALUES'!$D$29)+(S828*'UNIT VALUES'!$D$30))</f>
        <v>265592.93187275587</v>
      </c>
      <c r="V828" s="25">
        <f>IF(C828="22",(O828*'UNIT VALUES'!$D$41)+(Q828*'UNIT VALUES'!$D$42)+(R828*'UNIT VALUES'!$D$43),IF(C828="66",(Q828*'UNIT VALUES'!$D$31)+(T828*'UNIT VALUES'!$D$33)+(R828*'UNIT VALUES'!$D$34),(Q828*'UNIT VALUES'!$D$31)+(T828*'UNIT VALUES'!$D$32)+(R828*'UNIT VALUES'!$D$34)))</f>
        <v>607883.9924237954</v>
      </c>
      <c r="W828" s="25">
        <f t="shared" si="25"/>
        <v>607884</v>
      </c>
      <c r="X828" s="30">
        <f>ROUND(IF(C828="22", W828*'UNIT VALUES'!$D$44, W828*'UNIT VALUES'!$D$36), 0)</f>
        <v>531413</v>
      </c>
      <c r="Y828" s="168">
        <f>ROUND(IF(C828="22", IF(U828&gt;V828,O828*'UNIT VALUES'!$D$38*'UNIT VALUES'!$D$44,O828*'UNIT VALUES'!$D$41*'UNIT VALUES'!$D$44),IF(U828&gt;V828, O828*'UNIT VALUES'!$D$28*'UNIT VALUES'!$D$36,0)), 0)</f>
        <v>0</v>
      </c>
      <c r="Z828" s="168">
        <f>ROUND(IF(C828="22", IF(U828&gt;V828,Q828*'UNIT VALUES'!$D$39*'UNIT VALUES'!$D$44,Q828*'UNIT VALUES'!$D$42*'UNIT VALUES'!$D$44), IF(U828&gt;V828, Q828*'UNIT VALUES'!$D$29*'UNIT VALUES'!$D$36, Q828*'UNIT VALUES'!$D$31*'UNIT VALUES'!$D$36)),0)</f>
        <v>79344</v>
      </c>
      <c r="AA828" s="168">
        <f>ROUND(IF(C828="22", IF(U828&gt;V828,0,R828*'UNIT VALUES'!$D$43*'UNIT VALUES'!$D$44),IF(CALCS!U828&gt;CALCS!V828,0,CALCS!R828*'UNIT VALUES'!$D$34*'UNIT VALUES'!$D$36)), 0)</f>
        <v>348037</v>
      </c>
      <c r="AB828" s="168">
        <f>ROUND(IF(C828="22",IF(U828&gt;V828,S828*'UNIT VALUES'!$D$40*'UNIT VALUES'!$D$44,0),IF(U828&gt;V828,S828*'UNIT VALUES'!$D$30*'UNIT VALUES'!$D$36)), 0)</f>
        <v>0</v>
      </c>
      <c r="AC828" s="168">
        <f>ROUND(IF(U828&gt;V828,0,IF(T828&gt;1, IF(C828="66", T828*'UNIT VALUES'!$D$33*'UNIT VALUES'!$D$36,T828*'UNIT VALUES'!$D$32*'UNIT VALUES'!$D$36),0)),0)</f>
        <v>104032</v>
      </c>
      <c r="AD828" t="str">
        <f t="shared" si="26"/>
        <v>364004</v>
      </c>
    </row>
    <row r="829" spans="1:30" x14ac:dyDescent="0.25">
      <c r="A829" s="176" t="s">
        <v>6290</v>
      </c>
      <c r="B829" s="176" t="s">
        <v>2259</v>
      </c>
      <c r="C829" s="176" t="s">
        <v>47</v>
      </c>
      <c r="D829" s="176" t="s">
        <v>48</v>
      </c>
      <c r="E829" s="176" t="s">
        <v>2260</v>
      </c>
      <c r="F829" s="176" t="s">
        <v>2322</v>
      </c>
      <c r="G829" s="176" t="s">
        <v>131</v>
      </c>
      <c r="H829" s="176" t="s">
        <v>23</v>
      </c>
      <c r="I829" s="176" t="s">
        <v>2323</v>
      </c>
      <c r="J829" s="176" t="s">
        <v>4652</v>
      </c>
      <c r="K829" s="176" t="s">
        <v>3346</v>
      </c>
      <c r="L829" s="176" t="s">
        <v>6291</v>
      </c>
      <c r="M829" s="177">
        <v>66713</v>
      </c>
      <c r="N829" s="177">
        <v>66713</v>
      </c>
      <c r="O829" s="177">
        <v>68344</v>
      </c>
      <c r="P829" s="177">
        <v>0</v>
      </c>
      <c r="Q829" s="177">
        <v>10321</v>
      </c>
      <c r="R829" s="177">
        <v>12726</v>
      </c>
      <c r="S829" s="177">
        <v>1431</v>
      </c>
      <c r="T829" s="24">
        <f>IF(P829&gt;0, ROUND(IF(IF(OR(C829="51", C829="52", C829="66"), (L829*'UNIT VALUES'!$C$26)-CALCS!P829,0)&gt;0, IF(OR(C829="51", C829="52", C829="66"), (L829*'UNIT VALUES'!$C$26)-CALCS!P829,0), 0), 0), ROUND(IF(IF(OR(C829="51", C829="52", C829="66"), (L829*'UNIT VALUES'!$C$26)-CALCS!O829,0)&gt;0, IF(OR(C829="51", C829="52", C829="66"), (L829*'UNIT VALUES'!$C$26)-CALCS!O829,0), 0), 0))</f>
        <v>51736</v>
      </c>
      <c r="U829" s="25">
        <f>IF(C829="22", (O829*'UNIT VALUES'!$D$38)+(Q829*'UNIT VALUES'!$D$39)+(S829*'UNIT VALUES'!$D$40), (O829*'UNIT VALUES'!$D$28)+(Q829*'UNIT VALUES'!$D$29)+(S829*'UNIT VALUES'!$D$30))</f>
        <v>663965.7552704321</v>
      </c>
      <c r="V829" s="25">
        <f>IF(C829="22",(O829*'UNIT VALUES'!$D$41)+(Q829*'UNIT VALUES'!$D$42)+(R829*'UNIT VALUES'!$D$43),IF(C829="66",(Q829*'UNIT VALUES'!$D$31)+(T829*'UNIT VALUES'!$D$33)+(R829*'UNIT VALUES'!$D$34),(Q829*'UNIT VALUES'!$D$31)+(T829*'UNIT VALUES'!$D$32)+(R829*'UNIT VALUES'!$D$34)))</f>
        <v>1867447.3392516854</v>
      </c>
      <c r="W829" s="25">
        <f t="shared" si="25"/>
        <v>1867447</v>
      </c>
      <c r="X829" s="30">
        <f>ROUND(IF(C829="22", W829*'UNIT VALUES'!$D$44, W829*'UNIT VALUES'!$D$36), 0)</f>
        <v>1632523</v>
      </c>
      <c r="Y829" s="168">
        <f>ROUND(IF(C829="22", IF(U829&gt;V829,O829*'UNIT VALUES'!$D$38*'UNIT VALUES'!$D$44,O829*'UNIT VALUES'!$D$41*'UNIT VALUES'!$D$44),IF(U829&gt;V829, O829*'UNIT VALUES'!$D$28*'UNIT VALUES'!$D$36,0)), 0)</f>
        <v>0</v>
      </c>
      <c r="Z829" s="168">
        <f>ROUND(IF(C829="22", IF(U829&gt;V829,Q829*'UNIT VALUES'!$D$39*'UNIT VALUES'!$D$44,Q829*'UNIT VALUES'!$D$42*'UNIT VALUES'!$D$44), IF(U829&gt;V829, Q829*'UNIT VALUES'!$D$29*'UNIT VALUES'!$D$36, Q829*'UNIT VALUES'!$D$31*'UNIT VALUES'!$D$36)),0)</f>
        <v>151173</v>
      </c>
      <c r="AA829" s="168">
        <f>ROUND(IF(C829="22", IF(U829&gt;V829,0,R829*'UNIT VALUES'!$D$43*'UNIT VALUES'!$D$44),IF(CALCS!U829&gt;CALCS!V829,0,CALCS!R829*'UNIT VALUES'!$D$34*'UNIT VALUES'!$D$36)), 0)</f>
        <v>910779</v>
      </c>
      <c r="AB829" s="168">
        <f>ROUND(IF(C829="22",IF(U829&gt;V829,S829*'UNIT VALUES'!$D$40*'UNIT VALUES'!$D$44,0),IF(U829&gt;V829,S829*'UNIT VALUES'!$D$30*'UNIT VALUES'!$D$36)), 0)</f>
        <v>0</v>
      </c>
      <c r="AC829" s="168">
        <f>ROUND(IF(U829&gt;V829,0,IF(T829&gt;1, IF(C829="66", T829*'UNIT VALUES'!$D$33*'UNIT VALUES'!$D$36,T829*'UNIT VALUES'!$D$32*'UNIT VALUES'!$D$36),0)),0)</f>
        <v>570571</v>
      </c>
      <c r="AD829" t="str">
        <f t="shared" si="26"/>
        <v>364212</v>
      </c>
    </row>
    <row r="830" spans="1:30" x14ac:dyDescent="0.25">
      <c r="A830" s="176" t="s">
        <v>6292</v>
      </c>
      <c r="B830" s="176" t="s">
        <v>2259</v>
      </c>
      <c r="C830" s="176" t="s">
        <v>47</v>
      </c>
      <c r="D830" s="176" t="s">
        <v>48</v>
      </c>
      <c r="E830" s="176" t="s">
        <v>2260</v>
      </c>
      <c r="F830" s="176" t="s">
        <v>2325</v>
      </c>
      <c r="G830" s="176" t="s">
        <v>243</v>
      </c>
      <c r="H830" s="176" t="s">
        <v>23</v>
      </c>
      <c r="I830" s="176" t="s">
        <v>2326</v>
      </c>
      <c r="J830" s="176" t="s">
        <v>4652</v>
      </c>
      <c r="K830" s="176" t="s">
        <v>3346</v>
      </c>
      <c r="L830" s="176" t="s">
        <v>6293</v>
      </c>
      <c r="M830" s="177">
        <v>23438</v>
      </c>
      <c r="N830" s="177">
        <v>23438</v>
      </c>
      <c r="O830" s="177">
        <v>28200</v>
      </c>
      <c r="P830" s="177">
        <v>0</v>
      </c>
      <c r="Q830" s="177">
        <v>9452</v>
      </c>
      <c r="R830" s="177">
        <v>6822</v>
      </c>
      <c r="S830" s="177">
        <v>791</v>
      </c>
      <c r="T830" s="24">
        <f>IF(P830&gt;0, ROUND(IF(IF(OR(C830="51", C830="52", C830="66"), (L830*'UNIT VALUES'!$C$26)-CALCS!P830,0)&gt;0, IF(OR(C830="51", C830="52", C830="66"), (L830*'UNIT VALUES'!$C$26)-CALCS!P830,0), 0), 0), ROUND(IF(IF(OR(C830="51", C830="52", C830="66"), (L830*'UNIT VALUES'!$C$26)-CALCS!O830,0)&gt;0, IF(OR(C830="51", C830="52", C830="66"), (L830*'UNIT VALUES'!$C$26)-CALCS!O830,0), 0), 0))</f>
        <v>20741</v>
      </c>
      <c r="U830" s="25">
        <f>IF(C830="22", (O830*'UNIT VALUES'!$D$38)+(Q830*'UNIT VALUES'!$D$39)+(S830*'UNIT VALUES'!$D$40), (O830*'UNIT VALUES'!$D$28)+(Q830*'UNIT VALUES'!$D$29)+(S830*'UNIT VALUES'!$D$30))</f>
        <v>451726.9492639071</v>
      </c>
      <c r="V830" s="25">
        <f>IF(C830="22",(O830*'UNIT VALUES'!$D$41)+(Q830*'UNIT VALUES'!$D$42)+(R830*'UNIT VALUES'!$D$43),IF(C830="66",(Q830*'UNIT VALUES'!$D$31)+(T830*'UNIT VALUES'!$D$33)+(R830*'UNIT VALUES'!$D$34),(Q830*'UNIT VALUES'!$D$31)+(T830*'UNIT VALUES'!$D$32)+(R830*'UNIT VALUES'!$D$34)))</f>
        <v>978524.45505091874</v>
      </c>
      <c r="W830" s="25">
        <f t="shared" ref="W830:W892" si="27">ROUND(IF(U830&gt;V830,U830,V830), 0)</f>
        <v>978524</v>
      </c>
      <c r="X830" s="30">
        <f>ROUND(IF(C830="22", W830*'UNIT VALUES'!$D$44, W830*'UNIT VALUES'!$D$36), 0)</f>
        <v>855426</v>
      </c>
      <c r="Y830" s="168">
        <f>ROUND(IF(C830="22", IF(U830&gt;V830,O830*'UNIT VALUES'!$D$38*'UNIT VALUES'!$D$44,O830*'UNIT VALUES'!$D$41*'UNIT VALUES'!$D$44),IF(U830&gt;V830, O830*'UNIT VALUES'!$D$28*'UNIT VALUES'!$D$36,0)), 0)</f>
        <v>0</v>
      </c>
      <c r="Z830" s="168">
        <f>ROUND(IF(C830="22", IF(U830&gt;V830,Q830*'UNIT VALUES'!$D$39*'UNIT VALUES'!$D$44,Q830*'UNIT VALUES'!$D$42*'UNIT VALUES'!$D$44), IF(U830&gt;V830, Q830*'UNIT VALUES'!$D$29*'UNIT VALUES'!$D$36, Q830*'UNIT VALUES'!$D$31*'UNIT VALUES'!$D$36)),0)</f>
        <v>138445</v>
      </c>
      <c r="AA830" s="168">
        <f>ROUND(IF(C830="22", IF(U830&gt;V830,0,R830*'UNIT VALUES'!$D$43*'UNIT VALUES'!$D$44),IF(CALCS!U830&gt;CALCS!V830,0,CALCS!R830*'UNIT VALUES'!$D$34*'UNIT VALUES'!$D$36)), 0)</f>
        <v>488239</v>
      </c>
      <c r="AB830" s="168">
        <f>ROUND(IF(C830="22",IF(U830&gt;V830,S830*'UNIT VALUES'!$D$40*'UNIT VALUES'!$D$44,0),IF(U830&gt;V830,S830*'UNIT VALUES'!$D$30*'UNIT VALUES'!$D$36)), 0)</f>
        <v>0</v>
      </c>
      <c r="AC830" s="168">
        <f>ROUND(IF(U830&gt;V830,0,IF(T830&gt;1, IF(C830="66", T830*'UNIT VALUES'!$D$33*'UNIT VALUES'!$D$36,T830*'UNIT VALUES'!$D$32*'UNIT VALUES'!$D$36),0)),0)</f>
        <v>228742</v>
      </c>
      <c r="AD830" t="str">
        <f t="shared" si="26"/>
        <v>364320</v>
      </c>
    </row>
    <row r="831" spans="1:30" x14ac:dyDescent="0.25">
      <c r="A831" s="176" t="s">
        <v>6294</v>
      </c>
      <c r="B831" s="176" t="s">
        <v>2259</v>
      </c>
      <c r="C831" s="176" t="s">
        <v>47</v>
      </c>
      <c r="D831" s="176" t="s">
        <v>48</v>
      </c>
      <c r="E831" s="176" t="s">
        <v>2260</v>
      </c>
      <c r="F831" s="176" t="s">
        <v>2328</v>
      </c>
      <c r="G831" s="176" t="s">
        <v>131</v>
      </c>
      <c r="H831" s="176" t="s">
        <v>23</v>
      </c>
      <c r="I831" s="176" t="s">
        <v>2329</v>
      </c>
      <c r="J831" s="176" t="s">
        <v>4652</v>
      </c>
      <c r="K831" s="176" t="s">
        <v>3346</v>
      </c>
      <c r="L831" s="176" t="s">
        <v>6295</v>
      </c>
      <c r="M831" s="177">
        <v>70794</v>
      </c>
      <c r="N831" s="177">
        <v>70794</v>
      </c>
      <c r="O831" s="177">
        <v>79557</v>
      </c>
      <c r="P831" s="177">
        <v>0</v>
      </c>
      <c r="Q831" s="177">
        <v>8484</v>
      </c>
      <c r="R831" s="177">
        <v>11944</v>
      </c>
      <c r="S831" s="177">
        <v>1497</v>
      </c>
      <c r="T831" s="24">
        <f>IF(P831&gt;0, ROUND(IF(IF(OR(C831="51", C831="52", C831="66"), (L831*'UNIT VALUES'!$C$26)-CALCS!P831,0)&gt;0, IF(OR(C831="51", C831="52", C831="66"), (L831*'UNIT VALUES'!$C$26)-CALCS!P831,0), 0), 0), ROUND(IF(IF(OR(C831="51", C831="52", C831="66"), (L831*'UNIT VALUES'!$C$26)-CALCS!O831,0)&gt;0, IF(OR(C831="51", C831="52", C831="66"), (L831*'UNIT VALUES'!$C$26)-CALCS!O831,0), 0), 0))</f>
        <v>41790</v>
      </c>
      <c r="U831" s="25">
        <f>IF(C831="22", (O831*'UNIT VALUES'!$D$38)+(Q831*'UNIT VALUES'!$D$39)+(S831*'UNIT VALUES'!$D$40), (O831*'UNIT VALUES'!$D$28)+(Q831*'UNIT VALUES'!$D$29)+(S831*'UNIT VALUES'!$D$30))</f>
        <v>646763.34600155009</v>
      </c>
      <c r="V831" s="25">
        <f>IF(C831="22",(O831*'UNIT VALUES'!$D$41)+(Q831*'UNIT VALUES'!$D$42)+(R831*'UNIT VALUES'!$D$43),IF(C831="66",(Q831*'UNIT VALUES'!$D$31)+(T831*'UNIT VALUES'!$D$33)+(R831*'UNIT VALUES'!$D$34),(Q831*'UNIT VALUES'!$D$31)+(T831*'UNIT VALUES'!$D$32)+(R831*'UNIT VALUES'!$D$34)))</f>
        <v>1647174.2254146454</v>
      </c>
      <c r="W831" s="25">
        <f t="shared" si="27"/>
        <v>1647174</v>
      </c>
      <c r="X831" s="30">
        <f>ROUND(IF(C831="22", W831*'UNIT VALUES'!$D$44, W831*'UNIT VALUES'!$D$36), 0)</f>
        <v>1439960</v>
      </c>
      <c r="Y831" s="168">
        <f>ROUND(IF(C831="22", IF(U831&gt;V831,O831*'UNIT VALUES'!$D$38*'UNIT VALUES'!$D$44,O831*'UNIT VALUES'!$D$41*'UNIT VALUES'!$D$44),IF(U831&gt;V831, O831*'UNIT VALUES'!$D$28*'UNIT VALUES'!$D$36,0)), 0)</f>
        <v>0</v>
      </c>
      <c r="Z831" s="168">
        <f>ROUND(IF(C831="22", IF(U831&gt;V831,Q831*'UNIT VALUES'!$D$39*'UNIT VALUES'!$D$44,Q831*'UNIT VALUES'!$D$42*'UNIT VALUES'!$D$44), IF(U831&gt;V831, Q831*'UNIT VALUES'!$D$29*'UNIT VALUES'!$D$36, Q831*'UNIT VALUES'!$D$31*'UNIT VALUES'!$D$36)),0)</f>
        <v>124266</v>
      </c>
      <c r="AA831" s="168">
        <f>ROUND(IF(C831="22", IF(U831&gt;V831,0,R831*'UNIT VALUES'!$D$43*'UNIT VALUES'!$D$44),IF(CALCS!U831&gt;CALCS!V831,0,CALCS!R831*'UNIT VALUES'!$D$34*'UNIT VALUES'!$D$36)), 0)</f>
        <v>854813</v>
      </c>
      <c r="AB831" s="168">
        <f>ROUND(IF(C831="22",IF(U831&gt;V831,S831*'UNIT VALUES'!$D$40*'UNIT VALUES'!$D$44,0),IF(U831&gt;V831,S831*'UNIT VALUES'!$D$30*'UNIT VALUES'!$D$36)), 0)</f>
        <v>0</v>
      </c>
      <c r="AC831" s="168">
        <f>ROUND(IF(U831&gt;V831,0,IF(T831&gt;1, IF(C831="66", T831*'UNIT VALUES'!$D$33*'UNIT VALUES'!$D$36,T831*'UNIT VALUES'!$D$32*'UNIT VALUES'!$D$36),0)),0)</f>
        <v>460882</v>
      </c>
      <c r="AD831" t="str">
        <f t="shared" si="26"/>
        <v>364408</v>
      </c>
    </row>
    <row r="832" spans="1:30" x14ac:dyDescent="0.25">
      <c r="A832" s="176" t="s">
        <v>6249</v>
      </c>
      <c r="B832" s="176" t="s">
        <v>2259</v>
      </c>
      <c r="C832" s="176" t="s">
        <v>27</v>
      </c>
      <c r="D832" s="176" t="s">
        <v>28</v>
      </c>
      <c r="E832" s="176" t="s">
        <v>2260</v>
      </c>
      <c r="F832" s="176" t="s">
        <v>2330</v>
      </c>
      <c r="G832" s="176" t="s">
        <v>22</v>
      </c>
      <c r="H832" s="176" t="s">
        <v>23</v>
      </c>
      <c r="I832" s="176" t="s">
        <v>88</v>
      </c>
      <c r="J832" s="176" t="s">
        <v>4652</v>
      </c>
      <c r="K832" s="176" t="s">
        <v>3346</v>
      </c>
      <c r="L832" s="176" t="s">
        <v>6296</v>
      </c>
      <c r="M832" s="177">
        <v>7078809</v>
      </c>
      <c r="N832" s="177">
        <v>7071639</v>
      </c>
      <c r="O832" s="177">
        <v>8537673</v>
      </c>
      <c r="P832" s="177">
        <v>0</v>
      </c>
      <c r="Q832" s="177">
        <v>1710872</v>
      </c>
      <c r="R832" s="177">
        <v>1397052</v>
      </c>
      <c r="S832" s="177">
        <v>279209</v>
      </c>
      <c r="T832" s="24">
        <f>IF(P832&gt;0, ROUND(IF(IF(OR(C832="51", C832="52", C832="66"), (L832*'UNIT VALUES'!$C$26)-CALCS!P832,0)&gt;0, IF(OR(C832="51", C832="52", C832="66"), (L832*'UNIT VALUES'!$C$26)-CALCS!P832,0), 0), 0), ROUND(IF(IF(OR(C832="51", C832="52", C832="66"), (L832*'UNIT VALUES'!$C$26)-CALCS!O832,0)&gt;0, IF(OR(C832="51", C832="52", C832="66"), (L832*'UNIT VALUES'!$C$26)-CALCS!O832,0), 0), 0))</f>
        <v>3756282</v>
      </c>
      <c r="U832" s="25">
        <f>IF(C832="22", (O832*'UNIT VALUES'!$D$38)+(Q832*'UNIT VALUES'!$D$39)+(S832*'UNIT VALUES'!$D$40), (O832*'UNIT VALUES'!$D$28)+(Q832*'UNIT VALUES'!$D$29)+(S832*'UNIT VALUES'!$D$30))</f>
        <v>111113438.87912115</v>
      </c>
      <c r="V832" s="25">
        <f>IF(C832="22",(O832*'UNIT VALUES'!$D$41)+(Q832*'UNIT VALUES'!$D$42)+(R832*'UNIT VALUES'!$D$43),IF(C832="66",(Q832*'UNIT VALUES'!$D$31)+(T832*'UNIT VALUES'!$D$33)+(R832*'UNIT VALUES'!$D$34),(Q832*'UNIT VALUES'!$D$31)+(T832*'UNIT VALUES'!$D$32)+(R832*'UNIT VALUES'!$D$34)))</f>
        <v>190425787.94504374</v>
      </c>
      <c r="W832" s="25">
        <f t="shared" si="27"/>
        <v>190425788</v>
      </c>
      <c r="X832" s="30">
        <f>ROUND(IF(C832="22", W832*'UNIT VALUES'!$D$44, W832*'UNIT VALUES'!$D$36), 0)</f>
        <v>166470334</v>
      </c>
      <c r="Y832" s="168">
        <f>ROUND(IF(C832="22", IF(U832&gt;V832,O832*'UNIT VALUES'!$D$38*'UNIT VALUES'!$D$44,O832*'UNIT VALUES'!$D$41*'UNIT VALUES'!$D$44),IF(U832&gt;V832, O832*'UNIT VALUES'!$D$28*'UNIT VALUES'!$D$36,0)), 0)</f>
        <v>0</v>
      </c>
      <c r="Z832" s="168">
        <f>ROUND(IF(C832="22", IF(U832&gt;V832,Q832*'UNIT VALUES'!$D$39*'UNIT VALUES'!$D$44,Q832*'UNIT VALUES'!$D$42*'UNIT VALUES'!$D$44), IF(U832&gt;V832, Q832*'UNIT VALUES'!$D$29*'UNIT VALUES'!$D$36, Q832*'UNIT VALUES'!$D$31*'UNIT VALUES'!$D$36)),0)</f>
        <v>25059378</v>
      </c>
      <c r="AA832" s="168">
        <f>ROUND(IF(C832="22", IF(U832&gt;V832,0,R832*'UNIT VALUES'!$D$43*'UNIT VALUES'!$D$44),IF(CALCS!U832&gt;CALCS!V832,0,CALCS!R832*'UNIT VALUES'!$D$34*'UNIT VALUES'!$D$36)), 0)</f>
        <v>99984738</v>
      </c>
      <c r="AB832" s="168">
        <f>ROUND(IF(C832="22",IF(U832&gt;V832,S832*'UNIT VALUES'!$D$40*'UNIT VALUES'!$D$44,0),IF(U832&gt;V832,S832*'UNIT VALUES'!$D$30*'UNIT VALUES'!$D$36)), 0)</f>
        <v>0</v>
      </c>
      <c r="AC832" s="168">
        <f>ROUND(IF(U832&gt;V832,0,IF(T832&gt;1, IF(C832="66", T832*'UNIT VALUES'!$D$33*'UNIT VALUES'!$D$36,T832*'UNIT VALUES'!$D$32*'UNIT VALUES'!$D$36),0)),0)</f>
        <v>41426217</v>
      </c>
      <c r="AD832" t="str">
        <f t="shared" si="26"/>
        <v>364436</v>
      </c>
    </row>
    <row r="833" spans="1:30" x14ac:dyDescent="0.25">
      <c r="A833" s="176" t="s">
        <v>6297</v>
      </c>
      <c r="B833" s="176" t="s">
        <v>2259</v>
      </c>
      <c r="C833" s="176" t="s">
        <v>27</v>
      </c>
      <c r="D833" s="176" t="s">
        <v>28</v>
      </c>
      <c r="E833" s="176" t="s">
        <v>2260</v>
      </c>
      <c r="F833" s="176" t="s">
        <v>2332</v>
      </c>
      <c r="G833" s="176" t="s">
        <v>1207</v>
      </c>
      <c r="H833" s="176" t="s">
        <v>23</v>
      </c>
      <c r="I833" s="176" t="s">
        <v>2333</v>
      </c>
      <c r="J833" s="176" t="s">
        <v>2266</v>
      </c>
      <c r="K833" s="176" t="s">
        <v>3347</v>
      </c>
      <c r="L833" s="176" t="s">
        <v>6298</v>
      </c>
      <c r="M833" s="177">
        <v>71384</v>
      </c>
      <c r="N833" s="177">
        <v>71384</v>
      </c>
      <c r="O833" s="177">
        <v>48632</v>
      </c>
      <c r="P833" s="177">
        <v>0</v>
      </c>
      <c r="Q833" s="177">
        <v>13116</v>
      </c>
      <c r="R833" s="177">
        <v>12696</v>
      </c>
      <c r="S833" s="177">
        <v>211</v>
      </c>
      <c r="T833" s="24">
        <f>IF(P833&gt;0, ROUND(IF(IF(OR(C833="51", C833="52", C833="66"), (L833*'UNIT VALUES'!$C$26)-CALCS!P833,0)&gt;0, IF(OR(C833="51", C833="52", C833="66"), (L833*'UNIT VALUES'!$C$26)-CALCS!P833,0), 0), 0), ROUND(IF(IF(OR(C833="51", C833="52", C833="66"), (L833*'UNIT VALUES'!$C$26)-CALCS!O833,0)&gt;0, IF(OR(C833="51", C833="52", C833="66"), (L833*'UNIT VALUES'!$C$26)-CALCS!O833,0), 0), 0))</f>
        <v>113130</v>
      </c>
      <c r="U833" s="25">
        <f>IF(C833="22", (O833*'UNIT VALUES'!$D$38)+(Q833*'UNIT VALUES'!$D$39)+(S833*'UNIT VALUES'!$D$40), (O833*'UNIT VALUES'!$D$28)+(Q833*'UNIT VALUES'!$D$29)+(S833*'UNIT VALUES'!$D$30))</f>
        <v>501853.41535966948</v>
      </c>
      <c r="V833" s="25">
        <f>IF(C833="22",(O833*'UNIT VALUES'!$D$41)+(Q833*'UNIT VALUES'!$D$42)+(R833*'UNIT VALUES'!$D$43),IF(C833="66",(Q833*'UNIT VALUES'!$D$31)+(T833*'UNIT VALUES'!$D$33)+(R833*'UNIT VALUES'!$D$34),(Q833*'UNIT VALUES'!$D$31)+(T833*'UNIT VALUES'!$D$32)+(R833*'UNIT VALUES'!$D$34)))</f>
        <v>2686339.9933466641</v>
      </c>
      <c r="W833" s="25">
        <f t="shared" si="27"/>
        <v>2686340</v>
      </c>
      <c r="X833" s="30">
        <f>ROUND(IF(C833="22", W833*'UNIT VALUES'!$D$44, W833*'UNIT VALUES'!$D$36), 0)</f>
        <v>2348400</v>
      </c>
      <c r="Y833" s="168">
        <f>ROUND(IF(C833="22", IF(U833&gt;V833,O833*'UNIT VALUES'!$D$38*'UNIT VALUES'!$D$44,O833*'UNIT VALUES'!$D$41*'UNIT VALUES'!$D$44),IF(U833&gt;V833, O833*'UNIT VALUES'!$D$28*'UNIT VALUES'!$D$36,0)), 0)</f>
        <v>0</v>
      </c>
      <c r="Z833" s="168">
        <f>ROUND(IF(C833="22", IF(U833&gt;V833,Q833*'UNIT VALUES'!$D$39*'UNIT VALUES'!$D$44,Q833*'UNIT VALUES'!$D$42*'UNIT VALUES'!$D$44), IF(U833&gt;V833, Q833*'UNIT VALUES'!$D$29*'UNIT VALUES'!$D$36, Q833*'UNIT VALUES'!$D$31*'UNIT VALUES'!$D$36)),0)</f>
        <v>192112</v>
      </c>
      <c r="AA833" s="168">
        <f>ROUND(IF(C833="22", IF(U833&gt;V833,0,R833*'UNIT VALUES'!$D$43*'UNIT VALUES'!$D$44),IF(CALCS!U833&gt;CALCS!V833,0,CALCS!R833*'UNIT VALUES'!$D$34*'UNIT VALUES'!$D$36)), 0)</f>
        <v>908632</v>
      </c>
      <c r="AB833" s="168">
        <f>ROUND(IF(C833="22",IF(U833&gt;V833,S833*'UNIT VALUES'!$D$40*'UNIT VALUES'!$D$44,0),IF(U833&gt;V833,S833*'UNIT VALUES'!$D$30*'UNIT VALUES'!$D$36)), 0)</f>
        <v>0</v>
      </c>
      <c r="AC833" s="168">
        <f>ROUND(IF(U833&gt;V833,0,IF(T833&gt;1, IF(C833="66", T833*'UNIT VALUES'!$D$33*'UNIT VALUES'!$D$36,T833*'UNIT VALUES'!$D$32*'UNIT VALUES'!$D$36),0)),0)</f>
        <v>1247656</v>
      </c>
      <c r="AD833" t="str">
        <f t="shared" ref="AD833:AD896" si="28">E833&amp;F833</f>
        <v>364448</v>
      </c>
    </row>
    <row r="834" spans="1:30" x14ac:dyDescent="0.25">
      <c r="A834" s="176" t="s">
        <v>6299</v>
      </c>
      <c r="B834" s="176" t="s">
        <v>2259</v>
      </c>
      <c r="C834" s="176" t="s">
        <v>47</v>
      </c>
      <c r="D834" s="176" t="s">
        <v>48</v>
      </c>
      <c r="E834" s="176" t="s">
        <v>2260</v>
      </c>
      <c r="F834" s="176" t="s">
        <v>2335</v>
      </c>
      <c r="G834" s="176" t="s">
        <v>215</v>
      </c>
      <c r="H834" s="176" t="s">
        <v>23</v>
      </c>
      <c r="I834" s="176" t="s">
        <v>2336</v>
      </c>
      <c r="J834" s="176" t="s">
        <v>4653</v>
      </c>
      <c r="K834" s="176" t="s">
        <v>3346</v>
      </c>
      <c r="L834" s="176" t="s">
        <v>6300</v>
      </c>
      <c r="M834" s="177">
        <v>29757</v>
      </c>
      <c r="N834" s="177">
        <v>29757</v>
      </c>
      <c r="O834" s="177">
        <v>30267</v>
      </c>
      <c r="P834" s="177">
        <v>0</v>
      </c>
      <c r="Q834" s="177">
        <v>7159</v>
      </c>
      <c r="R834" s="177">
        <v>5652</v>
      </c>
      <c r="S834" s="177">
        <v>855</v>
      </c>
      <c r="T834" s="24">
        <f>IF(P834&gt;0, ROUND(IF(IF(OR(C834="51", C834="52", C834="66"), (L834*'UNIT VALUES'!$C$26)-CALCS!P834,0)&gt;0, IF(OR(C834="51", C834="52", C834="66"), (L834*'UNIT VALUES'!$C$26)-CALCS!P834,0), 0), 0), ROUND(IF(IF(OR(C834="51", C834="52", C834="66"), (L834*'UNIT VALUES'!$C$26)-CALCS!O834,0)&gt;0, IF(OR(C834="51", C834="52", C834="66"), (L834*'UNIT VALUES'!$C$26)-CALCS!O834,0), 0), 0))</f>
        <v>30287</v>
      </c>
      <c r="U834" s="25">
        <f>IF(C834="22", (O834*'UNIT VALUES'!$D$38)+(Q834*'UNIT VALUES'!$D$39)+(S834*'UNIT VALUES'!$D$40), (O834*'UNIT VALUES'!$D$28)+(Q834*'UNIT VALUES'!$D$29)+(S834*'UNIT VALUES'!$D$30))</f>
        <v>402442.30533249181</v>
      </c>
      <c r="V834" s="25">
        <f>IF(C834="22",(O834*'UNIT VALUES'!$D$41)+(Q834*'UNIT VALUES'!$D$42)+(R834*'UNIT VALUES'!$D$43),IF(C834="66",(Q834*'UNIT VALUES'!$D$31)+(T834*'UNIT VALUES'!$D$33)+(R834*'UNIT VALUES'!$D$34),(Q834*'UNIT VALUES'!$D$31)+(T834*'UNIT VALUES'!$D$32)+(R834*'UNIT VALUES'!$D$34)))</f>
        <v>964748.82183676772</v>
      </c>
      <c r="W834" s="25">
        <f t="shared" si="27"/>
        <v>964749</v>
      </c>
      <c r="X834" s="30">
        <f>ROUND(IF(C834="22", W834*'UNIT VALUES'!$D$44, W834*'UNIT VALUES'!$D$36), 0)</f>
        <v>843384</v>
      </c>
      <c r="Y834" s="168">
        <f>ROUND(IF(C834="22", IF(U834&gt;V834,O834*'UNIT VALUES'!$D$38*'UNIT VALUES'!$D$44,O834*'UNIT VALUES'!$D$41*'UNIT VALUES'!$D$44),IF(U834&gt;V834, O834*'UNIT VALUES'!$D$28*'UNIT VALUES'!$D$36,0)), 0)</f>
        <v>0</v>
      </c>
      <c r="Z834" s="168">
        <f>ROUND(IF(C834="22", IF(U834&gt;V834,Q834*'UNIT VALUES'!$D$39*'UNIT VALUES'!$D$44,Q834*'UNIT VALUES'!$D$42*'UNIT VALUES'!$D$44), IF(U834&gt;V834, Q834*'UNIT VALUES'!$D$29*'UNIT VALUES'!$D$36, Q834*'UNIT VALUES'!$D$31*'UNIT VALUES'!$D$36)),0)</f>
        <v>104859</v>
      </c>
      <c r="AA834" s="168">
        <f>ROUND(IF(C834="22", IF(U834&gt;V834,0,R834*'UNIT VALUES'!$D$43*'UNIT VALUES'!$D$44),IF(CALCS!U834&gt;CALCS!V834,0,CALCS!R834*'UNIT VALUES'!$D$34*'UNIT VALUES'!$D$36)), 0)</f>
        <v>404504</v>
      </c>
      <c r="AB834" s="168">
        <f>ROUND(IF(C834="22",IF(U834&gt;V834,S834*'UNIT VALUES'!$D$40*'UNIT VALUES'!$D$44,0),IF(U834&gt;V834,S834*'UNIT VALUES'!$D$30*'UNIT VALUES'!$D$36)), 0)</f>
        <v>0</v>
      </c>
      <c r="AC834" s="168">
        <f>ROUND(IF(U834&gt;V834,0,IF(T834&gt;1, IF(C834="66", T834*'UNIT VALUES'!$D$33*'UNIT VALUES'!$D$36,T834*'UNIT VALUES'!$D$32*'UNIT VALUES'!$D$36),0)),0)</f>
        <v>334021</v>
      </c>
      <c r="AD834" t="str">
        <f t="shared" si="28"/>
        <v>365312</v>
      </c>
    </row>
    <row r="835" spans="1:30" x14ac:dyDescent="0.25">
      <c r="A835" s="176" t="s">
        <v>5980</v>
      </c>
      <c r="B835" s="176" t="s">
        <v>2259</v>
      </c>
      <c r="C835" s="176" t="s">
        <v>27</v>
      </c>
      <c r="D835" s="176" t="s">
        <v>28</v>
      </c>
      <c r="E835" s="176" t="s">
        <v>2260</v>
      </c>
      <c r="F835" s="176" t="s">
        <v>2337</v>
      </c>
      <c r="G835" s="176" t="s">
        <v>71</v>
      </c>
      <c r="H835" s="176" t="s">
        <v>23</v>
      </c>
      <c r="I835" s="176" t="s">
        <v>1075</v>
      </c>
      <c r="J835" s="176" t="s">
        <v>2299</v>
      </c>
      <c r="K835" s="176" t="s">
        <v>3347</v>
      </c>
      <c r="L835" s="176" t="s">
        <v>6301</v>
      </c>
      <c r="M835" s="177">
        <v>241811</v>
      </c>
      <c r="N835" s="177">
        <v>241741</v>
      </c>
      <c r="O835" s="177">
        <v>208880</v>
      </c>
      <c r="P835" s="177">
        <v>0</v>
      </c>
      <c r="Q835" s="177">
        <v>67443</v>
      </c>
      <c r="R835" s="177">
        <v>53770</v>
      </c>
      <c r="S835" s="177">
        <v>1773</v>
      </c>
      <c r="T835" s="24">
        <f>IF(P835&gt;0, ROUND(IF(IF(OR(C835="51", C835="52", C835="66"), (L835*'UNIT VALUES'!$C$26)-CALCS!P835,0)&gt;0, IF(OR(C835="51", C835="52", C835="66"), (L835*'UNIT VALUES'!$C$26)-CALCS!P835,0), 0), 0), ROUND(IF(IF(OR(C835="51", C835="52", C835="66"), (L835*'UNIT VALUES'!$C$26)-CALCS!O835,0)&gt;0, IF(OR(C835="51", C835="52", C835="66"), (L835*'UNIT VALUES'!$C$26)-CALCS!O835,0), 0), 0))</f>
        <v>294461</v>
      </c>
      <c r="U835" s="25">
        <f>IF(C835="22", (O835*'UNIT VALUES'!$D$38)+(Q835*'UNIT VALUES'!$D$39)+(S835*'UNIT VALUES'!$D$40), (O835*'UNIT VALUES'!$D$28)+(Q835*'UNIT VALUES'!$D$29)+(S835*'UNIT VALUES'!$D$30))</f>
        <v>2607208.2721185936</v>
      </c>
      <c r="V835" s="25">
        <f>IF(C835="22",(O835*'UNIT VALUES'!$D$41)+(Q835*'UNIT VALUES'!$D$42)+(R835*'UNIT VALUES'!$D$43),IF(C835="66",(Q835*'UNIT VALUES'!$D$31)+(T835*'UNIT VALUES'!$D$33)+(R835*'UNIT VALUES'!$D$34),(Q835*'UNIT VALUES'!$D$31)+(T835*'UNIT VALUES'!$D$32)+(R835*'UNIT VALUES'!$D$34)))</f>
        <v>9246786.6987539604</v>
      </c>
      <c r="W835" s="25">
        <f t="shared" si="27"/>
        <v>9246787</v>
      </c>
      <c r="X835" s="30">
        <f>ROUND(IF(C835="22", W835*'UNIT VALUES'!$D$44, W835*'UNIT VALUES'!$D$36), 0)</f>
        <v>8083547</v>
      </c>
      <c r="Y835" s="168">
        <f>ROUND(IF(C835="22", IF(U835&gt;V835,O835*'UNIT VALUES'!$D$38*'UNIT VALUES'!$D$44,O835*'UNIT VALUES'!$D$41*'UNIT VALUES'!$D$44),IF(U835&gt;V835, O835*'UNIT VALUES'!$D$28*'UNIT VALUES'!$D$36,0)), 0)</f>
        <v>0</v>
      </c>
      <c r="Z835" s="168">
        <f>ROUND(IF(C835="22", IF(U835&gt;V835,Q835*'UNIT VALUES'!$D$39*'UNIT VALUES'!$D$44,Q835*'UNIT VALUES'!$D$42*'UNIT VALUES'!$D$44), IF(U835&gt;V835, Q835*'UNIT VALUES'!$D$29*'UNIT VALUES'!$D$36, Q835*'UNIT VALUES'!$D$31*'UNIT VALUES'!$D$36)),0)</f>
        <v>987847</v>
      </c>
      <c r="AA835" s="168">
        <f>ROUND(IF(C835="22", IF(U835&gt;V835,0,R835*'UNIT VALUES'!$D$43*'UNIT VALUES'!$D$44),IF(CALCS!U835&gt;CALCS!V835,0,CALCS!R835*'UNIT VALUES'!$D$34*'UNIT VALUES'!$D$36)), 0)</f>
        <v>3848231</v>
      </c>
      <c r="AB835" s="168">
        <f>ROUND(IF(C835="22",IF(U835&gt;V835,S835*'UNIT VALUES'!$D$40*'UNIT VALUES'!$D$44,0),IF(U835&gt;V835,S835*'UNIT VALUES'!$D$30*'UNIT VALUES'!$D$36)), 0)</f>
        <v>0</v>
      </c>
      <c r="AC835" s="168">
        <f>ROUND(IF(U835&gt;V835,0,IF(T835&gt;1, IF(C835="66", T835*'UNIT VALUES'!$D$33*'UNIT VALUES'!$D$36,T835*'UNIT VALUES'!$D$32*'UNIT VALUES'!$D$36),0)),0)</f>
        <v>3247468</v>
      </c>
      <c r="AD835" t="str">
        <f t="shared" si="28"/>
        <v>365544</v>
      </c>
    </row>
    <row r="836" spans="1:30" x14ac:dyDescent="0.25">
      <c r="A836" s="176" t="s">
        <v>5484</v>
      </c>
      <c r="B836" s="176" t="s">
        <v>2259</v>
      </c>
      <c r="C836" s="176" t="s">
        <v>27</v>
      </c>
      <c r="D836" s="176" t="s">
        <v>28</v>
      </c>
      <c r="E836" s="176" t="s">
        <v>2260</v>
      </c>
      <c r="F836" s="176" t="s">
        <v>2338</v>
      </c>
      <c r="G836" s="176" t="s">
        <v>274</v>
      </c>
      <c r="H836" s="176" t="s">
        <v>23</v>
      </c>
      <c r="I836" s="176" t="s">
        <v>2339</v>
      </c>
      <c r="J836" s="176" t="s">
        <v>1281</v>
      </c>
      <c r="K836" s="176" t="s">
        <v>3347</v>
      </c>
      <c r="L836" s="176" t="s">
        <v>6302</v>
      </c>
      <c r="M836" s="177">
        <v>43826</v>
      </c>
      <c r="N836" s="177">
        <v>43826</v>
      </c>
      <c r="O836" s="177">
        <v>32415</v>
      </c>
      <c r="P836" s="177">
        <v>0</v>
      </c>
      <c r="Q836" s="177">
        <v>5680</v>
      </c>
      <c r="R836" s="177">
        <v>5424</v>
      </c>
      <c r="S836" s="177">
        <v>191</v>
      </c>
      <c r="T836" s="24">
        <f>IF(P836&gt;0, ROUND(IF(IF(OR(C836="51", C836="52", C836="66"), (L836*'UNIT VALUES'!$C$26)-CALCS!P836,0)&gt;0, IF(OR(C836="51", C836="52", C836="66"), (L836*'UNIT VALUES'!$C$26)-CALCS!P836,0), 0), 0), ROUND(IF(IF(OR(C836="51", C836="52", C836="66"), (L836*'UNIT VALUES'!$C$26)-CALCS!O836,0)&gt;0, IF(OR(C836="51", C836="52", C836="66"), (L836*'UNIT VALUES'!$C$26)-CALCS!O836,0), 0), 0))</f>
        <v>49175</v>
      </c>
      <c r="U836" s="25">
        <f>IF(C836="22", (O836*'UNIT VALUES'!$D$38)+(Q836*'UNIT VALUES'!$D$39)+(S836*'UNIT VALUES'!$D$40), (O836*'UNIT VALUES'!$D$28)+(Q836*'UNIT VALUES'!$D$29)+(S836*'UNIT VALUES'!$D$30))</f>
        <v>257211.02324925456</v>
      </c>
      <c r="V836" s="25">
        <f>IF(C836="22",(O836*'UNIT VALUES'!$D$41)+(Q836*'UNIT VALUES'!$D$42)+(R836*'UNIT VALUES'!$D$43),IF(C836="66",(Q836*'UNIT VALUES'!$D$31)+(T836*'UNIT VALUES'!$D$33)+(R836*'UNIT VALUES'!$D$34),(Q836*'UNIT VALUES'!$D$31)+(T836*'UNIT VALUES'!$D$32)+(R836*'UNIT VALUES'!$D$34)))</f>
        <v>1159585.0125184918</v>
      </c>
      <c r="W836" s="25">
        <f t="shared" si="27"/>
        <v>1159585</v>
      </c>
      <c r="X836" s="30">
        <f>ROUND(IF(C836="22", W836*'UNIT VALUES'!$D$44, W836*'UNIT VALUES'!$D$36), 0)</f>
        <v>1013710</v>
      </c>
      <c r="Y836" s="168">
        <f>ROUND(IF(C836="22", IF(U836&gt;V836,O836*'UNIT VALUES'!$D$38*'UNIT VALUES'!$D$44,O836*'UNIT VALUES'!$D$41*'UNIT VALUES'!$D$44),IF(U836&gt;V836, O836*'UNIT VALUES'!$D$28*'UNIT VALUES'!$D$36,0)), 0)</f>
        <v>0</v>
      </c>
      <c r="Z836" s="168">
        <f>ROUND(IF(C836="22", IF(U836&gt;V836,Q836*'UNIT VALUES'!$D$39*'UNIT VALUES'!$D$44,Q836*'UNIT VALUES'!$D$42*'UNIT VALUES'!$D$44), IF(U836&gt;V836, Q836*'UNIT VALUES'!$D$29*'UNIT VALUES'!$D$36, Q836*'UNIT VALUES'!$D$31*'UNIT VALUES'!$D$36)),0)</f>
        <v>83196</v>
      </c>
      <c r="AA836" s="168">
        <f>ROUND(IF(C836="22", IF(U836&gt;V836,0,R836*'UNIT VALUES'!$D$43*'UNIT VALUES'!$D$44),IF(CALCS!U836&gt;CALCS!V836,0,CALCS!R836*'UNIT VALUES'!$D$34*'UNIT VALUES'!$D$36)), 0)</f>
        <v>388187</v>
      </c>
      <c r="AB836" s="168">
        <f>ROUND(IF(C836="22",IF(U836&gt;V836,S836*'UNIT VALUES'!$D$40*'UNIT VALUES'!$D$44,0),IF(U836&gt;V836,S836*'UNIT VALUES'!$D$30*'UNIT VALUES'!$D$36)), 0)</f>
        <v>0</v>
      </c>
      <c r="AC836" s="168">
        <f>ROUND(IF(U836&gt;V836,0,IF(T836&gt;1, IF(C836="66", T836*'UNIT VALUES'!$D$33*'UNIT VALUES'!$D$36,T836*'UNIT VALUES'!$D$32*'UNIT VALUES'!$D$36),0)),0)</f>
        <v>542327</v>
      </c>
      <c r="AD836" t="str">
        <f t="shared" si="28"/>
        <v>365572</v>
      </c>
    </row>
    <row r="837" spans="1:30" x14ac:dyDescent="0.25">
      <c r="A837" s="176" t="s">
        <v>6303</v>
      </c>
      <c r="B837" s="176" t="s">
        <v>2259</v>
      </c>
      <c r="C837" s="176" t="s">
        <v>47</v>
      </c>
      <c r="D837" s="176" t="s">
        <v>48</v>
      </c>
      <c r="E837" s="176" t="s">
        <v>2260</v>
      </c>
      <c r="F837" s="176" t="s">
        <v>2341</v>
      </c>
      <c r="G837" s="176" t="s">
        <v>156</v>
      </c>
      <c r="H837" s="176" t="s">
        <v>23</v>
      </c>
      <c r="I837" s="176" t="s">
        <v>2342</v>
      </c>
      <c r="J837" s="176" t="s">
        <v>2263</v>
      </c>
      <c r="K837" s="176" t="s">
        <v>3347</v>
      </c>
      <c r="L837" s="176" t="s">
        <v>6304</v>
      </c>
      <c r="M837" s="177">
        <v>23906</v>
      </c>
      <c r="N837" s="177">
        <v>23906</v>
      </c>
      <c r="O837" s="177">
        <v>27763</v>
      </c>
      <c r="P837" s="177">
        <v>0</v>
      </c>
      <c r="Q837" s="177">
        <v>1668</v>
      </c>
      <c r="R837" s="177">
        <v>4048</v>
      </c>
      <c r="S837" s="177">
        <v>58</v>
      </c>
      <c r="T837" s="24">
        <f>IF(P837&gt;0, ROUND(IF(IF(OR(C837="51", C837="52", C837="66"), (L837*'UNIT VALUES'!$C$26)-CALCS!P837,0)&gt;0, IF(OR(C837="51", C837="52", C837="66"), (L837*'UNIT VALUES'!$C$26)-CALCS!P837,0), 0), 0), ROUND(IF(IF(OR(C837="51", C837="52", C837="66"), (L837*'UNIT VALUES'!$C$26)-CALCS!O837,0)&gt;0, IF(OR(C837="51", C837="52", C837="66"), (L837*'UNIT VALUES'!$C$26)-CALCS!O837,0), 0), 0))</f>
        <v>0</v>
      </c>
      <c r="U837" s="25">
        <f>IF(C837="22", (O837*'UNIT VALUES'!$D$38)+(Q837*'UNIT VALUES'!$D$39)+(S837*'UNIT VALUES'!$D$40), (O837*'UNIT VALUES'!$D$28)+(Q837*'UNIT VALUES'!$D$29)+(S837*'UNIT VALUES'!$D$30))</f>
        <v>113789.08536707872</v>
      </c>
      <c r="V837" s="25">
        <f>IF(C837="22",(O837*'UNIT VALUES'!$D$41)+(Q837*'UNIT VALUES'!$D$42)+(R837*'UNIT VALUES'!$D$43),IF(C837="66",(Q837*'UNIT VALUES'!$D$31)+(T837*'UNIT VALUES'!$D$33)+(R837*'UNIT VALUES'!$D$34),(Q837*'UNIT VALUES'!$D$31)+(T837*'UNIT VALUES'!$D$32)+(R837*'UNIT VALUES'!$D$34)))</f>
        <v>359345.67734151438</v>
      </c>
      <c r="W837" s="25">
        <f t="shared" si="27"/>
        <v>359346</v>
      </c>
      <c r="X837" s="30">
        <f>ROUND(IF(C837="22", W837*'UNIT VALUES'!$D$44, W837*'UNIT VALUES'!$D$36), 0)</f>
        <v>314140</v>
      </c>
      <c r="Y837" s="168">
        <f>ROUND(IF(C837="22", IF(U837&gt;V837,O837*'UNIT VALUES'!$D$38*'UNIT VALUES'!$D$44,O837*'UNIT VALUES'!$D$41*'UNIT VALUES'!$D$44),IF(U837&gt;V837, O837*'UNIT VALUES'!$D$28*'UNIT VALUES'!$D$36,0)), 0)</f>
        <v>0</v>
      </c>
      <c r="Z837" s="168">
        <f>ROUND(IF(C837="22", IF(U837&gt;V837,Q837*'UNIT VALUES'!$D$39*'UNIT VALUES'!$D$44,Q837*'UNIT VALUES'!$D$42*'UNIT VALUES'!$D$44), IF(U837&gt;V837, Q837*'UNIT VALUES'!$D$29*'UNIT VALUES'!$D$36, Q837*'UNIT VALUES'!$D$31*'UNIT VALUES'!$D$36)),0)</f>
        <v>24431</v>
      </c>
      <c r="AA837" s="168">
        <f>ROUND(IF(C837="22", IF(U837&gt;V837,0,R837*'UNIT VALUES'!$D$43*'UNIT VALUES'!$D$44),IF(CALCS!U837&gt;CALCS!V837,0,CALCS!R837*'UNIT VALUES'!$D$34*'UNIT VALUES'!$D$36)), 0)</f>
        <v>289709</v>
      </c>
      <c r="AB837" s="168">
        <f>ROUND(IF(C837="22",IF(U837&gt;V837,S837*'UNIT VALUES'!$D$40*'UNIT VALUES'!$D$44,0),IF(U837&gt;V837,S837*'UNIT VALUES'!$D$30*'UNIT VALUES'!$D$36)), 0)</f>
        <v>0</v>
      </c>
      <c r="AC837" s="168">
        <f>ROUND(IF(U837&gt;V837,0,IF(T837&gt;1, IF(C837="66", T837*'UNIT VALUES'!$D$33*'UNIT VALUES'!$D$36,T837*'UNIT VALUES'!$D$32*'UNIT VALUES'!$D$36),0)),0)</f>
        <v>0</v>
      </c>
      <c r="AD837" t="str">
        <f t="shared" si="28"/>
        <v>365800</v>
      </c>
    </row>
    <row r="838" spans="1:30" x14ac:dyDescent="0.25">
      <c r="A838" s="176" t="s">
        <v>6305</v>
      </c>
      <c r="B838" s="176" t="s">
        <v>2259</v>
      </c>
      <c r="C838" s="176" t="s">
        <v>27</v>
      </c>
      <c r="D838" s="176" t="s">
        <v>28</v>
      </c>
      <c r="E838" s="176" t="s">
        <v>2260</v>
      </c>
      <c r="F838" s="176" t="s">
        <v>2344</v>
      </c>
      <c r="G838" s="176" t="s">
        <v>1556</v>
      </c>
      <c r="H838" s="176" t="s">
        <v>23</v>
      </c>
      <c r="I838" s="176" t="s">
        <v>2345</v>
      </c>
      <c r="J838" s="176" t="s">
        <v>2263</v>
      </c>
      <c r="K838" s="176" t="s">
        <v>3347</v>
      </c>
      <c r="L838" s="176" t="s">
        <v>6306</v>
      </c>
      <c r="M838" s="177">
        <v>67972</v>
      </c>
      <c r="N838" s="177">
        <v>67972</v>
      </c>
      <c r="O838" s="177">
        <v>64913</v>
      </c>
      <c r="P838" s="177">
        <v>0</v>
      </c>
      <c r="Q838" s="177">
        <v>14302</v>
      </c>
      <c r="R838" s="177">
        <v>18468</v>
      </c>
      <c r="S838" s="177">
        <v>453</v>
      </c>
      <c r="T838" s="24">
        <f>IF(P838&gt;0, ROUND(IF(IF(OR(C838="51", C838="52", C838="66"), (L838*'UNIT VALUES'!$C$26)-CALCS!P838,0)&gt;0, IF(OR(C838="51", C838="52", C838="66"), (L838*'UNIT VALUES'!$C$26)-CALCS!P838,0), 0), 0), ROUND(IF(IF(OR(C838="51", C838="52", C838="66"), (L838*'UNIT VALUES'!$C$26)-CALCS!O838,0)&gt;0, IF(OR(C838="51", C838="52", C838="66"), (L838*'UNIT VALUES'!$C$26)-CALCS!O838,0), 0), 0))</f>
        <v>64128</v>
      </c>
      <c r="U838" s="25">
        <f>IF(C838="22", (O838*'UNIT VALUES'!$D$38)+(Q838*'UNIT VALUES'!$D$39)+(S838*'UNIT VALUES'!$D$40), (O838*'UNIT VALUES'!$D$28)+(Q838*'UNIT VALUES'!$D$29)+(S838*'UNIT VALUES'!$D$30))</f>
        <v>608340.24268957681</v>
      </c>
      <c r="V838" s="25">
        <f>IF(C838="22",(O838*'UNIT VALUES'!$D$41)+(Q838*'UNIT VALUES'!$D$42)+(R838*'UNIT VALUES'!$D$43),IF(C838="66",(Q838*'UNIT VALUES'!$D$31)+(T838*'UNIT VALUES'!$D$33)+(R838*'UNIT VALUES'!$D$34),(Q838*'UNIT VALUES'!$D$31)+(T838*'UNIT VALUES'!$D$32)+(R838*'UNIT VALUES'!$D$34)))</f>
        <v>2560561.9882904943</v>
      </c>
      <c r="W838" s="25">
        <f t="shared" si="27"/>
        <v>2560562</v>
      </c>
      <c r="X838" s="30">
        <f>ROUND(IF(C838="22", W838*'UNIT VALUES'!$D$44, W838*'UNIT VALUES'!$D$36), 0)</f>
        <v>2238445</v>
      </c>
      <c r="Y838" s="168">
        <f>ROUND(IF(C838="22", IF(U838&gt;V838,O838*'UNIT VALUES'!$D$38*'UNIT VALUES'!$D$44,O838*'UNIT VALUES'!$D$41*'UNIT VALUES'!$D$44),IF(U838&gt;V838, O838*'UNIT VALUES'!$D$28*'UNIT VALUES'!$D$36,0)), 0)</f>
        <v>0</v>
      </c>
      <c r="Z838" s="168">
        <f>ROUND(IF(C838="22", IF(U838&gt;V838,Q838*'UNIT VALUES'!$D$39*'UNIT VALUES'!$D$44,Q838*'UNIT VALUES'!$D$42*'UNIT VALUES'!$D$44), IF(U838&gt;V838, Q838*'UNIT VALUES'!$D$29*'UNIT VALUES'!$D$36, Q838*'UNIT VALUES'!$D$31*'UNIT VALUES'!$D$36)),0)</f>
        <v>209483</v>
      </c>
      <c r="AA838" s="168">
        <f>ROUND(IF(C838="22", IF(U838&gt;V838,0,R838*'UNIT VALUES'!$D$43*'UNIT VALUES'!$D$44),IF(CALCS!U838&gt;CALCS!V838,0,CALCS!R838*'UNIT VALUES'!$D$34*'UNIT VALUES'!$D$36)), 0)</f>
        <v>1321725</v>
      </c>
      <c r="AB838" s="168">
        <f>ROUND(IF(C838="22",IF(U838&gt;V838,S838*'UNIT VALUES'!$D$40*'UNIT VALUES'!$D$44,0),IF(U838&gt;V838,S838*'UNIT VALUES'!$D$30*'UNIT VALUES'!$D$36)), 0)</f>
        <v>0</v>
      </c>
      <c r="AC838" s="168">
        <f>ROUND(IF(U838&gt;V838,0,IF(T838&gt;1, IF(C838="66", T838*'UNIT VALUES'!$D$33*'UNIT VALUES'!$D$36,T838*'UNIT VALUES'!$D$32*'UNIT VALUES'!$D$36),0)),0)</f>
        <v>707237</v>
      </c>
      <c r="AD838" t="str">
        <f t="shared" si="28"/>
        <v>365848</v>
      </c>
    </row>
    <row r="839" spans="1:30" x14ac:dyDescent="0.25">
      <c r="A839" s="176" t="s">
        <v>6307</v>
      </c>
      <c r="B839" s="176" t="s">
        <v>2259</v>
      </c>
      <c r="C839" s="176" t="s">
        <v>27</v>
      </c>
      <c r="D839" s="176" t="s">
        <v>28</v>
      </c>
      <c r="E839" s="176" t="s">
        <v>2260</v>
      </c>
      <c r="F839" s="176" t="s">
        <v>2347</v>
      </c>
      <c r="G839" s="176" t="s">
        <v>294</v>
      </c>
      <c r="H839" s="176" t="s">
        <v>23</v>
      </c>
      <c r="I839" s="176" t="s">
        <v>207</v>
      </c>
      <c r="J839" s="176" t="s">
        <v>1031</v>
      </c>
      <c r="K839" s="176" t="s">
        <v>3347</v>
      </c>
      <c r="L839" s="176" t="s">
        <v>6308</v>
      </c>
      <c r="M839" s="177">
        <v>170105</v>
      </c>
      <c r="N839" s="177">
        <v>170105</v>
      </c>
      <c r="O839" s="177">
        <v>143378</v>
      </c>
      <c r="P839" s="177">
        <v>0</v>
      </c>
      <c r="Q839" s="177">
        <v>45568</v>
      </c>
      <c r="R839" s="177">
        <v>28339</v>
      </c>
      <c r="S839" s="177">
        <v>1478</v>
      </c>
      <c r="T839" s="24">
        <f>IF(P839&gt;0, ROUND(IF(IF(OR(C839="51", C839="52", C839="66"), (L839*'UNIT VALUES'!$C$26)-CALCS!P839,0)&gt;0, IF(OR(C839="51", C839="52", C839="66"), (L839*'UNIT VALUES'!$C$26)-CALCS!P839,0), 0), 0), ROUND(IF(IF(OR(C839="51", C839="52", C839="66"), (L839*'UNIT VALUES'!$C$26)-CALCS!O839,0)&gt;0, IF(OR(C839="51", C839="52", C839="66"), (L839*'UNIT VALUES'!$C$26)-CALCS!O839,0), 0), 0))</f>
        <v>197918</v>
      </c>
      <c r="U839" s="25">
        <f>IF(C839="22", (O839*'UNIT VALUES'!$D$38)+(Q839*'UNIT VALUES'!$D$39)+(S839*'UNIT VALUES'!$D$40), (O839*'UNIT VALUES'!$D$28)+(Q839*'UNIT VALUES'!$D$29)+(S839*'UNIT VALUES'!$D$30))</f>
        <v>1811961.810228796</v>
      </c>
      <c r="V839" s="25">
        <f>IF(C839="22",(O839*'UNIT VALUES'!$D$41)+(Q839*'UNIT VALUES'!$D$42)+(R839*'UNIT VALUES'!$D$43),IF(C839="66",(Q839*'UNIT VALUES'!$D$31)+(T839*'UNIT VALUES'!$D$33)+(R839*'UNIT VALUES'!$D$34),(Q839*'UNIT VALUES'!$D$31)+(T839*'UNIT VALUES'!$D$32)+(R839*'UNIT VALUES'!$D$34)))</f>
        <v>5580365.5558272041</v>
      </c>
      <c r="W839" s="25">
        <f t="shared" si="27"/>
        <v>5580366</v>
      </c>
      <c r="X839" s="30">
        <f>ROUND(IF(C839="22", W839*'UNIT VALUES'!$D$44, W839*'UNIT VALUES'!$D$36), 0)</f>
        <v>4878359</v>
      </c>
      <c r="Y839" s="168">
        <f>ROUND(IF(C839="22", IF(U839&gt;V839,O839*'UNIT VALUES'!$D$38*'UNIT VALUES'!$D$44,O839*'UNIT VALUES'!$D$41*'UNIT VALUES'!$D$44),IF(U839&gt;V839, O839*'UNIT VALUES'!$D$28*'UNIT VALUES'!$D$36,0)), 0)</f>
        <v>0</v>
      </c>
      <c r="Z839" s="168">
        <f>ROUND(IF(C839="22", IF(U839&gt;V839,Q839*'UNIT VALUES'!$D$39*'UNIT VALUES'!$D$44,Q839*'UNIT VALUES'!$D$42*'UNIT VALUES'!$D$44), IF(U839&gt;V839, Q839*'UNIT VALUES'!$D$29*'UNIT VALUES'!$D$36, Q839*'UNIT VALUES'!$D$31*'UNIT VALUES'!$D$36)),0)</f>
        <v>667441</v>
      </c>
      <c r="AA839" s="168">
        <f>ROUND(IF(C839="22", IF(U839&gt;V839,0,R839*'UNIT VALUES'!$D$43*'UNIT VALUES'!$D$44),IF(CALCS!U839&gt;CALCS!V839,0,CALCS!R839*'UNIT VALUES'!$D$34*'UNIT VALUES'!$D$36)), 0)</f>
        <v>2028176</v>
      </c>
      <c r="AB839" s="168">
        <f>ROUND(IF(C839="22",IF(U839&gt;V839,S839*'UNIT VALUES'!$D$40*'UNIT VALUES'!$D$44,0),IF(U839&gt;V839,S839*'UNIT VALUES'!$D$30*'UNIT VALUES'!$D$36)), 0)</f>
        <v>0</v>
      </c>
      <c r="AC839" s="168">
        <f>ROUND(IF(U839&gt;V839,0,IF(T839&gt;1, IF(C839="66", T839*'UNIT VALUES'!$D$33*'UNIT VALUES'!$D$36,T839*'UNIT VALUES'!$D$32*'UNIT VALUES'!$D$36),0)),0)</f>
        <v>2182742</v>
      </c>
      <c r="AD839" t="str">
        <f t="shared" si="28"/>
        <v>366376</v>
      </c>
    </row>
    <row r="840" spans="1:30" x14ac:dyDescent="0.25">
      <c r="A840" s="176" t="s">
        <v>6309</v>
      </c>
      <c r="B840" s="176" t="s">
        <v>2259</v>
      </c>
      <c r="C840" s="176" t="s">
        <v>47</v>
      </c>
      <c r="D840" s="176" t="s">
        <v>48</v>
      </c>
      <c r="E840" s="176" t="s">
        <v>2260</v>
      </c>
      <c r="F840" s="176" t="s">
        <v>2349</v>
      </c>
      <c r="G840" s="176" t="s">
        <v>247</v>
      </c>
      <c r="H840" s="176" t="s">
        <v>675</v>
      </c>
      <c r="I840" s="176" t="s">
        <v>23</v>
      </c>
      <c r="J840" s="176" t="s">
        <v>2266</v>
      </c>
      <c r="K840" s="176" t="s">
        <v>3347</v>
      </c>
      <c r="L840" s="176" t="s">
        <v>6310</v>
      </c>
      <c r="M840" s="177">
        <v>91269</v>
      </c>
      <c r="N840" s="177">
        <v>91269</v>
      </c>
      <c r="O840" s="177">
        <v>72483</v>
      </c>
      <c r="P840" s="177">
        <v>0</v>
      </c>
      <c r="Q840" s="177">
        <v>7124</v>
      </c>
      <c r="R840" s="177">
        <v>7406</v>
      </c>
      <c r="S840" s="177">
        <v>264</v>
      </c>
      <c r="T840" s="24">
        <f>IF(P840&gt;0, ROUND(IF(IF(OR(C840="51", C840="52", C840="66"), (L840*'UNIT VALUES'!$C$26)-CALCS!P840,0)&gt;0, IF(OR(C840="51", C840="52", C840="66"), (L840*'UNIT VALUES'!$C$26)-CALCS!P840,0), 0), 0), ROUND(IF(IF(OR(C840="51", C840="52", C840="66"), (L840*'UNIT VALUES'!$C$26)-CALCS!O840,0)&gt;0, IF(OR(C840="51", C840="52", C840="66"), (L840*'UNIT VALUES'!$C$26)-CALCS!O840,0), 0), 0))</f>
        <v>93446</v>
      </c>
      <c r="U840" s="25">
        <f>IF(C840="22", (O840*'UNIT VALUES'!$D$38)+(Q840*'UNIT VALUES'!$D$39)+(S840*'UNIT VALUES'!$D$40), (O840*'UNIT VALUES'!$D$28)+(Q840*'UNIT VALUES'!$D$29)+(S840*'UNIT VALUES'!$D$30))</f>
        <v>392785.8569113366</v>
      </c>
      <c r="V840" s="25">
        <f>IF(C840="22",(O840*'UNIT VALUES'!$D$41)+(Q840*'UNIT VALUES'!$D$42)+(R840*'UNIT VALUES'!$D$43),IF(C840="66",(Q840*'UNIT VALUES'!$D$31)+(T840*'UNIT VALUES'!$D$33)+(R840*'UNIT VALUES'!$D$34),(Q840*'UNIT VALUES'!$D$31)+(T840*'UNIT VALUES'!$D$32)+(R840*'UNIT VALUES'!$D$34)))</f>
        <v>1904542.6859619936</v>
      </c>
      <c r="W840" s="25">
        <f t="shared" si="27"/>
        <v>1904543</v>
      </c>
      <c r="X840" s="30">
        <f>ROUND(IF(C840="22", W840*'UNIT VALUES'!$D$44, W840*'UNIT VALUES'!$D$36), 0)</f>
        <v>1664953</v>
      </c>
      <c r="Y840" s="168">
        <f>ROUND(IF(C840="22", IF(U840&gt;V840,O840*'UNIT VALUES'!$D$38*'UNIT VALUES'!$D$44,O840*'UNIT VALUES'!$D$41*'UNIT VALUES'!$D$44),IF(U840&gt;V840, O840*'UNIT VALUES'!$D$28*'UNIT VALUES'!$D$36,0)), 0)</f>
        <v>0</v>
      </c>
      <c r="Z840" s="168">
        <f>ROUND(IF(C840="22", IF(U840&gt;V840,Q840*'UNIT VALUES'!$D$39*'UNIT VALUES'!$D$44,Q840*'UNIT VALUES'!$D$42*'UNIT VALUES'!$D$44), IF(U840&gt;V840, Q840*'UNIT VALUES'!$D$29*'UNIT VALUES'!$D$36, Q840*'UNIT VALUES'!$D$31*'UNIT VALUES'!$D$36)),0)</f>
        <v>104346</v>
      </c>
      <c r="AA840" s="168">
        <f>ROUND(IF(C840="22", IF(U840&gt;V840,0,R840*'UNIT VALUES'!$D$43*'UNIT VALUES'!$D$44),IF(CALCS!U840&gt;CALCS!V840,0,CALCS!R840*'UNIT VALUES'!$D$34*'UNIT VALUES'!$D$36)), 0)</f>
        <v>530035</v>
      </c>
      <c r="AB840" s="168">
        <f>ROUND(IF(C840="22",IF(U840&gt;V840,S840*'UNIT VALUES'!$D$40*'UNIT VALUES'!$D$44,0),IF(U840&gt;V840,S840*'UNIT VALUES'!$D$30*'UNIT VALUES'!$D$36)), 0)</f>
        <v>0</v>
      </c>
      <c r="AC840" s="168">
        <f>ROUND(IF(U840&gt;V840,0,IF(T840&gt;1, IF(C840="66", T840*'UNIT VALUES'!$D$33*'UNIT VALUES'!$D$36,T840*'UNIT VALUES'!$D$32*'UNIT VALUES'!$D$36),0)),0)</f>
        <v>1030571</v>
      </c>
      <c r="AD840" t="str">
        <f t="shared" si="28"/>
        <v>366468</v>
      </c>
    </row>
    <row r="841" spans="1:30" x14ac:dyDescent="0.25">
      <c r="A841" s="176" t="s">
        <v>6311</v>
      </c>
      <c r="B841" s="176" t="s">
        <v>2259</v>
      </c>
      <c r="C841" s="176" t="s">
        <v>27</v>
      </c>
      <c r="D841" s="176" t="s">
        <v>28</v>
      </c>
      <c r="E841" s="176" t="s">
        <v>2260</v>
      </c>
      <c r="F841" s="176" t="s">
        <v>2351</v>
      </c>
      <c r="G841" s="176" t="s">
        <v>384</v>
      </c>
      <c r="H841" s="176" t="s">
        <v>23</v>
      </c>
      <c r="I841" s="176" t="s">
        <v>1412</v>
      </c>
      <c r="J841" s="176" t="s">
        <v>2263</v>
      </c>
      <c r="K841" s="176" t="s">
        <v>3347</v>
      </c>
      <c r="L841" s="176" t="s">
        <v>6312</v>
      </c>
      <c r="M841" s="177">
        <v>56638</v>
      </c>
      <c r="N841" s="177">
        <v>56638</v>
      </c>
      <c r="O841" s="177">
        <v>49702</v>
      </c>
      <c r="P841" s="177">
        <v>0</v>
      </c>
      <c r="Q841" s="177">
        <v>11863</v>
      </c>
      <c r="R841" s="177">
        <v>13346</v>
      </c>
      <c r="S841" s="177">
        <v>358</v>
      </c>
      <c r="T841" s="24">
        <f>IF(P841&gt;0, ROUND(IF(IF(OR(C841="51", C841="52", C841="66"), (L841*'UNIT VALUES'!$C$26)-CALCS!P841,0)&gt;0, IF(OR(C841="51", C841="52", C841="66"), (L841*'UNIT VALUES'!$C$26)-CALCS!P841,0), 0), 0), ROUND(IF(IF(OR(C841="51", C841="52", C841="66"), (L841*'UNIT VALUES'!$C$26)-CALCS!O841,0)&gt;0, IF(OR(C841="51", C841="52", C841="66"), (L841*'UNIT VALUES'!$C$26)-CALCS!O841,0), 0), 0))</f>
        <v>56922</v>
      </c>
      <c r="U841" s="25">
        <f>IF(C841="22", (O841*'UNIT VALUES'!$D$38)+(Q841*'UNIT VALUES'!$D$39)+(S841*'UNIT VALUES'!$D$40), (O841*'UNIT VALUES'!$D$28)+(Q841*'UNIT VALUES'!$D$29)+(S841*'UNIT VALUES'!$D$30))</f>
        <v>493086.74878560123</v>
      </c>
      <c r="V841" s="25">
        <f>IF(C841="22",(O841*'UNIT VALUES'!$D$41)+(Q841*'UNIT VALUES'!$D$42)+(R841*'UNIT VALUES'!$D$43),IF(C841="66",(Q841*'UNIT VALUES'!$D$31)+(T841*'UNIT VALUES'!$D$33)+(R841*'UNIT VALUES'!$D$34),(Q841*'UNIT VALUES'!$D$31)+(T841*'UNIT VALUES'!$D$32)+(R841*'UNIT VALUES'!$D$34)))</f>
        <v>2009465.2773635939</v>
      </c>
      <c r="W841" s="25">
        <f t="shared" si="27"/>
        <v>2009465</v>
      </c>
      <c r="X841" s="30">
        <f>ROUND(IF(C841="22", W841*'UNIT VALUES'!$D$44, W841*'UNIT VALUES'!$D$36), 0)</f>
        <v>1756675</v>
      </c>
      <c r="Y841" s="168">
        <f>ROUND(IF(C841="22", IF(U841&gt;V841,O841*'UNIT VALUES'!$D$38*'UNIT VALUES'!$D$44,O841*'UNIT VALUES'!$D$41*'UNIT VALUES'!$D$44),IF(U841&gt;V841, O841*'UNIT VALUES'!$D$28*'UNIT VALUES'!$D$36,0)), 0)</f>
        <v>0</v>
      </c>
      <c r="Z841" s="168">
        <f>ROUND(IF(C841="22", IF(U841&gt;V841,Q841*'UNIT VALUES'!$D$39*'UNIT VALUES'!$D$44,Q841*'UNIT VALUES'!$D$42*'UNIT VALUES'!$D$44), IF(U841&gt;V841, Q841*'UNIT VALUES'!$D$29*'UNIT VALUES'!$D$36, Q841*'UNIT VALUES'!$D$31*'UNIT VALUES'!$D$36)),0)</f>
        <v>173759</v>
      </c>
      <c r="AA841" s="168">
        <f>ROUND(IF(C841="22", IF(U841&gt;V841,0,R841*'UNIT VALUES'!$D$43*'UNIT VALUES'!$D$44),IF(CALCS!U841&gt;CALCS!V841,0,CALCS!R841*'UNIT VALUES'!$D$34*'UNIT VALUES'!$D$36)), 0)</f>
        <v>955152</v>
      </c>
      <c r="AB841" s="168">
        <f>ROUND(IF(C841="22",IF(U841&gt;V841,S841*'UNIT VALUES'!$D$40*'UNIT VALUES'!$D$44,0),IF(U841&gt;V841,S841*'UNIT VALUES'!$D$30*'UNIT VALUES'!$D$36)), 0)</f>
        <v>0</v>
      </c>
      <c r="AC841" s="168">
        <f>ROUND(IF(U841&gt;V841,0,IF(T841&gt;1, IF(C841="66", T841*'UNIT VALUES'!$D$33*'UNIT VALUES'!$D$36,T841*'UNIT VALUES'!$D$32*'UNIT VALUES'!$D$36),0)),0)</f>
        <v>627765</v>
      </c>
      <c r="AD841" t="str">
        <f t="shared" si="28"/>
        <v>366500</v>
      </c>
    </row>
    <row r="842" spans="1:30" x14ac:dyDescent="0.25">
      <c r="A842" s="176" t="s">
        <v>6313</v>
      </c>
      <c r="B842" s="176" t="s">
        <v>2259</v>
      </c>
      <c r="C842" s="176" t="s">
        <v>47</v>
      </c>
      <c r="D842" s="176" t="s">
        <v>48</v>
      </c>
      <c r="E842" s="176" t="s">
        <v>2260</v>
      </c>
      <c r="F842" s="176" t="s">
        <v>2353</v>
      </c>
      <c r="G842" s="176" t="s">
        <v>108</v>
      </c>
      <c r="H842" s="176" t="s">
        <v>2354</v>
      </c>
      <c r="I842" s="176" t="s">
        <v>23</v>
      </c>
      <c r="J842" s="176" t="s">
        <v>2275</v>
      </c>
      <c r="K842" s="176" t="s">
        <v>3347</v>
      </c>
      <c r="L842" s="176" t="s">
        <v>6314</v>
      </c>
      <c r="M842" s="177">
        <v>61179</v>
      </c>
      <c r="N842" s="177">
        <v>61179</v>
      </c>
      <c r="O842" s="177">
        <v>54790</v>
      </c>
      <c r="P842" s="177">
        <v>0</v>
      </c>
      <c r="Q842" s="177">
        <v>7917</v>
      </c>
      <c r="R842" s="177">
        <v>7634</v>
      </c>
      <c r="S842" s="177">
        <v>252</v>
      </c>
      <c r="T842" s="24">
        <f>IF(P842&gt;0, ROUND(IF(IF(OR(C842="51", C842="52", C842="66"), (L842*'UNIT VALUES'!$C$26)-CALCS!P842,0)&gt;0, IF(OR(C842="51", C842="52", C842="66"), (L842*'UNIT VALUES'!$C$26)-CALCS!P842,0), 0), 0), ROUND(IF(IF(OR(C842="51", C842="52", C842="66"), (L842*'UNIT VALUES'!$C$26)-CALCS!O842,0)&gt;0, IF(OR(C842="51", C842="52", C842="66"), (L842*'UNIT VALUES'!$C$26)-CALCS!O842,0), 0), 0))</f>
        <v>46985</v>
      </c>
      <c r="U842" s="25">
        <f>IF(C842="22", (O842*'UNIT VALUES'!$D$38)+(Q842*'UNIT VALUES'!$D$39)+(S842*'UNIT VALUES'!$D$40), (O842*'UNIT VALUES'!$D$28)+(Q842*'UNIT VALUES'!$D$29)+(S842*'UNIT VALUES'!$D$30))</f>
        <v>376173.02327385882</v>
      </c>
      <c r="V842" s="25">
        <f>IF(C842="22",(O842*'UNIT VALUES'!$D$41)+(Q842*'UNIT VALUES'!$D$42)+(R842*'UNIT VALUES'!$D$43),IF(C842="66",(Q842*'UNIT VALUES'!$D$31)+(T842*'UNIT VALUES'!$D$33)+(R842*'UNIT VALUES'!$D$34),(Q842*'UNIT VALUES'!$D$31)+(T842*'UNIT VALUES'!$D$32)+(R842*'UNIT VALUES'!$D$34)))</f>
        <v>1350364.2281404089</v>
      </c>
      <c r="W842" s="25">
        <f t="shared" si="27"/>
        <v>1350364</v>
      </c>
      <c r="X842" s="30">
        <f>ROUND(IF(C842="22", W842*'UNIT VALUES'!$D$44, W842*'UNIT VALUES'!$D$36), 0)</f>
        <v>1180489</v>
      </c>
      <c r="Y842" s="168">
        <f>ROUND(IF(C842="22", IF(U842&gt;V842,O842*'UNIT VALUES'!$D$38*'UNIT VALUES'!$D$44,O842*'UNIT VALUES'!$D$41*'UNIT VALUES'!$D$44),IF(U842&gt;V842, O842*'UNIT VALUES'!$D$28*'UNIT VALUES'!$D$36,0)), 0)</f>
        <v>0</v>
      </c>
      <c r="Z842" s="168">
        <f>ROUND(IF(C842="22", IF(U842&gt;V842,Q842*'UNIT VALUES'!$D$39*'UNIT VALUES'!$D$44,Q842*'UNIT VALUES'!$D$42*'UNIT VALUES'!$D$44), IF(U842&gt;V842, Q842*'UNIT VALUES'!$D$29*'UNIT VALUES'!$D$36, Q842*'UNIT VALUES'!$D$31*'UNIT VALUES'!$D$36)),0)</f>
        <v>115961</v>
      </c>
      <c r="AA842" s="168">
        <f>ROUND(IF(C842="22", IF(U842&gt;V842,0,R842*'UNIT VALUES'!$D$43*'UNIT VALUES'!$D$44),IF(CALCS!U842&gt;CALCS!V842,0,CALCS!R842*'UNIT VALUES'!$D$34*'UNIT VALUES'!$D$36)), 0)</f>
        <v>546353</v>
      </c>
      <c r="AB842" s="168">
        <f>ROUND(IF(C842="22",IF(U842&gt;V842,S842*'UNIT VALUES'!$D$40*'UNIT VALUES'!$D$44,0),IF(U842&gt;V842,S842*'UNIT VALUES'!$D$30*'UNIT VALUES'!$D$36)), 0)</f>
        <v>0</v>
      </c>
      <c r="AC842" s="168">
        <f>ROUND(IF(U842&gt;V842,0,IF(T842&gt;1, IF(C842="66", T842*'UNIT VALUES'!$D$33*'UNIT VALUES'!$D$36,T842*'UNIT VALUES'!$D$32*'UNIT VALUES'!$D$36),0)),0)</f>
        <v>518175</v>
      </c>
      <c r="AD842" t="str">
        <f t="shared" si="28"/>
        <v>366588</v>
      </c>
    </row>
    <row r="843" spans="1:30" x14ac:dyDescent="0.25">
      <c r="A843" s="176" t="s">
        <v>6315</v>
      </c>
      <c r="B843" s="176" t="s">
        <v>2259</v>
      </c>
      <c r="C843" s="176" t="s">
        <v>27</v>
      </c>
      <c r="D843" s="176" t="s">
        <v>28</v>
      </c>
      <c r="E843" s="176" t="s">
        <v>2260</v>
      </c>
      <c r="F843" s="176" t="s">
        <v>2356</v>
      </c>
      <c r="G843" s="176" t="s">
        <v>274</v>
      </c>
      <c r="H843" s="176" t="s">
        <v>23</v>
      </c>
      <c r="I843" s="176" t="s">
        <v>2357</v>
      </c>
      <c r="J843" s="176" t="s">
        <v>1281</v>
      </c>
      <c r="K843" s="176" t="s">
        <v>3347</v>
      </c>
      <c r="L843" s="176" t="s">
        <v>6316</v>
      </c>
      <c r="M843" s="177">
        <v>75632</v>
      </c>
      <c r="N843" s="177">
        <v>75632</v>
      </c>
      <c r="O843" s="177">
        <v>60652</v>
      </c>
      <c r="P843" s="177">
        <v>0</v>
      </c>
      <c r="Q843" s="177">
        <v>19038</v>
      </c>
      <c r="R843" s="177">
        <v>15198</v>
      </c>
      <c r="S843" s="177">
        <v>591</v>
      </c>
      <c r="T843" s="24">
        <f>IF(P843&gt;0, ROUND(IF(IF(OR(C843="51", C843="52", C843="66"), (L843*'UNIT VALUES'!$C$26)-CALCS!P843,0)&gt;0, IF(OR(C843="51", C843="52", C843="66"), (L843*'UNIT VALUES'!$C$26)-CALCS!P843,0), 0), 0), ROUND(IF(IF(OR(C843="51", C843="52", C843="66"), (L843*'UNIT VALUES'!$C$26)-CALCS!O843,0)&gt;0, IF(OR(C843="51", C843="52", C843="66"), (L843*'UNIT VALUES'!$C$26)-CALCS!O843,0), 0), 0))</f>
        <v>97975</v>
      </c>
      <c r="U843" s="25">
        <f>IF(C843="22", (O843*'UNIT VALUES'!$D$38)+(Q843*'UNIT VALUES'!$D$39)+(S843*'UNIT VALUES'!$D$40), (O843*'UNIT VALUES'!$D$28)+(Q843*'UNIT VALUES'!$D$29)+(S843*'UNIT VALUES'!$D$30))</f>
        <v>754258.58411626692</v>
      </c>
      <c r="V843" s="25">
        <f>IF(C843="22",(O843*'UNIT VALUES'!$D$41)+(Q843*'UNIT VALUES'!$D$42)+(R843*'UNIT VALUES'!$D$43),IF(C843="66",(Q843*'UNIT VALUES'!$D$31)+(T843*'UNIT VALUES'!$D$33)+(R843*'UNIT VALUES'!$D$34),(Q843*'UNIT VALUES'!$D$31)+(T843*'UNIT VALUES'!$D$32)+(R843*'UNIT VALUES'!$D$34)))</f>
        <v>2799205.6869618264</v>
      </c>
      <c r="W843" s="25">
        <f t="shared" si="27"/>
        <v>2799206</v>
      </c>
      <c r="X843" s="30">
        <f>ROUND(IF(C843="22", W843*'UNIT VALUES'!$D$44, W843*'UNIT VALUES'!$D$36), 0)</f>
        <v>2447068</v>
      </c>
      <c r="Y843" s="168">
        <f>ROUND(IF(C843="22", IF(U843&gt;V843,O843*'UNIT VALUES'!$D$38*'UNIT VALUES'!$D$44,O843*'UNIT VALUES'!$D$41*'UNIT VALUES'!$D$44),IF(U843&gt;V843, O843*'UNIT VALUES'!$D$28*'UNIT VALUES'!$D$36,0)), 0)</f>
        <v>0</v>
      </c>
      <c r="Z843" s="168">
        <f>ROUND(IF(C843="22", IF(U843&gt;V843,Q843*'UNIT VALUES'!$D$39*'UNIT VALUES'!$D$44,Q843*'UNIT VALUES'!$D$42*'UNIT VALUES'!$D$44), IF(U843&gt;V843, Q843*'UNIT VALUES'!$D$29*'UNIT VALUES'!$D$36, Q843*'UNIT VALUES'!$D$31*'UNIT VALUES'!$D$36)),0)</f>
        <v>278852</v>
      </c>
      <c r="AA843" s="168">
        <f>ROUND(IF(C843="22", IF(U843&gt;V843,0,R843*'UNIT VALUES'!$D$43*'UNIT VALUES'!$D$44),IF(CALCS!U843&gt;CALCS!V843,0,CALCS!R843*'UNIT VALUES'!$D$34*'UNIT VALUES'!$D$36)), 0)</f>
        <v>1087696</v>
      </c>
      <c r="AB843" s="168">
        <f>ROUND(IF(C843="22",IF(U843&gt;V843,S843*'UNIT VALUES'!$D$40*'UNIT VALUES'!$D$44,0),IF(U843&gt;V843,S843*'UNIT VALUES'!$D$30*'UNIT VALUES'!$D$36)), 0)</f>
        <v>0</v>
      </c>
      <c r="AC843" s="168">
        <f>ROUND(IF(U843&gt;V843,0,IF(T843&gt;1, IF(C843="66", T843*'UNIT VALUES'!$D$33*'UNIT VALUES'!$D$36,T843*'UNIT VALUES'!$D$32*'UNIT VALUES'!$D$36),0)),0)</f>
        <v>1080519</v>
      </c>
      <c r="AD843" t="str">
        <f t="shared" si="28"/>
        <v>366612</v>
      </c>
    </row>
    <row r="844" spans="1:30" x14ac:dyDescent="0.25">
      <c r="A844" s="176" t="s">
        <v>6317</v>
      </c>
      <c r="B844" s="176" t="s">
        <v>2259</v>
      </c>
      <c r="C844" s="176" t="s">
        <v>27</v>
      </c>
      <c r="D844" s="176" t="s">
        <v>28</v>
      </c>
      <c r="E844" s="176" t="s">
        <v>2260</v>
      </c>
      <c r="F844" s="176" t="s">
        <v>4655</v>
      </c>
      <c r="G844" s="176" t="s">
        <v>112</v>
      </c>
      <c r="H844" s="176" t="s">
        <v>23</v>
      </c>
      <c r="I844" s="176" t="s">
        <v>4656</v>
      </c>
      <c r="J844" s="176" t="s">
        <v>4657</v>
      </c>
      <c r="K844" s="176" t="s">
        <v>3347</v>
      </c>
      <c r="L844" s="176" t="s">
        <v>6318</v>
      </c>
      <c r="M844" s="177">
        <v>0</v>
      </c>
      <c r="N844" s="177">
        <v>0</v>
      </c>
      <c r="O844" s="177">
        <v>25900</v>
      </c>
      <c r="P844" s="177">
        <v>0</v>
      </c>
      <c r="Q844" s="177">
        <v>6148</v>
      </c>
      <c r="R844" s="177">
        <v>7342</v>
      </c>
      <c r="S844" s="177">
        <v>223</v>
      </c>
      <c r="T844" s="24">
        <f>IF(P844&gt;0, ROUND(IF(IF(OR(C844="51", C844="52", C844="66"), (L844*'UNIT VALUES'!$C$26)-CALCS!P844,0)&gt;0, IF(OR(C844="51", C844="52", C844="66"), (L844*'UNIT VALUES'!$C$26)-CALCS!P844,0), 0), 0), ROUND(IF(IF(OR(C844="51", C844="52", C844="66"), (L844*'UNIT VALUES'!$C$26)-CALCS!O844,0)&gt;0, IF(OR(C844="51", C844="52", C844="66"), (L844*'UNIT VALUES'!$C$26)-CALCS!O844,0), 0), 0))</f>
        <v>26717</v>
      </c>
      <c r="U844" s="25">
        <f>IF(C844="22", (O844*'UNIT VALUES'!$D$38)+(Q844*'UNIT VALUES'!$D$39)+(S844*'UNIT VALUES'!$D$40), (O844*'UNIT VALUES'!$D$28)+(Q844*'UNIT VALUES'!$D$29)+(S844*'UNIT VALUES'!$D$30))</f>
        <v>261953.82225841659</v>
      </c>
      <c r="V844" s="25">
        <f>IF(C844="22",(O844*'UNIT VALUES'!$D$41)+(Q844*'UNIT VALUES'!$D$42)+(R844*'UNIT VALUES'!$D$43),IF(C844="66",(Q844*'UNIT VALUES'!$D$31)+(T844*'UNIT VALUES'!$D$33)+(R844*'UNIT VALUES'!$D$34),(Q844*'UNIT VALUES'!$D$31)+(T844*'UNIT VALUES'!$D$32)+(R844*'UNIT VALUES'!$D$34)))</f>
        <v>1041127.7349736581</v>
      </c>
      <c r="W844" s="25">
        <f t="shared" si="27"/>
        <v>1041128</v>
      </c>
      <c r="X844" s="30">
        <f>ROUND(IF(C844="22", W844*'UNIT VALUES'!$D$44, W844*'UNIT VALUES'!$D$36), 0)</f>
        <v>910155</v>
      </c>
      <c r="Y844" s="168">
        <f>ROUND(IF(C844="22", IF(U844&gt;V844,O844*'UNIT VALUES'!$D$38*'UNIT VALUES'!$D$44,O844*'UNIT VALUES'!$D$41*'UNIT VALUES'!$D$44),IF(U844&gt;V844, O844*'UNIT VALUES'!$D$28*'UNIT VALUES'!$D$36,0)), 0)</f>
        <v>0</v>
      </c>
      <c r="Z844" s="168">
        <f>ROUND(IF(C844="22", IF(U844&gt;V844,Q844*'UNIT VALUES'!$D$39*'UNIT VALUES'!$D$44,Q844*'UNIT VALUES'!$D$42*'UNIT VALUES'!$D$44), IF(U844&gt;V844, Q844*'UNIT VALUES'!$D$29*'UNIT VALUES'!$D$36, Q844*'UNIT VALUES'!$D$31*'UNIT VALUES'!$D$36)),0)</f>
        <v>90051</v>
      </c>
      <c r="AA844" s="168">
        <f>ROUND(IF(C844="22", IF(U844&gt;V844,0,R844*'UNIT VALUES'!$D$43*'UNIT VALUES'!$D$44),IF(CALCS!U844&gt;CALCS!V844,0,CALCS!R844*'UNIT VALUES'!$D$34*'UNIT VALUES'!$D$36)), 0)</f>
        <v>525455</v>
      </c>
      <c r="AB844" s="168">
        <f>ROUND(IF(C844="22",IF(U844&gt;V844,S844*'UNIT VALUES'!$D$40*'UNIT VALUES'!$D$44,0),IF(U844&gt;V844,S844*'UNIT VALUES'!$D$30*'UNIT VALUES'!$D$36)), 0)</f>
        <v>0</v>
      </c>
      <c r="AC844" s="168">
        <f>ROUND(IF(U844&gt;V844,0,IF(T844&gt;1, IF(C844="66", T844*'UNIT VALUES'!$D$33*'UNIT VALUES'!$D$36,T844*'UNIT VALUES'!$D$32*'UNIT VALUES'!$D$36),0)),0)</f>
        <v>294649</v>
      </c>
      <c r="AD844" t="str">
        <f t="shared" si="28"/>
        <v>366848</v>
      </c>
    </row>
    <row r="845" spans="1:30" x14ac:dyDescent="0.25">
      <c r="A845" s="176" t="s">
        <v>6319</v>
      </c>
      <c r="B845" s="176" t="s">
        <v>2259</v>
      </c>
      <c r="C845" s="176" t="s">
        <v>47</v>
      </c>
      <c r="D845" s="176" t="s">
        <v>48</v>
      </c>
      <c r="E845" s="176" t="s">
        <v>2260</v>
      </c>
      <c r="F845" s="176" t="s">
        <v>2359</v>
      </c>
      <c r="G845" s="176" t="s">
        <v>247</v>
      </c>
      <c r="H845" s="176" t="s">
        <v>2360</v>
      </c>
      <c r="I845" s="176" t="s">
        <v>23</v>
      </c>
      <c r="J845" s="176" t="s">
        <v>2266</v>
      </c>
      <c r="K845" s="176" t="s">
        <v>3347</v>
      </c>
      <c r="L845" s="176" t="s">
        <v>6320</v>
      </c>
      <c r="M845" s="177">
        <v>51210</v>
      </c>
      <c r="N845" s="177">
        <v>51210</v>
      </c>
      <c r="O845" s="177">
        <v>45463</v>
      </c>
      <c r="P845" s="177">
        <v>0</v>
      </c>
      <c r="Q845" s="177">
        <v>3022</v>
      </c>
      <c r="R845" s="177">
        <v>2513</v>
      </c>
      <c r="S845" s="177">
        <v>85</v>
      </c>
      <c r="T845" s="24">
        <f>IF(P845&gt;0, ROUND(IF(IF(OR(C845="51", C845="52", C845="66"), (L845*'UNIT VALUES'!$C$26)-CALCS!P845,0)&gt;0, IF(OR(C845="51", C845="52", C845="66"), (L845*'UNIT VALUES'!$C$26)-CALCS!P845,0), 0), 0), ROUND(IF(IF(OR(C845="51", C845="52", C845="66"), (L845*'UNIT VALUES'!$C$26)-CALCS!O845,0)&gt;0, IF(OR(C845="51", C845="52", C845="66"), (L845*'UNIT VALUES'!$C$26)-CALCS!O845,0), 0), 0))</f>
        <v>7688</v>
      </c>
      <c r="U845" s="25">
        <f>IF(C845="22", (O845*'UNIT VALUES'!$D$38)+(Q845*'UNIT VALUES'!$D$39)+(S845*'UNIT VALUES'!$D$40), (O845*'UNIT VALUES'!$D$28)+(Q845*'UNIT VALUES'!$D$29)+(S845*'UNIT VALUES'!$D$30))</f>
        <v>192819.82146870959</v>
      </c>
      <c r="V845" s="25">
        <f>IF(C845="22",(O845*'UNIT VALUES'!$D$41)+(Q845*'UNIT VALUES'!$D$42)+(R845*'UNIT VALUES'!$D$43),IF(C845="66",(Q845*'UNIT VALUES'!$D$31)+(T845*'UNIT VALUES'!$D$33)+(R845*'UNIT VALUES'!$D$34),(Q845*'UNIT VALUES'!$D$31)+(T845*'UNIT VALUES'!$D$32)+(R845*'UNIT VALUES'!$D$34)))</f>
        <v>353353.9246862476</v>
      </c>
      <c r="W845" s="25">
        <f t="shared" si="27"/>
        <v>353354</v>
      </c>
      <c r="X845" s="30">
        <f>ROUND(IF(C845="22", W845*'UNIT VALUES'!$D$44, W845*'UNIT VALUES'!$D$36), 0)</f>
        <v>308902</v>
      </c>
      <c r="Y845" s="168">
        <f>ROUND(IF(C845="22", IF(U845&gt;V845,O845*'UNIT VALUES'!$D$38*'UNIT VALUES'!$D$44,O845*'UNIT VALUES'!$D$41*'UNIT VALUES'!$D$44),IF(U845&gt;V845, O845*'UNIT VALUES'!$D$28*'UNIT VALUES'!$D$36,0)), 0)</f>
        <v>0</v>
      </c>
      <c r="Z845" s="168">
        <f>ROUND(IF(C845="22", IF(U845&gt;V845,Q845*'UNIT VALUES'!$D$39*'UNIT VALUES'!$D$44,Q845*'UNIT VALUES'!$D$42*'UNIT VALUES'!$D$44), IF(U845&gt;V845, Q845*'UNIT VALUES'!$D$29*'UNIT VALUES'!$D$36, Q845*'UNIT VALUES'!$D$31*'UNIT VALUES'!$D$36)),0)</f>
        <v>44264</v>
      </c>
      <c r="AA845" s="168">
        <f>ROUND(IF(C845="22", IF(U845&gt;V845,0,R845*'UNIT VALUES'!$D$43*'UNIT VALUES'!$D$44),IF(CALCS!U845&gt;CALCS!V845,0,CALCS!R845*'UNIT VALUES'!$D$34*'UNIT VALUES'!$D$36)), 0)</f>
        <v>179851</v>
      </c>
      <c r="AB845" s="168">
        <f>ROUND(IF(C845="22",IF(U845&gt;V845,S845*'UNIT VALUES'!$D$40*'UNIT VALUES'!$D$44,0),IF(U845&gt;V845,S845*'UNIT VALUES'!$D$30*'UNIT VALUES'!$D$36)), 0)</f>
        <v>0</v>
      </c>
      <c r="AC845" s="168">
        <f>ROUND(IF(U845&gt;V845,0,IF(T845&gt;1, IF(C845="66", T845*'UNIT VALUES'!$D$33*'UNIT VALUES'!$D$36,T845*'UNIT VALUES'!$D$32*'UNIT VALUES'!$D$36),0)),0)</f>
        <v>84787</v>
      </c>
      <c r="AD845" t="str">
        <f t="shared" si="28"/>
        <v>367024</v>
      </c>
    </row>
    <row r="846" spans="1:30" x14ac:dyDescent="0.25">
      <c r="A846" s="176" t="s">
        <v>6321</v>
      </c>
      <c r="B846" s="176" t="s">
        <v>2259</v>
      </c>
      <c r="C846" s="176" t="s">
        <v>27</v>
      </c>
      <c r="D846" s="176" t="s">
        <v>28</v>
      </c>
      <c r="E846" s="176" t="s">
        <v>2260</v>
      </c>
      <c r="F846" s="176" t="s">
        <v>2362</v>
      </c>
      <c r="G846" s="176" t="s">
        <v>131</v>
      </c>
      <c r="H846" s="176" t="s">
        <v>23</v>
      </c>
      <c r="I846" s="176" t="s">
        <v>2363</v>
      </c>
      <c r="J846" s="176" t="s">
        <v>4652</v>
      </c>
      <c r="K846" s="176" t="s">
        <v>3346</v>
      </c>
      <c r="L846" s="176" t="s">
        <v>6322</v>
      </c>
      <c r="M846" s="177">
        <v>46999</v>
      </c>
      <c r="N846" s="177">
        <v>46999</v>
      </c>
      <c r="O846" s="177">
        <v>58241</v>
      </c>
      <c r="P846" s="177">
        <v>0</v>
      </c>
      <c r="Q846" s="177">
        <v>6917</v>
      </c>
      <c r="R846" s="177">
        <v>7602</v>
      </c>
      <c r="S846" s="177">
        <v>1236</v>
      </c>
      <c r="T846" s="24">
        <f>IF(P846&gt;0, ROUND(IF(IF(OR(C846="51", C846="52", C846="66"), (L846*'UNIT VALUES'!$C$26)-CALCS!P846,0)&gt;0, IF(OR(C846="51", C846="52", C846="66"), (L846*'UNIT VALUES'!$C$26)-CALCS!P846,0), 0), 0), ROUND(IF(IF(OR(C846="51", C846="52", C846="66"), (L846*'UNIT VALUES'!$C$26)-CALCS!O846,0)&gt;0, IF(OR(C846="51", C846="52", C846="66"), (L846*'UNIT VALUES'!$C$26)-CALCS!O846,0), 0), 0))</f>
        <v>21515</v>
      </c>
      <c r="U846" s="25">
        <f>IF(C846="22", (O846*'UNIT VALUES'!$D$38)+(Q846*'UNIT VALUES'!$D$39)+(S846*'UNIT VALUES'!$D$40), (O846*'UNIT VALUES'!$D$28)+(Q846*'UNIT VALUES'!$D$29)+(S846*'UNIT VALUES'!$D$30))</f>
        <v>516063.52969393751</v>
      </c>
      <c r="V846" s="25">
        <f>IF(C846="22",(O846*'UNIT VALUES'!$D$41)+(Q846*'UNIT VALUES'!$D$42)+(R846*'UNIT VALUES'!$D$43),IF(C846="66",(Q846*'UNIT VALUES'!$D$31)+(T846*'UNIT VALUES'!$D$33)+(R846*'UNIT VALUES'!$D$34),(Q846*'UNIT VALUES'!$D$31)+(T846*'UNIT VALUES'!$D$32)+(R846*'UNIT VALUES'!$D$34)))</f>
        <v>1009671.663380979</v>
      </c>
      <c r="W846" s="25">
        <f t="shared" si="27"/>
        <v>1009672</v>
      </c>
      <c r="X846" s="30">
        <f>ROUND(IF(C846="22", W846*'UNIT VALUES'!$D$44, W846*'UNIT VALUES'!$D$36), 0)</f>
        <v>882656</v>
      </c>
      <c r="Y846" s="168">
        <f>ROUND(IF(C846="22", IF(U846&gt;V846,O846*'UNIT VALUES'!$D$38*'UNIT VALUES'!$D$44,O846*'UNIT VALUES'!$D$41*'UNIT VALUES'!$D$44),IF(U846&gt;V846, O846*'UNIT VALUES'!$D$28*'UNIT VALUES'!$D$36,0)), 0)</f>
        <v>0</v>
      </c>
      <c r="Z846" s="168">
        <f>ROUND(IF(C846="22", IF(U846&gt;V846,Q846*'UNIT VALUES'!$D$39*'UNIT VALUES'!$D$44,Q846*'UNIT VALUES'!$D$42*'UNIT VALUES'!$D$44), IF(U846&gt;V846, Q846*'UNIT VALUES'!$D$29*'UNIT VALUES'!$D$36, Q846*'UNIT VALUES'!$D$31*'UNIT VALUES'!$D$36)),0)</f>
        <v>101314</v>
      </c>
      <c r="AA846" s="168">
        <f>ROUND(IF(C846="22", IF(U846&gt;V846,0,R846*'UNIT VALUES'!$D$43*'UNIT VALUES'!$D$44),IF(CALCS!U846&gt;CALCS!V846,0,CALCS!R846*'UNIT VALUES'!$D$34*'UNIT VALUES'!$D$36)), 0)</f>
        <v>544063</v>
      </c>
      <c r="AB846" s="168">
        <f>ROUND(IF(C846="22",IF(U846&gt;V846,S846*'UNIT VALUES'!$D$40*'UNIT VALUES'!$D$44,0),IF(U846&gt;V846,S846*'UNIT VALUES'!$D$30*'UNIT VALUES'!$D$36)), 0)</f>
        <v>0</v>
      </c>
      <c r="AC846" s="168">
        <f>ROUND(IF(U846&gt;V846,0,IF(T846&gt;1, IF(C846="66", T846*'UNIT VALUES'!$D$33*'UNIT VALUES'!$D$36,T846*'UNIT VALUES'!$D$32*'UNIT VALUES'!$D$36),0)),0)</f>
        <v>237279</v>
      </c>
      <c r="AD846" t="str">
        <f t="shared" si="28"/>
        <v>367096</v>
      </c>
    </row>
    <row r="847" spans="1:30" x14ac:dyDescent="0.25">
      <c r="A847" s="176" t="s">
        <v>6323</v>
      </c>
      <c r="B847" s="176" t="s">
        <v>2259</v>
      </c>
      <c r="C847" s="176" t="s">
        <v>47</v>
      </c>
      <c r="D847" s="176" t="s">
        <v>48</v>
      </c>
      <c r="E847" s="176" t="s">
        <v>2260</v>
      </c>
      <c r="F847" s="176" t="s">
        <v>2365</v>
      </c>
      <c r="G847" s="176" t="s">
        <v>131</v>
      </c>
      <c r="H847" s="176" t="s">
        <v>23</v>
      </c>
      <c r="I847" s="176" t="s">
        <v>1866</v>
      </c>
      <c r="J847" s="176" t="s">
        <v>4652</v>
      </c>
      <c r="K847" s="176" t="s">
        <v>3346</v>
      </c>
      <c r="L847" s="176" t="s">
        <v>6324</v>
      </c>
      <c r="M847" s="177">
        <v>195481</v>
      </c>
      <c r="N847" s="177">
        <v>195351</v>
      </c>
      <c r="O847" s="177">
        <v>200807</v>
      </c>
      <c r="P847" s="177">
        <v>0</v>
      </c>
      <c r="Q847" s="177">
        <v>32871</v>
      </c>
      <c r="R847" s="177">
        <v>24794</v>
      </c>
      <c r="S847" s="177">
        <v>3979</v>
      </c>
      <c r="T847" s="24">
        <f>IF(P847&gt;0, ROUND(IF(IF(OR(C847="51", C847="52", C847="66"), (L847*'UNIT VALUES'!$C$26)-CALCS!P847,0)&gt;0, IF(OR(C847="51", C847="52", C847="66"), (L847*'UNIT VALUES'!$C$26)-CALCS!P847,0), 0), 0), ROUND(IF(IF(OR(C847="51", C847="52", C847="66"), (L847*'UNIT VALUES'!$C$26)-CALCS!O847,0)&gt;0, IF(OR(C847="51", C847="52", C847="66"), (L847*'UNIT VALUES'!$C$26)-CALCS!O847,0), 0), 0))</f>
        <v>100356</v>
      </c>
      <c r="U847" s="25">
        <f>IF(C847="22", (O847*'UNIT VALUES'!$D$38)+(Q847*'UNIT VALUES'!$D$39)+(S847*'UNIT VALUES'!$D$40), (O847*'UNIT VALUES'!$D$28)+(Q847*'UNIT VALUES'!$D$29)+(S847*'UNIT VALUES'!$D$30))</f>
        <v>1985130.1365726287</v>
      </c>
      <c r="V847" s="25">
        <f>IF(C847="22",(O847*'UNIT VALUES'!$D$41)+(Q847*'UNIT VALUES'!$D$42)+(R847*'UNIT VALUES'!$D$43),IF(C847="66",(Q847*'UNIT VALUES'!$D$31)+(T847*'UNIT VALUES'!$D$33)+(R847*'UNIT VALUES'!$D$34),(Q847*'UNIT VALUES'!$D$31)+(T847*'UNIT VALUES'!$D$32)+(R847*'UNIT VALUES'!$D$34)))</f>
        <v>3846611.6080854824</v>
      </c>
      <c r="W847" s="25">
        <f t="shared" si="27"/>
        <v>3846612</v>
      </c>
      <c r="X847" s="30">
        <f>ROUND(IF(C847="22", W847*'UNIT VALUES'!$D$44, W847*'UNIT VALUES'!$D$36), 0)</f>
        <v>3362710</v>
      </c>
      <c r="Y847" s="168">
        <f>ROUND(IF(C847="22", IF(U847&gt;V847,O847*'UNIT VALUES'!$D$38*'UNIT VALUES'!$D$44,O847*'UNIT VALUES'!$D$41*'UNIT VALUES'!$D$44),IF(U847&gt;V847, O847*'UNIT VALUES'!$D$28*'UNIT VALUES'!$D$36,0)), 0)</f>
        <v>0</v>
      </c>
      <c r="Z847" s="168">
        <f>ROUND(IF(C847="22", IF(U847&gt;V847,Q847*'UNIT VALUES'!$D$39*'UNIT VALUES'!$D$44,Q847*'UNIT VALUES'!$D$42*'UNIT VALUES'!$D$44), IF(U847&gt;V847, Q847*'UNIT VALUES'!$D$29*'UNIT VALUES'!$D$36, Q847*'UNIT VALUES'!$D$31*'UNIT VALUES'!$D$36)),0)</f>
        <v>481466</v>
      </c>
      <c r="AA847" s="168">
        <f>ROUND(IF(C847="22", IF(U847&gt;V847,0,R847*'UNIT VALUES'!$D$43*'UNIT VALUES'!$D$44),IF(CALCS!U847&gt;CALCS!V847,0,CALCS!R847*'UNIT VALUES'!$D$34*'UNIT VALUES'!$D$36)), 0)</f>
        <v>1774466</v>
      </c>
      <c r="AB847" s="168">
        <f>ROUND(IF(C847="22",IF(U847&gt;V847,S847*'UNIT VALUES'!$D$40*'UNIT VALUES'!$D$44,0),IF(U847&gt;V847,S847*'UNIT VALUES'!$D$30*'UNIT VALUES'!$D$36)), 0)</f>
        <v>0</v>
      </c>
      <c r="AC847" s="168">
        <f>ROUND(IF(U847&gt;V847,0,IF(T847&gt;1, IF(C847="66", T847*'UNIT VALUES'!$D$33*'UNIT VALUES'!$D$36,T847*'UNIT VALUES'!$D$32*'UNIT VALUES'!$D$36),0)),0)</f>
        <v>1106778</v>
      </c>
      <c r="AD847" t="str">
        <f t="shared" si="28"/>
        <v>367260</v>
      </c>
    </row>
    <row r="848" spans="1:30" x14ac:dyDescent="0.25">
      <c r="A848" s="176" t="s">
        <v>6325</v>
      </c>
      <c r="B848" s="176" t="s">
        <v>2259</v>
      </c>
      <c r="C848" s="176" t="s">
        <v>99</v>
      </c>
      <c r="D848" s="176" t="s">
        <v>100</v>
      </c>
      <c r="E848" s="176" t="s">
        <v>2260</v>
      </c>
      <c r="F848" s="176" t="s">
        <v>1737</v>
      </c>
      <c r="G848" s="176" t="s">
        <v>215</v>
      </c>
      <c r="H848" s="176" t="s">
        <v>23</v>
      </c>
      <c r="I848" s="176" t="s">
        <v>23</v>
      </c>
      <c r="J848" s="176" t="s">
        <v>4653</v>
      </c>
      <c r="K848" s="176" t="s">
        <v>3346</v>
      </c>
      <c r="L848" s="176" t="s">
        <v>6326</v>
      </c>
      <c r="M848" s="177">
        <v>215298</v>
      </c>
      <c r="N848" s="177">
        <v>215298</v>
      </c>
      <c r="O848" s="177">
        <v>264206</v>
      </c>
      <c r="P848" s="177">
        <v>0</v>
      </c>
      <c r="Q848" s="177">
        <v>19070</v>
      </c>
      <c r="R848" s="177">
        <v>15975</v>
      </c>
      <c r="S848" s="177">
        <v>2505</v>
      </c>
      <c r="T848" s="24">
        <f>IF(P848&gt;0, ROUND(IF(IF(OR(C848="51", C848="52", C848="66"), (L848*'UNIT VALUES'!$C$26)-CALCS!P848,0)&gt;0, IF(OR(C848="51", C848="52", C848="66"), (L848*'UNIT VALUES'!$C$26)-CALCS!P848,0), 0), 0), ROUND(IF(IF(OR(C848="51", C848="52", C848="66"), (L848*'UNIT VALUES'!$C$26)-CALCS!O848,0)&gt;0, IF(OR(C848="51", C848="52", C848="66"), (L848*'UNIT VALUES'!$C$26)-CALCS!O848,0), 0), 0))</f>
        <v>0</v>
      </c>
      <c r="U848" s="25">
        <f>IF(C848="22", (O848*'UNIT VALUES'!$D$38)+(Q848*'UNIT VALUES'!$D$39)+(S848*'UNIT VALUES'!$D$40), (O848*'UNIT VALUES'!$D$28)+(Q848*'UNIT VALUES'!$D$29)+(S848*'UNIT VALUES'!$D$30))</f>
        <v>1490967.715282511</v>
      </c>
      <c r="V848" s="25">
        <f>IF(C848="22",(O848*'UNIT VALUES'!$D$41)+(Q848*'UNIT VALUES'!$D$42)+(R848*'UNIT VALUES'!$D$43),IF(C848="66",(Q848*'UNIT VALUES'!$D$31)+(T848*'UNIT VALUES'!$D$33)+(R848*'UNIT VALUES'!$D$34),(Q848*'UNIT VALUES'!$D$31)+(T848*'UNIT VALUES'!$D$32)+(R848*'UNIT VALUES'!$D$34)))</f>
        <v>1627344.6976987876</v>
      </c>
      <c r="W848" s="25">
        <f t="shared" si="27"/>
        <v>1627345</v>
      </c>
      <c r="X848" s="30">
        <f>ROUND(IF(C848="22", W848*'UNIT VALUES'!$D$44, W848*'UNIT VALUES'!$D$36), 0)</f>
        <v>1422626</v>
      </c>
      <c r="Y848" s="168">
        <f>ROUND(IF(C848="22", IF(U848&gt;V848,O848*'UNIT VALUES'!$D$38*'UNIT VALUES'!$D$44,O848*'UNIT VALUES'!$D$41*'UNIT VALUES'!$D$44),IF(U848&gt;V848, O848*'UNIT VALUES'!$D$28*'UNIT VALUES'!$D$36,0)), 0)</f>
        <v>0</v>
      </c>
      <c r="Z848" s="168">
        <f>ROUND(IF(C848="22", IF(U848&gt;V848,Q848*'UNIT VALUES'!$D$39*'UNIT VALUES'!$D$44,Q848*'UNIT VALUES'!$D$42*'UNIT VALUES'!$D$44), IF(U848&gt;V848, Q848*'UNIT VALUES'!$D$29*'UNIT VALUES'!$D$36, Q848*'UNIT VALUES'!$D$31*'UNIT VALUES'!$D$36)),0)</f>
        <v>279321</v>
      </c>
      <c r="AA848" s="168">
        <f>ROUND(IF(C848="22", IF(U848&gt;V848,0,R848*'UNIT VALUES'!$D$43*'UNIT VALUES'!$D$44),IF(CALCS!U848&gt;CALCS!V848,0,CALCS!R848*'UNIT VALUES'!$D$34*'UNIT VALUES'!$D$36)), 0)</f>
        <v>1143305</v>
      </c>
      <c r="AB848" s="168">
        <f>ROUND(IF(C848="22",IF(U848&gt;V848,S848*'UNIT VALUES'!$D$40*'UNIT VALUES'!$D$44,0),IF(U848&gt;V848,S848*'UNIT VALUES'!$D$30*'UNIT VALUES'!$D$36)), 0)</f>
        <v>0</v>
      </c>
      <c r="AC848" s="168">
        <f>ROUND(IF(U848&gt;V848,0,IF(T848&gt;1, IF(C848="66", T848*'UNIT VALUES'!$D$33*'UNIT VALUES'!$D$36,T848*'UNIT VALUES'!$D$32*'UNIT VALUES'!$D$36),0)),0)</f>
        <v>0</v>
      </c>
      <c r="AD848" t="str">
        <f t="shared" si="28"/>
        <v>369027</v>
      </c>
    </row>
    <row r="849" spans="1:30" x14ac:dyDescent="0.25">
      <c r="A849" s="176" t="s">
        <v>6327</v>
      </c>
      <c r="B849" s="176" t="s">
        <v>2259</v>
      </c>
      <c r="C849" s="176" t="s">
        <v>99</v>
      </c>
      <c r="D849" s="176" t="s">
        <v>100</v>
      </c>
      <c r="E849" s="176" t="s">
        <v>2260</v>
      </c>
      <c r="F849" s="176" t="s">
        <v>749</v>
      </c>
      <c r="G849" s="176" t="s">
        <v>247</v>
      </c>
      <c r="H849" s="176" t="s">
        <v>23</v>
      </c>
      <c r="I849" s="176" t="s">
        <v>23</v>
      </c>
      <c r="J849" s="176" t="s">
        <v>2266</v>
      </c>
      <c r="K849" s="176" t="s">
        <v>3347</v>
      </c>
      <c r="L849" s="176" t="s">
        <v>6328</v>
      </c>
      <c r="M849" s="177">
        <v>245569</v>
      </c>
      <c r="N849" s="177">
        <v>245569</v>
      </c>
      <c r="O849" s="177">
        <v>275459</v>
      </c>
      <c r="P849" s="177">
        <v>0</v>
      </c>
      <c r="Q849" s="177">
        <v>20126</v>
      </c>
      <c r="R849" s="177">
        <v>26711</v>
      </c>
      <c r="S849" s="177">
        <v>636</v>
      </c>
      <c r="T849" s="24">
        <f>IF(P849&gt;0, ROUND(IF(IF(OR(C849="51", C849="52", C849="66"), (L849*'UNIT VALUES'!$C$26)-CALCS!P849,0)&gt;0, IF(OR(C849="51", C849="52", C849="66"), (L849*'UNIT VALUES'!$C$26)-CALCS!P849,0), 0), 0), ROUND(IF(IF(OR(C849="51", C849="52", C849="66"), (L849*'UNIT VALUES'!$C$26)-CALCS!O849,0)&gt;0, IF(OR(C849="51", C849="52", C849="66"), (L849*'UNIT VALUES'!$C$26)-CALCS!O849,0), 0), 0))</f>
        <v>52104</v>
      </c>
      <c r="U849" s="25">
        <f>IF(C849="22", (O849*'UNIT VALUES'!$D$38)+(Q849*'UNIT VALUES'!$D$39)+(S849*'UNIT VALUES'!$D$40), (O849*'UNIT VALUES'!$D$28)+(Q849*'UNIT VALUES'!$D$29)+(S849*'UNIT VALUES'!$D$30))</f>
        <v>1238746.5028752217</v>
      </c>
      <c r="V849" s="25">
        <f>IF(C849="22",(O849*'UNIT VALUES'!$D$41)+(Q849*'UNIT VALUES'!$D$42)+(R849*'UNIT VALUES'!$D$43),IF(C849="66",(Q849*'UNIT VALUES'!$D$31)+(T849*'UNIT VALUES'!$D$33)+(R849*'UNIT VALUES'!$D$34),(Q849*'UNIT VALUES'!$D$31)+(T849*'UNIT VALUES'!$D$32)+(R849*'UNIT VALUES'!$D$34)))</f>
        <v>3119673.2417295636</v>
      </c>
      <c r="W849" s="25">
        <f t="shared" si="27"/>
        <v>3119673</v>
      </c>
      <c r="X849" s="30">
        <f>ROUND(IF(C849="22", W849*'UNIT VALUES'!$D$44, W849*'UNIT VALUES'!$D$36), 0)</f>
        <v>2727220</v>
      </c>
      <c r="Y849" s="168">
        <f>ROUND(IF(C849="22", IF(U849&gt;V849,O849*'UNIT VALUES'!$D$38*'UNIT VALUES'!$D$44,O849*'UNIT VALUES'!$D$41*'UNIT VALUES'!$D$44),IF(U849&gt;V849, O849*'UNIT VALUES'!$D$28*'UNIT VALUES'!$D$36,0)), 0)</f>
        <v>0</v>
      </c>
      <c r="Z849" s="168">
        <f>ROUND(IF(C849="22", IF(U849&gt;V849,Q849*'UNIT VALUES'!$D$39*'UNIT VALUES'!$D$44,Q849*'UNIT VALUES'!$D$42*'UNIT VALUES'!$D$44), IF(U849&gt;V849, Q849*'UNIT VALUES'!$D$29*'UNIT VALUES'!$D$36, Q849*'UNIT VALUES'!$D$31*'UNIT VALUES'!$D$36)),0)</f>
        <v>294788</v>
      </c>
      <c r="AA849" s="168">
        <f>ROUND(IF(C849="22", IF(U849&gt;V849,0,R849*'UNIT VALUES'!$D$43*'UNIT VALUES'!$D$44),IF(CALCS!U849&gt;CALCS!V849,0,CALCS!R849*'UNIT VALUES'!$D$34*'UNIT VALUES'!$D$36)), 0)</f>
        <v>1911663</v>
      </c>
      <c r="AB849" s="168">
        <f>ROUND(IF(C849="22",IF(U849&gt;V849,S849*'UNIT VALUES'!$D$40*'UNIT VALUES'!$D$44,0),IF(U849&gt;V849,S849*'UNIT VALUES'!$D$30*'UNIT VALUES'!$D$36)), 0)</f>
        <v>0</v>
      </c>
      <c r="AC849" s="168">
        <f>ROUND(IF(U849&gt;V849,0,IF(T849&gt;1, IF(C849="66", T849*'UNIT VALUES'!$D$33*'UNIT VALUES'!$D$36,T849*'UNIT VALUES'!$D$32*'UNIT VALUES'!$D$36),0)),0)</f>
        <v>520769</v>
      </c>
      <c r="AD849" t="str">
        <f t="shared" si="28"/>
        <v>369029</v>
      </c>
    </row>
    <row r="850" spans="1:30" x14ac:dyDescent="0.25">
      <c r="A850" s="176" t="s">
        <v>6329</v>
      </c>
      <c r="B850" s="176" t="s">
        <v>2259</v>
      </c>
      <c r="C850" s="176" t="s">
        <v>99</v>
      </c>
      <c r="D850" s="176" t="s">
        <v>100</v>
      </c>
      <c r="E850" s="176" t="s">
        <v>2260</v>
      </c>
      <c r="F850" s="176" t="s">
        <v>2369</v>
      </c>
      <c r="G850" s="176" t="s">
        <v>71</v>
      </c>
      <c r="H850" s="176" t="s">
        <v>23</v>
      </c>
      <c r="I850" s="176" t="s">
        <v>23</v>
      </c>
      <c r="J850" s="176" t="s">
        <v>2299</v>
      </c>
      <c r="K850" s="176" t="s">
        <v>3347</v>
      </c>
      <c r="L850" s="176" t="s">
        <v>6330</v>
      </c>
      <c r="M850" s="177">
        <v>321512</v>
      </c>
      <c r="N850" s="177">
        <v>321482</v>
      </c>
      <c r="O850" s="177">
        <v>392116</v>
      </c>
      <c r="P850" s="177">
        <v>0</v>
      </c>
      <c r="Q850" s="177">
        <v>29476</v>
      </c>
      <c r="R850" s="177">
        <v>19184</v>
      </c>
      <c r="S850" s="177">
        <v>1146</v>
      </c>
      <c r="T850" s="24">
        <f>IF(P850&gt;0, ROUND(IF(IF(OR(C850="51", C850="52", C850="66"), (L850*'UNIT VALUES'!$C$26)-CALCS!P850,0)&gt;0, IF(OR(C850="51", C850="52", C850="66"), (L850*'UNIT VALUES'!$C$26)-CALCS!P850,0), 0), 0), ROUND(IF(IF(OR(C850="51", C850="52", C850="66"), (L850*'UNIT VALUES'!$C$26)-CALCS!O850,0)&gt;0, IF(OR(C850="51", C850="52", C850="66"), (L850*'UNIT VALUES'!$C$26)-CALCS!O850,0), 0), 0))</f>
        <v>0</v>
      </c>
      <c r="U850" s="25">
        <f>IF(C850="22", (O850*'UNIT VALUES'!$D$38)+(Q850*'UNIT VALUES'!$D$39)+(S850*'UNIT VALUES'!$D$40), (O850*'UNIT VALUES'!$D$28)+(Q850*'UNIT VALUES'!$D$29)+(S850*'UNIT VALUES'!$D$30))</f>
        <v>1825726.3665068701</v>
      </c>
      <c r="V850" s="25">
        <f>IF(C850="22",(O850*'UNIT VALUES'!$D$41)+(Q850*'UNIT VALUES'!$D$42)+(R850*'UNIT VALUES'!$D$43),IF(C850="66",(Q850*'UNIT VALUES'!$D$31)+(T850*'UNIT VALUES'!$D$33)+(R850*'UNIT VALUES'!$D$34),(Q850*'UNIT VALUES'!$D$31)+(T850*'UNIT VALUES'!$D$32)+(R850*'UNIT VALUES'!$D$34)))</f>
        <v>2064408.0394174645</v>
      </c>
      <c r="W850" s="25">
        <f t="shared" si="27"/>
        <v>2064408</v>
      </c>
      <c r="X850" s="30">
        <f>ROUND(IF(C850="22", W850*'UNIT VALUES'!$D$44, W850*'UNIT VALUES'!$D$36), 0)</f>
        <v>1804707</v>
      </c>
      <c r="Y850" s="168">
        <f>ROUND(IF(C850="22", IF(U850&gt;V850,O850*'UNIT VALUES'!$D$38*'UNIT VALUES'!$D$44,O850*'UNIT VALUES'!$D$41*'UNIT VALUES'!$D$44),IF(U850&gt;V850, O850*'UNIT VALUES'!$D$28*'UNIT VALUES'!$D$36,0)), 0)</f>
        <v>0</v>
      </c>
      <c r="Z850" s="168">
        <f>ROUND(IF(C850="22", IF(U850&gt;V850,Q850*'UNIT VALUES'!$D$39*'UNIT VALUES'!$D$44,Q850*'UNIT VALUES'!$D$42*'UNIT VALUES'!$D$44), IF(U850&gt;V850, Q850*'UNIT VALUES'!$D$29*'UNIT VALUES'!$D$36, Q850*'UNIT VALUES'!$D$31*'UNIT VALUES'!$D$36)),0)</f>
        <v>431739</v>
      </c>
      <c r="AA850" s="168">
        <f>ROUND(IF(C850="22", IF(U850&gt;V850,0,R850*'UNIT VALUES'!$D$43*'UNIT VALUES'!$D$44),IF(CALCS!U850&gt;CALCS!V850,0,CALCS!R850*'UNIT VALUES'!$D$34*'UNIT VALUES'!$D$36)), 0)</f>
        <v>1372968</v>
      </c>
      <c r="AB850" s="168">
        <f>ROUND(IF(C850="22",IF(U850&gt;V850,S850*'UNIT VALUES'!$D$40*'UNIT VALUES'!$D$44,0),IF(U850&gt;V850,S850*'UNIT VALUES'!$D$30*'UNIT VALUES'!$D$36)), 0)</f>
        <v>0</v>
      </c>
      <c r="AC850" s="168">
        <f>ROUND(IF(U850&gt;V850,0,IF(T850&gt;1, IF(C850="66", T850*'UNIT VALUES'!$D$33*'UNIT VALUES'!$D$36,T850*'UNIT VALUES'!$D$32*'UNIT VALUES'!$D$36),0)),0)</f>
        <v>0</v>
      </c>
      <c r="AD850" t="str">
        <f t="shared" si="28"/>
        <v>369055</v>
      </c>
    </row>
    <row r="851" spans="1:30" x14ac:dyDescent="0.25">
      <c r="A851" s="176" t="s">
        <v>6331</v>
      </c>
      <c r="B851" s="176" t="s">
        <v>2259</v>
      </c>
      <c r="C851" s="176" t="s">
        <v>99</v>
      </c>
      <c r="D851" s="176" t="s">
        <v>100</v>
      </c>
      <c r="E851" s="176" t="s">
        <v>2260</v>
      </c>
      <c r="F851" s="176" t="s">
        <v>756</v>
      </c>
      <c r="G851" s="176" t="s">
        <v>236</v>
      </c>
      <c r="H851" s="176" t="s">
        <v>23</v>
      </c>
      <c r="I851" s="176" t="s">
        <v>23</v>
      </c>
      <c r="J851" s="176" t="s">
        <v>2271</v>
      </c>
      <c r="K851" s="176" t="s">
        <v>3346</v>
      </c>
      <c r="L851" s="176" t="s">
        <v>6332</v>
      </c>
      <c r="M851" s="177">
        <v>1236607</v>
      </c>
      <c r="N851" s="177">
        <v>1236337</v>
      </c>
      <c r="O851" s="177">
        <v>1265050</v>
      </c>
      <c r="P851" s="177">
        <v>0</v>
      </c>
      <c r="Q851" s="177">
        <v>78838</v>
      </c>
      <c r="R851" s="177">
        <v>88649</v>
      </c>
      <c r="S851" s="177">
        <v>10765</v>
      </c>
      <c r="T851" s="24">
        <f>IF(P851&gt;0, ROUND(IF(IF(OR(C851="51", C851="52", C851="66"), (L851*'UNIT VALUES'!$C$26)-CALCS!P851,0)&gt;0, IF(OR(C851="51", C851="52", C851="66"), (L851*'UNIT VALUES'!$C$26)-CALCS!P851,0), 0), 0), ROUND(IF(IF(OR(C851="51", C851="52", C851="66"), (L851*'UNIT VALUES'!$C$26)-CALCS!O851,0)&gt;0, IF(OR(C851="51", C851="52", C851="66"), (L851*'UNIT VALUES'!$C$26)-CALCS!O851,0), 0), 0))</f>
        <v>672040</v>
      </c>
      <c r="U851" s="25">
        <f>IF(C851="22", (O851*'UNIT VALUES'!$D$38)+(Q851*'UNIT VALUES'!$D$39)+(S851*'UNIT VALUES'!$D$40), (O851*'UNIT VALUES'!$D$28)+(Q851*'UNIT VALUES'!$D$29)+(S851*'UNIT VALUES'!$D$30))</f>
        <v>6589995.9008660689</v>
      </c>
      <c r="V851" s="25">
        <f>IF(C851="22",(O851*'UNIT VALUES'!$D$41)+(Q851*'UNIT VALUES'!$D$42)+(R851*'UNIT VALUES'!$D$43),IF(C851="66",(Q851*'UNIT VALUES'!$D$31)+(T851*'UNIT VALUES'!$D$33)+(R851*'UNIT VALUES'!$D$34),(Q851*'UNIT VALUES'!$D$31)+(T851*'UNIT VALUES'!$D$32)+(R851*'UNIT VALUES'!$D$34)))</f>
        <v>16261852.659311477</v>
      </c>
      <c r="W851" s="25">
        <f t="shared" si="27"/>
        <v>16261853</v>
      </c>
      <c r="X851" s="30">
        <f>ROUND(IF(C851="22", W851*'UNIT VALUES'!$D$44, W851*'UNIT VALUES'!$D$36), 0)</f>
        <v>14216121</v>
      </c>
      <c r="Y851" s="168">
        <f>ROUND(IF(C851="22", IF(U851&gt;V851,O851*'UNIT VALUES'!$D$38*'UNIT VALUES'!$D$44,O851*'UNIT VALUES'!$D$41*'UNIT VALUES'!$D$44),IF(U851&gt;V851, O851*'UNIT VALUES'!$D$28*'UNIT VALUES'!$D$36,0)), 0)</f>
        <v>0</v>
      </c>
      <c r="Z851" s="168">
        <f>ROUND(IF(C851="22", IF(U851&gt;V851,Q851*'UNIT VALUES'!$D$39*'UNIT VALUES'!$D$44,Q851*'UNIT VALUES'!$D$42*'UNIT VALUES'!$D$44), IF(U851&gt;V851, Q851*'UNIT VALUES'!$D$29*'UNIT VALUES'!$D$36, Q851*'UNIT VALUES'!$D$31*'UNIT VALUES'!$D$36)),0)</f>
        <v>1154751</v>
      </c>
      <c r="AA851" s="168">
        <f>ROUND(IF(C851="22", IF(U851&gt;V851,0,R851*'UNIT VALUES'!$D$43*'UNIT VALUES'!$D$44),IF(CALCS!U851&gt;CALCS!V851,0,CALCS!R851*'UNIT VALUES'!$D$34*'UNIT VALUES'!$D$36)), 0)</f>
        <v>6344465</v>
      </c>
      <c r="AB851" s="168">
        <f>ROUND(IF(C851="22",IF(U851&gt;V851,S851*'UNIT VALUES'!$D$40*'UNIT VALUES'!$D$44,0),IF(U851&gt;V851,S851*'UNIT VALUES'!$D$30*'UNIT VALUES'!$D$36)), 0)</f>
        <v>0</v>
      </c>
      <c r="AC851" s="168">
        <f>ROUND(IF(U851&gt;V851,0,IF(T851&gt;1, IF(C851="66", T851*'UNIT VALUES'!$D$33*'UNIT VALUES'!$D$36,T851*'UNIT VALUES'!$D$32*'UNIT VALUES'!$D$36),0)),0)</f>
        <v>6716905</v>
      </c>
      <c r="AD851" t="str">
        <f t="shared" si="28"/>
        <v>369059</v>
      </c>
    </row>
    <row r="852" spans="1:30" x14ac:dyDescent="0.25">
      <c r="A852" s="176" t="s">
        <v>6333</v>
      </c>
      <c r="B852" s="176" t="s">
        <v>2259</v>
      </c>
      <c r="C852" s="176" t="s">
        <v>99</v>
      </c>
      <c r="D852" s="176" t="s">
        <v>100</v>
      </c>
      <c r="E852" s="176" t="s">
        <v>2260</v>
      </c>
      <c r="F852" s="176" t="s">
        <v>760</v>
      </c>
      <c r="G852" s="176" t="s">
        <v>294</v>
      </c>
      <c r="H852" s="176" t="s">
        <v>23</v>
      </c>
      <c r="I852" s="176" t="s">
        <v>23</v>
      </c>
      <c r="J852" s="176" t="s">
        <v>1031</v>
      </c>
      <c r="K852" s="176" t="s">
        <v>3347</v>
      </c>
      <c r="L852" s="176" t="s">
        <v>6334</v>
      </c>
      <c r="M852" s="177">
        <v>240977</v>
      </c>
      <c r="N852" s="177">
        <v>240977</v>
      </c>
      <c r="O852" s="177">
        <v>262753</v>
      </c>
      <c r="P852" s="177">
        <v>0</v>
      </c>
      <c r="Q852" s="177">
        <v>18661</v>
      </c>
      <c r="R852" s="177">
        <v>18466</v>
      </c>
      <c r="S852" s="177">
        <v>924</v>
      </c>
      <c r="T852" s="24">
        <f>IF(P852&gt;0, ROUND(IF(IF(OR(C852="51", C852="52", C852="66"), (L852*'UNIT VALUES'!$C$26)-CALCS!P852,0)&gt;0, IF(OR(C852="51", C852="52", C852="66"), (L852*'UNIT VALUES'!$C$26)-CALCS!P852,0), 0), 0), ROUND(IF(IF(OR(C852="51", C852="52", C852="66"), (L852*'UNIT VALUES'!$C$26)-CALCS!O852,0)&gt;0, IF(OR(C852="51", C852="52", C852="66"), (L852*'UNIT VALUES'!$C$26)-CALCS!O852,0), 0), 0))</f>
        <v>36192</v>
      </c>
      <c r="U852" s="25">
        <f>IF(C852="22", (O852*'UNIT VALUES'!$D$38)+(Q852*'UNIT VALUES'!$D$39)+(S852*'UNIT VALUES'!$D$40), (O852*'UNIT VALUES'!$D$28)+(Q852*'UNIT VALUES'!$D$29)+(S852*'UNIT VALUES'!$D$30))</f>
        <v>1218426.4333856241</v>
      </c>
      <c r="V852" s="25">
        <f>IF(C852="22",(O852*'UNIT VALUES'!$D$41)+(Q852*'UNIT VALUES'!$D$42)+(R852*'UNIT VALUES'!$D$43),IF(C852="66",(Q852*'UNIT VALUES'!$D$31)+(T852*'UNIT VALUES'!$D$33)+(R852*'UNIT VALUES'!$D$34),(Q852*'UNIT VALUES'!$D$31)+(T852*'UNIT VALUES'!$D$32)+(R852*'UNIT VALUES'!$D$34)))</f>
        <v>2238209.0059136348</v>
      </c>
      <c r="W852" s="25">
        <f t="shared" si="27"/>
        <v>2238209</v>
      </c>
      <c r="X852" s="30">
        <f>ROUND(IF(C852="22", W852*'UNIT VALUES'!$D$44, W852*'UNIT VALUES'!$D$36), 0)</f>
        <v>1956644</v>
      </c>
      <c r="Y852" s="168">
        <f>ROUND(IF(C852="22", IF(U852&gt;V852,O852*'UNIT VALUES'!$D$38*'UNIT VALUES'!$D$44,O852*'UNIT VALUES'!$D$41*'UNIT VALUES'!$D$44),IF(U852&gt;V852, O852*'UNIT VALUES'!$D$28*'UNIT VALUES'!$D$36,0)), 0)</f>
        <v>0</v>
      </c>
      <c r="Z852" s="168">
        <f>ROUND(IF(C852="22", IF(U852&gt;V852,Q852*'UNIT VALUES'!$D$39*'UNIT VALUES'!$D$44,Q852*'UNIT VALUES'!$D$42*'UNIT VALUES'!$D$44), IF(U852&gt;V852, Q852*'UNIT VALUES'!$D$29*'UNIT VALUES'!$D$36, Q852*'UNIT VALUES'!$D$31*'UNIT VALUES'!$D$36)),0)</f>
        <v>273330</v>
      </c>
      <c r="AA852" s="168">
        <f>ROUND(IF(C852="22", IF(U852&gt;V852,0,R852*'UNIT VALUES'!$D$43*'UNIT VALUES'!$D$44),IF(CALCS!U852&gt;CALCS!V852,0,CALCS!R852*'UNIT VALUES'!$D$34*'UNIT VALUES'!$D$36)), 0)</f>
        <v>1321582</v>
      </c>
      <c r="AB852" s="168">
        <f>ROUND(IF(C852="22",IF(U852&gt;V852,S852*'UNIT VALUES'!$D$40*'UNIT VALUES'!$D$44,0),IF(U852&gt;V852,S852*'UNIT VALUES'!$D$30*'UNIT VALUES'!$D$36)), 0)</f>
        <v>0</v>
      </c>
      <c r="AC852" s="168">
        <f>ROUND(IF(U852&gt;V852,0,IF(T852&gt;1, IF(C852="66", T852*'UNIT VALUES'!$D$33*'UNIT VALUES'!$D$36,T852*'UNIT VALUES'!$D$32*'UNIT VALUES'!$D$36),0)),0)</f>
        <v>361732</v>
      </c>
      <c r="AD852" t="str">
        <f t="shared" si="28"/>
        <v>369067</v>
      </c>
    </row>
    <row r="853" spans="1:30" x14ac:dyDescent="0.25">
      <c r="A853" s="176" t="s">
        <v>5205</v>
      </c>
      <c r="B853" s="176" t="s">
        <v>2259</v>
      </c>
      <c r="C853" s="176" t="s">
        <v>99</v>
      </c>
      <c r="D853" s="176" t="s">
        <v>100</v>
      </c>
      <c r="E853" s="176" t="s">
        <v>2260</v>
      </c>
      <c r="F853" s="176" t="s">
        <v>762</v>
      </c>
      <c r="G853" s="176" t="s">
        <v>243</v>
      </c>
      <c r="H853" s="176" t="s">
        <v>23</v>
      </c>
      <c r="I853" s="176" t="s">
        <v>23</v>
      </c>
      <c r="J853" s="176" t="s">
        <v>4652</v>
      </c>
      <c r="K853" s="176" t="s">
        <v>3346</v>
      </c>
      <c r="L853" s="176" t="s">
        <v>6335</v>
      </c>
      <c r="M853" s="177">
        <v>203924</v>
      </c>
      <c r="N853" s="177">
        <v>203924</v>
      </c>
      <c r="O853" s="177">
        <v>291691</v>
      </c>
      <c r="P853" s="177">
        <v>0</v>
      </c>
      <c r="Q853" s="177">
        <v>18122</v>
      </c>
      <c r="R853" s="177">
        <v>20406</v>
      </c>
      <c r="S853" s="177">
        <v>1694</v>
      </c>
      <c r="T853" s="24">
        <f>IF(P853&gt;0, ROUND(IF(IF(OR(C853="51", C853="52", C853="66"), (L853*'UNIT VALUES'!$C$26)-CALCS!P853,0)&gt;0, IF(OR(C853="51", C853="52", C853="66"), (L853*'UNIT VALUES'!$C$26)-CALCS!P853,0), 0), 0), ROUND(IF(IF(OR(C853="51", C853="52", C853="66"), (L853*'UNIT VALUES'!$C$26)-CALCS!O853,0)&gt;0, IF(OR(C853="51", C853="52", C853="66"), (L853*'UNIT VALUES'!$C$26)-CALCS!O853,0), 0), 0))</f>
        <v>0</v>
      </c>
      <c r="U853" s="25">
        <f>IF(C853="22", (O853*'UNIT VALUES'!$D$38)+(Q853*'UNIT VALUES'!$D$39)+(S853*'UNIT VALUES'!$D$40), (O853*'UNIT VALUES'!$D$28)+(Q853*'UNIT VALUES'!$D$29)+(S853*'UNIT VALUES'!$D$30))</f>
        <v>1389263.1314672004</v>
      </c>
      <c r="V853" s="25">
        <f>IF(C853="22",(O853*'UNIT VALUES'!$D$41)+(Q853*'UNIT VALUES'!$D$42)+(R853*'UNIT VALUES'!$D$43),IF(C853="66",(Q853*'UNIT VALUES'!$D$31)+(T853*'UNIT VALUES'!$D$33)+(R853*'UNIT VALUES'!$D$34),(Q853*'UNIT VALUES'!$D$31)+(T853*'UNIT VALUES'!$D$32)+(R853*'UNIT VALUES'!$D$34)))</f>
        <v>1974214.7183882215</v>
      </c>
      <c r="W853" s="25">
        <f t="shared" si="27"/>
        <v>1974215</v>
      </c>
      <c r="X853" s="30">
        <f>ROUND(IF(C853="22", W853*'UNIT VALUES'!$D$44, W853*'UNIT VALUES'!$D$36), 0)</f>
        <v>1725860</v>
      </c>
      <c r="Y853" s="168">
        <f>ROUND(IF(C853="22", IF(U853&gt;V853,O853*'UNIT VALUES'!$D$38*'UNIT VALUES'!$D$44,O853*'UNIT VALUES'!$D$41*'UNIT VALUES'!$D$44),IF(U853&gt;V853, O853*'UNIT VALUES'!$D$28*'UNIT VALUES'!$D$36,0)), 0)</f>
        <v>0</v>
      </c>
      <c r="Z853" s="168">
        <f>ROUND(IF(C853="22", IF(U853&gt;V853,Q853*'UNIT VALUES'!$D$39*'UNIT VALUES'!$D$44,Q853*'UNIT VALUES'!$D$42*'UNIT VALUES'!$D$44), IF(U853&gt;V853, Q853*'UNIT VALUES'!$D$29*'UNIT VALUES'!$D$36, Q853*'UNIT VALUES'!$D$31*'UNIT VALUES'!$D$36)),0)</f>
        <v>265435</v>
      </c>
      <c r="AA853" s="168">
        <f>ROUND(IF(C853="22", IF(U853&gt;V853,0,R853*'UNIT VALUES'!$D$43*'UNIT VALUES'!$D$44),IF(CALCS!U853&gt;CALCS!V853,0,CALCS!R853*'UNIT VALUES'!$D$34*'UNIT VALUES'!$D$36)), 0)</f>
        <v>1460424</v>
      </c>
      <c r="AB853" s="168">
        <f>ROUND(IF(C853="22",IF(U853&gt;V853,S853*'UNIT VALUES'!$D$40*'UNIT VALUES'!$D$44,0),IF(U853&gt;V853,S853*'UNIT VALUES'!$D$30*'UNIT VALUES'!$D$36)), 0)</f>
        <v>0</v>
      </c>
      <c r="AC853" s="168">
        <f>ROUND(IF(U853&gt;V853,0,IF(T853&gt;1, IF(C853="66", T853*'UNIT VALUES'!$D$33*'UNIT VALUES'!$D$36,T853*'UNIT VALUES'!$D$32*'UNIT VALUES'!$D$36),0)),0)</f>
        <v>0</v>
      </c>
      <c r="AD853" t="str">
        <f t="shared" si="28"/>
        <v>369071</v>
      </c>
    </row>
    <row r="854" spans="1:30" x14ac:dyDescent="0.25">
      <c r="A854" s="176" t="s">
        <v>6336</v>
      </c>
      <c r="B854" s="176" t="s">
        <v>2259</v>
      </c>
      <c r="C854" s="176" t="s">
        <v>99</v>
      </c>
      <c r="D854" s="176" t="s">
        <v>100</v>
      </c>
      <c r="E854" s="176" t="s">
        <v>2260</v>
      </c>
      <c r="F854" s="176" t="s">
        <v>2373</v>
      </c>
      <c r="G854" s="176" t="s">
        <v>646</v>
      </c>
      <c r="H854" s="176" t="s">
        <v>23</v>
      </c>
      <c r="I854" s="176" t="s">
        <v>23</v>
      </c>
      <c r="J854" s="176" t="s">
        <v>4652</v>
      </c>
      <c r="K854" s="176" t="s">
        <v>3346</v>
      </c>
      <c r="L854" s="176" t="s">
        <v>6337</v>
      </c>
      <c r="M854" s="177">
        <v>180727</v>
      </c>
      <c r="N854" s="177">
        <v>165633</v>
      </c>
      <c r="O854" s="177">
        <v>228192</v>
      </c>
      <c r="P854" s="177">
        <v>0</v>
      </c>
      <c r="Q854" s="177">
        <v>25304</v>
      </c>
      <c r="R854" s="177">
        <v>10474</v>
      </c>
      <c r="S854" s="177">
        <v>4001</v>
      </c>
      <c r="T854" s="24">
        <f>IF(P854&gt;0, ROUND(IF(IF(OR(C854="51", C854="52", C854="66"), (L854*'UNIT VALUES'!$C$26)-CALCS!P854,0)&gt;0, IF(OR(C854="51", C854="52", C854="66"), (L854*'UNIT VALUES'!$C$26)-CALCS!P854,0), 0), 0), ROUND(IF(IF(OR(C854="51", C854="52", C854="66"), (L854*'UNIT VALUES'!$C$26)-CALCS!O854,0)&gt;0, IF(OR(C854="51", C854="52", C854="66"), (L854*'UNIT VALUES'!$C$26)-CALCS!O854,0), 0), 0))</f>
        <v>0</v>
      </c>
      <c r="U854" s="25">
        <f>IF(C854="22", (O854*'UNIT VALUES'!$D$38)+(Q854*'UNIT VALUES'!$D$39)+(S854*'UNIT VALUES'!$D$40), (O854*'UNIT VALUES'!$D$28)+(Q854*'UNIT VALUES'!$D$29)+(S854*'UNIT VALUES'!$D$30))</f>
        <v>1834370.3121314272</v>
      </c>
      <c r="V854" s="25">
        <f>IF(C854="22",(O854*'UNIT VALUES'!$D$41)+(Q854*'UNIT VALUES'!$D$42)+(R854*'UNIT VALUES'!$D$43),IF(C854="66",(Q854*'UNIT VALUES'!$D$31)+(T854*'UNIT VALUES'!$D$33)+(R854*'UNIT VALUES'!$D$34),(Q854*'UNIT VALUES'!$D$31)+(T854*'UNIT VALUES'!$D$32)+(R854*'UNIT VALUES'!$D$34)))</f>
        <v>1281443.1191347791</v>
      </c>
      <c r="W854" s="25">
        <f t="shared" si="27"/>
        <v>1834370</v>
      </c>
      <c r="X854" s="30">
        <f>ROUND(IF(C854="22", W854*'UNIT VALUES'!$D$44, W854*'UNIT VALUES'!$D$36), 0)</f>
        <v>1603607</v>
      </c>
      <c r="Y854" s="168">
        <f>ROUND(IF(C854="22", IF(U854&gt;V854,O854*'UNIT VALUES'!$D$38*'UNIT VALUES'!$D$44,O854*'UNIT VALUES'!$D$41*'UNIT VALUES'!$D$44),IF(U854&gt;V854, O854*'UNIT VALUES'!$D$28*'UNIT VALUES'!$D$36,0)), 0)</f>
        <v>414894</v>
      </c>
      <c r="Z854" s="168">
        <f>ROUND(IF(C854="22", IF(U854&gt;V854,Q854*'UNIT VALUES'!$D$39*'UNIT VALUES'!$D$44,Q854*'UNIT VALUES'!$D$42*'UNIT VALUES'!$D$44), IF(U854&gt;V854, Q854*'UNIT VALUES'!$D$29*'UNIT VALUES'!$D$36, Q854*'UNIT VALUES'!$D$31*'UNIT VALUES'!$D$36)),0)</f>
        <v>617719</v>
      </c>
      <c r="AA854" s="168">
        <f>ROUND(IF(C854="22", IF(U854&gt;V854,0,R854*'UNIT VALUES'!$D$43*'UNIT VALUES'!$D$44),IF(CALCS!U854&gt;CALCS!V854,0,CALCS!R854*'UNIT VALUES'!$D$34*'UNIT VALUES'!$D$36)), 0)</f>
        <v>0</v>
      </c>
      <c r="AB854" s="168">
        <f>ROUND(IF(C854="22",IF(U854&gt;V854,S854*'UNIT VALUES'!$D$40*'UNIT VALUES'!$D$44,0),IF(U854&gt;V854,S854*'UNIT VALUES'!$D$30*'UNIT VALUES'!$D$36)), 0)</f>
        <v>570995</v>
      </c>
      <c r="AC854" s="168">
        <f>ROUND(IF(U854&gt;V854,0,IF(T854&gt;1, IF(C854="66", T854*'UNIT VALUES'!$D$33*'UNIT VALUES'!$D$36,T854*'UNIT VALUES'!$D$32*'UNIT VALUES'!$D$36),0)),0)</f>
        <v>0</v>
      </c>
      <c r="AD854" t="str">
        <f t="shared" si="28"/>
        <v>369087</v>
      </c>
    </row>
    <row r="855" spans="1:30" x14ac:dyDescent="0.25">
      <c r="A855" s="176" t="s">
        <v>6338</v>
      </c>
      <c r="B855" s="176" t="s">
        <v>2259</v>
      </c>
      <c r="C855" s="176" t="s">
        <v>99</v>
      </c>
      <c r="D855" s="176" t="s">
        <v>100</v>
      </c>
      <c r="E855" s="176" t="s">
        <v>2260</v>
      </c>
      <c r="F855" s="176" t="s">
        <v>1130</v>
      </c>
      <c r="G855" s="176" t="s">
        <v>944</v>
      </c>
      <c r="H855" s="176" t="s">
        <v>23</v>
      </c>
      <c r="I855" s="176" t="s">
        <v>23</v>
      </c>
      <c r="J855" s="176" t="s">
        <v>2271</v>
      </c>
      <c r="K855" s="176" t="s">
        <v>3346</v>
      </c>
      <c r="L855" s="176" t="s">
        <v>6339</v>
      </c>
      <c r="M855" s="177">
        <v>207798</v>
      </c>
      <c r="N855" s="177">
        <v>207798</v>
      </c>
      <c r="O855" s="177">
        <v>248088</v>
      </c>
      <c r="P855" s="177">
        <v>0</v>
      </c>
      <c r="Q855" s="177">
        <v>14577</v>
      </c>
      <c r="R855" s="177">
        <v>13893</v>
      </c>
      <c r="S855" s="177">
        <v>1236</v>
      </c>
      <c r="T855" s="24">
        <f>IF(P855&gt;0, ROUND(IF(IF(OR(C855="51", C855="52", C855="66"), (L855*'UNIT VALUES'!$C$26)-CALCS!P855,0)&gt;0, IF(OR(C855="51", C855="52", C855="66"), (L855*'UNIT VALUES'!$C$26)-CALCS!P855,0), 0), 0), ROUND(IF(IF(OR(C855="51", C855="52", C855="66"), (L855*'UNIT VALUES'!$C$26)-CALCS!O855,0)&gt;0, IF(OR(C855="51", C855="52", C855="66"), (L855*'UNIT VALUES'!$C$26)-CALCS!O855,0), 0), 0))</f>
        <v>0</v>
      </c>
      <c r="U855" s="25">
        <f>IF(C855="22", (O855*'UNIT VALUES'!$D$38)+(Q855*'UNIT VALUES'!$D$39)+(S855*'UNIT VALUES'!$D$40), (O855*'UNIT VALUES'!$D$28)+(Q855*'UNIT VALUES'!$D$29)+(S855*'UNIT VALUES'!$D$30))</f>
        <v>1124814.8852453986</v>
      </c>
      <c r="V855" s="25">
        <f>IF(C855="22",(O855*'UNIT VALUES'!$D$41)+(Q855*'UNIT VALUES'!$D$42)+(R855*'UNIT VALUES'!$D$43),IF(C855="66",(Q855*'UNIT VALUES'!$D$31)+(T855*'UNIT VALUES'!$D$33)+(R855*'UNIT VALUES'!$D$34),(Q855*'UNIT VALUES'!$D$31)+(T855*'UNIT VALUES'!$D$32)+(R855*'UNIT VALUES'!$D$34)))</f>
        <v>1381617.4031100555</v>
      </c>
      <c r="W855" s="25">
        <f t="shared" si="27"/>
        <v>1381617</v>
      </c>
      <c r="X855" s="30">
        <f>ROUND(IF(C855="22", W855*'UNIT VALUES'!$D$44, W855*'UNIT VALUES'!$D$36), 0)</f>
        <v>1207810</v>
      </c>
      <c r="Y855" s="168">
        <f>ROUND(IF(C855="22", IF(U855&gt;V855,O855*'UNIT VALUES'!$D$38*'UNIT VALUES'!$D$44,O855*'UNIT VALUES'!$D$41*'UNIT VALUES'!$D$44),IF(U855&gt;V855, O855*'UNIT VALUES'!$D$28*'UNIT VALUES'!$D$36,0)), 0)</f>
        <v>0</v>
      </c>
      <c r="Z855" s="168">
        <f>ROUND(IF(C855="22", IF(U855&gt;V855,Q855*'UNIT VALUES'!$D$39*'UNIT VALUES'!$D$44,Q855*'UNIT VALUES'!$D$42*'UNIT VALUES'!$D$44), IF(U855&gt;V855, Q855*'UNIT VALUES'!$D$29*'UNIT VALUES'!$D$36, Q855*'UNIT VALUES'!$D$31*'UNIT VALUES'!$D$36)),0)</f>
        <v>213511</v>
      </c>
      <c r="AA855" s="168">
        <f>ROUND(IF(C855="22", IF(U855&gt;V855,0,R855*'UNIT VALUES'!$D$43*'UNIT VALUES'!$D$44),IF(CALCS!U855&gt;CALCS!V855,0,CALCS!R855*'UNIT VALUES'!$D$34*'UNIT VALUES'!$D$36)), 0)</f>
        <v>994299</v>
      </c>
      <c r="AB855" s="168">
        <f>ROUND(IF(C855="22",IF(U855&gt;V855,S855*'UNIT VALUES'!$D$40*'UNIT VALUES'!$D$44,0),IF(U855&gt;V855,S855*'UNIT VALUES'!$D$30*'UNIT VALUES'!$D$36)), 0)</f>
        <v>0</v>
      </c>
      <c r="AC855" s="168">
        <f>ROUND(IF(U855&gt;V855,0,IF(T855&gt;1, IF(C855="66", T855*'UNIT VALUES'!$D$33*'UNIT VALUES'!$D$36,T855*'UNIT VALUES'!$D$32*'UNIT VALUES'!$D$36),0)),0)</f>
        <v>0</v>
      </c>
      <c r="AD855" t="str">
        <f t="shared" si="28"/>
        <v>369103</v>
      </c>
    </row>
    <row r="856" spans="1:30" x14ac:dyDescent="0.25">
      <c r="A856" s="176" t="s">
        <v>6340</v>
      </c>
      <c r="B856" s="176" t="s">
        <v>2377</v>
      </c>
      <c r="C856" s="176" t="s">
        <v>19</v>
      </c>
      <c r="D856" s="176" t="s">
        <v>20</v>
      </c>
      <c r="E856" s="176" t="s">
        <v>2378</v>
      </c>
      <c r="F856" s="176" t="s">
        <v>4738</v>
      </c>
      <c r="G856" s="176" t="s">
        <v>22</v>
      </c>
      <c r="H856" s="176" t="s">
        <v>23</v>
      </c>
      <c r="I856" s="176" t="s">
        <v>23</v>
      </c>
      <c r="J856" s="176" t="s">
        <v>24</v>
      </c>
      <c r="K856" s="176" t="s">
        <v>264</v>
      </c>
      <c r="L856" s="176" t="s">
        <v>4789</v>
      </c>
      <c r="M856" s="177">
        <v>10797764</v>
      </c>
      <c r="N856" s="177">
        <v>10797630</v>
      </c>
      <c r="O856" s="177">
        <v>4949922</v>
      </c>
      <c r="P856" s="177">
        <v>0</v>
      </c>
      <c r="Q856" s="177">
        <v>622037</v>
      </c>
      <c r="R856" s="177">
        <v>432849</v>
      </c>
      <c r="S856" s="177">
        <v>23814</v>
      </c>
      <c r="T856" s="24">
        <f>IF(P856&gt;0, ROUND(IF(IF(OR(C856="51", C856="52", C856="66"), (L856*'UNIT VALUES'!$C$26)-CALCS!P856,0)&gt;0, IF(OR(C856="51", C856="52", C856="66"), (L856*'UNIT VALUES'!$C$26)-CALCS!P856,0), 0), 0), ROUND(IF(IF(OR(C856="51", C856="52", C856="66"), (L856*'UNIT VALUES'!$C$26)-CALCS!O856,0)&gt;0, IF(OR(C856="51", C856="52", C856="66"), (L856*'UNIT VALUES'!$C$26)-CALCS!O856,0), 0), 0))</f>
        <v>0</v>
      </c>
      <c r="U856" s="25">
        <f>IF(C856="22", (O856*'UNIT VALUES'!$D$38)+(Q856*'UNIT VALUES'!$D$39)+(S856*'UNIT VALUES'!$D$40), (O856*'UNIT VALUES'!$D$28)+(Q856*'UNIT VALUES'!$D$29)+(S856*'UNIT VALUES'!$D$30))</f>
        <v>36732237.157101855</v>
      </c>
      <c r="V856" s="25">
        <f>IF(C856="22",(O856*'UNIT VALUES'!$D$41)+(Q856*'UNIT VALUES'!$D$42)+(R856*'UNIT VALUES'!$D$43),IF(C856="66",(Q856*'UNIT VALUES'!$D$31)+(T856*'UNIT VALUES'!$D$33)+(R856*'UNIT VALUES'!$D$34),(Q856*'UNIT VALUES'!$D$31)+(T856*'UNIT VALUES'!$D$32)+(R856*'UNIT VALUES'!$D$34)))</f>
        <v>53870361.02467075</v>
      </c>
      <c r="W856" s="25">
        <f t="shared" si="27"/>
        <v>53870361</v>
      </c>
      <c r="X856" s="30">
        <f>ROUND(IF(C856="22", W856*'UNIT VALUES'!$D$44, W856*'UNIT VALUES'!$D$36), 0)</f>
        <v>44816068</v>
      </c>
      <c r="Y856" s="168">
        <f>ROUND(IF(C856="22", IF(U856&gt;V856,O856*'UNIT VALUES'!$D$38*'UNIT VALUES'!$D$44,O856*'UNIT VALUES'!$D$41*'UNIT VALUES'!$D$44),IF(U856&gt;V856, O856*'UNIT VALUES'!$D$28*'UNIT VALUES'!$D$36,0)), 0)</f>
        <v>7256207</v>
      </c>
      <c r="Z856" s="168">
        <f>ROUND(IF(C856="22", IF(U856&gt;V856,Q856*'UNIT VALUES'!$D$39*'UNIT VALUES'!$D$44,Q856*'UNIT VALUES'!$D$42*'UNIT VALUES'!$D$44), IF(U856&gt;V856, Q856*'UNIT VALUES'!$D$29*'UNIT VALUES'!$D$36, Q856*'UNIT VALUES'!$D$31*'UNIT VALUES'!$D$36)),0)</f>
        <v>9594247</v>
      </c>
      <c r="AA856" s="168">
        <f>ROUND(IF(C856="22", IF(U856&gt;V856,0,R856*'UNIT VALUES'!$D$43*'UNIT VALUES'!$D$44),IF(CALCS!U856&gt;CALCS!V856,0,CALCS!R856*'UNIT VALUES'!$D$34*'UNIT VALUES'!$D$36)), 0)</f>
        <v>27965615</v>
      </c>
      <c r="AB856" s="168">
        <f>ROUND(IF(C856="22",IF(U856&gt;V856,S856*'UNIT VALUES'!$D$40*'UNIT VALUES'!$D$44,0),IF(U856&gt;V856,S856*'UNIT VALUES'!$D$30*'UNIT VALUES'!$D$36)), 0)</f>
        <v>0</v>
      </c>
      <c r="AC856" s="168">
        <f>ROUND(IF(U856&gt;V856,0,IF(T856&gt;1, IF(C856="66", T856*'UNIT VALUES'!$D$33*'UNIT VALUES'!$D$36,T856*'UNIT VALUES'!$D$32*'UNIT VALUES'!$D$36),0)),0)</f>
        <v>0</v>
      </c>
      <c r="AD856" t="str">
        <f t="shared" si="28"/>
        <v>399999</v>
      </c>
    </row>
    <row r="857" spans="1:30" x14ac:dyDescent="0.25">
      <c r="A857" s="176" t="s">
        <v>6341</v>
      </c>
      <c r="B857" s="176" t="s">
        <v>2377</v>
      </c>
      <c r="C857" s="176" t="s">
        <v>27</v>
      </c>
      <c r="D857" s="176" t="s">
        <v>28</v>
      </c>
      <c r="E857" s="176" t="s">
        <v>2378</v>
      </c>
      <c r="F857" s="176" t="s">
        <v>2380</v>
      </c>
      <c r="G857" s="176" t="s">
        <v>2084</v>
      </c>
      <c r="H857" s="176" t="s">
        <v>23</v>
      </c>
      <c r="I857" s="176" t="s">
        <v>2262</v>
      </c>
      <c r="J857" s="176" t="s">
        <v>2381</v>
      </c>
      <c r="K857" s="176" t="s">
        <v>264</v>
      </c>
      <c r="L857" s="176" t="s">
        <v>6342</v>
      </c>
      <c r="M857" s="177">
        <v>237590</v>
      </c>
      <c r="N857" s="177">
        <v>237177</v>
      </c>
      <c r="O857" s="177">
        <v>197633</v>
      </c>
      <c r="P857" s="177">
        <v>197289</v>
      </c>
      <c r="Q857" s="177">
        <v>51205</v>
      </c>
      <c r="R857" s="177">
        <v>34056</v>
      </c>
      <c r="S857" s="177">
        <v>969</v>
      </c>
      <c r="T857" s="24">
        <f>IF(P857&gt;0, ROUND(IF(IF(OR(C857="51", C857="52", C857="66"), (L857*'UNIT VALUES'!$C$26)-CALCS!P857,0)&gt;0, IF(OR(C857="51", C857="52", C857="66"), (L857*'UNIT VALUES'!$C$26)-CALCS!P857,0), 0), 0), ROUND(IF(IF(OR(C857="51", C857="52", C857="66"), (L857*'UNIT VALUES'!$C$26)-CALCS!O857,0)&gt;0, IF(OR(C857="51", C857="52", C857="66"), (L857*'UNIT VALUES'!$C$26)-CALCS!O857,0), 0), 0))</f>
        <v>261407</v>
      </c>
      <c r="U857" s="25">
        <f>IF(C857="22", (O857*'UNIT VALUES'!$D$38)+(Q857*'UNIT VALUES'!$D$39)+(S857*'UNIT VALUES'!$D$40), (O857*'UNIT VALUES'!$D$28)+(Q857*'UNIT VALUES'!$D$29)+(S857*'UNIT VALUES'!$D$30))</f>
        <v>1999120.3783017863</v>
      </c>
      <c r="V857" s="25">
        <f>IF(C857="22",(O857*'UNIT VALUES'!$D$41)+(Q857*'UNIT VALUES'!$D$42)+(R857*'UNIT VALUES'!$D$43),IF(C857="66",(Q857*'UNIT VALUES'!$D$31)+(T857*'UNIT VALUES'!$D$33)+(R857*'UNIT VALUES'!$D$34),(Q857*'UNIT VALUES'!$D$31)+(T857*'UNIT VALUES'!$D$32)+(R857*'UNIT VALUES'!$D$34)))</f>
        <v>6943796.1086045224</v>
      </c>
      <c r="W857" s="25">
        <f t="shared" si="27"/>
        <v>6943796</v>
      </c>
      <c r="X857" s="30">
        <f>ROUND(IF(C857="22", W857*'UNIT VALUES'!$D$44, W857*'UNIT VALUES'!$D$36), 0)</f>
        <v>6070270</v>
      </c>
      <c r="Y857" s="168">
        <f>ROUND(IF(C857="22", IF(U857&gt;V857,O857*'UNIT VALUES'!$D$38*'UNIT VALUES'!$D$44,O857*'UNIT VALUES'!$D$41*'UNIT VALUES'!$D$44),IF(U857&gt;V857, O857*'UNIT VALUES'!$D$28*'UNIT VALUES'!$D$36,0)), 0)</f>
        <v>0</v>
      </c>
      <c r="Z857" s="168">
        <f>ROUND(IF(C857="22", IF(U857&gt;V857,Q857*'UNIT VALUES'!$D$39*'UNIT VALUES'!$D$44,Q857*'UNIT VALUES'!$D$42*'UNIT VALUES'!$D$44), IF(U857&gt;V857, Q857*'UNIT VALUES'!$D$29*'UNIT VALUES'!$D$36, Q857*'UNIT VALUES'!$D$31*'UNIT VALUES'!$D$36)),0)</f>
        <v>750007</v>
      </c>
      <c r="AA857" s="168">
        <f>ROUND(IF(C857="22", IF(U857&gt;V857,0,R857*'UNIT VALUES'!$D$43*'UNIT VALUES'!$D$44),IF(CALCS!U857&gt;CALCS!V857,0,CALCS!R857*'UNIT VALUES'!$D$34*'UNIT VALUES'!$D$36)), 0)</f>
        <v>2437333</v>
      </c>
      <c r="AB857" s="168">
        <f>ROUND(IF(C857="22",IF(U857&gt;V857,S857*'UNIT VALUES'!$D$40*'UNIT VALUES'!$D$44,0),IF(U857&gt;V857,S857*'UNIT VALUES'!$D$30*'UNIT VALUES'!$D$36)), 0)</f>
        <v>0</v>
      </c>
      <c r="AC857" s="168">
        <f>ROUND(IF(U857&gt;V857,0,IF(T857&gt;1, IF(C857="66", T857*'UNIT VALUES'!$D$33*'UNIT VALUES'!$D$36,T857*'UNIT VALUES'!$D$32*'UNIT VALUES'!$D$36),0)),0)</f>
        <v>2882931</v>
      </c>
      <c r="AD857" t="str">
        <f t="shared" si="28"/>
        <v>390042</v>
      </c>
    </row>
    <row r="858" spans="1:30" x14ac:dyDescent="0.25">
      <c r="A858" s="176" t="s">
        <v>6343</v>
      </c>
      <c r="B858" s="176" t="s">
        <v>2377</v>
      </c>
      <c r="C858" s="176" t="s">
        <v>47</v>
      </c>
      <c r="D858" s="176" t="s">
        <v>48</v>
      </c>
      <c r="E858" s="176" t="s">
        <v>2378</v>
      </c>
      <c r="F858" s="176" t="s">
        <v>1712</v>
      </c>
      <c r="G858" s="176" t="s">
        <v>22</v>
      </c>
      <c r="H858" s="176" t="s">
        <v>23</v>
      </c>
      <c r="I858" s="176" t="s">
        <v>2383</v>
      </c>
      <c r="J858" s="176" t="s">
        <v>2384</v>
      </c>
      <c r="K858" s="176" t="s">
        <v>264</v>
      </c>
      <c r="L858" s="176" t="s">
        <v>6344</v>
      </c>
      <c r="M858" s="177">
        <v>25024</v>
      </c>
      <c r="N858" s="177">
        <v>24315</v>
      </c>
      <c r="O858" s="177">
        <v>21900</v>
      </c>
      <c r="P858" s="177">
        <v>21280</v>
      </c>
      <c r="Q858" s="177">
        <v>5164</v>
      </c>
      <c r="R858" s="177">
        <v>3699</v>
      </c>
      <c r="S858" s="177">
        <v>102</v>
      </c>
      <c r="T858" s="24">
        <f>IF(P858&gt;0, ROUND(IF(IF(OR(C858="51", C858="52", C858="66"), (L858*'UNIT VALUES'!$C$26)-CALCS!P858,0)&gt;0, IF(OR(C858="51", C858="52", C858="66"), (L858*'UNIT VALUES'!$C$26)-CALCS!P858,0), 0), 0), ROUND(IF(IF(OR(C858="51", C858="52", C858="66"), (L858*'UNIT VALUES'!$C$26)-CALCS!O858,0)&gt;0, IF(OR(C858="51", C858="52", C858="66"), (L858*'UNIT VALUES'!$C$26)-CALCS!O858,0), 0), 0))</f>
        <v>23526</v>
      </c>
      <c r="U858" s="25">
        <f>IF(C858="22", (O858*'UNIT VALUES'!$D$38)+(Q858*'UNIT VALUES'!$D$39)+(S858*'UNIT VALUES'!$D$40), (O858*'UNIT VALUES'!$D$28)+(Q858*'UNIT VALUES'!$D$29)+(S858*'UNIT VALUES'!$D$30))</f>
        <v>206403.28914509114</v>
      </c>
      <c r="V858" s="25">
        <f>IF(C858="22",(O858*'UNIT VALUES'!$D$41)+(Q858*'UNIT VALUES'!$D$42)+(R858*'UNIT VALUES'!$D$43),IF(C858="66",(Q858*'UNIT VALUES'!$D$31)+(T858*'UNIT VALUES'!$D$33)+(R858*'UNIT VALUES'!$D$34),(Q858*'UNIT VALUES'!$D$31)+(T858*'UNIT VALUES'!$D$32)+(R858*'UNIT VALUES'!$D$34)))</f>
        <v>686142.42731500452</v>
      </c>
      <c r="W858" s="25">
        <f t="shared" si="27"/>
        <v>686142</v>
      </c>
      <c r="X858" s="30">
        <f>ROUND(IF(C858="22", W858*'UNIT VALUES'!$D$44, W858*'UNIT VALUES'!$D$36), 0)</f>
        <v>599826</v>
      </c>
      <c r="Y858" s="168">
        <f>ROUND(IF(C858="22", IF(U858&gt;V858,O858*'UNIT VALUES'!$D$38*'UNIT VALUES'!$D$44,O858*'UNIT VALUES'!$D$41*'UNIT VALUES'!$D$44),IF(U858&gt;V858, O858*'UNIT VALUES'!$D$28*'UNIT VALUES'!$D$36,0)), 0)</f>
        <v>0</v>
      </c>
      <c r="Z858" s="168">
        <f>ROUND(IF(C858="22", IF(U858&gt;V858,Q858*'UNIT VALUES'!$D$39*'UNIT VALUES'!$D$44,Q858*'UNIT VALUES'!$D$42*'UNIT VALUES'!$D$44), IF(U858&gt;V858, Q858*'UNIT VALUES'!$D$29*'UNIT VALUES'!$D$36, Q858*'UNIT VALUES'!$D$31*'UNIT VALUES'!$D$36)),0)</f>
        <v>75638</v>
      </c>
      <c r="AA858" s="168">
        <f>ROUND(IF(C858="22", IF(U858&gt;V858,0,R858*'UNIT VALUES'!$D$43*'UNIT VALUES'!$D$44),IF(CALCS!U858&gt;CALCS!V858,0,CALCS!R858*'UNIT VALUES'!$D$34*'UNIT VALUES'!$D$36)), 0)</f>
        <v>264731</v>
      </c>
      <c r="AB858" s="168">
        <f>ROUND(IF(C858="22",IF(U858&gt;V858,S858*'UNIT VALUES'!$D$40*'UNIT VALUES'!$D$44,0),IF(U858&gt;V858,S858*'UNIT VALUES'!$D$30*'UNIT VALUES'!$D$36)), 0)</f>
        <v>0</v>
      </c>
      <c r="AC858" s="168">
        <f>ROUND(IF(U858&gt;V858,0,IF(T858&gt;1, IF(C858="66", T858*'UNIT VALUES'!$D$33*'UNIT VALUES'!$D$36,T858*'UNIT VALUES'!$D$32*'UNIT VALUES'!$D$36),0)),0)</f>
        <v>259457</v>
      </c>
      <c r="AD858" t="str">
        <f t="shared" si="28"/>
        <v>390066</v>
      </c>
    </row>
    <row r="859" spans="1:30" x14ac:dyDescent="0.25">
      <c r="A859" s="176" t="s">
        <v>6345</v>
      </c>
      <c r="B859" s="176" t="s">
        <v>2377</v>
      </c>
      <c r="C859" s="176" t="s">
        <v>47</v>
      </c>
      <c r="D859" s="176" t="s">
        <v>48</v>
      </c>
      <c r="E859" s="176" t="s">
        <v>2378</v>
      </c>
      <c r="F859" s="176" t="s">
        <v>2386</v>
      </c>
      <c r="G859" s="176" t="s">
        <v>2084</v>
      </c>
      <c r="H859" s="176" t="s">
        <v>23</v>
      </c>
      <c r="I859" s="176" t="s">
        <v>2387</v>
      </c>
      <c r="J859" s="176" t="s">
        <v>2381</v>
      </c>
      <c r="K859" s="176" t="s">
        <v>264</v>
      </c>
      <c r="L859" s="176" t="s">
        <v>6346</v>
      </c>
      <c r="M859" s="177">
        <v>29751</v>
      </c>
      <c r="N859" s="177">
        <v>29751</v>
      </c>
      <c r="O859" s="177">
        <v>26120</v>
      </c>
      <c r="P859" s="177">
        <v>0</v>
      </c>
      <c r="Q859" s="177">
        <v>5083</v>
      </c>
      <c r="R859" s="177">
        <v>3560</v>
      </c>
      <c r="S859" s="177">
        <v>53</v>
      </c>
      <c r="T859" s="24">
        <f>IF(P859&gt;0, ROUND(IF(IF(OR(C859="51", C859="52", C859="66"), (L859*'UNIT VALUES'!$C$26)-CALCS!P859,0)&gt;0, IF(OR(C859="51", C859="52", C859="66"), (L859*'UNIT VALUES'!$C$26)-CALCS!P859,0), 0), 0), ROUND(IF(IF(OR(C859="51", C859="52", C859="66"), (L859*'UNIT VALUES'!$C$26)-CALCS!O859,0)&gt;0, IF(OR(C859="51", C859="52", C859="66"), (L859*'UNIT VALUES'!$C$26)-CALCS!O859,0), 0), 0))</f>
        <v>27285</v>
      </c>
      <c r="U859" s="25">
        <f>IF(C859="22", (O859*'UNIT VALUES'!$D$38)+(Q859*'UNIT VALUES'!$D$39)+(S859*'UNIT VALUES'!$D$40), (O859*'UNIT VALUES'!$D$28)+(Q859*'UNIT VALUES'!$D$29)+(S859*'UNIT VALUES'!$D$30))</f>
        <v>204918.96653464437</v>
      </c>
      <c r="V859" s="25">
        <f>IF(C859="22",(O859*'UNIT VALUES'!$D$41)+(Q859*'UNIT VALUES'!$D$42)+(R859*'UNIT VALUES'!$D$43),IF(C859="66",(Q859*'UNIT VALUES'!$D$31)+(T859*'UNIT VALUES'!$D$33)+(R859*'UNIT VALUES'!$D$34),(Q859*'UNIT VALUES'!$D$31)+(T859*'UNIT VALUES'!$D$32)+(R859*'UNIT VALUES'!$D$34)))</f>
        <v>720827.56902406504</v>
      </c>
      <c r="W859" s="25">
        <f t="shared" si="27"/>
        <v>720828</v>
      </c>
      <c r="X859" s="30">
        <f>ROUND(IF(C859="22", W859*'UNIT VALUES'!$D$44, W859*'UNIT VALUES'!$D$36), 0)</f>
        <v>630148</v>
      </c>
      <c r="Y859" s="168">
        <f>ROUND(IF(C859="22", IF(U859&gt;V859,O859*'UNIT VALUES'!$D$38*'UNIT VALUES'!$D$44,O859*'UNIT VALUES'!$D$41*'UNIT VALUES'!$D$44),IF(U859&gt;V859, O859*'UNIT VALUES'!$D$28*'UNIT VALUES'!$D$36,0)), 0)</f>
        <v>0</v>
      </c>
      <c r="Z859" s="168">
        <f>ROUND(IF(C859="22", IF(U859&gt;V859,Q859*'UNIT VALUES'!$D$39*'UNIT VALUES'!$D$44,Q859*'UNIT VALUES'!$D$42*'UNIT VALUES'!$D$44), IF(U859&gt;V859, Q859*'UNIT VALUES'!$D$29*'UNIT VALUES'!$D$36, Q859*'UNIT VALUES'!$D$31*'UNIT VALUES'!$D$36)),0)</f>
        <v>74451</v>
      </c>
      <c r="AA859" s="168">
        <f>ROUND(IF(C859="22", IF(U859&gt;V859,0,R859*'UNIT VALUES'!$D$43*'UNIT VALUES'!$D$44),IF(CALCS!U859&gt;CALCS!V859,0,CALCS!R859*'UNIT VALUES'!$D$34*'UNIT VALUES'!$D$36)), 0)</f>
        <v>254783</v>
      </c>
      <c r="AB859" s="168">
        <f>ROUND(IF(C859="22",IF(U859&gt;V859,S859*'UNIT VALUES'!$D$40*'UNIT VALUES'!$D$44,0),IF(U859&gt;V859,S859*'UNIT VALUES'!$D$30*'UNIT VALUES'!$D$36)), 0)</f>
        <v>0</v>
      </c>
      <c r="AC859" s="168">
        <f>ROUND(IF(U859&gt;V859,0,IF(T859&gt;1, IF(C859="66", T859*'UNIT VALUES'!$D$33*'UNIT VALUES'!$D$36,T859*'UNIT VALUES'!$D$32*'UNIT VALUES'!$D$36),0)),0)</f>
        <v>300913</v>
      </c>
      <c r="AD859" t="str">
        <f t="shared" si="28"/>
        <v>390294</v>
      </c>
    </row>
    <row r="860" spans="1:30" x14ac:dyDescent="0.25">
      <c r="A860" s="176" t="s">
        <v>5718</v>
      </c>
      <c r="B860" s="176" t="s">
        <v>2377</v>
      </c>
      <c r="C860" s="176" t="s">
        <v>47</v>
      </c>
      <c r="D860" s="176" t="s">
        <v>48</v>
      </c>
      <c r="E860" s="176" t="s">
        <v>2378</v>
      </c>
      <c r="F860" s="176" t="s">
        <v>111</v>
      </c>
      <c r="G860" s="176" t="s">
        <v>1535</v>
      </c>
      <c r="H860" s="176" t="s">
        <v>23</v>
      </c>
      <c r="I860" s="176" t="s">
        <v>2388</v>
      </c>
      <c r="J860" s="176" t="s">
        <v>2389</v>
      </c>
      <c r="K860" s="176" t="s">
        <v>264</v>
      </c>
      <c r="L860" s="176" t="s">
        <v>6347</v>
      </c>
      <c r="M860" s="177">
        <v>25728</v>
      </c>
      <c r="N860" s="177">
        <v>25728</v>
      </c>
      <c r="O860" s="177">
        <v>31588</v>
      </c>
      <c r="P860" s="177">
        <v>0</v>
      </c>
      <c r="Q860" s="177">
        <v>8538</v>
      </c>
      <c r="R860" s="177">
        <v>1692</v>
      </c>
      <c r="S860" s="177">
        <v>159</v>
      </c>
      <c r="T860" s="24">
        <f>IF(P860&gt;0, ROUND(IF(IF(OR(C860="51", C860="52", C860="66"), (L860*'UNIT VALUES'!$C$26)-CALCS!P860,0)&gt;0, IF(OR(C860="51", C860="52", C860="66"), (L860*'UNIT VALUES'!$C$26)-CALCS!P860,0), 0), 0), ROUND(IF(IF(OR(C860="51", C860="52", C860="66"), (L860*'UNIT VALUES'!$C$26)-CALCS!O860,0)&gt;0, IF(OR(C860="51", C860="52", C860="66"), (L860*'UNIT VALUES'!$C$26)-CALCS!O860,0), 0), 0))</f>
        <v>0</v>
      </c>
      <c r="U860" s="25">
        <f>IF(C860="22", (O860*'UNIT VALUES'!$D$38)+(Q860*'UNIT VALUES'!$D$39)+(S860*'UNIT VALUES'!$D$40), (O860*'UNIT VALUES'!$D$28)+(Q860*'UNIT VALUES'!$D$29)+(S860*'UNIT VALUES'!$D$30))</f>
        <v>330076.16269245435</v>
      </c>
      <c r="V860" s="25">
        <f>IF(C860="22",(O860*'UNIT VALUES'!$D$41)+(Q860*'UNIT VALUES'!$D$42)+(R860*'UNIT VALUES'!$D$43),IF(C860="66",(Q860*'UNIT VALUES'!$D$31)+(T860*'UNIT VALUES'!$D$33)+(R860*'UNIT VALUES'!$D$34),(Q860*'UNIT VALUES'!$D$31)+(T860*'UNIT VALUES'!$D$32)+(R860*'UNIT VALUES'!$D$34)))</f>
        <v>281572.62417557102</v>
      </c>
      <c r="W860" s="25">
        <f t="shared" si="27"/>
        <v>330076</v>
      </c>
      <c r="X860" s="30">
        <f>ROUND(IF(C860="22", W860*'UNIT VALUES'!$D$44, W860*'UNIT VALUES'!$D$36), 0)</f>
        <v>288553</v>
      </c>
      <c r="Y860" s="168">
        <f>ROUND(IF(C860="22", IF(U860&gt;V860,O860*'UNIT VALUES'!$D$38*'UNIT VALUES'!$D$44,O860*'UNIT VALUES'!$D$41*'UNIT VALUES'!$D$44),IF(U860&gt;V860, O860*'UNIT VALUES'!$D$28*'UNIT VALUES'!$D$36,0)), 0)</f>
        <v>57433</v>
      </c>
      <c r="Z860" s="168">
        <f>ROUND(IF(C860="22", IF(U860&gt;V860,Q860*'UNIT VALUES'!$D$39*'UNIT VALUES'!$D$44,Q860*'UNIT VALUES'!$D$42*'UNIT VALUES'!$D$44), IF(U860&gt;V860, Q860*'UNIT VALUES'!$D$29*'UNIT VALUES'!$D$36, Q860*'UNIT VALUES'!$D$31*'UNIT VALUES'!$D$36)),0)</f>
        <v>208429</v>
      </c>
      <c r="AA860" s="168">
        <f>ROUND(IF(C860="22", IF(U860&gt;V860,0,R860*'UNIT VALUES'!$D$43*'UNIT VALUES'!$D$44),IF(CALCS!U860&gt;CALCS!V860,0,CALCS!R860*'UNIT VALUES'!$D$34*'UNIT VALUES'!$D$36)), 0)</f>
        <v>0</v>
      </c>
      <c r="AB860" s="168">
        <f>ROUND(IF(C860="22",IF(U860&gt;V860,S860*'UNIT VALUES'!$D$40*'UNIT VALUES'!$D$44,0),IF(U860&gt;V860,S860*'UNIT VALUES'!$D$30*'UNIT VALUES'!$D$36)), 0)</f>
        <v>22691</v>
      </c>
      <c r="AC860" s="168">
        <f>ROUND(IF(U860&gt;V860,0,IF(T860&gt;1, IF(C860="66", T860*'UNIT VALUES'!$D$33*'UNIT VALUES'!$D$36,T860*'UNIT VALUES'!$D$32*'UNIT VALUES'!$D$36),0)),0)</f>
        <v>0</v>
      </c>
      <c r="AD860" t="str">
        <f t="shared" si="28"/>
        <v>390600</v>
      </c>
    </row>
    <row r="861" spans="1:30" x14ac:dyDescent="0.25">
      <c r="A861" s="176" t="s">
        <v>6348</v>
      </c>
      <c r="B861" s="176" t="s">
        <v>2377</v>
      </c>
      <c r="C861" s="176" t="s">
        <v>27</v>
      </c>
      <c r="D861" s="176" t="s">
        <v>28</v>
      </c>
      <c r="E861" s="176" t="s">
        <v>2378</v>
      </c>
      <c r="F861" s="176" t="s">
        <v>1646</v>
      </c>
      <c r="G861" s="176" t="s">
        <v>1217</v>
      </c>
      <c r="H861" s="176" t="s">
        <v>23</v>
      </c>
      <c r="I861" s="176" t="s">
        <v>174</v>
      </c>
      <c r="J861" s="176" t="s">
        <v>2384</v>
      </c>
      <c r="K861" s="176" t="s">
        <v>264</v>
      </c>
      <c r="L861" s="176" t="s">
        <v>6349</v>
      </c>
      <c r="M861" s="177">
        <v>93077</v>
      </c>
      <c r="N861" s="177">
        <v>94730</v>
      </c>
      <c r="O861" s="177">
        <v>71323</v>
      </c>
      <c r="P861" s="177">
        <v>0</v>
      </c>
      <c r="Q861" s="177">
        <v>22542</v>
      </c>
      <c r="R861" s="177">
        <v>14807</v>
      </c>
      <c r="S861" s="177">
        <v>326</v>
      </c>
      <c r="T861" s="24">
        <f>IF(P861&gt;0, ROUND(IF(IF(OR(C861="51", C861="52", C861="66"), (L861*'UNIT VALUES'!$C$26)-CALCS!P861,0)&gt;0, IF(OR(C861="51", C861="52", C861="66"), (L861*'UNIT VALUES'!$C$26)-CALCS!P861,0), 0), 0), ROUND(IF(IF(OR(C861="51", C861="52", C861="66"), (L861*'UNIT VALUES'!$C$26)-CALCS!O861,0)&gt;0, IF(OR(C861="51", C861="52", C861="66"), (L861*'UNIT VALUES'!$C$26)-CALCS!O861,0), 0), 0))</f>
        <v>108191</v>
      </c>
      <c r="U861" s="25">
        <f>IF(C861="22", (O861*'UNIT VALUES'!$D$38)+(Q861*'UNIT VALUES'!$D$39)+(S861*'UNIT VALUES'!$D$40), (O861*'UNIT VALUES'!$D$28)+(Q861*'UNIT VALUES'!$D$29)+(S861*'UNIT VALUES'!$D$30))</f>
        <v>831039.68579093518</v>
      </c>
      <c r="V861" s="25">
        <f>IF(C861="22",(O861*'UNIT VALUES'!$D$41)+(Q861*'UNIT VALUES'!$D$42)+(R861*'UNIT VALUES'!$D$43),IF(C861="66",(Q861*'UNIT VALUES'!$D$31)+(T861*'UNIT VALUES'!$D$33)+(R861*'UNIT VALUES'!$D$34),(Q861*'UNIT VALUES'!$D$31)+(T861*'UNIT VALUES'!$D$32)+(R861*'UNIT VALUES'!$D$34)))</f>
        <v>2954785.1548088593</v>
      </c>
      <c r="W861" s="25">
        <f t="shared" si="27"/>
        <v>2954785</v>
      </c>
      <c r="X861" s="30">
        <f>ROUND(IF(C861="22", W861*'UNIT VALUES'!$D$44, W861*'UNIT VALUES'!$D$36), 0)</f>
        <v>2583075</v>
      </c>
      <c r="Y861" s="168">
        <f>ROUND(IF(C861="22", IF(U861&gt;V861,O861*'UNIT VALUES'!$D$38*'UNIT VALUES'!$D$44,O861*'UNIT VALUES'!$D$41*'UNIT VALUES'!$D$44),IF(U861&gt;V861, O861*'UNIT VALUES'!$D$28*'UNIT VALUES'!$D$36,0)), 0)</f>
        <v>0</v>
      </c>
      <c r="Z861" s="168">
        <f>ROUND(IF(C861="22", IF(U861&gt;V861,Q861*'UNIT VALUES'!$D$39*'UNIT VALUES'!$D$44,Q861*'UNIT VALUES'!$D$42*'UNIT VALUES'!$D$44), IF(U861&gt;V861, Q861*'UNIT VALUES'!$D$29*'UNIT VALUES'!$D$36, Q861*'UNIT VALUES'!$D$31*'UNIT VALUES'!$D$36)),0)</f>
        <v>330176</v>
      </c>
      <c r="AA861" s="168">
        <f>ROUND(IF(C861="22", IF(U861&gt;V861,0,R861*'UNIT VALUES'!$D$43*'UNIT VALUES'!$D$44),IF(CALCS!U861&gt;CALCS!V861,0,CALCS!R861*'UNIT VALUES'!$D$34*'UNIT VALUES'!$D$36)), 0)</f>
        <v>1059713</v>
      </c>
      <c r="AB861" s="168">
        <f>ROUND(IF(C861="22",IF(U861&gt;V861,S861*'UNIT VALUES'!$D$40*'UNIT VALUES'!$D$44,0),IF(U861&gt;V861,S861*'UNIT VALUES'!$D$30*'UNIT VALUES'!$D$36)), 0)</f>
        <v>0</v>
      </c>
      <c r="AC861" s="168">
        <f>ROUND(IF(U861&gt;V861,0,IF(T861&gt;1, IF(C861="66", T861*'UNIT VALUES'!$D$33*'UNIT VALUES'!$D$36,T861*'UNIT VALUES'!$D$32*'UNIT VALUES'!$D$36),0)),0)</f>
        <v>1193186</v>
      </c>
      <c r="AD861" t="str">
        <f t="shared" si="28"/>
        <v>390858</v>
      </c>
    </row>
    <row r="862" spans="1:30" x14ac:dyDescent="0.25">
      <c r="A862" s="176" t="s">
        <v>6350</v>
      </c>
      <c r="B862" s="176" t="s">
        <v>2377</v>
      </c>
      <c r="C862" s="176" t="s">
        <v>27</v>
      </c>
      <c r="D862" s="176" t="s">
        <v>28</v>
      </c>
      <c r="E862" s="176" t="s">
        <v>2378</v>
      </c>
      <c r="F862" s="176" t="s">
        <v>2392</v>
      </c>
      <c r="G862" s="176" t="s">
        <v>594</v>
      </c>
      <c r="H862" s="176" t="s">
        <v>23</v>
      </c>
      <c r="I862" s="176" t="s">
        <v>2393</v>
      </c>
      <c r="J862" s="176" t="s">
        <v>1554</v>
      </c>
      <c r="K862" s="176" t="s">
        <v>264</v>
      </c>
      <c r="L862" s="176" t="s">
        <v>6351</v>
      </c>
      <c r="M862" s="177">
        <v>385410</v>
      </c>
      <c r="N862" s="177">
        <v>385457</v>
      </c>
      <c r="O862" s="177">
        <v>298800</v>
      </c>
      <c r="P862" s="177">
        <v>0</v>
      </c>
      <c r="Q862" s="177">
        <v>87174</v>
      </c>
      <c r="R862" s="177">
        <v>67743</v>
      </c>
      <c r="S862" s="177">
        <v>2428</v>
      </c>
      <c r="T862" s="24">
        <f>IF(P862&gt;0, ROUND(IF(IF(OR(C862="51", C862="52", C862="66"), (L862*'UNIT VALUES'!$C$26)-CALCS!P862,0)&gt;0, IF(OR(C862="51", C862="52", C862="66"), (L862*'UNIT VALUES'!$C$26)-CALCS!P862,0), 0), 0), ROUND(IF(IF(OR(C862="51", C862="52", C862="66"), (L862*'UNIT VALUES'!$C$26)-CALCS!O862,0)&gt;0, IF(OR(C862="51", C862="52", C862="66"), (L862*'UNIT VALUES'!$C$26)-CALCS!O862,0), 0), 0))</f>
        <v>495127</v>
      </c>
      <c r="U862" s="25">
        <f>IF(C862="22", (O862*'UNIT VALUES'!$D$38)+(Q862*'UNIT VALUES'!$D$39)+(S862*'UNIT VALUES'!$D$40), (O862*'UNIT VALUES'!$D$28)+(Q862*'UNIT VALUES'!$D$29)+(S862*'UNIT VALUES'!$D$30))</f>
        <v>3452138.8642502762</v>
      </c>
      <c r="V862" s="25">
        <f>IF(C862="22",(O862*'UNIT VALUES'!$D$41)+(Q862*'UNIT VALUES'!$D$42)+(R862*'UNIT VALUES'!$D$43),IF(C862="66",(Q862*'UNIT VALUES'!$D$31)+(T862*'UNIT VALUES'!$D$33)+(R862*'UNIT VALUES'!$D$34),(Q862*'UNIT VALUES'!$D$31)+(T862*'UNIT VALUES'!$D$32)+(R862*'UNIT VALUES'!$D$34)))</f>
        <v>13252819.065801948</v>
      </c>
      <c r="W862" s="25">
        <f t="shared" si="27"/>
        <v>13252819</v>
      </c>
      <c r="X862" s="30">
        <f>ROUND(IF(C862="22", W862*'UNIT VALUES'!$D$44, W862*'UNIT VALUES'!$D$36), 0)</f>
        <v>11585622</v>
      </c>
      <c r="Y862" s="168">
        <f>ROUND(IF(C862="22", IF(U862&gt;V862,O862*'UNIT VALUES'!$D$38*'UNIT VALUES'!$D$44,O862*'UNIT VALUES'!$D$41*'UNIT VALUES'!$D$44),IF(U862&gt;V862, O862*'UNIT VALUES'!$D$28*'UNIT VALUES'!$D$36,0)), 0)</f>
        <v>0</v>
      </c>
      <c r="Z862" s="168">
        <f>ROUND(IF(C862="22", IF(U862&gt;V862,Q862*'UNIT VALUES'!$D$39*'UNIT VALUES'!$D$44,Q862*'UNIT VALUES'!$D$42*'UNIT VALUES'!$D$44), IF(U862&gt;V862, Q862*'UNIT VALUES'!$D$29*'UNIT VALUES'!$D$36, Q862*'UNIT VALUES'!$D$31*'UNIT VALUES'!$D$36)),0)</f>
        <v>1276850</v>
      </c>
      <c r="AA862" s="168">
        <f>ROUND(IF(C862="22", IF(U862&gt;V862,0,R862*'UNIT VALUES'!$D$43*'UNIT VALUES'!$D$44),IF(CALCS!U862&gt;CALCS!V862,0,CALCS!R862*'UNIT VALUES'!$D$34*'UNIT VALUES'!$D$36)), 0)</f>
        <v>4848256</v>
      </c>
      <c r="AB862" s="168">
        <f>ROUND(IF(C862="22",IF(U862&gt;V862,S862*'UNIT VALUES'!$D$40*'UNIT VALUES'!$D$44,0),IF(U862&gt;V862,S862*'UNIT VALUES'!$D$30*'UNIT VALUES'!$D$36)), 0)</f>
        <v>0</v>
      </c>
      <c r="AC862" s="168">
        <f>ROUND(IF(U862&gt;V862,0,IF(T862&gt;1, IF(C862="66", T862*'UNIT VALUES'!$D$33*'UNIT VALUES'!$D$36,T862*'UNIT VALUES'!$D$32*'UNIT VALUES'!$D$36),0)),0)</f>
        <v>5460516</v>
      </c>
      <c r="AD862" t="str">
        <f t="shared" si="28"/>
        <v>391062</v>
      </c>
    </row>
    <row r="863" spans="1:30" x14ac:dyDescent="0.25">
      <c r="A863" s="176" t="s">
        <v>6352</v>
      </c>
      <c r="B863" s="176" t="s">
        <v>2377</v>
      </c>
      <c r="C863" s="176" t="s">
        <v>27</v>
      </c>
      <c r="D863" s="176" t="s">
        <v>28</v>
      </c>
      <c r="E863" s="176" t="s">
        <v>2378</v>
      </c>
      <c r="F863" s="176" t="s">
        <v>900</v>
      </c>
      <c r="G863" s="176" t="s">
        <v>161</v>
      </c>
      <c r="H863" s="176" t="s">
        <v>23</v>
      </c>
      <c r="I863" s="176" t="s">
        <v>305</v>
      </c>
      <c r="J863" s="176" t="s">
        <v>2395</v>
      </c>
      <c r="K863" s="176" t="s">
        <v>264</v>
      </c>
      <c r="L863" s="176" t="s">
        <v>6353</v>
      </c>
      <c r="M863" s="177">
        <v>573822</v>
      </c>
      <c r="N863" s="177">
        <v>573822</v>
      </c>
      <c r="O863" s="177">
        <v>385809</v>
      </c>
      <c r="P863" s="177">
        <v>0</v>
      </c>
      <c r="Q863" s="177">
        <v>137585</v>
      </c>
      <c r="R863" s="177">
        <v>113878</v>
      </c>
      <c r="S863" s="177">
        <v>2864</v>
      </c>
      <c r="T863" s="24">
        <f>IF(P863&gt;0, ROUND(IF(IF(OR(C863="51", C863="52", C863="66"), (L863*'UNIT VALUES'!$C$26)-CALCS!P863,0)&gt;0, IF(OR(C863="51", C863="52", C863="66"), (L863*'UNIT VALUES'!$C$26)-CALCS!P863,0), 0), 0), ROUND(IF(IF(OR(C863="51", C863="52", C863="66"), (L863*'UNIT VALUES'!$C$26)-CALCS!O863,0)&gt;0, IF(OR(C863="51", C863="52", C863="66"), (L863*'UNIT VALUES'!$C$26)-CALCS!O863,0), 0), 0))</f>
        <v>998172</v>
      </c>
      <c r="U863" s="25">
        <f>IF(C863="22", (O863*'UNIT VALUES'!$D$38)+(Q863*'UNIT VALUES'!$D$39)+(S863*'UNIT VALUES'!$D$40), (O863*'UNIT VALUES'!$D$28)+(Q863*'UNIT VALUES'!$D$29)+(S863*'UNIT VALUES'!$D$30))</f>
        <v>5111996.9618735658</v>
      </c>
      <c r="V863" s="25">
        <f>IF(C863="22",(O863*'UNIT VALUES'!$D$41)+(Q863*'UNIT VALUES'!$D$42)+(R863*'UNIT VALUES'!$D$43),IF(C863="66",(Q863*'UNIT VALUES'!$D$31)+(T863*'UNIT VALUES'!$D$33)+(R863*'UNIT VALUES'!$D$34),(Q863*'UNIT VALUES'!$D$31)+(T863*'UNIT VALUES'!$D$32)+(R863*'UNIT VALUES'!$D$34)))</f>
        <v>24220580.915697146</v>
      </c>
      <c r="W863" s="25">
        <f t="shared" si="27"/>
        <v>24220581</v>
      </c>
      <c r="X863" s="30">
        <f>ROUND(IF(C863="22", W863*'UNIT VALUES'!$D$44, W863*'UNIT VALUES'!$D$36), 0)</f>
        <v>21173646</v>
      </c>
      <c r="Y863" s="168">
        <f>ROUND(IF(C863="22", IF(U863&gt;V863,O863*'UNIT VALUES'!$D$38*'UNIT VALUES'!$D$44,O863*'UNIT VALUES'!$D$41*'UNIT VALUES'!$D$44),IF(U863&gt;V863, O863*'UNIT VALUES'!$D$28*'UNIT VALUES'!$D$36,0)), 0)</f>
        <v>0</v>
      </c>
      <c r="Z863" s="168">
        <f>ROUND(IF(C863="22", IF(U863&gt;V863,Q863*'UNIT VALUES'!$D$39*'UNIT VALUES'!$D$44,Q863*'UNIT VALUES'!$D$42*'UNIT VALUES'!$D$44), IF(U863&gt;V863, Q863*'UNIT VALUES'!$D$29*'UNIT VALUES'!$D$36, Q863*'UNIT VALUES'!$D$31*'UNIT VALUES'!$D$36)),0)</f>
        <v>2015226</v>
      </c>
      <c r="AA863" s="168">
        <f>ROUND(IF(C863="22", IF(U863&gt;V863,0,R863*'UNIT VALUES'!$D$43*'UNIT VALUES'!$D$44),IF(CALCS!U863&gt;CALCS!V863,0,CALCS!R863*'UNIT VALUES'!$D$34*'UNIT VALUES'!$D$36)), 0)</f>
        <v>8150063</v>
      </c>
      <c r="AB863" s="168">
        <f>ROUND(IF(C863="22",IF(U863&gt;V863,S863*'UNIT VALUES'!$D$40*'UNIT VALUES'!$D$44,0),IF(U863&gt;V863,S863*'UNIT VALUES'!$D$30*'UNIT VALUES'!$D$36)), 0)</f>
        <v>0</v>
      </c>
      <c r="AC863" s="168">
        <f>ROUND(IF(U863&gt;V863,0,IF(T863&gt;1, IF(C863="66", T863*'UNIT VALUES'!$D$33*'UNIT VALUES'!$D$36,T863*'UNIT VALUES'!$D$32*'UNIT VALUES'!$D$36),0)),0)</f>
        <v>11008356</v>
      </c>
      <c r="AD863" t="str">
        <f t="shared" si="28"/>
        <v>391104</v>
      </c>
    </row>
    <row r="864" spans="1:30" x14ac:dyDescent="0.25">
      <c r="A864" s="176" t="s">
        <v>6354</v>
      </c>
      <c r="B864" s="176" t="s">
        <v>2377</v>
      </c>
      <c r="C864" s="176" t="s">
        <v>47</v>
      </c>
      <c r="D864" s="176" t="s">
        <v>48</v>
      </c>
      <c r="E864" s="176" t="s">
        <v>2378</v>
      </c>
      <c r="F864" s="176" t="s">
        <v>2146</v>
      </c>
      <c r="G864" s="176" t="s">
        <v>161</v>
      </c>
      <c r="H864" s="176" t="s">
        <v>23</v>
      </c>
      <c r="I864" s="176" t="s">
        <v>2397</v>
      </c>
      <c r="J864" s="176" t="s">
        <v>2395</v>
      </c>
      <c r="K864" s="176" t="s">
        <v>264</v>
      </c>
      <c r="L864" s="176" t="s">
        <v>6355</v>
      </c>
      <c r="M864" s="177">
        <v>56438</v>
      </c>
      <c r="N864" s="177">
        <v>56438</v>
      </c>
      <c r="O864" s="177">
        <v>44633</v>
      </c>
      <c r="P864" s="177">
        <v>0</v>
      </c>
      <c r="Q864" s="177">
        <v>8602</v>
      </c>
      <c r="R864" s="177">
        <v>12104</v>
      </c>
      <c r="S864" s="177">
        <v>155</v>
      </c>
      <c r="T864" s="24">
        <f>IF(P864&gt;0, ROUND(IF(IF(OR(C864="51", C864="52", C864="66"), (L864*'UNIT VALUES'!$C$26)-CALCS!P864,0)&gt;0, IF(OR(C864="51", C864="52", C864="66"), (L864*'UNIT VALUES'!$C$26)-CALCS!P864,0), 0), 0), ROUND(IF(IF(OR(C864="51", C864="52", C864="66"), (L864*'UNIT VALUES'!$C$26)-CALCS!O864,0)&gt;0, IF(OR(C864="51", C864="52", C864="66"), (L864*'UNIT VALUES'!$C$26)-CALCS!O864,0), 0), 0))</f>
        <v>53019</v>
      </c>
      <c r="U864" s="25">
        <f>IF(C864="22", (O864*'UNIT VALUES'!$D$38)+(Q864*'UNIT VALUES'!$D$39)+(S864*'UNIT VALUES'!$D$40), (O864*'UNIT VALUES'!$D$28)+(Q864*'UNIT VALUES'!$D$29)+(S864*'UNIT VALUES'!$D$30))</f>
        <v>358341.57777998009</v>
      </c>
      <c r="V864" s="25">
        <f>IF(C864="22",(O864*'UNIT VALUES'!$D$41)+(Q864*'UNIT VALUES'!$D$42)+(R864*'UNIT VALUES'!$D$43),IF(C864="66",(Q864*'UNIT VALUES'!$D$31)+(T864*'UNIT VALUES'!$D$33)+(R864*'UNIT VALUES'!$D$34),(Q864*'UNIT VALUES'!$D$31)+(T864*'UNIT VALUES'!$D$32)+(R864*'UNIT VALUES'!$D$34)))</f>
        <v>1803910.0081559571</v>
      </c>
      <c r="W864" s="25">
        <f t="shared" si="27"/>
        <v>1803910</v>
      </c>
      <c r="X864" s="30">
        <f>ROUND(IF(C864="22", W864*'UNIT VALUES'!$D$44, W864*'UNIT VALUES'!$D$36), 0)</f>
        <v>1576979</v>
      </c>
      <c r="Y864" s="168">
        <f>ROUND(IF(C864="22", IF(U864&gt;V864,O864*'UNIT VALUES'!$D$38*'UNIT VALUES'!$D$44,O864*'UNIT VALUES'!$D$41*'UNIT VALUES'!$D$44),IF(U864&gt;V864, O864*'UNIT VALUES'!$D$28*'UNIT VALUES'!$D$36,0)), 0)</f>
        <v>0</v>
      </c>
      <c r="Z864" s="168">
        <f>ROUND(IF(C864="22", IF(U864&gt;V864,Q864*'UNIT VALUES'!$D$39*'UNIT VALUES'!$D$44,Q864*'UNIT VALUES'!$D$42*'UNIT VALUES'!$D$44), IF(U864&gt;V864, Q864*'UNIT VALUES'!$D$29*'UNIT VALUES'!$D$36, Q864*'UNIT VALUES'!$D$31*'UNIT VALUES'!$D$36)),0)</f>
        <v>125995</v>
      </c>
      <c r="AA864" s="168">
        <f>ROUND(IF(C864="22", IF(U864&gt;V864,0,R864*'UNIT VALUES'!$D$43*'UNIT VALUES'!$D$44),IF(CALCS!U864&gt;CALCS!V864,0,CALCS!R864*'UNIT VALUES'!$D$34*'UNIT VALUES'!$D$36)), 0)</f>
        <v>866264</v>
      </c>
      <c r="AB864" s="168">
        <f>ROUND(IF(C864="22",IF(U864&gt;V864,S864*'UNIT VALUES'!$D$40*'UNIT VALUES'!$D$44,0),IF(U864&gt;V864,S864*'UNIT VALUES'!$D$30*'UNIT VALUES'!$D$36)), 0)</f>
        <v>0</v>
      </c>
      <c r="AC864" s="168">
        <f>ROUND(IF(U864&gt;V864,0,IF(T864&gt;1, IF(C864="66", T864*'UNIT VALUES'!$D$33*'UNIT VALUES'!$D$36,T864*'UNIT VALUES'!$D$32*'UNIT VALUES'!$D$36),0)),0)</f>
        <v>584721</v>
      </c>
      <c r="AD864" t="str">
        <f t="shared" si="28"/>
        <v>391110</v>
      </c>
    </row>
    <row r="865" spans="1:30" x14ac:dyDescent="0.25">
      <c r="A865" s="176" t="s">
        <v>5654</v>
      </c>
      <c r="B865" s="176" t="s">
        <v>2377</v>
      </c>
      <c r="C865" s="176" t="s">
        <v>27</v>
      </c>
      <c r="D865" s="176" t="s">
        <v>28</v>
      </c>
      <c r="E865" s="176" t="s">
        <v>2378</v>
      </c>
      <c r="F865" s="176" t="s">
        <v>2398</v>
      </c>
      <c r="G865" s="176" t="s">
        <v>22</v>
      </c>
      <c r="H865" s="176" t="s">
        <v>23</v>
      </c>
      <c r="I865" s="176" t="s">
        <v>2399</v>
      </c>
      <c r="J865" s="176" t="s">
        <v>2400</v>
      </c>
      <c r="K865" s="176" t="s">
        <v>264</v>
      </c>
      <c r="L865" s="176" t="s">
        <v>6356</v>
      </c>
      <c r="M865" s="177">
        <v>565021</v>
      </c>
      <c r="N865" s="177">
        <v>564871</v>
      </c>
      <c r="O865" s="177">
        <v>860090</v>
      </c>
      <c r="P865" s="177">
        <v>0</v>
      </c>
      <c r="Q865" s="177">
        <v>174138</v>
      </c>
      <c r="R865" s="177">
        <v>47098</v>
      </c>
      <c r="S865" s="177">
        <v>8555</v>
      </c>
      <c r="T865" s="24">
        <f>IF(P865&gt;0, ROUND(IF(IF(OR(C865="51", C865="52", C865="66"), (L865*'UNIT VALUES'!$C$26)-CALCS!P865,0)&gt;0, IF(OR(C865="51", C865="52", C865="66"), (L865*'UNIT VALUES'!$C$26)-CALCS!P865,0), 0), 0), ROUND(IF(IF(OR(C865="51", C865="52", C865="66"), (L865*'UNIT VALUES'!$C$26)-CALCS!O865,0)&gt;0, IF(OR(C865="51", C865="52", C865="66"), (L865*'UNIT VALUES'!$C$26)-CALCS!O865,0), 0), 0))</f>
        <v>0</v>
      </c>
      <c r="U865" s="25">
        <f>IF(C865="22", (O865*'UNIT VALUES'!$D$38)+(Q865*'UNIT VALUES'!$D$39)+(S865*'UNIT VALUES'!$D$40), (O865*'UNIT VALUES'!$D$28)+(Q865*'UNIT VALUES'!$D$29)+(S865*'UNIT VALUES'!$D$30))</f>
        <v>8048206.2347528692</v>
      </c>
      <c r="V865" s="25">
        <f>IF(C865="22",(O865*'UNIT VALUES'!$D$41)+(Q865*'UNIT VALUES'!$D$42)+(R865*'UNIT VALUES'!$D$43),IF(C865="66",(Q865*'UNIT VALUES'!$D$31)+(T865*'UNIT VALUES'!$D$33)+(R865*'UNIT VALUES'!$D$34),(Q865*'UNIT VALUES'!$D$31)+(T865*'UNIT VALUES'!$D$32)+(R865*'UNIT VALUES'!$D$34)))</f>
        <v>6773446.1431160839</v>
      </c>
      <c r="W865" s="25">
        <f t="shared" si="27"/>
        <v>8048206</v>
      </c>
      <c r="X865" s="30">
        <f>ROUND(IF(C865="22", W865*'UNIT VALUES'!$D$44, W865*'UNIT VALUES'!$D$36), 0)</f>
        <v>7035746</v>
      </c>
      <c r="Y865" s="168">
        <f>ROUND(IF(C865="22", IF(U865&gt;V865,O865*'UNIT VALUES'!$D$38*'UNIT VALUES'!$D$44,O865*'UNIT VALUES'!$D$41*'UNIT VALUES'!$D$44),IF(U865&gt;V865, O865*'UNIT VALUES'!$D$28*'UNIT VALUES'!$D$36,0)), 0)</f>
        <v>1563797</v>
      </c>
      <c r="Z865" s="168">
        <f>ROUND(IF(C865="22", IF(U865&gt;V865,Q865*'UNIT VALUES'!$D$39*'UNIT VALUES'!$D$44,Q865*'UNIT VALUES'!$D$42*'UNIT VALUES'!$D$44), IF(U865&gt;V865, Q865*'UNIT VALUES'!$D$29*'UNIT VALUES'!$D$36, Q865*'UNIT VALUES'!$D$31*'UNIT VALUES'!$D$36)),0)</f>
        <v>4251039</v>
      </c>
      <c r="AA865" s="168">
        <f>ROUND(IF(C865="22", IF(U865&gt;V865,0,R865*'UNIT VALUES'!$D$43*'UNIT VALUES'!$D$44),IF(CALCS!U865&gt;CALCS!V865,0,CALCS!R865*'UNIT VALUES'!$D$34*'UNIT VALUES'!$D$36)), 0)</f>
        <v>0</v>
      </c>
      <c r="AB865" s="168">
        <f>ROUND(IF(C865="22",IF(U865&gt;V865,S865*'UNIT VALUES'!$D$40*'UNIT VALUES'!$D$44,0),IF(U865&gt;V865,S865*'UNIT VALUES'!$D$30*'UNIT VALUES'!$D$36)), 0)</f>
        <v>1220911</v>
      </c>
      <c r="AC865" s="168">
        <f>ROUND(IF(U865&gt;V865,0,IF(T865&gt;1, IF(C865="66", T865*'UNIT VALUES'!$D$33*'UNIT VALUES'!$D$36,T865*'UNIT VALUES'!$D$32*'UNIT VALUES'!$D$36),0)),0)</f>
        <v>0</v>
      </c>
      <c r="AD865" t="str">
        <f t="shared" si="28"/>
        <v>391176</v>
      </c>
    </row>
    <row r="866" spans="1:30" x14ac:dyDescent="0.25">
      <c r="A866" s="176" t="s">
        <v>6357</v>
      </c>
      <c r="B866" s="176" t="s">
        <v>2377</v>
      </c>
      <c r="C866" s="176" t="s">
        <v>47</v>
      </c>
      <c r="D866" s="176" t="s">
        <v>48</v>
      </c>
      <c r="E866" s="176" t="s">
        <v>2378</v>
      </c>
      <c r="F866" s="176" t="s">
        <v>991</v>
      </c>
      <c r="G866" s="176" t="s">
        <v>2084</v>
      </c>
      <c r="H866" s="176" t="s">
        <v>2402</v>
      </c>
      <c r="I866" s="176" t="s">
        <v>2402</v>
      </c>
      <c r="J866" s="176" t="s">
        <v>2381</v>
      </c>
      <c r="K866" s="176" t="s">
        <v>264</v>
      </c>
      <c r="L866" s="176" t="s">
        <v>6358</v>
      </c>
      <c r="M866" s="177">
        <v>50113</v>
      </c>
      <c r="N866" s="177">
        <v>50526</v>
      </c>
      <c r="O866" s="177">
        <v>49206</v>
      </c>
      <c r="P866" s="177">
        <v>0</v>
      </c>
      <c r="Q866" s="177">
        <v>6020</v>
      </c>
      <c r="R866" s="177">
        <v>3747</v>
      </c>
      <c r="S866" s="177">
        <v>145</v>
      </c>
      <c r="T866" s="24">
        <f>IF(P866&gt;0, ROUND(IF(IF(OR(C866="51", C866="52", C866="66"), (L866*'UNIT VALUES'!$C$26)-CALCS!P866,0)&gt;0, IF(OR(C866="51", C866="52", C866="66"), (L866*'UNIT VALUES'!$C$26)-CALCS!P866,0), 0), 0), ROUND(IF(IF(OR(C866="51", C866="52", C866="66"), (L866*'UNIT VALUES'!$C$26)-CALCS!O866,0)&gt;0, IF(OR(C866="51", C866="52", C866="66"), (L866*'UNIT VALUES'!$C$26)-CALCS!O866,0), 0), 0))</f>
        <v>26501</v>
      </c>
      <c r="U866" s="25">
        <f>IF(C866="22", (O866*'UNIT VALUES'!$D$38)+(Q866*'UNIT VALUES'!$D$39)+(S866*'UNIT VALUES'!$D$40), (O866*'UNIT VALUES'!$D$28)+(Q866*'UNIT VALUES'!$D$29)+(S866*'UNIT VALUES'!$D$30))</f>
        <v>294118.19303567632</v>
      </c>
      <c r="V866" s="25">
        <f>IF(C866="22",(O866*'UNIT VALUES'!$D$41)+(Q866*'UNIT VALUES'!$D$42)+(R866*'UNIT VALUES'!$D$43),IF(C866="66",(Q866*'UNIT VALUES'!$D$31)+(T866*'UNIT VALUES'!$D$33)+(R866*'UNIT VALUES'!$D$34),(Q866*'UNIT VALUES'!$D$31)+(T866*'UNIT VALUES'!$D$32)+(R866*'UNIT VALUES'!$D$34)))</f>
        <v>741945.48824266158</v>
      </c>
      <c r="W866" s="25">
        <f t="shared" si="27"/>
        <v>741945</v>
      </c>
      <c r="X866" s="30">
        <f>ROUND(IF(C866="22", W866*'UNIT VALUES'!$D$44, W866*'UNIT VALUES'!$D$36), 0)</f>
        <v>648609</v>
      </c>
      <c r="Y866" s="168">
        <f>ROUND(IF(C866="22", IF(U866&gt;V866,O866*'UNIT VALUES'!$D$38*'UNIT VALUES'!$D$44,O866*'UNIT VALUES'!$D$41*'UNIT VALUES'!$D$44),IF(U866&gt;V866, O866*'UNIT VALUES'!$D$28*'UNIT VALUES'!$D$36,0)), 0)</f>
        <v>0</v>
      </c>
      <c r="Z866" s="168">
        <f>ROUND(IF(C866="22", IF(U866&gt;V866,Q866*'UNIT VALUES'!$D$39*'UNIT VALUES'!$D$44,Q866*'UNIT VALUES'!$D$42*'UNIT VALUES'!$D$44), IF(U866&gt;V866, Q866*'UNIT VALUES'!$D$29*'UNIT VALUES'!$D$36, Q866*'UNIT VALUES'!$D$31*'UNIT VALUES'!$D$36)),0)</f>
        <v>88176</v>
      </c>
      <c r="AA866" s="168">
        <f>ROUND(IF(C866="22", IF(U866&gt;V866,0,R866*'UNIT VALUES'!$D$43*'UNIT VALUES'!$D$44),IF(CALCS!U866&gt;CALCS!V866,0,CALCS!R866*'UNIT VALUES'!$D$34*'UNIT VALUES'!$D$36)), 0)</f>
        <v>268167</v>
      </c>
      <c r="AB866" s="168">
        <f>ROUND(IF(C866="22",IF(U866&gt;V866,S866*'UNIT VALUES'!$D$40*'UNIT VALUES'!$D$44,0),IF(U866&gt;V866,S866*'UNIT VALUES'!$D$30*'UNIT VALUES'!$D$36)), 0)</f>
        <v>0</v>
      </c>
      <c r="AC866" s="168">
        <f>ROUND(IF(U866&gt;V866,0,IF(T866&gt;1, IF(C866="66", T866*'UNIT VALUES'!$D$33*'UNIT VALUES'!$D$36,T866*'UNIT VALUES'!$D$32*'UNIT VALUES'!$D$36),0)),0)</f>
        <v>292267</v>
      </c>
      <c r="AD866" t="str">
        <f t="shared" si="28"/>
        <v>391320</v>
      </c>
    </row>
    <row r="867" spans="1:30" x14ac:dyDescent="0.25">
      <c r="A867" s="176" t="s">
        <v>6359</v>
      </c>
      <c r="B867" s="176" t="s">
        <v>2377</v>
      </c>
      <c r="C867" s="176" t="s">
        <v>27</v>
      </c>
      <c r="D867" s="176" t="s">
        <v>28</v>
      </c>
      <c r="E867" s="176" t="s">
        <v>2378</v>
      </c>
      <c r="F867" s="176" t="s">
        <v>1246</v>
      </c>
      <c r="G867" s="176" t="s">
        <v>322</v>
      </c>
      <c r="H867" s="176" t="s">
        <v>23</v>
      </c>
      <c r="I867" s="176" t="s">
        <v>1247</v>
      </c>
      <c r="J867" s="176" t="s">
        <v>2404</v>
      </c>
      <c r="K867" s="176" t="s">
        <v>264</v>
      </c>
      <c r="L867" s="176" t="s">
        <v>6360</v>
      </c>
      <c r="M867" s="177">
        <v>193549</v>
      </c>
      <c r="N867" s="177">
        <v>199321</v>
      </c>
      <c r="O867" s="177">
        <v>140489</v>
      </c>
      <c r="P867" s="177">
        <v>0</v>
      </c>
      <c r="Q867" s="177">
        <v>45910</v>
      </c>
      <c r="R867" s="177">
        <v>28266</v>
      </c>
      <c r="S867" s="177">
        <v>1165</v>
      </c>
      <c r="T867" s="24">
        <f>IF(P867&gt;0, ROUND(IF(IF(OR(C867="51", C867="52", C867="66"), (L867*'UNIT VALUES'!$C$26)-CALCS!P867,0)&gt;0, IF(OR(C867="51", C867="52", C867="66"), (L867*'UNIT VALUES'!$C$26)-CALCS!P867,0), 0), 0), ROUND(IF(IF(OR(C867="51", C867="52", C867="66"), (L867*'UNIT VALUES'!$C$26)-CALCS!O867,0)&gt;0, IF(OR(C867="51", C867="52", C867="66"), (L867*'UNIT VALUES'!$C$26)-CALCS!O867,0), 0), 0))</f>
        <v>273942</v>
      </c>
      <c r="U867" s="25">
        <f>IF(C867="22", (O867*'UNIT VALUES'!$D$38)+(Q867*'UNIT VALUES'!$D$39)+(S867*'UNIT VALUES'!$D$40), (O867*'UNIT VALUES'!$D$28)+(Q867*'UNIT VALUES'!$D$29)+(S867*'UNIT VALUES'!$D$30))</f>
        <v>1764406.2944526202</v>
      </c>
      <c r="V867" s="25">
        <f>IF(C867="22",(O867*'UNIT VALUES'!$D$41)+(Q867*'UNIT VALUES'!$D$42)+(R867*'UNIT VALUES'!$D$43),IF(C867="66",(Q867*'UNIT VALUES'!$D$31)+(T867*'UNIT VALUES'!$D$33)+(R867*'UNIT VALUES'!$D$34),(Q867*'UNIT VALUES'!$D$31)+(T867*'UNIT VALUES'!$D$32)+(R867*'UNIT VALUES'!$D$34)))</f>
        <v>6539203.5812292863</v>
      </c>
      <c r="W867" s="25">
        <f t="shared" si="27"/>
        <v>6539204</v>
      </c>
      <c r="X867" s="30">
        <f>ROUND(IF(C867="22", W867*'UNIT VALUES'!$D$44, W867*'UNIT VALUES'!$D$36), 0)</f>
        <v>5716576</v>
      </c>
      <c r="Y867" s="168">
        <f>ROUND(IF(C867="22", IF(U867&gt;V867,O867*'UNIT VALUES'!$D$38*'UNIT VALUES'!$D$44,O867*'UNIT VALUES'!$D$41*'UNIT VALUES'!$D$44),IF(U867&gt;V867, O867*'UNIT VALUES'!$D$28*'UNIT VALUES'!$D$36,0)), 0)</f>
        <v>0</v>
      </c>
      <c r="Z867" s="168">
        <f>ROUND(IF(C867="22", IF(U867&gt;V867,Q867*'UNIT VALUES'!$D$39*'UNIT VALUES'!$D$44,Q867*'UNIT VALUES'!$D$42*'UNIT VALUES'!$D$44), IF(U867&gt;V867, Q867*'UNIT VALUES'!$D$29*'UNIT VALUES'!$D$36, Q867*'UNIT VALUES'!$D$31*'UNIT VALUES'!$D$36)),0)</f>
        <v>672450</v>
      </c>
      <c r="AA867" s="168">
        <f>ROUND(IF(C867="22", IF(U867&gt;V867,0,R867*'UNIT VALUES'!$D$43*'UNIT VALUES'!$D$44),IF(CALCS!U867&gt;CALCS!V867,0,CALCS!R867*'UNIT VALUES'!$D$34*'UNIT VALUES'!$D$36)), 0)</f>
        <v>2022952</v>
      </c>
      <c r="AB867" s="168">
        <f>ROUND(IF(C867="22",IF(U867&gt;V867,S867*'UNIT VALUES'!$D$40*'UNIT VALUES'!$D$44,0),IF(U867&gt;V867,S867*'UNIT VALUES'!$D$30*'UNIT VALUES'!$D$36)), 0)</f>
        <v>0</v>
      </c>
      <c r="AC867" s="168">
        <f>ROUND(IF(U867&gt;V867,0,IF(T867&gt;1, IF(C867="66", T867*'UNIT VALUES'!$D$33*'UNIT VALUES'!$D$36,T867*'UNIT VALUES'!$D$32*'UNIT VALUES'!$D$36),0)),0)</f>
        <v>3021174</v>
      </c>
      <c r="AD867" t="str">
        <f t="shared" si="28"/>
        <v>391362</v>
      </c>
    </row>
    <row r="868" spans="1:30" x14ac:dyDescent="0.25">
      <c r="A868" s="176" t="s">
        <v>6361</v>
      </c>
      <c r="B868" s="176" t="s">
        <v>2377</v>
      </c>
      <c r="C868" s="176" t="s">
        <v>47</v>
      </c>
      <c r="D868" s="176" t="s">
        <v>48</v>
      </c>
      <c r="E868" s="176" t="s">
        <v>2378</v>
      </c>
      <c r="F868" s="176" t="s">
        <v>2406</v>
      </c>
      <c r="G868" s="176" t="s">
        <v>161</v>
      </c>
      <c r="H868" s="176" t="s">
        <v>23</v>
      </c>
      <c r="I868" s="176" t="s">
        <v>2407</v>
      </c>
      <c r="J868" s="176" t="s">
        <v>2395</v>
      </c>
      <c r="K868" s="176" t="s">
        <v>264</v>
      </c>
      <c r="L868" s="176" t="s">
        <v>6362</v>
      </c>
      <c r="M868" s="177">
        <v>36957</v>
      </c>
      <c r="N868" s="177">
        <v>36957</v>
      </c>
      <c r="O868" s="177">
        <v>17220</v>
      </c>
      <c r="P868" s="177">
        <v>0</v>
      </c>
      <c r="Q868" s="177">
        <v>7327</v>
      </c>
      <c r="R868" s="177">
        <v>6622</v>
      </c>
      <c r="S868" s="177">
        <v>171</v>
      </c>
      <c r="T868" s="24">
        <f>IF(P868&gt;0, ROUND(IF(IF(OR(C868="51", C868="52", C868="66"), (L868*'UNIT VALUES'!$C$26)-CALCS!P868,0)&gt;0, IF(OR(C868="51", C868="52", C868="66"), (L868*'UNIT VALUES'!$C$26)-CALCS!P868,0), 0), 0), ROUND(IF(IF(OR(C868="51", C868="52", C868="66"), (L868*'UNIT VALUES'!$C$26)-CALCS!O868,0)&gt;0, IF(OR(C868="51", C868="52", C868="66"), (L868*'UNIT VALUES'!$C$26)-CALCS!O868,0), 0), 0))</f>
        <v>42798</v>
      </c>
      <c r="U868" s="25">
        <f>IF(C868="22", (O868*'UNIT VALUES'!$D$38)+(Q868*'UNIT VALUES'!$D$39)+(S868*'UNIT VALUES'!$D$40), (O868*'UNIT VALUES'!$D$28)+(Q868*'UNIT VALUES'!$D$29)+(S868*'UNIT VALUES'!$D$30))</f>
        <v>268335.37507557921</v>
      </c>
      <c r="V868" s="25">
        <f>IF(C868="22",(O868*'UNIT VALUES'!$D$41)+(Q868*'UNIT VALUES'!$D$42)+(R868*'UNIT VALUES'!$D$43),IF(C868="66",(Q868*'UNIT VALUES'!$D$31)+(T868*'UNIT VALUES'!$D$33)+(R868*'UNIT VALUES'!$D$34),(Q868*'UNIT VALUES'!$D$31)+(T868*'UNIT VALUES'!$D$32)+(R868*'UNIT VALUES'!$D$34)))</f>
        <v>1204807.9271172453</v>
      </c>
      <c r="W868" s="25">
        <f t="shared" si="27"/>
        <v>1204808</v>
      </c>
      <c r="X868" s="30">
        <f>ROUND(IF(C868="22", W868*'UNIT VALUES'!$D$44, W868*'UNIT VALUES'!$D$36), 0)</f>
        <v>1053244</v>
      </c>
      <c r="Y868" s="168">
        <f>ROUND(IF(C868="22", IF(U868&gt;V868,O868*'UNIT VALUES'!$D$38*'UNIT VALUES'!$D$44,O868*'UNIT VALUES'!$D$41*'UNIT VALUES'!$D$44),IF(U868&gt;V868, O868*'UNIT VALUES'!$D$28*'UNIT VALUES'!$D$36,0)), 0)</f>
        <v>0</v>
      </c>
      <c r="Z868" s="168">
        <f>ROUND(IF(C868="22", IF(U868&gt;V868,Q868*'UNIT VALUES'!$D$39*'UNIT VALUES'!$D$44,Q868*'UNIT VALUES'!$D$42*'UNIT VALUES'!$D$44), IF(U868&gt;V868, Q868*'UNIT VALUES'!$D$29*'UNIT VALUES'!$D$36, Q868*'UNIT VALUES'!$D$31*'UNIT VALUES'!$D$36)),0)</f>
        <v>107320</v>
      </c>
      <c r="AA868" s="168">
        <f>ROUND(IF(C868="22", IF(U868&gt;V868,0,R868*'UNIT VALUES'!$D$43*'UNIT VALUES'!$D$44),IF(CALCS!U868&gt;CALCS!V868,0,CALCS!R868*'UNIT VALUES'!$D$34*'UNIT VALUES'!$D$36)), 0)</f>
        <v>473926</v>
      </c>
      <c r="AB868" s="168">
        <f>ROUND(IF(C868="22",IF(U868&gt;V868,S868*'UNIT VALUES'!$D$40*'UNIT VALUES'!$D$44,0),IF(U868&gt;V868,S868*'UNIT VALUES'!$D$30*'UNIT VALUES'!$D$36)), 0)</f>
        <v>0</v>
      </c>
      <c r="AC868" s="168">
        <f>ROUND(IF(U868&gt;V868,0,IF(T868&gt;1, IF(C868="66", T868*'UNIT VALUES'!$D$33*'UNIT VALUES'!$D$36,T868*'UNIT VALUES'!$D$32*'UNIT VALUES'!$D$36),0)),0)</f>
        <v>471998</v>
      </c>
      <c r="AD868" t="str">
        <f t="shared" si="28"/>
        <v>391500</v>
      </c>
    </row>
    <row r="869" spans="1:30" x14ac:dyDescent="0.25">
      <c r="A869" s="176" t="s">
        <v>6363</v>
      </c>
      <c r="B869" s="176" t="s">
        <v>2377</v>
      </c>
      <c r="C869" s="176" t="s">
        <v>27</v>
      </c>
      <c r="D869" s="176" t="s">
        <v>28</v>
      </c>
      <c r="E869" s="176" t="s">
        <v>2378</v>
      </c>
      <c r="F869" s="176" t="s">
        <v>394</v>
      </c>
      <c r="G869" s="176" t="s">
        <v>1556</v>
      </c>
      <c r="H869" s="176" t="s">
        <v>23</v>
      </c>
      <c r="I869" s="176" t="s">
        <v>2409</v>
      </c>
      <c r="J869" s="176" t="s">
        <v>2395</v>
      </c>
      <c r="K869" s="176" t="s">
        <v>264</v>
      </c>
      <c r="L869" s="176" t="s">
        <v>6364</v>
      </c>
      <c r="M869" s="177">
        <v>57538</v>
      </c>
      <c r="N869" s="177">
        <v>57538</v>
      </c>
      <c r="O869" s="177">
        <v>53715</v>
      </c>
      <c r="P869" s="177">
        <v>0</v>
      </c>
      <c r="Q869" s="177">
        <v>11820</v>
      </c>
      <c r="R869" s="177">
        <v>5226</v>
      </c>
      <c r="S869" s="177">
        <v>384</v>
      </c>
      <c r="T869" s="24">
        <f>IF(P869&gt;0, ROUND(IF(IF(OR(C869="51", C869="52", C869="66"), (L869*'UNIT VALUES'!$C$26)-CALCS!P869,0)&gt;0, IF(OR(C869="51", C869="52", C869="66"), (L869*'UNIT VALUES'!$C$26)-CALCS!P869,0), 0), 0), ROUND(IF(IF(OR(C869="51", C869="52", C869="66"), (L869*'UNIT VALUES'!$C$26)-CALCS!O869,0)&gt;0, IF(OR(C869="51", C869="52", C869="66"), (L869*'UNIT VALUES'!$C$26)-CALCS!O869,0), 0), 0))</f>
        <v>15452</v>
      </c>
      <c r="U869" s="25">
        <f>IF(C869="22", (O869*'UNIT VALUES'!$D$38)+(Q869*'UNIT VALUES'!$D$39)+(S869*'UNIT VALUES'!$D$40), (O869*'UNIT VALUES'!$D$28)+(Q869*'UNIT VALUES'!$D$29)+(S869*'UNIT VALUES'!$D$30))</f>
        <v>504476.78781617992</v>
      </c>
      <c r="V869" s="25">
        <f>IF(C869="22",(O869*'UNIT VALUES'!$D$41)+(Q869*'UNIT VALUES'!$D$42)+(R869*'UNIT VALUES'!$D$43),IF(C869="66",(Q869*'UNIT VALUES'!$D$31)+(T869*'UNIT VALUES'!$D$33)+(R869*'UNIT VALUES'!$D$34),(Q869*'UNIT VALUES'!$D$31)+(T869*'UNIT VALUES'!$D$32)+(R869*'UNIT VALUES'!$D$34)))</f>
        <v>820816.34272569674</v>
      </c>
      <c r="W869" s="25">
        <f t="shared" si="27"/>
        <v>820816</v>
      </c>
      <c r="X869" s="30">
        <f>ROUND(IF(C869="22", W869*'UNIT VALUES'!$D$44, W869*'UNIT VALUES'!$D$36), 0)</f>
        <v>717558</v>
      </c>
      <c r="Y869" s="168">
        <f>ROUND(IF(C869="22", IF(U869&gt;V869,O869*'UNIT VALUES'!$D$38*'UNIT VALUES'!$D$44,O869*'UNIT VALUES'!$D$41*'UNIT VALUES'!$D$44),IF(U869&gt;V869, O869*'UNIT VALUES'!$D$28*'UNIT VALUES'!$D$36,0)), 0)</f>
        <v>0</v>
      </c>
      <c r="Z869" s="168">
        <f>ROUND(IF(C869="22", IF(U869&gt;V869,Q869*'UNIT VALUES'!$D$39*'UNIT VALUES'!$D$44,Q869*'UNIT VALUES'!$D$42*'UNIT VALUES'!$D$44), IF(U869&gt;V869, Q869*'UNIT VALUES'!$D$29*'UNIT VALUES'!$D$36, Q869*'UNIT VALUES'!$D$31*'UNIT VALUES'!$D$36)),0)</f>
        <v>173129</v>
      </c>
      <c r="AA869" s="168">
        <f>ROUND(IF(C869="22", IF(U869&gt;V869,0,R869*'UNIT VALUES'!$D$43*'UNIT VALUES'!$D$44),IF(CALCS!U869&gt;CALCS!V869,0,CALCS!R869*'UNIT VALUES'!$D$34*'UNIT VALUES'!$D$36)), 0)</f>
        <v>374016</v>
      </c>
      <c r="AB869" s="168">
        <f>ROUND(IF(C869="22",IF(U869&gt;V869,S869*'UNIT VALUES'!$D$40*'UNIT VALUES'!$D$44,0),IF(U869&gt;V869,S869*'UNIT VALUES'!$D$30*'UNIT VALUES'!$D$36)), 0)</f>
        <v>0</v>
      </c>
      <c r="AC869" s="168">
        <f>ROUND(IF(U869&gt;V869,0,IF(T869&gt;1, IF(C869="66", T869*'UNIT VALUES'!$D$33*'UNIT VALUES'!$D$36,T869*'UNIT VALUES'!$D$32*'UNIT VALUES'!$D$36),0)),0)</f>
        <v>170413</v>
      </c>
      <c r="AD869" t="str">
        <f t="shared" si="28"/>
        <v>391602</v>
      </c>
    </row>
    <row r="870" spans="1:30" x14ac:dyDescent="0.25">
      <c r="A870" s="176" t="s">
        <v>6365</v>
      </c>
      <c r="B870" s="176" t="s">
        <v>2377</v>
      </c>
      <c r="C870" s="176" t="s">
        <v>47</v>
      </c>
      <c r="D870" s="176" t="s">
        <v>48</v>
      </c>
      <c r="E870" s="176" t="s">
        <v>2378</v>
      </c>
      <c r="F870" s="176" t="s">
        <v>2411</v>
      </c>
      <c r="G870" s="176" t="s">
        <v>161</v>
      </c>
      <c r="H870" s="176" t="s">
        <v>23</v>
      </c>
      <c r="I870" s="176" t="s">
        <v>2412</v>
      </c>
      <c r="J870" s="176" t="s">
        <v>2395</v>
      </c>
      <c r="K870" s="176" t="s">
        <v>264</v>
      </c>
      <c r="L870" s="176" t="s">
        <v>6366</v>
      </c>
      <c r="M870" s="177">
        <v>59999</v>
      </c>
      <c r="N870" s="177">
        <v>59999</v>
      </c>
      <c r="O870" s="177">
        <v>47360</v>
      </c>
      <c r="P870" s="177">
        <v>0</v>
      </c>
      <c r="Q870" s="177">
        <v>9933</v>
      </c>
      <c r="R870" s="177">
        <v>3790</v>
      </c>
      <c r="S870" s="177">
        <v>91</v>
      </c>
      <c r="T870" s="24">
        <f>IF(P870&gt;0, ROUND(IF(IF(OR(C870="51", C870="52", C870="66"), (L870*'UNIT VALUES'!$C$26)-CALCS!P870,0)&gt;0, IF(OR(C870="51", C870="52", C870="66"), (L870*'UNIT VALUES'!$C$26)-CALCS!P870,0), 0), 0), ROUND(IF(IF(OR(C870="51", C870="52", C870="66"), (L870*'UNIT VALUES'!$C$26)-CALCS!O870,0)&gt;0, IF(OR(C870="51", C870="52", C870="66"), (L870*'UNIT VALUES'!$C$26)-CALCS!O870,0), 0), 0))</f>
        <v>52164</v>
      </c>
      <c r="U870" s="25">
        <f>IF(C870="22", (O870*'UNIT VALUES'!$D$38)+(Q870*'UNIT VALUES'!$D$39)+(S870*'UNIT VALUES'!$D$40), (O870*'UNIT VALUES'!$D$28)+(Q870*'UNIT VALUES'!$D$29)+(S870*'UNIT VALUES'!$D$30))</f>
        <v>390733.18923254026</v>
      </c>
      <c r="V870" s="25">
        <f>IF(C870="22",(O870*'UNIT VALUES'!$D$41)+(Q870*'UNIT VALUES'!$D$42)+(R870*'UNIT VALUES'!$D$43),IF(C870="66",(Q870*'UNIT VALUES'!$D$31)+(T870*'UNIT VALUES'!$D$33)+(R870*'UNIT VALUES'!$D$34),(Q870*'UNIT VALUES'!$D$31)+(T870*'UNIT VALUES'!$D$32)+(R870*'UNIT VALUES'!$D$34)))</f>
        <v>1134780.3986854192</v>
      </c>
      <c r="W870" s="25">
        <f t="shared" si="27"/>
        <v>1134780</v>
      </c>
      <c r="X870" s="30">
        <f>ROUND(IF(C870="22", W870*'UNIT VALUES'!$D$44, W870*'UNIT VALUES'!$D$36), 0)</f>
        <v>992025</v>
      </c>
      <c r="Y870" s="168">
        <f>ROUND(IF(C870="22", IF(U870&gt;V870,O870*'UNIT VALUES'!$D$38*'UNIT VALUES'!$D$44,O870*'UNIT VALUES'!$D$41*'UNIT VALUES'!$D$44),IF(U870&gt;V870, O870*'UNIT VALUES'!$D$28*'UNIT VALUES'!$D$36,0)), 0)</f>
        <v>0</v>
      </c>
      <c r="Z870" s="168">
        <f>ROUND(IF(C870="22", IF(U870&gt;V870,Q870*'UNIT VALUES'!$D$39*'UNIT VALUES'!$D$44,Q870*'UNIT VALUES'!$D$42*'UNIT VALUES'!$D$44), IF(U870&gt;V870, Q870*'UNIT VALUES'!$D$29*'UNIT VALUES'!$D$36, Q870*'UNIT VALUES'!$D$31*'UNIT VALUES'!$D$36)),0)</f>
        <v>145490</v>
      </c>
      <c r="AA870" s="168">
        <f>ROUND(IF(C870="22", IF(U870&gt;V870,0,R870*'UNIT VALUES'!$D$43*'UNIT VALUES'!$D$44),IF(CALCS!U870&gt;CALCS!V870,0,CALCS!R870*'UNIT VALUES'!$D$34*'UNIT VALUES'!$D$36)), 0)</f>
        <v>271244</v>
      </c>
      <c r="AB870" s="168">
        <f>ROUND(IF(C870="22",IF(U870&gt;V870,S870*'UNIT VALUES'!$D$40*'UNIT VALUES'!$D$44,0),IF(U870&gt;V870,S870*'UNIT VALUES'!$D$30*'UNIT VALUES'!$D$36)), 0)</f>
        <v>0</v>
      </c>
      <c r="AC870" s="168">
        <f>ROUND(IF(U870&gt;V870,0,IF(T870&gt;1, IF(C870="66", T870*'UNIT VALUES'!$D$33*'UNIT VALUES'!$D$36,T870*'UNIT VALUES'!$D$32*'UNIT VALUES'!$D$36),0)),0)</f>
        <v>575292</v>
      </c>
      <c r="AD870" t="str">
        <f t="shared" si="28"/>
        <v>391626</v>
      </c>
    </row>
    <row r="871" spans="1:30" x14ac:dyDescent="0.25">
      <c r="A871" s="176" t="s">
        <v>6367</v>
      </c>
      <c r="B871" s="176" t="s">
        <v>2377</v>
      </c>
      <c r="C871" s="176" t="s">
        <v>47</v>
      </c>
      <c r="D871" s="176" t="s">
        <v>48</v>
      </c>
      <c r="E871" s="176" t="s">
        <v>2378</v>
      </c>
      <c r="F871" s="176" t="s">
        <v>400</v>
      </c>
      <c r="G871" s="176" t="s">
        <v>1092</v>
      </c>
      <c r="H871" s="176" t="s">
        <v>23</v>
      </c>
      <c r="I871" s="176" t="s">
        <v>2414</v>
      </c>
      <c r="J871" s="176" t="s">
        <v>2404</v>
      </c>
      <c r="K871" s="176" t="s">
        <v>264</v>
      </c>
      <c r="L871" s="176" t="s">
        <v>6368</v>
      </c>
      <c r="M871" s="177">
        <v>29702</v>
      </c>
      <c r="N871" s="177">
        <v>29702</v>
      </c>
      <c r="O871" s="177">
        <v>33780</v>
      </c>
      <c r="P871" s="177">
        <v>0</v>
      </c>
      <c r="Q871" s="177">
        <v>7501</v>
      </c>
      <c r="R871" s="177">
        <v>1148</v>
      </c>
      <c r="S871" s="177">
        <v>269</v>
      </c>
      <c r="T871" s="24">
        <f>IF(P871&gt;0, ROUND(IF(IF(OR(C871="51", C871="52", C871="66"), (L871*'UNIT VALUES'!$C$26)-CALCS!P871,0)&gt;0, IF(OR(C871="51", C871="52", C871="66"), (L871*'UNIT VALUES'!$C$26)-CALCS!P871,0), 0), 0), ROUND(IF(IF(OR(C871="51", C871="52", C871="66"), (L871*'UNIT VALUES'!$C$26)-CALCS!O871,0)&gt;0, IF(OR(C871="51", C871="52", C871="66"), (L871*'UNIT VALUES'!$C$26)-CALCS!O871,0), 0), 0))</f>
        <v>0</v>
      </c>
      <c r="U871" s="25">
        <f>IF(C871="22", (O871*'UNIT VALUES'!$D$38)+(Q871*'UNIT VALUES'!$D$39)+(S871*'UNIT VALUES'!$D$40), (O871*'UNIT VALUES'!$D$28)+(Q871*'UNIT VALUES'!$D$29)+(S871*'UNIT VALUES'!$D$30))</f>
        <v>323634.56834870885</v>
      </c>
      <c r="V871" s="25">
        <f>IF(C871="22",(O871*'UNIT VALUES'!$D$41)+(Q871*'UNIT VALUES'!$D$42)+(R871*'UNIT VALUES'!$D$43),IF(C871="66",(Q871*'UNIT VALUES'!$D$31)+(T871*'UNIT VALUES'!$D$33)+(R871*'UNIT VALUES'!$D$34),(Q871*'UNIT VALUES'!$D$31)+(T871*'UNIT VALUES'!$D$32)+(R871*'UNIT VALUES'!$D$34)))</f>
        <v>219662.03041927452</v>
      </c>
      <c r="W871" s="25">
        <f t="shared" si="27"/>
        <v>323635</v>
      </c>
      <c r="X871" s="30">
        <f>ROUND(IF(C871="22", W871*'UNIT VALUES'!$D$44, W871*'UNIT VALUES'!$D$36), 0)</f>
        <v>282922</v>
      </c>
      <c r="Y871" s="168">
        <f>ROUND(IF(C871="22", IF(U871&gt;V871,O871*'UNIT VALUES'!$D$38*'UNIT VALUES'!$D$44,O871*'UNIT VALUES'!$D$41*'UNIT VALUES'!$D$44),IF(U871&gt;V871, O871*'UNIT VALUES'!$D$28*'UNIT VALUES'!$D$36,0)), 0)</f>
        <v>61418</v>
      </c>
      <c r="Z871" s="168">
        <f>ROUND(IF(C871="22", IF(U871&gt;V871,Q871*'UNIT VALUES'!$D$39*'UNIT VALUES'!$D$44,Q871*'UNIT VALUES'!$D$42*'UNIT VALUES'!$D$44), IF(U871&gt;V871, Q871*'UNIT VALUES'!$D$29*'UNIT VALUES'!$D$36, Q871*'UNIT VALUES'!$D$31*'UNIT VALUES'!$D$36)),0)</f>
        <v>183114</v>
      </c>
      <c r="AA871" s="168">
        <f>ROUND(IF(C871="22", IF(U871&gt;V871,0,R871*'UNIT VALUES'!$D$43*'UNIT VALUES'!$D$44),IF(CALCS!U871&gt;CALCS!V871,0,CALCS!R871*'UNIT VALUES'!$D$34*'UNIT VALUES'!$D$36)), 0)</f>
        <v>0</v>
      </c>
      <c r="AB871" s="168">
        <f>ROUND(IF(C871="22",IF(U871&gt;V871,S871*'UNIT VALUES'!$D$40*'UNIT VALUES'!$D$44,0),IF(U871&gt;V871,S871*'UNIT VALUES'!$D$30*'UNIT VALUES'!$D$36)), 0)</f>
        <v>38390</v>
      </c>
      <c r="AC871" s="168">
        <f>ROUND(IF(U871&gt;V871,0,IF(T871&gt;1, IF(C871="66", T871*'UNIT VALUES'!$D$33*'UNIT VALUES'!$D$36,T871*'UNIT VALUES'!$D$32*'UNIT VALUES'!$D$36),0)),0)</f>
        <v>0</v>
      </c>
      <c r="AD871" t="str">
        <f t="shared" si="28"/>
        <v>391638</v>
      </c>
    </row>
    <row r="872" spans="1:30" x14ac:dyDescent="0.25">
      <c r="A872" s="176" t="s">
        <v>6369</v>
      </c>
      <c r="B872" s="176" t="s">
        <v>2377</v>
      </c>
      <c r="C872" s="176" t="s">
        <v>47</v>
      </c>
      <c r="D872" s="176" t="s">
        <v>48</v>
      </c>
      <c r="E872" s="176" t="s">
        <v>2378</v>
      </c>
      <c r="F872" s="176" t="s">
        <v>447</v>
      </c>
      <c r="G872" s="176" t="s">
        <v>1610</v>
      </c>
      <c r="H872" s="176" t="s">
        <v>23</v>
      </c>
      <c r="I872" s="176" t="s">
        <v>2416</v>
      </c>
      <c r="J872" s="176" t="s">
        <v>1554</v>
      </c>
      <c r="K872" s="176" t="s">
        <v>264</v>
      </c>
      <c r="L872" s="176" t="s">
        <v>6370</v>
      </c>
      <c r="M872" s="177">
        <v>63189</v>
      </c>
      <c r="N872" s="177">
        <v>63189</v>
      </c>
      <c r="O872" s="177">
        <v>62127</v>
      </c>
      <c r="P872" s="177">
        <v>0</v>
      </c>
      <c r="Q872" s="177">
        <v>13399</v>
      </c>
      <c r="R872" s="177">
        <v>9067</v>
      </c>
      <c r="S872" s="177">
        <v>477</v>
      </c>
      <c r="T872" s="24">
        <f>IF(P872&gt;0, ROUND(IF(IF(OR(C872="51", C872="52", C872="66"), (L872*'UNIT VALUES'!$C$26)-CALCS!P872,0)&gt;0, IF(OR(C872="51", C872="52", C872="66"), (L872*'UNIT VALUES'!$C$26)-CALCS!P872,0), 0), 0), ROUND(IF(IF(OR(C872="51", C872="52", C872="66"), (L872*'UNIT VALUES'!$C$26)-CALCS!O872,0)&gt;0, IF(OR(C872="51", C872="52", C872="66"), (L872*'UNIT VALUES'!$C$26)-CALCS!O872,0), 0), 0))</f>
        <v>52178</v>
      </c>
      <c r="U872" s="25">
        <f>IF(C872="22", (O872*'UNIT VALUES'!$D$38)+(Q872*'UNIT VALUES'!$D$39)+(S872*'UNIT VALUES'!$D$40), (O872*'UNIT VALUES'!$D$28)+(Q872*'UNIT VALUES'!$D$29)+(S872*'UNIT VALUES'!$D$30))</f>
        <v>581247.75131109939</v>
      </c>
      <c r="V872" s="25">
        <f>IF(C872="22",(O872*'UNIT VALUES'!$D$41)+(Q872*'UNIT VALUES'!$D$42)+(R872*'UNIT VALUES'!$D$43),IF(C872="66",(Q872*'UNIT VALUES'!$D$31)+(T872*'UNIT VALUES'!$D$33)+(R872*'UNIT VALUES'!$D$34),(Q872*'UNIT VALUES'!$D$31)+(T872*'UNIT VALUES'!$D$32)+(R872*'UNIT VALUES'!$D$34)))</f>
        <v>1625042.8087124769</v>
      </c>
      <c r="W872" s="25">
        <f t="shared" si="27"/>
        <v>1625043</v>
      </c>
      <c r="X872" s="30">
        <f>ROUND(IF(C872="22", W872*'UNIT VALUES'!$D$44, W872*'UNIT VALUES'!$D$36), 0)</f>
        <v>1420614</v>
      </c>
      <c r="Y872" s="168">
        <f>ROUND(IF(C872="22", IF(U872&gt;V872,O872*'UNIT VALUES'!$D$38*'UNIT VALUES'!$D$44,O872*'UNIT VALUES'!$D$41*'UNIT VALUES'!$D$44),IF(U872&gt;V872, O872*'UNIT VALUES'!$D$28*'UNIT VALUES'!$D$36,0)), 0)</f>
        <v>0</v>
      </c>
      <c r="Z872" s="168">
        <f>ROUND(IF(C872="22", IF(U872&gt;V872,Q872*'UNIT VALUES'!$D$39*'UNIT VALUES'!$D$44,Q872*'UNIT VALUES'!$D$42*'UNIT VALUES'!$D$44), IF(U872&gt;V872, Q872*'UNIT VALUES'!$D$29*'UNIT VALUES'!$D$36, Q872*'UNIT VALUES'!$D$31*'UNIT VALUES'!$D$36)),0)</f>
        <v>196257</v>
      </c>
      <c r="AA872" s="168">
        <f>ROUND(IF(C872="22", IF(U872&gt;V872,0,R872*'UNIT VALUES'!$D$43*'UNIT VALUES'!$D$44),IF(CALCS!U872&gt;CALCS!V872,0,CALCS!R872*'UNIT VALUES'!$D$34*'UNIT VALUES'!$D$36)), 0)</f>
        <v>648910</v>
      </c>
      <c r="AB872" s="168">
        <f>ROUND(IF(C872="22",IF(U872&gt;V872,S872*'UNIT VALUES'!$D$40*'UNIT VALUES'!$D$44,0),IF(U872&gt;V872,S872*'UNIT VALUES'!$D$30*'UNIT VALUES'!$D$36)), 0)</f>
        <v>0</v>
      </c>
      <c r="AC872" s="168">
        <f>ROUND(IF(U872&gt;V872,0,IF(T872&gt;1, IF(C872="66", T872*'UNIT VALUES'!$D$33*'UNIT VALUES'!$D$36,T872*'UNIT VALUES'!$D$32*'UNIT VALUES'!$D$36),0)),0)</f>
        <v>575446</v>
      </c>
      <c r="AD872" t="str">
        <f t="shared" si="28"/>
        <v>392118</v>
      </c>
    </row>
    <row r="873" spans="1:30" x14ac:dyDescent="0.25">
      <c r="A873" s="176" t="s">
        <v>6371</v>
      </c>
      <c r="B873" s="176" t="s">
        <v>2377</v>
      </c>
      <c r="C873" s="176" t="s">
        <v>47</v>
      </c>
      <c r="D873" s="176" t="s">
        <v>48</v>
      </c>
      <c r="E873" s="176" t="s">
        <v>2378</v>
      </c>
      <c r="F873" s="176" t="s">
        <v>506</v>
      </c>
      <c r="G873" s="176" t="s">
        <v>2044</v>
      </c>
      <c r="H873" s="176" t="s">
        <v>23</v>
      </c>
      <c r="I873" s="176" t="s">
        <v>2418</v>
      </c>
      <c r="J873" s="176" t="s">
        <v>2381</v>
      </c>
      <c r="K873" s="176" t="s">
        <v>264</v>
      </c>
      <c r="L873" s="176" t="s">
        <v>6372</v>
      </c>
      <c r="M873" s="177">
        <v>26164</v>
      </c>
      <c r="N873" s="177">
        <v>26164</v>
      </c>
      <c r="O873" s="177">
        <v>30071</v>
      </c>
      <c r="P873" s="177">
        <v>0</v>
      </c>
      <c r="Q873" s="177">
        <v>8672</v>
      </c>
      <c r="R873" s="177">
        <v>2102</v>
      </c>
      <c r="S873" s="177">
        <v>54</v>
      </c>
      <c r="T873" s="24">
        <f>IF(P873&gt;0, ROUND(IF(IF(OR(C873="51", C873="52", C873="66"), (L873*'UNIT VALUES'!$C$26)-CALCS!P873,0)&gt;0, IF(OR(C873="51", C873="52", C873="66"), (L873*'UNIT VALUES'!$C$26)-CALCS!P873,0), 0), 0), ROUND(IF(IF(OR(C873="51", C873="52", C873="66"), (L873*'UNIT VALUES'!$C$26)-CALCS!O873,0)&gt;0, IF(OR(C873="51", C873="52", C873="66"), (L873*'UNIT VALUES'!$C$26)-CALCS!O873,0), 0), 0))</f>
        <v>0</v>
      </c>
      <c r="U873" s="25">
        <f>IF(C873="22", (O873*'UNIT VALUES'!$D$38)+(Q873*'UNIT VALUES'!$D$39)+(S873*'UNIT VALUES'!$D$40), (O873*'UNIT VALUES'!$D$28)+(Q873*'UNIT VALUES'!$D$29)+(S873*'UNIT VALUES'!$D$30))</f>
        <v>313521.76813982677</v>
      </c>
      <c r="V873" s="25">
        <f>IF(C873="22",(O873*'UNIT VALUES'!$D$41)+(Q873*'UNIT VALUES'!$D$42)+(R873*'UNIT VALUES'!$D$43),IF(C873="66",(Q873*'UNIT VALUES'!$D$31)+(T873*'UNIT VALUES'!$D$33)+(R873*'UNIT VALUES'!$D$34),(Q873*'UNIT VALUES'!$D$31)+(T873*'UNIT VALUES'!$D$32)+(R873*'UNIT VALUES'!$D$34)))</f>
        <v>317383.34094120201</v>
      </c>
      <c r="W873" s="25">
        <f t="shared" si="27"/>
        <v>317383</v>
      </c>
      <c r="X873" s="30">
        <f>ROUND(IF(C873="22", W873*'UNIT VALUES'!$D$44, W873*'UNIT VALUES'!$D$36), 0)</f>
        <v>277456</v>
      </c>
      <c r="Y873" s="168">
        <f>ROUND(IF(C873="22", IF(U873&gt;V873,O873*'UNIT VALUES'!$D$38*'UNIT VALUES'!$D$44,O873*'UNIT VALUES'!$D$41*'UNIT VALUES'!$D$44),IF(U873&gt;V873, O873*'UNIT VALUES'!$D$28*'UNIT VALUES'!$D$36,0)), 0)</f>
        <v>0</v>
      </c>
      <c r="Z873" s="168">
        <f>ROUND(IF(C873="22", IF(U873&gt;V873,Q873*'UNIT VALUES'!$D$39*'UNIT VALUES'!$D$44,Q873*'UNIT VALUES'!$D$42*'UNIT VALUES'!$D$44), IF(U873&gt;V873, Q873*'UNIT VALUES'!$D$29*'UNIT VALUES'!$D$36, Q873*'UNIT VALUES'!$D$31*'UNIT VALUES'!$D$36)),0)</f>
        <v>127020</v>
      </c>
      <c r="AA873" s="168">
        <f>ROUND(IF(C873="22", IF(U873&gt;V873,0,R873*'UNIT VALUES'!$D$43*'UNIT VALUES'!$D$44),IF(CALCS!U873&gt;CALCS!V873,0,CALCS!R873*'UNIT VALUES'!$D$34*'UNIT VALUES'!$D$36)), 0)</f>
        <v>150437</v>
      </c>
      <c r="AB873" s="168">
        <f>ROUND(IF(C873="22",IF(U873&gt;V873,S873*'UNIT VALUES'!$D$40*'UNIT VALUES'!$D$44,0),IF(U873&gt;V873,S873*'UNIT VALUES'!$D$30*'UNIT VALUES'!$D$36)), 0)</f>
        <v>0</v>
      </c>
      <c r="AC873" s="168">
        <f>ROUND(IF(U873&gt;V873,0,IF(T873&gt;1, IF(C873="66", T873*'UNIT VALUES'!$D$33*'UNIT VALUES'!$D$36,T873*'UNIT VALUES'!$D$32*'UNIT VALUES'!$D$36),0)),0)</f>
        <v>0</v>
      </c>
      <c r="AD873" t="str">
        <f t="shared" si="28"/>
        <v>392508</v>
      </c>
    </row>
    <row r="874" spans="1:30" x14ac:dyDescent="0.25">
      <c r="A874" s="176" t="s">
        <v>6373</v>
      </c>
      <c r="B874" s="176" t="s">
        <v>2377</v>
      </c>
      <c r="C874" s="176" t="s">
        <v>47</v>
      </c>
      <c r="D874" s="176" t="s">
        <v>48</v>
      </c>
      <c r="E874" s="176" t="s">
        <v>2378</v>
      </c>
      <c r="F874" s="176" t="s">
        <v>2420</v>
      </c>
      <c r="G874" s="176" t="s">
        <v>22</v>
      </c>
      <c r="H874" s="176" t="s">
        <v>23</v>
      </c>
      <c r="I874" s="176" t="s">
        <v>2421</v>
      </c>
      <c r="J874" s="176" t="s">
        <v>2404</v>
      </c>
      <c r="K874" s="176" t="s">
        <v>264</v>
      </c>
      <c r="L874" s="176" t="s">
        <v>6374</v>
      </c>
      <c r="M874" s="177">
        <v>61186</v>
      </c>
      <c r="N874" s="177">
        <v>61186</v>
      </c>
      <c r="O874" s="177">
        <v>55306</v>
      </c>
      <c r="P874" s="177">
        <v>0</v>
      </c>
      <c r="Q874" s="177">
        <v>6789</v>
      </c>
      <c r="R874" s="177">
        <v>1470</v>
      </c>
      <c r="S874" s="177">
        <v>233</v>
      </c>
      <c r="T874" s="24">
        <f>IF(P874&gt;0, ROUND(IF(IF(OR(C874="51", C874="52", C874="66"), (L874*'UNIT VALUES'!$C$26)-CALCS!P874,0)&gt;0, IF(OR(C874="51", C874="52", C874="66"), (L874*'UNIT VALUES'!$C$26)-CALCS!P874,0), 0), 0), ROUND(IF(IF(OR(C874="51", C874="52", C874="66"), (L874*'UNIT VALUES'!$C$26)-CALCS!O874,0)&gt;0, IF(OR(C874="51", C874="52", C874="66"), (L874*'UNIT VALUES'!$C$26)-CALCS!O874,0), 0), 0))</f>
        <v>30733</v>
      </c>
      <c r="U874" s="25">
        <f>IF(C874="22", (O874*'UNIT VALUES'!$D$38)+(Q874*'UNIT VALUES'!$D$39)+(S874*'UNIT VALUES'!$D$40), (O874*'UNIT VALUES'!$D$28)+(Q874*'UNIT VALUES'!$D$29)+(S874*'UNIT VALUES'!$D$30))</f>
        <v>342645.26105565752</v>
      </c>
      <c r="V874" s="25">
        <f>IF(C874="22",(O874*'UNIT VALUES'!$D$41)+(Q874*'UNIT VALUES'!$D$42)+(R874*'UNIT VALUES'!$D$43),IF(C874="66",(Q874*'UNIT VALUES'!$D$31)+(T874*'UNIT VALUES'!$D$33)+(R874*'UNIT VALUES'!$D$34),(Q874*'UNIT VALUES'!$D$31)+(T874*'UNIT VALUES'!$D$32)+(R874*'UNIT VALUES'!$D$34)))</f>
        <v>621807.32200924703</v>
      </c>
      <c r="W874" s="25">
        <f t="shared" si="27"/>
        <v>621807</v>
      </c>
      <c r="X874" s="30">
        <f>ROUND(IF(C874="22", W874*'UNIT VALUES'!$D$44, W874*'UNIT VALUES'!$D$36), 0)</f>
        <v>543584</v>
      </c>
      <c r="Y874" s="168">
        <f>ROUND(IF(C874="22", IF(U874&gt;V874,O874*'UNIT VALUES'!$D$38*'UNIT VALUES'!$D$44,O874*'UNIT VALUES'!$D$41*'UNIT VALUES'!$D$44),IF(U874&gt;V874, O874*'UNIT VALUES'!$D$28*'UNIT VALUES'!$D$36,0)), 0)</f>
        <v>0</v>
      </c>
      <c r="Z874" s="168">
        <f>ROUND(IF(C874="22", IF(U874&gt;V874,Q874*'UNIT VALUES'!$D$39*'UNIT VALUES'!$D$44,Q874*'UNIT VALUES'!$D$42*'UNIT VALUES'!$D$44), IF(U874&gt;V874, Q874*'UNIT VALUES'!$D$29*'UNIT VALUES'!$D$36, Q874*'UNIT VALUES'!$D$31*'UNIT VALUES'!$D$36)),0)</f>
        <v>99439</v>
      </c>
      <c r="AA874" s="168">
        <f>ROUND(IF(C874="22", IF(U874&gt;V874,0,R874*'UNIT VALUES'!$D$43*'UNIT VALUES'!$D$44),IF(CALCS!U874&gt;CALCS!V874,0,CALCS!R874*'UNIT VALUES'!$D$34*'UNIT VALUES'!$D$36)), 0)</f>
        <v>105206</v>
      </c>
      <c r="AB874" s="168">
        <f>ROUND(IF(C874="22",IF(U874&gt;V874,S874*'UNIT VALUES'!$D$40*'UNIT VALUES'!$D$44,0),IF(U874&gt;V874,S874*'UNIT VALUES'!$D$30*'UNIT VALUES'!$D$36)), 0)</f>
        <v>0</v>
      </c>
      <c r="AC874" s="168">
        <f>ROUND(IF(U874&gt;V874,0,IF(T874&gt;1, IF(C874="66", T874*'UNIT VALUES'!$D$33*'UNIT VALUES'!$D$36,T874*'UNIT VALUES'!$D$32*'UNIT VALUES'!$D$36),0)),0)</f>
        <v>338939</v>
      </c>
      <c r="AD874" t="str">
        <f t="shared" si="28"/>
        <v>392526</v>
      </c>
    </row>
    <row r="875" spans="1:30" x14ac:dyDescent="0.25">
      <c r="A875" s="176" t="s">
        <v>5004</v>
      </c>
      <c r="B875" s="176" t="s">
        <v>2377</v>
      </c>
      <c r="C875" s="176" t="s">
        <v>47</v>
      </c>
      <c r="D875" s="176" t="s">
        <v>48</v>
      </c>
      <c r="E875" s="176" t="s">
        <v>2378</v>
      </c>
      <c r="F875" s="176" t="s">
        <v>1950</v>
      </c>
      <c r="G875" s="176" t="s">
        <v>161</v>
      </c>
      <c r="H875" s="176" t="s">
        <v>23</v>
      </c>
      <c r="I875" s="176" t="s">
        <v>2422</v>
      </c>
      <c r="J875" s="176" t="s">
        <v>2395</v>
      </c>
      <c r="K875" s="176" t="s">
        <v>264</v>
      </c>
      <c r="L875" s="176" t="s">
        <v>6375</v>
      </c>
      <c r="M875" s="177">
        <v>61963</v>
      </c>
      <c r="N875" s="177">
        <v>61963</v>
      </c>
      <c r="O875" s="177">
        <v>50279</v>
      </c>
      <c r="P875" s="177">
        <v>0</v>
      </c>
      <c r="Q875" s="177">
        <v>8379</v>
      </c>
      <c r="R875" s="177">
        <v>18037</v>
      </c>
      <c r="S875" s="177">
        <v>288</v>
      </c>
      <c r="T875" s="24">
        <f>IF(P875&gt;0, ROUND(IF(IF(OR(C875="51", C875="52", C875="66"), (L875*'UNIT VALUES'!$C$26)-CALCS!P875,0)&gt;0, IF(OR(C875="51", C875="52", C875="66"), (L875*'UNIT VALUES'!$C$26)-CALCS!P875,0), 0), 0), ROUND(IF(IF(OR(C875="51", C875="52", C875="66"), (L875*'UNIT VALUES'!$C$26)-CALCS!O875,0)&gt;0, IF(OR(C875="51", C875="52", C875="66"), (L875*'UNIT VALUES'!$C$26)-CALCS!O875,0), 0), 0))</f>
        <v>54231</v>
      </c>
      <c r="U875" s="25">
        <f>IF(C875="22", (O875*'UNIT VALUES'!$D$38)+(Q875*'UNIT VALUES'!$D$39)+(S875*'UNIT VALUES'!$D$40), (O875*'UNIT VALUES'!$D$28)+(Q875*'UNIT VALUES'!$D$29)+(S875*'UNIT VALUES'!$D$30))</f>
        <v>385569.22813225479</v>
      </c>
      <c r="V875" s="25">
        <f>IF(C875="22",(O875*'UNIT VALUES'!$D$41)+(Q875*'UNIT VALUES'!$D$42)+(R875*'UNIT VALUES'!$D$43),IF(C875="66",(Q875*'UNIT VALUES'!$D$31)+(T875*'UNIT VALUES'!$D$33)+(R875*'UNIT VALUES'!$D$34),(Q875*'UNIT VALUES'!$D$31)+(T875*'UNIT VALUES'!$D$32)+(R875*'UNIT VALUES'!$D$34)))</f>
        <v>2301181.9342431035</v>
      </c>
      <c r="W875" s="25">
        <f t="shared" si="27"/>
        <v>2301182</v>
      </c>
      <c r="X875" s="30">
        <f>ROUND(IF(C875="22", W875*'UNIT VALUES'!$D$44, W875*'UNIT VALUES'!$D$36), 0)</f>
        <v>2011695</v>
      </c>
      <c r="Y875" s="168">
        <f>ROUND(IF(C875="22", IF(U875&gt;V875,O875*'UNIT VALUES'!$D$38*'UNIT VALUES'!$D$44,O875*'UNIT VALUES'!$D$41*'UNIT VALUES'!$D$44),IF(U875&gt;V875, O875*'UNIT VALUES'!$D$28*'UNIT VALUES'!$D$36,0)), 0)</f>
        <v>0</v>
      </c>
      <c r="Z875" s="168">
        <f>ROUND(IF(C875="22", IF(U875&gt;V875,Q875*'UNIT VALUES'!$D$39*'UNIT VALUES'!$D$44,Q875*'UNIT VALUES'!$D$42*'UNIT VALUES'!$D$44), IF(U875&gt;V875, Q875*'UNIT VALUES'!$D$29*'UNIT VALUES'!$D$36, Q875*'UNIT VALUES'!$D$31*'UNIT VALUES'!$D$36)),0)</f>
        <v>122728</v>
      </c>
      <c r="AA875" s="168">
        <f>ROUND(IF(C875="22", IF(U875&gt;V875,0,R875*'UNIT VALUES'!$D$43*'UNIT VALUES'!$D$44),IF(CALCS!U875&gt;CALCS!V875,0,CALCS!R875*'UNIT VALUES'!$D$34*'UNIT VALUES'!$D$36)), 0)</f>
        <v>1290879</v>
      </c>
      <c r="AB875" s="168">
        <f>ROUND(IF(C875="22",IF(U875&gt;V875,S875*'UNIT VALUES'!$D$40*'UNIT VALUES'!$D$44,0),IF(U875&gt;V875,S875*'UNIT VALUES'!$D$30*'UNIT VALUES'!$D$36)), 0)</f>
        <v>0</v>
      </c>
      <c r="AC875" s="168">
        <f>ROUND(IF(U875&gt;V875,0,IF(T875&gt;1, IF(C875="66", T875*'UNIT VALUES'!$D$33*'UNIT VALUES'!$D$36,T875*'UNIT VALUES'!$D$32*'UNIT VALUES'!$D$36),0)),0)</f>
        <v>598087</v>
      </c>
      <c r="AD875" t="str">
        <f t="shared" si="28"/>
        <v>392628</v>
      </c>
    </row>
    <row r="876" spans="1:30" x14ac:dyDescent="0.25">
      <c r="A876" s="176" t="s">
        <v>5008</v>
      </c>
      <c r="B876" s="176" t="s">
        <v>2377</v>
      </c>
      <c r="C876" s="176" t="s">
        <v>47</v>
      </c>
      <c r="D876" s="176" t="s">
        <v>48</v>
      </c>
      <c r="E876" s="176" t="s">
        <v>2378</v>
      </c>
      <c r="F876" s="176" t="s">
        <v>2423</v>
      </c>
      <c r="G876" s="176" t="s">
        <v>112</v>
      </c>
      <c r="H876" s="176" t="s">
        <v>23</v>
      </c>
      <c r="I876" s="176" t="s">
        <v>2424</v>
      </c>
      <c r="J876" s="176" t="s">
        <v>2400</v>
      </c>
      <c r="K876" s="176" t="s">
        <v>264</v>
      </c>
      <c r="L876" s="176" t="s">
        <v>6376</v>
      </c>
      <c r="M876" s="177">
        <v>34953</v>
      </c>
      <c r="N876" s="177">
        <v>34953</v>
      </c>
      <c r="O876" s="177">
        <v>39848</v>
      </c>
      <c r="P876" s="177">
        <v>0</v>
      </c>
      <c r="Q876" s="177">
        <v>8206</v>
      </c>
      <c r="R876" s="177">
        <v>3725</v>
      </c>
      <c r="S876" s="177">
        <v>286</v>
      </c>
      <c r="T876" s="24">
        <f>IF(P876&gt;0, ROUND(IF(IF(OR(C876="51", C876="52", C876="66"), (L876*'UNIT VALUES'!$C$26)-CALCS!P876,0)&gt;0, IF(OR(C876="51", C876="52", C876="66"), (L876*'UNIT VALUES'!$C$26)-CALCS!P876,0), 0), 0), ROUND(IF(IF(OR(C876="51", C876="52", C876="66"), (L876*'UNIT VALUES'!$C$26)-CALCS!O876,0)&gt;0, IF(OR(C876="51", C876="52", C876="66"), (L876*'UNIT VALUES'!$C$26)-CALCS!O876,0), 0), 0))</f>
        <v>7413</v>
      </c>
      <c r="U876" s="25">
        <f>IF(C876="22", (O876*'UNIT VALUES'!$D$38)+(Q876*'UNIT VALUES'!$D$39)+(S876*'UNIT VALUES'!$D$40), (O876*'UNIT VALUES'!$D$28)+(Q876*'UNIT VALUES'!$D$29)+(S876*'UNIT VALUES'!$D$30))</f>
        <v>358717.15232161852</v>
      </c>
      <c r="V876" s="25">
        <f>IF(C876="22",(O876*'UNIT VALUES'!$D$41)+(Q876*'UNIT VALUES'!$D$42)+(R876*'UNIT VALUES'!$D$43),IF(C876="66",(Q876*'UNIT VALUES'!$D$31)+(T876*'UNIT VALUES'!$D$33)+(R876*'UNIT VALUES'!$D$34),(Q876*'UNIT VALUES'!$D$31)+(T876*'UNIT VALUES'!$D$32)+(R876*'UNIT VALUES'!$D$34)))</f>
        <v>535965.0932186764</v>
      </c>
      <c r="W876" s="25">
        <f t="shared" si="27"/>
        <v>535965</v>
      </c>
      <c r="X876" s="30">
        <f>ROUND(IF(C876="22", W876*'UNIT VALUES'!$D$44, W876*'UNIT VALUES'!$D$36), 0)</f>
        <v>468541</v>
      </c>
      <c r="Y876" s="168">
        <f>ROUND(IF(C876="22", IF(U876&gt;V876,O876*'UNIT VALUES'!$D$38*'UNIT VALUES'!$D$44,O876*'UNIT VALUES'!$D$41*'UNIT VALUES'!$D$44),IF(U876&gt;V876, O876*'UNIT VALUES'!$D$28*'UNIT VALUES'!$D$36,0)), 0)</f>
        <v>0</v>
      </c>
      <c r="Z876" s="168">
        <f>ROUND(IF(C876="22", IF(U876&gt;V876,Q876*'UNIT VALUES'!$D$39*'UNIT VALUES'!$D$44,Q876*'UNIT VALUES'!$D$42*'UNIT VALUES'!$D$44), IF(U876&gt;V876, Q876*'UNIT VALUES'!$D$29*'UNIT VALUES'!$D$36, Q876*'UNIT VALUES'!$D$31*'UNIT VALUES'!$D$36)),0)</f>
        <v>120194</v>
      </c>
      <c r="AA876" s="168">
        <f>ROUND(IF(C876="22", IF(U876&gt;V876,0,R876*'UNIT VALUES'!$D$43*'UNIT VALUES'!$D$44),IF(CALCS!U876&gt;CALCS!V876,0,CALCS!R876*'UNIT VALUES'!$D$34*'UNIT VALUES'!$D$36)), 0)</f>
        <v>266592</v>
      </c>
      <c r="AB876" s="168">
        <f>ROUND(IF(C876="22",IF(U876&gt;V876,S876*'UNIT VALUES'!$D$40*'UNIT VALUES'!$D$44,0),IF(U876&gt;V876,S876*'UNIT VALUES'!$D$30*'UNIT VALUES'!$D$36)), 0)</f>
        <v>0</v>
      </c>
      <c r="AC876" s="168">
        <f>ROUND(IF(U876&gt;V876,0,IF(T876&gt;1, IF(C876="66", T876*'UNIT VALUES'!$D$33*'UNIT VALUES'!$D$36,T876*'UNIT VALUES'!$D$32*'UNIT VALUES'!$D$36),0)),0)</f>
        <v>81754</v>
      </c>
      <c r="AD876" t="str">
        <f t="shared" si="28"/>
        <v>392634</v>
      </c>
    </row>
    <row r="877" spans="1:30" x14ac:dyDescent="0.25">
      <c r="A877" s="176" t="s">
        <v>6377</v>
      </c>
      <c r="B877" s="176" t="s">
        <v>2377</v>
      </c>
      <c r="C877" s="176" t="s">
        <v>27</v>
      </c>
      <c r="D877" s="176" t="s">
        <v>28</v>
      </c>
      <c r="E877" s="176" t="s">
        <v>2378</v>
      </c>
      <c r="F877" s="176" t="s">
        <v>2426</v>
      </c>
      <c r="G877" s="176" t="s">
        <v>844</v>
      </c>
      <c r="H877" s="176" t="s">
        <v>23</v>
      </c>
      <c r="I877" s="176" t="s">
        <v>2427</v>
      </c>
      <c r="J877" s="176" t="s">
        <v>2428</v>
      </c>
      <c r="K877" s="176" t="s">
        <v>264</v>
      </c>
      <c r="L877" s="176" t="s">
        <v>6378</v>
      </c>
      <c r="M877" s="177">
        <v>47827</v>
      </c>
      <c r="N877" s="177">
        <v>47381</v>
      </c>
      <c r="O877" s="177">
        <v>37414</v>
      </c>
      <c r="P877" s="177">
        <v>0</v>
      </c>
      <c r="Q877" s="177">
        <v>11573</v>
      </c>
      <c r="R877" s="177">
        <v>5405</v>
      </c>
      <c r="S877" s="177">
        <v>299</v>
      </c>
      <c r="T877" s="24">
        <f>IF(P877&gt;0, ROUND(IF(IF(OR(C877="51", C877="52", C877="66"), (L877*'UNIT VALUES'!$C$26)-CALCS!P877,0)&gt;0, IF(OR(C877="51", C877="52", C877="66"), (L877*'UNIT VALUES'!$C$26)-CALCS!P877,0), 0), 0), ROUND(IF(IF(OR(C877="51", C877="52", C877="66"), (L877*'UNIT VALUES'!$C$26)-CALCS!O877,0)&gt;0, IF(OR(C877="51", C877="52", C877="66"), (L877*'UNIT VALUES'!$C$26)-CALCS!O877,0), 0), 0))</f>
        <v>43214</v>
      </c>
      <c r="U877" s="25">
        <f>IF(C877="22", (O877*'UNIT VALUES'!$D$38)+(Q877*'UNIT VALUES'!$D$39)+(S877*'UNIT VALUES'!$D$40), (O877*'UNIT VALUES'!$D$28)+(Q877*'UNIT VALUES'!$D$29)+(S877*'UNIT VALUES'!$D$30))</f>
        <v>449800.00369188143</v>
      </c>
      <c r="V877" s="25">
        <f>IF(C877="22",(O877*'UNIT VALUES'!$D$41)+(Q877*'UNIT VALUES'!$D$42)+(R877*'UNIT VALUES'!$D$43),IF(C877="66",(Q877*'UNIT VALUES'!$D$31)+(T877*'UNIT VALUES'!$D$33)+(R877*'UNIT VALUES'!$D$34),(Q877*'UNIT VALUES'!$D$31)+(T877*'UNIT VALUES'!$D$32)+(R877*'UNIT VALUES'!$D$34)))</f>
        <v>1181564.8644258906</v>
      </c>
      <c r="W877" s="25">
        <f t="shared" si="27"/>
        <v>1181565</v>
      </c>
      <c r="X877" s="30">
        <f>ROUND(IF(C877="22", W877*'UNIT VALUES'!$D$44, W877*'UNIT VALUES'!$D$36), 0)</f>
        <v>1032925</v>
      </c>
      <c r="Y877" s="168">
        <f>ROUND(IF(C877="22", IF(U877&gt;V877,O877*'UNIT VALUES'!$D$38*'UNIT VALUES'!$D$44,O877*'UNIT VALUES'!$D$41*'UNIT VALUES'!$D$44),IF(U877&gt;V877, O877*'UNIT VALUES'!$D$28*'UNIT VALUES'!$D$36,0)), 0)</f>
        <v>0</v>
      </c>
      <c r="Z877" s="168">
        <f>ROUND(IF(C877="22", IF(U877&gt;V877,Q877*'UNIT VALUES'!$D$39*'UNIT VALUES'!$D$44,Q877*'UNIT VALUES'!$D$42*'UNIT VALUES'!$D$44), IF(U877&gt;V877, Q877*'UNIT VALUES'!$D$29*'UNIT VALUES'!$D$36, Q877*'UNIT VALUES'!$D$31*'UNIT VALUES'!$D$36)),0)</f>
        <v>169511</v>
      </c>
      <c r="AA877" s="168">
        <f>ROUND(IF(C877="22", IF(U877&gt;V877,0,R877*'UNIT VALUES'!$D$43*'UNIT VALUES'!$D$44),IF(CALCS!U877&gt;CALCS!V877,0,CALCS!R877*'UNIT VALUES'!$D$34*'UNIT VALUES'!$D$36)), 0)</f>
        <v>386827</v>
      </c>
      <c r="AB877" s="168">
        <f>ROUND(IF(C877="22",IF(U877&gt;V877,S877*'UNIT VALUES'!$D$40*'UNIT VALUES'!$D$44,0),IF(U877&gt;V877,S877*'UNIT VALUES'!$D$30*'UNIT VALUES'!$D$36)), 0)</f>
        <v>0</v>
      </c>
      <c r="AC877" s="168">
        <f>ROUND(IF(U877&gt;V877,0,IF(T877&gt;1, IF(C877="66", T877*'UNIT VALUES'!$D$33*'UNIT VALUES'!$D$36,T877*'UNIT VALUES'!$D$32*'UNIT VALUES'!$D$36),0)),0)</f>
        <v>476586</v>
      </c>
      <c r="AD877" t="str">
        <f t="shared" si="28"/>
        <v>392730</v>
      </c>
    </row>
    <row r="878" spans="1:30" x14ac:dyDescent="0.25">
      <c r="A878" s="176" t="s">
        <v>6379</v>
      </c>
      <c r="B878" s="176" t="s">
        <v>2377</v>
      </c>
      <c r="C878" s="176" t="s">
        <v>47</v>
      </c>
      <c r="D878" s="176" t="s">
        <v>48</v>
      </c>
      <c r="E878" s="176" t="s">
        <v>2378</v>
      </c>
      <c r="F878" s="176" t="s">
        <v>2430</v>
      </c>
      <c r="G878" s="176" t="s">
        <v>1556</v>
      </c>
      <c r="H878" s="176" t="s">
        <v>23</v>
      </c>
      <c r="I878" s="176" t="s">
        <v>2431</v>
      </c>
      <c r="J878" s="176" t="s">
        <v>2395</v>
      </c>
      <c r="K878" s="176" t="s">
        <v>264</v>
      </c>
      <c r="L878" s="176" t="s">
        <v>6380</v>
      </c>
      <c r="M878" s="177">
        <v>75416</v>
      </c>
      <c r="N878" s="177">
        <v>75416</v>
      </c>
      <c r="O878" s="177">
        <v>63730</v>
      </c>
      <c r="P878" s="177">
        <v>0</v>
      </c>
      <c r="Q878" s="177">
        <v>17038</v>
      </c>
      <c r="R878" s="177">
        <v>6552</v>
      </c>
      <c r="S878" s="177">
        <v>403</v>
      </c>
      <c r="T878" s="24">
        <f>IF(P878&gt;0, ROUND(IF(IF(OR(C878="51", C878="52", C878="66"), (L878*'UNIT VALUES'!$C$26)-CALCS!P878,0)&gt;0, IF(OR(C878="51", C878="52", C878="66"), (L878*'UNIT VALUES'!$C$26)-CALCS!P878,0), 0), 0), ROUND(IF(IF(OR(C878="51", C878="52", C878="66"), (L878*'UNIT VALUES'!$C$26)-CALCS!O878,0)&gt;0, IF(OR(C878="51", C878="52", C878="66"), (L878*'UNIT VALUES'!$C$26)-CALCS!O878,0), 0), 0))</f>
        <v>45169</v>
      </c>
      <c r="U878" s="25">
        <f>IF(C878="22", (O878*'UNIT VALUES'!$D$38)+(Q878*'UNIT VALUES'!$D$39)+(S878*'UNIT VALUES'!$D$40), (O878*'UNIT VALUES'!$D$28)+(Q878*'UNIT VALUES'!$D$29)+(S878*'UNIT VALUES'!$D$30))</f>
        <v>674119.64071702841</v>
      </c>
      <c r="V878" s="25">
        <f>IF(C878="22",(O878*'UNIT VALUES'!$D$41)+(Q878*'UNIT VALUES'!$D$42)+(R878*'UNIT VALUES'!$D$43),IF(C878="66",(Q878*'UNIT VALUES'!$D$31)+(T878*'UNIT VALUES'!$D$33)+(R878*'UNIT VALUES'!$D$34),(Q878*'UNIT VALUES'!$D$31)+(T878*'UNIT VALUES'!$D$32)+(R878*'UNIT VALUES'!$D$34)))</f>
        <v>1391695.453088514</v>
      </c>
      <c r="W878" s="25">
        <f t="shared" si="27"/>
        <v>1391695</v>
      </c>
      <c r="X878" s="30">
        <f>ROUND(IF(C878="22", W878*'UNIT VALUES'!$D$44, W878*'UNIT VALUES'!$D$36), 0)</f>
        <v>1216621</v>
      </c>
      <c r="Y878" s="168">
        <f>ROUND(IF(C878="22", IF(U878&gt;V878,O878*'UNIT VALUES'!$D$38*'UNIT VALUES'!$D$44,O878*'UNIT VALUES'!$D$41*'UNIT VALUES'!$D$44),IF(U878&gt;V878, O878*'UNIT VALUES'!$D$28*'UNIT VALUES'!$D$36,0)), 0)</f>
        <v>0</v>
      </c>
      <c r="Z878" s="168">
        <f>ROUND(IF(C878="22", IF(U878&gt;V878,Q878*'UNIT VALUES'!$D$39*'UNIT VALUES'!$D$44,Q878*'UNIT VALUES'!$D$42*'UNIT VALUES'!$D$44), IF(U878&gt;V878, Q878*'UNIT VALUES'!$D$29*'UNIT VALUES'!$D$36, Q878*'UNIT VALUES'!$D$31*'UNIT VALUES'!$D$36)),0)</f>
        <v>249558</v>
      </c>
      <c r="AA878" s="168">
        <f>ROUND(IF(C878="22", IF(U878&gt;V878,0,R878*'UNIT VALUES'!$D$43*'UNIT VALUES'!$D$44),IF(CALCS!U878&gt;CALCS!V878,0,CALCS!R878*'UNIT VALUES'!$D$34*'UNIT VALUES'!$D$36)), 0)</f>
        <v>468916</v>
      </c>
      <c r="AB878" s="168">
        <f>ROUND(IF(C878="22",IF(U878&gt;V878,S878*'UNIT VALUES'!$D$40*'UNIT VALUES'!$D$44,0),IF(U878&gt;V878,S878*'UNIT VALUES'!$D$30*'UNIT VALUES'!$D$36)), 0)</f>
        <v>0</v>
      </c>
      <c r="AC878" s="168">
        <f>ROUND(IF(U878&gt;V878,0,IF(T878&gt;1, IF(C878="66", T878*'UNIT VALUES'!$D$33*'UNIT VALUES'!$D$36,T878*'UNIT VALUES'!$D$32*'UNIT VALUES'!$D$36),0)),0)</f>
        <v>498147</v>
      </c>
      <c r="AD878" t="str">
        <f t="shared" si="28"/>
        <v>392820</v>
      </c>
    </row>
    <row r="879" spans="1:30" x14ac:dyDescent="0.25">
      <c r="A879" s="176" t="s">
        <v>6381</v>
      </c>
      <c r="B879" s="176" t="s">
        <v>2377</v>
      </c>
      <c r="C879" s="176" t="s">
        <v>27</v>
      </c>
      <c r="D879" s="176" t="s">
        <v>28</v>
      </c>
      <c r="E879" s="176" t="s">
        <v>2378</v>
      </c>
      <c r="F879" s="176" t="s">
        <v>1091</v>
      </c>
      <c r="G879" s="176" t="s">
        <v>1168</v>
      </c>
      <c r="H879" s="176" t="s">
        <v>23</v>
      </c>
      <c r="I879" s="176" t="s">
        <v>2433</v>
      </c>
      <c r="J879" s="176" t="s">
        <v>2245</v>
      </c>
      <c r="K879" s="176" t="s">
        <v>264</v>
      </c>
      <c r="L879" s="176" t="s">
        <v>6382</v>
      </c>
      <c r="M879" s="177">
        <v>53927</v>
      </c>
      <c r="N879" s="177">
        <v>53927</v>
      </c>
      <c r="O879" s="177">
        <v>46678</v>
      </c>
      <c r="P879" s="177">
        <v>0</v>
      </c>
      <c r="Q879" s="177">
        <v>10610</v>
      </c>
      <c r="R879" s="177">
        <v>5327</v>
      </c>
      <c r="S879" s="177">
        <v>201</v>
      </c>
      <c r="T879" s="24">
        <f>IF(P879&gt;0, ROUND(IF(IF(OR(C879="51", C879="52", C879="66"), (L879*'UNIT VALUES'!$C$26)-CALCS!P879,0)&gt;0, IF(OR(C879="51", C879="52", C879="66"), (L879*'UNIT VALUES'!$C$26)-CALCS!P879,0), 0), 0), ROUND(IF(IF(OR(C879="51", C879="52", C879="66"), (L879*'UNIT VALUES'!$C$26)-CALCS!O879,0)&gt;0, IF(OR(C879="51", C879="52", C879="66"), (L879*'UNIT VALUES'!$C$26)-CALCS!O879,0), 0), 0))</f>
        <v>28086</v>
      </c>
      <c r="U879" s="25">
        <f>IF(C879="22", (O879*'UNIT VALUES'!$D$38)+(Q879*'UNIT VALUES'!$D$39)+(S879*'UNIT VALUES'!$D$40), (O879*'UNIT VALUES'!$D$28)+(Q879*'UNIT VALUES'!$D$29)+(S879*'UNIT VALUES'!$D$30))</f>
        <v>426177.34505422076</v>
      </c>
      <c r="V879" s="25">
        <f>IF(C879="22",(O879*'UNIT VALUES'!$D$41)+(Q879*'UNIT VALUES'!$D$42)+(R879*'UNIT VALUES'!$D$43),IF(C879="66",(Q879*'UNIT VALUES'!$D$31)+(T879*'UNIT VALUES'!$D$33)+(R879*'UNIT VALUES'!$D$34),(Q879*'UNIT VALUES'!$D$31)+(T879*'UNIT VALUES'!$D$32)+(R879*'UNIT VALUES'!$D$34)))</f>
        <v>968196.30027169106</v>
      </c>
      <c r="W879" s="25">
        <f t="shared" si="27"/>
        <v>968196</v>
      </c>
      <c r="X879" s="30">
        <f>ROUND(IF(C879="22", W879*'UNIT VALUES'!$D$44, W879*'UNIT VALUES'!$D$36), 0)</f>
        <v>846398</v>
      </c>
      <c r="Y879" s="168">
        <f>ROUND(IF(C879="22", IF(U879&gt;V879,O879*'UNIT VALUES'!$D$38*'UNIT VALUES'!$D$44,O879*'UNIT VALUES'!$D$41*'UNIT VALUES'!$D$44),IF(U879&gt;V879, O879*'UNIT VALUES'!$D$28*'UNIT VALUES'!$D$36,0)), 0)</f>
        <v>0</v>
      </c>
      <c r="Z879" s="168">
        <f>ROUND(IF(C879="22", IF(U879&gt;V879,Q879*'UNIT VALUES'!$D$39*'UNIT VALUES'!$D$44,Q879*'UNIT VALUES'!$D$42*'UNIT VALUES'!$D$44), IF(U879&gt;V879, Q879*'UNIT VALUES'!$D$29*'UNIT VALUES'!$D$36, Q879*'UNIT VALUES'!$D$31*'UNIT VALUES'!$D$36)),0)</f>
        <v>155406</v>
      </c>
      <c r="AA879" s="168">
        <f>ROUND(IF(C879="22", IF(U879&gt;V879,0,R879*'UNIT VALUES'!$D$43*'UNIT VALUES'!$D$44),IF(CALCS!U879&gt;CALCS!V879,0,CALCS!R879*'UNIT VALUES'!$D$34*'UNIT VALUES'!$D$36)), 0)</f>
        <v>381245</v>
      </c>
      <c r="AB879" s="168">
        <f>ROUND(IF(C879="22",IF(U879&gt;V879,S879*'UNIT VALUES'!$D$40*'UNIT VALUES'!$D$44,0),IF(U879&gt;V879,S879*'UNIT VALUES'!$D$30*'UNIT VALUES'!$D$36)), 0)</f>
        <v>0</v>
      </c>
      <c r="AC879" s="168">
        <f>ROUND(IF(U879&gt;V879,0,IF(T879&gt;1, IF(C879="66", T879*'UNIT VALUES'!$D$33*'UNIT VALUES'!$D$36,T879*'UNIT VALUES'!$D$32*'UNIT VALUES'!$D$36),0)),0)</f>
        <v>309747</v>
      </c>
      <c r="AD879" t="str">
        <f t="shared" si="28"/>
        <v>393012</v>
      </c>
    </row>
    <row r="880" spans="1:30" x14ac:dyDescent="0.25">
      <c r="A880" s="176" t="s">
        <v>5482</v>
      </c>
      <c r="B880" s="176" t="s">
        <v>2377</v>
      </c>
      <c r="C880" s="176" t="s">
        <v>47</v>
      </c>
      <c r="D880" s="176" t="s">
        <v>48</v>
      </c>
      <c r="E880" s="176" t="s">
        <v>2378</v>
      </c>
      <c r="F880" s="176" t="s">
        <v>593</v>
      </c>
      <c r="G880" s="176" t="s">
        <v>1409</v>
      </c>
      <c r="H880" s="176" t="s">
        <v>23</v>
      </c>
      <c r="I880" s="176" t="s">
        <v>2434</v>
      </c>
      <c r="J880" s="176" t="s">
        <v>24</v>
      </c>
      <c r="K880" s="176" t="s">
        <v>264</v>
      </c>
      <c r="L880" s="176" t="s">
        <v>6383</v>
      </c>
      <c r="M880" s="177">
        <v>16467</v>
      </c>
      <c r="N880" s="177">
        <v>16467</v>
      </c>
      <c r="O880" s="177">
        <v>13650</v>
      </c>
      <c r="P880" s="177">
        <v>0</v>
      </c>
      <c r="Q880" s="177">
        <v>3288</v>
      </c>
      <c r="R880" s="177">
        <v>2968</v>
      </c>
      <c r="S880" s="177">
        <v>67</v>
      </c>
      <c r="T880" s="24">
        <f>IF(P880&gt;0, ROUND(IF(IF(OR(C880="51", C880="52", C880="66"), (L880*'UNIT VALUES'!$C$26)-CALCS!P880,0)&gt;0, IF(OR(C880="51", C880="52", C880="66"), (L880*'UNIT VALUES'!$C$26)-CALCS!P880,0), 0), 0), ROUND(IF(IF(OR(C880="51", C880="52", C880="66"), (L880*'UNIT VALUES'!$C$26)-CALCS!O880,0)&gt;0, IF(OR(C880="51", C880="52", C880="66"), (L880*'UNIT VALUES'!$C$26)-CALCS!O880,0), 0), 0))</f>
        <v>12965</v>
      </c>
      <c r="U880" s="25">
        <f>IF(C880="22", (O880*'UNIT VALUES'!$D$38)+(Q880*'UNIT VALUES'!$D$39)+(S880*'UNIT VALUES'!$D$40), (O880*'UNIT VALUES'!$D$28)+(Q880*'UNIT VALUES'!$D$29)+(S880*'UNIT VALUES'!$D$30))</f>
        <v>131144.07644568919</v>
      </c>
      <c r="V880" s="25">
        <f>IF(C880="22",(O880*'UNIT VALUES'!$D$41)+(Q880*'UNIT VALUES'!$D$42)+(R880*'UNIT VALUES'!$D$43),IF(C880="66",(Q880*'UNIT VALUES'!$D$31)+(T880*'UNIT VALUES'!$D$33)+(R880*'UNIT VALUES'!$D$34),(Q880*'UNIT VALUES'!$D$31)+(T880*'UNIT VALUES'!$D$32)+(R880*'UNIT VALUES'!$D$34)))</f>
        <v>461632.54103099846</v>
      </c>
      <c r="W880" s="25">
        <f t="shared" si="27"/>
        <v>461633</v>
      </c>
      <c r="X880" s="30">
        <f>ROUND(IF(C880="22", W880*'UNIT VALUES'!$D$44, W880*'UNIT VALUES'!$D$36), 0)</f>
        <v>403560</v>
      </c>
      <c r="Y880" s="168">
        <f>ROUND(IF(C880="22", IF(U880&gt;V880,O880*'UNIT VALUES'!$D$38*'UNIT VALUES'!$D$44,O880*'UNIT VALUES'!$D$41*'UNIT VALUES'!$D$44),IF(U880&gt;V880, O880*'UNIT VALUES'!$D$28*'UNIT VALUES'!$D$36,0)), 0)</f>
        <v>0</v>
      </c>
      <c r="Z880" s="168">
        <f>ROUND(IF(C880="22", IF(U880&gt;V880,Q880*'UNIT VALUES'!$D$39*'UNIT VALUES'!$D$44,Q880*'UNIT VALUES'!$D$42*'UNIT VALUES'!$D$44), IF(U880&gt;V880, Q880*'UNIT VALUES'!$D$29*'UNIT VALUES'!$D$36, Q880*'UNIT VALUES'!$D$31*'UNIT VALUES'!$D$36)),0)</f>
        <v>48160</v>
      </c>
      <c r="AA880" s="168">
        <f>ROUND(IF(C880="22", IF(U880&gt;V880,0,R880*'UNIT VALUES'!$D$43*'UNIT VALUES'!$D$44),IF(CALCS!U880&gt;CALCS!V880,0,CALCS!R880*'UNIT VALUES'!$D$34*'UNIT VALUES'!$D$36)), 0)</f>
        <v>212415</v>
      </c>
      <c r="AB880" s="168">
        <f>ROUND(IF(C880="22",IF(U880&gt;V880,S880*'UNIT VALUES'!$D$40*'UNIT VALUES'!$D$44,0),IF(U880&gt;V880,S880*'UNIT VALUES'!$D$30*'UNIT VALUES'!$D$36)), 0)</f>
        <v>0</v>
      </c>
      <c r="AC880" s="168">
        <f>ROUND(IF(U880&gt;V880,0,IF(T880&gt;1, IF(C880="66", T880*'UNIT VALUES'!$D$33*'UNIT VALUES'!$D$36,T880*'UNIT VALUES'!$D$32*'UNIT VALUES'!$D$36),0)),0)</f>
        <v>142985</v>
      </c>
      <c r="AD880" t="str">
        <f t="shared" si="28"/>
        <v>393054</v>
      </c>
    </row>
    <row r="881" spans="1:30" x14ac:dyDescent="0.25">
      <c r="A881" s="176" t="s">
        <v>6384</v>
      </c>
      <c r="B881" s="176" t="s">
        <v>2377</v>
      </c>
      <c r="C881" s="176" t="s">
        <v>27</v>
      </c>
      <c r="D881" s="176" t="s">
        <v>28</v>
      </c>
      <c r="E881" s="176" t="s">
        <v>2378</v>
      </c>
      <c r="F881" s="176" t="s">
        <v>2437</v>
      </c>
      <c r="G881" s="176" t="s">
        <v>1217</v>
      </c>
      <c r="H881" s="176" t="s">
        <v>23</v>
      </c>
      <c r="I881" s="176" t="s">
        <v>2438</v>
      </c>
      <c r="J881" s="176" t="s">
        <v>2384</v>
      </c>
      <c r="K881" s="176" t="s">
        <v>264</v>
      </c>
      <c r="L881" s="176" t="s">
        <v>6385</v>
      </c>
      <c r="M881" s="177">
        <v>32210</v>
      </c>
      <c r="N881" s="177">
        <v>30557</v>
      </c>
      <c r="O881" s="177">
        <v>32258</v>
      </c>
      <c r="P881" s="177">
        <v>30603</v>
      </c>
      <c r="Q881" s="177">
        <v>6105</v>
      </c>
      <c r="R881" s="177">
        <v>4957</v>
      </c>
      <c r="S881" s="177">
        <v>222</v>
      </c>
      <c r="T881" s="24">
        <f>IF(P881&gt;0, ROUND(IF(IF(OR(C881="51", C881="52", C881="66"), (L881*'UNIT VALUES'!$C$26)-CALCS!P881,0)&gt;0, IF(OR(C881="51", C881="52", C881="66"), (L881*'UNIT VALUES'!$C$26)-CALCS!P881,0), 0), 0), ROUND(IF(IF(OR(C881="51", C881="52", C881="66"), (L881*'UNIT VALUES'!$C$26)-CALCS!O881,0)&gt;0, IF(OR(C881="51", C881="52", C881="66"), (L881*'UNIT VALUES'!$C$26)-CALCS!O881,0), 0), 0))</f>
        <v>18744</v>
      </c>
      <c r="U881" s="25">
        <f>IF(C881="22", (O881*'UNIT VALUES'!$D$38)+(Q881*'UNIT VALUES'!$D$39)+(S881*'UNIT VALUES'!$D$40), (O881*'UNIT VALUES'!$D$28)+(Q881*'UNIT VALUES'!$D$29)+(S881*'UNIT VALUES'!$D$30))</f>
        <v>273813.28786914988</v>
      </c>
      <c r="V881" s="25">
        <f>IF(C881="22",(O881*'UNIT VALUES'!$D$41)+(Q881*'UNIT VALUES'!$D$42)+(R881*'UNIT VALUES'!$D$43),IF(C881="66",(Q881*'UNIT VALUES'!$D$31)+(T881*'UNIT VALUES'!$D$33)+(R881*'UNIT VALUES'!$D$34),(Q881*'UNIT VALUES'!$D$31)+(T881*'UNIT VALUES'!$D$32)+(R881*'UNIT VALUES'!$D$34)))</f>
        <v>744570.21363877808</v>
      </c>
      <c r="W881" s="25">
        <f t="shared" si="27"/>
        <v>744570</v>
      </c>
      <c r="X881" s="30">
        <f>ROUND(IF(C881="22", W881*'UNIT VALUES'!$D$44, W881*'UNIT VALUES'!$D$36), 0)</f>
        <v>650904</v>
      </c>
      <c r="Y881" s="168">
        <f>ROUND(IF(C881="22", IF(U881&gt;V881,O881*'UNIT VALUES'!$D$38*'UNIT VALUES'!$D$44,O881*'UNIT VALUES'!$D$41*'UNIT VALUES'!$D$44),IF(U881&gt;V881, O881*'UNIT VALUES'!$D$28*'UNIT VALUES'!$D$36,0)), 0)</f>
        <v>0</v>
      </c>
      <c r="Z881" s="168">
        <f>ROUND(IF(C881="22", IF(U881&gt;V881,Q881*'UNIT VALUES'!$D$39*'UNIT VALUES'!$D$44,Q881*'UNIT VALUES'!$D$42*'UNIT VALUES'!$D$44), IF(U881&gt;V881, Q881*'UNIT VALUES'!$D$29*'UNIT VALUES'!$D$36, Q881*'UNIT VALUES'!$D$31*'UNIT VALUES'!$D$36)),0)</f>
        <v>89421</v>
      </c>
      <c r="AA881" s="168">
        <f>ROUND(IF(C881="22", IF(U881&gt;V881,0,R881*'UNIT VALUES'!$D$43*'UNIT VALUES'!$D$44),IF(CALCS!U881&gt;CALCS!V881,0,CALCS!R881*'UNIT VALUES'!$D$34*'UNIT VALUES'!$D$36)), 0)</f>
        <v>354764</v>
      </c>
      <c r="AB881" s="168">
        <f>ROUND(IF(C881="22",IF(U881&gt;V881,S881*'UNIT VALUES'!$D$40*'UNIT VALUES'!$D$44,0),IF(U881&gt;V881,S881*'UNIT VALUES'!$D$30*'UNIT VALUES'!$D$36)), 0)</f>
        <v>0</v>
      </c>
      <c r="AC881" s="168">
        <f>ROUND(IF(U881&gt;V881,0,IF(T881&gt;1, IF(C881="66", T881*'UNIT VALUES'!$D$33*'UNIT VALUES'!$D$36,T881*'UNIT VALUES'!$D$32*'UNIT VALUES'!$D$36),0)),0)</f>
        <v>206719</v>
      </c>
      <c r="AD881" t="str">
        <f t="shared" si="28"/>
        <v>393114</v>
      </c>
    </row>
    <row r="882" spans="1:30" x14ac:dyDescent="0.25">
      <c r="A882" s="176" t="s">
        <v>6386</v>
      </c>
      <c r="B882" s="176" t="s">
        <v>2377</v>
      </c>
      <c r="C882" s="176" t="s">
        <v>47</v>
      </c>
      <c r="D882" s="176" t="s">
        <v>48</v>
      </c>
      <c r="E882" s="176" t="s">
        <v>2378</v>
      </c>
      <c r="F882" s="176" t="s">
        <v>2310</v>
      </c>
      <c r="G882" s="176" t="s">
        <v>314</v>
      </c>
      <c r="H882" s="176" t="s">
        <v>23</v>
      </c>
      <c r="I882" s="176" t="s">
        <v>2440</v>
      </c>
      <c r="J882" s="176" t="s">
        <v>2395</v>
      </c>
      <c r="K882" s="176" t="s">
        <v>264</v>
      </c>
      <c r="L882" s="176" t="s">
        <v>6387</v>
      </c>
      <c r="M882" s="177">
        <v>0</v>
      </c>
      <c r="N882" s="177">
        <v>0</v>
      </c>
      <c r="O882" s="177">
        <v>46732</v>
      </c>
      <c r="P882" s="177">
        <v>0</v>
      </c>
      <c r="Q882" s="177">
        <v>3182</v>
      </c>
      <c r="R882" s="177">
        <v>1361</v>
      </c>
      <c r="S882" s="177">
        <v>87</v>
      </c>
      <c r="T882" s="24">
        <f>IF(P882&gt;0, ROUND(IF(IF(OR(C882="51", C882="52", C882="66"), (L882*'UNIT VALUES'!$C$26)-CALCS!P882,0)&gt;0, IF(OR(C882="51", C882="52", C882="66"), (L882*'UNIT VALUES'!$C$26)-CALCS!P882,0), 0), 0), ROUND(IF(IF(OR(C882="51", C882="52", C882="66"), (L882*'UNIT VALUES'!$C$26)-CALCS!O882,0)&gt;0, IF(OR(C882="51", C882="52", C882="66"), (L882*'UNIT VALUES'!$C$26)-CALCS!O882,0), 0), 0))</f>
        <v>0</v>
      </c>
      <c r="U882" s="25">
        <f>IF(C882="22", (O882*'UNIT VALUES'!$D$38)+(Q882*'UNIT VALUES'!$D$39)+(S882*'UNIT VALUES'!$D$40), (O882*'UNIT VALUES'!$D$28)+(Q882*'UNIT VALUES'!$D$29)+(S882*'UNIT VALUES'!$D$30))</f>
        <v>200253.58199727323</v>
      </c>
      <c r="V882" s="25">
        <f>IF(C882="22",(O882*'UNIT VALUES'!$D$41)+(Q882*'UNIT VALUES'!$D$42)+(R882*'UNIT VALUES'!$D$43),IF(C882="66",(Q882*'UNIT VALUES'!$D$31)+(T882*'UNIT VALUES'!$D$33)+(R882*'UNIT VALUES'!$D$34),(Q882*'UNIT VALUES'!$D$31)+(T882*'UNIT VALUES'!$D$32)+(R882*'UNIT VALUES'!$D$34)))</f>
        <v>164735.36160993431</v>
      </c>
      <c r="W882" s="25">
        <f t="shared" si="27"/>
        <v>200254</v>
      </c>
      <c r="X882" s="30">
        <f>ROUND(IF(C882="22", W882*'UNIT VALUES'!$D$44, W882*'UNIT VALUES'!$D$36), 0)</f>
        <v>175062</v>
      </c>
      <c r="Y882" s="168">
        <f>ROUND(IF(C882="22", IF(U882&gt;V882,O882*'UNIT VALUES'!$D$38*'UNIT VALUES'!$D$44,O882*'UNIT VALUES'!$D$41*'UNIT VALUES'!$D$44),IF(U882&gt;V882, O882*'UNIT VALUES'!$D$28*'UNIT VALUES'!$D$36,0)), 0)</f>
        <v>84967</v>
      </c>
      <c r="Z882" s="168">
        <f>ROUND(IF(C882="22", IF(U882&gt;V882,Q882*'UNIT VALUES'!$D$39*'UNIT VALUES'!$D$44,Q882*'UNIT VALUES'!$D$42*'UNIT VALUES'!$D$44), IF(U882&gt;V882, Q882*'UNIT VALUES'!$D$29*'UNIT VALUES'!$D$36, Q882*'UNIT VALUES'!$D$31*'UNIT VALUES'!$D$36)),0)</f>
        <v>77679</v>
      </c>
      <c r="AA882" s="168">
        <f>ROUND(IF(C882="22", IF(U882&gt;V882,0,R882*'UNIT VALUES'!$D$43*'UNIT VALUES'!$D$44),IF(CALCS!U882&gt;CALCS!V882,0,CALCS!R882*'UNIT VALUES'!$D$34*'UNIT VALUES'!$D$36)), 0)</f>
        <v>0</v>
      </c>
      <c r="AB882" s="168">
        <f>ROUND(IF(C882="22",IF(U882&gt;V882,S882*'UNIT VALUES'!$D$40*'UNIT VALUES'!$D$44,0),IF(U882&gt;V882,S882*'UNIT VALUES'!$D$30*'UNIT VALUES'!$D$36)), 0)</f>
        <v>12416</v>
      </c>
      <c r="AC882" s="168">
        <f>ROUND(IF(U882&gt;V882,0,IF(T882&gt;1, IF(C882="66", T882*'UNIT VALUES'!$D$33*'UNIT VALUES'!$D$36,T882*'UNIT VALUES'!$D$32*'UNIT VALUES'!$D$36),0)),0)</f>
        <v>0</v>
      </c>
      <c r="AD882" t="str">
        <f t="shared" si="28"/>
        <v>393168</v>
      </c>
    </row>
    <row r="883" spans="1:30" x14ac:dyDescent="0.25">
      <c r="A883" s="176" t="s">
        <v>5287</v>
      </c>
      <c r="B883" s="176" t="s">
        <v>2377</v>
      </c>
      <c r="C883" s="176" t="s">
        <v>47</v>
      </c>
      <c r="D883" s="176" t="s">
        <v>48</v>
      </c>
      <c r="E883" s="176" t="s">
        <v>2378</v>
      </c>
      <c r="F883" s="176" t="s">
        <v>1805</v>
      </c>
      <c r="G883" s="176" t="s">
        <v>22</v>
      </c>
      <c r="H883" s="176" t="s">
        <v>23</v>
      </c>
      <c r="I883" s="176" t="s">
        <v>2441</v>
      </c>
      <c r="J883" s="176" t="s">
        <v>1554</v>
      </c>
      <c r="K883" s="176" t="s">
        <v>264</v>
      </c>
      <c r="L883" s="176" t="s">
        <v>6388</v>
      </c>
      <c r="M883" s="177">
        <v>43765</v>
      </c>
      <c r="N883" s="177">
        <v>43719</v>
      </c>
      <c r="O883" s="177">
        <v>48813</v>
      </c>
      <c r="P883" s="177">
        <v>0</v>
      </c>
      <c r="Q883" s="177">
        <v>11917</v>
      </c>
      <c r="R883" s="177">
        <v>4966</v>
      </c>
      <c r="S883" s="177">
        <v>341</v>
      </c>
      <c r="T883" s="24">
        <f>IF(P883&gt;0, ROUND(IF(IF(OR(C883="51", C883="52", C883="66"), (L883*'UNIT VALUES'!$C$26)-CALCS!P883,0)&gt;0, IF(OR(C883="51", C883="52", C883="66"), (L883*'UNIT VALUES'!$C$26)-CALCS!P883,0), 0), 0), ROUND(IF(IF(OR(C883="51", C883="52", C883="66"), (L883*'UNIT VALUES'!$C$26)-CALCS!O883,0)&gt;0, IF(OR(C883="51", C883="52", C883="66"), (L883*'UNIT VALUES'!$C$26)-CALCS!O883,0), 0), 0))</f>
        <v>17720</v>
      </c>
      <c r="U883" s="25">
        <f>IF(C883="22", (O883*'UNIT VALUES'!$D$38)+(Q883*'UNIT VALUES'!$D$39)+(S883*'UNIT VALUES'!$D$40), (O883*'UNIT VALUES'!$D$28)+(Q883*'UNIT VALUES'!$D$29)+(S883*'UNIT VALUES'!$D$30))</f>
        <v>489970.48314680741</v>
      </c>
      <c r="V883" s="25">
        <f>IF(C883="22",(O883*'UNIT VALUES'!$D$41)+(Q883*'UNIT VALUES'!$D$42)+(R883*'UNIT VALUES'!$D$43),IF(C883="66",(Q883*'UNIT VALUES'!$D$31)+(T883*'UNIT VALUES'!$D$33)+(R883*'UNIT VALUES'!$D$34),(Q883*'UNIT VALUES'!$D$31)+(T883*'UNIT VALUES'!$D$32)+(R883*'UNIT VALUES'!$D$34)))</f>
        <v>829768.14478994487</v>
      </c>
      <c r="W883" s="25">
        <f t="shared" si="27"/>
        <v>829768</v>
      </c>
      <c r="X883" s="30">
        <f>ROUND(IF(C883="22", W883*'UNIT VALUES'!$D$44, W883*'UNIT VALUES'!$D$36), 0)</f>
        <v>725384</v>
      </c>
      <c r="Y883" s="168">
        <f>ROUND(IF(C883="22", IF(U883&gt;V883,O883*'UNIT VALUES'!$D$38*'UNIT VALUES'!$D$44,O883*'UNIT VALUES'!$D$41*'UNIT VALUES'!$D$44),IF(U883&gt;V883, O883*'UNIT VALUES'!$D$28*'UNIT VALUES'!$D$36,0)), 0)</f>
        <v>0</v>
      </c>
      <c r="Z883" s="168">
        <f>ROUND(IF(C883="22", IF(U883&gt;V883,Q883*'UNIT VALUES'!$D$39*'UNIT VALUES'!$D$44,Q883*'UNIT VALUES'!$D$42*'UNIT VALUES'!$D$44), IF(U883&gt;V883, Q883*'UNIT VALUES'!$D$29*'UNIT VALUES'!$D$36, Q883*'UNIT VALUES'!$D$31*'UNIT VALUES'!$D$36)),0)</f>
        <v>174550</v>
      </c>
      <c r="AA883" s="168">
        <f>ROUND(IF(C883="22", IF(U883&gt;V883,0,R883*'UNIT VALUES'!$D$43*'UNIT VALUES'!$D$44),IF(CALCS!U883&gt;CALCS!V883,0,CALCS!R883*'UNIT VALUES'!$D$34*'UNIT VALUES'!$D$36)), 0)</f>
        <v>355409</v>
      </c>
      <c r="AB883" s="168">
        <f>ROUND(IF(C883="22",IF(U883&gt;V883,S883*'UNIT VALUES'!$D$40*'UNIT VALUES'!$D$44,0),IF(U883&gt;V883,S883*'UNIT VALUES'!$D$30*'UNIT VALUES'!$D$36)), 0)</f>
        <v>0</v>
      </c>
      <c r="AC883" s="168">
        <f>ROUND(IF(U883&gt;V883,0,IF(T883&gt;1, IF(C883="66", T883*'UNIT VALUES'!$D$33*'UNIT VALUES'!$D$36,T883*'UNIT VALUES'!$D$32*'UNIT VALUES'!$D$36),0)),0)</f>
        <v>195425</v>
      </c>
      <c r="AD883" t="str">
        <f t="shared" si="28"/>
        <v>393222</v>
      </c>
    </row>
    <row r="884" spans="1:30" x14ac:dyDescent="0.25">
      <c r="A884" s="176" t="s">
        <v>6167</v>
      </c>
      <c r="B884" s="176" t="s">
        <v>2377</v>
      </c>
      <c r="C884" s="176" t="s">
        <v>47</v>
      </c>
      <c r="D884" s="176" t="s">
        <v>48</v>
      </c>
      <c r="E884" s="176" t="s">
        <v>2378</v>
      </c>
      <c r="F884" s="176" t="s">
        <v>2442</v>
      </c>
      <c r="G884" s="176" t="s">
        <v>574</v>
      </c>
      <c r="H884" s="176" t="s">
        <v>23</v>
      </c>
      <c r="I884" s="176" t="s">
        <v>2443</v>
      </c>
      <c r="J884" s="176" t="s">
        <v>2400</v>
      </c>
      <c r="K884" s="176" t="s">
        <v>264</v>
      </c>
      <c r="L884" s="176" t="s">
        <v>6389</v>
      </c>
      <c r="M884" s="177">
        <v>41200</v>
      </c>
      <c r="N884" s="177">
        <v>41200</v>
      </c>
      <c r="O884" s="177">
        <v>49134</v>
      </c>
      <c r="P884" s="177">
        <v>0</v>
      </c>
      <c r="Q884" s="177">
        <v>10816</v>
      </c>
      <c r="R884" s="177">
        <v>5731</v>
      </c>
      <c r="S884" s="177">
        <v>384</v>
      </c>
      <c r="T884" s="24">
        <f>IF(P884&gt;0, ROUND(IF(IF(OR(C884="51", C884="52", C884="66"), (L884*'UNIT VALUES'!$C$26)-CALCS!P884,0)&gt;0, IF(OR(C884="51", C884="52", C884="66"), (L884*'UNIT VALUES'!$C$26)-CALCS!P884,0), 0), 0), ROUND(IF(IF(OR(C884="51", C884="52", C884="66"), (L884*'UNIT VALUES'!$C$26)-CALCS!O884,0)&gt;0, IF(OR(C884="51", C884="52", C884="66"), (L884*'UNIT VALUES'!$C$26)-CALCS!O884,0), 0), 0))</f>
        <v>16886</v>
      </c>
      <c r="U884" s="25">
        <f>IF(C884="22", (O884*'UNIT VALUES'!$D$38)+(Q884*'UNIT VALUES'!$D$39)+(S884*'UNIT VALUES'!$D$40), (O884*'UNIT VALUES'!$D$28)+(Q884*'UNIT VALUES'!$D$29)+(S884*'UNIT VALUES'!$D$30))</f>
        <v>466912.61894440011</v>
      </c>
      <c r="V884" s="25">
        <f>IF(C884="22",(O884*'UNIT VALUES'!$D$41)+(Q884*'UNIT VALUES'!$D$42)+(R884*'UNIT VALUES'!$D$43),IF(C884="66",(Q884*'UNIT VALUES'!$D$31)+(T884*'UNIT VALUES'!$D$33)+(R884*'UNIT VALUES'!$D$34),(Q884*'UNIT VALUES'!$D$31)+(T884*'UNIT VALUES'!$D$32)+(R884*'UNIT VALUES'!$D$34)))</f>
        <v>863428.06711332011</v>
      </c>
      <c r="W884" s="25">
        <f t="shared" si="27"/>
        <v>863428</v>
      </c>
      <c r="X884" s="30">
        <f>ROUND(IF(C884="22", W884*'UNIT VALUES'!$D$44, W884*'UNIT VALUES'!$D$36), 0)</f>
        <v>754809</v>
      </c>
      <c r="Y884" s="168">
        <f>ROUND(IF(C884="22", IF(U884&gt;V884,O884*'UNIT VALUES'!$D$38*'UNIT VALUES'!$D$44,O884*'UNIT VALUES'!$D$41*'UNIT VALUES'!$D$44),IF(U884&gt;V884, O884*'UNIT VALUES'!$D$28*'UNIT VALUES'!$D$36,0)), 0)</f>
        <v>0</v>
      </c>
      <c r="Z884" s="168">
        <f>ROUND(IF(C884="22", IF(U884&gt;V884,Q884*'UNIT VALUES'!$D$39*'UNIT VALUES'!$D$44,Q884*'UNIT VALUES'!$D$42*'UNIT VALUES'!$D$44), IF(U884&gt;V884, Q884*'UNIT VALUES'!$D$29*'UNIT VALUES'!$D$36, Q884*'UNIT VALUES'!$D$31*'UNIT VALUES'!$D$36)),0)</f>
        <v>158423</v>
      </c>
      <c r="AA884" s="168">
        <f>ROUND(IF(C884="22", IF(U884&gt;V884,0,R884*'UNIT VALUES'!$D$43*'UNIT VALUES'!$D$44),IF(CALCS!U884&gt;CALCS!V884,0,CALCS!R884*'UNIT VALUES'!$D$34*'UNIT VALUES'!$D$36)), 0)</f>
        <v>410158</v>
      </c>
      <c r="AB884" s="168">
        <f>ROUND(IF(C884="22",IF(U884&gt;V884,S884*'UNIT VALUES'!$D$40*'UNIT VALUES'!$D$44,0),IF(U884&gt;V884,S884*'UNIT VALUES'!$D$30*'UNIT VALUES'!$D$36)), 0)</f>
        <v>0</v>
      </c>
      <c r="AC884" s="168">
        <f>ROUND(IF(U884&gt;V884,0,IF(T884&gt;1, IF(C884="66", T884*'UNIT VALUES'!$D$33*'UNIT VALUES'!$D$36,T884*'UNIT VALUES'!$D$32*'UNIT VALUES'!$D$36),0)),0)</f>
        <v>186228</v>
      </c>
      <c r="AD884" t="str">
        <f t="shared" si="28"/>
        <v>393558</v>
      </c>
    </row>
    <row r="885" spans="1:30" x14ac:dyDescent="0.25">
      <c r="A885" s="176" t="s">
        <v>6390</v>
      </c>
      <c r="B885" s="176" t="s">
        <v>2377</v>
      </c>
      <c r="C885" s="176" t="s">
        <v>47</v>
      </c>
      <c r="D885" s="176" t="s">
        <v>48</v>
      </c>
      <c r="E885" s="176" t="s">
        <v>2378</v>
      </c>
      <c r="F885" s="176" t="s">
        <v>2445</v>
      </c>
      <c r="G885" s="176" t="s">
        <v>161</v>
      </c>
      <c r="H885" s="176" t="s">
        <v>23</v>
      </c>
      <c r="I885" s="176" t="s">
        <v>2446</v>
      </c>
      <c r="J885" s="176" t="s">
        <v>2395</v>
      </c>
      <c r="K885" s="176" t="s">
        <v>264</v>
      </c>
      <c r="L885" s="176" t="s">
        <v>6391</v>
      </c>
      <c r="M885" s="177">
        <v>92548</v>
      </c>
      <c r="N885" s="177">
        <v>92548</v>
      </c>
      <c r="O885" s="177">
        <v>79425</v>
      </c>
      <c r="P885" s="177">
        <v>0</v>
      </c>
      <c r="Q885" s="177">
        <v>8848</v>
      </c>
      <c r="R885" s="177">
        <v>3754</v>
      </c>
      <c r="S885" s="177">
        <v>186</v>
      </c>
      <c r="T885" s="24">
        <f>IF(P885&gt;0, ROUND(IF(IF(OR(C885="51", C885="52", C885="66"), (L885*'UNIT VALUES'!$C$26)-CALCS!P885,0)&gt;0, IF(OR(C885="51", C885="52", C885="66"), (L885*'UNIT VALUES'!$C$26)-CALCS!P885,0), 0), 0), ROUND(IF(IF(OR(C885="51", C885="52", C885="66"), (L885*'UNIT VALUES'!$C$26)-CALCS!O885,0)&gt;0, IF(OR(C885="51", C885="52", C885="66"), (L885*'UNIT VALUES'!$C$26)-CALCS!O885,0), 0), 0))</f>
        <v>51453</v>
      </c>
      <c r="U885" s="25">
        <f>IF(C885="22", (O885*'UNIT VALUES'!$D$38)+(Q885*'UNIT VALUES'!$D$39)+(S885*'UNIT VALUES'!$D$40), (O885*'UNIT VALUES'!$D$28)+(Q885*'UNIT VALUES'!$D$29)+(S885*'UNIT VALUES'!$D$30))</f>
        <v>442632.85855467379</v>
      </c>
      <c r="V885" s="25">
        <f>IF(C885="22",(O885*'UNIT VALUES'!$D$41)+(Q885*'UNIT VALUES'!$D$42)+(R885*'UNIT VALUES'!$D$43),IF(C885="66",(Q885*'UNIT VALUES'!$D$31)+(T885*'UNIT VALUES'!$D$33)+(R885*'UNIT VALUES'!$D$34),(Q885*'UNIT VALUES'!$D$31)+(T885*'UNIT VALUES'!$D$32)+(R885*'UNIT VALUES'!$D$34)))</f>
        <v>1104684.4665614397</v>
      </c>
      <c r="W885" s="25">
        <f t="shared" si="27"/>
        <v>1104684</v>
      </c>
      <c r="X885" s="30">
        <f>ROUND(IF(C885="22", W885*'UNIT VALUES'!$D$44, W885*'UNIT VALUES'!$D$36), 0)</f>
        <v>965715</v>
      </c>
      <c r="Y885" s="168">
        <f>ROUND(IF(C885="22", IF(U885&gt;V885,O885*'UNIT VALUES'!$D$38*'UNIT VALUES'!$D$44,O885*'UNIT VALUES'!$D$41*'UNIT VALUES'!$D$44),IF(U885&gt;V885, O885*'UNIT VALUES'!$D$28*'UNIT VALUES'!$D$36,0)), 0)</f>
        <v>0</v>
      </c>
      <c r="Z885" s="168">
        <f>ROUND(IF(C885="22", IF(U885&gt;V885,Q885*'UNIT VALUES'!$D$39*'UNIT VALUES'!$D$44,Q885*'UNIT VALUES'!$D$42*'UNIT VALUES'!$D$44), IF(U885&gt;V885, Q885*'UNIT VALUES'!$D$29*'UNIT VALUES'!$D$36, Q885*'UNIT VALUES'!$D$31*'UNIT VALUES'!$D$36)),0)</f>
        <v>129598</v>
      </c>
      <c r="AA885" s="168">
        <f>ROUND(IF(C885="22", IF(U885&gt;V885,0,R885*'UNIT VALUES'!$D$43*'UNIT VALUES'!$D$44),IF(CALCS!U885&gt;CALCS!V885,0,CALCS!R885*'UNIT VALUES'!$D$34*'UNIT VALUES'!$D$36)), 0)</f>
        <v>268668</v>
      </c>
      <c r="AB885" s="168">
        <f>ROUND(IF(C885="22",IF(U885&gt;V885,S885*'UNIT VALUES'!$D$40*'UNIT VALUES'!$D$44,0),IF(U885&gt;V885,S885*'UNIT VALUES'!$D$30*'UNIT VALUES'!$D$36)), 0)</f>
        <v>0</v>
      </c>
      <c r="AC885" s="168">
        <f>ROUND(IF(U885&gt;V885,0,IF(T885&gt;1, IF(C885="66", T885*'UNIT VALUES'!$D$33*'UNIT VALUES'!$D$36,T885*'UNIT VALUES'!$D$32*'UNIT VALUES'!$D$36),0)),0)</f>
        <v>567450</v>
      </c>
      <c r="AD885" t="str">
        <f t="shared" si="28"/>
        <v>394098</v>
      </c>
    </row>
    <row r="886" spans="1:30" x14ac:dyDescent="0.25">
      <c r="A886" s="176" t="s">
        <v>6392</v>
      </c>
      <c r="B886" s="176" t="s">
        <v>2377</v>
      </c>
      <c r="C886" s="176" t="s">
        <v>47</v>
      </c>
      <c r="D886" s="176" t="s">
        <v>48</v>
      </c>
      <c r="E886" s="176" t="s">
        <v>2378</v>
      </c>
      <c r="F886" s="176" t="s">
        <v>2448</v>
      </c>
      <c r="G886" s="176" t="s">
        <v>1338</v>
      </c>
      <c r="H886" s="176" t="s">
        <v>23</v>
      </c>
      <c r="I886" s="176" t="s">
        <v>2449</v>
      </c>
      <c r="J886" s="176" t="s">
        <v>24</v>
      </c>
      <c r="K886" s="176" t="s">
        <v>264</v>
      </c>
      <c r="L886" s="176" t="s">
        <v>6393</v>
      </c>
      <c r="M886" s="177">
        <v>0</v>
      </c>
      <c r="N886" s="177">
        <v>0</v>
      </c>
      <c r="O886" s="177">
        <v>25006</v>
      </c>
      <c r="P886" s="177">
        <v>0</v>
      </c>
      <c r="Q886" s="177">
        <v>5544</v>
      </c>
      <c r="R886" s="177">
        <v>4989</v>
      </c>
      <c r="S886" s="177">
        <v>105</v>
      </c>
      <c r="T886" s="24">
        <f>IF(P886&gt;0, ROUND(IF(IF(OR(C886="51", C886="52", C886="66"), (L886*'UNIT VALUES'!$C$26)-CALCS!P886,0)&gt;0, IF(OR(C886="51", C886="52", C886="66"), (L886*'UNIT VALUES'!$C$26)-CALCS!P886,0), 0), 0), ROUND(IF(IF(OR(C886="51", C886="52", C886="66"), (L886*'UNIT VALUES'!$C$26)-CALCS!O886,0)&gt;0, IF(OR(C886="51", C886="52", C886="66"), (L886*'UNIT VALUES'!$C$26)-CALCS!O886,0), 0), 0))</f>
        <v>25530</v>
      </c>
      <c r="U886" s="25">
        <f>IF(C886="22", (O886*'UNIT VALUES'!$D$38)+(Q886*'UNIT VALUES'!$D$39)+(S886*'UNIT VALUES'!$D$40), (O886*'UNIT VALUES'!$D$28)+(Q886*'UNIT VALUES'!$D$29)+(S886*'UNIT VALUES'!$D$30))</f>
        <v>223964.38635170192</v>
      </c>
      <c r="V886" s="25">
        <f>IF(C886="22",(O886*'UNIT VALUES'!$D$41)+(Q886*'UNIT VALUES'!$D$42)+(R886*'UNIT VALUES'!$D$43),IF(C886="66",(Q886*'UNIT VALUES'!$D$31)+(T886*'UNIT VALUES'!$D$33)+(R886*'UNIT VALUES'!$D$34),(Q886*'UNIT VALUES'!$D$31)+(T886*'UNIT VALUES'!$D$32)+(R886*'UNIT VALUES'!$D$34)))</f>
        <v>823399.55453561409</v>
      </c>
      <c r="W886" s="25">
        <f t="shared" si="27"/>
        <v>823400</v>
      </c>
      <c r="X886" s="30">
        <f>ROUND(IF(C886="22", W886*'UNIT VALUES'!$D$44, W886*'UNIT VALUES'!$D$36), 0)</f>
        <v>719817</v>
      </c>
      <c r="Y886" s="168">
        <f>ROUND(IF(C886="22", IF(U886&gt;V886,O886*'UNIT VALUES'!$D$38*'UNIT VALUES'!$D$44,O886*'UNIT VALUES'!$D$41*'UNIT VALUES'!$D$44),IF(U886&gt;V886, O886*'UNIT VALUES'!$D$28*'UNIT VALUES'!$D$36,0)), 0)</f>
        <v>0</v>
      </c>
      <c r="Z886" s="168">
        <f>ROUND(IF(C886="22", IF(U886&gt;V886,Q886*'UNIT VALUES'!$D$39*'UNIT VALUES'!$D$44,Q886*'UNIT VALUES'!$D$42*'UNIT VALUES'!$D$44), IF(U886&gt;V886, Q886*'UNIT VALUES'!$D$29*'UNIT VALUES'!$D$36, Q886*'UNIT VALUES'!$D$31*'UNIT VALUES'!$D$36)),0)</f>
        <v>81204</v>
      </c>
      <c r="AA886" s="168">
        <f>ROUND(IF(C886="22", IF(U886&gt;V886,0,R886*'UNIT VALUES'!$D$43*'UNIT VALUES'!$D$44),IF(CALCS!U886&gt;CALCS!V886,0,CALCS!R886*'UNIT VALUES'!$D$34*'UNIT VALUES'!$D$36)), 0)</f>
        <v>357055</v>
      </c>
      <c r="AB886" s="168">
        <f>ROUND(IF(C886="22",IF(U886&gt;V886,S886*'UNIT VALUES'!$D$40*'UNIT VALUES'!$D$44,0),IF(U886&gt;V886,S886*'UNIT VALUES'!$D$30*'UNIT VALUES'!$D$36)), 0)</f>
        <v>0</v>
      </c>
      <c r="AC886" s="168">
        <f>ROUND(IF(U886&gt;V886,0,IF(T886&gt;1, IF(C886="66", T886*'UNIT VALUES'!$D$33*'UNIT VALUES'!$D$36,T886*'UNIT VALUES'!$D$32*'UNIT VALUES'!$D$36),0)),0)</f>
        <v>281558</v>
      </c>
      <c r="AD886" t="str">
        <f t="shared" si="28"/>
        <v>394680</v>
      </c>
    </row>
    <row r="887" spans="1:30" x14ac:dyDescent="0.25">
      <c r="A887" s="176" t="s">
        <v>5625</v>
      </c>
      <c r="B887" s="176" t="s">
        <v>2377</v>
      </c>
      <c r="C887" s="176" t="s">
        <v>27</v>
      </c>
      <c r="D887" s="176" t="s">
        <v>28</v>
      </c>
      <c r="E887" s="176" t="s">
        <v>2378</v>
      </c>
      <c r="F887" s="176" t="s">
        <v>2450</v>
      </c>
      <c r="G887" s="176" t="s">
        <v>1624</v>
      </c>
      <c r="H887" s="176" t="s">
        <v>23</v>
      </c>
      <c r="I887" s="176" t="s">
        <v>2451</v>
      </c>
      <c r="J887" s="176" t="s">
        <v>2452</v>
      </c>
      <c r="K887" s="176" t="s">
        <v>264</v>
      </c>
      <c r="L887" s="176" t="s">
        <v>6394</v>
      </c>
      <c r="M887" s="177">
        <v>72563</v>
      </c>
      <c r="N887" s="177">
        <v>72563</v>
      </c>
      <c r="O887" s="177">
        <v>59087</v>
      </c>
      <c r="P887" s="177">
        <v>0</v>
      </c>
      <c r="Q887" s="177">
        <v>16570</v>
      </c>
      <c r="R887" s="177">
        <v>11261</v>
      </c>
      <c r="S887" s="177">
        <v>309</v>
      </c>
      <c r="T887" s="24">
        <f>IF(P887&gt;0, ROUND(IF(IF(OR(C887="51", C887="52", C887="66"), (L887*'UNIT VALUES'!$C$26)-CALCS!P887,0)&gt;0, IF(OR(C887="51", C887="52", C887="66"), (L887*'UNIT VALUES'!$C$26)-CALCS!P887,0), 0), 0), ROUND(IF(IF(OR(C887="51", C887="52", C887="66"), (L887*'UNIT VALUES'!$C$26)-CALCS!O887,0)&gt;0, IF(OR(C887="51", C887="52", C887="66"), (L887*'UNIT VALUES'!$C$26)-CALCS!O887,0), 0), 0))</f>
        <v>71599</v>
      </c>
      <c r="U887" s="25">
        <f>IF(C887="22", (O887*'UNIT VALUES'!$D$38)+(Q887*'UNIT VALUES'!$D$39)+(S887*'UNIT VALUES'!$D$40), (O887*'UNIT VALUES'!$D$28)+(Q887*'UNIT VALUES'!$D$29)+(S887*'UNIT VALUES'!$D$30))</f>
        <v>636048.74008841685</v>
      </c>
      <c r="V887" s="25">
        <f>IF(C887="22",(O887*'UNIT VALUES'!$D$41)+(Q887*'UNIT VALUES'!$D$42)+(R887*'UNIT VALUES'!$D$43),IF(C887="66",(Q887*'UNIT VALUES'!$D$31)+(T887*'UNIT VALUES'!$D$33)+(R887*'UNIT VALUES'!$D$34),(Q887*'UNIT VALUES'!$D$31)+(T887*'UNIT VALUES'!$D$32)+(R887*'UNIT VALUES'!$D$34)))</f>
        <v>2102795.753023034</v>
      </c>
      <c r="W887" s="25">
        <f t="shared" si="27"/>
        <v>2102796</v>
      </c>
      <c r="X887" s="30">
        <f>ROUND(IF(C887="22", W887*'UNIT VALUES'!$D$44, W887*'UNIT VALUES'!$D$36), 0)</f>
        <v>1838265</v>
      </c>
      <c r="Y887" s="168">
        <f>ROUND(IF(C887="22", IF(U887&gt;V887,O887*'UNIT VALUES'!$D$38*'UNIT VALUES'!$D$44,O887*'UNIT VALUES'!$D$41*'UNIT VALUES'!$D$44),IF(U887&gt;V887, O887*'UNIT VALUES'!$D$28*'UNIT VALUES'!$D$36,0)), 0)</f>
        <v>0</v>
      </c>
      <c r="Z887" s="168">
        <f>ROUND(IF(C887="22", IF(U887&gt;V887,Q887*'UNIT VALUES'!$D$39*'UNIT VALUES'!$D$44,Q887*'UNIT VALUES'!$D$42*'UNIT VALUES'!$D$44), IF(U887&gt;V887, Q887*'UNIT VALUES'!$D$29*'UNIT VALUES'!$D$36, Q887*'UNIT VALUES'!$D$31*'UNIT VALUES'!$D$36)),0)</f>
        <v>242703</v>
      </c>
      <c r="AA887" s="168">
        <f>ROUND(IF(C887="22", IF(U887&gt;V887,0,R887*'UNIT VALUES'!$D$43*'UNIT VALUES'!$D$44),IF(CALCS!U887&gt;CALCS!V887,0,CALCS!R887*'UNIT VALUES'!$D$34*'UNIT VALUES'!$D$36)), 0)</f>
        <v>805931</v>
      </c>
      <c r="AB887" s="168">
        <f>ROUND(IF(C887="22",IF(U887&gt;V887,S887*'UNIT VALUES'!$D$40*'UNIT VALUES'!$D$44,0),IF(U887&gt;V887,S887*'UNIT VALUES'!$D$30*'UNIT VALUES'!$D$36)), 0)</f>
        <v>0</v>
      </c>
      <c r="AC887" s="168">
        <f>ROUND(IF(U887&gt;V887,0,IF(T887&gt;1, IF(C887="66", T887*'UNIT VALUES'!$D$33*'UNIT VALUES'!$D$36,T887*'UNIT VALUES'!$D$32*'UNIT VALUES'!$D$36),0)),0)</f>
        <v>789631</v>
      </c>
      <c r="AD887" t="str">
        <f t="shared" si="28"/>
        <v>394998</v>
      </c>
    </row>
    <row r="888" spans="1:30" x14ac:dyDescent="0.25">
      <c r="A888" s="176" t="s">
        <v>6395</v>
      </c>
      <c r="B888" s="176" t="s">
        <v>2377</v>
      </c>
      <c r="C888" s="176" t="s">
        <v>27</v>
      </c>
      <c r="D888" s="176" t="s">
        <v>28</v>
      </c>
      <c r="E888" s="176" t="s">
        <v>2378</v>
      </c>
      <c r="F888" s="176" t="s">
        <v>2454</v>
      </c>
      <c r="G888" s="176" t="s">
        <v>43</v>
      </c>
      <c r="H888" s="176" t="s">
        <v>23</v>
      </c>
      <c r="I888" s="176" t="s">
        <v>2455</v>
      </c>
      <c r="J888" s="176" t="s">
        <v>4658</v>
      </c>
      <c r="K888" s="176" t="s">
        <v>264</v>
      </c>
      <c r="L888" s="176" t="s">
        <v>6396</v>
      </c>
      <c r="M888" s="177">
        <v>26400</v>
      </c>
      <c r="N888" s="177">
        <v>26400</v>
      </c>
      <c r="O888" s="177">
        <v>18072</v>
      </c>
      <c r="P888" s="177">
        <v>0</v>
      </c>
      <c r="Q888" s="177">
        <v>4429</v>
      </c>
      <c r="R888" s="177">
        <v>2623</v>
      </c>
      <c r="S888" s="177">
        <v>49</v>
      </c>
      <c r="T888" s="24">
        <f>IF(P888&gt;0, ROUND(IF(IF(OR(C888="51", C888="52", C888="66"), (L888*'UNIT VALUES'!$C$26)-CALCS!P888,0)&gt;0, IF(OR(C888="51", C888="52", C888="66"), (L888*'UNIT VALUES'!$C$26)-CALCS!P888,0), 0), 0), ROUND(IF(IF(OR(C888="51", C888="52", C888="66"), (L888*'UNIT VALUES'!$C$26)-CALCS!O888,0)&gt;0, IF(OR(C888="51", C888="52", C888="66"), (L888*'UNIT VALUES'!$C$26)-CALCS!O888,0), 0), 0))</f>
        <v>33264</v>
      </c>
      <c r="U888" s="25">
        <f>IF(C888="22", (O888*'UNIT VALUES'!$D$38)+(Q888*'UNIT VALUES'!$D$39)+(S888*'UNIT VALUES'!$D$40), (O888*'UNIT VALUES'!$D$28)+(Q888*'UNIT VALUES'!$D$29)+(S888*'UNIT VALUES'!$D$30))</f>
        <v>169264.75728092444</v>
      </c>
      <c r="V888" s="25">
        <f>IF(C888="22",(O888*'UNIT VALUES'!$D$41)+(Q888*'UNIT VALUES'!$D$42)+(R888*'UNIT VALUES'!$D$43),IF(C888="66",(Q888*'UNIT VALUES'!$D$31)+(T888*'UNIT VALUES'!$D$33)+(R888*'UNIT VALUES'!$D$34),(Q888*'UNIT VALUES'!$D$31)+(T888*'UNIT VALUES'!$D$32)+(R888*'UNIT VALUES'!$D$34)))</f>
        <v>708588.62232222769</v>
      </c>
      <c r="W888" s="25">
        <f t="shared" si="27"/>
        <v>708589</v>
      </c>
      <c r="X888" s="30">
        <f>ROUND(IF(C888="22", W888*'UNIT VALUES'!$D$44, W888*'UNIT VALUES'!$D$36), 0)</f>
        <v>619449</v>
      </c>
      <c r="Y888" s="168">
        <f>ROUND(IF(C888="22", IF(U888&gt;V888,O888*'UNIT VALUES'!$D$38*'UNIT VALUES'!$D$44,O888*'UNIT VALUES'!$D$41*'UNIT VALUES'!$D$44),IF(U888&gt;V888, O888*'UNIT VALUES'!$D$28*'UNIT VALUES'!$D$36,0)), 0)</f>
        <v>0</v>
      </c>
      <c r="Z888" s="168">
        <f>ROUND(IF(C888="22", IF(U888&gt;V888,Q888*'UNIT VALUES'!$D$39*'UNIT VALUES'!$D$44,Q888*'UNIT VALUES'!$D$42*'UNIT VALUES'!$D$44), IF(U888&gt;V888, Q888*'UNIT VALUES'!$D$29*'UNIT VALUES'!$D$36, Q888*'UNIT VALUES'!$D$31*'UNIT VALUES'!$D$36)),0)</f>
        <v>64872</v>
      </c>
      <c r="AA888" s="168">
        <f>ROUND(IF(C888="22", IF(U888&gt;V888,0,R888*'UNIT VALUES'!$D$43*'UNIT VALUES'!$D$44),IF(CALCS!U888&gt;CALCS!V888,0,CALCS!R888*'UNIT VALUES'!$D$34*'UNIT VALUES'!$D$36)), 0)</f>
        <v>187724</v>
      </c>
      <c r="AB888" s="168">
        <f>ROUND(IF(C888="22",IF(U888&gt;V888,S888*'UNIT VALUES'!$D$40*'UNIT VALUES'!$D$44,0),IF(U888&gt;V888,S888*'UNIT VALUES'!$D$30*'UNIT VALUES'!$D$36)), 0)</f>
        <v>0</v>
      </c>
      <c r="AC888" s="168">
        <f>ROUND(IF(U888&gt;V888,0,IF(T888&gt;1, IF(C888="66", T888*'UNIT VALUES'!$D$33*'UNIT VALUES'!$D$36,T888*'UNIT VALUES'!$D$32*'UNIT VALUES'!$D$36),0)),0)</f>
        <v>366853</v>
      </c>
      <c r="AD888" t="str">
        <f t="shared" si="28"/>
        <v>395016</v>
      </c>
    </row>
    <row r="889" spans="1:30" x14ac:dyDescent="0.25">
      <c r="A889" s="176" t="s">
        <v>6397</v>
      </c>
      <c r="B889" s="176" t="s">
        <v>2377</v>
      </c>
      <c r="C889" s="176" t="s">
        <v>27</v>
      </c>
      <c r="D889" s="176" t="s">
        <v>28</v>
      </c>
      <c r="E889" s="176" t="s">
        <v>2378</v>
      </c>
      <c r="F889" s="176" t="s">
        <v>2457</v>
      </c>
      <c r="G889" s="176" t="s">
        <v>351</v>
      </c>
      <c r="H889" s="176" t="s">
        <v>23</v>
      </c>
      <c r="I889" s="176" t="s">
        <v>211</v>
      </c>
      <c r="J889" s="176" t="s">
        <v>2389</v>
      </c>
      <c r="K889" s="176" t="s">
        <v>264</v>
      </c>
      <c r="L889" s="176" t="s">
        <v>6398</v>
      </c>
      <c r="M889" s="177">
        <v>354635</v>
      </c>
      <c r="N889" s="177">
        <v>354635</v>
      </c>
      <c r="O889" s="177">
        <v>278508</v>
      </c>
      <c r="P889" s="177">
        <v>0</v>
      </c>
      <c r="Q889" s="177">
        <v>76497</v>
      </c>
      <c r="R889" s="177">
        <v>48571</v>
      </c>
      <c r="S889" s="177">
        <v>1365</v>
      </c>
      <c r="T889" s="24">
        <f>IF(P889&gt;0, ROUND(IF(IF(OR(C889="51", C889="52", C889="66"), (L889*'UNIT VALUES'!$C$26)-CALCS!P889,0)&gt;0, IF(OR(C889="51", C889="52", C889="66"), (L889*'UNIT VALUES'!$C$26)-CALCS!P889,0), 0), 0), ROUND(IF(IF(OR(C889="51", C889="52", C889="66"), (L889*'UNIT VALUES'!$C$26)-CALCS!O889,0)&gt;0, IF(OR(C889="51", C889="52", C889="66"), (L889*'UNIT VALUES'!$C$26)-CALCS!O889,0), 0), 0))</f>
        <v>259337</v>
      </c>
      <c r="U889" s="25">
        <f>IF(C889="22", (O889*'UNIT VALUES'!$D$38)+(Q889*'UNIT VALUES'!$D$39)+(S889*'UNIT VALUES'!$D$40), (O889*'UNIT VALUES'!$D$28)+(Q889*'UNIT VALUES'!$D$29)+(S889*'UNIT VALUES'!$D$30))</f>
        <v>2938247.2410439658</v>
      </c>
      <c r="V889" s="25">
        <f>IF(C889="22",(O889*'UNIT VALUES'!$D$41)+(Q889*'UNIT VALUES'!$D$42)+(R889*'UNIT VALUES'!$D$43),IF(C889="66",(Q889*'UNIT VALUES'!$D$31)+(T889*'UNIT VALUES'!$D$33)+(R889*'UNIT VALUES'!$D$34),(Q889*'UNIT VALUES'!$D$31)+(T889*'UNIT VALUES'!$D$32)+(R889*'UNIT VALUES'!$D$34)))</f>
        <v>8529749.4354340658</v>
      </c>
      <c r="W889" s="25">
        <f t="shared" si="27"/>
        <v>8529749</v>
      </c>
      <c r="X889" s="30">
        <f>ROUND(IF(C889="22", W889*'UNIT VALUES'!$D$44, W889*'UNIT VALUES'!$D$36), 0)</f>
        <v>7456712</v>
      </c>
      <c r="Y889" s="168">
        <f>ROUND(IF(C889="22", IF(U889&gt;V889,O889*'UNIT VALUES'!$D$38*'UNIT VALUES'!$D$44,O889*'UNIT VALUES'!$D$41*'UNIT VALUES'!$D$44),IF(U889&gt;V889, O889*'UNIT VALUES'!$D$28*'UNIT VALUES'!$D$36,0)), 0)</f>
        <v>0</v>
      </c>
      <c r="Z889" s="168">
        <f>ROUND(IF(C889="22", IF(U889&gt;V889,Q889*'UNIT VALUES'!$D$39*'UNIT VALUES'!$D$44,Q889*'UNIT VALUES'!$D$42*'UNIT VALUES'!$D$44), IF(U889&gt;V889, Q889*'UNIT VALUES'!$D$29*'UNIT VALUES'!$D$36, Q889*'UNIT VALUES'!$D$31*'UNIT VALUES'!$D$36)),0)</f>
        <v>1120462</v>
      </c>
      <c r="AA889" s="168">
        <f>ROUND(IF(C889="22", IF(U889&gt;V889,0,R889*'UNIT VALUES'!$D$43*'UNIT VALUES'!$D$44),IF(CALCS!U889&gt;CALCS!V889,0,CALCS!R889*'UNIT VALUES'!$D$34*'UNIT VALUES'!$D$36)), 0)</f>
        <v>3476147</v>
      </c>
      <c r="AB889" s="168">
        <f>ROUND(IF(C889="22",IF(U889&gt;V889,S889*'UNIT VALUES'!$D$40*'UNIT VALUES'!$D$44,0),IF(U889&gt;V889,S889*'UNIT VALUES'!$D$30*'UNIT VALUES'!$D$36)), 0)</f>
        <v>0</v>
      </c>
      <c r="AC889" s="168">
        <f>ROUND(IF(U889&gt;V889,0,IF(T889&gt;1, IF(C889="66", T889*'UNIT VALUES'!$D$33*'UNIT VALUES'!$D$36,T889*'UNIT VALUES'!$D$32*'UNIT VALUES'!$D$36),0)),0)</f>
        <v>2860102</v>
      </c>
      <c r="AD889" t="str">
        <f t="shared" si="28"/>
        <v>395214</v>
      </c>
    </row>
    <row r="890" spans="1:30" x14ac:dyDescent="0.25">
      <c r="A890" s="176" t="s">
        <v>5944</v>
      </c>
      <c r="B890" s="176" t="s">
        <v>2377</v>
      </c>
      <c r="C890" s="176" t="s">
        <v>27</v>
      </c>
      <c r="D890" s="176" t="s">
        <v>28</v>
      </c>
      <c r="E890" s="176" t="s">
        <v>2378</v>
      </c>
      <c r="F890" s="176" t="s">
        <v>2458</v>
      </c>
      <c r="G890" s="176" t="s">
        <v>1237</v>
      </c>
      <c r="H890" s="176" t="s">
        <v>23</v>
      </c>
      <c r="I890" s="176" t="s">
        <v>2459</v>
      </c>
      <c r="J890" s="176" t="s">
        <v>2460</v>
      </c>
      <c r="K890" s="176" t="s">
        <v>264</v>
      </c>
      <c r="L890" s="176" t="s">
        <v>6399</v>
      </c>
      <c r="M890" s="177">
        <v>56629</v>
      </c>
      <c r="N890" s="177">
        <v>56629</v>
      </c>
      <c r="O890" s="177">
        <v>39898</v>
      </c>
      <c r="P890" s="177">
        <v>0</v>
      </c>
      <c r="Q890" s="177">
        <v>13339</v>
      </c>
      <c r="R890" s="177">
        <v>4936</v>
      </c>
      <c r="S890" s="177">
        <v>308</v>
      </c>
      <c r="T890" s="24">
        <f>IF(P890&gt;0, ROUND(IF(IF(OR(C890="51", C890="52", C890="66"), (L890*'UNIT VALUES'!$C$26)-CALCS!P890,0)&gt;0, IF(OR(C890="51", C890="52", C890="66"), (L890*'UNIT VALUES'!$C$26)-CALCS!P890,0), 0), 0), ROUND(IF(IF(OR(C890="51", C890="52", C890="66"), (L890*'UNIT VALUES'!$C$26)-CALCS!O890,0)&gt;0, IF(OR(C890="51", C890="52", C890="66"), (L890*'UNIT VALUES'!$C$26)-CALCS!O890,0), 0), 0))</f>
        <v>54334</v>
      </c>
      <c r="U890" s="25">
        <f>IF(C890="22", (O890*'UNIT VALUES'!$D$38)+(Q890*'UNIT VALUES'!$D$39)+(S890*'UNIT VALUES'!$D$40), (O890*'UNIT VALUES'!$D$28)+(Q890*'UNIT VALUES'!$D$29)+(S890*'UNIT VALUES'!$D$30))</f>
        <v>505750.7584313784</v>
      </c>
      <c r="V890" s="25">
        <f>IF(C890="22",(O890*'UNIT VALUES'!$D$41)+(Q890*'UNIT VALUES'!$D$42)+(R890*'UNIT VALUES'!$D$43),IF(C890="66",(Q890*'UNIT VALUES'!$D$31)+(T890*'UNIT VALUES'!$D$33)+(R890*'UNIT VALUES'!$D$34),(Q890*'UNIT VALUES'!$D$31)+(T890*'UNIT VALUES'!$D$32)+(R890*'UNIT VALUES'!$D$34)))</f>
        <v>1313043.1355131946</v>
      </c>
      <c r="W890" s="25">
        <f t="shared" si="27"/>
        <v>1313043</v>
      </c>
      <c r="X890" s="30">
        <f>ROUND(IF(C890="22", W890*'UNIT VALUES'!$D$44, W890*'UNIT VALUES'!$D$36), 0)</f>
        <v>1147863</v>
      </c>
      <c r="Y890" s="168">
        <f>ROUND(IF(C890="22", IF(U890&gt;V890,O890*'UNIT VALUES'!$D$38*'UNIT VALUES'!$D$44,O890*'UNIT VALUES'!$D$41*'UNIT VALUES'!$D$44),IF(U890&gt;V890, O890*'UNIT VALUES'!$D$28*'UNIT VALUES'!$D$36,0)), 0)</f>
        <v>0</v>
      </c>
      <c r="Z890" s="168">
        <f>ROUND(IF(C890="22", IF(U890&gt;V890,Q890*'UNIT VALUES'!$D$39*'UNIT VALUES'!$D$44,Q890*'UNIT VALUES'!$D$42*'UNIT VALUES'!$D$44), IF(U890&gt;V890, Q890*'UNIT VALUES'!$D$29*'UNIT VALUES'!$D$36, Q890*'UNIT VALUES'!$D$31*'UNIT VALUES'!$D$36)),0)</f>
        <v>195378</v>
      </c>
      <c r="AA890" s="168">
        <f>ROUND(IF(C890="22", IF(U890&gt;V890,0,R890*'UNIT VALUES'!$D$43*'UNIT VALUES'!$D$44),IF(CALCS!U890&gt;CALCS!V890,0,CALCS!R890*'UNIT VALUES'!$D$34*'UNIT VALUES'!$D$36)), 0)</f>
        <v>353261</v>
      </c>
      <c r="AB890" s="168">
        <f>ROUND(IF(C890="22",IF(U890&gt;V890,S890*'UNIT VALUES'!$D$40*'UNIT VALUES'!$D$44,0),IF(U890&gt;V890,S890*'UNIT VALUES'!$D$30*'UNIT VALUES'!$D$36)), 0)</f>
        <v>0</v>
      </c>
      <c r="AC890" s="168">
        <f>ROUND(IF(U890&gt;V890,0,IF(T890&gt;1, IF(C890="66", T890*'UNIT VALUES'!$D$33*'UNIT VALUES'!$D$36,T890*'UNIT VALUES'!$D$32*'UNIT VALUES'!$D$36),0)),0)</f>
        <v>599223</v>
      </c>
      <c r="AD890" t="str">
        <f t="shared" si="28"/>
        <v>395454</v>
      </c>
    </row>
    <row r="891" spans="1:30" x14ac:dyDescent="0.25">
      <c r="A891" s="176" t="s">
        <v>6400</v>
      </c>
      <c r="B891" s="176" t="s">
        <v>2377</v>
      </c>
      <c r="C891" s="176" t="s">
        <v>27</v>
      </c>
      <c r="D891" s="176" t="s">
        <v>28</v>
      </c>
      <c r="E891" s="176" t="s">
        <v>2378</v>
      </c>
      <c r="F891" s="176" t="s">
        <v>2462</v>
      </c>
      <c r="G891" s="176" t="s">
        <v>22</v>
      </c>
      <c r="H891" s="176" t="s">
        <v>23</v>
      </c>
      <c r="I891" s="176" t="s">
        <v>2463</v>
      </c>
      <c r="J891" s="176" t="s">
        <v>2460</v>
      </c>
      <c r="K891" s="176" t="s">
        <v>264</v>
      </c>
      <c r="L891" s="176" t="s">
        <v>6401</v>
      </c>
      <c r="M891" s="177">
        <v>115510</v>
      </c>
      <c r="N891" s="177">
        <v>115436</v>
      </c>
      <c r="O891" s="177">
        <v>64312</v>
      </c>
      <c r="P891" s="177">
        <v>0</v>
      </c>
      <c r="Q891" s="177">
        <v>23170</v>
      </c>
      <c r="R891" s="177">
        <v>13648</v>
      </c>
      <c r="S891" s="177">
        <v>348</v>
      </c>
      <c r="T891" s="24">
        <f>IF(P891&gt;0, ROUND(IF(IF(OR(C891="51", C891="52", C891="66"), (L891*'UNIT VALUES'!$C$26)-CALCS!P891,0)&gt;0, IF(OR(C891="51", C891="52", C891="66"), (L891*'UNIT VALUES'!$C$26)-CALCS!P891,0), 0), 0), ROUND(IF(IF(OR(C891="51", C891="52", C891="66"), (L891*'UNIT VALUES'!$C$26)-CALCS!O891,0)&gt;0, IF(OR(C891="51", C891="52", C891="66"), (L891*'UNIT VALUES'!$C$26)-CALCS!O891,0), 0), 0))</f>
        <v>199023</v>
      </c>
      <c r="U891" s="25">
        <f>IF(C891="22", (O891*'UNIT VALUES'!$D$38)+(Q891*'UNIT VALUES'!$D$39)+(S891*'UNIT VALUES'!$D$40), (O891*'UNIT VALUES'!$D$28)+(Q891*'UNIT VALUES'!$D$29)+(S891*'UNIT VALUES'!$D$30))</f>
        <v>837586.36803710717</v>
      </c>
      <c r="V891" s="25">
        <f>IF(C891="22",(O891*'UNIT VALUES'!$D$41)+(Q891*'UNIT VALUES'!$D$42)+(R891*'UNIT VALUES'!$D$43),IF(C891="66",(Q891*'UNIT VALUES'!$D$31)+(T891*'UNIT VALUES'!$D$33)+(R891*'UNIT VALUES'!$D$34),(Q891*'UNIT VALUES'!$D$31)+(T891*'UNIT VALUES'!$D$32)+(R891*'UNIT VALUES'!$D$34)))</f>
        <v>4016318.2606140692</v>
      </c>
      <c r="W891" s="25">
        <f t="shared" si="27"/>
        <v>4016318</v>
      </c>
      <c r="X891" s="30">
        <f>ROUND(IF(C891="22", W891*'UNIT VALUES'!$D$44, W891*'UNIT VALUES'!$D$36), 0)</f>
        <v>3511068</v>
      </c>
      <c r="Y891" s="168">
        <f>ROUND(IF(C891="22", IF(U891&gt;V891,O891*'UNIT VALUES'!$D$38*'UNIT VALUES'!$D$44,O891*'UNIT VALUES'!$D$41*'UNIT VALUES'!$D$44),IF(U891&gt;V891, O891*'UNIT VALUES'!$D$28*'UNIT VALUES'!$D$36,0)), 0)</f>
        <v>0</v>
      </c>
      <c r="Z891" s="168">
        <f>ROUND(IF(C891="22", IF(U891&gt;V891,Q891*'UNIT VALUES'!$D$39*'UNIT VALUES'!$D$44,Q891*'UNIT VALUES'!$D$42*'UNIT VALUES'!$D$44), IF(U891&gt;V891, Q891*'UNIT VALUES'!$D$29*'UNIT VALUES'!$D$36, Q891*'UNIT VALUES'!$D$31*'UNIT VALUES'!$D$36)),0)</f>
        <v>339374</v>
      </c>
      <c r="AA891" s="168">
        <f>ROUND(IF(C891="22", IF(U891&gt;V891,0,R891*'UNIT VALUES'!$D$43*'UNIT VALUES'!$D$44),IF(CALCS!U891&gt;CALCS!V891,0,CALCS!R891*'UNIT VALUES'!$D$34*'UNIT VALUES'!$D$36)), 0)</f>
        <v>976765</v>
      </c>
      <c r="AB891" s="168">
        <f>ROUND(IF(C891="22",IF(U891&gt;V891,S891*'UNIT VALUES'!$D$40*'UNIT VALUES'!$D$44,0),IF(U891&gt;V891,S891*'UNIT VALUES'!$D$30*'UNIT VALUES'!$D$36)), 0)</f>
        <v>0</v>
      </c>
      <c r="AC891" s="168">
        <f>ROUND(IF(U891&gt;V891,0,IF(T891&gt;1, IF(C891="66", T891*'UNIT VALUES'!$D$33*'UNIT VALUES'!$D$36,T891*'UNIT VALUES'!$D$32*'UNIT VALUES'!$D$36),0)),0)</f>
        <v>2194928</v>
      </c>
      <c r="AD891" t="str">
        <f t="shared" si="28"/>
        <v>395874</v>
      </c>
    </row>
    <row r="892" spans="1:30" x14ac:dyDescent="0.25">
      <c r="A892" s="176" t="s">
        <v>6402</v>
      </c>
      <c r="B892" s="176" t="s">
        <v>2377</v>
      </c>
      <c r="C892" s="176" t="s">
        <v>99</v>
      </c>
      <c r="D892" s="176" t="s">
        <v>100</v>
      </c>
      <c r="E892" s="176" t="s">
        <v>2378</v>
      </c>
      <c r="F892" s="176" t="s">
        <v>2214</v>
      </c>
      <c r="G892" s="176" t="s">
        <v>1610</v>
      </c>
      <c r="H892" s="176" t="s">
        <v>23</v>
      </c>
      <c r="I892" s="176" t="s">
        <v>23</v>
      </c>
      <c r="J892" s="176" t="s">
        <v>1554</v>
      </c>
      <c r="K892" s="176" t="s">
        <v>264</v>
      </c>
      <c r="L892" s="176" t="s">
        <v>6403</v>
      </c>
      <c r="M892" s="177">
        <v>0</v>
      </c>
      <c r="N892" s="177">
        <v>0</v>
      </c>
      <c r="O892" s="177">
        <v>267322</v>
      </c>
      <c r="P892" s="177">
        <v>0</v>
      </c>
      <c r="Q892" s="177">
        <v>25070</v>
      </c>
      <c r="R892" s="177">
        <v>5502</v>
      </c>
      <c r="S892" s="177">
        <v>1041</v>
      </c>
      <c r="T892" s="24">
        <f>IF(P892&gt;0, ROUND(IF(IF(OR(C892="51", C892="52", C892="66"), (L892*'UNIT VALUES'!$C$26)-CALCS!P892,0)&gt;0, IF(OR(C892="51", C892="52", C892="66"), (L892*'UNIT VALUES'!$C$26)-CALCS!P892,0), 0), 0), ROUND(IF(IF(OR(C892="51", C892="52", C892="66"), (L892*'UNIT VALUES'!$C$26)-CALCS!O892,0)&gt;0, IF(OR(C892="51", C892="52", C892="66"), (L892*'UNIT VALUES'!$C$26)-CALCS!O892,0), 0), 0))</f>
        <v>0</v>
      </c>
      <c r="U892" s="25">
        <f>IF(C892="22", (O892*'UNIT VALUES'!$D$38)+(Q892*'UNIT VALUES'!$D$39)+(S892*'UNIT VALUES'!$D$40), (O892*'UNIT VALUES'!$D$28)+(Q892*'UNIT VALUES'!$D$29)+(S892*'UNIT VALUES'!$D$30))</f>
        <v>1425999.5497844028</v>
      </c>
      <c r="V892" s="25">
        <f>IF(C892="22",(O892*'UNIT VALUES'!$D$41)+(Q892*'UNIT VALUES'!$D$42)+(R892*'UNIT VALUES'!$D$43),IF(C892="66",(Q892*'UNIT VALUES'!$D$31)+(T892*'UNIT VALUES'!$D$33)+(R892*'UNIT VALUES'!$D$34),(Q892*'UNIT VALUES'!$D$31)+(T892*'UNIT VALUES'!$D$32)+(R892*'UNIT VALUES'!$D$34)))</f>
        <v>870478.64672856638</v>
      </c>
      <c r="W892" s="25">
        <f t="shared" si="27"/>
        <v>1426000</v>
      </c>
      <c r="X892" s="30">
        <f>ROUND(IF(C892="22", W892*'UNIT VALUES'!$D$44, W892*'UNIT VALUES'!$D$36), 0)</f>
        <v>1246610</v>
      </c>
      <c r="Y892" s="168">
        <f>ROUND(IF(C892="22", IF(U892&gt;V892,O892*'UNIT VALUES'!$D$38*'UNIT VALUES'!$D$44,O892*'UNIT VALUES'!$D$41*'UNIT VALUES'!$D$44),IF(U892&gt;V892, O892*'UNIT VALUES'!$D$28*'UNIT VALUES'!$D$36,0)), 0)</f>
        <v>486039</v>
      </c>
      <c r="Z892" s="168">
        <f>ROUND(IF(C892="22", IF(U892&gt;V892,Q892*'UNIT VALUES'!$D$39*'UNIT VALUES'!$D$44,Q892*'UNIT VALUES'!$D$42*'UNIT VALUES'!$D$44), IF(U892&gt;V892, Q892*'UNIT VALUES'!$D$29*'UNIT VALUES'!$D$36, Q892*'UNIT VALUES'!$D$31*'UNIT VALUES'!$D$36)),0)</f>
        <v>612006</v>
      </c>
      <c r="AA892" s="168">
        <f>ROUND(IF(C892="22", IF(U892&gt;V892,0,R892*'UNIT VALUES'!$D$43*'UNIT VALUES'!$D$44),IF(CALCS!U892&gt;CALCS!V892,0,CALCS!R892*'UNIT VALUES'!$D$34*'UNIT VALUES'!$D$36)), 0)</f>
        <v>0</v>
      </c>
      <c r="AB892" s="168">
        <f>ROUND(IF(C892="22",IF(U892&gt;V892,S892*'UNIT VALUES'!$D$40*'UNIT VALUES'!$D$44,0),IF(U892&gt;V892,S892*'UNIT VALUES'!$D$30*'UNIT VALUES'!$D$36)), 0)</f>
        <v>148564</v>
      </c>
      <c r="AC892" s="168">
        <f>ROUND(IF(U892&gt;V892,0,IF(T892&gt;1, IF(C892="66", T892*'UNIT VALUES'!$D$33*'UNIT VALUES'!$D$36,T892*'UNIT VALUES'!$D$32*'UNIT VALUES'!$D$36),0)),0)</f>
        <v>0</v>
      </c>
      <c r="AD892" t="str">
        <f t="shared" si="28"/>
        <v>399017</v>
      </c>
    </row>
    <row r="893" spans="1:30" x14ac:dyDescent="0.25">
      <c r="A893" s="176" t="s">
        <v>4726</v>
      </c>
      <c r="B893" s="176" t="s">
        <v>2377</v>
      </c>
      <c r="C893" s="176" t="s">
        <v>99</v>
      </c>
      <c r="D893" s="176" t="s">
        <v>100</v>
      </c>
      <c r="E893" s="176" t="s">
        <v>2378</v>
      </c>
      <c r="F893" s="176" t="s">
        <v>1735</v>
      </c>
      <c r="G893" s="176" t="s">
        <v>196</v>
      </c>
      <c r="H893" s="176" t="s">
        <v>23</v>
      </c>
      <c r="I893" s="176" t="s">
        <v>23</v>
      </c>
      <c r="J893" s="176" t="s">
        <v>1554</v>
      </c>
      <c r="K893" s="176" t="s">
        <v>264</v>
      </c>
      <c r="L893" s="176" t="s">
        <v>6404</v>
      </c>
      <c r="M893" s="177">
        <v>0</v>
      </c>
      <c r="N893" s="177">
        <v>0</v>
      </c>
      <c r="O893" s="177">
        <v>198792</v>
      </c>
      <c r="P893" s="177">
        <v>0</v>
      </c>
      <c r="Q893" s="177">
        <v>20560</v>
      </c>
      <c r="R893" s="177">
        <v>6061</v>
      </c>
      <c r="S893" s="177">
        <v>878</v>
      </c>
      <c r="T893" s="24">
        <f>IF(P893&gt;0, ROUND(IF(IF(OR(C893="51", C893="52", C893="66"), (L893*'UNIT VALUES'!$C$26)-CALCS!P893,0)&gt;0, IF(OR(C893="51", C893="52", C893="66"), (L893*'UNIT VALUES'!$C$26)-CALCS!P893,0), 0), 0), ROUND(IF(IF(OR(C893="51", C893="52", C893="66"), (L893*'UNIT VALUES'!$C$26)-CALCS!O893,0)&gt;0, IF(OR(C893="51", C893="52", C893="66"), (L893*'UNIT VALUES'!$C$26)-CALCS!O893,0), 0), 0))</f>
        <v>0</v>
      </c>
      <c r="U893" s="25">
        <f>IF(C893="22", (O893*'UNIT VALUES'!$D$38)+(Q893*'UNIT VALUES'!$D$39)+(S893*'UNIT VALUES'!$D$40), (O893*'UNIT VALUES'!$D$28)+(Q893*'UNIT VALUES'!$D$29)+(S893*'UNIT VALUES'!$D$30))</f>
        <v>1130918.9389854874</v>
      </c>
      <c r="V893" s="25">
        <f>IF(C893="22",(O893*'UNIT VALUES'!$D$41)+(Q893*'UNIT VALUES'!$D$42)+(R893*'UNIT VALUES'!$D$43),IF(C893="66",(Q893*'UNIT VALUES'!$D$31)+(T893*'UNIT VALUES'!$D$33)+(R893*'UNIT VALUES'!$D$34),(Q893*'UNIT VALUES'!$D$31)+(T893*'UNIT VALUES'!$D$32)+(R893*'UNIT VALUES'!$D$34)))</f>
        <v>840677.85194281442</v>
      </c>
      <c r="W893" s="25">
        <f t="shared" ref="W893:W955" si="29">ROUND(IF(U893&gt;V893,U893,V893), 0)</f>
        <v>1130919</v>
      </c>
      <c r="X893" s="30">
        <f>ROUND(IF(C893="22", W893*'UNIT VALUES'!$D$44, W893*'UNIT VALUES'!$D$36), 0)</f>
        <v>988650</v>
      </c>
      <c r="Y893" s="168">
        <f>ROUND(IF(C893="22", IF(U893&gt;V893,O893*'UNIT VALUES'!$D$38*'UNIT VALUES'!$D$44,O893*'UNIT VALUES'!$D$41*'UNIT VALUES'!$D$44),IF(U893&gt;V893, O893*'UNIT VALUES'!$D$28*'UNIT VALUES'!$D$36,0)), 0)</f>
        <v>361439</v>
      </c>
      <c r="Z893" s="168">
        <f>ROUND(IF(C893="22", IF(U893&gt;V893,Q893*'UNIT VALUES'!$D$39*'UNIT VALUES'!$D$44,Q893*'UNIT VALUES'!$D$42*'UNIT VALUES'!$D$44), IF(U893&gt;V893, Q893*'UNIT VALUES'!$D$29*'UNIT VALUES'!$D$36, Q893*'UNIT VALUES'!$D$31*'UNIT VALUES'!$D$36)),0)</f>
        <v>501909</v>
      </c>
      <c r="AA893" s="168">
        <f>ROUND(IF(C893="22", IF(U893&gt;V893,0,R893*'UNIT VALUES'!$D$43*'UNIT VALUES'!$D$44),IF(CALCS!U893&gt;CALCS!V893,0,CALCS!R893*'UNIT VALUES'!$D$34*'UNIT VALUES'!$D$36)), 0)</f>
        <v>0</v>
      </c>
      <c r="AB893" s="168">
        <f>ROUND(IF(C893="22",IF(U893&gt;V893,S893*'UNIT VALUES'!$D$40*'UNIT VALUES'!$D$44,0),IF(U893&gt;V893,S893*'UNIT VALUES'!$D$30*'UNIT VALUES'!$D$36)), 0)</f>
        <v>125302</v>
      </c>
      <c r="AC893" s="168">
        <f>ROUND(IF(U893&gt;V893,0,IF(T893&gt;1, IF(C893="66", T893*'UNIT VALUES'!$D$33*'UNIT VALUES'!$D$36,T893*'UNIT VALUES'!$D$32*'UNIT VALUES'!$D$36),0)),0)</f>
        <v>0</v>
      </c>
      <c r="AD893" t="str">
        <f t="shared" si="28"/>
        <v>399025</v>
      </c>
    </row>
    <row r="894" spans="1:30" x14ac:dyDescent="0.25">
      <c r="A894" s="176" t="s">
        <v>6405</v>
      </c>
      <c r="B894" s="176" t="s">
        <v>2377</v>
      </c>
      <c r="C894" s="176" t="s">
        <v>99</v>
      </c>
      <c r="D894" s="176" t="s">
        <v>100</v>
      </c>
      <c r="E894" s="176" t="s">
        <v>2378</v>
      </c>
      <c r="F894" s="176" t="s">
        <v>833</v>
      </c>
      <c r="G894" s="176" t="s">
        <v>161</v>
      </c>
      <c r="H894" s="176" t="s">
        <v>23</v>
      </c>
      <c r="I894" s="176" t="s">
        <v>23</v>
      </c>
      <c r="J894" s="176" t="s">
        <v>2395</v>
      </c>
      <c r="K894" s="176" t="s">
        <v>264</v>
      </c>
      <c r="L894" s="176" t="s">
        <v>6406</v>
      </c>
      <c r="M894" s="177">
        <v>605958</v>
      </c>
      <c r="N894" s="177">
        <v>605908</v>
      </c>
      <c r="O894" s="177">
        <v>610604</v>
      </c>
      <c r="P894" s="177">
        <v>0</v>
      </c>
      <c r="Q894" s="177">
        <v>50711</v>
      </c>
      <c r="R894" s="177">
        <v>29133</v>
      </c>
      <c r="S894" s="177">
        <v>2116</v>
      </c>
      <c r="T894" s="24">
        <f>IF(P894&gt;0, ROUND(IF(IF(OR(C894="51", C894="52", C894="66"), (L894*'UNIT VALUES'!$C$26)-CALCS!P894,0)&gt;0, IF(OR(C894="51", C894="52", C894="66"), (L894*'UNIT VALUES'!$C$26)-CALCS!P894,0), 0), 0), ROUND(IF(IF(OR(C894="51", C894="52", C894="66"), (L894*'UNIT VALUES'!$C$26)-CALCS!O894,0)&gt;0, IF(OR(C894="51", C894="52", C894="66"), (L894*'UNIT VALUES'!$C$26)-CALCS!O894,0), 0), 0))</f>
        <v>106717</v>
      </c>
      <c r="U894" s="25">
        <f>IF(C894="22", (O894*'UNIT VALUES'!$D$38)+(Q894*'UNIT VALUES'!$D$39)+(S894*'UNIT VALUES'!$D$40), (O894*'UNIT VALUES'!$D$28)+(Q894*'UNIT VALUES'!$D$29)+(S894*'UNIT VALUES'!$D$30))</f>
        <v>3031477.6452482529</v>
      </c>
      <c r="V894" s="25">
        <f>IF(C894="22",(O894*'UNIT VALUES'!$D$41)+(Q894*'UNIT VALUES'!$D$42)+(R894*'UNIT VALUES'!$D$43),IF(C894="66",(Q894*'UNIT VALUES'!$D$31)+(T894*'UNIT VALUES'!$D$33)+(R894*'UNIT VALUES'!$D$34),(Q894*'UNIT VALUES'!$D$31)+(T894*'UNIT VALUES'!$D$32)+(R894*'UNIT VALUES'!$D$34)))</f>
        <v>4454798.5495247673</v>
      </c>
      <c r="W894" s="25">
        <f t="shared" si="29"/>
        <v>4454799</v>
      </c>
      <c r="X894" s="30">
        <f>ROUND(IF(C894="22", W894*'UNIT VALUES'!$D$44, W894*'UNIT VALUES'!$D$36), 0)</f>
        <v>3894388</v>
      </c>
      <c r="Y894" s="168">
        <f>ROUND(IF(C894="22", IF(U894&gt;V894,O894*'UNIT VALUES'!$D$38*'UNIT VALUES'!$D$44,O894*'UNIT VALUES'!$D$41*'UNIT VALUES'!$D$44),IF(U894&gt;V894, O894*'UNIT VALUES'!$D$28*'UNIT VALUES'!$D$36,0)), 0)</f>
        <v>0</v>
      </c>
      <c r="Z894" s="168">
        <f>ROUND(IF(C894="22", IF(U894&gt;V894,Q894*'UNIT VALUES'!$D$39*'UNIT VALUES'!$D$44,Q894*'UNIT VALUES'!$D$42*'UNIT VALUES'!$D$44), IF(U894&gt;V894, Q894*'UNIT VALUES'!$D$29*'UNIT VALUES'!$D$36, Q894*'UNIT VALUES'!$D$31*'UNIT VALUES'!$D$36)),0)</f>
        <v>742771</v>
      </c>
      <c r="AA894" s="168">
        <f>ROUND(IF(C894="22", IF(U894&gt;V894,0,R894*'UNIT VALUES'!$D$43*'UNIT VALUES'!$D$44),IF(CALCS!U894&gt;CALCS!V894,0,CALCS!R894*'UNIT VALUES'!$D$34*'UNIT VALUES'!$D$36)), 0)</f>
        <v>2085001</v>
      </c>
      <c r="AB894" s="168">
        <f>ROUND(IF(C894="22",IF(U894&gt;V894,S894*'UNIT VALUES'!$D$40*'UNIT VALUES'!$D$44,0),IF(U894&gt;V894,S894*'UNIT VALUES'!$D$30*'UNIT VALUES'!$D$36)), 0)</f>
        <v>0</v>
      </c>
      <c r="AC894" s="168">
        <f>ROUND(IF(U894&gt;V894,0,IF(T894&gt;1, IF(C894="66", T894*'UNIT VALUES'!$D$33*'UNIT VALUES'!$D$36,T894*'UNIT VALUES'!$D$32*'UNIT VALUES'!$D$36),0)),0)</f>
        <v>1066615</v>
      </c>
      <c r="AD894" t="str">
        <f t="shared" si="28"/>
        <v>399035</v>
      </c>
    </row>
    <row r="895" spans="1:30" x14ac:dyDescent="0.25">
      <c r="A895" s="176" t="s">
        <v>6407</v>
      </c>
      <c r="B895" s="176" t="s">
        <v>2377</v>
      </c>
      <c r="C895" s="176" t="s">
        <v>99</v>
      </c>
      <c r="D895" s="176" t="s">
        <v>100</v>
      </c>
      <c r="E895" s="176" t="s">
        <v>2378</v>
      </c>
      <c r="F895" s="176" t="s">
        <v>1877</v>
      </c>
      <c r="G895" s="176" t="s">
        <v>1792</v>
      </c>
      <c r="H895" s="176" t="s">
        <v>23</v>
      </c>
      <c r="I895" s="176" t="s">
        <v>23</v>
      </c>
      <c r="J895" s="176" t="s">
        <v>2400</v>
      </c>
      <c r="K895" s="176" t="s">
        <v>264</v>
      </c>
      <c r="L895" s="176" t="s">
        <v>6408</v>
      </c>
      <c r="M895" s="177">
        <v>306142</v>
      </c>
      <c r="N895" s="177">
        <v>306294</v>
      </c>
      <c r="O895" s="177">
        <v>449267</v>
      </c>
      <c r="P895" s="177">
        <v>0</v>
      </c>
      <c r="Q895" s="177">
        <v>36855</v>
      </c>
      <c r="R895" s="177">
        <v>12679</v>
      </c>
      <c r="S895" s="177">
        <v>1749</v>
      </c>
      <c r="T895" s="24">
        <f>IF(P895&gt;0, ROUND(IF(IF(OR(C895="51", C895="52", C895="66"), (L895*'UNIT VALUES'!$C$26)-CALCS!P895,0)&gt;0, IF(OR(C895="51", C895="52", C895="66"), (L895*'UNIT VALUES'!$C$26)-CALCS!P895,0), 0), 0), ROUND(IF(IF(OR(C895="51", C895="52", C895="66"), (L895*'UNIT VALUES'!$C$26)-CALCS!O895,0)&gt;0, IF(OR(C895="51", C895="52", C895="66"), (L895*'UNIT VALUES'!$C$26)-CALCS!O895,0), 0), 0))</f>
        <v>0</v>
      </c>
      <c r="U895" s="25">
        <f>IF(C895="22", (O895*'UNIT VALUES'!$D$38)+(Q895*'UNIT VALUES'!$D$39)+(S895*'UNIT VALUES'!$D$40), (O895*'UNIT VALUES'!$D$28)+(Q895*'UNIT VALUES'!$D$29)+(S895*'UNIT VALUES'!$D$30))</f>
        <v>2249086.9915642459</v>
      </c>
      <c r="V895" s="25">
        <f>IF(C895="22",(O895*'UNIT VALUES'!$D$41)+(Q895*'UNIT VALUES'!$D$42)+(R895*'UNIT VALUES'!$D$43),IF(C895="66",(Q895*'UNIT VALUES'!$D$31)+(T895*'UNIT VALUES'!$D$33)+(R895*'UNIT VALUES'!$D$34),(Q895*'UNIT VALUES'!$D$31)+(T895*'UNIT VALUES'!$D$32)+(R895*'UNIT VALUES'!$D$34)))</f>
        <v>1655496.1236795832</v>
      </c>
      <c r="W895" s="25">
        <f t="shared" si="29"/>
        <v>2249087</v>
      </c>
      <c r="X895" s="30">
        <f>ROUND(IF(C895="22", W895*'UNIT VALUES'!$D$44, W895*'UNIT VALUES'!$D$36), 0)</f>
        <v>1966153</v>
      </c>
      <c r="Y895" s="168">
        <f>ROUND(IF(C895="22", IF(U895&gt;V895,O895*'UNIT VALUES'!$D$38*'UNIT VALUES'!$D$44,O895*'UNIT VALUES'!$D$41*'UNIT VALUES'!$D$44),IF(U895&gt;V895, O895*'UNIT VALUES'!$D$28*'UNIT VALUES'!$D$36,0)), 0)</f>
        <v>816847</v>
      </c>
      <c r="Z895" s="168">
        <f>ROUND(IF(C895="22", IF(U895&gt;V895,Q895*'UNIT VALUES'!$D$39*'UNIT VALUES'!$D$44,Q895*'UNIT VALUES'!$D$42*'UNIT VALUES'!$D$44), IF(U895&gt;V895, Q895*'UNIT VALUES'!$D$29*'UNIT VALUES'!$D$36, Q895*'UNIT VALUES'!$D$31*'UNIT VALUES'!$D$36)),0)</f>
        <v>899700</v>
      </c>
      <c r="AA895" s="168">
        <f>ROUND(IF(C895="22", IF(U895&gt;V895,0,R895*'UNIT VALUES'!$D$43*'UNIT VALUES'!$D$44),IF(CALCS!U895&gt;CALCS!V895,0,CALCS!R895*'UNIT VALUES'!$D$34*'UNIT VALUES'!$D$36)), 0)</f>
        <v>0</v>
      </c>
      <c r="AB895" s="168">
        <f>ROUND(IF(C895="22",IF(U895&gt;V895,S895*'UNIT VALUES'!$D$40*'UNIT VALUES'!$D$44,0),IF(U895&gt;V895,S895*'UNIT VALUES'!$D$30*'UNIT VALUES'!$D$36)), 0)</f>
        <v>249605</v>
      </c>
      <c r="AC895" s="168">
        <f>ROUND(IF(U895&gt;V895,0,IF(T895&gt;1, IF(C895="66", T895*'UNIT VALUES'!$D$33*'UNIT VALUES'!$D$36,T895*'UNIT VALUES'!$D$32*'UNIT VALUES'!$D$36),0)),0)</f>
        <v>0</v>
      </c>
      <c r="AD895" t="str">
        <f t="shared" si="28"/>
        <v>399049</v>
      </c>
    </row>
    <row r="896" spans="1:30" x14ac:dyDescent="0.25">
      <c r="A896" s="176" t="s">
        <v>5692</v>
      </c>
      <c r="B896" s="176" t="s">
        <v>2377</v>
      </c>
      <c r="C896" s="176" t="s">
        <v>99</v>
      </c>
      <c r="D896" s="176" t="s">
        <v>100</v>
      </c>
      <c r="E896" s="176" t="s">
        <v>2378</v>
      </c>
      <c r="F896" s="176" t="s">
        <v>2467</v>
      </c>
      <c r="G896" s="176" t="s">
        <v>594</v>
      </c>
      <c r="H896" s="176" t="s">
        <v>23</v>
      </c>
      <c r="I896" s="176" t="s">
        <v>23</v>
      </c>
      <c r="J896" s="176" t="s">
        <v>1554</v>
      </c>
      <c r="K896" s="176" t="s">
        <v>264</v>
      </c>
      <c r="L896" s="176" t="s">
        <v>6409</v>
      </c>
      <c r="M896" s="177">
        <v>449025</v>
      </c>
      <c r="N896" s="177">
        <v>447781</v>
      </c>
      <c r="O896" s="177">
        <v>460269</v>
      </c>
      <c r="P896" s="177">
        <v>0</v>
      </c>
      <c r="Q896" s="177">
        <v>54712</v>
      </c>
      <c r="R896" s="177">
        <v>27518</v>
      </c>
      <c r="S896" s="177">
        <v>2207</v>
      </c>
      <c r="T896" s="24">
        <f>IF(P896&gt;0, ROUND(IF(IF(OR(C896="51", C896="52", C896="66"), (L896*'UNIT VALUES'!$C$26)-CALCS!P896,0)&gt;0, IF(OR(C896="51", C896="52", C896="66"), (L896*'UNIT VALUES'!$C$26)-CALCS!P896,0), 0), 0), ROUND(IF(IF(OR(C896="51", C896="52", C896="66"), (L896*'UNIT VALUES'!$C$26)-CALCS!O896,0)&gt;0, IF(OR(C896="51", C896="52", C896="66"), (L896*'UNIT VALUES'!$C$26)-CALCS!O896,0), 0), 0))</f>
        <v>51999</v>
      </c>
      <c r="U896" s="25">
        <f>IF(C896="22", (O896*'UNIT VALUES'!$D$38)+(Q896*'UNIT VALUES'!$D$39)+(S896*'UNIT VALUES'!$D$40), (O896*'UNIT VALUES'!$D$28)+(Q896*'UNIT VALUES'!$D$29)+(S896*'UNIT VALUES'!$D$30))</f>
        <v>2845391.1618544296</v>
      </c>
      <c r="V896" s="25">
        <f>IF(C896="22",(O896*'UNIT VALUES'!$D$41)+(Q896*'UNIT VALUES'!$D$42)+(R896*'UNIT VALUES'!$D$43),IF(C896="66",(Q896*'UNIT VALUES'!$D$31)+(T896*'UNIT VALUES'!$D$33)+(R896*'UNIT VALUES'!$D$34),(Q896*'UNIT VALUES'!$D$31)+(T896*'UNIT VALUES'!$D$32)+(R896*'UNIT VALUES'!$D$34)))</f>
        <v>3764024.3799965722</v>
      </c>
      <c r="W896" s="25">
        <f t="shared" si="29"/>
        <v>3764024</v>
      </c>
      <c r="X896" s="30">
        <f>ROUND(IF(C896="22", W896*'UNIT VALUES'!$D$44, W896*'UNIT VALUES'!$D$36), 0)</f>
        <v>3290512</v>
      </c>
      <c r="Y896" s="168">
        <f>ROUND(IF(C896="22", IF(U896&gt;V896,O896*'UNIT VALUES'!$D$38*'UNIT VALUES'!$D$44,O896*'UNIT VALUES'!$D$41*'UNIT VALUES'!$D$44),IF(U896&gt;V896, O896*'UNIT VALUES'!$D$28*'UNIT VALUES'!$D$36,0)), 0)</f>
        <v>0</v>
      </c>
      <c r="Z896" s="168">
        <f>ROUND(IF(C896="22", IF(U896&gt;V896,Q896*'UNIT VALUES'!$D$39*'UNIT VALUES'!$D$44,Q896*'UNIT VALUES'!$D$42*'UNIT VALUES'!$D$44), IF(U896&gt;V896, Q896*'UNIT VALUES'!$D$29*'UNIT VALUES'!$D$36, Q896*'UNIT VALUES'!$D$31*'UNIT VALUES'!$D$36)),0)</f>
        <v>801374</v>
      </c>
      <c r="AA896" s="168">
        <f>ROUND(IF(C896="22", IF(U896&gt;V896,0,R896*'UNIT VALUES'!$D$43*'UNIT VALUES'!$D$44),IF(CALCS!U896&gt;CALCS!V896,0,CALCS!R896*'UNIT VALUES'!$D$34*'UNIT VALUES'!$D$36)), 0)</f>
        <v>1969418</v>
      </c>
      <c r="AB896" s="168">
        <f>ROUND(IF(C896="22",IF(U896&gt;V896,S896*'UNIT VALUES'!$D$40*'UNIT VALUES'!$D$44,0),IF(U896&gt;V896,S896*'UNIT VALUES'!$D$30*'UNIT VALUES'!$D$36)), 0)</f>
        <v>0</v>
      </c>
      <c r="AC896" s="168">
        <f>ROUND(IF(U896&gt;V896,0,IF(T896&gt;1, IF(C896="66", T896*'UNIT VALUES'!$D$33*'UNIT VALUES'!$D$36,T896*'UNIT VALUES'!$D$32*'UNIT VALUES'!$D$36),0)),0)</f>
        <v>519720</v>
      </c>
      <c r="AD896" t="str">
        <f t="shared" si="28"/>
        <v>399061</v>
      </c>
    </row>
    <row r="897" spans="1:30" x14ac:dyDescent="0.25">
      <c r="A897" s="176" t="s">
        <v>5436</v>
      </c>
      <c r="B897" s="176" t="s">
        <v>2377</v>
      </c>
      <c r="C897" s="176" t="s">
        <v>99</v>
      </c>
      <c r="D897" s="176" t="s">
        <v>100</v>
      </c>
      <c r="E897" s="176" t="s">
        <v>2378</v>
      </c>
      <c r="F897" s="176" t="s">
        <v>775</v>
      </c>
      <c r="G897" s="176" t="s">
        <v>314</v>
      </c>
      <c r="H897" s="176" t="s">
        <v>23</v>
      </c>
      <c r="I897" s="176" t="s">
        <v>23</v>
      </c>
      <c r="J897" s="176" t="s">
        <v>2395</v>
      </c>
      <c r="K897" s="176" t="s">
        <v>264</v>
      </c>
      <c r="L897" s="176" t="s">
        <v>6410</v>
      </c>
      <c r="M897" s="177">
        <v>170207</v>
      </c>
      <c r="N897" s="177">
        <v>170207</v>
      </c>
      <c r="O897" s="177">
        <v>181430</v>
      </c>
      <c r="P897" s="177">
        <v>0</v>
      </c>
      <c r="Q897" s="177">
        <v>16854</v>
      </c>
      <c r="R897" s="177">
        <v>8696</v>
      </c>
      <c r="S897" s="177">
        <v>698</v>
      </c>
      <c r="T897" s="24">
        <f>IF(P897&gt;0, ROUND(IF(IF(OR(C897="51", C897="52", C897="66"), (L897*'UNIT VALUES'!$C$26)-CALCS!P897,0)&gt;0, IF(OR(C897="51", C897="52", C897="66"), (L897*'UNIT VALUES'!$C$26)-CALCS!P897,0), 0), 0), ROUND(IF(IF(OR(C897="51", C897="52", C897="66"), (L897*'UNIT VALUES'!$C$26)-CALCS!O897,0)&gt;0, IF(OR(C897="51", C897="52", C897="66"), (L897*'UNIT VALUES'!$C$26)-CALCS!O897,0), 0), 0))</f>
        <v>46039</v>
      </c>
      <c r="U897" s="25">
        <f>IF(C897="22", (O897*'UNIT VALUES'!$D$38)+(Q897*'UNIT VALUES'!$D$39)+(S897*'UNIT VALUES'!$D$40), (O897*'UNIT VALUES'!$D$28)+(Q897*'UNIT VALUES'!$D$29)+(S897*'UNIT VALUES'!$D$30))</f>
        <v>961934.76600025524</v>
      </c>
      <c r="V897" s="25">
        <f>IF(C897="22",(O897*'UNIT VALUES'!$D$41)+(Q897*'UNIT VALUES'!$D$42)+(R897*'UNIT VALUES'!$D$43),IF(C897="66",(Q897*'UNIT VALUES'!$D$31)+(T897*'UNIT VALUES'!$D$33)+(R897*'UNIT VALUES'!$D$34),(Q897*'UNIT VALUES'!$D$31)+(T897*'UNIT VALUES'!$D$32)+(R897*'UNIT VALUES'!$D$34)))</f>
        <v>1520671.6332480912</v>
      </c>
      <c r="W897" s="25">
        <f t="shared" si="29"/>
        <v>1520672</v>
      </c>
      <c r="X897" s="30">
        <f>ROUND(IF(C897="22", W897*'UNIT VALUES'!$D$44, W897*'UNIT VALUES'!$D$36), 0)</f>
        <v>1329372</v>
      </c>
      <c r="Y897" s="168">
        <f>ROUND(IF(C897="22", IF(U897&gt;V897,O897*'UNIT VALUES'!$D$38*'UNIT VALUES'!$D$44,O897*'UNIT VALUES'!$D$41*'UNIT VALUES'!$D$44),IF(U897&gt;V897, O897*'UNIT VALUES'!$D$28*'UNIT VALUES'!$D$36,0)), 0)</f>
        <v>0</v>
      </c>
      <c r="Z897" s="168">
        <f>ROUND(IF(C897="22", IF(U897&gt;V897,Q897*'UNIT VALUES'!$D$39*'UNIT VALUES'!$D$44,Q897*'UNIT VALUES'!$D$42*'UNIT VALUES'!$D$44), IF(U897&gt;V897, Q897*'UNIT VALUES'!$D$29*'UNIT VALUES'!$D$36, Q897*'UNIT VALUES'!$D$31*'UNIT VALUES'!$D$36)),0)</f>
        <v>246863</v>
      </c>
      <c r="AA897" s="168">
        <f>ROUND(IF(C897="22", IF(U897&gt;V897,0,R897*'UNIT VALUES'!$D$43*'UNIT VALUES'!$D$44),IF(CALCS!U897&gt;CALCS!V897,0,CALCS!R897*'UNIT VALUES'!$D$34*'UNIT VALUES'!$D$36)), 0)</f>
        <v>622359</v>
      </c>
      <c r="AB897" s="168">
        <f>ROUND(IF(C897="22",IF(U897&gt;V897,S897*'UNIT VALUES'!$D$40*'UNIT VALUES'!$D$44,0),IF(U897&gt;V897,S897*'UNIT VALUES'!$D$30*'UNIT VALUES'!$D$36)), 0)</f>
        <v>0</v>
      </c>
      <c r="AC897" s="168">
        <f>ROUND(IF(U897&gt;V897,0,IF(T897&gt;1, IF(C897="66", T897*'UNIT VALUES'!$D$33*'UNIT VALUES'!$D$36,T897*'UNIT VALUES'!$D$32*'UNIT VALUES'!$D$36),0)),0)</f>
        <v>460151</v>
      </c>
      <c r="AD897" t="str">
        <f t="shared" ref="AD897:AD960" si="30">E897&amp;F897</f>
        <v>399085</v>
      </c>
    </row>
    <row r="898" spans="1:30" x14ac:dyDescent="0.25">
      <c r="A898" s="176" t="s">
        <v>5861</v>
      </c>
      <c r="B898" s="176" t="s">
        <v>2377</v>
      </c>
      <c r="C898" s="176" t="s">
        <v>99</v>
      </c>
      <c r="D898" s="176" t="s">
        <v>100</v>
      </c>
      <c r="E898" s="176" t="s">
        <v>2378</v>
      </c>
      <c r="F898" s="176" t="s">
        <v>2468</v>
      </c>
      <c r="G898" s="176" t="s">
        <v>322</v>
      </c>
      <c r="H898" s="176" t="s">
        <v>23</v>
      </c>
      <c r="I898" s="176" t="s">
        <v>23</v>
      </c>
      <c r="J898" s="176" t="s">
        <v>2404</v>
      </c>
      <c r="K898" s="176" t="s">
        <v>264</v>
      </c>
      <c r="L898" s="176" t="s">
        <v>6411</v>
      </c>
      <c r="M898" s="177">
        <v>280992</v>
      </c>
      <c r="N898" s="177">
        <v>274940</v>
      </c>
      <c r="O898" s="177">
        <v>341202</v>
      </c>
      <c r="P898" s="177">
        <v>0</v>
      </c>
      <c r="Q898" s="177">
        <v>44366</v>
      </c>
      <c r="R898" s="177">
        <v>13563</v>
      </c>
      <c r="S898" s="177">
        <v>1615</v>
      </c>
      <c r="T898" s="24">
        <f>IF(P898&gt;0, ROUND(IF(IF(OR(C898="51", C898="52", C898="66"), (L898*'UNIT VALUES'!$C$26)-CALCS!P898,0)&gt;0, IF(OR(C898="51", C898="52", C898="66"), (L898*'UNIT VALUES'!$C$26)-CALCS!P898,0), 0), 0), ROUND(IF(IF(OR(C898="51", C898="52", C898="66"), (L898*'UNIT VALUES'!$C$26)-CALCS!O898,0)&gt;0, IF(OR(C898="51", C898="52", C898="66"), (L898*'UNIT VALUES'!$C$26)-CALCS!O898,0), 0), 0))</f>
        <v>0</v>
      </c>
      <c r="U898" s="25">
        <f>IF(C898="22", (O898*'UNIT VALUES'!$D$38)+(Q898*'UNIT VALUES'!$D$39)+(S898*'UNIT VALUES'!$D$40), (O898*'UNIT VALUES'!$D$28)+(Q898*'UNIT VALUES'!$D$29)+(S898*'UNIT VALUES'!$D$30))</f>
        <v>2212199.3230163837</v>
      </c>
      <c r="V898" s="25">
        <f>IF(C898="22",(O898*'UNIT VALUES'!$D$41)+(Q898*'UNIT VALUES'!$D$42)+(R898*'UNIT VALUES'!$D$43),IF(C898="66",(Q898*'UNIT VALUES'!$D$31)+(T898*'UNIT VALUES'!$D$33)+(R898*'UNIT VALUES'!$D$34),(Q898*'UNIT VALUES'!$D$31)+(T898*'UNIT VALUES'!$D$32)+(R898*'UNIT VALUES'!$D$34)))</f>
        <v>1853712.7564607274</v>
      </c>
      <c r="W898" s="25">
        <f t="shared" si="29"/>
        <v>2212199</v>
      </c>
      <c r="X898" s="30">
        <f>ROUND(IF(C898="22", W898*'UNIT VALUES'!$D$44, W898*'UNIT VALUES'!$D$36), 0)</f>
        <v>1933906</v>
      </c>
      <c r="Y898" s="168">
        <f>ROUND(IF(C898="22", IF(U898&gt;V898,O898*'UNIT VALUES'!$D$38*'UNIT VALUES'!$D$44,O898*'UNIT VALUES'!$D$41*'UNIT VALUES'!$D$44),IF(U898&gt;V898, O898*'UNIT VALUES'!$D$28*'UNIT VALUES'!$D$36,0)), 0)</f>
        <v>620366</v>
      </c>
      <c r="Z898" s="168">
        <f>ROUND(IF(C898="22", IF(U898&gt;V898,Q898*'UNIT VALUES'!$D$39*'UNIT VALUES'!$D$44,Q898*'UNIT VALUES'!$D$42*'UNIT VALUES'!$D$44), IF(U898&gt;V898, Q898*'UNIT VALUES'!$D$29*'UNIT VALUES'!$D$36, Q898*'UNIT VALUES'!$D$31*'UNIT VALUES'!$D$36)),0)</f>
        <v>1083058</v>
      </c>
      <c r="AA898" s="168">
        <f>ROUND(IF(C898="22", IF(U898&gt;V898,0,R898*'UNIT VALUES'!$D$43*'UNIT VALUES'!$D$44),IF(CALCS!U898&gt;CALCS!V898,0,CALCS!R898*'UNIT VALUES'!$D$34*'UNIT VALUES'!$D$36)), 0)</f>
        <v>0</v>
      </c>
      <c r="AB898" s="168">
        <f>ROUND(IF(C898="22",IF(U898&gt;V898,S898*'UNIT VALUES'!$D$40*'UNIT VALUES'!$D$44,0),IF(U898&gt;V898,S898*'UNIT VALUES'!$D$30*'UNIT VALUES'!$D$36)), 0)</f>
        <v>230482</v>
      </c>
      <c r="AC898" s="168">
        <f>ROUND(IF(U898&gt;V898,0,IF(T898&gt;1, IF(C898="66", T898*'UNIT VALUES'!$D$33*'UNIT VALUES'!$D$36,T898*'UNIT VALUES'!$D$32*'UNIT VALUES'!$D$36),0)),0)</f>
        <v>0</v>
      </c>
      <c r="AD898" t="str">
        <f t="shared" si="30"/>
        <v>399113</v>
      </c>
    </row>
    <row r="899" spans="1:30" x14ac:dyDescent="0.25">
      <c r="A899" s="176" t="s">
        <v>6412</v>
      </c>
      <c r="B899" s="176" t="s">
        <v>2377</v>
      </c>
      <c r="C899" s="176" t="s">
        <v>99</v>
      </c>
      <c r="D899" s="176" t="s">
        <v>100</v>
      </c>
      <c r="E899" s="176" t="s">
        <v>2378</v>
      </c>
      <c r="F899" s="176" t="s">
        <v>1216</v>
      </c>
      <c r="G899" s="176" t="s">
        <v>1217</v>
      </c>
      <c r="H899" s="176" t="s">
        <v>23</v>
      </c>
      <c r="I899" s="176" t="s">
        <v>23</v>
      </c>
      <c r="J899" s="176" t="s">
        <v>2384</v>
      </c>
      <c r="K899" s="176" t="s">
        <v>264</v>
      </c>
      <c r="L899" s="176" t="s">
        <v>6413</v>
      </c>
      <c r="M899" s="177">
        <v>230873</v>
      </c>
      <c r="N899" s="177">
        <v>231401</v>
      </c>
      <c r="O899" s="177">
        <v>249934</v>
      </c>
      <c r="P899" s="177">
        <v>0</v>
      </c>
      <c r="Q899" s="177">
        <v>20244</v>
      </c>
      <c r="R899" s="177">
        <v>11963</v>
      </c>
      <c r="S899" s="177">
        <v>698</v>
      </c>
      <c r="T899" s="24">
        <f>IF(P899&gt;0, ROUND(IF(IF(OR(C899="51", C899="52", C899="66"), (L899*'UNIT VALUES'!$C$26)-CALCS!P899,0)&gt;0, IF(OR(C899="51", C899="52", C899="66"), (L899*'UNIT VALUES'!$C$26)-CALCS!P899,0), 0), 0), ROUND(IF(IF(OR(C899="51", C899="52", C899="66"), (L899*'UNIT VALUES'!$C$26)-CALCS!O899,0)&gt;0, IF(OR(C899="51", C899="52", C899="66"), (L899*'UNIT VALUES'!$C$26)-CALCS!O899,0), 0), 0))</f>
        <v>17823</v>
      </c>
      <c r="U899" s="25">
        <f>IF(C899="22", (O899*'UNIT VALUES'!$D$38)+(Q899*'UNIT VALUES'!$D$39)+(S899*'UNIT VALUES'!$D$40), (O899*'UNIT VALUES'!$D$28)+(Q899*'UNIT VALUES'!$D$29)+(S899*'UNIT VALUES'!$D$30))</f>
        <v>1199075.7696952627</v>
      </c>
      <c r="V899" s="25">
        <f>IF(C899="22",(O899*'UNIT VALUES'!$D$41)+(Q899*'UNIT VALUES'!$D$42)+(R899*'UNIT VALUES'!$D$43),IF(C899="66",(Q899*'UNIT VALUES'!$D$31)+(T899*'UNIT VALUES'!$D$33)+(R899*'UNIT VALUES'!$D$34),(Q899*'UNIT VALUES'!$D$31)+(T899*'UNIT VALUES'!$D$32)+(R899*'UNIT VALUES'!$D$34)))</f>
        <v>1522335.3249124063</v>
      </c>
      <c r="W899" s="25">
        <f t="shared" si="29"/>
        <v>1522335</v>
      </c>
      <c r="X899" s="30">
        <f>ROUND(IF(C899="22", W899*'UNIT VALUES'!$D$44, W899*'UNIT VALUES'!$D$36), 0)</f>
        <v>1330826</v>
      </c>
      <c r="Y899" s="168">
        <f>ROUND(IF(C899="22", IF(U899&gt;V899,O899*'UNIT VALUES'!$D$38*'UNIT VALUES'!$D$44,O899*'UNIT VALUES'!$D$41*'UNIT VALUES'!$D$44),IF(U899&gt;V899, O899*'UNIT VALUES'!$D$28*'UNIT VALUES'!$D$36,0)), 0)</f>
        <v>0</v>
      </c>
      <c r="Z899" s="168">
        <f>ROUND(IF(C899="22", IF(U899&gt;V899,Q899*'UNIT VALUES'!$D$39*'UNIT VALUES'!$D$44,Q899*'UNIT VALUES'!$D$42*'UNIT VALUES'!$D$44), IF(U899&gt;V899, Q899*'UNIT VALUES'!$D$29*'UNIT VALUES'!$D$36, Q899*'UNIT VALUES'!$D$31*'UNIT VALUES'!$D$36)),0)</f>
        <v>296517</v>
      </c>
      <c r="AA899" s="168">
        <f>ROUND(IF(C899="22", IF(U899&gt;V899,0,R899*'UNIT VALUES'!$D$43*'UNIT VALUES'!$D$44),IF(CALCS!U899&gt;CALCS!V899,0,CALCS!R899*'UNIT VALUES'!$D$34*'UNIT VALUES'!$D$36)), 0)</f>
        <v>856172</v>
      </c>
      <c r="AB899" s="168">
        <f>ROUND(IF(C899="22",IF(U899&gt;V899,S899*'UNIT VALUES'!$D$40*'UNIT VALUES'!$D$44,0),IF(U899&gt;V899,S899*'UNIT VALUES'!$D$30*'UNIT VALUES'!$D$36)), 0)</f>
        <v>0</v>
      </c>
      <c r="AC899" s="168">
        <f>ROUND(IF(U899&gt;V899,0,IF(T899&gt;1, IF(C899="66", T899*'UNIT VALUES'!$D$33*'UNIT VALUES'!$D$36,T899*'UNIT VALUES'!$D$32*'UNIT VALUES'!$D$36),0)),0)</f>
        <v>178137</v>
      </c>
      <c r="AD899" t="str">
        <f t="shared" si="30"/>
        <v>399151</v>
      </c>
    </row>
    <row r="900" spans="1:30" x14ac:dyDescent="0.25">
      <c r="A900" s="176" t="s">
        <v>6414</v>
      </c>
      <c r="B900" s="176" t="s">
        <v>2377</v>
      </c>
      <c r="C900" s="176" t="s">
        <v>99</v>
      </c>
      <c r="D900" s="176" t="s">
        <v>100</v>
      </c>
      <c r="E900" s="176" t="s">
        <v>2378</v>
      </c>
      <c r="F900" s="176" t="s">
        <v>2471</v>
      </c>
      <c r="G900" s="176" t="s">
        <v>2084</v>
      </c>
      <c r="H900" s="176" t="s">
        <v>23</v>
      </c>
      <c r="I900" s="176" t="s">
        <v>23</v>
      </c>
      <c r="J900" s="176" t="s">
        <v>2381</v>
      </c>
      <c r="K900" s="176" t="s">
        <v>264</v>
      </c>
      <c r="L900" s="176" t="s">
        <v>6415</v>
      </c>
      <c r="M900" s="177">
        <v>179132</v>
      </c>
      <c r="N900" s="177">
        <v>179132</v>
      </c>
      <c r="O900" s="177">
        <v>266125</v>
      </c>
      <c r="P900" s="177">
        <v>0</v>
      </c>
      <c r="Q900" s="177">
        <v>16350</v>
      </c>
      <c r="R900" s="177">
        <v>7834</v>
      </c>
      <c r="S900" s="177">
        <v>584</v>
      </c>
      <c r="T900" s="24">
        <f>IF(P900&gt;0, ROUND(IF(IF(OR(C900="51", C900="52", C900="66"), (L900*'UNIT VALUES'!$C$26)-CALCS!P900,0)&gt;0, IF(OR(C900="51", C900="52", C900="66"), (L900*'UNIT VALUES'!$C$26)-CALCS!P900,0), 0), 0), ROUND(IF(IF(OR(C900="51", C900="52", C900="66"), (L900*'UNIT VALUES'!$C$26)-CALCS!O900,0)&gt;0, IF(OR(C900="51", C900="52", C900="66"), (L900*'UNIT VALUES'!$C$26)-CALCS!O900,0), 0), 0))</f>
        <v>0</v>
      </c>
      <c r="U900" s="25">
        <f>IF(C900="22", (O900*'UNIT VALUES'!$D$38)+(Q900*'UNIT VALUES'!$D$39)+(S900*'UNIT VALUES'!$D$40), (O900*'UNIT VALUES'!$D$28)+(Q900*'UNIT VALUES'!$D$29)+(S900*'UNIT VALUES'!$D$30))</f>
        <v>1105400.355319039</v>
      </c>
      <c r="V900" s="25">
        <f>IF(C900="22",(O900*'UNIT VALUES'!$D$41)+(Q900*'UNIT VALUES'!$D$42)+(R900*'UNIT VALUES'!$D$43),IF(C900="66",(Q900*'UNIT VALUES'!$D$31)+(T900*'UNIT VALUES'!$D$33)+(R900*'UNIT VALUES'!$D$34),(Q900*'UNIT VALUES'!$D$31)+(T900*'UNIT VALUES'!$D$32)+(R900*'UNIT VALUES'!$D$34)))</f>
        <v>915290.33271849726</v>
      </c>
      <c r="W900" s="25">
        <f t="shared" si="29"/>
        <v>1105400</v>
      </c>
      <c r="X900" s="30">
        <f>ROUND(IF(C900="22", W900*'UNIT VALUES'!$D$44, W900*'UNIT VALUES'!$D$36), 0)</f>
        <v>966341</v>
      </c>
      <c r="Y900" s="168">
        <f>ROUND(IF(C900="22", IF(U900&gt;V900,O900*'UNIT VALUES'!$D$38*'UNIT VALUES'!$D$44,O900*'UNIT VALUES'!$D$41*'UNIT VALUES'!$D$44),IF(U900&gt;V900, O900*'UNIT VALUES'!$D$28*'UNIT VALUES'!$D$36,0)), 0)</f>
        <v>483863</v>
      </c>
      <c r="Z900" s="168">
        <f>ROUND(IF(C900="22", IF(U900&gt;V900,Q900*'UNIT VALUES'!$D$39*'UNIT VALUES'!$D$44,Q900*'UNIT VALUES'!$D$42*'UNIT VALUES'!$D$44), IF(U900&gt;V900, Q900*'UNIT VALUES'!$D$29*'UNIT VALUES'!$D$36, Q900*'UNIT VALUES'!$D$31*'UNIT VALUES'!$D$36)),0)</f>
        <v>399135</v>
      </c>
      <c r="AA900" s="168">
        <f>ROUND(IF(C900="22", IF(U900&gt;V900,0,R900*'UNIT VALUES'!$D$43*'UNIT VALUES'!$D$44),IF(CALCS!U900&gt;CALCS!V900,0,CALCS!R900*'UNIT VALUES'!$D$34*'UNIT VALUES'!$D$36)), 0)</f>
        <v>0</v>
      </c>
      <c r="AB900" s="168">
        <f>ROUND(IF(C900="22",IF(U900&gt;V900,S900*'UNIT VALUES'!$D$40*'UNIT VALUES'!$D$44,0),IF(U900&gt;V900,S900*'UNIT VALUES'!$D$30*'UNIT VALUES'!$D$36)), 0)</f>
        <v>83344</v>
      </c>
      <c r="AC900" s="168">
        <f>ROUND(IF(U900&gt;V900,0,IF(T900&gt;1, IF(C900="66", T900*'UNIT VALUES'!$D$33*'UNIT VALUES'!$D$36,T900*'UNIT VALUES'!$D$32*'UNIT VALUES'!$D$36),0)),0)</f>
        <v>0</v>
      </c>
      <c r="AD900" t="str">
        <f t="shared" si="30"/>
        <v>399153</v>
      </c>
    </row>
    <row r="901" spans="1:30" x14ac:dyDescent="0.25">
      <c r="A901" s="176" t="s">
        <v>6416</v>
      </c>
      <c r="B901" s="176" t="s">
        <v>2377</v>
      </c>
      <c r="C901" s="176" t="s">
        <v>99</v>
      </c>
      <c r="D901" s="176" t="s">
        <v>100</v>
      </c>
      <c r="E901" s="176" t="s">
        <v>2378</v>
      </c>
      <c r="F901" s="176" t="s">
        <v>2473</v>
      </c>
      <c r="G901" s="176" t="s">
        <v>2474</v>
      </c>
      <c r="H901" s="176" t="s">
        <v>23</v>
      </c>
      <c r="I901" s="176" t="s">
        <v>23</v>
      </c>
      <c r="J901" s="176" t="s">
        <v>1554</v>
      </c>
      <c r="K901" s="176" t="s">
        <v>264</v>
      </c>
      <c r="L901" s="176" t="s">
        <v>6417</v>
      </c>
      <c r="M901" s="177">
        <v>0</v>
      </c>
      <c r="N901" s="177">
        <v>0</v>
      </c>
      <c r="O901" s="177">
        <v>219492</v>
      </c>
      <c r="P901" s="177">
        <v>0</v>
      </c>
      <c r="Q901" s="177">
        <v>11164</v>
      </c>
      <c r="R901" s="177">
        <v>4255</v>
      </c>
      <c r="S901" s="177">
        <v>463</v>
      </c>
      <c r="T901" s="24">
        <f>IF(P901&gt;0, ROUND(IF(IF(OR(C901="51", C901="52", C901="66"), (L901*'UNIT VALUES'!$C$26)-CALCS!P901,0)&gt;0, IF(OR(C901="51", C901="52", C901="66"), (L901*'UNIT VALUES'!$C$26)-CALCS!P901,0), 0), 0), ROUND(IF(IF(OR(C901="51", C901="52", C901="66"), (L901*'UNIT VALUES'!$C$26)-CALCS!O901,0)&gt;0, IF(OR(C901="51", C901="52", C901="66"), (L901*'UNIT VALUES'!$C$26)-CALCS!O901,0), 0), 0))</f>
        <v>0</v>
      </c>
      <c r="U901" s="25">
        <f>IF(C901="22", (O901*'UNIT VALUES'!$D$38)+(Q901*'UNIT VALUES'!$D$39)+(S901*'UNIT VALUES'!$D$40), (O901*'UNIT VALUES'!$D$28)+(Q901*'UNIT VALUES'!$D$29)+(S901*'UNIT VALUES'!$D$30))</f>
        <v>843840.83365685365</v>
      </c>
      <c r="V901" s="25">
        <f>IF(C901="22",(O901*'UNIT VALUES'!$D$41)+(Q901*'UNIT VALUES'!$D$42)+(R901*'UNIT VALUES'!$D$43),IF(C901="66",(Q901*'UNIT VALUES'!$D$31)+(T901*'UNIT VALUES'!$D$33)+(R901*'UNIT VALUES'!$D$34),(Q901*'UNIT VALUES'!$D$31)+(T901*'UNIT VALUES'!$D$32)+(R901*'UNIT VALUES'!$D$34)))</f>
        <v>535396.66544309701</v>
      </c>
      <c r="W901" s="25">
        <f t="shared" si="29"/>
        <v>843841</v>
      </c>
      <c r="X901" s="30">
        <f>ROUND(IF(C901="22", W901*'UNIT VALUES'!$D$44, W901*'UNIT VALUES'!$D$36), 0)</f>
        <v>737686</v>
      </c>
      <c r="Y901" s="168">
        <f>ROUND(IF(C901="22", IF(U901&gt;V901,O901*'UNIT VALUES'!$D$38*'UNIT VALUES'!$D$44,O901*'UNIT VALUES'!$D$41*'UNIT VALUES'!$D$44),IF(U901&gt;V901, O901*'UNIT VALUES'!$D$28*'UNIT VALUES'!$D$36,0)), 0)</f>
        <v>399076</v>
      </c>
      <c r="Z901" s="168">
        <f>ROUND(IF(C901="22", IF(U901&gt;V901,Q901*'UNIT VALUES'!$D$39*'UNIT VALUES'!$D$44,Q901*'UNIT VALUES'!$D$42*'UNIT VALUES'!$D$44), IF(U901&gt;V901, Q901*'UNIT VALUES'!$D$29*'UNIT VALUES'!$D$36, Q901*'UNIT VALUES'!$D$31*'UNIT VALUES'!$D$36)),0)</f>
        <v>272534</v>
      </c>
      <c r="AA901" s="168">
        <f>ROUND(IF(C901="22", IF(U901&gt;V901,0,R901*'UNIT VALUES'!$D$43*'UNIT VALUES'!$D$44),IF(CALCS!U901&gt;CALCS!V901,0,CALCS!R901*'UNIT VALUES'!$D$34*'UNIT VALUES'!$D$36)), 0)</f>
        <v>0</v>
      </c>
      <c r="AB901" s="168">
        <f>ROUND(IF(C901="22",IF(U901&gt;V901,S901*'UNIT VALUES'!$D$40*'UNIT VALUES'!$D$44,0),IF(U901&gt;V901,S901*'UNIT VALUES'!$D$30*'UNIT VALUES'!$D$36)), 0)</f>
        <v>66076</v>
      </c>
      <c r="AC901" s="168">
        <f>ROUND(IF(U901&gt;V901,0,IF(T901&gt;1, IF(C901="66", T901*'UNIT VALUES'!$D$33*'UNIT VALUES'!$D$36,T901*'UNIT VALUES'!$D$32*'UNIT VALUES'!$D$36),0)),0)</f>
        <v>0</v>
      </c>
      <c r="AD901" t="str">
        <f t="shared" si="30"/>
        <v>399165</v>
      </c>
    </row>
    <row r="902" spans="1:30" x14ac:dyDescent="0.25">
      <c r="A902" s="176" t="s">
        <v>6418</v>
      </c>
      <c r="B902" s="176" t="s">
        <v>2476</v>
      </c>
      <c r="C902" s="176" t="s">
        <v>19</v>
      </c>
      <c r="D902" s="176" t="s">
        <v>20</v>
      </c>
      <c r="E902" s="176" t="s">
        <v>2477</v>
      </c>
      <c r="F902" s="176" t="s">
        <v>4738</v>
      </c>
      <c r="G902" s="176" t="s">
        <v>22</v>
      </c>
      <c r="H902" s="176" t="s">
        <v>23</v>
      </c>
      <c r="I902" s="176" t="s">
        <v>23</v>
      </c>
      <c r="J902" s="176" t="s">
        <v>24</v>
      </c>
      <c r="K902" s="176" t="s">
        <v>3348</v>
      </c>
      <c r="L902" s="176" t="s">
        <v>4789</v>
      </c>
      <c r="M902" s="177">
        <v>3025787</v>
      </c>
      <c r="N902" s="177">
        <v>3025290</v>
      </c>
      <c r="O902" s="177">
        <v>1748193</v>
      </c>
      <c r="P902" s="177">
        <v>0</v>
      </c>
      <c r="Q902" s="177">
        <v>268737</v>
      </c>
      <c r="R902" s="177">
        <v>73534</v>
      </c>
      <c r="S902" s="177">
        <v>16422</v>
      </c>
      <c r="T902" s="24">
        <f>IF(P902&gt;0, ROUND(IF(IF(OR(C902="51", C902="52", C902="66"), (L902*'UNIT VALUES'!$C$26)-CALCS!P902,0)&gt;0, IF(OR(C902="51", C902="52", C902="66"), (L902*'UNIT VALUES'!$C$26)-CALCS!P902,0), 0), 0), ROUND(IF(IF(OR(C902="51", C902="52", C902="66"), (L902*'UNIT VALUES'!$C$26)-CALCS!O902,0)&gt;0, IF(OR(C902="51", C902="52", C902="66"), (L902*'UNIT VALUES'!$C$26)-CALCS!O902,0), 0), 0))</f>
        <v>0</v>
      </c>
      <c r="U902" s="25">
        <f>IF(C902="22", (O902*'UNIT VALUES'!$D$38)+(Q902*'UNIT VALUES'!$D$39)+(S902*'UNIT VALUES'!$D$40), (O902*'UNIT VALUES'!$D$28)+(Q902*'UNIT VALUES'!$D$29)+(S902*'UNIT VALUES'!$D$30))</f>
        <v>16711766.25736909</v>
      </c>
      <c r="V902" s="25">
        <f>IF(C902="22",(O902*'UNIT VALUES'!$D$41)+(Q902*'UNIT VALUES'!$D$42)+(R902*'UNIT VALUES'!$D$43),IF(C902="66",(Q902*'UNIT VALUES'!$D$31)+(T902*'UNIT VALUES'!$D$33)+(R902*'UNIT VALUES'!$D$34),(Q902*'UNIT VALUES'!$D$31)+(T902*'UNIT VALUES'!$D$32)+(R902*'UNIT VALUES'!$D$34)))</f>
        <v>13773603.375865493</v>
      </c>
      <c r="W902" s="25">
        <f t="shared" si="29"/>
        <v>16711766</v>
      </c>
      <c r="X902" s="30">
        <f>ROUND(IF(C902="22", W902*'UNIT VALUES'!$D$44, W902*'UNIT VALUES'!$D$36), 0)</f>
        <v>13902926</v>
      </c>
      <c r="Y902" s="168">
        <f>ROUND(IF(C902="22", IF(U902&gt;V902,O902*'UNIT VALUES'!$D$38*'UNIT VALUES'!$D$44,O902*'UNIT VALUES'!$D$41*'UNIT VALUES'!$D$44),IF(U902&gt;V902, O902*'UNIT VALUES'!$D$28*'UNIT VALUES'!$D$36,0)), 0)</f>
        <v>3203396</v>
      </c>
      <c r="Z902" s="168">
        <f>ROUND(IF(C902="22", IF(U902&gt;V902,Q902*'UNIT VALUES'!$D$39*'UNIT VALUES'!$D$44,Q902*'UNIT VALUES'!$D$42*'UNIT VALUES'!$D$44), IF(U902&gt;V902, Q902*'UNIT VALUES'!$D$29*'UNIT VALUES'!$D$36, Q902*'UNIT VALUES'!$D$31*'UNIT VALUES'!$D$36)),0)</f>
        <v>6908295</v>
      </c>
      <c r="AA902" s="168">
        <f>ROUND(IF(C902="22", IF(U902&gt;V902,0,R902*'UNIT VALUES'!$D$43*'UNIT VALUES'!$D$44),IF(CALCS!U902&gt;CALCS!V902,0,CALCS!R902*'UNIT VALUES'!$D$34*'UNIT VALUES'!$D$36)), 0)</f>
        <v>0</v>
      </c>
      <c r="AB902" s="168">
        <f>ROUND(IF(C902="22",IF(U902&gt;V902,S902*'UNIT VALUES'!$D$40*'UNIT VALUES'!$D$44,0),IF(U902&gt;V902,S902*'UNIT VALUES'!$D$30*'UNIT VALUES'!$D$36)), 0)</f>
        <v>3791235</v>
      </c>
      <c r="AC902" s="168">
        <f>ROUND(IF(U902&gt;V902,0,IF(T902&gt;1, IF(C902="66", T902*'UNIT VALUES'!$D$33*'UNIT VALUES'!$D$36,T902*'UNIT VALUES'!$D$32*'UNIT VALUES'!$D$36),0)),0)</f>
        <v>0</v>
      </c>
      <c r="AD902" t="str">
        <f t="shared" si="30"/>
        <v>409999</v>
      </c>
    </row>
    <row r="903" spans="1:30" x14ac:dyDescent="0.25">
      <c r="A903" s="176" t="s">
        <v>6419</v>
      </c>
      <c r="B903" s="176" t="s">
        <v>2476</v>
      </c>
      <c r="C903" s="176" t="s">
        <v>47</v>
      </c>
      <c r="D903" s="176" t="s">
        <v>48</v>
      </c>
      <c r="E903" s="176" t="s">
        <v>2477</v>
      </c>
      <c r="F903" s="176" t="s">
        <v>2479</v>
      </c>
      <c r="G903" s="176" t="s">
        <v>1583</v>
      </c>
      <c r="H903" s="176" t="s">
        <v>23</v>
      </c>
      <c r="I903" s="176" t="s">
        <v>2480</v>
      </c>
      <c r="J903" s="176" t="s">
        <v>2481</v>
      </c>
      <c r="K903" s="176" t="s">
        <v>3348</v>
      </c>
      <c r="L903" s="176" t="s">
        <v>6420</v>
      </c>
      <c r="M903" s="177">
        <v>34637</v>
      </c>
      <c r="N903" s="177">
        <v>34637</v>
      </c>
      <c r="O903" s="177">
        <v>91191</v>
      </c>
      <c r="P903" s="177">
        <v>0</v>
      </c>
      <c r="Q903" s="177">
        <v>8576</v>
      </c>
      <c r="R903" s="177">
        <v>563</v>
      </c>
      <c r="S903" s="177">
        <v>332</v>
      </c>
      <c r="T903" s="24">
        <f>IF(P903&gt;0, ROUND(IF(IF(OR(C903="51", C903="52", C903="66"), (L903*'UNIT VALUES'!$C$26)-CALCS!P903,0)&gt;0, IF(OR(C903="51", C903="52", C903="66"), (L903*'UNIT VALUES'!$C$26)-CALCS!P903,0), 0), 0), ROUND(IF(IF(OR(C903="51", C903="52", C903="66"), (L903*'UNIT VALUES'!$C$26)-CALCS!O903,0)&gt;0, IF(OR(C903="51", C903="52", C903="66"), (L903*'UNIT VALUES'!$C$26)-CALCS!O903,0), 0), 0))</f>
        <v>0</v>
      </c>
      <c r="U903" s="25">
        <f>IF(C903="22", (O903*'UNIT VALUES'!$D$38)+(Q903*'UNIT VALUES'!$D$39)+(S903*'UNIT VALUES'!$D$40), (O903*'UNIT VALUES'!$D$28)+(Q903*'UNIT VALUES'!$D$29)+(S903*'UNIT VALUES'!$D$30))</f>
        <v>483342.92715321871</v>
      </c>
      <c r="V903" s="25">
        <f>IF(C903="22",(O903*'UNIT VALUES'!$D$41)+(Q903*'UNIT VALUES'!$D$42)+(R903*'UNIT VALUES'!$D$43),IF(C903="66",(Q903*'UNIT VALUES'!$D$31)+(T903*'UNIT VALUES'!$D$33)+(R903*'UNIT VALUES'!$D$34),(Q903*'UNIT VALUES'!$D$31)+(T903*'UNIT VALUES'!$D$32)+(R903*'UNIT VALUES'!$D$34)))</f>
        <v>189781.21663743572</v>
      </c>
      <c r="W903" s="25">
        <f t="shared" si="29"/>
        <v>483343</v>
      </c>
      <c r="X903" s="30">
        <f>ROUND(IF(C903="22", W903*'UNIT VALUES'!$D$44, W903*'UNIT VALUES'!$D$36), 0)</f>
        <v>422539</v>
      </c>
      <c r="Y903" s="168">
        <f>ROUND(IF(C903="22", IF(U903&gt;V903,O903*'UNIT VALUES'!$D$38*'UNIT VALUES'!$D$44,O903*'UNIT VALUES'!$D$41*'UNIT VALUES'!$D$44),IF(U903&gt;V903, O903*'UNIT VALUES'!$D$28*'UNIT VALUES'!$D$36,0)), 0)</f>
        <v>165801</v>
      </c>
      <c r="Z903" s="168">
        <f>ROUND(IF(C903="22", IF(U903&gt;V903,Q903*'UNIT VALUES'!$D$39*'UNIT VALUES'!$D$44,Q903*'UNIT VALUES'!$D$42*'UNIT VALUES'!$D$44), IF(U903&gt;V903, Q903*'UNIT VALUES'!$D$29*'UNIT VALUES'!$D$36, Q903*'UNIT VALUES'!$D$31*'UNIT VALUES'!$D$36)),0)</f>
        <v>209356</v>
      </c>
      <c r="AA903" s="168">
        <f>ROUND(IF(C903="22", IF(U903&gt;V903,0,R903*'UNIT VALUES'!$D$43*'UNIT VALUES'!$D$44),IF(CALCS!U903&gt;CALCS!V903,0,CALCS!R903*'UNIT VALUES'!$D$34*'UNIT VALUES'!$D$36)), 0)</f>
        <v>0</v>
      </c>
      <c r="AB903" s="168">
        <f>ROUND(IF(C903="22",IF(U903&gt;V903,S903*'UNIT VALUES'!$D$40*'UNIT VALUES'!$D$44,0),IF(U903&gt;V903,S903*'UNIT VALUES'!$D$30*'UNIT VALUES'!$D$36)), 0)</f>
        <v>47381</v>
      </c>
      <c r="AC903" s="168">
        <f>ROUND(IF(U903&gt;V903,0,IF(T903&gt;1, IF(C903="66", T903*'UNIT VALUES'!$D$33*'UNIT VALUES'!$D$36,T903*'UNIT VALUES'!$D$32*'UNIT VALUES'!$D$36),0)),0)</f>
        <v>0</v>
      </c>
      <c r="AD903" t="str">
        <f t="shared" si="30"/>
        <v>400918</v>
      </c>
    </row>
    <row r="904" spans="1:30" x14ac:dyDescent="0.25">
      <c r="A904" s="176" t="s">
        <v>6421</v>
      </c>
      <c r="B904" s="176" t="s">
        <v>2476</v>
      </c>
      <c r="C904" s="176" t="s">
        <v>47</v>
      </c>
      <c r="D904" s="176" t="s">
        <v>48</v>
      </c>
      <c r="E904" s="176" t="s">
        <v>2477</v>
      </c>
      <c r="F904" s="176" t="s">
        <v>974</v>
      </c>
      <c r="G904" s="176" t="s">
        <v>461</v>
      </c>
      <c r="H904" s="176" t="s">
        <v>23</v>
      </c>
      <c r="I904" s="176" t="s">
        <v>2483</v>
      </c>
      <c r="J904" s="176" t="s">
        <v>6422</v>
      </c>
      <c r="K904" s="176" t="s">
        <v>3348</v>
      </c>
      <c r="L904" s="176" t="s">
        <v>6423</v>
      </c>
      <c r="M904" s="177">
        <v>50363</v>
      </c>
      <c r="N904" s="177">
        <v>50363</v>
      </c>
      <c r="O904" s="177">
        <v>51004</v>
      </c>
      <c r="P904" s="177">
        <v>0</v>
      </c>
      <c r="Q904" s="177">
        <v>6645</v>
      </c>
      <c r="R904" s="177">
        <v>2888</v>
      </c>
      <c r="S904" s="177">
        <v>631</v>
      </c>
      <c r="T904" s="24">
        <f>IF(P904&gt;0, ROUND(IF(IF(OR(C904="51", C904="52", C904="66"), (L904*'UNIT VALUES'!$C$26)-CALCS!P904,0)&gt;0, IF(OR(C904="51", C904="52", C904="66"), (L904*'UNIT VALUES'!$C$26)-CALCS!P904,0), 0), 0), ROUND(IF(IF(OR(C904="51", C904="52", C904="66"), (L904*'UNIT VALUES'!$C$26)-CALCS!O904,0)&gt;0, IF(OR(C904="51", C904="52", C904="66"), (L904*'UNIT VALUES'!$C$26)-CALCS!O904,0), 0), 0))</f>
        <v>10385</v>
      </c>
      <c r="U904" s="25">
        <f>IF(C904="22", (O904*'UNIT VALUES'!$D$38)+(Q904*'UNIT VALUES'!$D$39)+(S904*'UNIT VALUES'!$D$40), (O904*'UNIT VALUES'!$D$28)+(Q904*'UNIT VALUES'!$D$29)+(S904*'UNIT VALUES'!$D$30))</f>
        <v>394650.15999662527</v>
      </c>
      <c r="V904" s="25">
        <f>IF(C904="22",(O904*'UNIT VALUES'!$D$41)+(Q904*'UNIT VALUES'!$D$42)+(R904*'UNIT VALUES'!$D$43),IF(C904="66",(Q904*'UNIT VALUES'!$D$31)+(T904*'UNIT VALUES'!$D$33)+(R904*'UNIT VALUES'!$D$34),(Q904*'UNIT VALUES'!$D$31)+(T904*'UNIT VALUES'!$D$32)+(R904*'UNIT VALUES'!$D$34)))</f>
        <v>478781.23741004884</v>
      </c>
      <c r="W904" s="25">
        <f t="shared" si="29"/>
        <v>478781</v>
      </c>
      <c r="X904" s="30">
        <f>ROUND(IF(C904="22", W904*'UNIT VALUES'!$D$44, W904*'UNIT VALUES'!$D$36), 0)</f>
        <v>418551</v>
      </c>
      <c r="Y904" s="168">
        <f>ROUND(IF(C904="22", IF(U904&gt;V904,O904*'UNIT VALUES'!$D$38*'UNIT VALUES'!$D$44,O904*'UNIT VALUES'!$D$41*'UNIT VALUES'!$D$44),IF(U904&gt;V904, O904*'UNIT VALUES'!$D$28*'UNIT VALUES'!$D$36,0)), 0)</f>
        <v>0</v>
      </c>
      <c r="Z904" s="168">
        <f>ROUND(IF(C904="22", IF(U904&gt;V904,Q904*'UNIT VALUES'!$D$39*'UNIT VALUES'!$D$44,Q904*'UNIT VALUES'!$D$42*'UNIT VALUES'!$D$44), IF(U904&gt;V904, Q904*'UNIT VALUES'!$D$29*'UNIT VALUES'!$D$36, Q904*'UNIT VALUES'!$D$31*'UNIT VALUES'!$D$36)),0)</f>
        <v>97330</v>
      </c>
      <c r="AA904" s="168">
        <f>ROUND(IF(C904="22", IF(U904&gt;V904,0,R904*'UNIT VALUES'!$D$43*'UNIT VALUES'!$D$44),IF(CALCS!U904&gt;CALCS!V904,0,CALCS!R904*'UNIT VALUES'!$D$34*'UNIT VALUES'!$D$36)), 0)</f>
        <v>206689</v>
      </c>
      <c r="AB904" s="168">
        <f>ROUND(IF(C904="22",IF(U904&gt;V904,S904*'UNIT VALUES'!$D$40*'UNIT VALUES'!$D$44,0),IF(U904&gt;V904,S904*'UNIT VALUES'!$D$30*'UNIT VALUES'!$D$36)), 0)</f>
        <v>0</v>
      </c>
      <c r="AC904" s="168">
        <f>ROUND(IF(U904&gt;V904,0,IF(T904&gt;1, IF(C904="66", T904*'UNIT VALUES'!$D$33*'UNIT VALUES'!$D$36,T904*'UNIT VALUES'!$D$32*'UNIT VALUES'!$D$36),0)),0)</f>
        <v>114531</v>
      </c>
      <c r="AD904" t="str">
        <f t="shared" si="30"/>
        <v>400966</v>
      </c>
    </row>
    <row r="905" spans="1:30" x14ac:dyDescent="0.25">
      <c r="A905" s="176" t="s">
        <v>6424</v>
      </c>
      <c r="B905" s="176" t="s">
        <v>2476</v>
      </c>
      <c r="C905" s="176" t="s">
        <v>27</v>
      </c>
      <c r="D905" s="176" t="s">
        <v>28</v>
      </c>
      <c r="E905" s="176" t="s">
        <v>2477</v>
      </c>
      <c r="F905" s="176" t="s">
        <v>2485</v>
      </c>
      <c r="G905" s="176" t="s">
        <v>135</v>
      </c>
      <c r="H905" s="176" t="s">
        <v>23</v>
      </c>
      <c r="I905" s="176" t="s">
        <v>2486</v>
      </c>
      <c r="J905" s="176" t="s">
        <v>2487</v>
      </c>
      <c r="K905" s="176" t="s">
        <v>3348</v>
      </c>
      <c r="L905" s="176" t="s">
        <v>6425</v>
      </c>
      <c r="M905" s="177">
        <v>80054</v>
      </c>
      <c r="N905" s="177">
        <v>80054</v>
      </c>
      <c r="O905" s="177">
        <v>94653</v>
      </c>
      <c r="P905" s="177">
        <v>0</v>
      </c>
      <c r="Q905" s="177">
        <v>17489</v>
      </c>
      <c r="R905" s="177">
        <v>2061</v>
      </c>
      <c r="S905" s="177">
        <v>714</v>
      </c>
      <c r="T905" s="24">
        <f>IF(P905&gt;0, ROUND(IF(IF(OR(C905="51", C905="52", C905="66"), (L905*'UNIT VALUES'!$C$26)-CALCS!P905,0)&gt;0, IF(OR(C905="51", C905="52", C905="66"), (L905*'UNIT VALUES'!$C$26)-CALCS!P905,0), 0), 0), ROUND(IF(IF(OR(C905="51", C905="52", C905="66"), (L905*'UNIT VALUES'!$C$26)-CALCS!O905,0)&gt;0, IF(OR(C905="51", C905="52", C905="66"), (L905*'UNIT VALUES'!$C$26)-CALCS!O905,0), 0), 0))</f>
        <v>2816</v>
      </c>
      <c r="U905" s="25">
        <f>IF(C905="22", (O905*'UNIT VALUES'!$D$38)+(Q905*'UNIT VALUES'!$D$39)+(S905*'UNIT VALUES'!$D$40), (O905*'UNIT VALUES'!$D$28)+(Q905*'UNIT VALUES'!$D$29)+(S905*'UNIT VALUES'!$D$30))</f>
        <v>801798.65961553028</v>
      </c>
      <c r="V905" s="25">
        <f>IF(C905="22",(O905*'UNIT VALUES'!$D$41)+(Q905*'UNIT VALUES'!$D$42)+(R905*'UNIT VALUES'!$D$43),IF(C905="66",(Q905*'UNIT VALUES'!$D$31)+(T905*'UNIT VALUES'!$D$33)+(R905*'UNIT VALUES'!$D$34),(Q905*'UNIT VALUES'!$D$31)+(T905*'UNIT VALUES'!$D$32)+(R905*'UNIT VALUES'!$D$34)))</f>
        <v>497280.05845966004</v>
      </c>
      <c r="W905" s="25">
        <f t="shared" si="29"/>
        <v>801799</v>
      </c>
      <c r="X905" s="30">
        <f>ROUND(IF(C905="22", W905*'UNIT VALUES'!$D$44, W905*'UNIT VALUES'!$D$36), 0)</f>
        <v>700933</v>
      </c>
      <c r="Y905" s="168">
        <f>ROUND(IF(C905="22", IF(U905&gt;V905,O905*'UNIT VALUES'!$D$38*'UNIT VALUES'!$D$44,O905*'UNIT VALUES'!$D$41*'UNIT VALUES'!$D$44),IF(U905&gt;V905, O905*'UNIT VALUES'!$D$28*'UNIT VALUES'!$D$36,0)), 0)</f>
        <v>172096</v>
      </c>
      <c r="Z905" s="168">
        <f>ROUND(IF(C905="22", IF(U905&gt;V905,Q905*'UNIT VALUES'!$D$39*'UNIT VALUES'!$D$44,Q905*'UNIT VALUES'!$D$42*'UNIT VALUES'!$D$44), IF(U905&gt;V905, Q905*'UNIT VALUES'!$D$29*'UNIT VALUES'!$D$36, Q905*'UNIT VALUES'!$D$31*'UNIT VALUES'!$D$36)),0)</f>
        <v>426940</v>
      </c>
      <c r="AA905" s="168">
        <f>ROUND(IF(C905="22", IF(U905&gt;V905,0,R905*'UNIT VALUES'!$D$43*'UNIT VALUES'!$D$44),IF(CALCS!U905&gt;CALCS!V905,0,CALCS!R905*'UNIT VALUES'!$D$34*'UNIT VALUES'!$D$36)), 0)</f>
        <v>0</v>
      </c>
      <c r="AB905" s="168">
        <f>ROUND(IF(C905="22",IF(U905&gt;V905,S905*'UNIT VALUES'!$D$40*'UNIT VALUES'!$D$44,0),IF(U905&gt;V905,S905*'UNIT VALUES'!$D$30*'UNIT VALUES'!$D$36)), 0)</f>
        <v>101897</v>
      </c>
      <c r="AC905" s="168">
        <f>ROUND(IF(U905&gt;V905,0,IF(T905&gt;1, IF(C905="66", T905*'UNIT VALUES'!$D$33*'UNIT VALUES'!$D$36,T905*'UNIT VALUES'!$D$32*'UNIT VALUES'!$D$36),0)),0)</f>
        <v>0</v>
      </c>
      <c r="AD905" t="str">
        <f t="shared" si="30"/>
        <v>401734</v>
      </c>
    </row>
    <row r="906" spans="1:30" x14ac:dyDescent="0.25">
      <c r="A906" s="176" t="s">
        <v>6426</v>
      </c>
      <c r="B906" s="176" t="s">
        <v>2476</v>
      </c>
      <c r="C906" s="176" t="s">
        <v>47</v>
      </c>
      <c r="D906" s="176" t="s">
        <v>48</v>
      </c>
      <c r="E906" s="176" t="s">
        <v>2477</v>
      </c>
      <c r="F906" s="176" t="s">
        <v>2165</v>
      </c>
      <c r="G906" s="176" t="s">
        <v>1583</v>
      </c>
      <c r="H906" s="176" t="s">
        <v>23</v>
      </c>
      <c r="I906" s="176" t="s">
        <v>2489</v>
      </c>
      <c r="J906" s="176" t="s">
        <v>2481</v>
      </c>
      <c r="K906" s="176" t="s">
        <v>3348</v>
      </c>
      <c r="L906" s="176" t="s">
        <v>6427</v>
      </c>
      <c r="M906" s="177">
        <v>49559</v>
      </c>
      <c r="N906" s="177">
        <v>49559</v>
      </c>
      <c r="O906" s="177">
        <v>57305</v>
      </c>
      <c r="P906" s="177">
        <v>0</v>
      </c>
      <c r="Q906" s="177">
        <v>8921</v>
      </c>
      <c r="R906" s="177">
        <v>285</v>
      </c>
      <c r="S906" s="177">
        <v>557</v>
      </c>
      <c r="T906" s="24">
        <f>IF(P906&gt;0, ROUND(IF(IF(OR(C906="51", C906="52", C906="66"), (L906*'UNIT VALUES'!$C$26)-CALCS!P906,0)&gt;0, IF(OR(C906="51", C906="52", C906="66"), (L906*'UNIT VALUES'!$C$26)-CALCS!P906,0), 0), 0), ROUND(IF(IF(OR(C906="51", C906="52", C906="66"), (L906*'UNIT VALUES'!$C$26)-CALCS!O906,0)&gt;0, IF(OR(C906="51", C906="52", C906="66"), (L906*'UNIT VALUES'!$C$26)-CALCS!O906,0), 0), 0))</f>
        <v>0</v>
      </c>
      <c r="U906" s="25">
        <f>IF(C906="22", (O906*'UNIT VALUES'!$D$38)+(Q906*'UNIT VALUES'!$D$39)+(S906*'UNIT VALUES'!$D$40), (O906*'UNIT VALUES'!$D$28)+(Q906*'UNIT VALUES'!$D$29)+(S906*'UNIT VALUES'!$D$30))</f>
        <v>459231.50025616039</v>
      </c>
      <c r="V906" s="25">
        <f>IF(C906="22",(O906*'UNIT VALUES'!$D$41)+(Q906*'UNIT VALUES'!$D$42)+(R906*'UNIT VALUES'!$D$43),IF(C906="66",(Q906*'UNIT VALUES'!$D$31)+(T906*'UNIT VALUES'!$D$33)+(R906*'UNIT VALUES'!$D$34),(Q906*'UNIT VALUES'!$D$31)+(T906*'UNIT VALUES'!$D$32)+(R906*'UNIT VALUES'!$D$34)))</f>
        <v>172802.5673739856</v>
      </c>
      <c r="W906" s="25">
        <f t="shared" si="29"/>
        <v>459232</v>
      </c>
      <c r="X906" s="30">
        <f>ROUND(IF(C906="22", W906*'UNIT VALUES'!$D$44, W906*'UNIT VALUES'!$D$36), 0)</f>
        <v>401461</v>
      </c>
      <c r="Y906" s="168">
        <f>ROUND(IF(C906="22", IF(U906&gt;V906,O906*'UNIT VALUES'!$D$38*'UNIT VALUES'!$D$44,O906*'UNIT VALUES'!$D$41*'UNIT VALUES'!$D$44),IF(U906&gt;V906, O906*'UNIT VALUES'!$D$28*'UNIT VALUES'!$D$36,0)), 0)</f>
        <v>104191</v>
      </c>
      <c r="Z906" s="168">
        <f>ROUND(IF(C906="22", IF(U906&gt;V906,Q906*'UNIT VALUES'!$D$39*'UNIT VALUES'!$D$44,Q906*'UNIT VALUES'!$D$42*'UNIT VALUES'!$D$44), IF(U906&gt;V906, Q906*'UNIT VALUES'!$D$29*'UNIT VALUES'!$D$36, Q906*'UNIT VALUES'!$D$31*'UNIT VALUES'!$D$36)),0)</f>
        <v>217779</v>
      </c>
      <c r="AA906" s="168">
        <f>ROUND(IF(C906="22", IF(U906&gt;V906,0,R906*'UNIT VALUES'!$D$43*'UNIT VALUES'!$D$44),IF(CALCS!U906&gt;CALCS!V906,0,CALCS!R906*'UNIT VALUES'!$D$34*'UNIT VALUES'!$D$36)), 0)</f>
        <v>0</v>
      </c>
      <c r="AB906" s="168">
        <f>ROUND(IF(C906="22",IF(U906&gt;V906,S906*'UNIT VALUES'!$D$40*'UNIT VALUES'!$D$44,0),IF(U906&gt;V906,S906*'UNIT VALUES'!$D$30*'UNIT VALUES'!$D$36)), 0)</f>
        <v>79491</v>
      </c>
      <c r="AC906" s="168">
        <f>ROUND(IF(U906&gt;V906,0,IF(T906&gt;1, IF(C906="66", T906*'UNIT VALUES'!$D$33*'UNIT VALUES'!$D$36,T906*'UNIT VALUES'!$D$32*'UNIT VALUES'!$D$36),0)),0)</f>
        <v>0</v>
      </c>
      <c r="AD906" t="str">
        <f t="shared" si="30"/>
        <v>402016</v>
      </c>
    </row>
    <row r="907" spans="1:30" x14ac:dyDescent="0.25">
      <c r="A907" s="176" t="s">
        <v>6428</v>
      </c>
      <c r="B907" s="176" t="s">
        <v>2476</v>
      </c>
      <c r="C907" s="176" t="s">
        <v>47</v>
      </c>
      <c r="D907" s="176" t="s">
        <v>48</v>
      </c>
      <c r="E907" s="176" t="s">
        <v>2477</v>
      </c>
      <c r="F907" s="176" t="s">
        <v>440</v>
      </c>
      <c r="G907" s="176" t="s">
        <v>215</v>
      </c>
      <c r="H907" s="176" t="s">
        <v>23</v>
      </c>
      <c r="I907" s="176" t="s">
        <v>2491</v>
      </c>
      <c r="J907" s="176" t="s">
        <v>2481</v>
      </c>
      <c r="K907" s="176" t="s">
        <v>3348</v>
      </c>
      <c r="L907" s="176" t="s">
        <v>4996</v>
      </c>
      <c r="M907" s="177">
        <v>0</v>
      </c>
      <c r="N907" s="177">
        <v>0</v>
      </c>
      <c r="O907" s="177">
        <v>61415</v>
      </c>
      <c r="P907" s="177">
        <v>0</v>
      </c>
      <c r="Q907" s="177">
        <v>5921</v>
      </c>
      <c r="R907" s="177">
        <v>173</v>
      </c>
      <c r="S907" s="177">
        <v>460</v>
      </c>
      <c r="T907" s="24">
        <f>IF(P907&gt;0, ROUND(IF(IF(OR(C907="51", C907="52", C907="66"), (L907*'UNIT VALUES'!$C$26)-CALCS!P907,0)&gt;0, IF(OR(C907="51", C907="52", C907="66"), (L907*'UNIT VALUES'!$C$26)-CALCS!P907,0), 0), 0), ROUND(IF(IF(OR(C907="51", C907="52", C907="66"), (L907*'UNIT VALUES'!$C$26)-CALCS!O907,0)&gt;0, IF(OR(C907="51", C907="52", C907="66"), (L907*'UNIT VALUES'!$C$26)-CALCS!O907,0), 0), 0))</f>
        <v>0</v>
      </c>
      <c r="U907" s="25">
        <f>IF(C907="22", (O907*'UNIT VALUES'!$D$38)+(Q907*'UNIT VALUES'!$D$39)+(S907*'UNIT VALUES'!$D$40), (O907*'UNIT VALUES'!$D$28)+(Q907*'UNIT VALUES'!$D$29)+(S907*'UNIT VALUES'!$D$30))</f>
        <v>368169.84444703802</v>
      </c>
      <c r="V907" s="25">
        <f>IF(C907="22",(O907*'UNIT VALUES'!$D$41)+(Q907*'UNIT VALUES'!$D$42)+(R907*'UNIT VALUES'!$D$43),IF(C907="66",(Q907*'UNIT VALUES'!$D$31)+(T907*'UNIT VALUES'!$D$33)+(R907*'UNIT VALUES'!$D$34),(Q907*'UNIT VALUES'!$D$31)+(T907*'UNIT VALUES'!$D$32)+(R907*'UNIT VALUES'!$D$34)))</f>
        <v>113368.75660263195</v>
      </c>
      <c r="W907" s="25">
        <f t="shared" si="29"/>
        <v>368170</v>
      </c>
      <c r="X907" s="30">
        <f>ROUND(IF(C907="22", W907*'UNIT VALUES'!$D$44, W907*'UNIT VALUES'!$D$36), 0)</f>
        <v>321854</v>
      </c>
      <c r="Y907" s="168">
        <f>ROUND(IF(C907="22", IF(U907&gt;V907,O907*'UNIT VALUES'!$D$38*'UNIT VALUES'!$D$44,O907*'UNIT VALUES'!$D$41*'UNIT VALUES'!$D$44),IF(U907&gt;V907, O907*'UNIT VALUES'!$D$28*'UNIT VALUES'!$D$36,0)), 0)</f>
        <v>111663</v>
      </c>
      <c r="Z907" s="168">
        <f>ROUND(IF(C907="22", IF(U907&gt;V907,Q907*'UNIT VALUES'!$D$39*'UNIT VALUES'!$D$44,Q907*'UNIT VALUES'!$D$42*'UNIT VALUES'!$D$44), IF(U907&gt;V907, Q907*'UNIT VALUES'!$D$29*'UNIT VALUES'!$D$36, Q907*'UNIT VALUES'!$D$31*'UNIT VALUES'!$D$36)),0)</f>
        <v>144543</v>
      </c>
      <c r="AA907" s="168">
        <f>ROUND(IF(C907="22", IF(U907&gt;V907,0,R907*'UNIT VALUES'!$D$43*'UNIT VALUES'!$D$44),IF(CALCS!U907&gt;CALCS!V907,0,CALCS!R907*'UNIT VALUES'!$D$34*'UNIT VALUES'!$D$36)), 0)</f>
        <v>0</v>
      </c>
      <c r="AB907" s="168">
        <f>ROUND(IF(C907="22",IF(U907&gt;V907,S907*'UNIT VALUES'!$D$40*'UNIT VALUES'!$D$44,0),IF(U907&gt;V907,S907*'UNIT VALUES'!$D$30*'UNIT VALUES'!$D$36)), 0)</f>
        <v>65648</v>
      </c>
      <c r="AC907" s="168">
        <f>ROUND(IF(U907&gt;V907,0,IF(T907&gt;1, IF(C907="66", T907*'UNIT VALUES'!$D$33*'UNIT VALUES'!$D$36,T907*'UNIT VALUES'!$D$32*'UNIT VALUES'!$D$36),0)),0)</f>
        <v>0</v>
      </c>
      <c r="AD907" t="str">
        <f t="shared" si="30"/>
        <v>402046</v>
      </c>
    </row>
    <row r="908" spans="1:30" x14ac:dyDescent="0.25">
      <c r="A908" s="176" t="s">
        <v>6429</v>
      </c>
      <c r="B908" s="176" t="s">
        <v>2476</v>
      </c>
      <c r="C908" s="176" t="s">
        <v>47</v>
      </c>
      <c r="D908" s="176" t="s">
        <v>48</v>
      </c>
      <c r="E908" s="176" t="s">
        <v>2477</v>
      </c>
      <c r="F908" s="176" t="s">
        <v>1521</v>
      </c>
      <c r="G908" s="176" t="s">
        <v>215</v>
      </c>
      <c r="H908" s="176" t="s">
        <v>23</v>
      </c>
      <c r="I908" s="176" t="s">
        <v>2493</v>
      </c>
      <c r="J908" s="176" t="s">
        <v>2481</v>
      </c>
      <c r="K908" s="176" t="s">
        <v>3348</v>
      </c>
      <c r="L908" s="176" t="s">
        <v>6430</v>
      </c>
      <c r="M908" s="177">
        <v>68020</v>
      </c>
      <c r="N908" s="177">
        <v>68020</v>
      </c>
      <c r="O908" s="177">
        <v>122180</v>
      </c>
      <c r="P908" s="177">
        <v>0</v>
      </c>
      <c r="Q908" s="177">
        <v>19704</v>
      </c>
      <c r="R908" s="177">
        <v>1993</v>
      </c>
      <c r="S908" s="177">
        <v>984</v>
      </c>
      <c r="T908" s="24">
        <f>IF(P908&gt;0, ROUND(IF(IF(OR(C908="51", C908="52", C908="66"), (L908*'UNIT VALUES'!$C$26)-CALCS!P908,0)&gt;0, IF(OR(C908="51", C908="52", C908="66"), (L908*'UNIT VALUES'!$C$26)-CALCS!P908,0), 0), 0), ROUND(IF(IF(OR(C908="51", C908="52", C908="66"), (L908*'UNIT VALUES'!$C$26)-CALCS!O908,0)&gt;0, IF(OR(C908="51", C908="52", C908="66"), (L908*'UNIT VALUES'!$C$26)-CALCS!O908,0), 0), 0))</f>
        <v>0</v>
      </c>
      <c r="U908" s="25">
        <f>IF(C908="22", (O908*'UNIT VALUES'!$D$38)+(Q908*'UNIT VALUES'!$D$39)+(S908*'UNIT VALUES'!$D$40), (O908*'UNIT VALUES'!$D$28)+(Q908*'UNIT VALUES'!$D$29)+(S908*'UNIT VALUES'!$D$30))</f>
        <v>964980.75993733248</v>
      </c>
      <c r="V908" s="25">
        <f>IF(C908="22",(O908*'UNIT VALUES'!$D$41)+(Q908*'UNIT VALUES'!$D$42)+(R908*'UNIT VALUES'!$D$43),IF(C908="66",(Q908*'UNIT VALUES'!$D$31)+(T908*'UNIT VALUES'!$D$33)+(R908*'UNIT VALUES'!$D$34),(Q908*'UNIT VALUES'!$D$31)+(T908*'UNIT VALUES'!$D$32)+(R908*'UNIT VALUES'!$D$34)))</f>
        <v>493299.80406996718</v>
      </c>
      <c r="W908" s="25">
        <f t="shared" si="29"/>
        <v>964981</v>
      </c>
      <c r="X908" s="30">
        <f>ROUND(IF(C908="22", W908*'UNIT VALUES'!$D$44, W908*'UNIT VALUES'!$D$36), 0)</f>
        <v>843587</v>
      </c>
      <c r="Y908" s="168">
        <f>ROUND(IF(C908="22", IF(U908&gt;V908,O908*'UNIT VALUES'!$D$38*'UNIT VALUES'!$D$44,O908*'UNIT VALUES'!$D$41*'UNIT VALUES'!$D$44),IF(U908&gt;V908, O908*'UNIT VALUES'!$D$28*'UNIT VALUES'!$D$36,0)), 0)</f>
        <v>222145</v>
      </c>
      <c r="Z908" s="168">
        <f>ROUND(IF(C908="22", IF(U908&gt;V908,Q908*'UNIT VALUES'!$D$39*'UNIT VALUES'!$D$44,Q908*'UNIT VALUES'!$D$42*'UNIT VALUES'!$D$44), IF(U908&gt;V908, Q908*'UNIT VALUES'!$D$29*'UNIT VALUES'!$D$36, Q908*'UNIT VALUES'!$D$31*'UNIT VALUES'!$D$36)),0)</f>
        <v>481012</v>
      </c>
      <c r="AA908" s="168">
        <f>ROUND(IF(C908="22", IF(U908&gt;V908,0,R908*'UNIT VALUES'!$D$43*'UNIT VALUES'!$D$44),IF(CALCS!U908&gt;CALCS!V908,0,CALCS!R908*'UNIT VALUES'!$D$34*'UNIT VALUES'!$D$36)), 0)</f>
        <v>0</v>
      </c>
      <c r="AB908" s="168">
        <f>ROUND(IF(C908="22",IF(U908&gt;V908,S908*'UNIT VALUES'!$D$40*'UNIT VALUES'!$D$44,0),IF(U908&gt;V908,S908*'UNIT VALUES'!$D$30*'UNIT VALUES'!$D$36)), 0)</f>
        <v>140430</v>
      </c>
      <c r="AC908" s="168">
        <f>ROUND(IF(U908&gt;V908,0,IF(T908&gt;1, IF(C908="66", T908*'UNIT VALUES'!$D$33*'UNIT VALUES'!$D$36,T908*'UNIT VALUES'!$D$32*'UNIT VALUES'!$D$36),0)),0)</f>
        <v>0</v>
      </c>
      <c r="AD908" t="str">
        <f t="shared" si="30"/>
        <v>402190</v>
      </c>
    </row>
    <row r="909" spans="1:30" x14ac:dyDescent="0.25">
      <c r="A909" s="176" t="s">
        <v>6431</v>
      </c>
      <c r="B909" s="176" t="s">
        <v>2476</v>
      </c>
      <c r="C909" s="176" t="s">
        <v>27</v>
      </c>
      <c r="D909" s="176" t="s">
        <v>28</v>
      </c>
      <c r="E909" s="176" t="s">
        <v>2477</v>
      </c>
      <c r="F909" s="176" t="s">
        <v>94</v>
      </c>
      <c r="G909" s="176" t="s">
        <v>22</v>
      </c>
      <c r="H909" s="176" t="s">
        <v>23</v>
      </c>
      <c r="I909" s="176" t="s">
        <v>193</v>
      </c>
      <c r="J909" s="176" t="s">
        <v>2481</v>
      </c>
      <c r="K909" s="176" t="s">
        <v>3348</v>
      </c>
      <c r="L909" s="176" t="s">
        <v>6432</v>
      </c>
      <c r="M909" s="177">
        <v>404551</v>
      </c>
      <c r="N909" s="177">
        <v>403213</v>
      </c>
      <c r="O909" s="177">
        <v>638367</v>
      </c>
      <c r="P909" s="177">
        <v>0</v>
      </c>
      <c r="Q909" s="177">
        <v>109301</v>
      </c>
      <c r="R909" s="177">
        <v>23861</v>
      </c>
      <c r="S909" s="177">
        <v>7513</v>
      </c>
      <c r="T909" s="24">
        <f>IF(P909&gt;0, ROUND(IF(IF(OR(C909="51", C909="52", C909="66"), (L909*'UNIT VALUES'!$C$26)-CALCS!P909,0)&gt;0, IF(OR(C909="51", C909="52", C909="66"), (L909*'UNIT VALUES'!$C$26)-CALCS!P909,0), 0), 0), ROUND(IF(IF(OR(C909="51", C909="52", C909="66"), (L909*'UNIT VALUES'!$C$26)-CALCS!O909,0)&gt;0, IF(OR(C909="51", C909="52", C909="66"), (L909*'UNIT VALUES'!$C$26)-CALCS!O909,0), 0), 0))</f>
        <v>0</v>
      </c>
      <c r="U909" s="25">
        <f>IF(C909="22", (O909*'UNIT VALUES'!$D$38)+(Q909*'UNIT VALUES'!$D$39)+(S909*'UNIT VALUES'!$D$40), (O909*'UNIT VALUES'!$D$28)+(Q909*'UNIT VALUES'!$D$29)+(S909*'UNIT VALUES'!$D$30))</f>
        <v>5606394.6086575054</v>
      </c>
      <c r="V909" s="25">
        <f>IF(C909="22",(O909*'UNIT VALUES'!$D$41)+(Q909*'UNIT VALUES'!$D$42)+(R909*'UNIT VALUES'!$D$43),IF(C909="66",(Q909*'UNIT VALUES'!$D$31)+(T909*'UNIT VALUES'!$D$33)+(R909*'UNIT VALUES'!$D$34),(Q909*'UNIT VALUES'!$D$31)+(T909*'UNIT VALUES'!$D$32)+(R909*'UNIT VALUES'!$D$34)))</f>
        <v>3784760.4476026003</v>
      </c>
      <c r="W909" s="25">
        <f t="shared" si="29"/>
        <v>5606395</v>
      </c>
      <c r="X909" s="30">
        <f>ROUND(IF(C909="22", W909*'UNIT VALUES'!$D$44, W909*'UNIT VALUES'!$D$36), 0)</f>
        <v>4901114</v>
      </c>
      <c r="Y909" s="168">
        <f>ROUND(IF(C909="22", IF(U909&gt;V909,O909*'UNIT VALUES'!$D$38*'UNIT VALUES'!$D$44,O909*'UNIT VALUES'!$D$41*'UNIT VALUES'!$D$44),IF(U909&gt;V909, O909*'UNIT VALUES'!$D$28*'UNIT VALUES'!$D$36,0)), 0)</f>
        <v>1160665</v>
      </c>
      <c r="Z909" s="168">
        <f>ROUND(IF(C909="22", IF(U909&gt;V909,Q909*'UNIT VALUES'!$D$39*'UNIT VALUES'!$D$44,Q909*'UNIT VALUES'!$D$42*'UNIT VALUES'!$D$44), IF(U909&gt;V909, Q909*'UNIT VALUES'!$D$29*'UNIT VALUES'!$D$36, Q909*'UNIT VALUES'!$D$31*'UNIT VALUES'!$D$36)),0)</f>
        <v>2668245</v>
      </c>
      <c r="AA909" s="168">
        <f>ROUND(IF(C909="22", IF(U909&gt;V909,0,R909*'UNIT VALUES'!$D$43*'UNIT VALUES'!$D$44),IF(CALCS!U909&gt;CALCS!V909,0,CALCS!R909*'UNIT VALUES'!$D$34*'UNIT VALUES'!$D$36)), 0)</f>
        <v>0</v>
      </c>
      <c r="AB909" s="168">
        <f>ROUND(IF(C909="22",IF(U909&gt;V909,S909*'UNIT VALUES'!$D$40*'UNIT VALUES'!$D$44,0),IF(U909&gt;V909,S909*'UNIT VALUES'!$D$30*'UNIT VALUES'!$D$36)), 0)</f>
        <v>1072204</v>
      </c>
      <c r="AC909" s="168">
        <f>ROUND(IF(U909&gt;V909,0,IF(T909&gt;1, IF(C909="66", T909*'UNIT VALUES'!$D$33*'UNIT VALUES'!$D$36,T909*'UNIT VALUES'!$D$32*'UNIT VALUES'!$D$36),0)),0)</f>
        <v>0</v>
      </c>
      <c r="AD909" t="str">
        <f t="shared" si="30"/>
        <v>402268</v>
      </c>
    </row>
    <row r="910" spans="1:30" x14ac:dyDescent="0.25">
      <c r="A910" s="176" t="s">
        <v>5707</v>
      </c>
      <c r="B910" s="176" t="s">
        <v>2476</v>
      </c>
      <c r="C910" s="176" t="s">
        <v>47</v>
      </c>
      <c r="D910" s="176" t="s">
        <v>48</v>
      </c>
      <c r="E910" s="176" t="s">
        <v>2477</v>
      </c>
      <c r="F910" s="176" t="s">
        <v>2495</v>
      </c>
      <c r="G910" s="176" t="s">
        <v>95</v>
      </c>
      <c r="H910" s="176" t="s">
        <v>23</v>
      </c>
      <c r="I910" s="176" t="s">
        <v>2496</v>
      </c>
      <c r="J910" s="176" t="s">
        <v>24</v>
      </c>
      <c r="K910" s="176" t="s">
        <v>3348</v>
      </c>
      <c r="L910" s="176" t="s">
        <v>6433</v>
      </c>
      <c r="M910" s="177">
        <v>26506</v>
      </c>
      <c r="N910" s="177">
        <v>26506</v>
      </c>
      <c r="O910" s="177">
        <v>31465</v>
      </c>
      <c r="P910" s="177">
        <v>0</v>
      </c>
      <c r="Q910" s="177">
        <v>6659</v>
      </c>
      <c r="R910" s="177">
        <v>1743</v>
      </c>
      <c r="S910" s="177">
        <v>269</v>
      </c>
      <c r="T910" s="24">
        <f>IF(P910&gt;0, ROUND(IF(IF(OR(C910="51", C910="52", C910="66"), (L910*'UNIT VALUES'!$C$26)-CALCS!P910,0)&gt;0, IF(OR(C910="51", C910="52", C910="66"), (L910*'UNIT VALUES'!$C$26)-CALCS!P910,0), 0), 0), ROUND(IF(IF(OR(C910="51", C910="52", C910="66"), (L910*'UNIT VALUES'!$C$26)-CALCS!O910,0)&gt;0, IF(OR(C910="51", C910="52", C910="66"), (L910*'UNIT VALUES'!$C$26)-CALCS!O910,0), 0), 0))</f>
        <v>6965</v>
      </c>
      <c r="U910" s="25">
        <f>IF(C910="22", (O910*'UNIT VALUES'!$D$38)+(Q910*'UNIT VALUES'!$D$39)+(S910*'UNIT VALUES'!$D$40), (O910*'UNIT VALUES'!$D$28)+(Q910*'UNIT VALUES'!$D$29)+(S910*'UNIT VALUES'!$D$30))</f>
        <v>295307.08845340117</v>
      </c>
      <c r="V910" s="25">
        <f>IF(C910="22",(O910*'UNIT VALUES'!$D$41)+(Q910*'UNIT VALUES'!$D$42)+(R910*'UNIT VALUES'!$D$43),IF(C910="66",(Q910*'UNIT VALUES'!$D$31)+(T910*'UNIT VALUES'!$D$33)+(R910*'UNIT VALUES'!$D$34),(Q910*'UNIT VALUES'!$D$31)+(T910*'UNIT VALUES'!$D$32)+(R910*'UNIT VALUES'!$D$34)))</f>
        <v>342132.67450575443</v>
      </c>
      <c r="W910" s="25">
        <f t="shared" si="29"/>
        <v>342133</v>
      </c>
      <c r="X910" s="30">
        <f>ROUND(IF(C910="22", W910*'UNIT VALUES'!$D$44, W910*'UNIT VALUES'!$D$36), 0)</f>
        <v>299093</v>
      </c>
      <c r="Y910" s="168">
        <f>ROUND(IF(C910="22", IF(U910&gt;V910,O910*'UNIT VALUES'!$D$38*'UNIT VALUES'!$D$44,O910*'UNIT VALUES'!$D$41*'UNIT VALUES'!$D$44),IF(U910&gt;V910, O910*'UNIT VALUES'!$D$28*'UNIT VALUES'!$D$36,0)), 0)</f>
        <v>0</v>
      </c>
      <c r="Z910" s="168">
        <f>ROUND(IF(C910="22", IF(U910&gt;V910,Q910*'UNIT VALUES'!$D$39*'UNIT VALUES'!$D$44,Q910*'UNIT VALUES'!$D$42*'UNIT VALUES'!$D$44), IF(U910&gt;V910, Q910*'UNIT VALUES'!$D$29*'UNIT VALUES'!$D$36, Q910*'UNIT VALUES'!$D$31*'UNIT VALUES'!$D$36)),0)</f>
        <v>97535</v>
      </c>
      <c r="AA910" s="168">
        <f>ROUND(IF(C910="22", IF(U910&gt;V910,0,R910*'UNIT VALUES'!$D$43*'UNIT VALUES'!$D$44),IF(CALCS!U910&gt;CALCS!V910,0,CALCS!R910*'UNIT VALUES'!$D$34*'UNIT VALUES'!$D$36)), 0)</f>
        <v>124744</v>
      </c>
      <c r="AB910" s="168">
        <f>ROUND(IF(C910="22",IF(U910&gt;V910,S910*'UNIT VALUES'!$D$40*'UNIT VALUES'!$D$44,0),IF(U910&gt;V910,S910*'UNIT VALUES'!$D$30*'UNIT VALUES'!$D$36)), 0)</f>
        <v>0</v>
      </c>
      <c r="AC910" s="168">
        <f>ROUND(IF(U910&gt;V910,0,IF(T910&gt;1, IF(C910="66", T910*'UNIT VALUES'!$D$33*'UNIT VALUES'!$D$36,T910*'UNIT VALUES'!$D$32*'UNIT VALUES'!$D$36),0)),0)</f>
        <v>76814</v>
      </c>
      <c r="AD910" t="str">
        <f t="shared" si="30"/>
        <v>402718</v>
      </c>
    </row>
    <row r="911" spans="1:30" x14ac:dyDescent="0.25">
      <c r="A911" s="176" t="s">
        <v>6434</v>
      </c>
      <c r="B911" s="176" t="s">
        <v>2476</v>
      </c>
      <c r="C911" s="176" t="s">
        <v>27</v>
      </c>
      <c r="D911" s="176" t="s">
        <v>28</v>
      </c>
      <c r="E911" s="176" t="s">
        <v>2477</v>
      </c>
      <c r="F911" s="176" t="s">
        <v>2498</v>
      </c>
      <c r="G911" s="176" t="s">
        <v>22</v>
      </c>
      <c r="H911" s="176" t="s">
        <v>23</v>
      </c>
      <c r="I911" s="176" t="s">
        <v>675</v>
      </c>
      <c r="J911" s="176" t="s">
        <v>2499</v>
      </c>
      <c r="K911" s="176" t="s">
        <v>3348</v>
      </c>
      <c r="L911" s="176" t="s">
        <v>6435</v>
      </c>
      <c r="M911" s="177">
        <v>361009</v>
      </c>
      <c r="N911" s="177">
        <v>360919</v>
      </c>
      <c r="O911" s="177">
        <v>403090</v>
      </c>
      <c r="P911" s="177">
        <v>0</v>
      </c>
      <c r="Q911" s="177">
        <v>78706</v>
      </c>
      <c r="R911" s="177">
        <v>18631</v>
      </c>
      <c r="S911" s="177">
        <v>4872</v>
      </c>
      <c r="T911" s="24">
        <f>IF(P911&gt;0, ROUND(IF(IF(OR(C911="51", C911="52", C911="66"), (L911*'UNIT VALUES'!$C$26)-CALCS!P911,0)&gt;0, IF(OR(C911="51", C911="52", C911="66"), (L911*'UNIT VALUES'!$C$26)-CALCS!P911,0), 0), 0), ROUND(IF(IF(OR(C911="51", C911="52", C911="66"), (L911*'UNIT VALUES'!$C$26)-CALCS!O911,0)&gt;0, IF(OR(C911="51", C911="52", C911="66"), (L911*'UNIT VALUES'!$C$26)-CALCS!O911,0), 0), 0))</f>
        <v>10319</v>
      </c>
      <c r="U911" s="25">
        <f>IF(C911="22", (O911*'UNIT VALUES'!$D$38)+(Q911*'UNIT VALUES'!$D$39)+(S911*'UNIT VALUES'!$D$40), (O911*'UNIT VALUES'!$D$28)+(Q911*'UNIT VALUES'!$D$29)+(S911*'UNIT VALUES'!$D$30))</f>
        <v>3831558.3769855481</v>
      </c>
      <c r="V911" s="25">
        <f>IF(C911="22",(O911*'UNIT VALUES'!$D$41)+(Q911*'UNIT VALUES'!$D$42)+(R911*'UNIT VALUES'!$D$43),IF(C911="66",(Q911*'UNIT VALUES'!$D$31)+(T911*'UNIT VALUES'!$D$33)+(R911*'UNIT VALUES'!$D$34),(Q911*'UNIT VALUES'!$D$31)+(T911*'UNIT VALUES'!$D$32)+(R911*'UNIT VALUES'!$D$34)))</f>
        <v>2974158.7002343796</v>
      </c>
      <c r="W911" s="25">
        <f t="shared" si="29"/>
        <v>3831558</v>
      </c>
      <c r="X911" s="30">
        <f>ROUND(IF(C911="22", W911*'UNIT VALUES'!$D$44, W911*'UNIT VALUES'!$D$36), 0)</f>
        <v>3349550</v>
      </c>
      <c r="Y911" s="168">
        <f>ROUND(IF(C911="22", IF(U911&gt;V911,O911*'UNIT VALUES'!$D$38*'UNIT VALUES'!$D$44,O911*'UNIT VALUES'!$D$41*'UNIT VALUES'!$D$44),IF(U911&gt;V911, O911*'UNIT VALUES'!$D$28*'UNIT VALUES'!$D$36,0)), 0)</f>
        <v>732889</v>
      </c>
      <c r="Z911" s="168">
        <f>ROUND(IF(C911="22", IF(U911&gt;V911,Q911*'UNIT VALUES'!$D$39*'UNIT VALUES'!$D$44,Q911*'UNIT VALUES'!$D$42*'UNIT VALUES'!$D$44), IF(U911&gt;V911, Q911*'UNIT VALUES'!$D$29*'UNIT VALUES'!$D$36, Q911*'UNIT VALUES'!$D$31*'UNIT VALUES'!$D$36)),0)</f>
        <v>1921363</v>
      </c>
      <c r="AA911" s="168">
        <f>ROUND(IF(C911="22", IF(U911&gt;V911,0,R911*'UNIT VALUES'!$D$43*'UNIT VALUES'!$D$44),IF(CALCS!U911&gt;CALCS!V911,0,CALCS!R911*'UNIT VALUES'!$D$34*'UNIT VALUES'!$D$36)), 0)</f>
        <v>0</v>
      </c>
      <c r="AB911" s="168">
        <f>ROUND(IF(C911="22",IF(U911&gt;V911,S911*'UNIT VALUES'!$D$40*'UNIT VALUES'!$D$44,0),IF(U911&gt;V911,S911*'UNIT VALUES'!$D$30*'UNIT VALUES'!$D$36)), 0)</f>
        <v>695298</v>
      </c>
      <c r="AC911" s="168">
        <f>ROUND(IF(U911&gt;V911,0,IF(T911&gt;1, IF(C911="66", T911*'UNIT VALUES'!$D$33*'UNIT VALUES'!$D$36,T911*'UNIT VALUES'!$D$32*'UNIT VALUES'!$D$36),0)),0)</f>
        <v>0</v>
      </c>
      <c r="AD911" t="str">
        <f t="shared" si="30"/>
        <v>403036</v>
      </c>
    </row>
    <row r="912" spans="1:30" x14ac:dyDescent="0.25">
      <c r="A912" s="176" t="s">
        <v>6436</v>
      </c>
      <c r="B912" s="176" t="s">
        <v>2476</v>
      </c>
      <c r="C912" s="176" t="s">
        <v>99</v>
      </c>
      <c r="D912" s="176" t="s">
        <v>100</v>
      </c>
      <c r="E912" s="176" t="s">
        <v>2477</v>
      </c>
      <c r="F912" s="176" t="s">
        <v>2501</v>
      </c>
      <c r="G912" s="176" t="s">
        <v>117</v>
      </c>
      <c r="H912" s="176" t="s">
        <v>23</v>
      </c>
      <c r="I912" s="176" t="s">
        <v>23</v>
      </c>
      <c r="J912" s="176" t="s">
        <v>2499</v>
      </c>
      <c r="K912" s="176" t="s">
        <v>3348</v>
      </c>
      <c r="L912" s="176" t="s">
        <v>6437</v>
      </c>
      <c r="M912" s="177">
        <v>0</v>
      </c>
      <c r="N912" s="177">
        <v>0</v>
      </c>
      <c r="O912" s="177">
        <v>270580</v>
      </c>
      <c r="P912" s="177">
        <v>0</v>
      </c>
      <c r="Q912" s="177">
        <v>22842</v>
      </c>
      <c r="R912" s="177">
        <v>3645</v>
      </c>
      <c r="S912" s="177">
        <v>2205</v>
      </c>
      <c r="T912" s="24">
        <f>IF(P912&gt;0, ROUND(IF(IF(OR(C912="51", C912="52", C912="66"), (L912*'UNIT VALUES'!$C$26)-CALCS!P912,0)&gt;0, IF(OR(C912="51", C912="52", C912="66"), (L912*'UNIT VALUES'!$C$26)-CALCS!P912,0), 0), 0), ROUND(IF(IF(OR(C912="51", C912="52", C912="66"), (L912*'UNIT VALUES'!$C$26)-CALCS!O912,0)&gt;0, IF(OR(C912="51", C912="52", C912="66"), (L912*'UNIT VALUES'!$C$26)-CALCS!O912,0), 0), 0))</f>
        <v>0</v>
      </c>
      <c r="U912" s="25">
        <f>IF(C912="22", (O912*'UNIT VALUES'!$D$38)+(Q912*'UNIT VALUES'!$D$39)+(S912*'UNIT VALUES'!$D$40), (O912*'UNIT VALUES'!$D$28)+(Q912*'UNIT VALUES'!$D$29)+(S912*'UNIT VALUES'!$D$30))</f>
        <v>1560581.9459706382</v>
      </c>
      <c r="V912" s="25">
        <f>IF(C912="22",(O912*'UNIT VALUES'!$D$41)+(Q912*'UNIT VALUES'!$D$42)+(R912*'UNIT VALUES'!$D$43),IF(C912="66",(Q912*'UNIT VALUES'!$D$31)+(T912*'UNIT VALUES'!$D$33)+(R912*'UNIT VALUES'!$D$34),(Q912*'UNIT VALUES'!$D$31)+(T912*'UNIT VALUES'!$D$32)+(R912*'UNIT VALUES'!$D$34)))</f>
        <v>681121.31191385491</v>
      </c>
      <c r="W912" s="25">
        <f t="shared" si="29"/>
        <v>1560582</v>
      </c>
      <c r="X912" s="30">
        <f>ROUND(IF(C912="22", W912*'UNIT VALUES'!$D$44, W912*'UNIT VALUES'!$D$36), 0)</f>
        <v>1364262</v>
      </c>
      <c r="Y912" s="168">
        <f>ROUND(IF(C912="22", IF(U912&gt;V912,O912*'UNIT VALUES'!$D$38*'UNIT VALUES'!$D$44,O912*'UNIT VALUES'!$D$41*'UNIT VALUES'!$D$44),IF(U912&gt;V912, O912*'UNIT VALUES'!$D$28*'UNIT VALUES'!$D$36,0)), 0)</f>
        <v>491963</v>
      </c>
      <c r="Z912" s="168">
        <f>ROUND(IF(C912="22", IF(U912&gt;V912,Q912*'UNIT VALUES'!$D$39*'UNIT VALUES'!$D$44,Q912*'UNIT VALUES'!$D$42*'UNIT VALUES'!$D$44), IF(U912&gt;V912, Q912*'UNIT VALUES'!$D$29*'UNIT VALUES'!$D$36, Q912*'UNIT VALUES'!$D$31*'UNIT VALUES'!$D$36)),0)</f>
        <v>557617</v>
      </c>
      <c r="AA912" s="168">
        <f>ROUND(IF(C912="22", IF(U912&gt;V912,0,R912*'UNIT VALUES'!$D$43*'UNIT VALUES'!$D$44),IF(CALCS!U912&gt;CALCS!V912,0,CALCS!R912*'UNIT VALUES'!$D$34*'UNIT VALUES'!$D$36)), 0)</f>
        <v>0</v>
      </c>
      <c r="AB912" s="168">
        <f>ROUND(IF(C912="22",IF(U912&gt;V912,S912*'UNIT VALUES'!$D$40*'UNIT VALUES'!$D$44,0),IF(U912&gt;V912,S912*'UNIT VALUES'!$D$30*'UNIT VALUES'!$D$36)), 0)</f>
        <v>314682</v>
      </c>
      <c r="AC912" s="168">
        <f>ROUND(IF(U912&gt;V912,0,IF(T912&gt;1, IF(C912="66", T912*'UNIT VALUES'!$D$33*'UNIT VALUES'!$D$36,T912*'UNIT VALUES'!$D$32*'UNIT VALUES'!$D$36),0)),0)</f>
        <v>0</v>
      </c>
      <c r="AD912" t="str">
        <f t="shared" si="30"/>
        <v>409143</v>
      </c>
    </row>
    <row r="913" spans="1:30" x14ac:dyDescent="0.25">
      <c r="A913" s="176" t="s">
        <v>6438</v>
      </c>
      <c r="B913" s="176" t="s">
        <v>2503</v>
      </c>
      <c r="C913" s="176" t="s">
        <v>19</v>
      </c>
      <c r="D913" s="176" t="s">
        <v>20</v>
      </c>
      <c r="E913" s="176" t="s">
        <v>2504</v>
      </c>
      <c r="F913" s="176" t="s">
        <v>4738</v>
      </c>
      <c r="G913" s="176" t="s">
        <v>22</v>
      </c>
      <c r="H913" s="176" t="s">
        <v>23</v>
      </c>
      <c r="I913" s="176" t="s">
        <v>23</v>
      </c>
      <c r="J913" s="176" t="s">
        <v>24</v>
      </c>
      <c r="K913" s="176" t="s">
        <v>3335</v>
      </c>
      <c r="L913" s="176" t="s">
        <v>4789</v>
      </c>
      <c r="M913" s="177">
        <v>2633336</v>
      </c>
      <c r="N913" s="177">
        <v>2633105</v>
      </c>
      <c r="O913" s="177">
        <v>1528610</v>
      </c>
      <c r="P913" s="177">
        <v>0</v>
      </c>
      <c r="Q913" s="177">
        <v>248232</v>
      </c>
      <c r="R913" s="177">
        <v>73355</v>
      </c>
      <c r="S913" s="177">
        <v>17158</v>
      </c>
      <c r="T913" s="24">
        <f>IF(P913&gt;0, ROUND(IF(IF(OR(C913="51", C913="52", C913="66"), (L913*'UNIT VALUES'!$C$26)-CALCS!P913,0)&gt;0, IF(OR(C913="51", C913="52", C913="66"), (L913*'UNIT VALUES'!$C$26)-CALCS!P913,0), 0), 0), ROUND(IF(IF(OR(C913="51", C913="52", C913="66"), (L913*'UNIT VALUES'!$C$26)-CALCS!O913,0)&gt;0, IF(OR(C913="51", C913="52", C913="66"), (L913*'UNIT VALUES'!$C$26)-CALCS!O913,0), 0), 0))</f>
        <v>0</v>
      </c>
      <c r="U913" s="25">
        <f>IF(C913="22", (O913*'UNIT VALUES'!$D$38)+(Q913*'UNIT VALUES'!$D$39)+(S913*'UNIT VALUES'!$D$40), (O913*'UNIT VALUES'!$D$28)+(Q913*'UNIT VALUES'!$D$29)+(S913*'UNIT VALUES'!$D$30))</f>
        <v>15798748.371547891</v>
      </c>
      <c r="V913" s="25">
        <f>IF(C913="22",(O913*'UNIT VALUES'!$D$41)+(Q913*'UNIT VALUES'!$D$42)+(R913*'UNIT VALUES'!$D$43),IF(C913="66",(Q913*'UNIT VALUES'!$D$31)+(T913*'UNIT VALUES'!$D$33)+(R913*'UNIT VALUES'!$D$34),(Q913*'UNIT VALUES'!$D$31)+(T913*'UNIT VALUES'!$D$32)+(R913*'UNIT VALUES'!$D$34)))</f>
        <v>12992613.983455883</v>
      </c>
      <c r="W913" s="25">
        <f t="shared" si="29"/>
        <v>15798748</v>
      </c>
      <c r="X913" s="30">
        <f>ROUND(IF(C913="22", W913*'UNIT VALUES'!$D$44, W913*'UNIT VALUES'!$D$36), 0)</f>
        <v>13143364</v>
      </c>
      <c r="Y913" s="168">
        <f>ROUND(IF(C913="22", IF(U913&gt;V913,O913*'UNIT VALUES'!$D$38*'UNIT VALUES'!$D$44,O913*'UNIT VALUES'!$D$41*'UNIT VALUES'!$D$44),IF(U913&gt;V913, O913*'UNIT VALUES'!$D$28*'UNIT VALUES'!$D$36,0)), 0)</f>
        <v>2801032</v>
      </c>
      <c r="Z913" s="168">
        <f>ROUND(IF(C913="22", IF(U913&gt;V913,Q913*'UNIT VALUES'!$D$39*'UNIT VALUES'!$D$44,Q913*'UNIT VALUES'!$D$42*'UNIT VALUES'!$D$44), IF(U913&gt;V913, Q913*'UNIT VALUES'!$D$29*'UNIT VALUES'!$D$36, Q913*'UNIT VALUES'!$D$31*'UNIT VALUES'!$D$36)),0)</f>
        <v>6381183</v>
      </c>
      <c r="AA913" s="168">
        <f>ROUND(IF(C913="22", IF(U913&gt;V913,0,R913*'UNIT VALUES'!$D$43*'UNIT VALUES'!$D$44),IF(CALCS!U913&gt;CALCS!V913,0,CALCS!R913*'UNIT VALUES'!$D$34*'UNIT VALUES'!$D$36)), 0)</f>
        <v>0</v>
      </c>
      <c r="AB913" s="168">
        <f>ROUND(IF(C913="22",IF(U913&gt;V913,S913*'UNIT VALUES'!$D$40*'UNIT VALUES'!$D$44,0),IF(U913&gt;V913,S913*'UNIT VALUES'!$D$30*'UNIT VALUES'!$D$36)), 0)</f>
        <v>3961150</v>
      </c>
      <c r="AC913" s="168">
        <f>ROUND(IF(U913&gt;V913,0,IF(T913&gt;1, IF(C913="66", T913*'UNIT VALUES'!$D$33*'UNIT VALUES'!$D$36,T913*'UNIT VALUES'!$D$32*'UNIT VALUES'!$D$36),0)),0)</f>
        <v>0</v>
      </c>
      <c r="AD913" t="str">
        <f t="shared" si="30"/>
        <v>419999</v>
      </c>
    </row>
    <row r="914" spans="1:30" x14ac:dyDescent="0.25">
      <c r="A914" s="176" t="s">
        <v>3318</v>
      </c>
      <c r="B914" s="176" t="s">
        <v>2503</v>
      </c>
      <c r="C914" s="176" t="s">
        <v>27</v>
      </c>
      <c r="D914" s="176" t="s">
        <v>28</v>
      </c>
      <c r="E914" s="176" t="s">
        <v>2504</v>
      </c>
      <c r="F914" s="176" t="s">
        <v>226</v>
      </c>
      <c r="G914" s="176" t="s">
        <v>22</v>
      </c>
      <c r="H914" s="176" t="s">
        <v>23</v>
      </c>
      <c r="I914" s="176" t="s">
        <v>2262</v>
      </c>
      <c r="J914" s="176" t="s">
        <v>4659</v>
      </c>
      <c r="K914" s="176" t="s">
        <v>3335</v>
      </c>
      <c r="L914" s="176" t="s">
        <v>6439</v>
      </c>
      <c r="M914" s="177">
        <v>0</v>
      </c>
      <c r="N914" s="177">
        <v>0</v>
      </c>
      <c r="O914" s="177">
        <v>53211</v>
      </c>
      <c r="P914" s="177">
        <v>0</v>
      </c>
      <c r="Q914" s="177">
        <v>10050</v>
      </c>
      <c r="R914" s="177">
        <v>2166</v>
      </c>
      <c r="S914" s="177">
        <v>482</v>
      </c>
      <c r="T914" s="24">
        <f>IF(P914&gt;0, ROUND(IF(IF(OR(C914="51", C914="52", C914="66"), (L914*'UNIT VALUES'!$C$26)-CALCS!P914,0)&gt;0, IF(OR(C914="51", C914="52", C914="66"), (L914*'UNIT VALUES'!$C$26)-CALCS!P914,0), 0), 0), ROUND(IF(IF(OR(C914="51", C914="52", C914="66"), (L914*'UNIT VALUES'!$C$26)-CALCS!O914,0)&gt;0, IF(OR(C914="51", C914="52", C914="66"), (L914*'UNIT VALUES'!$C$26)-CALCS!O914,0), 0), 0))</f>
        <v>0</v>
      </c>
      <c r="U914" s="25">
        <f>IF(C914="22", (O914*'UNIT VALUES'!$D$38)+(Q914*'UNIT VALUES'!$D$39)+(S914*'UNIT VALUES'!$D$40), (O914*'UNIT VALUES'!$D$28)+(Q914*'UNIT VALUES'!$D$29)+(S914*'UNIT VALUES'!$D$30))</f>
        <v>470000.11014563509</v>
      </c>
      <c r="V914" s="25">
        <f>IF(C914="22",(O914*'UNIT VALUES'!$D$41)+(Q914*'UNIT VALUES'!$D$42)+(R914*'UNIT VALUES'!$D$43),IF(C914="66",(Q914*'UNIT VALUES'!$D$31)+(T914*'UNIT VALUES'!$D$33)+(R914*'UNIT VALUES'!$D$34),(Q914*'UNIT VALUES'!$D$31)+(T914*'UNIT VALUES'!$D$32)+(R914*'UNIT VALUES'!$D$34)))</f>
        <v>345711.08703721332</v>
      </c>
      <c r="W914" s="25">
        <f t="shared" si="29"/>
        <v>470000</v>
      </c>
      <c r="X914" s="30">
        <f>ROUND(IF(C914="22", W914*'UNIT VALUES'!$D$44, W914*'UNIT VALUES'!$D$36), 0)</f>
        <v>410874</v>
      </c>
      <c r="Y914" s="168">
        <f>ROUND(IF(C914="22", IF(U914&gt;V914,O914*'UNIT VALUES'!$D$38*'UNIT VALUES'!$D$44,O914*'UNIT VALUES'!$D$41*'UNIT VALUES'!$D$44),IF(U914&gt;V914, O914*'UNIT VALUES'!$D$28*'UNIT VALUES'!$D$36,0)), 0)</f>
        <v>96747</v>
      </c>
      <c r="Z914" s="168">
        <f>ROUND(IF(C914="22", IF(U914&gt;V914,Q914*'UNIT VALUES'!$D$39*'UNIT VALUES'!$D$44,Q914*'UNIT VALUES'!$D$42*'UNIT VALUES'!$D$44), IF(U914&gt;V914, Q914*'UNIT VALUES'!$D$29*'UNIT VALUES'!$D$36, Q914*'UNIT VALUES'!$D$31*'UNIT VALUES'!$D$36)),0)</f>
        <v>245340</v>
      </c>
      <c r="AA914" s="168">
        <f>ROUND(IF(C914="22", IF(U914&gt;V914,0,R914*'UNIT VALUES'!$D$43*'UNIT VALUES'!$D$44),IF(CALCS!U914&gt;CALCS!V914,0,CALCS!R914*'UNIT VALUES'!$D$34*'UNIT VALUES'!$D$36)), 0)</f>
        <v>0</v>
      </c>
      <c r="AB914" s="168">
        <f>ROUND(IF(C914="22",IF(U914&gt;V914,S914*'UNIT VALUES'!$D$40*'UNIT VALUES'!$D$44,0),IF(U914&gt;V914,S914*'UNIT VALUES'!$D$30*'UNIT VALUES'!$D$36)), 0)</f>
        <v>68788</v>
      </c>
      <c r="AC914" s="168">
        <f>ROUND(IF(U914&gt;V914,0,IF(T914&gt;1, IF(C914="66", T914*'UNIT VALUES'!$D$33*'UNIT VALUES'!$D$36,T914*'UNIT VALUES'!$D$32*'UNIT VALUES'!$D$36),0)),0)</f>
        <v>0</v>
      </c>
      <c r="AD914" t="str">
        <f t="shared" si="30"/>
        <v>410012</v>
      </c>
    </row>
    <row r="915" spans="1:30" x14ac:dyDescent="0.25">
      <c r="A915" s="176" t="s">
        <v>5716</v>
      </c>
      <c r="B915" s="176" t="s">
        <v>2503</v>
      </c>
      <c r="C915" s="176" t="s">
        <v>47</v>
      </c>
      <c r="D915" s="176" t="s">
        <v>48</v>
      </c>
      <c r="E915" s="176" t="s">
        <v>2504</v>
      </c>
      <c r="F915" s="176" t="s">
        <v>2380</v>
      </c>
      <c r="G915" s="176" t="s">
        <v>247</v>
      </c>
      <c r="H915" s="176" t="s">
        <v>23</v>
      </c>
      <c r="I915" s="176" t="s">
        <v>2505</v>
      </c>
      <c r="J915" s="176" t="s">
        <v>2506</v>
      </c>
      <c r="K915" s="176" t="s">
        <v>3335</v>
      </c>
      <c r="L915" s="176" t="s">
        <v>1428</v>
      </c>
      <c r="M915" s="177">
        <v>14943</v>
      </c>
      <c r="N915" s="177">
        <v>14943</v>
      </c>
      <c r="O915" s="177">
        <v>21639</v>
      </c>
      <c r="P915" s="177">
        <v>0</v>
      </c>
      <c r="Q915" s="177">
        <v>3767</v>
      </c>
      <c r="R915" s="177">
        <v>1680</v>
      </c>
      <c r="S915" s="177">
        <v>83</v>
      </c>
      <c r="T915" s="24">
        <f>IF(P915&gt;0, ROUND(IF(IF(OR(C915="51", C915="52", C915="66"), (L915*'UNIT VALUES'!$C$26)-CALCS!P915,0)&gt;0, IF(OR(C915="51", C915="52", C915="66"), (L915*'UNIT VALUES'!$C$26)-CALCS!P915,0), 0), 0), ROUND(IF(IF(OR(C915="51", C915="52", C915="66"), (L915*'UNIT VALUES'!$C$26)-CALCS!O915,0)&gt;0, IF(OR(C915="51", C915="52", C915="66"), (L915*'UNIT VALUES'!$C$26)-CALCS!O915,0), 0), 0))</f>
        <v>0</v>
      </c>
      <c r="U915" s="25">
        <f>IF(C915="22", (O915*'UNIT VALUES'!$D$38)+(Q915*'UNIT VALUES'!$D$39)+(S915*'UNIT VALUES'!$D$40), (O915*'UNIT VALUES'!$D$28)+(Q915*'UNIT VALUES'!$D$29)+(S915*'UNIT VALUES'!$D$30))</f>
        <v>163747.73087078839</v>
      </c>
      <c r="V915" s="25">
        <f>IF(C915="22",(O915*'UNIT VALUES'!$D$41)+(Q915*'UNIT VALUES'!$D$42)+(R915*'UNIT VALUES'!$D$43),IF(C915="66",(Q915*'UNIT VALUES'!$D$31)+(T915*'UNIT VALUES'!$D$33)+(R915*'UNIT VALUES'!$D$34),(Q915*'UNIT VALUES'!$D$31)+(T915*'UNIT VALUES'!$D$32)+(R915*'UNIT VALUES'!$D$34)))</f>
        <v>200652.61836594722</v>
      </c>
      <c r="W915" s="25">
        <f t="shared" si="29"/>
        <v>200653</v>
      </c>
      <c r="X915" s="30">
        <f>ROUND(IF(C915="22", W915*'UNIT VALUES'!$D$44, W915*'UNIT VALUES'!$D$36), 0)</f>
        <v>175411</v>
      </c>
      <c r="Y915" s="168">
        <f>ROUND(IF(C915="22", IF(U915&gt;V915,O915*'UNIT VALUES'!$D$38*'UNIT VALUES'!$D$44,O915*'UNIT VALUES'!$D$41*'UNIT VALUES'!$D$44),IF(U915&gt;V915, O915*'UNIT VALUES'!$D$28*'UNIT VALUES'!$D$36,0)), 0)</f>
        <v>0</v>
      </c>
      <c r="Z915" s="168">
        <f>ROUND(IF(C915="22", IF(U915&gt;V915,Q915*'UNIT VALUES'!$D$39*'UNIT VALUES'!$D$44,Q915*'UNIT VALUES'!$D$42*'UNIT VALUES'!$D$44), IF(U915&gt;V915, Q915*'UNIT VALUES'!$D$29*'UNIT VALUES'!$D$36, Q915*'UNIT VALUES'!$D$31*'UNIT VALUES'!$D$36)),0)</f>
        <v>55176</v>
      </c>
      <c r="AA915" s="168">
        <f>ROUND(IF(C915="22", IF(U915&gt;V915,0,R915*'UNIT VALUES'!$D$43*'UNIT VALUES'!$D$44),IF(CALCS!U915&gt;CALCS!V915,0,CALCS!R915*'UNIT VALUES'!$D$34*'UNIT VALUES'!$D$36)), 0)</f>
        <v>120235</v>
      </c>
      <c r="AB915" s="168">
        <f>ROUND(IF(C915="22",IF(U915&gt;V915,S915*'UNIT VALUES'!$D$40*'UNIT VALUES'!$D$44,0),IF(U915&gt;V915,S915*'UNIT VALUES'!$D$30*'UNIT VALUES'!$D$36)), 0)</f>
        <v>0</v>
      </c>
      <c r="AC915" s="168">
        <f>ROUND(IF(U915&gt;V915,0,IF(T915&gt;1, IF(C915="66", T915*'UNIT VALUES'!$D$33*'UNIT VALUES'!$D$36,T915*'UNIT VALUES'!$D$32*'UNIT VALUES'!$D$36),0)),0)</f>
        <v>0</v>
      </c>
      <c r="AD915" t="str">
        <f t="shared" si="30"/>
        <v>410042</v>
      </c>
    </row>
    <row r="916" spans="1:30" x14ac:dyDescent="0.25">
      <c r="A916" s="176" t="s">
        <v>6440</v>
      </c>
      <c r="B916" s="176" t="s">
        <v>2503</v>
      </c>
      <c r="C916" s="176" t="s">
        <v>27</v>
      </c>
      <c r="D916" s="176" t="s">
        <v>28</v>
      </c>
      <c r="E916" s="176" t="s">
        <v>2504</v>
      </c>
      <c r="F916" s="176" t="s">
        <v>242</v>
      </c>
      <c r="G916" s="176" t="s">
        <v>294</v>
      </c>
      <c r="H916" s="176" t="s">
        <v>23</v>
      </c>
      <c r="I916" s="176" t="s">
        <v>2508</v>
      </c>
      <c r="J916" s="176" t="s">
        <v>1515</v>
      </c>
      <c r="K916" s="176" t="s">
        <v>3335</v>
      </c>
      <c r="L916" s="176" t="s">
        <v>6441</v>
      </c>
      <c r="M916" s="177">
        <v>35180</v>
      </c>
      <c r="N916" s="177">
        <v>30582</v>
      </c>
      <c r="O916" s="177">
        <v>97590</v>
      </c>
      <c r="P916" s="177">
        <v>0</v>
      </c>
      <c r="Q916" s="177">
        <v>14325</v>
      </c>
      <c r="R916" s="177">
        <v>502</v>
      </c>
      <c r="S916" s="177">
        <v>1591</v>
      </c>
      <c r="T916" s="24">
        <f>IF(P916&gt;0, ROUND(IF(IF(OR(C916="51", C916="52", C916="66"), (L916*'UNIT VALUES'!$C$26)-CALCS!P916,0)&gt;0, IF(OR(C916="51", C916="52", C916="66"), (L916*'UNIT VALUES'!$C$26)-CALCS!P916,0), 0), 0), ROUND(IF(IF(OR(C916="51", C916="52", C916="66"), (L916*'UNIT VALUES'!$C$26)-CALCS!O916,0)&gt;0, IF(OR(C916="51", C916="52", C916="66"), (L916*'UNIT VALUES'!$C$26)-CALCS!O916,0), 0), 0))</f>
        <v>0</v>
      </c>
      <c r="U916" s="25">
        <f>IF(C916="22", (O916*'UNIT VALUES'!$D$38)+(Q916*'UNIT VALUES'!$D$39)+(S916*'UNIT VALUES'!$D$40), (O916*'UNIT VALUES'!$D$28)+(Q916*'UNIT VALUES'!$D$29)+(S916*'UNIT VALUES'!$D$30))</f>
        <v>862723.08527430985</v>
      </c>
      <c r="V916" s="25">
        <f>IF(C916="22",(O916*'UNIT VALUES'!$D$41)+(Q916*'UNIT VALUES'!$D$42)+(R916*'UNIT VALUES'!$D$43),IF(C916="66",(Q916*'UNIT VALUES'!$D$31)+(T916*'UNIT VALUES'!$D$33)+(R916*'UNIT VALUES'!$D$34),(Q916*'UNIT VALUES'!$D$31)+(T916*'UNIT VALUES'!$D$32)+(R916*'UNIT VALUES'!$D$34)))</f>
        <v>281111.20155535766</v>
      </c>
      <c r="W916" s="25">
        <f t="shared" si="29"/>
        <v>862723</v>
      </c>
      <c r="X916" s="30">
        <f>ROUND(IF(C916="22", W916*'UNIT VALUES'!$D$44, W916*'UNIT VALUES'!$D$36), 0)</f>
        <v>754193</v>
      </c>
      <c r="Y916" s="168">
        <f>ROUND(IF(C916="22", IF(U916&gt;V916,O916*'UNIT VALUES'!$D$38*'UNIT VALUES'!$D$44,O916*'UNIT VALUES'!$D$41*'UNIT VALUES'!$D$44),IF(U916&gt;V916, O916*'UNIT VALUES'!$D$28*'UNIT VALUES'!$D$36,0)), 0)</f>
        <v>177436</v>
      </c>
      <c r="Z916" s="168">
        <f>ROUND(IF(C916="22", IF(U916&gt;V916,Q916*'UNIT VALUES'!$D$39*'UNIT VALUES'!$D$44,Q916*'UNIT VALUES'!$D$42*'UNIT VALUES'!$D$44), IF(U916&gt;V916, Q916*'UNIT VALUES'!$D$29*'UNIT VALUES'!$D$36, Q916*'UNIT VALUES'!$D$31*'UNIT VALUES'!$D$36)),0)</f>
        <v>349700</v>
      </c>
      <c r="AA916" s="168">
        <f>ROUND(IF(C916="22", IF(U916&gt;V916,0,R916*'UNIT VALUES'!$D$43*'UNIT VALUES'!$D$44),IF(CALCS!U916&gt;CALCS!V916,0,CALCS!R916*'UNIT VALUES'!$D$34*'UNIT VALUES'!$D$36)), 0)</f>
        <v>0</v>
      </c>
      <c r="AB916" s="168">
        <f>ROUND(IF(C916="22",IF(U916&gt;V916,S916*'UNIT VALUES'!$D$40*'UNIT VALUES'!$D$44,0),IF(U916&gt;V916,S916*'UNIT VALUES'!$D$30*'UNIT VALUES'!$D$36)), 0)</f>
        <v>227057</v>
      </c>
      <c r="AC916" s="168">
        <f>ROUND(IF(U916&gt;V916,0,IF(T916&gt;1, IF(C916="66", T916*'UNIT VALUES'!$D$33*'UNIT VALUES'!$D$36,T916*'UNIT VALUES'!$D$32*'UNIT VALUES'!$D$36),0)),0)</f>
        <v>0</v>
      </c>
      <c r="AD916" t="str">
        <f t="shared" si="30"/>
        <v>410108</v>
      </c>
    </row>
    <row r="917" spans="1:30" x14ac:dyDescent="0.25">
      <c r="A917" s="176" t="s">
        <v>6442</v>
      </c>
      <c r="B917" s="176" t="s">
        <v>2503</v>
      </c>
      <c r="C917" s="176" t="s">
        <v>27</v>
      </c>
      <c r="D917" s="176" t="s">
        <v>28</v>
      </c>
      <c r="E917" s="176" t="s">
        <v>2504</v>
      </c>
      <c r="F917" s="176" t="s">
        <v>843</v>
      </c>
      <c r="G917" s="176" t="s">
        <v>1610</v>
      </c>
      <c r="H917" s="176" t="s">
        <v>23</v>
      </c>
      <c r="I917" s="176" t="s">
        <v>2510</v>
      </c>
      <c r="J917" s="176" t="s">
        <v>2511</v>
      </c>
      <c r="K917" s="176" t="s">
        <v>3335</v>
      </c>
      <c r="L917" s="176" t="s">
        <v>6443</v>
      </c>
      <c r="M917" s="177">
        <v>0</v>
      </c>
      <c r="N917" s="177">
        <v>0</v>
      </c>
      <c r="O917" s="177">
        <v>91122</v>
      </c>
      <c r="P917" s="177">
        <v>0</v>
      </c>
      <c r="Q917" s="177">
        <v>10162</v>
      </c>
      <c r="R917" s="177">
        <v>1886</v>
      </c>
      <c r="S917" s="177">
        <v>543</v>
      </c>
      <c r="T917" s="24">
        <f>IF(P917&gt;0, ROUND(IF(IF(OR(C917="51", C917="52", C917="66"), (L917*'UNIT VALUES'!$C$26)-CALCS!P917,0)&gt;0, IF(OR(C917="51", C917="52", C917="66"), (L917*'UNIT VALUES'!$C$26)-CALCS!P917,0), 0), 0), ROUND(IF(IF(OR(C917="51", C917="52", C917="66"), (L917*'UNIT VALUES'!$C$26)-CALCS!O917,0)&gt;0, IF(OR(C917="51", C917="52", C917="66"), (L917*'UNIT VALUES'!$C$26)-CALCS!O917,0), 0), 0))</f>
        <v>0</v>
      </c>
      <c r="U917" s="25">
        <f>IF(C917="22", (O917*'UNIT VALUES'!$D$38)+(Q917*'UNIT VALUES'!$D$39)+(S917*'UNIT VALUES'!$D$40), (O917*'UNIT VALUES'!$D$28)+(Q917*'UNIT VALUES'!$D$29)+(S917*'UNIT VALUES'!$D$30))</f>
        <v>561933.91323655203</v>
      </c>
      <c r="V917" s="25">
        <f>IF(C917="22",(O917*'UNIT VALUES'!$D$41)+(Q917*'UNIT VALUES'!$D$42)+(R917*'UNIT VALUES'!$D$43),IF(C917="66",(Q917*'UNIT VALUES'!$D$31)+(T917*'UNIT VALUES'!$D$33)+(R917*'UNIT VALUES'!$D$34),(Q917*'UNIT VALUES'!$D$31)+(T917*'UNIT VALUES'!$D$32)+(R917*'UNIT VALUES'!$D$34)))</f>
        <v>324664.81303419406</v>
      </c>
      <c r="W917" s="25">
        <f t="shared" si="29"/>
        <v>561934</v>
      </c>
      <c r="X917" s="30">
        <f>ROUND(IF(C917="22", W917*'UNIT VALUES'!$D$44, W917*'UNIT VALUES'!$D$36), 0)</f>
        <v>491243</v>
      </c>
      <c r="Y917" s="168">
        <f>ROUND(IF(C917="22", IF(U917&gt;V917,O917*'UNIT VALUES'!$D$38*'UNIT VALUES'!$D$44,O917*'UNIT VALUES'!$D$41*'UNIT VALUES'!$D$44),IF(U917&gt;V917, O917*'UNIT VALUES'!$D$28*'UNIT VALUES'!$D$36,0)), 0)</f>
        <v>165676</v>
      </c>
      <c r="Z917" s="168">
        <f>ROUND(IF(C917="22", IF(U917&gt;V917,Q917*'UNIT VALUES'!$D$39*'UNIT VALUES'!$D$44,Q917*'UNIT VALUES'!$D$42*'UNIT VALUES'!$D$44), IF(U917&gt;V917, Q917*'UNIT VALUES'!$D$29*'UNIT VALUES'!$D$36, Q917*'UNIT VALUES'!$D$31*'UNIT VALUES'!$D$36)),0)</f>
        <v>248074</v>
      </c>
      <c r="AA917" s="168">
        <f>ROUND(IF(C917="22", IF(U917&gt;V917,0,R917*'UNIT VALUES'!$D$43*'UNIT VALUES'!$D$44),IF(CALCS!U917&gt;CALCS!V917,0,CALCS!R917*'UNIT VALUES'!$D$34*'UNIT VALUES'!$D$36)), 0)</f>
        <v>0</v>
      </c>
      <c r="AB917" s="168">
        <f>ROUND(IF(C917="22",IF(U917&gt;V917,S917*'UNIT VALUES'!$D$40*'UNIT VALUES'!$D$44,0),IF(U917&gt;V917,S917*'UNIT VALUES'!$D$30*'UNIT VALUES'!$D$36)), 0)</f>
        <v>77493</v>
      </c>
      <c r="AC917" s="168">
        <f>ROUND(IF(U917&gt;V917,0,IF(T917&gt;1, IF(C917="66", T917*'UNIT VALUES'!$D$33*'UNIT VALUES'!$D$36,T917*'UNIT VALUES'!$D$32*'UNIT VALUES'!$D$36),0)),0)</f>
        <v>0</v>
      </c>
      <c r="AD917" t="str">
        <f t="shared" si="30"/>
        <v>410114</v>
      </c>
    </row>
    <row r="918" spans="1:30" x14ac:dyDescent="0.25">
      <c r="A918" s="176" t="s">
        <v>6444</v>
      </c>
      <c r="B918" s="176" t="s">
        <v>2503</v>
      </c>
      <c r="C918" s="176" t="s">
        <v>27</v>
      </c>
      <c r="D918" s="176" t="s">
        <v>28</v>
      </c>
      <c r="E918" s="176" t="s">
        <v>2504</v>
      </c>
      <c r="F918" s="176" t="s">
        <v>254</v>
      </c>
      <c r="G918" s="176" t="s">
        <v>844</v>
      </c>
      <c r="H918" s="176" t="s">
        <v>23</v>
      </c>
      <c r="I918" s="176" t="s">
        <v>2513</v>
      </c>
      <c r="J918" s="176" t="s">
        <v>2514</v>
      </c>
      <c r="K918" s="176" t="s">
        <v>3335</v>
      </c>
      <c r="L918" s="176" t="s">
        <v>6445</v>
      </c>
      <c r="M918" s="177">
        <v>0</v>
      </c>
      <c r="N918" s="177">
        <v>0</v>
      </c>
      <c r="O918" s="177">
        <v>57110</v>
      </c>
      <c r="P918" s="177">
        <v>0</v>
      </c>
      <c r="Q918" s="177">
        <v>14121</v>
      </c>
      <c r="R918" s="177">
        <v>1576</v>
      </c>
      <c r="S918" s="177">
        <v>577</v>
      </c>
      <c r="T918" s="24">
        <f>IF(P918&gt;0, ROUND(IF(IF(OR(C918="51", C918="52", C918="66"), (L918*'UNIT VALUES'!$C$26)-CALCS!P918,0)&gt;0, IF(OR(C918="51", C918="52", C918="66"), (L918*'UNIT VALUES'!$C$26)-CALCS!P918,0), 0), 0), ROUND(IF(IF(OR(C918="51", C918="52", C918="66"), (L918*'UNIT VALUES'!$C$26)-CALCS!O918,0)&gt;0, IF(OR(C918="51", C918="52", C918="66"), (L918*'UNIT VALUES'!$C$26)-CALCS!O918,0), 0), 0))</f>
        <v>0</v>
      </c>
      <c r="U918" s="25">
        <f>IF(C918="22", (O918*'UNIT VALUES'!$D$38)+(Q918*'UNIT VALUES'!$D$39)+(S918*'UNIT VALUES'!$D$40), (O918*'UNIT VALUES'!$D$28)+(Q918*'UNIT VALUES'!$D$29)+(S918*'UNIT VALUES'!$D$30))</f>
        <v>607300.01436302857</v>
      </c>
      <c r="V918" s="25">
        <f>IF(C918="22",(O918*'UNIT VALUES'!$D$41)+(Q918*'UNIT VALUES'!$D$42)+(R918*'UNIT VALUES'!$D$43),IF(C918="66",(Q918*'UNIT VALUES'!$D$31)+(T918*'UNIT VALUES'!$D$33)+(R918*'UNIT VALUES'!$D$34),(Q918*'UNIT VALUES'!$D$31)+(T918*'UNIT VALUES'!$D$32)+(R918*'UNIT VALUES'!$D$34)))</f>
        <v>365618.59949019027</v>
      </c>
      <c r="W918" s="25">
        <f t="shared" si="29"/>
        <v>607300</v>
      </c>
      <c r="X918" s="30">
        <f>ROUND(IF(C918="22", W918*'UNIT VALUES'!$D$44, W918*'UNIT VALUES'!$D$36), 0)</f>
        <v>530902</v>
      </c>
      <c r="Y918" s="168">
        <f>ROUND(IF(C918="22", IF(U918&gt;V918,O918*'UNIT VALUES'!$D$38*'UNIT VALUES'!$D$44,O918*'UNIT VALUES'!$D$41*'UNIT VALUES'!$D$44),IF(U918&gt;V918, O918*'UNIT VALUES'!$D$28*'UNIT VALUES'!$D$36,0)), 0)</f>
        <v>103836</v>
      </c>
      <c r="Z918" s="168">
        <f>ROUND(IF(C918="22", IF(U918&gt;V918,Q918*'UNIT VALUES'!$D$39*'UNIT VALUES'!$D$44,Q918*'UNIT VALUES'!$D$42*'UNIT VALUES'!$D$44), IF(U918&gt;V918, Q918*'UNIT VALUES'!$D$29*'UNIT VALUES'!$D$36, Q918*'UNIT VALUES'!$D$31*'UNIT VALUES'!$D$36)),0)</f>
        <v>344720</v>
      </c>
      <c r="AA918" s="168">
        <f>ROUND(IF(C918="22", IF(U918&gt;V918,0,R918*'UNIT VALUES'!$D$43*'UNIT VALUES'!$D$44),IF(CALCS!U918&gt;CALCS!V918,0,CALCS!R918*'UNIT VALUES'!$D$34*'UNIT VALUES'!$D$36)), 0)</f>
        <v>0</v>
      </c>
      <c r="AB918" s="168">
        <f>ROUND(IF(C918="22",IF(U918&gt;V918,S918*'UNIT VALUES'!$D$40*'UNIT VALUES'!$D$44,0),IF(U918&gt;V918,S918*'UNIT VALUES'!$D$30*'UNIT VALUES'!$D$36)), 0)</f>
        <v>82345</v>
      </c>
      <c r="AC918" s="168">
        <f>ROUND(IF(U918&gt;V918,0,IF(T918&gt;1, IF(C918="66", T918*'UNIT VALUES'!$D$33*'UNIT VALUES'!$D$36,T918*'UNIT VALUES'!$D$32*'UNIT VALUES'!$D$36),0)),0)</f>
        <v>0</v>
      </c>
      <c r="AD918" t="str">
        <f t="shared" si="30"/>
        <v>410288</v>
      </c>
    </row>
    <row r="919" spans="1:30" x14ac:dyDescent="0.25">
      <c r="A919" s="176" t="s">
        <v>6446</v>
      </c>
      <c r="B919" s="176" t="s">
        <v>2503</v>
      </c>
      <c r="C919" s="176" t="s">
        <v>27</v>
      </c>
      <c r="D919" s="176" t="s">
        <v>28</v>
      </c>
      <c r="E919" s="176" t="s">
        <v>2504</v>
      </c>
      <c r="F919" s="176" t="s">
        <v>2516</v>
      </c>
      <c r="G919" s="176" t="s">
        <v>454</v>
      </c>
      <c r="H919" s="176" t="s">
        <v>23</v>
      </c>
      <c r="I919" s="176" t="s">
        <v>2517</v>
      </c>
      <c r="J919" s="176" t="s">
        <v>2518</v>
      </c>
      <c r="K919" s="176" t="s">
        <v>3335</v>
      </c>
      <c r="L919" s="176" t="s">
        <v>6447</v>
      </c>
      <c r="M919" s="177">
        <v>105662</v>
      </c>
      <c r="N919" s="177">
        <v>105624</v>
      </c>
      <c r="O919" s="177">
        <v>166575</v>
      </c>
      <c r="P919" s="177">
        <v>0</v>
      </c>
      <c r="Q919" s="177">
        <v>37627</v>
      </c>
      <c r="R919" s="177">
        <v>5408</v>
      </c>
      <c r="S919" s="177">
        <v>1266</v>
      </c>
      <c r="T919" s="24">
        <f>IF(P919&gt;0, ROUND(IF(IF(OR(C919="51", C919="52", C919="66"), (L919*'UNIT VALUES'!$C$26)-CALCS!P919,0)&gt;0, IF(OR(C919="51", C919="52", C919="66"), (L919*'UNIT VALUES'!$C$26)-CALCS!P919,0), 0), 0), ROUND(IF(IF(OR(C919="51", C919="52", C919="66"), (L919*'UNIT VALUES'!$C$26)-CALCS!O919,0)&gt;0, IF(OR(C919="51", C919="52", C919="66"), (L919*'UNIT VALUES'!$C$26)-CALCS!O919,0), 0), 0))</f>
        <v>0</v>
      </c>
      <c r="U919" s="25">
        <f>IF(C919="22", (O919*'UNIT VALUES'!$D$38)+(Q919*'UNIT VALUES'!$D$39)+(S919*'UNIT VALUES'!$D$40), (O919*'UNIT VALUES'!$D$28)+(Q919*'UNIT VALUES'!$D$29)+(S919*'UNIT VALUES'!$D$30))</f>
        <v>1603847.3531321366</v>
      </c>
      <c r="V919" s="25">
        <f>IF(C919="22",(O919*'UNIT VALUES'!$D$41)+(Q919*'UNIT VALUES'!$D$42)+(R919*'UNIT VALUES'!$D$43),IF(C919="66",(Q919*'UNIT VALUES'!$D$31)+(T919*'UNIT VALUES'!$D$33)+(R919*'UNIT VALUES'!$D$34),(Q919*'UNIT VALUES'!$D$31)+(T919*'UNIT VALUES'!$D$32)+(R919*'UNIT VALUES'!$D$34)))</f>
        <v>1073174.3314950229</v>
      </c>
      <c r="W919" s="25">
        <f t="shared" si="29"/>
        <v>1603847</v>
      </c>
      <c r="X919" s="30">
        <f>ROUND(IF(C919="22", W919*'UNIT VALUES'!$D$44, W919*'UNIT VALUES'!$D$36), 0)</f>
        <v>1402084</v>
      </c>
      <c r="Y919" s="168">
        <f>ROUND(IF(C919="22", IF(U919&gt;V919,O919*'UNIT VALUES'!$D$38*'UNIT VALUES'!$D$44,O919*'UNIT VALUES'!$D$41*'UNIT VALUES'!$D$44),IF(U919&gt;V919, O919*'UNIT VALUES'!$D$28*'UNIT VALUES'!$D$36,0)), 0)</f>
        <v>302863</v>
      </c>
      <c r="Z919" s="168">
        <f>ROUND(IF(C919="22", IF(U919&gt;V919,Q919*'UNIT VALUES'!$D$39*'UNIT VALUES'!$D$44,Q919*'UNIT VALUES'!$D$42*'UNIT VALUES'!$D$44), IF(U919&gt;V919, Q919*'UNIT VALUES'!$D$29*'UNIT VALUES'!$D$36, Q919*'UNIT VALUES'!$D$31*'UNIT VALUES'!$D$36)),0)</f>
        <v>918546</v>
      </c>
      <c r="AA919" s="168">
        <f>ROUND(IF(C919="22", IF(U919&gt;V919,0,R919*'UNIT VALUES'!$D$43*'UNIT VALUES'!$D$44),IF(CALCS!U919&gt;CALCS!V919,0,CALCS!R919*'UNIT VALUES'!$D$34*'UNIT VALUES'!$D$36)), 0)</f>
        <v>0</v>
      </c>
      <c r="AB919" s="168">
        <f>ROUND(IF(C919="22",IF(U919&gt;V919,S919*'UNIT VALUES'!$D$40*'UNIT VALUES'!$D$44,0),IF(U919&gt;V919,S919*'UNIT VALUES'!$D$30*'UNIT VALUES'!$D$36)), 0)</f>
        <v>180675</v>
      </c>
      <c r="AC919" s="168">
        <f>ROUND(IF(U919&gt;V919,0,IF(T919&gt;1, IF(C919="66", T919*'UNIT VALUES'!$D$33*'UNIT VALUES'!$D$36,T919*'UNIT VALUES'!$D$32*'UNIT VALUES'!$D$36),0)),0)</f>
        <v>0</v>
      </c>
      <c r="AD919" t="str">
        <f t="shared" si="30"/>
        <v>410426</v>
      </c>
    </row>
    <row r="920" spans="1:30" x14ac:dyDescent="0.25">
      <c r="A920" s="176" t="s">
        <v>4727</v>
      </c>
      <c r="B920" s="176" t="s">
        <v>2503</v>
      </c>
      <c r="C920" s="176" t="s">
        <v>27</v>
      </c>
      <c r="D920" s="176" t="s">
        <v>28</v>
      </c>
      <c r="E920" s="176" t="s">
        <v>2504</v>
      </c>
      <c r="F920" s="176" t="s">
        <v>2001</v>
      </c>
      <c r="G920" s="176" t="s">
        <v>22</v>
      </c>
      <c r="H920" s="176" t="s">
        <v>23</v>
      </c>
      <c r="I920" s="176" t="s">
        <v>4728</v>
      </c>
      <c r="J920" s="176" t="s">
        <v>4762</v>
      </c>
      <c r="K920" s="176" t="s">
        <v>3335</v>
      </c>
      <c r="L920" s="176" t="s">
        <v>6448</v>
      </c>
      <c r="M920" s="177">
        <v>0</v>
      </c>
      <c r="N920" s="177">
        <v>0</v>
      </c>
      <c r="O920" s="177">
        <v>37779</v>
      </c>
      <c r="P920" s="177">
        <v>0</v>
      </c>
      <c r="Q920" s="177">
        <v>7575</v>
      </c>
      <c r="R920" s="177">
        <v>1075</v>
      </c>
      <c r="S920" s="177">
        <v>615</v>
      </c>
      <c r="T920" s="24">
        <f>IF(P920&gt;0, ROUND(IF(IF(OR(C920="51", C920="52", C920="66"), (L920*'UNIT VALUES'!$C$26)-CALCS!P920,0)&gt;0, IF(OR(C920="51", C920="52", C920="66"), (L920*'UNIT VALUES'!$C$26)-CALCS!P920,0), 0), 0), ROUND(IF(IF(OR(C920="51", C920="52", C920="66"), (L920*'UNIT VALUES'!$C$26)-CALCS!O920,0)&gt;0, IF(OR(C920="51", C920="52", C920="66"), (L920*'UNIT VALUES'!$C$26)-CALCS!O920,0), 0), 0))</f>
        <v>0</v>
      </c>
      <c r="U920" s="25">
        <f>IF(C920="22", (O920*'UNIT VALUES'!$D$38)+(Q920*'UNIT VALUES'!$D$39)+(S920*'UNIT VALUES'!$D$40), (O920*'UNIT VALUES'!$D$28)+(Q920*'UNIT VALUES'!$D$29)+(S920*'UNIT VALUES'!$D$30))</f>
        <v>390502.65450149425</v>
      </c>
      <c r="V920" s="25">
        <f>IF(C920="22",(O920*'UNIT VALUES'!$D$41)+(Q920*'UNIT VALUES'!$D$42)+(R920*'UNIT VALUES'!$D$43),IF(C920="66",(Q920*'UNIT VALUES'!$D$31)+(T920*'UNIT VALUES'!$D$33)+(R920*'UNIT VALUES'!$D$34),(Q920*'UNIT VALUES'!$D$31)+(T920*'UNIT VALUES'!$D$32)+(R920*'UNIT VALUES'!$D$34)))</f>
        <v>214925.58537563763</v>
      </c>
      <c r="W920" s="25">
        <f t="shared" si="29"/>
        <v>390503</v>
      </c>
      <c r="X920" s="30">
        <f>ROUND(IF(C920="22", W920*'UNIT VALUES'!$D$44, W920*'UNIT VALUES'!$D$36), 0)</f>
        <v>341378</v>
      </c>
      <c r="Y920" s="168">
        <f>ROUND(IF(C920="22", IF(U920&gt;V920,O920*'UNIT VALUES'!$D$38*'UNIT VALUES'!$D$44,O920*'UNIT VALUES'!$D$41*'UNIT VALUES'!$D$44),IF(U920&gt;V920, O920*'UNIT VALUES'!$D$28*'UNIT VALUES'!$D$36,0)), 0)</f>
        <v>68689</v>
      </c>
      <c r="Z920" s="168">
        <f>ROUND(IF(C920="22", IF(U920&gt;V920,Q920*'UNIT VALUES'!$D$39*'UNIT VALUES'!$D$44,Q920*'UNIT VALUES'!$D$42*'UNIT VALUES'!$D$44), IF(U920&gt;V920, Q920*'UNIT VALUES'!$D$29*'UNIT VALUES'!$D$36, Q920*'UNIT VALUES'!$D$31*'UNIT VALUES'!$D$36)),0)</f>
        <v>184920</v>
      </c>
      <c r="AA920" s="168">
        <f>ROUND(IF(C920="22", IF(U920&gt;V920,0,R920*'UNIT VALUES'!$D$43*'UNIT VALUES'!$D$44),IF(CALCS!U920&gt;CALCS!V920,0,CALCS!R920*'UNIT VALUES'!$D$34*'UNIT VALUES'!$D$36)), 0)</f>
        <v>0</v>
      </c>
      <c r="AB920" s="168">
        <f>ROUND(IF(C920="22",IF(U920&gt;V920,S920*'UNIT VALUES'!$D$40*'UNIT VALUES'!$D$44,0),IF(U920&gt;V920,S920*'UNIT VALUES'!$D$30*'UNIT VALUES'!$D$36)), 0)</f>
        <v>87769</v>
      </c>
      <c r="AC920" s="168">
        <f>ROUND(IF(U920&gt;V920,0,IF(T920&gt;1, IF(C920="66", T920*'UNIT VALUES'!$D$33*'UNIT VALUES'!$D$36,T920*'UNIT VALUES'!$D$32*'UNIT VALUES'!$D$36),0)),0)</f>
        <v>0</v>
      </c>
      <c r="AD920" t="str">
        <f t="shared" si="30"/>
        <v>410540</v>
      </c>
    </row>
    <row r="921" spans="1:30" x14ac:dyDescent="0.25">
      <c r="A921" s="176" t="s">
        <v>6449</v>
      </c>
      <c r="B921" s="176" t="s">
        <v>2503</v>
      </c>
      <c r="C921" s="176" t="s">
        <v>47</v>
      </c>
      <c r="D921" s="176" t="s">
        <v>48</v>
      </c>
      <c r="E921" s="176" t="s">
        <v>2504</v>
      </c>
      <c r="F921" s="176" t="s">
        <v>269</v>
      </c>
      <c r="G921" s="176" t="s">
        <v>126</v>
      </c>
      <c r="H921" s="176" t="s">
        <v>23</v>
      </c>
      <c r="I921" s="176" t="s">
        <v>2520</v>
      </c>
      <c r="J921" s="176" t="s">
        <v>1515</v>
      </c>
      <c r="K921" s="176" t="s">
        <v>3335</v>
      </c>
      <c r="L921" s="176" t="s">
        <v>3190</v>
      </c>
      <c r="M921" s="177">
        <v>58354</v>
      </c>
      <c r="N921" s="177">
        <v>33005</v>
      </c>
      <c r="O921" s="177">
        <v>111523</v>
      </c>
      <c r="P921" s="177">
        <v>63077</v>
      </c>
      <c r="Q921" s="177">
        <v>23009</v>
      </c>
      <c r="R921" s="177">
        <v>950</v>
      </c>
      <c r="S921" s="177">
        <v>1804</v>
      </c>
      <c r="T921" s="24">
        <f>IF(P921&gt;0, ROUND(IF(IF(OR(C921="51", C921="52", C921="66"), (L921*'UNIT VALUES'!$C$26)-CALCS!P921,0)&gt;0, IF(OR(C921="51", C921="52", C921="66"), (L921*'UNIT VALUES'!$C$26)-CALCS!P921,0), 0), 0), ROUND(IF(IF(OR(C921="51", C921="52", C921="66"), (L921*'UNIT VALUES'!$C$26)-CALCS!O921,0)&gt;0, IF(OR(C921="51", C921="52", C921="66"), (L921*'UNIT VALUES'!$C$26)-CALCS!O921,0), 0), 0))</f>
        <v>0</v>
      </c>
      <c r="U921" s="25">
        <f>IF(C921="22", (O921*'UNIT VALUES'!$D$38)+(Q921*'UNIT VALUES'!$D$39)+(S921*'UNIT VALUES'!$D$40), (O921*'UNIT VALUES'!$D$28)+(Q921*'UNIT VALUES'!$D$29)+(S921*'UNIT VALUES'!$D$30))</f>
        <v>1168972.5785470463</v>
      </c>
      <c r="V921" s="25">
        <f>IF(C921="22",(O921*'UNIT VALUES'!$D$41)+(Q921*'UNIT VALUES'!$D$42)+(R921*'UNIT VALUES'!$D$43),IF(C921="66",(Q921*'UNIT VALUES'!$D$31)+(T921*'UNIT VALUES'!$D$33)+(R921*'UNIT VALUES'!$D$34),(Q921*'UNIT VALUES'!$D$31)+(T921*'UNIT VALUES'!$D$32)+(R921*'UNIT VALUES'!$D$34)))</f>
        <v>463287.21622504579</v>
      </c>
      <c r="W921" s="25">
        <f t="shared" si="29"/>
        <v>1168973</v>
      </c>
      <c r="X921" s="30">
        <f>ROUND(IF(C921="22", W921*'UNIT VALUES'!$D$44, W921*'UNIT VALUES'!$D$36), 0)</f>
        <v>1021917</v>
      </c>
      <c r="Y921" s="168">
        <f>ROUND(IF(C921="22", IF(U921&gt;V921,O921*'UNIT VALUES'!$D$38*'UNIT VALUES'!$D$44,O921*'UNIT VALUES'!$D$41*'UNIT VALUES'!$D$44),IF(U921&gt;V921, O921*'UNIT VALUES'!$D$28*'UNIT VALUES'!$D$36,0)), 0)</f>
        <v>202769</v>
      </c>
      <c r="Z921" s="168">
        <f>ROUND(IF(C921="22", IF(U921&gt;V921,Q921*'UNIT VALUES'!$D$39*'UNIT VALUES'!$D$44,Q921*'UNIT VALUES'!$D$42*'UNIT VALUES'!$D$44), IF(U921&gt;V921, Q921*'UNIT VALUES'!$D$29*'UNIT VALUES'!$D$36, Q921*'UNIT VALUES'!$D$31*'UNIT VALUES'!$D$36)),0)</f>
        <v>561693</v>
      </c>
      <c r="AA921" s="168">
        <f>ROUND(IF(C921="22", IF(U921&gt;V921,0,R921*'UNIT VALUES'!$D$43*'UNIT VALUES'!$D$44),IF(CALCS!U921&gt;CALCS!V921,0,CALCS!R921*'UNIT VALUES'!$D$34*'UNIT VALUES'!$D$36)), 0)</f>
        <v>0</v>
      </c>
      <c r="AB921" s="168">
        <f>ROUND(IF(C921="22",IF(U921&gt;V921,S921*'UNIT VALUES'!$D$40*'UNIT VALUES'!$D$44,0),IF(U921&gt;V921,S921*'UNIT VALUES'!$D$30*'UNIT VALUES'!$D$36)), 0)</f>
        <v>257454</v>
      </c>
      <c r="AC921" s="168">
        <f>ROUND(IF(U921&gt;V921,0,IF(T921&gt;1, IF(C921="66", T921*'UNIT VALUES'!$D$33*'UNIT VALUES'!$D$36,T921*'UNIT VALUES'!$D$32*'UNIT VALUES'!$D$36),0)),0)</f>
        <v>0</v>
      </c>
      <c r="AD921" t="str">
        <f t="shared" si="30"/>
        <v>410564</v>
      </c>
    </row>
    <row r="922" spans="1:30" x14ac:dyDescent="0.25">
      <c r="A922" s="176" t="s">
        <v>6450</v>
      </c>
      <c r="B922" s="176" t="s">
        <v>2503</v>
      </c>
      <c r="C922" s="176" t="s">
        <v>27</v>
      </c>
      <c r="D922" s="176" t="s">
        <v>28</v>
      </c>
      <c r="E922" s="176" t="s">
        <v>2504</v>
      </c>
      <c r="F922" s="176" t="s">
        <v>875</v>
      </c>
      <c r="G922" s="176" t="s">
        <v>294</v>
      </c>
      <c r="H922" s="176" t="s">
        <v>23</v>
      </c>
      <c r="I922" s="176" t="s">
        <v>2522</v>
      </c>
      <c r="J922" s="176" t="s">
        <v>1515</v>
      </c>
      <c r="K922" s="176" t="s">
        <v>3335</v>
      </c>
      <c r="L922" s="176" t="s">
        <v>6451</v>
      </c>
      <c r="M922" s="177">
        <v>0</v>
      </c>
      <c r="N922" s="177">
        <v>0</v>
      </c>
      <c r="O922" s="177">
        <v>105164</v>
      </c>
      <c r="P922" s="177">
        <v>0</v>
      </c>
      <c r="Q922" s="177">
        <v>13122</v>
      </c>
      <c r="R922" s="177">
        <v>987</v>
      </c>
      <c r="S922" s="177">
        <v>1472</v>
      </c>
      <c r="T922" s="24">
        <f>IF(P922&gt;0, ROUND(IF(IF(OR(C922="51", C922="52", C922="66"), (L922*'UNIT VALUES'!$C$26)-CALCS!P922,0)&gt;0, IF(OR(C922="51", C922="52", C922="66"), (L922*'UNIT VALUES'!$C$26)-CALCS!P922,0), 0), 0), ROUND(IF(IF(OR(C922="51", C922="52", C922="66"), (L922*'UNIT VALUES'!$C$26)-CALCS!O922,0)&gt;0, IF(OR(C922="51", C922="52", C922="66"), (L922*'UNIT VALUES'!$C$26)-CALCS!O922,0), 0), 0))</f>
        <v>0</v>
      </c>
      <c r="U922" s="25">
        <f>IF(C922="22", (O922*'UNIT VALUES'!$D$38)+(Q922*'UNIT VALUES'!$D$39)+(S922*'UNIT VALUES'!$D$40), (O922*'UNIT VALUES'!$D$28)+(Q922*'UNIT VALUES'!$D$29)+(S922*'UNIT VALUES'!$D$30))</f>
        <v>825455.32922424527</v>
      </c>
      <c r="V922" s="25">
        <f>IF(C922="22",(O922*'UNIT VALUES'!$D$41)+(Q922*'UNIT VALUES'!$D$42)+(R922*'UNIT VALUES'!$D$43),IF(C922="66",(Q922*'UNIT VALUES'!$D$31)+(T922*'UNIT VALUES'!$D$33)+(R922*'UNIT VALUES'!$D$34),(Q922*'UNIT VALUES'!$D$31)+(T922*'UNIT VALUES'!$D$32)+(R922*'UNIT VALUES'!$D$34)))</f>
        <v>300660.66672001901</v>
      </c>
      <c r="W922" s="25">
        <f t="shared" si="29"/>
        <v>825455</v>
      </c>
      <c r="X922" s="30">
        <f>ROUND(IF(C922="22", W922*'UNIT VALUES'!$D$44, W922*'UNIT VALUES'!$D$36), 0)</f>
        <v>721613</v>
      </c>
      <c r="Y922" s="168">
        <f>ROUND(IF(C922="22", IF(U922&gt;V922,O922*'UNIT VALUES'!$D$38*'UNIT VALUES'!$D$44,O922*'UNIT VALUES'!$D$41*'UNIT VALUES'!$D$44),IF(U922&gt;V922, O922*'UNIT VALUES'!$D$28*'UNIT VALUES'!$D$36,0)), 0)</f>
        <v>191207</v>
      </c>
      <c r="Z922" s="168">
        <f>ROUND(IF(C922="22", IF(U922&gt;V922,Q922*'UNIT VALUES'!$D$39*'UNIT VALUES'!$D$44,Q922*'UNIT VALUES'!$D$42*'UNIT VALUES'!$D$44), IF(U922&gt;V922, Q922*'UNIT VALUES'!$D$29*'UNIT VALUES'!$D$36, Q922*'UNIT VALUES'!$D$31*'UNIT VALUES'!$D$36)),0)</f>
        <v>320333</v>
      </c>
      <c r="AA922" s="168">
        <f>ROUND(IF(C922="22", IF(U922&gt;V922,0,R922*'UNIT VALUES'!$D$43*'UNIT VALUES'!$D$44),IF(CALCS!U922&gt;CALCS!V922,0,CALCS!R922*'UNIT VALUES'!$D$34*'UNIT VALUES'!$D$36)), 0)</f>
        <v>0</v>
      </c>
      <c r="AB922" s="168">
        <f>ROUND(IF(C922="22",IF(U922&gt;V922,S922*'UNIT VALUES'!$D$40*'UNIT VALUES'!$D$44,0),IF(U922&gt;V922,S922*'UNIT VALUES'!$D$30*'UNIT VALUES'!$D$36)), 0)</f>
        <v>210074</v>
      </c>
      <c r="AC922" s="168">
        <f>ROUND(IF(U922&gt;V922,0,IF(T922&gt;1, IF(C922="66", T922*'UNIT VALUES'!$D$33*'UNIT VALUES'!$D$36,T922*'UNIT VALUES'!$D$32*'UNIT VALUES'!$D$36),0)),0)</f>
        <v>0</v>
      </c>
      <c r="AD922" t="str">
        <f t="shared" si="30"/>
        <v>410636</v>
      </c>
    </row>
    <row r="923" spans="1:30" x14ac:dyDescent="0.25">
      <c r="A923" s="176" t="s">
        <v>5801</v>
      </c>
      <c r="B923" s="176" t="s">
        <v>2503</v>
      </c>
      <c r="C923" s="176" t="s">
        <v>27</v>
      </c>
      <c r="D923" s="176" t="s">
        <v>28</v>
      </c>
      <c r="E923" s="176" t="s">
        <v>2504</v>
      </c>
      <c r="F923" s="176" t="s">
        <v>2523</v>
      </c>
      <c r="G923" s="176" t="s">
        <v>247</v>
      </c>
      <c r="H923" s="176" t="s">
        <v>23</v>
      </c>
      <c r="I923" s="176" t="s">
        <v>2524</v>
      </c>
      <c r="J923" s="176" t="s">
        <v>2506</v>
      </c>
      <c r="K923" s="176" t="s">
        <v>3335</v>
      </c>
      <c r="L923" s="176" t="s">
        <v>6452</v>
      </c>
      <c r="M923" s="177">
        <v>39746</v>
      </c>
      <c r="N923" s="177">
        <v>39603</v>
      </c>
      <c r="O923" s="177">
        <v>81636</v>
      </c>
      <c r="P923" s="177">
        <v>0</v>
      </c>
      <c r="Q923" s="177">
        <v>17596</v>
      </c>
      <c r="R923" s="177">
        <v>2528</v>
      </c>
      <c r="S923" s="177">
        <v>1009</v>
      </c>
      <c r="T923" s="24">
        <f>IF(P923&gt;0, ROUND(IF(IF(OR(C923="51", C923="52", C923="66"), (L923*'UNIT VALUES'!$C$26)-CALCS!P923,0)&gt;0, IF(OR(C923="51", C923="52", C923="66"), (L923*'UNIT VALUES'!$C$26)-CALCS!P923,0), 0), 0), ROUND(IF(IF(OR(C923="51", C923="52", C923="66"), (L923*'UNIT VALUES'!$C$26)-CALCS!O923,0)&gt;0, IF(OR(C923="51", C923="52", C923="66"), (L923*'UNIT VALUES'!$C$26)-CALCS!O923,0), 0), 0))</f>
        <v>0</v>
      </c>
      <c r="U923" s="25">
        <f>IF(C923="22", (O923*'UNIT VALUES'!$D$38)+(Q923*'UNIT VALUES'!$D$39)+(S923*'UNIT VALUES'!$D$40), (O923*'UNIT VALUES'!$D$28)+(Q923*'UNIT VALUES'!$D$29)+(S923*'UNIT VALUES'!$D$30))</f>
        <v>825872.33806649526</v>
      </c>
      <c r="V923" s="25">
        <f>IF(C923="22",(O923*'UNIT VALUES'!$D$41)+(Q923*'UNIT VALUES'!$D$42)+(R923*'UNIT VALUES'!$D$43),IF(C923="66",(Q923*'UNIT VALUES'!$D$31)+(T923*'UNIT VALUES'!$D$33)+(R923*'UNIT VALUES'!$D$34),(Q923*'UNIT VALUES'!$D$31)+(T923*'UNIT VALUES'!$D$32)+(R923*'UNIT VALUES'!$D$34)))</f>
        <v>501779.45128301246</v>
      </c>
      <c r="W923" s="25">
        <f t="shared" si="29"/>
        <v>825872</v>
      </c>
      <c r="X923" s="30">
        <f>ROUND(IF(C923="22", W923*'UNIT VALUES'!$D$44, W923*'UNIT VALUES'!$D$36), 0)</f>
        <v>721978</v>
      </c>
      <c r="Y923" s="168">
        <f>ROUND(IF(C923="22", IF(U923&gt;V923,O923*'UNIT VALUES'!$D$38*'UNIT VALUES'!$D$44,O923*'UNIT VALUES'!$D$41*'UNIT VALUES'!$D$44),IF(U923&gt;V923, O923*'UNIT VALUES'!$D$28*'UNIT VALUES'!$D$36,0)), 0)</f>
        <v>148429</v>
      </c>
      <c r="Z923" s="168">
        <f>ROUND(IF(C923="22", IF(U923&gt;V923,Q923*'UNIT VALUES'!$D$39*'UNIT VALUES'!$D$44,Q923*'UNIT VALUES'!$D$42*'UNIT VALUES'!$D$44), IF(U923&gt;V923, Q923*'UNIT VALUES'!$D$29*'UNIT VALUES'!$D$36, Q923*'UNIT VALUES'!$D$31*'UNIT VALUES'!$D$36)),0)</f>
        <v>429552</v>
      </c>
      <c r="AA923" s="168">
        <f>ROUND(IF(C923="22", IF(U923&gt;V923,0,R923*'UNIT VALUES'!$D$43*'UNIT VALUES'!$D$44),IF(CALCS!U923&gt;CALCS!V923,0,CALCS!R923*'UNIT VALUES'!$D$34*'UNIT VALUES'!$D$36)), 0)</f>
        <v>0</v>
      </c>
      <c r="AB923" s="168">
        <f>ROUND(IF(C923="22",IF(U923&gt;V923,S923*'UNIT VALUES'!$D$40*'UNIT VALUES'!$D$44,0),IF(U923&gt;V923,S923*'UNIT VALUES'!$D$30*'UNIT VALUES'!$D$36)), 0)</f>
        <v>143998</v>
      </c>
      <c r="AC923" s="168">
        <f>ROUND(IF(U923&gt;V923,0,IF(T923&gt;1, IF(C923="66", T923*'UNIT VALUES'!$D$33*'UNIT VALUES'!$D$36,T923*'UNIT VALUES'!$D$32*'UNIT VALUES'!$D$36),0)),0)</f>
        <v>0</v>
      </c>
      <c r="AD923" t="str">
        <f t="shared" si="30"/>
        <v>410888</v>
      </c>
    </row>
    <row r="924" spans="1:30" x14ac:dyDescent="0.25">
      <c r="A924" s="176" t="s">
        <v>6453</v>
      </c>
      <c r="B924" s="176" t="s">
        <v>2503</v>
      </c>
      <c r="C924" s="176" t="s">
        <v>27</v>
      </c>
      <c r="D924" s="176" t="s">
        <v>28</v>
      </c>
      <c r="E924" s="176" t="s">
        <v>2504</v>
      </c>
      <c r="F924" s="176" t="s">
        <v>2526</v>
      </c>
      <c r="G924" s="176" t="s">
        <v>22</v>
      </c>
      <c r="H924" s="176" t="s">
        <v>23</v>
      </c>
      <c r="I924" s="176" t="s">
        <v>1390</v>
      </c>
      <c r="J924" s="176" t="s">
        <v>1515</v>
      </c>
      <c r="K924" s="176" t="s">
        <v>3335</v>
      </c>
      <c r="L924" s="176" t="s">
        <v>6454</v>
      </c>
      <c r="M924" s="177">
        <v>474802</v>
      </c>
      <c r="N924" s="177">
        <v>368146</v>
      </c>
      <c r="O924" s="177">
        <v>639863</v>
      </c>
      <c r="P924" s="177">
        <v>496129</v>
      </c>
      <c r="Q924" s="177">
        <v>107600</v>
      </c>
      <c r="R924" s="177">
        <v>83731</v>
      </c>
      <c r="S924" s="177">
        <v>7645</v>
      </c>
      <c r="T924" s="24">
        <f>IF(P924&gt;0, ROUND(IF(IF(OR(C924="51", C924="52", C924="66"), (L924*'UNIT VALUES'!$C$26)-CALCS!P924,0)&gt;0, IF(OR(C924="51", C924="52", C924="66"), (L924*'UNIT VALUES'!$C$26)-CALCS!P924,0), 0), 0), ROUND(IF(IF(OR(C924="51", C924="52", C924="66"), (L924*'UNIT VALUES'!$C$26)-CALCS!O924,0)&gt;0, IF(OR(C924="51", C924="52", C924="66"), (L924*'UNIT VALUES'!$C$26)-CALCS!O924,0), 0), 0))</f>
        <v>92623</v>
      </c>
      <c r="U924" s="25">
        <f>IF(C924="22", (O924*'UNIT VALUES'!$D$38)+(Q924*'UNIT VALUES'!$D$39)+(S924*'UNIT VALUES'!$D$40), (O924*'UNIT VALUES'!$D$28)+(Q924*'UNIT VALUES'!$D$29)+(S924*'UNIT VALUES'!$D$30))</f>
        <v>5583554.8755842298</v>
      </c>
      <c r="V924" s="25">
        <f>IF(C924="22",(O924*'UNIT VALUES'!$D$41)+(Q924*'UNIT VALUES'!$D$42)+(R924*'UNIT VALUES'!$D$43),IF(C924="66",(Q924*'UNIT VALUES'!$D$31)+(T924*'UNIT VALUES'!$D$33)+(R924*'UNIT VALUES'!$D$34),(Q924*'UNIT VALUES'!$D$31)+(T924*'UNIT VALUES'!$D$32)+(R924*'UNIT VALUES'!$D$34)))</f>
        <v>9826140.5301041491</v>
      </c>
      <c r="W924" s="25">
        <f t="shared" si="29"/>
        <v>9826141</v>
      </c>
      <c r="X924" s="30">
        <f>ROUND(IF(C924="22", W924*'UNIT VALUES'!$D$44, W924*'UNIT VALUES'!$D$36), 0)</f>
        <v>8590018</v>
      </c>
      <c r="Y924" s="168">
        <f>ROUND(IF(C924="22", IF(U924&gt;V924,O924*'UNIT VALUES'!$D$38*'UNIT VALUES'!$D$44,O924*'UNIT VALUES'!$D$41*'UNIT VALUES'!$D$44),IF(U924&gt;V924, O924*'UNIT VALUES'!$D$28*'UNIT VALUES'!$D$36,0)), 0)</f>
        <v>0</v>
      </c>
      <c r="Z924" s="168">
        <f>ROUND(IF(C924="22", IF(U924&gt;V924,Q924*'UNIT VALUES'!$D$39*'UNIT VALUES'!$D$44,Q924*'UNIT VALUES'!$D$42*'UNIT VALUES'!$D$44), IF(U924&gt;V924, Q924*'UNIT VALUES'!$D$29*'UNIT VALUES'!$D$36, Q924*'UNIT VALUES'!$D$31*'UNIT VALUES'!$D$36)),0)</f>
        <v>1576032</v>
      </c>
      <c r="AA924" s="168">
        <f>ROUND(IF(C924="22", IF(U924&gt;V924,0,R924*'UNIT VALUES'!$D$43*'UNIT VALUES'!$D$44),IF(CALCS!U924&gt;CALCS!V924,0,CALCS!R924*'UNIT VALUES'!$D$34*'UNIT VALUES'!$D$36)), 0)</f>
        <v>5992491</v>
      </c>
      <c r="AB924" s="168">
        <f>ROUND(IF(C924="22",IF(U924&gt;V924,S924*'UNIT VALUES'!$D$40*'UNIT VALUES'!$D$44,0),IF(U924&gt;V924,S924*'UNIT VALUES'!$D$30*'UNIT VALUES'!$D$36)), 0)</f>
        <v>0</v>
      </c>
      <c r="AC924" s="168">
        <f>ROUND(IF(U924&gt;V924,0,IF(T924&gt;1, IF(C924="66", T924*'UNIT VALUES'!$D$33*'UNIT VALUES'!$D$36,T924*'UNIT VALUES'!$D$32*'UNIT VALUES'!$D$36),0)),0)</f>
        <v>1021494</v>
      </c>
      <c r="AD924" t="str">
        <f t="shared" si="30"/>
        <v>411098</v>
      </c>
    </row>
    <row r="925" spans="1:30" x14ac:dyDescent="0.25">
      <c r="A925" s="176" t="s">
        <v>4702</v>
      </c>
      <c r="B925" s="176" t="s">
        <v>2503</v>
      </c>
      <c r="C925" s="176" t="s">
        <v>27</v>
      </c>
      <c r="D925" s="176" t="s">
        <v>28</v>
      </c>
      <c r="E925" s="176" t="s">
        <v>2504</v>
      </c>
      <c r="F925" s="176" t="s">
        <v>4703</v>
      </c>
      <c r="G925" s="176" t="s">
        <v>22</v>
      </c>
      <c r="H925" s="176" t="s">
        <v>23</v>
      </c>
      <c r="I925" s="176" t="s">
        <v>4704</v>
      </c>
      <c r="J925" s="176" t="s">
        <v>2511</v>
      </c>
      <c r="K925" s="176" t="s">
        <v>3335</v>
      </c>
      <c r="L925" s="176" t="s">
        <v>6448</v>
      </c>
      <c r="M925" s="177">
        <v>0</v>
      </c>
      <c r="N925" s="177">
        <v>0</v>
      </c>
      <c r="O925" s="177">
        <v>29322</v>
      </c>
      <c r="P925" s="177">
        <v>0</v>
      </c>
      <c r="Q925" s="177">
        <v>6732</v>
      </c>
      <c r="R925" s="177">
        <v>409</v>
      </c>
      <c r="S925" s="177">
        <v>343</v>
      </c>
      <c r="T925" s="24">
        <f>IF(P925&gt;0, ROUND(IF(IF(OR(C925="51", C925="52", C925="66"), (L925*'UNIT VALUES'!$C$26)-CALCS!P925,0)&gt;0, IF(OR(C925="51", C925="52", C925="66"), (L925*'UNIT VALUES'!$C$26)-CALCS!P925,0), 0), 0), ROUND(IF(IF(OR(C925="51", C925="52", C925="66"), (L925*'UNIT VALUES'!$C$26)-CALCS!O925,0)&gt;0, IF(OR(C925="51", C925="52", C925="66"), (L925*'UNIT VALUES'!$C$26)-CALCS!O925,0), 0), 0))</f>
        <v>0</v>
      </c>
      <c r="U925" s="25">
        <f>IF(C925="22", (O925*'UNIT VALUES'!$D$38)+(Q925*'UNIT VALUES'!$D$39)+(S925*'UNIT VALUES'!$D$40), (O925*'UNIT VALUES'!$D$28)+(Q925*'UNIT VALUES'!$D$29)+(S925*'UNIT VALUES'!$D$30))</f>
        <v>304969.04137238162</v>
      </c>
      <c r="V925" s="25">
        <f>IF(C925="22",(O925*'UNIT VALUES'!$D$41)+(Q925*'UNIT VALUES'!$D$42)+(R925*'UNIT VALUES'!$D$43),IF(C925="66",(Q925*'UNIT VALUES'!$D$31)+(T925*'UNIT VALUES'!$D$33)+(R925*'UNIT VALUES'!$D$34),(Q925*'UNIT VALUES'!$D$31)+(T925*'UNIT VALUES'!$D$32)+(R925*'UNIT VALUES'!$D$34)))</f>
        <v>146277.63998010315</v>
      </c>
      <c r="W925" s="25">
        <f t="shared" si="29"/>
        <v>304969</v>
      </c>
      <c r="X925" s="30">
        <f>ROUND(IF(C925="22", W925*'UNIT VALUES'!$D$44, W925*'UNIT VALUES'!$D$36), 0)</f>
        <v>266604</v>
      </c>
      <c r="Y925" s="168">
        <f>ROUND(IF(C925="22", IF(U925&gt;V925,O925*'UNIT VALUES'!$D$38*'UNIT VALUES'!$D$44,O925*'UNIT VALUES'!$D$41*'UNIT VALUES'!$D$44),IF(U925&gt;V925, O925*'UNIT VALUES'!$D$28*'UNIT VALUES'!$D$36,0)), 0)</f>
        <v>53313</v>
      </c>
      <c r="Z925" s="168">
        <f>ROUND(IF(C925="22", IF(U925&gt;V925,Q925*'UNIT VALUES'!$D$39*'UNIT VALUES'!$D$44,Q925*'UNIT VALUES'!$D$42*'UNIT VALUES'!$D$44), IF(U925&gt;V925, Q925*'UNIT VALUES'!$D$29*'UNIT VALUES'!$D$36, Q925*'UNIT VALUES'!$D$31*'UNIT VALUES'!$D$36)),0)</f>
        <v>164341</v>
      </c>
      <c r="AA925" s="168">
        <f>ROUND(IF(C925="22", IF(U925&gt;V925,0,R925*'UNIT VALUES'!$D$43*'UNIT VALUES'!$D$44),IF(CALCS!U925&gt;CALCS!V925,0,CALCS!R925*'UNIT VALUES'!$D$34*'UNIT VALUES'!$D$36)), 0)</f>
        <v>0</v>
      </c>
      <c r="AB925" s="168">
        <f>ROUND(IF(C925="22",IF(U925&gt;V925,S925*'UNIT VALUES'!$D$40*'UNIT VALUES'!$D$44,0),IF(U925&gt;V925,S925*'UNIT VALUES'!$D$30*'UNIT VALUES'!$D$36)), 0)</f>
        <v>48951</v>
      </c>
      <c r="AC925" s="168">
        <f>ROUND(IF(U925&gt;V925,0,IF(T925&gt;1, IF(C925="66", T925*'UNIT VALUES'!$D$33*'UNIT VALUES'!$D$36,T925*'UNIT VALUES'!$D$32*'UNIT VALUES'!$D$36),0)),0)</f>
        <v>0</v>
      </c>
      <c r="AD925" t="str">
        <f t="shared" si="30"/>
        <v>411140</v>
      </c>
    </row>
    <row r="926" spans="1:30" x14ac:dyDescent="0.25">
      <c r="A926" s="176" t="s">
        <v>5819</v>
      </c>
      <c r="B926" s="176" t="s">
        <v>2503</v>
      </c>
      <c r="C926" s="176" t="s">
        <v>27</v>
      </c>
      <c r="D926" s="176" t="s">
        <v>28</v>
      </c>
      <c r="E926" s="176" t="s">
        <v>2504</v>
      </c>
      <c r="F926" s="176" t="s">
        <v>2527</v>
      </c>
      <c r="G926" s="176" t="s">
        <v>22</v>
      </c>
      <c r="H926" s="176" t="s">
        <v>23</v>
      </c>
      <c r="I926" s="176" t="s">
        <v>2528</v>
      </c>
      <c r="J926" s="176" t="s">
        <v>1802</v>
      </c>
      <c r="K926" s="176" t="s">
        <v>3335</v>
      </c>
      <c r="L926" s="176" t="s">
        <v>6455</v>
      </c>
      <c r="M926" s="177">
        <v>90404</v>
      </c>
      <c r="N926" s="177">
        <v>89233</v>
      </c>
      <c r="O926" s="177">
        <v>167419</v>
      </c>
      <c r="P926" s="177">
        <v>0</v>
      </c>
      <c r="Q926" s="177">
        <v>27744</v>
      </c>
      <c r="R926" s="177">
        <v>5173</v>
      </c>
      <c r="S926" s="177">
        <v>2536</v>
      </c>
      <c r="T926" s="24">
        <f>IF(P926&gt;0, ROUND(IF(IF(OR(C926="51", C926="52", C926="66"), (L926*'UNIT VALUES'!$C$26)-CALCS!P926,0)&gt;0, IF(OR(C926="51", C926="52", C926="66"), (L926*'UNIT VALUES'!$C$26)-CALCS!P926,0), 0), 0), ROUND(IF(IF(OR(C926="51", C926="52", C926="66"), (L926*'UNIT VALUES'!$C$26)-CALCS!O926,0)&gt;0, IF(OR(C926="51", C926="52", C926="66"), (L926*'UNIT VALUES'!$C$26)-CALCS!O926,0), 0), 0))</f>
        <v>0</v>
      </c>
      <c r="U926" s="25">
        <f>IF(C926="22", (O926*'UNIT VALUES'!$D$38)+(Q926*'UNIT VALUES'!$D$39)+(S926*'UNIT VALUES'!$D$40), (O926*'UNIT VALUES'!$D$28)+(Q926*'UNIT VALUES'!$D$29)+(S926*'UNIT VALUES'!$D$30))</f>
        <v>1536949.033205301</v>
      </c>
      <c r="V926" s="25">
        <f>IF(C926="22",(O926*'UNIT VALUES'!$D$41)+(Q926*'UNIT VALUES'!$D$42)+(R926*'UNIT VALUES'!$D$43),IF(C926="66",(Q926*'UNIT VALUES'!$D$31)+(T926*'UNIT VALUES'!$D$33)+(R926*'UNIT VALUES'!$D$34),(Q926*'UNIT VALUES'!$D$31)+(T926*'UNIT VALUES'!$D$32)+(R926*'UNIT VALUES'!$D$34)))</f>
        <v>888346.91721293866</v>
      </c>
      <c r="W926" s="25">
        <f t="shared" si="29"/>
        <v>1536949</v>
      </c>
      <c r="X926" s="30">
        <f>ROUND(IF(C926="22", W926*'UNIT VALUES'!$D$44, W926*'UNIT VALUES'!$D$36), 0)</f>
        <v>1343602</v>
      </c>
      <c r="Y926" s="168">
        <f>ROUND(IF(C926="22", IF(U926&gt;V926,O926*'UNIT VALUES'!$D$38*'UNIT VALUES'!$D$44,O926*'UNIT VALUES'!$D$41*'UNIT VALUES'!$D$44),IF(U926&gt;V926, O926*'UNIT VALUES'!$D$28*'UNIT VALUES'!$D$36,0)), 0)</f>
        <v>304398</v>
      </c>
      <c r="Z926" s="168">
        <f>ROUND(IF(C926="22", IF(U926&gt;V926,Q926*'UNIT VALUES'!$D$39*'UNIT VALUES'!$D$44,Q926*'UNIT VALUES'!$D$42*'UNIT VALUES'!$D$44), IF(U926&gt;V926, Q926*'UNIT VALUES'!$D$29*'UNIT VALUES'!$D$36, Q926*'UNIT VALUES'!$D$31*'UNIT VALUES'!$D$36)),0)</f>
        <v>677284</v>
      </c>
      <c r="AA926" s="168">
        <f>ROUND(IF(C926="22", IF(U926&gt;V926,0,R926*'UNIT VALUES'!$D$43*'UNIT VALUES'!$D$44),IF(CALCS!U926&gt;CALCS!V926,0,CALCS!R926*'UNIT VALUES'!$D$34*'UNIT VALUES'!$D$36)), 0)</f>
        <v>0</v>
      </c>
      <c r="AB926" s="168">
        <f>ROUND(IF(C926="22",IF(U926&gt;V926,S926*'UNIT VALUES'!$D$40*'UNIT VALUES'!$D$44,0),IF(U926&gt;V926,S926*'UNIT VALUES'!$D$30*'UNIT VALUES'!$D$36)), 0)</f>
        <v>361921</v>
      </c>
      <c r="AC926" s="168">
        <f>ROUND(IF(U926&gt;V926,0,IF(T926&gt;1, IF(C926="66", T926*'UNIT VALUES'!$D$33*'UNIT VALUES'!$D$36,T926*'UNIT VALUES'!$D$32*'UNIT VALUES'!$D$36),0)),0)</f>
        <v>0</v>
      </c>
      <c r="AD926" t="str">
        <f t="shared" si="30"/>
        <v>411200</v>
      </c>
    </row>
    <row r="927" spans="1:30" x14ac:dyDescent="0.25">
      <c r="A927" s="176" t="s">
        <v>5625</v>
      </c>
      <c r="B927" s="176" t="s">
        <v>2503</v>
      </c>
      <c r="C927" s="176" t="s">
        <v>47</v>
      </c>
      <c r="D927" s="176" t="s">
        <v>48</v>
      </c>
      <c r="E927" s="176" t="s">
        <v>2504</v>
      </c>
      <c r="F927" s="176" t="s">
        <v>2529</v>
      </c>
      <c r="G927" s="176" t="s">
        <v>454</v>
      </c>
      <c r="H927" s="176" t="s">
        <v>23</v>
      </c>
      <c r="I927" s="176" t="s">
        <v>2530</v>
      </c>
      <c r="J927" s="176" t="s">
        <v>2518</v>
      </c>
      <c r="K927" s="176" t="s">
        <v>3335</v>
      </c>
      <c r="L927" s="176" t="s">
        <v>6456</v>
      </c>
      <c r="M927" s="177">
        <v>41621</v>
      </c>
      <c r="N927" s="177">
        <v>41621</v>
      </c>
      <c r="O927" s="177">
        <v>61893</v>
      </c>
      <c r="P927" s="177">
        <v>0</v>
      </c>
      <c r="Q927" s="177">
        <v>12811</v>
      </c>
      <c r="R927" s="177">
        <v>1083</v>
      </c>
      <c r="S927" s="177">
        <v>691</v>
      </c>
      <c r="T927" s="24">
        <f>IF(P927&gt;0, ROUND(IF(IF(OR(C927="51", C927="52", C927="66"), (L927*'UNIT VALUES'!$C$26)-CALCS!P927,0)&gt;0, IF(OR(C927="51", C927="52", C927="66"), (L927*'UNIT VALUES'!$C$26)-CALCS!P927,0), 0), 0), ROUND(IF(IF(OR(C927="51", C927="52", C927="66"), (L927*'UNIT VALUES'!$C$26)-CALCS!O927,0)&gt;0, IF(OR(C927="51", C927="52", C927="66"), (L927*'UNIT VALUES'!$C$26)-CALCS!O927,0), 0), 0))</f>
        <v>0</v>
      </c>
      <c r="U927" s="25">
        <f>IF(C927="22", (O927*'UNIT VALUES'!$D$38)+(Q927*'UNIT VALUES'!$D$39)+(S927*'UNIT VALUES'!$D$40), (O927*'UNIT VALUES'!$D$28)+(Q927*'UNIT VALUES'!$D$29)+(S927*'UNIT VALUES'!$D$30))</f>
        <v>599276.75122041989</v>
      </c>
      <c r="V927" s="25">
        <f>IF(C927="22",(O927*'UNIT VALUES'!$D$41)+(Q927*'UNIT VALUES'!$D$42)+(R927*'UNIT VALUES'!$D$43),IF(C927="66",(Q927*'UNIT VALUES'!$D$31)+(T927*'UNIT VALUES'!$D$33)+(R927*'UNIT VALUES'!$D$34),(Q927*'UNIT VALUES'!$D$31)+(T927*'UNIT VALUES'!$D$32)+(R927*'UNIT VALUES'!$D$34)))</f>
        <v>303309.14799533947</v>
      </c>
      <c r="W927" s="25">
        <f t="shared" si="29"/>
        <v>599277</v>
      </c>
      <c r="X927" s="30">
        <f>ROUND(IF(C927="22", W927*'UNIT VALUES'!$D$44, W927*'UNIT VALUES'!$D$36), 0)</f>
        <v>523888</v>
      </c>
      <c r="Y927" s="168">
        <f>ROUND(IF(C927="22", IF(U927&gt;V927,O927*'UNIT VALUES'!$D$38*'UNIT VALUES'!$D$44,O927*'UNIT VALUES'!$D$41*'UNIT VALUES'!$D$44),IF(U927&gt;V927, O927*'UNIT VALUES'!$D$28*'UNIT VALUES'!$D$36,0)), 0)</f>
        <v>112532</v>
      </c>
      <c r="Z927" s="168">
        <f>ROUND(IF(C927="22", IF(U927&gt;V927,Q927*'UNIT VALUES'!$D$39*'UNIT VALUES'!$D$44,Q927*'UNIT VALUES'!$D$42*'UNIT VALUES'!$D$44), IF(U927&gt;V927, Q927*'UNIT VALUES'!$D$29*'UNIT VALUES'!$D$36, Q927*'UNIT VALUES'!$D$31*'UNIT VALUES'!$D$36)),0)</f>
        <v>312741</v>
      </c>
      <c r="AA927" s="168">
        <f>ROUND(IF(C927="22", IF(U927&gt;V927,0,R927*'UNIT VALUES'!$D$43*'UNIT VALUES'!$D$44),IF(CALCS!U927&gt;CALCS!V927,0,CALCS!R927*'UNIT VALUES'!$D$34*'UNIT VALUES'!$D$36)), 0)</f>
        <v>0</v>
      </c>
      <c r="AB927" s="168">
        <f>ROUND(IF(C927="22",IF(U927&gt;V927,S927*'UNIT VALUES'!$D$40*'UNIT VALUES'!$D$44,0),IF(U927&gt;V927,S927*'UNIT VALUES'!$D$30*'UNIT VALUES'!$D$36)), 0)</f>
        <v>98615</v>
      </c>
      <c r="AC927" s="168">
        <f>ROUND(IF(U927&gt;V927,0,IF(T927&gt;1, IF(C927="66", T927*'UNIT VALUES'!$D$33*'UNIT VALUES'!$D$36,T927*'UNIT VALUES'!$D$32*'UNIT VALUES'!$D$36),0)),0)</f>
        <v>0</v>
      </c>
      <c r="AD927" t="str">
        <f t="shared" si="30"/>
        <v>411290</v>
      </c>
    </row>
    <row r="928" spans="1:30" x14ac:dyDescent="0.25">
      <c r="A928" s="176" t="s">
        <v>6457</v>
      </c>
      <c r="B928" s="176" t="s">
        <v>2503</v>
      </c>
      <c r="C928" s="176" t="s">
        <v>99</v>
      </c>
      <c r="D928" s="176" t="s">
        <v>100</v>
      </c>
      <c r="E928" s="176" t="s">
        <v>2504</v>
      </c>
      <c r="F928" s="176" t="s">
        <v>831</v>
      </c>
      <c r="G928" s="176" t="s">
        <v>176</v>
      </c>
      <c r="H928" s="176" t="s">
        <v>23</v>
      </c>
      <c r="I928" s="176" t="s">
        <v>23</v>
      </c>
      <c r="J928" s="176" t="s">
        <v>1515</v>
      </c>
      <c r="K928" s="176" t="s">
        <v>3335</v>
      </c>
      <c r="L928" s="176" t="s">
        <v>6458</v>
      </c>
      <c r="M928" s="177">
        <v>242475</v>
      </c>
      <c r="N928" s="177">
        <v>242494</v>
      </c>
      <c r="O928" s="177">
        <v>412375</v>
      </c>
      <c r="P928" s="177">
        <v>0</v>
      </c>
      <c r="Q928" s="177">
        <v>36844</v>
      </c>
      <c r="R928" s="177">
        <v>11910</v>
      </c>
      <c r="S928" s="177">
        <v>4064</v>
      </c>
      <c r="T928" s="24">
        <f>IF(P928&gt;0, ROUND(IF(IF(OR(C928="51", C928="52", C928="66"), (L928*'UNIT VALUES'!$C$26)-CALCS!P928,0)&gt;0, IF(OR(C928="51", C928="52", C928="66"), (L928*'UNIT VALUES'!$C$26)-CALCS!P928,0), 0), 0), ROUND(IF(IF(OR(C928="51", C928="52", C928="66"), (L928*'UNIT VALUES'!$C$26)-CALCS!O928,0)&gt;0, IF(OR(C928="51", C928="52", C928="66"), (L928*'UNIT VALUES'!$C$26)-CALCS!O928,0), 0), 0))</f>
        <v>0</v>
      </c>
      <c r="U928" s="25">
        <f>IF(C928="22", (O928*'UNIT VALUES'!$D$38)+(Q928*'UNIT VALUES'!$D$39)+(S928*'UNIT VALUES'!$D$40), (O928*'UNIT VALUES'!$D$28)+(Q928*'UNIT VALUES'!$D$29)+(S928*'UNIT VALUES'!$D$30))</f>
        <v>2549974.6350270528</v>
      </c>
      <c r="V928" s="25">
        <f>IF(C928="22",(O928*'UNIT VALUES'!$D$41)+(Q928*'UNIT VALUES'!$D$42)+(R928*'UNIT VALUES'!$D$43),IF(C928="66",(Q928*'UNIT VALUES'!$D$31)+(T928*'UNIT VALUES'!$D$33)+(R928*'UNIT VALUES'!$D$34),(Q928*'UNIT VALUES'!$D$31)+(T928*'UNIT VALUES'!$D$32)+(R928*'UNIT VALUES'!$D$34)))</f>
        <v>1592355.926215658</v>
      </c>
      <c r="W928" s="25">
        <f t="shared" si="29"/>
        <v>2549975</v>
      </c>
      <c r="X928" s="30">
        <f>ROUND(IF(C928="22", W928*'UNIT VALUES'!$D$44, W928*'UNIT VALUES'!$D$36), 0)</f>
        <v>2229190</v>
      </c>
      <c r="Y928" s="168">
        <f>ROUND(IF(C928="22", IF(U928&gt;V928,O928*'UNIT VALUES'!$D$38*'UNIT VALUES'!$D$44,O928*'UNIT VALUES'!$D$41*'UNIT VALUES'!$D$44),IF(U928&gt;V928, O928*'UNIT VALUES'!$D$28*'UNIT VALUES'!$D$36,0)), 0)</f>
        <v>749771</v>
      </c>
      <c r="Z928" s="168">
        <f>ROUND(IF(C928="22", IF(U928&gt;V928,Q928*'UNIT VALUES'!$D$39*'UNIT VALUES'!$D$44,Q928*'UNIT VALUES'!$D$42*'UNIT VALUES'!$D$44), IF(U928&gt;V928, Q928*'UNIT VALUES'!$D$29*'UNIT VALUES'!$D$36, Q928*'UNIT VALUES'!$D$31*'UNIT VALUES'!$D$36)),0)</f>
        <v>899432</v>
      </c>
      <c r="AA928" s="168">
        <f>ROUND(IF(C928="22", IF(U928&gt;V928,0,R928*'UNIT VALUES'!$D$43*'UNIT VALUES'!$D$44),IF(CALCS!U928&gt;CALCS!V928,0,CALCS!R928*'UNIT VALUES'!$D$34*'UNIT VALUES'!$D$36)), 0)</f>
        <v>0</v>
      </c>
      <c r="AB928" s="168">
        <f>ROUND(IF(C928="22",IF(U928&gt;V928,S928*'UNIT VALUES'!$D$40*'UNIT VALUES'!$D$44,0),IF(U928&gt;V928,S928*'UNIT VALUES'!$D$30*'UNIT VALUES'!$D$36)), 0)</f>
        <v>579986</v>
      </c>
      <c r="AC928" s="168">
        <f>ROUND(IF(U928&gt;V928,0,IF(T928&gt;1, IF(C928="66", T928*'UNIT VALUES'!$D$33*'UNIT VALUES'!$D$36,T928*'UNIT VALUES'!$D$32*'UNIT VALUES'!$D$36),0)),0)</f>
        <v>0</v>
      </c>
      <c r="AD928" t="str">
        <f t="shared" si="30"/>
        <v>419005</v>
      </c>
    </row>
    <row r="929" spans="1:30" x14ac:dyDescent="0.25">
      <c r="A929" s="176" t="s">
        <v>6459</v>
      </c>
      <c r="B929" s="176" t="s">
        <v>2503</v>
      </c>
      <c r="C929" s="176" t="s">
        <v>99</v>
      </c>
      <c r="D929" s="176" t="s">
        <v>100</v>
      </c>
      <c r="E929" s="176" t="s">
        <v>2504</v>
      </c>
      <c r="F929" s="176" t="s">
        <v>1605</v>
      </c>
      <c r="G929" s="176" t="s">
        <v>126</v>
      </c>
      <c r="H929" s="176" t="s">
        <v>23</v>
      </c>
      <c r="I929" s="176" t="s">
        <v>23</v>
      </c>
      <c r="J929" s="176" t="s">
        <v>1515</v>
      </c>
      <c r="K929" s="176" t="s">
        <v>3335</v>
      </c>
      <c r="L929" s="176" t="s">
        <v>6460</v>
      </c>
      <c r="M929" s="177">
        <v>30442</v>
      </c>
      <c r="N929" s="177">
        <v>161573</v>
      </c>
      <c r="O929" s="177">
        <v>48260</v>
      </c>
      <c r="P929" s="177">
        <v>256143</v>
      </c>
      <c r="Q929" s="177">
        <v>6153</v>
      </c>
      <c r="R929" s="177">
        <v>1412</v>
      </c>
      <c r="S929" s="177">
        <v>592</v>
      </c>
      <c r="T929" s="24">
        <f>IF(P929&gt;0, ROUND(IF(IF(OR(C929="51", C929="52", C929="66"), (L929*'UNIT VALUES'!$C$26)-CALCS!P929,0)&gt;0, IF(OR(C929="51", C929="52", C929="66"), (L929*'UNIT VALUES'!$C$26)-CALCS!P929,0), 0), 0), ROUND(IF(IF(OR(C929="51", C929="52", C929="66"), (L929*'UNIT VALUES'!$C$26)-CALCS!O929,0)&gt;0, IF(OR(C929="51", C929="52", C929="66"), (L929*'UNIT VALUES'!$C$26)-CALCS!O929,0), 0), 0))</f>
        <v>0</v>
      </c>
      <c r="U929" s="25">
        <f>IF(C929="22", (O929*'UNIT VALUES'!$D$38)+(Q929*'UNIT VALUES'!$D$39)+(S929*'UNIT VALUES'!$D$40), (O929*'UNIT VALUES'!$D$28)+(Q929*'UNIT VALUES'!$D$29)+(S929*'UNIT VALUES'!$D$30))</f>
        <v>368837.38117208384</v>
      </c>
      <c r="V929" s="25">
        <f>IF(C929="22",(O929*'UNIT VALUES'!$D$41)+(Q929*'UNIT VALUES'!$D$42)+(R929*'UNIT VALUES'!$D$43),IF(C929="66",(Q929*'UNIT VALUES'!$D$31)+(T929*'UNIT VALUES'!$D$33)+(R929*'UNIT VALUES'!$D$34),(Q929*'UNIT VALUES'!$D$31)+(T929*'UNIT VALUES'!$D$32)+(R929*'UNIT VALUES'!$D$34)))</f>
        <v>218689.37992102312</v>
      </c>
      <c r="W929" s="25">
        <f t="shared" si="29"/>
        <v>368837</v>
      </c>
      <c r="X929" s="30">
        <f>ROUND(IF(C929="22", W929*'UNIT VALUES'!$D$44, W929*'UNIT VALUES'!$D$36), 0)</f>
        <v>322438</v>
      </c>
      <c r="Y929" s="168">
        <f>ROUND(IF(C929="22", IF(U929&gt;V929,O929*'UNIT VALUES'!$D$38*'UNIT VALUES'!$D$44,O929*'UNIT VALUES'!$D$41*'UNIT VALUES'!$D$44),IF(U929&gt;V929, O929*'UNIT VALUES'!$D$28*'UNIT VALUES'!$D$36,0)), 0)</f>
        <v>87745</v>
      </c>
      <c r="Z929" s="168">
        <f>ROUND(IF(C929="22", IF(U929&gt;V929,Q929*'UNIT VALUES'!$D$39*'UNIT VALUES'!$D$44,Q929*'UNIT VALUES'!$D$42*'UNIT VALUES'!$D$44), IF(U929&gt;V929, Q929*'UNIT VALUES'!$D$29*'UNIT VALUES'!$D$36, Q929*'UNIT VALUES'!$D$31*'UNIT VALUES'!$D$36)),0)</f>
        <v>150206</v>
      </c>
      <c r="AA929" s="168">
        <f>ROUND(IF(C929="22", IF(U929&gt;V929,0,R929*'UNIT VALUES'!$D$43*'UNIT VALUES'!$D$44),IF(CALCS!U929&gt;CALCS!V929,0,CALCS!R929*'UNIT VALUES'!$D$34*'UNIT VALUES'!$D$36)), 0)</f>
        <v>0</v>
      </c>
      <c r="AB929" s="168">
        <f>ROUND(IF(C929="22",IF(U929&gt;V929,S929*'UNIT VALUES'!$D$40*'UNIT VALUES'!$D$44,0),IF(U929&gt;V929,S929*'UNIT VALUES'!$D$30*'UNIT VALUES'!$D$36)), 0)</f>
        <v>84486</v>
      </c>
      <c r="AC929" s="168">
        <f>ROUND(IF(U929&gt;V929,0,IF(T929&gt;1, IF(C929="66", T929*'UNIT VALUES'!$D$33*'UNIT VALUES'!$D$36,T929*'UNIT VALUES'!$D$32*'UNIT VALUES'!$D$36),0)),0)</f>
        <v>0</v>
      </c>
      <c r="AD929" t="str">
        <f t="shared" si="30"/>
        <v>419051</v>
      </c>
    </row>
    <row r="930" spans="1:30" x14ac:dyDescent="0.25">
      <c r="A930" s="176" t="s">
        <v>5996</v>
      </c>
      <c r="B930" s="176" t="s">
        <v>2503</v>
      </c>
      <c r="C930" s="176" t="s">
        <v>99</v>
      </c>
      <c r="D930" s="176" t="s">
        <v>100</v>
      </c>
      <c r="E930" s="176" t="s">
        <v>2504</v>
      </c>
      <c r="F930" s="176" t="s">
        <v>760</v>
      </c>
      <c r="G930" s="176" t="s">
        <v>294</v>
      </c>
      <c r="H930" s="176" t="s">
        <v>23</v>
      </c>
      <c r="I930" s="176" t="s">
        <v>23</v>
      </c>
      <c r="J930" s="176" t="s">
        <v>1515</v>
      </c>
      <c r="K930" s="176" t="s">
        <v>3335</v>
      </c>
      <c r="L930" s="176" t="s">
        <v>6461</v>
      </c>
      <c r="M930" s="177">
        <v>182075</v>
      </c>
      <c r="N930" s="177">
        <v>186864</v>
      </c>
      <c r="O930" s="177">
        <v>375832</v>
      </c>
      <c r="P930" s="177">
        <v>0</v>
      </c>
      <c r="Q930" s="177">
        <v>37174</v>
      </c>
      <c r="R930" s="177">
        <v>4326</v>
      </c>
      <c r="S930" s="177">
        <v>3875</v>
      </c>
      <c r="T930" s="24">
        <f>IF(P930&gt;0, ROUND(IF(IF(OR(C930="51", C930="52", C930="66"), (L930*'UNIT VALUES'!$C$26)-CALCS!P930,0)&gt;0, IF(OR(C930="51", C930="52", C930="66"), (L930*'UNIT VALUES'!$C$26)-CALCS!P930,0), 0), 0), ROUND(IF(IF(OR(C930="51", C930="52", C930="66"), (L930*'UNIT VALUES'!$C$26)-CALCS!O930,0)&gt;0, IF(OR(C930="51", C930="52", C930="66"), (L930*'UNIT VALUES'!$C$26)-CALCS!O930,0), 0), 0))</f>
        <v>0</v>
      </c>
      <c r="U930" s="25">
        <f>IF(C930="22", (O930*'UNIT VALUES'!$D$38)+(Q930*'UNIT VALUES'!$D$39)+(S930*'UNIT VALUES'!$D$40), (O930*'UNIT VALUES'!$D$28)+(Q930*'UNIT VALUES'!$D$29)+(S930*'UNIT VALUES'!$D$30))</f>
        <v>2452332.8107635146</v>
      </c>
      <c r="V930" s="25">
        <f>IF(C930="22",(O930*'UNIT VALUES'!$D$41)+(Q930*'UNIT VALUES'!$D$42)+(R930*'UNIT VALUES'!$D$43),IF(C930="66",(Q930*'UNIT VALUES'!$D$31)+(T930*'UNIT VALUES'!$D$33)+(R930*'UNIT VALUES'!$D$34),(Q930*'UNIT VALUES'!$D$31)+(T930*'UNIT VALUES'!$D$32)+(R930*'UNIT VALUES'!$D$34)))</f>
        <v>977004.03044459317</v>
      </c>
      <c r="W930" s="25">
        <f t="shared" si="29"/>
        <v>2452333</v>
      </c>
      <c r="X930" s="30">
        <f>ROUND(IF(C930="22", W930*'UNIT VALUES'!$D$44, W930*'UNIT VALUES'!$D$36), 0)</f>
        <v>2143831</v>
      </c>
      <c r="Y930" s="168">
        <f>ROUND(IF(C930="22", IF(U930&gt;V930,O930*'UNIT VALUES'!$D$38*'UNIT VALUES'!$D$44,O930*'UNIT VALUES'!$D$41*'UNIT VALUES'!$D$44),IF(U930&gt;V930, O930*'UNIT VALUES'!$D$28*'UNIT VALUES'!$D$36,0)), 0)</f>
        <v>683330</v>
      </c>
      <c r="Z930" s="168">
        <f>ROUND(IF(C930="22", IF(U930&gt;V930,Q930*'UNIT VALUES'!$D$39*'UNIT VALUES'!$D$44,Q930*'UNIT VALUES'!$D$42*'UNIT VALUES'!$D$44), IF(U930&gt;V930, Q930*'UNIT VALUES'!$D$29*'UNIT VALUES'!$D$36, Q930*'UNIT VALUES'!$D$31*'UNIT VALUES'!$D$36)),0)</f>
        <v>907488</v>
      </c>
      <c r="AA930" s="168">
        <f>ROUND(IF(C930="22", IF(U930&gt;V930,0,R930*'UNIT VALUES'!$D$43*'UNIT VALUES'!$D$44),IF(CALCS!U930&gt;CALCS!V930,0,CALCS!R930*'UNIT VALUES'!$D$34*'UNIT VALUES'!$D$36)), 0)</f>
        <v>0</v>
      </c>
      <c r="AB930" s="168">
        <f>ROUND(IF(C930="22",IF(U930&gt;V930,S930*'UNIT VALUES'!$D$40*'UNIT VALUES'!$D$44,0),IF(U930&gt;V930,S930*'UNIT VALUES'!$D$30*'UNIT VALUES'!$D$36)), 0)</f>
        <v>553013</v>
      </c>
      <c r="AC930" s="168">
        <f>ROUND(IF(U930&gt;V930,0,IF(T930&gt;1, IF(C930="66", T930*'UNIT VALUES'!$D$33*'UNIT VALUES'!$D$36,T930*'UNIT VALUES'!$D$32*'UNIT VALUES'!$D$36),0)),0)</f>
        <v>0</v>
      </c>
      <c r="AD930" t="str">
        <f t="shared" si="30"/>
        <v>419067</v>
      </c>
    </row>
    <row r="931" spans="1:30" x14ac:dyDescent="0.25">
      <c r="A931" s="176" t="s">
        <v>6462</v>
      </c>
      <c r="B931" s="176" t="s">
        <v>2534</v>
      </c>
      <c r="C931" s="176" t="s">
        <v>19</v>
      </c>
      <c r="D931" s="176" t="s">
        <v>20</v>
      </c>
      <c r="E931" s="176" t="s">
        <v>2535</v>
      </c>
      <c r="F931" s="176" t="s">
        <v>4738</v>
      </c>
      <c r="G931" s="176" t="s">
        <v>22</v>
      </c>
      <c r="H931" s="176" t="s">
        <v>23</v>
      </c>
      <c r="I931" s="176" t="s">
        <v>23</v>
      </c>
      <c r="J931" s="176" t="s">
        <v>24</v>
      </c>
      <c r="K931" s="176" t="s">
        <v>3331</v>
      </c>
      <c r="L931" s="176" t="s">
        <v>4789</v>
      </c>
      <c r="M931" s="177">
        <v>11865710</v>
      </c>
      <c r="N931" s="177">
        <v>11863895</v>
      </c>
      <c r="O931" s="177">
        <v>3525850</v>
      </c>
      <c r="P931" s="177">
        <v>0</v>
      </c>
      <c r="Q931" s="177">
        <v>427283</v>
      </c>
      <c r="R931" s="177">
        <v>446445</v>
      </c>
      <c r="S931" s="177">
        <v>15966</v>
      </c>
      <c r="T931" s="24">
        <f>IF(P931&gt;0, ROUND(IF(IF(OR(C931="51", C931="52", C931="66"), (L931*'UNIT VALUES'!$C$26)-CALCS!P931,0)&gt;0, IF(OR(C931="51", C931="52", C931="66"), (L931*'UNIT VALUES'!$C$26)-CALCS!P931,0), 0), 0), ROUND(IF(IF(OR(C931="51", C931="52", C931="66"), (L931*'UNIT VALUES'!$C$26)-CALCS!O931,0)&gt;0, IF(OR(C931="51", C931="52", C931="66"), (L931*'UNIT VALUES'!$C$26)-CALCS!O931,0), 0), 0))</f>
        <v>0</v>
      </c>
      <c r="U931" s="25">
        <f>IF(C931="22", (O931*'UNIT VALUES'!$D$38)+(Q931*'UNIT VALUES'!$D$39)+(S931*'UNIT VALUES'!$D$40), (O931*'UNIT VALUES'!$D$28)+(Q931*'UNIT VALUES'!$D$29)+(S931*'UNIT VALUES'!$D$30))</f>
        <v>25399790.803376883</v>
      </c>
      <c r="V931" s="25">
        <f>IF(C931="22",(O931*'UNIT VALUES'!$D$41)+(Q931*'UNIT VALUES'!$D$42)+(R931*'UNIT VALUES'!$D$43),IF(C931="66",(Q931*'UNIT VALUES'!$D$31)+(T931*'UNIT VALUES'!$D$33)+(R931*'UNIT VALUES'!$D$34),(Q931*'UNIT VALUES'!$D$31)+(T931*'UNIT VALUES'!$D$32)+(R931*'UNIT VALUES'!$D$34)))</f>
        <v>48806155.574613757</v>
      </c>
      <c r="W931" s="25">
        <f t="shared" si="29"/>
        <v>48806156</v>
      </c>
      <c r="X931" s="30">
        <f>ROUND(IF(C931="22", W931*'UNIT VALUES'!$D$44, W931*'UNIT VALUES'!$D$36), 0)</f>
        <v>40603033</v>
      </c>
      <c r="Y931" s="168">
        <f>ROUND(IF(C931="22", IF(U931&gt;V931,O931*'UNIT VALUES'!$D$38*'UNIT VALUES'!$D$44,O931*'UNIT VALUES'!$D$41*'UNIT VALUES'!$D$44),IF(U931&gt;V931, O931*'UNIT VALUES'!$D$28*'UNIT VALUES'!$D$36,0)), 0)</f>
        <v>5168626</v>
      </c>
      <c r="Z931" s="168">
        <f>ROUND(IF(C931="22", IF(U931&gt;V931,Q931*'UNIT VALUES'!$D$39*'UNIT VALUES'!$D$44,Q931*'UNIT VALUES'!$D$42*'UNIT VALUES'!$D$44), IF(U931&gt;V931, Q931*'UNIT VALUES'!$D$29*'UNIT VALUES'!$D$36, Q931*'UNIT VALUES'!$D$31*'UNIT VALUES'!$D$36)),0)</f>
        <v>6590377</v>
      </c>
      <c r="AA931" s="168">
        <f>ROUND(IF(C931="22", IF(U931&gt;V931,0,R931*'UNIT VALUES'!$D$43*'UNIT VALUES'!$D$44),IF(CALCS!U931&gt;CALCS!V931,0,CALCS!R931*'UNIT VALUES'!$D$34*'UNIT VALUES'!$D$36)), 0)</f>
        <v>28844029</v>
      </c>
      <c r="AB931" s="168">
        <f>ROUND(IF(C931="22",IF(U931&gt;V931,S931*'UNIT VALUES'!$D$40*'UNIT VALUES'!$D$44,0),IF(U931&gt;V931,S931*'UNIT VALUES'!$D$30*'UNIT VALUES'!$D$36)), 0)</f>
        <v>0</v>
      </c>
      <c r="AC931" s="168">
        <f>ROUND(IF(U931&gt;V931,0,IF(T931&gt;1, IF(C931="66", T931*'UNIT VALUES'!$D$33*'UNIT VALUES'!$D$36,T931*'UNIT VALUES'!$D$32*'UNIT VALUES'!$D$36),0)),0)</f>
        <v>0</v>
      </c>
      <c r="AD931" t="str">
        <f t="shared" si="30"/>
        <v>429999</v>
      </c>
    </row>
    <row r="932" spans="1:30" x14ac:dyDescent="0.25">
      <c r="A932" s="176" t="s">
        <v>6463</v>
      </c>
      <c r="B932" s="176" t="s">
        <v>2534</v>
      </c>
      <c r="C932" s="176" t="s">
        <v>47</v>
      </c>
      <c r="D932" s="176" t="s">
        <v>48</v>
      </c>
      <c r="E932" s="176" t="s">
        <v>2535</v>
      </c>
      <c r="F932" s="176" t="s">
        <v>2537</v>
      </c>
      <c r="G932" s="176" t="s">
        <v>156</v>
      </c>
      <c r="H932" s="176" t="s">
        <v>2538</v>
      </c>
      <c r="I932" s="176" t="s">
        <v>23</v>
      </c>
      <c r="J932" s="176" t="s">
        <v>4661</v>
      </c>
      <c r="K932" s="176" t="s">
        <v>3331</v>
      </c>
      <c r="L932" s="176" t="s">
        <v>6464</v>
      </c>
      <c r="M932" s="177">
        <v>58836</v>
      </c>
      <c r="N932" s="177">
        <v>59084</v>
      </c>
      <c r="O932" s="177">
        <v>55557</v>
      </c>
      <c r="P932" s="177">
        <v>0</v>
      </c>
      <c r="Q932" s="177">
        <v>3475</v>
      </c>
      <c r="R932" s="177">
        <v>5219</v>
      </c>
      <c r="S932" s="177">
        <v>269</v>
      </c>
      <c r="T932" s="24">
        <f>IF(P932&gt;0, ROUND(IF(IF(OR(C932="51", C932="52", C932="66"), (L932*'UNIT VALUES'!$C$26)-CALCS!P932,0)&gt;0, IF(OR(C932="51", C932="52", C932="66"), (L932*'UNIT VALUES'!$C$26)-CALCS!P932,0), 0), 0), ROUND(IF(IF(OR(C932="51", C932="52", C932="66"), (L932*'UNIT VALUES'!$C$26)-CALCS!O932,0)&gt;0, IF(OR(C932="51", C932="52", C932="66"), (L932*'UNIT VALUES'!$C$26)-CALCS!O932,0), 0), 0))</f>
        <v>32645</v>
      </c>
      <c r="U932" s="25">
        <f>IF(C932="22", (O932*'UNIT VALUES'!$D$38)+(Q932*'UNIT VALUES'!$D$39)+(S932*'UNIT VALUES'!$D$40), (O932*'UNIT VALUES'!$D$28)+(Q932*'UNIT VALUES'!$D$29)+(S932*'UNIT VALUES'!$D$30))</f>
        <v>256501.42652382745</v>
      </c>
      <c r="V932" s="25">
        <f>IF(C932="22",(O932*'UNIT VALUES'!$D$41)+(Q932*'UNIT VALUES'!$D$42)+(R932*'UNIT VALUES'!$D$43),IF(C932="66",(Q932*'UNIT VALUES'!$D$31)+(T932*'UNIT VALUES'!$D$33)+(R932*'UNIT VALUES'!$D$34),(Q932*'UNIT VALUES'!$D$31)+(T932*'UNIT VALUES'!$D$32)+(R932*'UNIT VALUES'!$D$34)))</f>
        <v>897322.73941090587</v>
      </c>
      <c r="W932" s="25">
        <f t="shared" si="29"/>
        <v>897323</v>
      </c>
      <c r="X932" s="30">
        <f>ROUND(IF(C932="22", W932*'UNIT VALUES'!$D$44, W932*'UNIT VALUES'!$D$36), 0)</f>
        <v>784440</v>
      </c>
      <c r="Y932" s="168">
        <f>ROUND(IF(C932="22", IF(U932&gt;V932,O932*'UNIT VALUES'!$D$38*'UNIT VALUES'!$D$44,O932*'UNIT VALUES'!$D$41*'UNIT VALUES'!$D$44),IF(U932&gt;V932, O932*'UNIT VALUES'!$D$28*'UNIT VALUES'!$D$36,0)), 0)</f>
        <v>0</v>
      </c>
      <c r="Z932" s="168">
        <f>ROUND(IF(C932="22", IF(U932&gt;V932,Q932*'UNIT VALUES'!$D$39*'UNIT VALUES'!$D$44,Q932*'UNIT VALUES'!$D$42*'UNIT VALUES'!$D$44), IF(U932&gt;V932, Q932*'UNIT VALUES'!$D$29*'UNIT VALUES'!$D$36, Q932*'UNIT VALUES'!$D$31*'UNIT VALUES'!$D$36)),0)</f>
        <v>50899</v>
      </c>
      <c r="AA932" s="168">
        <f>ROUND(IF(C932="22", IF(U932&gt;V932,0,R932*'UNIT VALUES'!$D$43*'UNIT VALUES'!$D$44),IF(CALCS!U932&gt;CALCS!V932,0,CALCS!R932*'UNIT VALUES'!$D$34*'UNIT VALUES'!$D$36)), 0)</f>
        <v>373515</v>
      </c>
      <c r="AB932" s="168">
        <f>ROUND(IF(C932="22",IF(U932&gt;V932,S932*'UNIT VALUES'!$D$40*'UNIT VALUES'!$D$44,0),IF(U932&gt;V932,S932*'UNIT VALUES'!$D$30*'UNIT VALUES'!$D$36)), 0)</f>
        <v>0</v>
      </c>
      <c r="AC932" s="168">
        <f>ROUND(IF(U932&gt;V932,0,IF(T932&gt;1, IF(C932="66", T932*'UNIT VALUES'!$D$33*'UNIT VALUES'!$D$36,T932*'UNIT VALUES'!$D$32*'UNIT VALUES'!$D$36),0)),0)</f>
        <v>360026</v>
      </c>
      <c r="AD932" t="str">
        <f t="shared" si="30"/>
        <v>420015</v>
      </c>
    </row>
    <row r="933" spans="1:30" x14ac:dyDescent="0.25">
      <c r="A933" s="176" t="s">
        <v>6465</v>
      </c>
      <c r="B933" s="176" t="s">
        <v>2534</v>
      </c>
      <c r="C933" s="176" t="s">
        <v>27</v>
      </c>
      <c r="D933" s="176" t="s">
        <v>28</v>
      </c>
      <c r="E933" s="176" t="s">
        <v>2535</v>
      </c>
      <c r="F933" s="176" t="s">
        <v>2244</v>
      </c>
      <c r="G933" s="176" t="s">
        <v>66</v>
      </c>
      <c r="H933" s="176" t="s">
        <v>23</v>
      </c>
      <c r="I933" s="176" t="s">
        <v>237</v>
      </c>
      <c r="J933" s="176" t="s">
        <v>2541</v>
      </c>
      <c r="K933" s="176" t="s">
        <v>3331</v>
      </c>
      <c r="L933" s="176" t="s">
        <v>6466</v>
      </c>
      <c r="M933" s="177">
        <v>103808</v>
      </c>
      <c r="N933" s="177">
        <v>103758</v>
      </c>
      <c r="O933" s="177">
        <v>120443</v>
      </c>
      <c r="P933" s="177">
        <v>0</v>
      </c>
      <c r="Q933" s="177">
        <v>30169</v>
      </c>
      <c r="R933" s="177">
        <v>17997</v>
      </c>
      <c r="S933" s="177">
        <v>1530</v>
      </c>
      <c r="T933" s="24">
        <f>IF(P933&gt;0, ROUND(IF(IF(OR(C933="51", C933="52", C933="66"), (L933*'UNIT VALUES'!$C$26)-CALCS!P933,0)&gt;0, IF(OR(C933="51", C933="52", C933="66"), (L933*'UNIT VALUES'!$C$26)-CALCS!P933,0), 0), 0), ROUND(IF(IF(OR(C933="51", C933="52", C933="66"), (L933*'UNIT VALUES'!$C$26)-CALCS!O933,0)&gt;0, IF(OR(C933="51", C933="52", C933="66"), (L933*'UNIT VALUES'!$C$26)-CALCS!O933,0), 0), 0))</f>
        <v>50723</v>
      </c>
      <c r="U933" s="25">
        <f>IF(C933="22", (O933*'UNIT VALUES'!$D$38)+(Q933*'UNIT VALUES'!$D$39)+(S933*'UNIT VALUES'!$D$40), (O933*'UNIT VALUES'!$D$28)+(Q933*'UNIT VALUES'!$D$29)+(S933*'UNIT VALUES'!$D$30))</f>
        <v>1342735.823954056</v>
      </c>
      <c r="V933" s="25">
        <f>IF(C933="22",(O933*'UNIT VALUES'!$D$41)+(Q933*'UNIT VALUES'!$D$42)+(R933*'UNIT VALUES'!$D$43),IF(C933="66",(Q933*'UNIT VALUES'!$D$31)+(T933*'UNIT VALUES'!$D$33)+(R933*'UNIT VALUES'!$D$34),(Q933*'UNIT VALUES'!$D$31)+(T933*'UNIT VALUES'!$D$32)+(R933*'UNIT VALUES'!$D$34)))</f>
        <v>2618741.054766594</v>
      </c>
      <c r="W933" s="25">
        <f t="shared" si="29"/>
        <v>2618741</v>
      </c>
      <c r="X933" s="30">
        <f>ROUND(IF(C933="22", W933*'UNIT VALUES'!$D$44, W933*'UNIT VALUES'!$D$36), 0)</f>
        <v>2289305</v>
      </c>
      <c r="Y933" s="168">
        <f>ROUND(IF(C933="22", IF(U933&gt;V933,O933*'UNIT VALUES'!$D$38*'UNIT VALUES'!$D$44,O933*'UNIT VALUES'!$D$41*'UNIT VALUES'!$D$44),IF(U933&gt;V933, O933*'UNIT VALUES'!$D$28*'UNIT VALUES'!$D$36,0)), 0)</f>
        <v>0</v>
      </c>
      <c r="Z933" s="168">
        <f>ROUND(IF(C933="22", IF(U933&gt;V933,Q933*'UNIT VALUES'!$D$39*'UNIT VALUES'!$D$44,Q933*'UNIT VALUES'!$D$42*'UNIT VALUES'!$D$44), IF(U933&gt;V933, Q933*'UNIT VALUES'!$D$29*'UNIT VALUES'!$D$36, Q933*'UNIT VALUES'!$D$31*'UNIT VALUES'!$D$36)),0)</f>
        <v>441890</v>
      </c>
      <c r="AA933" s="168">
        <f>ROUND(IF(C933="22", IF(U933&gt;V933,0,R933*'UNIT VALUES'!$D$43*'UNIT VALUES'!$D$44),IF(CALCS!U933&gt;CALCS!V933,0,CALCS!R933*'UNIT VALUES'!$D$34*'UNIT VALUES'!$D$36)), 0)</f>
        <v>1288016</v>
      </c>
      <c r="AB933" s="168">
        <f>ROUND(IF(C933="22",IF(U933&gt;V933,S933*'UNIT VALUES'!$D$40*'UNIT VALUES'!$D$44,0),IF(U933&gt;V933,S933*'UNIT VALUES'!$D$30*'UNIT VALUES'!$D$36)), 0)</f>
        <v>0</v>
      </c>
      <c r="AC933" s="168">
        <f>ROUND(IF(U933&gt;V933,0,IF(T933&gt;1, IF(C933="66", T933*'UNIT VALUES'!$D$33*'UNIT VALUES'!$D$36,T933*'UNIT VALUES'!$D$32*'UNIT VALUES'!$D$36),0)),0)</f>
        <v>559399</v>
      </c>
      <c r="AD933" t="str">
        <f t="shared" si="30"/>
        <v>420096</v>
      </c>
    </row>
    <row r="934" spans="1:30" x14ac:dyDescent="0.25">
      <c r="A934" s="176" t="s">
        <v>6467</v>
      </c>
      <c r="B934" s="176" t="s">
        <v>2534</v>
      </c>
      <c r="C934" s="176" t="s">
        <v>27</v>
      </c>
      <c r="D934" s="176" t="s">
        <v>28</v>
      </c>
      <c r="E934" s="176" t="s">
        <v>2535</v>
      </c>
      <c r="F934" s="176" t="s">
        <v>843</v>
      </c>
      <c r="G934" s="176" t="s">
        <v>170</v>
      </c>
      <c r="H934" s="176" t="s">
        <v>23</v>
      </c>
      <c r="I934" s="176" t="s">
        <v>2543</v>
      </c>
      <c r="J934" s="176" t="s">
        <v>2544</v>
      </c>
      <c r="K934" s="176" t="s">
        <v>3349</v>
      </c>
      <c r="L934" s="176" t="s">
        <v>6468</v>
      </c>
      <c r="M934" s="177">
        <v>57078</v>
      </c>
      <c r="N934" s="177">
        <v>57078</v>
      </c>
      <c r="O934" s="177">
        <v>44589</v>
      </c>
      <c r="P934" s="177">
        <v>0</v>
      </c>
      <c r="Q934" s="177">
        <v>9918</v>
      </c>
      <c r="R934" s="177">
        <v>9943</v>
      </c>
      <c r="S934" s="177">
        <v>188</v>
      </c>
      <c r="T934" s="24">
        <f>IF(P934&gt;0, ROUND(IF(IF(OR(C934="51", C934="52", C934="66"), (L934*'UNIT VALUES'!$C$26)-CALCS!P934,0)&gt;0, IF(OR(C934="51", C934="52", C934="66"), (L934*'UNIT VALUES'!$C$26)-CALCS!P934,0), 0), 0), ROUND(IF(IF(OR(C934="51", C934="52", C934="66"), (L934*'UNIT VALUES'!$C$26)-CALCS!O934,0)&gt;0, IF(OR(C934="51", C934="52", C934="66"), (L934*'UNIT VALUES'!$C$26)-CALCS!O934,0), 0), 0))</f>
        <v>65060</v>
      </c>
      <c r="U934" s="25">
        <f>IF(C934="22", (O934*'UNIT VALUES'!$D$38)+(Q934*'UNIT VALUES'!$D$39)+(S934*'UNIT VALUES'!$D$40), (O934*'UNIT VALUES'!$D$28)+(Q934*'UNIT VALUES'!$D$29)+(S934*'UNIT VALUES'!$D$30))</f>
        <v>400386.37913668412</v>
      </c>
      <c r="V934" s="25">
        <f>IF(C934="22",(O934*'UNIT VALUES'!$D$41)+(Q934*'UNIT VALUES'!$D$42)+(R934*'UNIT VALUES'!$D$43),IF(C934="66",(Q934*'UNIT VALUES'!$D$31)+(T934*'UNIT VALUES'!$D$33)+(R934*'UNIT VALUES'!$D$34),(Q934*'UNIT VALUES'!$D$31)+(T934*'UNIT VALUES'!$D$32)+(R934*'UNIT VALUES'!$D$34)))</f>
        <v>1800948.1540548322</v>
      </c>
      <c r="W934" s="25">
        <f t="shared" si="29"/>
        <v>1800948</v>
      </c>
      <c r="X934" s="30">
        <f>ROUND(IF(C934="22", W934*'UNIT VALUES'!$D$44, W934*'UNIT VALUES'!$D$36), 0)</f>
        <v>1574390</v>
      </c>
      <c r="Y934" s="168">
        <f>ROUND(IF(C934="22", IF(U934&gt;V934,O934*'UNIT VALUES'!$D$38*'UNIT VALUES'!$D$44,O934*'UNIT VALUES'!$D$41*'UNIT VALUES'!$D$44),IF(U934&gt;V934, O934*'UNIT VALUES'!$D$28*'UNIT VALUES'!$D$36,0)), 0)</f>
        <v>0</v>
      </c>
      <c r="Z934" s="168">
        <f>ROUND(IF(C934="22", IF(U934&gt;V934,Q934*'UNIT VALUES'!$D$39*'UNIT VALUES'!$D$44,Q934*'UNIT VALUES'!$D$42*'UNIT VALUES'!$D$44), IF(U934&gt;V934, Q934*'UNIT VALUES'!$D$29*'UNIT VALUES'!$D$36, Q934*'UNIT VALUES'!$D$31*'UNIT VALUES'!$D$36)),0)</f>
        <v>145270</v>
      </c>
      <c r="AA934" s="168">
        <f>ROUND(IF(C934="22", IF(U934&gt;V934,0,R934*'UNIT VALUES'!$D$43*'UNIT VALUES'!$D$44),IF(CALCS!U934&gt;CALCS!V934,0,CALCS!R934*'UNIT VALUES'!$D$34*'UNIT VALUES'!$D$36)), 0)</f>
        <v>711604</v>
      </c>
      <c r="AB934" s="168">
        <f>ROUND(IF(C934="22",IF(U934&gt;V934,S934*'UNIT VALUES'!$D$40*'UNIT VALUES'!$D$44,0),IF(U934&gt;V934,S934*'UNIT VALUES'!$D$30*'UNIT VALUES'!$D$36)), 0)</f>
        <v>0</v>
      </c>
      <c r="AC934" s="168">
        <f>ROUND(IF(U934&gt;V934,0,IF(T934&gt;1, IF(C934="66", T934*'UNIT VALUES'!$D$33*'UNIT VALUES'!$D$36,T934*'UNIT VALUES'!$D$32*'UNIT VALUES'!$D$36),0)),0)</f>
        <v>717515</v>
      </c>
      <c r="AD934" t="str">
        <f t="shared" si="30"/>
        <v>420114</v>
      </c>
    </row>
    <row r="935" spans="1:30" x14ac:dyDescent="0.25">
      <c r="A935" s="176" t="s">
        <v>6469</v>
      </c>
      <c r="B935" s="176" t="s">
        <v>2534</v>
      </c>
      <c r="C935" s="176" t="s">
        <v>47</v>
      </c>
      <c r="D935" s="176" t="s">
        <v>48</v>
      </c>
      <c r="E935" s="176" t="s">
        <v>2535</v>
      </c>
      <c r="F935" s="176" t="s">
        <v>856</v>
      </c>
      <c r="G935" s="176" t="s">
        <v>1610</v>
      </c>
      <c r="H935" s="176" t="s">
        <v>2546</v>
      </c>
      <c r="I935" s="176" t="s">
        <v>23</v>
      </c>
      <c r="J935" s="176" t="s">
        <v>4661</v>
      </c>
      <c r="K935" s="176" t="s">
        <v>3331</v>
      </c>
      <c r="L935" s="176" t="s">
        <v>6470</v>
      </c>
      <c r="M935" s="177">
        <v>52368</v>
      </c>
      <c r="N935" s="177">
        <v>52399</v>
      </c>
      <c r="O935" s="177">
        <v>60329</v>
      </c>
      <c r="P935" s="177">
        <v>0</v>
      </c>
      <c r="Q935" s="177">
        <v>5045</v>
      </c>
      <c r="R935" s="177">
        <v>991</v>
      </c>
      <c r="S935" s="177">
        <v>540</v>
      </c>
      <c r="T935" s="24">
        <f>IF(P935&gt;0, ROUND(IF(IF(OR(C935="51", C935="52", C935="66"), (L935*'UNIT VALUES'!$C$26)-CALCS!P935,0)&gt;0, IF(OR(C935="51", C935="52", C935="66"), (L935*'UNIT VALUES'!$C$26)-CALCS!P935,0), 0), 0), ROUND(IF(IF(OR(C935="51", C935="52", C935="66"), (L935*'UNIT VALUES'!$C$26)-CALCS!O935,0)&gt;0, IF(OR(C935="51", C935="52", C935="66"), (L935*'UNIT VALUES'!$C$26)-CALCS!O935,0), 0), 0))</f>
        <v>0</v>
      </c>
      <c r="U935" s="25">
        <f>IF(C935="22", (O935*'UNIT VALUES'!$D$38)+(Q935*'UNIT VALUES'!$D$39)+(S935*'UNIT VALUES'!$D$40), (O935*'UNIT VALUES'!$D$28)+(Q935*'UNIT VALUES'!$D$29)+(S935*'UNIT VALUES'!$D$30))</f>
        <v>354509.0069527725</v>
      </c>
      <c r="V935" s="25">
        <f>IF(C935="22",(O935*'UNIT VALUES'!$D$41)+(Q935*'UNIT VALUES'!$D$42)+(R935*'UNIT VALUES'!$D$43),IF(C935="66",(Q935*'UNIT VALUES'!$D$31)+(T935*'UNIT VALUES'!$D$33)+(R935*'UNIT VALUES'!$D$34),(Q935*'UNIT VALUES'!$D$31)+(T935*'UNIT VALUES'!$D$32)+(R935*'UNIT VALUES'!$D$34)))</f>
        <v>165658.85698457612</v>
      </c>
      <c r="W935" s="25">
        <f t="shared" si="29"/>
        <v>354509</v>
      </c>
      <c r="X935" s="30">
        <f>ROUND(IF(C935="22", W935*'UNIT VALUES'!$D$44, W935*'UNIT VALUES'!$D$36), 0)</f>
        <v>309912</v>
      </c>
      <c r="Y935" s="168">
        <f>ROUND(IF(C935="22", IF(U935&gt;V935,O935*'UNIT VALUES'!$D$38*'UNIT VALUES'!$D$44,O935*'UNIT VALUES'!$D$41*'UNIT VALUES'!$D$44),IF(U935&gt;V935, O935*'UNIT VALUES'!$D$28*'UNIT VALUES'!$D$36,0)), 0)</f>
        <v>109689</v>
      </c>
      <c r="Z935" s="168">
        <f>ROUND(IF(C935="22", IF(U935&gt;V935,Q935*'UNIT VALUES'!$D$39*'UNIT VALUES'!$D$44,Q935*'UNIT VALUES'!$D$42*'UNIT VALUES'!$D$44), IF(U935&gt;V935, Q935*'UNIT VALUES'!$D$29*'UNIT VALUES'!$D$36, Q935*'UNIT VALUES'!$D$31*'UNIT VALUES'!$D$36)),0)</f>
        <v>123158</v>
      </c>
      <c r="AA935" s="168">
        <f>ROUND(IF(C935="22", IF(U935&gt;V935,0,R935*'UNIT VALUES'!$D$43*'UNIT VALUES'!$D$44),IF(CALCS!U935&gt;CALCS!V935,0,CALCS!R935*'UNIT VALUES'!$D$34*'UNIT VALUES'!$D$36)), 0)</f>
        <v>0</v>
      </c>
      <c r="AB935" s="168">
        <f>ROUND(IF(C935="22",IF(U935&gt;V935,S935*'UNIT VALUES'!$D$40*'UNIT VALUES'!$D$44,0),IF(U935&gt;V935,S935*'UNIT VALUES'!$D$30*'UNIT VALUES'!$D$36)), 0)</f>
        <v>77065</v>
      </c>
      <c r="AC935" s="168">
        <f>ROUND(IF(U935&gt;V935,0,IF(T935&gt;1, IF(C935="66", T935*'UNIT VALUES'!$D$33*'UNIT VALUES'!$D$36,T935*'UNIT VALUES'!$D$32*'UNIT VALUES'!$D$36),0)),0)</f>
        <v>0</v>
      </c>
      <c r="AD935" t="str">
        <f t="shared" si="30"/>
        <v>420438</v>
      </c>
    </row>
    <row r="936" spans="1:30" x14ac:dyDescent="0.25">
      <c r="A936" s="176" t="s">
        <v>4763</v>
      </c>
      <c r="B936" s="176" t="s">
        <v>2534</v>
      </c>
      <c r="C936" s="176" t="s">
        <v>27</v>
      </c>
      <c r="D936" s="176" t="s">
        <v>28</v>
      </c>
      <c r="E936" s="176" t="s">
        <v>2535</v>
      </c>
      <c r="F936" s="176" t="s">
        <v>2127</v>
      </c>
      <c r="G936" s="176" t="s">
        <v>22</v>
      </c>
      <c r="H936" s="176" t="s">
        <v>23</v>
      </c>
      <c r="I936" s="176" t="s">
        <v>4764</v>
      </c>
      <c r="J936" s="176" t="s">
        <v>2021</v>
      </c>
      <c r="K936" s="176" t="s">
        <v>3331</v>
      </c>
      <c r="L936" s="176" t="s">
        <v>6471</v>
      </c>
      <c r="M936" s="177">
        <v>0</v>
      </c>
      <c r="N936" s="177">
        <v>0</v>
      </c>
      <c r="O936" s="177">
        <v>10138</v>
      </c>
      <c r="P936" s="177">
        <v>0</v>
      </c>
      <c r="Q936" s="177">
        <v>2161</v>
      </c>
      <c r="R936" s="177">
        <v>2285</v>
      </c>
      <c r="S936" s="177">
        <v>73</v>
      </c>
      <c r="T936" s="24">
        <f>IF(P936&gt;0, ROUND(IF(IF(OR(C936="51", C936="52", C936="66"), (L936*'UNIT VALUES'!$C$26)-CALCS!P936,0)&gt;0, IF(OR(C936="51", C936="52", C936="66"), (L936*'UNIT VALUES'!$C$26)-CALCS!P936,0), 0), 0), ROUND(IF(IF(OR(C936="51", C936="52", C936="66"), (L936*'UNIT VALUES'!$C$26)-CALCS!O936,0)&gt;0, IF(OR(C936="51", C936="52", C936="66"), (L936*'UNIT VALUES'!$C$26)-CALCS!O936,0), 0), 0))</f>
        <v>10957</v>
      </c>
      <c r="U936" s="25">
        <f>IF(C936="22", (O936*'UNIT VALUES'!$D$38)+(Q936*'UNIT VALUES'!$D$39)+(S936*'UNIT VALUES'!$D$40), (O936*'UNIT VALUES'!$D$28)+(Q936*'UNIT VALUES'!$D$29)+(S936*'UNIT VALUES'!$D$30))</f>
        <v>93347.979013432181</v>
      </c>
      <c r="V936" s="25">
        <f>IF(C936="22",(O936*'UNIT VALUES'!$D$41)+(Q936*'UNIT VALUES'!$D$42)+(R936*'UNIT VALUES'!$D$43),IF(C936="66",(Q936*'UNIT VALUES'!$D$31)+(T936*'UNIT VALUES'!$D$33)+(R936*'UNIT VALUES'!$D$34),(Q936*'UNIT VALUES'!$D$31)+(T936*'UNIT VALUES'!$D$32)+(R936*'UNIT VALUES'!$D$34)))</f>
        <v>361502.44951878535</v>
      </c>
      <c r="W936" s="25">
        <f t="shared" si="29"/>
        <v>361502</v>
      </c>
      <c r="X936" s="30">
        <f>ROUND(IF(C936="22", W936*'UNIT VALUES'!$D$44, W936*'UNIT VALUES'!$D$36), 0)</f>
        <v>316025</v>
      </c>
      <c r="Y936" s="168">
        <f>ROUND(IF(C936="22", IF(U936&gt;V936,O936*'UNIT VALUES'!$D$38*'UNIT VALUES'!$D$44,O936*'UNIT VALUES'!$D$41*'UNIT VALUES'!$D$44),IF(U936&gt;V936, O936*'UNIT VALUES'!$D$28*'UNIT VALUES'!$D$36,0)), 0)</f>
        <v>0</v>
      </c>
      <c r="Z936" s="168">
        <f>ROUND(IF(C936="22", IF(U936&gt;V936,Q936*'UNIT VALUES'!$D$39*'UNIT VALUES'!$D$44,Q936*'UNIT VALUES'!$D$42*'UNIT VALUES'!$D$44), IF(U936&gt;V936, Q936*'UNIT VALUES'!$D$29*'UNIT VALUES'!$D$36, Q936*'UNIT VALUES'!$D$31*'UNIT VALUES'!$D$36)),0)</f>
        <v>31652</v>
      </c>
      <c r="AA936" s="168">
        <f>ROUND(IF(C936="22", IF(U936&gt;V936,0,R936*'UNIT VALUES'!$D$43*'UNIT VALUES'!$D$44),IF(CALCS!U936&gt;CALCS!V936,0,CALCS!R936*'UNIT VALUES'!$D$34*'UNIT VALUES'!$D$36)), 0)</f>
        <v>163534</v>
      </c>
      <c r="AB936" s="168">
        <f>ROUND(IF(C936="22",IF(U936&gt;V936,S936*'UNIT VALUES'!$D$40*'UNIT VALUES'!$D$44,0),IF(U936&gt;V936,S936*'UNIT VALUES'!$D$30*'UNIT VALUES'!$D$36)), 0)</f>
        <v>0</v>
      </c>
      <c r="AC936" s="168">
        <f>ROUND(IF(U936&gt;V936,0,IF(T936&gt;1, IF(C936="66", T936*'UNIT VALUES'!$D$33*'UNIT VALUES'!$D$36,T936*'UNIT VALUES'!$D$32*'UNIT VALUES'!$D$36),0)),0)</f>
        <v>120839</v>
      </c>
      <c r="AD936" t="str">
        <f t="shared" si="30"/>
        <v>420474</v>
      </c>
    </row>
    <row r="937" spans="1:30" x14ac:dyDescent="0.25">
      <c r="A937" s="176" t="s">
        <v>6472</v>
      </c>
      <c r="B937" s="176" t="s">
        <v>2534</v>
      </c>
      <c r="C937" s="176" t="s">
        <v>27</v>
      </c>
      <c r="D937" s="176" t="s">
        <v>28</v>
      </c>
      <c r="E937" s="176" t="s">
        <v>2535</v>
      </c>
      <c r="F937" s="176" t="s">
        <v>2013</v>
      </c>
      <c r="G937" s="176" t="s">
        <v>22</v>
      </c>
      <c r="H937" s="176" t="s">
        <v>23</v>
      </c>
      <c r="I937" s="176" t="s">
        <v>2548</v>
      </c>
      <c r="J937" s="176" t="s">
        <v>2541</v>
      </c>
      <c r="K937" s="176" t="s">
        <v>3331</v>
      </c>
      <c r="L937" s="176" t="s">
        <v>6473</v>
      </c>
      <c r="M937" s="177">
        <v>70419</v>
      </c>
      <c r="N937" s="177">
        <v>70419</v>
      </c>
      <c r="O937" s="177">
        <v>75293</v>
      </c>
      <c r="P937" s="177">
        <v>0</v>
      </c>
      <c r="Q937" s="177">
        <v>12120</v>
      </c>
      <c r="R937" s="177">
        <v>9748</v>
      </c>
      <c r="S937" s="177">
        <v>406</v>
      </c>
      <c r="T937" s="24">
        <f>IF(P937&gt;0, ROUND(IF(IF(OR(C937="51", C937="52", C937="66"), (L937*'UNIT VALUES'!$C$26)-CALCS!P937,0)&gt;0, IF(OR(C937="51", C937="52", C937="66"), (L937*'UNIT VALUES'!$C$26)-CALCS!P937,0), 0), 0), ROUND(IF(IF(OR(C937="51", C937="52", C937="66"), (L937*'UNIT VALUES'!$C$26)-CALCS!O937,0)&gt;0, IF(OR(C937="51", C937="52", C937="66"), (L937*'UNIT VALUES'!$C$26)-CALCS!O937,0), 0), 0))</f>
        <v>43836</v>
      </c>
      <c r="U937" s="25">
        <f>IF(C937="22", (O937*'UNIT VALUES'!$D$38)+(Q937*'UNIT VALUES'!$D$39)+(S937*'UNIT VALUES'!$D$40), (O937*'UNIT VALUES'!$D$28)+(Q937*'UNIT VALUES'!$D$29)+(S937*'UNIT VALUES'!$D$30))</f>
        <v>561324.04502314236</v>
      </c>
      <c r="V937" s="25">
        <f>IF(C937="22",(O937*'UNIT VALUES'!$D$41)+(Q937*'UNIT VALUES'!$D$42)+(R937*'UNIT VALUES'!$D$43),IF(C937="66",(Q937*'UNIT VALUES'!$D$31)+(T937*'UNIT VALUES'!$D$33)+(R937*'UNIT VALUES'!$D$34),(Q937*'UNIT VALUES'!$D$31)+(T937*'UNIT VALUES'!$D$32)+(R937*'UNIT VALUES'!$D$34)))</f>
        <v>1554126.0047896039</v>
      </c>
      <c r="W937" s="25">
        <f t="shared" si="29"/>
        <v>1554126</v>
      </c>
      <c r="X937" s="30">
        <f>ROUND(IF(C937="22", W937*'UNIT VALUES'!$D$44, W937*'UNIT VALUES'!$D$36), 0)</f>
        <v>1358618</v>
      </c>
      <c r="Y937" s="168">
        <f>ROUND(IF(C937="22", IF(U937&gt;V937,O937*'UNIT VALUES'!$D$38*'UNIT VALUES'!$D$44,O937*'UNIT VALUES'!$D$41*'UNIT VALUES'!$D$44),IF(U937&gt;V937, O937*'UNIT VALUES'!$D$28*'UNIT VALUES'!$D$36,0)), 0)</f>
        <v>0</v>
      </c>
      <c r="Z937" s="168">
        <f>ROUND(IF(C937="22", IF(U937&gt;V937,Q937*'UNIT VALUES'!$D$39*'UNIT VALUES'!$D$44,Q937*'UNIT VALUES'!$D$42*'UNIT VALUES'!$D$44), IF(U937&gt;V937, Q937*'UNIT VALUES'!$D$29*'UNIT VALUES'!$D$36, Q937*'UNIT VALUES'!$D$31*'UNIT VALUES'!$D$36)),0)</f>
        <v>177523</v>
      </c>
      <c r="AA937" s="168">
        <f>ROUND(IF(C937="22", IF(U937&gt;V937,0,R937*'UNIT VALUES'!$D$43*'UNIT VALUES'!$D$44),IF(CALCS!U937&gt;CALCS!V937,0,CALCS!R937*'UNIT VALUES'!$D$34*'UNIT VALUES'!$D$36)), 0)</f>
        <v>697648</v>
      </c>
      <c r="AB937" s="168">
        <f>ROUND(IF(C937="22",IF(U937&gt;V937,S937*'UNIT VALUES'!$D$40*'UNIT VALUES'!$D$44,0),IF(U937&gt;V937,S937*'UNIT VALUES'!$D$30*'UNIT VALUES'!$D$36)), 0)</f>
        <v>0</v>
      </c>
      <c r="AC937" s="168">
        <f>ROUND(IF(U937&gt;V937,0,IF(T937&gt;1, IF(C937="66", T937*'UNIT VALUES'!$D$33*'UNIT VALUES'!$D$36,T937*'UNIT VALUES'!$D$32*'UNIT VALUES'!$D$36),0)),0)</f>
        <v>483446</v>
      </c>
      <c r="AD937" t="str">
        <f t="shared" si="30"/>
        <v>420504</v>
      </c>
    </row>
    <row r="938" spans="1:30" x14ac:dyDescent="0.25">
      <c r="A938" s="176" t="s">
        <v>4765</v>
      </c>
      <c r="B938" s="176" t="s">
        <v>2534</v>
      </c>
      <c r="C938" s="176" t="s">
        <v>27</v>
      </c>
      <c r="D938" s="176" t="s">
        <v>28</v>
      </c>
      <c r="E938" s="176" t="s">
        <v>2535</v>
      </c>
      <c r="F938" s="176" t="s">
        <v>955</v>
      </c>
      <c r="G938" s="176" t="s">
        <v>22</v>
      </c>
      <c r="H938" s="176" t="s">
        <v>23</v>
      </c>
      <c r="I938" s="176" t="s">
        <v>4766</v>
      </c>
      <c r="J938" s="176" t="s">
        <v>2021</v>
      </c>
      <c r="K938" s="176" t="s">
        <v>3331</v>
      </c>
      <c r="L938" s="176" t="s">
        <v>6474</v>
      </c>
      <c r="M938" s="177">
        <v>0</v>
      </c>
      <c r="N938" s="177">
        <v>0</v>
      </c>
      <c r="O938" s="177">
        <v>14586</v>
      </c>
      <c r="P938" s="177">
        <v>0</v>
      </c>
      <c r="Q938" s="177">
        <v>3737</v>
      </c>
      <c r="R938" s="177">
        <v>2600</v>
      </c>
      <c r="S938" s="177">
        <v>36</v>
      </c>
      <c r="T938" s="24">
        <f>IF(P938&gt;0, ROUND(IF(IF(OR(C938="51", C938="52", C938="66"), (L938*'UNIT VALUES'!$C$26)-CALCS!P938,0)&gt;0, IF(OR(C938="51", C938="52", C938="66"), (L938*'UNIT VALUES'!$C$26)-CALCS!P938,0), 0), 0), ROUND(IF(IF(OR(C938="51", C938="52", C938="66"), (L938*'UNIT VALUES'!$C$26)-CALCS!O938,0)&gt;0, IF(OR(C938="51", C938="52", C938="66"), (L938*'UNIT VALUES'!$C$26)-CALCS!O938,0), 0), 0))</f>
        <v>2247</v>
      </c>
      <c r="U938" s="25">
        <f>IF(C938="22", (O938*'UNIT VALUES'!$D$38)+(Q938*'UNIT VALUES'!$D$39)+(S938*'UNIT VALUES'!$D$40), (O938*'UNIT VALUES'!$D$28)+(Q938*'UNIT VALUES'!$D$29)+(S938*'UNIT VALUES'!$D$30))</f>
        <v>140568.2856077335</v>
      </c>
      <c r="V938" s="25">
        <f>IF(C938="22",(O938*'UNIT VALUES'!$D$41)+(Q938*'UNIT VALUES'!$D$42)+(R938*'UNIT VALUES'!$D$43),IF(C938="66",(Q938*'UNIT VALUES'!$D$31)+(T938*'UNIT VALUES'!$D$33)+(R938*'UNIT VALUES'!$D$34),(Q938*'UNIT VALUES'!$D$31)+(T938*'UNIT VALUES'!$D$32)+(R938*'UNIT VALUES'!$D$34)))</f>
        <v>303814.9442853303</v>
      </c>
      <c r="W938" s="25">
        <f t="shared" si="29"/>
        <v>303815</v>
      </c>
      <c r="X938" s="30">
        <f>ROUND(IF(C938="22", W938*'UNIT VALUES'!$D$44, W938*'UNIT VALUES'!$D$36), 0)</f>
        <v>265595</v>
      </c>
      <c r="Y938" s="168">
        <f>ROUND(IF(C938="22", IF(U938&gt;V938,O938*'UNIT VALUES'!$D$38*'UNIT VALUES'!$D$44,O938*'UNIT VALUES'!$D$41*'UNIT VALUES'!$D$44),IF(U938&gt;V938, O938*'UNIT VALUES'!$D$28*'UNIT VALUES'!$D$36,0)), 0)</f>
        <v>0</v>
      </c>
      <c r="Z938" s="168">
        <f>ROUND(IF(C938="22", IF(U938&gt;V938,Q938*'UNIT VALUES'!$D$39*'UNIT VALUES'!$D$44,Q938*'UNIT VALUES'!$D$42*'UNIT VALUES'!$D$44), IF(U938&gt;V938, Q938*'UNIT VALUES'!$D$29*'UNIT VALUES'!$D$36, Q938*'UNIT VALUES'!$D$31*'UNIT VALUES'!$D$36)),0)</f>
        <v>54736</v>
      </c>
      <c r="AA938" s="168">
        <f>ROUND(IF(C938="22", IF(U938&gt;V938,0,R938*'UNIT VALUES'!$D$43*'UNIT VALUES'!$D$44),IF(CALCS!U938&gt;CALCS!V938,0,CALCS!R938*'UNIT VALUES'!$D$34*'UNIT VALUES'!$D$36)), 0)</f>
        <v>186078</v>
      </c>
      <c r="AB938" s="168">
        <f>ROUND(IF(C938="22",IF(U938&gt;V938,S938*'UNIT VALUES'!$D$40*'UNIT VALUES'!$D$44,0),IF(U938&gt;V938,S938*'UNIT VALUES'!$D$30*'UNIT VALUES'!$D$36)), 0)</f>
        <v>0</v>
      </c>
      <c r="AC938" s="168">
        <f>ROUND(IF(U938&gt;V938,0,IF(T938&gt;1, IF(C938="66", T938*'UNIT VALUES'!$D$33*'UNIT VALUES'!$D$36,T938*'UNIT VALUES'!$D$32*'UNIT VALUES'!$D$36),0)),0)</f>
        <v>24781</v>
      </c>
      <c r="AD938" t="str">
        <f t="shared" si="30"/>
        <v>420588</v>
      </c>
    </row>
    <row r="939" spans="1:30" x14ac:dyDescent="0.25">
      <c r="A939" s="176" t="s">
        <v>6475</v>
      </c>
      <c r="B939" s="176" t="s">
        <v>2534</v>
      </c>
      <c r="C939" s="176" t="s">
        <v>47</v>
      </c>
      <c r="D939" s="176" t="s">
        <v>48</v>
      </c>
      <c r="E939" s="176" t="s">
        <v>2535</v>
      </c>
      <c r="F939" s="176" t="s">
        <v>293</v>
      </c>
      <c r="G939" s="176" t="s">
        <v>1610</v>
      </c>
      <c r="H939" s="176" t="s">
        <v>2550</v>
      </c>
      <c r="I939" s="176" t="s">
        <v>23</v>
      </c>
      <c r="J939" s="176" t="s">
        <v>4661</v>
      </c>
      <c r="K939" s="176" t="s">
        <v>3331</v>
      </c>
      <c r="L939" s="176" t="s">
        <v>6476</v>
      </c>
      <c r="M939" s="177">
        <v>58733</v>
      </c>
      <c r="N939" s="177">
        <v>58733</v>
      </c>
      <c r="O939" s="177">
        <v>53771</v>
      </c>
      <c r="P939" s="177">
        <v>0</v>
      </c>
      <c r="Q939" s="177">
        <v>5263</v>
      </c>
      <c r="R939" s="177">
        <v>1264</v>
      </c>
      <c r="S939" s="177">
        <v>465</v>
      </c>
      <c r="T939" s="24">
        <f>IF(P939&gt;0, ROUND(IF(IF(OR(C939="51", C939="52", C939="66"), (L939*'UNIT VALUES'!$C$26)-CALCS!P939,0)&gt;0, IF(OR(C939="51", C939="52", C939="66"), (L939*'UNIT VALUES'!$C$26)-CALCS!P939,0), 0), 0), ROUND(IF(IF(OR(C939="51", C939="52", C939="66"), (L939*'UNIT VALUES'!$C$26)-CALCS!O939,0)&gt;0, IF(OR(C939="51", C939="52", C939="66"), (L939*'UNIT VALUES'!$C$26)-CALCS!O939,0), 0), 0))</f>
        <v>39908</v>
      </c>
      <c r="U939" s="25">
        <f>IF(C939="22", (O939*'UNIT VALUES'!$D$38)+(Q939*'UNIT VALUES'!$D$39)+(S939*'UNIT VALUES'!$D$40), (O939*'UNIT VALUES'!$D$28)+(Q939*'UNIT VALUES'!$D$29)+(S939*'UNIT VALUES'!$D$30))</f>
        <v>334713.43125697121</v>
      </c>
      <c r="V939" s="25">
        <f>IF(C939="22",(O939*'UNIT VALUES'!$D$41)+(Q939*'UNIT VALUES'!$D$42)+(R939*'UNIT VALUES'!$D$43),IF(C939="66",(Q939*'UNIT VALUES'!$D$31)+(T939*'UNIT VALUES'!$D$33)+(R939*'UNIT VALUES'!$D$34),(Q939*'UNIT VALUES'!$D$31)+(T939*'UNIT VALUES'!$D$32)+(R939*'UNIT VALUES'!$D$34)))</f>
        <v>695122.32734262757</v>
      </c>
      <c r="W939" s="25">
        <f t="shared" si="29"/>
        <v>695122</v>
      </c>
      <c r="X939" s="30">
        <f>ROUND(IF(C939="22", W939*'UNIT VALUES'!$D$44, W939*'UNIT VALUES'!$D$36), 0)</f>
        <v>607676</v>
      </c>
      <c r="Y939" s="168">
        <f>ROUND(IF(C939="22", IF(U939&gt;V939,O939*'UNIT VALUES'!$D$38*'UNIT VALUES'!$D$44,O939*'UNIT VALUES'!$D$41*'UNIT VALUES'!$D$44),IF(U939&gt;V939, O939*'UNIT VALUES'!$D$28*'UNIT VALUES'!$D$36,0)), 0)</f>
        <v>0</v>
      </c>
      <c r="Z939" s="168">
        <f>ROUND(IF(C939="22", IF(U939&gt;V939,Q939*'UNIT VALUES'!$D$39*'UNIT VALUES'!$D$44,Q939*'UNIT VALUES'!$D$42*'UNIT VALUES'!$D$44), IF(U939&gt;V939, Q939*'UNIT VALUES'!$D$29*'UNIT VALUES'!$D$36, Q939*'UNIT VALUES'!$D$31*'UNIT VALUES'!$D$36)),0)</f>
        <v>77088</v>
      </c>
      <c r="AA939" s="168">
        <f>ROUND(IF(C939="22", IF(U939&gt;V939,0,R939*'UNIT VALUES'!$D$43*'UNIT VALUES'!$D$44),IF(CALCS!U939&gt;CALCS!V939,0,CALCS!R939*'UNIT VALUES'!$D$34*'UNIT VALUES'!$D$36)), 0)</f>
        <v>90462</v>
      </c>
      <c r="AB939" s="168">
        <f>ROUND(IF(C939="22",IF(U939&gt;V939,S939*'UNIT VALUES'!$D$40*'UNIT VALUES'!$D$44,0),IF(U939&gt;V939,S939*'UNIT VALUES'!$D$30*'UNIT VALUES'!$D$36)), 0)</f>
        <v>0</v>
      </c>
      <c r="AC939" s="168">
        <f>ROUND(IF(U939&gt;V939,0,IF(T939&gt;1, IF(C939="66", T939*'UNIT VALUES'!$D$33*'UNIT VALUES'!$D$36,T939*'UNIT VALUES'!$D$32*'UNIT VALUES'!$D$36),0)),0)</f>
        <v>440126</v>
      </c>
      <c r="AD939" t="str">
        <f t="shared" si="30"/>
        <v>420726</v>
      </c>
    </row>
    <row r="940" spans="1:30" x14ac:dyDescent="0.25">
      <c r="A940" s="176" t="s">
        <v>6477</v>
      </c>
      <c r="B940" s="176" t="s">
        <v>2534</v>
      </c>
      <c r="C940" s="176" t="s">
        <v>27</v>
      </c>
      <c r="D940" s="176" t="s">
        <v>28</v>
      </c>
      <c r="E940" s="176" t="s">
        <v>2535</v>
      </c>
      <c r="F940" s="176" t="s">
        <v>120</v>
      </c>
      <c r="G940" s="176" t="s">
        <v>754</v>
      </c>
      <c r="H940" s="176" t="s">
        <v>23</v>
      </c>
      <c r="I940" s="176" t="s">
        <v>2552</v>
      </c>
      <c r="J940" s="176" t="s">
        <v>2553</v>
      </c>
      <c r="K940" s="176" t="s">
        <v>3331</v>
      </c>
      <c r="L940" s="176" t="s">
        <v>6478</v>
      </c>
      <c r="M940" s="177">
        <v>18314</v>
      </c>
      <c r="N940" s="177">
        <v>18314</v>
      </c>
      <c r="O940" s="177">
        <v>19162</v>
      </c>
      <c r="P940" s="177">
        <v>0</v>
      </c>
      <c r="Q940" s="177">
        <v>3081</v>
      </c>
      <c r="R940" s="177">
        <v>3354</v>
      </c>
      <c r="S940" s="177">
        <v>171</v>
      </c>
      <c r="T940" s="24">
        <f>IF(P940&gt;0, ROUND(IF(IF(OR(C940="51", C940="52", C940="66"), (L940*'UNIT VALUES'!$C$26)-CALCS!P940,0)&gt;0, IF(OR(C940="51", C940="52", C940="66"), (L940*'UNIT VALUES'!$C$26)-CALCS!P940,0), 0), 0), ROUND(IF(IF(OR(C940="51", C940="52", C940="66"), (L940*'UNIT VALUES'!$C$26)-CALCS!O940,0)&gt;0, IF(OR(C940="51", C940="52", C940="66"), (L940*'UNIT VALUES'!$C$26)-CALCS!O940,0), 0), 0))</f>
        <v>7099</v>
      </c>
      <c r="U940" s="25">
        <f>IF(C940="22", (O940*'UNIT VALUES'!$D$38)+(Q940*'UNIT VALUES'!$D$39)+(S940*'UNIT VALUES'!$D$40), (O940*'UNIT VALUES'!$D$28)+(Q940*'UNIT VALUES'!$D$29)+(S940*'UNIT VALUES'!$D$30))</f>
        <v>153805.58196005094</v>
      </c>
      <c r="V940" s="25">
        <f>IF(C940="22",(O940*'UNIT VALUES'!$D$41)+(Q940*'UNIT VALUES'!$D$42)+(R940*'UNIT VALUES'!$D$43),IF(C940="66",(Q940*'UNIT VALUES'!$D$31)+(T940*'UNIT VALUES'!$D$33)+(R940*'UNIT VALUES'!$D$34),(Q940*'UNIT VALUES'!$D$31)+(T940*'UNIT VALUES'!$D$32)+(R940*'UNIT VALUES'!$D$34)))</f>
        <v>415762.24129679083</v>
      </c>
      <c r="W940" s="25">
        <f t="shared" si="29"/>
        <v>415762</v>
      </c>
      <c r="X940" s="30">
        <f>ROUND(IF(C940="22", W940*'UNIT VALUES'!$D$44, W940*'UNIT VALUES'!$D$36), 0)</f>
        <v>363459</v>
      </c>
      <c r="Y940" s="168">
        <f>ROUND(IF(C940="22", IF(U940&gt;V940,O940*'UNIT VALUES'!$D$38*'UNIT VALUES'!$D$44,O940*'UNIT VALUES'!$D$41*'UNIT VALUES'!$D$44),IF(U940&gt;V940, O940*'UNIT VALUES'!$D$28*'UNIT VALUES'!$D$36,0)), 0)</f>
        <v>0</v>
      </c>
      <c r="Z940" s="168">
        <f>ROUND(IF(C940="22", IF(U940&gt;V940,Q940*'UNIT VALUES'!$D$39*'UNIT VALUES'!$D$44,Q940*'UNIT VALUES'!$D$42*'UNIT VALUES'!$D$44), IF(U940&gt;V940, Q940*'UNIT VALUES'!$D$29*'UNIT VALUES'!$D$36, Q940*'UNIT VALUES'!$D$31*'UNIT VALUES'!$D$36)),0)</f>
        <v>45128</v>
      </c>
      <c r="AA940" s="168">
        <f>ROUND(IF(C940="22", IF(U940&gt;V940,0,R940*'UNIT VALUES'!$D$43*'UNIT VALUES'!$D$44),IF(CALCS!U940&gt;CALCS!V940,0,CALCS!R940*'UNIT VALUES'!$D$34*'UNIT VALUES'!$D$36)), 0)</f>
        <v>240040</v>
      </c>
      <c r="AB940" s="168">
        <f>ROUND(IF(C940="22",IF(U940&gt;V940,S940*'UNIT VALUES'!$D$40*'UNIT VALUES'!$D$44,0),IF(U940&gt;V940,S940*'UNIT VALUES'!$D$30*'UNIT VALUES'!$D$36)), 0)</f>
        <v>0</v>
      </c>
      <c r="AC940" s="168">
        <f>ROUND(IF(U940&gt;V940,0,IF(T940&gt;1, IF(C940="66", T940*'UNIT VALUES'!$D$33*'UNIT VALUES'!$D$36,T940*'UNIT VALUES'!$D$32*'UNIT VALUES'!$D$36),0)),0)</f>
        <v>78291</v>
      </c>
      <c r="AD940" t="str">
        <f t="shared" si="30"/>
        <v>420930</v>
      </c>
    </row>
    <row r="941" spans="1:30" x14ac:dyDescent="0.25">
      <c r="A941" s="176" t="s">
        <v>4729</v>
      </c>
      <c r="B941" s="176" t="s">
        <v>2534</v>
      </c>
      <c r="C941" s="176" t="s">
        <v>27</v>
      </c>
      <c r="D941" s="176" t="s">
        <v>28</v>
      </c>
      <c r="E941" s="176" t="s">
        <v>2535</v>
      </c>
      <c r="F941" s="176" t="s">
        <v>4730</v>
      </c>
      <c r="G941" s="176" t="s">
        <v>22</v>
      </c>
      <c r="H941" s="176" t="s">
        <v>23</v>
      </c>
      <c r="I941" s="176" t="s">
        <v>4731</v>
      </c>
      <c r="J941" s="176" t="s">
        <v>4767</v>
      </c>
      <c r="K941" s="176" t="s">
        <v>3331</v>
      </c>
      <c r="L941" s="176" t="s">
        <v>6479</v>
      </c>
      <c r="M941" s="177">
        <v>0</v>
      </c>
      <c r="N941" s="177">
        <v>0</v>
      </c>
      <c r="O941" s="177">
        <v>20691</v>
      </c>
      <c r="P941" s="177">
        <v>0</v>
      </c>
      <c r="Q941" s="177">
        <v>4434</v>
      </c>
      <c r="R941" s="177">
        <v>2863</v>
      </c>
      <c r="S941" s="177">
        <v>254</v>
      </c>
      <c r="T941" s="24">
        <f>IF(P941&gt;0, ROUND(IF(IF(OR(C941="51", C941="52", C941="66"), (L941*'UNIT VALUES'!$C$26)-CALCS!P941,0)&gt;0, IF(OR(C941="51", C941="52", C941="66"), (L941*'UNIT VALUES'!$C$26)-CALCS!P941,0), 0), 0), ROUND(IF(IF(OR(C941="51", C941="52", C941="66"), (L941*'UNIT VALUES'!$C$26)-CALCS!O941,0)&gt;0, IF(OR(C941="51", C941="52", C941="66"), (L941*'UNIT VALUES'!$C$26)-CALCS!O941,0), 0), 0))</f>
        <v>7224</v>
      </c>
      <c r="U941" s="25">
        <f>IF(C941="22", (O941*'UNIT VALUES'!$D$38)+(Q941*'UNIT VALUES'!$D$39)+(S941*'UNIT VALUES'!$D$40), (O941*'UNIT VALUES'!$D$28)+(Q941*'UNIT VALUES'!$D$29)+(S941*'UNIT VALUES'!$D$30))</f>
        <v>208317.64929230086</v>
      </c>
      <c r="V941" s="25">
        <f>IF(C941="22",(O941*'UNIT VALUES'!$D$41)+(Q941*'UNIT VALUES'!$D$42)+(R941*'UNIT VALUES'!$D$43),IF(C941="66",(Q941*'UNIT VALUES'!$D$31)+(T941*'UNIT VALUES'!$D$33)+(R941*'UNIT VALUES'!$D$34),(Q941*'UNIT VALUES'!$D$31)+(T941*'UNIT VALUES'!$D$32)+(R941*'UNIT VALUES'!$D$34)))</f>
        <v>399811.7499655576</v>
      </c>
      <c r="W941" s="25">
        <f t="shared" si="29"/>
        <v>399812</v>
      </c>
      <c r="X941" s="30">
        <f>ROUND(IF(C941="22", W941*'UNIT VALUES'!$D$44, W941*'UNIT VALUES'!$D$36), 0)</f>
        <v>349516</v>
      </c>
      <c r="Y941" s="168">
        <f>ROUND(IF(C941="22", IF(U941&gt;V941,O941*'UNIT VALUES'!$D$38*'UNIT VALUES'!$D$44,O941*'UNIT VALUES'!$D$41*'UNIT VALUES'!$D$44),IF(U941&gt;V941, O941*'UNIT VALUES'!$D$28*'UNIT VALUES'!$D$36,0)), 0)</f>
        <v>0</v>
      </c>
      <c r="Z941" s="168">
        <f>ROUND(IF(C941="22", IF(U941&gt;V941,Q941*'UNIT VALUES'!$D$39*'UNIT VALUES'!$D$44,Q941*'UNIT VALUES'!$D$42*'UNIT VALUES'!$D$44), IF(U941&gt;V941, Q941*'UNIT VALUES'!$D$29*'UNIT VALUES'!$D$36, Q941*'UNIT VALUES'!$D$31*'UNIT VALUES'!$D$36)),0)</f>
        <v>64945</v>
      </c>
      <c r="AA941" s="168">
        <f>ROUND(IF(C941="22", IF(U941&gt;V941,0,R941*'UNIT VALUES'!$D$43*'UNIT VALUES'!$D$44),IF(CALCS!U941&gt;CALCS!V941,0,CALCS!R941*'UNIT VALUES'!$D$34*'UNIT VALUES'!$D$36)), 0)</f>
        <v>204900</v>
      </c>
      <c r="AB941" s="168">
        <f>ROUND(IF(C941="22",IF(U941&gt;V941,S941*'UNIT VALUES'!$D$40*'UNIT VALUES'!$D$44,0),IF(U941&gt;V941,S941*'UNIT VALUES'!$D$30*'UNIT VALUES'!$D$36)), 0)</f>
        <v>0</v>
      </c>
      <c r="AC941" s="168">
        <f>ROUND(IF(U941&gt;V941,0,IF(T941&gt;1, IF(C941="66", T941*'UNIT VALUES'!$D$33*'UNIT VALUES'!$D$36,T941*'UNIT VALUES'!$D$32*'UNIT VALUES'!$D$36),0)),0)</f>
        <v>79670</v>
      </c>
      <c r="AD941" t="str">
        <f t="shared" si="30"/>
        <v>421047</v>
      </c>
    </row>
    <row r="942" spans="1:30" x14ac:dyDescent="0.25">
      <c r="A942" s="176" t="s">
        <v>6480</v>
      </c>
      <c r="B942" s="176" t="s">
        <v>2534</v>
      </c>
      <c r="C942" s="176" t="s">
        <v>47</v>
      </c>
      <c r="D942" s="176" t="s">
        <v>48</v>
      </c>
      <c r="E942" s="176" t="s">
        <v>2535</v>
      </c>
      <c r="F942" s="176" t="s">
        <v>331</v>
      </c>
      <c r="G942" s="176" t="s">
        <v>112</v>
      </c>
      <c r="H942" s="176" t="s">
        <v>23</v>
      </c>
      <c r="I942" s="176" t="s">
        <v>2555</v>
      </c>
      <c r="J942" s="176" t="s">
        <v>2539</v>
      </c>
      <c r="K942" s="176" t="s">
        <v>3331</v>
      </c>
      <c r="L942" s="176" t="s">
        <v>6481</v>
      </c>
      <c r="M942" s="177">
        <v>45794</v>
      </c>
      <c r="N942" s="177">
        <v>45794</v>
      </c>
      <c r="O942" s="177">
        <v>33988</v>
      </c>
      <c r="P942" s="177">
        <v>0</v>
      </c>
      <c r="Q942" s="177">
        <v>10723</v>
      </c>
      <c r="R942" s="177">
        <v>4767</v>
      </c>
      <c r="S942" s="177">
        <v>246</v>
      </c>
      <c r="T942" s="24">
        <f>IF(P942&gt;0, ROUND(IF(IF(OR(C942="51", C942="52", C942="66"), (L942*'UNIT VALUES'!$C$26)-CALCS!P942,0)&gt;0, IF(OR(C942="51", C942="52", C942="66"), (L942*'UNIT VALUES'!$C$26)-CALCS!P942,0), 0), 0), ROUND(IF(IF(OR(C942="51", C942="52", C942="66"), (L942*'UNIT VALUES'!$C$26)-CALCS!O942,0)&gt;0, IF(OR(C942="51", C942="52", C942="66"), (L942*'UNIT VALUES'!$C$26)-CALCS!O942,0), 0), 0))</f>
        <v>66579</v>
      </c>
      <c r="U942" s="25">
        <f>IF(C942="22", (O942*'UNIT VALUES'!$D$38)+(Q942*'UNIT VALUES'!$D$39)+(S942*'UNIT VALUES'!$D$40), (O942*'UNIT VALUES'!$D$28)+(Q942*'UNIT VALUES'!$D$29)+(S942*'UNIT VALUES'!$D$30))</f>
        <v>410286.20398826175</v>
      </c>
      <c r="V942" s="25">
        <f>IF(C942="22",(O942*'UNIT VALUES'!$D$41)+(Q942*'UNIT VALUES'!$D$42)+(R942*'UNIT VALUES'!$D$43),IF(C942="66",(Q942*'UNIT VALUES'!$D$31)+(T942*'UNIT VALUES'!$D$33)+(R942*'UNIT VALUES'!$D$34),(Q942*'UNIT VALUES'!$D$31)+(T942*'UNIT VALUES'!$D$32)+(R942*'UNIT VALUES'!$D$34)))</f>
        <v>1409854.1153935308</v>
      </c>
      <c r="W942" s="25">
        <f t="shared" si="29"/>
        <v>1409854</v>
      </c>
      <c r="X942" s="30">
        <f>ROUND(IF(C942="22", W942*'UNIT VALUES'!$D$44, W942*'UNIT VALUES'!$D$36), 0)</f>
        <v>1232495</v>
      </c>
      <c r="Y942" s="168">
        <f>ROUND(IF(C942="22", IF(U942&gt;V942,O942*'UNIT VALUES'!$D$38*'UNIT VALUES'!$D$44,O942*'UNIT VALUES'!$D$41*'UNIT VALUES'!$D$44),IF(U942&gt;V942, O942*'UNIT VALUES'!$D$28*'UNIT VALUES'!$D$36,0)), 0)</f>
        <v>0</v>
      </c>
      <c r="Z942" s="168">
        <f>ROUND(IF(C942="22", IF(U942&gt;V942,Q942*'UNIT VALUES'!$D$39*'UNIT VALUES'!$D$44,Q942*'UNIT VALUES'!$D$42*'UNIT VALUES'!$D$44), IF(U942&gt;V942, Q942*'UNIT VALUES'!$D$29*'UNIT VALUES'!$D$36, Q942*'UNIT VALUES'!$D$31*'UNIT VALUES'!$D$36)),0)</f>
        <v>157061</v>
      </c>
      <c r="AA942" s="168">
        <f>ROUND(IF(C942="22", IF(U942&gt;V942,0,R942*'UNIT VALUES'!$D$43*'UNIT VALUES'!$D$44),IF(CALCS!U942&gt;CALCS!V942,0,CALCS!R942*'UNIT VALUES'!$D$34*'UNIT VALUES'!$D$36)), 0)</f>
        <v>341166</v>
      </c>
      <c r="AB942" s="168">
        <f>ROUND(IF(C942="22",IF(U942&gt;V942,S942*'UNIT VALUES'!$D$40*'UNIT VALUES'!$D$44,0),IF(U942&gt;V942,S942*'UNIT VALUES'!$D$30*'UNIT VALUES'!$D$36)), 0)</f>
        <v>0</v>
      </c>
      <c r="AC942" s="168">
        <f>ROUND(IF(U942&gt;V942,0,IF(T942&gt;1, IF(C942="66", T942*'UNIT VALUES'!$D$33*'UNIT VALUES'!$D$36,T942*'UNIT VALUES'!$D$32*'UNIT VALUES'!$D$36),0)),0)</f>
        <v>734268</v>
      </c>
      <c r="AD942" t="str">
        <f t="shared" si="30"/>
        <v>421116</v>
      </c>
    </row>
    <row r="943" spans="1:30" x14ac:dyDescent="0.25">
      <c r="A943" s="176" t="s">
        <v>6482</v>
      </c>
      <c r="B943" s="176" t="s">
        <v>2534</v>
      </c>
      <c r="C943" s="176" t="s">
        <v>47</v>
      </c>
      <c r="D943" s="176" t="s">
        <v>48</v>
      </c>
      <c r="E943" s="176" t="s">
        <v>2535</v>
      </c>
      <c r="F943" s="176" t="s">
        <v>1486</v>
      </c>
      <c r="G943" s="176" t="s">
        <v>351</v>
      </c>
      <c r="H943" s="176" t="s">
        <v>23</v>
      </c>
      <c r="I943" s="176" t="s">
        <v>2557</v>
      </c>
      <c r="J943" s="176" t="s">
        <v>2541</v>
      </c>
      <c r="K943" s="176" t="s">
        <v>3331</v>
      </c>
      <c r="L943" s="176" t="s">
        <v>6483</v>
      </c>
      <c r="M943" s="177">
        <v>26027</v>
      </c>
      <c r="N943" s="177">
        <v>26027</v>
      </c>
      <c r="O943" s="177">
        <v>26978</v>
      </c>
      <c r="P943" s="177">
        <v>0</v>
      </c>
      <c r="Q943" s="177">
        <v>5269</v>
      </c>
      <c r="R943" s="177">
        <v>7432</v>
      </c>
      <c r="S943" s="177">
        <v>197</v>
      </c>
      <c r="T943" s="24">
        <f>IF(P943&gt;0, ROUND(IF(IF(OR(C943="51", C943="52", C943="66"), (L943*'UNIT VALUES'!$C$26)-CALCS!P943,0)&gt;0, IF(OR(C943="51", C943="52", C943="66"), (L943*'UNIT VALUES'!$C$26)-CALCS!P943,0), 0), 0), ROUND(IF(IF(OR(C943="51", C943="52", C943="66"), (L943*'UNIT VALUES'!$C$26)-CALCS!O943,0)&gt;0, IF(OR(C943="51", C943="52", C943="66"), (L943*'UNIT VALUES'!$C$26)-CALCS!O943,0), 0), 0))</f>
        <v>23504</v>
      </c>
      <c r="U943" s="25">
        <f>IF(C943="22", (O943*'UNIT VALUES'!$D$38)+(Q943*'UNIT VALUES'!$D$39)+(S943*'UNIT VALUES'!$D$40), (O943*'UNIT VALUES'!$D$28)+(Q943*'UNIT VALUES'!$D$29)+(S943*'UNIT VALUES'!$D$30))</f>
        <v>235405.44962859395</v>
      </c>
      <c r="V943" s="25">
        <f>IF(C943="22",(O943*'UNIT VALUES'!$D$41)+(Q943*'UNIT VALUES'!$D$42)+(R943*'UNIT VALUES'!$D$43),IF(C943="66",(Q943*'UNIT VALUES'!$D$31)+(T943*'UNIT VALUES'!$D$33)+(R943*'UNIT VALUES'!$D$34),(Q943*'UNIT VALUES'!$D$31)+(T943*'UNIT VALUES'!$D$32)+(R943*'UNIT VALUES'!$D$34)))</f>
        <v>993234.48850198684</v>
      </c>
      <c r="W943" s="25">
        <f t="shared" si="29"/>
        <v>993234</v>
      </c>
      <c r="X943" s="30">
        <f>ROUND(IF(C943="22", W943*'UNIT VALUES'!$D$44, W943*'UNIT VALUES'!$D$36), 0)</f>
        <v>868286</v>
      </c>
      <c r="Y943" s="168">
        <f>ROUND(IF(C943="22", IF(U943&gt;V943,O943*'UNIT VALUES'!$D$38*'UNIT VALUES'!$D$44,O943*'UNIT VALUES'!$D$41*'UNIT VALUES'!$D$44),IF(U943&gt;V943, O943*'UNIT VALUES'!$D$28*'UNIT VALUES'!$D$36,0)), 0)</f>
        <v>0</v>
      </c>
      <c r="Z943" s="168">
        <f>ROUND(IF(C943="22", IF(U943&gt;V943,Q943*'UNIT VALUES'!$D$39*'UNIT VALUES'!$D$44,Q943*'UNIT VALUES'!$D$42*'UNIT VALUES'!$D$44), IF(U943&gt;V943, Q943*'UNIT VALUES'!$D$29*'UNIT VALUES'!$D$36, Q943*'UNIT VALUES'!$D$31*'UNIT VALUES'!$D$36)),0)</f>
        <v>77176</v>
      </c>
      <c r="AA943" s="168">
        <f>ROUND(IF(C943="22", IF(U943&gt;V943,0,R943*'UNIT VALUES'!$D$43*'UNIT VALUES'!$D$44),IF(CALCS!U943&gt;CALCS!V943,0,CALCS!R943*'UNIT VALUES'!$D$34*'UNIT VALUES'!$D$36)), 0)</f>
        <v>531896</v>
      </c>
      <c r="AB943" s="168">
        <f>ROUND(IF(C943="22",IF(U943&gt;V943,S943*'UNIT VALUES'!$D$40*'UNIT VALUES'!$D$44,0),IF(U943&gt;V943,S943*'UNIT VALUES'!$D$30*'UNIT VALUES'!$D$36)), 0)</f>
        <v>0</v>
      </c>
      <c r="AC943" s="168">
        <f>ROUND(IF(U943&gt;V943,0,IF(T943&gt;1, IF(C943="66", T943*'UNIT VALUES'!$D$33*'UNIT VALUES'!$D$36,T943*'UNIT VALUES'!$D$32*'UNIT VALUES'!$D$36),0)),0)</f>
        <v>259214</v>
      </c>
      <c r="AD943" t="str">
        <f t="shared" si="30"/>
        <v>421950</v>
      </c>
    </row>
    <row r="944" spans="1:30" x14ac:dyDescent="0.25">
      <c r="A944" s="176" t="s">
        <v>6484</v>
      </c>
      <c r="B944" s="176" t="s">
        <v>2534</v>
      </c>
      <c r="C944" s="176" t="s">
        <v>27</v>
      </c>
      <c r="D944" s="176" t="s">
        <v>28</v>
      </c>
      <c r="E944" s="176" t="s">
        <v>2535</v>
      </c>
      <c r="F944" s="176" t="s">
        <v>2559</v>
      </c>
      <c r="G944" s="176" t="s">
        <v>1792</v>
      </c>
      <c r="H944" s="176" t="s">
        <v>23</v>
      </c>
      <c r="I944" s="176" t="s">
        <v>972</v>
      </c>
      <c r="J944" s="176" t="s">
        <v>2560</v>
      </c>
      <c r="K944" s="176" t="s">
        <v>3349</v>
      </c>
      <c r="L944" s="176" t="s">
        <v>6485</v>
      </c>
      <c r="M944" s="177">
        <v>119123</v>
      </c>
      <c r="N944" s="177">
        <v>119123</v>
      </c>
      <c r="O944" s="177">
        <v>98593</v>
      </c>
      <c r="P944" s="177">
        <v>0</v>
      </c>
      <c r="Q944" s="177">
        <v>25601</v>
      </c>
      <c r="R944" s="177">
        <v>19376</v>
      </c>
      <c r="S944" s="177">
        <v>869</v>
      </c>
      <c r="T944" s="24">
        <f>IF(P944&gt;0, ROUND(IF(IF(OR(C944="51", C944="52", C944="66"), (L944*'UNIT VALUES'!$C$26)-CALCS!P944,0)&gt;0, IF(OR(C944="51", C944="52", C944="66"), (L944*'UNIT VALUES'!$C$26)-CALCS!P944,0), 0), 0), ROUND(IF(IF(OR(C944="51", C944="52", C944="66"), (L944*'UNIT VALUES'!$C$26)-CALCS!O944,0)&gt;0, IF(OR(C944="51", C944="52", C944="66"), (L944*'UNIT VALUES'!$C$26)-CALCS!O944,0), 0), 0))</f>
        <v>120114</v>
      </c>
      <c r="U944" s="25">
        <f>IF(C944="22", (O944*'UNIT VALUES'!$D$38)+(Q944*'UNIT VALUES'!$D$39)+(S944*'UNIT VALUES'!$D$40), (O944*'UNIT VALUES'!$D$28)+(Q944*'UNIT VALUES'!$D$29)+(S944*'UNIT VALUES'!$D$30))</f>
        <v>1061823.0398286984</v>
      </c>
      <c r="V944" s="25">
        <f>IF(C944="22",(O944*'UNIT VALUES'!$D$41)+(Q944*'UNIT VALUES'!$D$42)+(R944*'UNIT VALUES'!$D$43),IF(C944="66",(Q944*'UNIT VALUES'!$D$31)+(T944*'UNIT VALUES'!$D$33)+(R944*'UNIT VALUES'!$D$34),(Q944*'UNIT VALUES'!$D$31)+(T944*'UNIT VALUES'!$D$32)+(R944*'UNIT VALUES'!$D$34)))</f>
        <v>3530504.8499382129</v>
      </c>
      <c r="W944" s="25">
        <f t="shared" si="29"/>
        <v>3530505</v>
      </c>
      <c r="X944" s="30">
        <f>ROUND(IF(C944="22", W944*'UNIT VALUES'!$D$44, W944*'UNIT VALUES'!$D$36), 0)</f>
        <v>3086370</v>
      </c>
      <c r="Y944" s="168">
        <f>ROUND(IF(C944="22", IF(U944&gt;V944,O944*'UNIT VALUES'!$D$38*'UNIT VALUES'!$D$44,O944*'UNIT VALUES'!$D$41*'UNIT VALUES'!$D$44),IF(U944&gt;V944, O944*'UNIT VALUES'!$D$28*'UNIT VALUES'!$D$36,0)), 0)</f>
        <v>0</v>
      </c>
      <c r="Z944" s="168">
        <f>ROUND(IF(C944="22", IF(U944&gt;V944,Q944*'UNIT VALUES'!$D$39*'UNIT VALUES'!$D$44,Q944*'UNIT VALUES'!$D$42*'UNIT VALUES'!$D$44), IF(U944&gt;V944, Q944*'UNIT VALUES'!$D$29*'UNIT VALUES'!$D$36, Q944*'UNIT VALUES'!$D$31*'UNIT VALUES'!$D$36)),0)</f>
        <v>374981</v>
      </c>
      <c r="AA944" s="168">
        <f>ROUND(IF(C944="22", IF(U944&gt;V944,0,R944*'UNIT VALUES'!$D$43*'UNIT VALUES'!$D$44),IF(CALCS!U944&gt;CALCS!V944,0,CALCS!R944*'UNIT VALUES'!$D$34*'UNIT VALUES'!$D$36)), 0)</f>
        <v>1386709</v>
      </c>
      <c r="AB944" s="168">
        <f>ROUND(IF(C944="22",IF(U944&gt;V944,S944*'UNIT VALUES'!$D$40*'UNIT VALUES'!$D$44,0),IF(U944&gt;V944,S944*'UNIT VALUES'!$D$30*'UNIT VALUES'!$D$36)), 0)</f>
        <v>0</v>
      </c>
      <c r="AC944" s="168">
        <f>ROUND(IF(U944&gt;V944,0,IF(T944&gt;1, IF(C944="66", T944*'UNIT VALUES'!$D$33*'UNIT VALUES'!$D$36,T944*'UNIT VALUES'!$D$32*'UNIT VALUES'!$D$36),0)),0)</f>
        <v>1324679</v>
      </c>
      <c r="AD944" t="str">
        <f t="shared" si="30"/>
        <v>422178</v>
      </c>
    </row>
    <row r="945" spans="1:30" x14ac:dyDescent="0.25">
      <c r="A945" s="176" t="s">
        <v>6486</v>
      </c>
      <c r="B945" s="176" t="s">
        <v>2534</v>
      </c>
      <c r="C945" s="176" t="s">
        <v>27</v>
      </c>
      <c r="D945" s="176" t="s">
        <v>28</v>
      </c>
      <c r="E945" s="176" t="s">
        <v>2535</v>
      </c>
      <c r="F945" s="176" t="s">
        <v>2562</v>
      </c>
      <c r="G945" s="176" t="s">
        <v>1338</v>
      </c>
      <c r="H945" s="176" t="s">
        <v>23</v>
      </c>
      <c r="I945" s="176" t="s">
        <v>1998</v>
      </c>
      <c r="J945" s="176" t="s">
        <v>2553</v>
      </c>
      <c r="K945" s="176" t="s">
        <v>3331</v>
      </c>
      <c r="L945" s="176" t="s">
        <v>6487</v>
      </c>
      <c r="M945" s="177">
        <v>53394</v>
      </c>
      <c r="N945" s="177">
        <v>53264</v>
      </c>
      <c r="O945" s="177">
        <v>48904</v>
      </c>
      <c r="P945" s="177">
        <v>0</v>
      </c>
      <c r="Q945" s="177">
        <v>15477</v>
      </c>
      <c r="R945" s="177">
        <v>12340</v>
      </c>
      <c r="S945" s="177">
        <v>660</v>
      </c>
      <c r="T945" s="24">
        <f>IF(P945&gt;0, ROUND(IF(IF(OR(C945="51", C945="52", C945="66"), (L945*'UNIT VALUES'!$C$26)-CALCS!P945,0)&gt;0, IF(OR(C945="51", C945="52", C945="66"), (L945*'UNIT VALUES'!$C$26)-CALCS!P945,0), 0), 0), ROUND(IF(IF(OR(C945="51", C945="52", C945="66"), (L945*'UNIT VALUES'!$C$26)-CALCS!O945,0)&gt;0, IF(OR(C945="51", C945="52", C945="66"), (L945*'UNIT VALUES'!$C$26)-CALCS!O945,0), 0), 0))</f>
        <v>77001</v>
      </c>
      <c r="U945" s="25">
        <f>IF(C945="22", (O945*'UNIT VALUES'!$D$38)+(Q945*'UNIT VALUES'!$D$39)+(S945*'UNIT VALUES'!$D$40), (O945*'UNIT VALUES'!$D$28)+(Q945*'UNIT VALUES'!$D$29)+(S945*'UNIT VALUES'!$D$30))</f>
        <v>641648.8278678694</v>
      </c>
      <c r="V945" s="25">
        <f>IF(C945="22",(O945*'UNIT VALUES'!$D$41)+(Q945*'UNIT VALUES'!$D$42)+(R945*'UNIT VALUES'!$D$43),IF(C945="66",(Q945*'UNIT VALUES'!$D$31)+(T945*'UNIT VALUES'!$D$33)+(R945*'UNIT VALUES'!$D$34),(Q945*'UNIT VALUES'!$D$31)+(T945*'UNIT VALUES'!$D$32)+(R945*'UNIT VALUES'!$D$34)))</f>
        <v>2240966.5579834683</v>
      </c>
      <c r="W945" s="25">
        <f t="shared" si="29"/>
        <v>2240967</v>
      </c>
      <c r="X945" s="30">
        <f>ROUND(IF(C945="22", W945*'UNIT VALUES'!$D$44, W945*'UNIT VALUES'!$D$36), 0)</f>
        <v>1959055</v>
      </c>
      <c r="Y945" s="168">
        <f>ROUND(IF(C945="22", IF(U945&gt;V945,O945*'UNIT VALUES'!$D$38*'UNIT VALUES'!$D$44,O945*'UNIT VALUES'!$D$41*'UNIT VALUES'!$D$44),IF(U945&gt;V945, O945*'UNIT VALUES'!$D$28*'UNIT VALUES'!$D$36,0)), 0)</f>
        <v>0</v>
      </c>
      <c r="Z945" s="168">
        <f>ROUND(IF(C945="22", IF(U945&gt;V945,Q945*'UNIT VALUES'!$D$39*'UNIT VALUES'!$D$44,Q945*'UNIT VALUES'!$D$42*'UNIT VALUES'!$D$44), IF(U945&gt;V945, Q945*'UNIT VALUES'!$D$29*'UNIT VALUES'!$D$36, Q945*'UNIT VALUES'!$D$31*'UNIT VALUES'!$D$36)),0)</f>
        <v>226694</v>
      </c>
      <c r="AA945" s="168">
        <f>ROUND(IF(C945="22", IF(U945&gt;V945,0,R945*'UNIT VALUES'!$D$43*'UNIT VALUES'!$D$44),IF(CALCS!U945&gt;CALCS!V945,0,CALCS!R945*'UNIT VALUES'!$D$34*'UNIT VALUES'!$D$36)), 0)</f>
        <v>883154</v>
      </c>
      <c r="AB945" s="168">
        <f>ROUND(IF(C945="22",IF(U945&gt;V945,S945*'UNIT VALUES'!$D$40*'UNIT VALUES'!$D$44,0),IF(U945&gt;V945,S945*'UNIT VALUES'!$D$30*'UNIT VALUES'!$D$36)), 0)</f>
        <v>0</v>
      </c>
      <c r="AC945" s="168">
        <f>ROUND(IF(U945&gt;V945,0,IF(T945&gt;1, IF(C945="66", T945*'UNIT VALUES'!$D$33*'UNIT VALUES'!$D$36,T945*'UNIT VALUES'!$D$32*'UNIT VALUES'!$D$36),0)),0)</f>
        <v>849207</v>
      </c>
      <c r="AD945" t="str">
        <f t="shared" si="30"/>
        <v>422898</v>
      </c>
    </row>
    <row r="946" spans="1:30" x14ac:dyDescent="0.25">
      <c r="A946" s="176" t="s">
        <v>6488</v>
      </c>
      <c r="B946" s="176" t="s">
        <v>2534</v>
      </c>
      <c r="C946" s="176" t="s">
        <v>47</v>
      </c>
      <c r="D946" s="176" t="s">
        <v>48</v>
      </c>
      <c r="E946" s="176" t="s">
        <v>2535</v>
      </c>
      <c r="F946" s="176" t="s">
        <v>2564</v>
      </c>
      <c r="G946" s="176" t="s">
        <v>112</v>
      </c>
      <c r="H946" s="176" t="s">
        <v>2565</v>
      </c>
      <c r="I946" s="176" t="s">
        <v>23</v>
      </c>
      <c r="J946" s="176" t="s">
        <v>2539</v>
      </c>
      <c r="K946" s="176" t="s">
        <v>3331</v>
      </c>
      <c r="L946" s="176" t="s">
        <v>6489</v>
      </c>
      <c r="M946" s="177">
        <v>52365</v>
      </c>
      <c r="N946" s="177">
        <v>52349</v>
      </c>
      <c r="O946" s="177">
        <v>49029</v>
      </c>
      <c r="P946" s="177">
        <v>0</v>
      </c>
      <c r="Q946" s="177">
        <v>1823</v>
      </c>
      <c r="R946" s="177">
        <v>5609</v>
      </c>
      <c r="S946" s="177">
        <v>77</v>
      </c>
      <c r="T946" s="24">
        <f>IF(P946&gt;0, ROUND(IF(IF(OR(C946="51", C946="52", C946="66"), (L946*'UNIT VALUES'!$C$26)-CALCS!P946,0)&gt;0, IF(OR(C946="51", C946="52", C946="66"), (L946*'UNIT VALUES'!$C$26)-CALCS!P946,0), 0), 0), ROUND(IF(IF(OR(C946="51", C946="52", C946="66"), (L946*'UNIT VALUES'!$C$26)-CALCS!O946,0)&gt;0, IF(OR(C946="51", C946="52", C946="66"), (L946*'UNIT VALUES'!$C$26)-CALCS!O946,0), 0), 0))</f>
        <v>36310</v>
      </c>
      <c r="U946" s="25">
        <f>IF(C946="22", (O946*'UNIT VALUES'!$D$38)+(Q946*'UNIT VALUES'!$D$39)+(S946*'UNIT VALUES'!$D$40), (O946*'UNIT VALUES'!$D$28)+(Q946*'UNIT VALUES'!$D$29)+(S946*'UNIT VALUES'!$D$30))</f>
        <v>165448.59035164589</v>
      </c>
      <c r="V946" s="25">
        <f>IF(C946="22",(O946*'UNIT VALUES'!$D$41)+(Q946*'UNIT VALUES'!$D$42)+(R946*'UNIT VALUES'!$D$43),IF(C946="66",(Q946*'UNIT VALUES'!$D$31)+(T946*'UNIT VALUES'!$D$33)+(R946*'UNIT VALUES'!$D$34),(Q946*'UNIT VALUES'!$D$31)+(T946*'UNIT VALUES'!$D$32)+(R946*'UNIT VALUES'!$D$34)))</f>
        <v>947807.84187771182</v>
      </c>
      <c r="W946" s="25">
        <f t="shared" si="29"/>
        <v>947808</v>
      </c>
      <c r="X946" s="30">
        <f>ROUND(IF(C946="22", W946*'UNIT VALUES'!$D$44, W946*'UNIT VALUES'!$D$36), 0)</f>
        <v>828574</v>
      </c>
      <c r="Y946" s="168">
        <f>ROUND(IF(C946="22", IF(U946&gt;V946,O946*'UNIT VALUES'!$D$38*'UNIT VALUES'!$D$44,O946*'UNIT VALUES'!$D$41*'UNIT VALUES'!$D$44),IF(U946&gt;V946, O946*'UNIT VALUES'!$D$28*'UNIT VALUES'!$D$36,0)), 0)</f>
        <v>0</v>
      </c>
      <c r="Z946" s="168">
        <f>ROUND(IF(C946="22", IF(U946&gt;V946,Q946*'UNIT VALUES'!$D$39*'UNIT VALUES'!$D$44,Q946*'UNIT VALUES'!$D$42*'UNIT VALUES'!$D$44), IF(U946&gt;V946, Q946*'UNIT VALUES'!$D$29*'UNIT VALUES'!$D$36, Q946*'UNIT VALUES'!$D$31*'UNIT VALUES'!$D$36)),0)</f>
        <v>26702</v>
      </c>
      <c r="AA946" s="168">
        <f>ROUND(IF(C946="22", IF(U946&gt;V946,0,R946*'UNIT VALUES'!$D$43*'UNIT VALUES'!$D$44),IF(CALCS!U946&gt;CALCS!V946,0,CALCS!R946*'UNIT VALUES'!$D$34*'UNIT VALUES'!$D$36)), 0)</f>
        <v>401427</v>
      </c>
      <c r="AB946" s="168">
        <f>ROUND(IF(C946="22",IF(U946&gt;V946,S946*'UNIT VALUES'!$D$40*'UNIT VALUES'!$D$44,0),IF(U946&gt;V946,S946*'UNIT VALUES'!$D$30*'UNIT VALUES'!$D$36)), 0)</f>
        <v>0</v>
      </c>
      <c r="AC946" s="168">
        <f>ROUND(IF(U946&gt;V946,0,IF(T946&gt;1, IF(C946="66", T946*'UNIT VALUES'!$D$33*'UNIT VALUES'!$D$36,T946*'UNIT VALUES'!$D$32*'UNIT VALUES'!$D$36),0)),0)</f>
        <v>400445</v>
      </c>
      <c r="AD946" t="str">
        <f t="shared" si="30"/>
        <v>422937</v>
      </c>
    </row>
    <row r="947" spans="1:30" x14ac:dyDescent="0.25">
      <c r="A947" s="176" t="s">
        <v>6490</v>
      </c>
      <c r="B947" s="176" t="s">
        <v>2534</v>
      </c>
      <c r="C947" s="176" t="s">
        <v>27</v>
      </c>
      <c r="D947" s="176" t="s">
        <v>28</v>
      </c>
      <c r="E947" s="176" t="s">
        <v>2535</v>
      </c>
      <c r="F947" s="176" t="s">
        <v>573</v>
      </c>
      <c r="G947" s="176" t="s">
        <v>768</v>
      </c>
      <c r="H947" s="176" t="s">
        <v>23</v>
      </c>
      <c r="I947" s="176" t="s">
        <v>2567</v>
      </c>
      <c r="J947" s="176" t="s">
        <v>2568</v>
      </c>
      <c r="K947" s="176" t="s">
        <v>3331</v>
      </c>
      <c r="L947" s="176" t="s">
        <v>6491</v>
      </c>
      <c r="M947" s="177">
        <v>27318</v>
      </c>
      <c r="N947" s="177">
        <v>27318</v>
      </c>
      <c r="O947" s="177">
        <v>24659</v>
      </c>
      <c r="P947" s="177">
        <v>0</v>
      </c>
      <c r="Q947" s="177">
        <v>6164</v>
      </c>
      <c r="R947" s="177">
        <v>4163</v>
      </c>
      <c r="S947" s="177">
        <v>356</v>
      </c>
      <c r="T947" s="24">
        <f>IF(P947&gt;0, ROUND(IF(IF(OR(C947="51", C947="52", C947="66"), (L947*'UNIT VALUES'!$C$26)-CALCS!P947,0)&gt;0, IF(OR(C947="51", C947="52", C947="66"), (L947*'UNIT VALUES'!$C$26)-CALCS!P947,0), 0), 0), ROUND(IF(IF(OR(C947="51", C947="52", C947="66"), (L947*'UNIT VALUES'!$C$26)-CALCS!O947,0)&gt;0, IF(OR(C947="51", C947="52", C947="66"), (L947*'UNIT VALUES'!$C$26)-CALCS!O947,0), 0), 0))</f>
        <v>25983</v>
      </c>
      <c r="U947" s="25">
        <f>IF(C947="22", (O947*'UNIT VALUES'!$D$38)+(Q947*'UNIT VALUES'!$D$39)+(S947*'UNIT VALUES'!$D$40), (O947*'UNIT VALUES'!$D$28)+(Q947*'UNIT VALUES'!$D$29)+(S947*'UNIT VALUES'!$D$30))</f>
        <v>281531.79876315995</v>
      </c>
      <c r="V947" s="25">
        <f>IF(C947="22",(O947*'UNIT VALUES'!$D$41)+(Q947*'UNIT VALUES'!$D$42)+(R947*'UNIT VALUES'!$D$43),IF(C947="66",(Q947*'UNIT VALUES'!$D$31)+(T947*'UNIT VALUES'!$D$33)+(R947*'UNIT VALUES'!$D$34),(Q947*'UNIT VALUES'!$D$31)+(T947*'UNIT VALUES'!$D$32)+(R947*'UNIT VALUES'!$D$34)))</f>
        <v>771880.10520249826</v>
      </c>
      <c r="W947" s="25">
        <f t="shared" si="29"/>
        <v>771880</v>
      </c>
      <c r="X947" s="30">
        <f>ROUND(IF(C947="22", W947*'UNIT VALUES'!$D$44, W947*'UNIT VALUES'!$D$36), 0)</f>
        <v>674778</v>
      </c>
      <c r="Y947" s="168">
        <f>ROUND(IF(C947="22", IF(U947&gt;V947,O947*'UNIT VALUES'!$D$38*'UNIT VALUES'!$D$44,O947*'UNIT VALUES'!$D$41*'UNIT VALUES'!$D$44),IF(U947&gt;V947, O947*'UNIT VALUES'!$D$28*'UNIT VALUES'!$D$36,0)), 0)</f>
        <v>0</v>
      </c>
      <c r="Z947" s="168">
        <f>ROUND(IF(C947="22", IF(U947&gt;V947,Q947*'UNIT VALUES'!$D$39*'UNIT VALUES'!$D$44,Q947*'UNIT VALUES'!$D$42*'UNIT VALUES'!$D$44), IF(U947&gt;V947, Q947*'UNIT VALUES'!$D$29*'UNIT VALUES'!$D$36, Q947*'UNIT VALUES'!$D$31*'UNIT VALUES'!$D$36)),0)</f>
        <v>90285</v>
      </c>
      <c r="AA947" s="168">
        <f>ROUND(IF(C947="22", IF(U947&gt;V947,0,R947*'UNIT VALUES'!$D$43*'UNIT VALUES'!$D$44),IF(CALCS!U947&gt;CALCS!V947,0,CALCS!R947*'UNIT VALUES'!$D$34*'UNIT VALUES'!$D$36)), 0)</f>
        <v>297939</v>
      </c>
      <c r="AB947" s="168">
        <f>ROUND(IF(C947="22",IF(U947&gt;V947,S947*'UNIT VALUES'!$D$40*'UNIT VALUES'!$D$44,0),IF(U947&gt;V947,S947*'UNIT VALUES'!$D$30*'UNIT VALUES'!$D$36)), 0)</f>
        <v>0</v>
      </c>
      <c r="AC947" s="168">
        <f>ROUND(IF(U947&gt;V947,0,IF(T947&gt;1, IF(C947="66", T947*'UNIT VALUES'!$D$33*'UNIT VALUES'!$D$36,T947*'UNIT VALUES'!$D$32*'UNIT VALUES'!$D$36),0)),0)</f>
        <v>286554</v>
      </c>
      <c r="AD947" t="str">
        <f t="shared" si="30"/>
        <v>422958</v>
      </c>
    </row>
    <row r="948" spans="1:30" x14ac:dyDescent="0.25">
      <c r="A948" s="176" t="s">
        <v>6492</v>
      </c>
      <c r="B948" s="176" t="s">
        <v>2534</v>
      </c>
      <c r="C948" s="176" t="s">
        <v>27</v>
      </c>
      <c r="D948" s="176" t="s">
        <v>28</v>
      </c>
      <c r="E948" s="176" t="s">
        <v>2535</v>
      </c>
      <c r="F948" s="176" t="s">
        <v>2570</v>
      </c>
      <c r="G948" s="176" t="s">
        <v>1014</v>
      </c>
      <c r="H948" s="176" t="s">
        <v>23</v>
      </c>
      <c r="I948" s="176" t="s">
        <v>2571</v>
      </c>
      <c r="J948" s="176" t="s">
        <v>2572</v>
      </c>
      <c r="K948" s="176" t="s">
        <v>3349</v>
      </c>
      <c r="L948" s="176" t="s">
        <v>6493</v>
      </c>
      <c r="M948" s="177">
        <v>35496</v>
      </c>
      <c r="N948" s="177">
        <v>35496</v>
      </c>
      <c r="O948" s="177">
        <v>19712</v>
      </c>
      <c r="P948" s="177">
        <v>0</v>
      </c>
      <c r="Q948" s="177">
        <v>7091</v>
      </c>
      <c r="R948" s="177">
        <v>5898</v>
      </c>
      <c r="S948" s="177">
        <v>82</v>
      </c>
      <c r="T948" s="24">
        <f>IF(P948&gt;0, ROUND(IF(IF(OR(C948="51", C948="52", C948="66"), (L948*'UNIT VALUES'!$C$26)-CALCS!P948,0)&gt;0, IF(OR(C948="51", C948="52", C948="66"), (L948*'UNIT VALUES'!$C$26)-CALCS!P948,0), 0), 0), ROUND(IF(IF(OR(C948="51", C948="52", C948="66"), (L948*'UNIT VALUES'!$C$26)-CALCS!O948,0)&gt;0, IF(OR(C948="51", C948="52", C948="66"), (L948*'UNIT VALUES'!$C$26)-CALCS!O948,0), 0), 0))</f>
        <v>65516</v>
      </c>
      <c r="U948" s="25">
        <f>IF(C948="22", (O948*'UNIT VALUES'!$D$38)+(Q948*'UNIT VALUES'!$D$39)+(S948*'UNIT VALUES'!$D$40), (O948*'UNIT VALUES'!$D$28)+(Q948*'UNIT VALUES'!$D$29)+(S948*'UNIT VALUES'!$D$30))</f>
        <v>252398.78430821421</v>
      </c>
      <c r="V948" s="25">
        <f>IF(C948="22",(O948*'UNIT VALUES'!$D$41)+(Q948*'UNIT VALUES'!$D$42)+(R948*'UNIT VALUES'!$D$43),IF(C948="66",(Q948*'UNIT VALUES'!$D$31)+(T948*'UNIT VALUES'!$D$33)+(R948*'UNIT VALUES'!$D$34),(Q948*'UNIT VALUES'!$D$31)+(T948*'UNIT VALUES'!$D$32)+(R948*'UNIT VALUES'!$D$34)))</f>
        <v>1428181.8445785786</v>
      </c>
      <c r="W948" s="25">
        <f t="shared" si="29"/>
        <v>1428182</v>
      </c>
      <c r="X948" s="30">
        <f>ROUND(IF(C948="22", W948*'UNIT VALUES'!$D$44, W948*'UNIT VALUES'!$D$36), 0)</f>
        <v>1248518</v>
      </c>
      <c r="Y948" s="168">
        <f>ROUND(IF(C948="22", IF(U948&gt;V948,O948*'UNIT VALUES'!$D$38*'UNIT VALUES'!$D$44,O948*'UNIT VALUES'!$D$41*'UNIT VALUES'!$D$44),IF(U948&gt;V948, O948*'UNIT VALUES'!$D$28*'UNIT VALUES'!$D$36,0)), 0)</f>
        <v>0</v>
      </c>
      <c r="Z948" s="168">
        <f>ROUND(IF(C948="22", IF(U948&gt;V948,Q948*'UNIT VALUES'!$D$39*'UNIT VALUES'!$D$44,Q948*'UNIT VALUES'!$D$42*'UNIT VALUES'!$D$44), IF(U948&gt;V948, Q948*'UNIT VALUES'!$D$29*'UNIT VALUES'!$D$36, Q948*'UNIT VALUES'!$D$31*'UNIT VALUES'!$D$36)),0)</f>
        <v>103863</v>
      </c>
      <c r="AA948" s="168">
        <f>ROUND(IF(C948="22", IF(U948&gt;V948,0,R948*'UNIT VALUES'!$D$43*'UNIT VALUES'!$D$44),IF(CALCS!U948&gt;CALCS!V948,0,CALCS!R948*'UNIT VALUES'!$D$34*'UNIT VALUES'!$D$36)), 0)</f>
        <v>422110</v>
      </c>
      <c r="AB948" s="168">
        <f>ROUND(IF(C948="22",IF(U948&gt;V948,S948*'UNIT VALUES'!$D$40*'UNIT VALUES'!$D$44,0),IF(U948&gt;V948,S948*'UNIT VALUES'!$D$30*'UNIT VALUES'!$D$36)), 0)</f>
        <v>0</v>
      </c>
      <c r="AC948" s="168">
        <f>ROUND(IF(U948&gt;V948,0,IF(T948&gt;1, IF(C948="66", T948*'UNIT VALUES'!$D$33*'UNIT VALUES'!$D$36,T948*'UNIT VALUES'!$D$32*'UNIT VALUES'!$D$36),0)),0)</f>
        <v>722544</v>
      </c>
      <c r="AD948" t="str">
        <f t="shared" si="30"/>
        <v>423411</v>
      </c>
    </row>
    <row r="949" spans="1:30" x14ac:dyDescent="0.25">
      <c r="A949" s="176" t="s">
        <v>6494</v>
      </c>
      <c r="B949" s="176" t="s">
        <v>2534</v>
      </c>
      <c r="C949" s="176" t="s">
        <v>27</v>
      </c>
      <c r="D949" s="176" t="s">
        <v>28</v>
      </c>
      <c r="E949" s="176" t="s">
        <v>2535</v>
      </c>
      <c r="F949" s="176" t="s">
        <v>2574</v>
      </c>
      <c r="G949" s="176" t="s">
        <v>243</v>
      </c>
      <c r="H949" s="176" t="s">
        <v>23</v>
      </c>
      <c r="I949" s="176" t="s">
        <v>2575</v>
      </c>
      <c r="J949" s="176" t="s">
        <v>2576</v>
      </c>
      <c r="K949" s="176" t="s">
        <v>3331</v>
      </c>
      <c r="L949" s="176" t="s">
        <v>6495</v>
      </c>
      <c r="M949" s="177">
        <v>54815</v>
      </c>
      <c r="N949" s="177">
        <v>54725</v>
      </c>
      <c r="O949" s="177">
        <v>59218</v>
      </c>
      <c r="P949" s="177">
        <v>0</v>
      </c>
      <c r="Q949" s="177">
        <v>16097</v>
      </c>
      <c r="R949" s="177">
        <v>14429</v>
      </c>
      <c r="S949" s="177">
        <v>713</v>
      </c>
      <c r="T949" s="24">
        <f>IF(P949&gt;0, ROUND(IF(IF(OR(C949="51", C949="52", C949="66"), (L949*'UNIT VALUES'!$C$26)-CALCS!P949,0)&gt;0, IF(OR(C949="51", C949="52", C949="66"), (L949*'UNIT VALUES'!$C$26)-CALCS!P949,0), 0), 0), ROUND(IF(IF(OR(C949="51", C949="52", C949="66"), (L949*'UNIT VALUES'!$C$26)-CALCS!O949,0)&gt;0, IF(OR(C949="51", C949="52", C949="66"), (L949*'UNIT VALUES'!$C$26)-CALCS!O949,0), 0), 0))</f>
        <v>37237</v>
      </c>
      <c r="U949" s="25">
        <f>IF(C949="22", (O949*'UNIT VALUES'!$D$38)+(Q949*'UNIT VALUES'!$D$39)+(S949*'UNIT VALUES'!$D$40), (O949*'UNIT VALUES'!$D$28)+(Q949*'UNIT VALUES'!$D$29)+(S949*'UNIT VALUES'!$D$30))</f>
        <v>689065.70464662812</v>
      </c>
      <c r="V949" s="25">
        <f>IF(C949="22",(O949*'UNIT VALUES'!$D$41)+(Q949*'UNIT VALUES'!$D$42)+(R949*'UNIT VALUES'!$D$43),IF(C949="66",(Q949*'UNIT VALUES'!$D$31)+(T949*'UNIT VALUES'!$D$33)+(R949*'UNIT VALUES'!$D$34),(Q949*'UNIT VALUES'!$D$31)+(T949*'UNIT VALUES'!$D$32)+(R949*'UNIT VALUES'!$D$34)))</f>
        <v>1920730.7052846686</v>
      </c>
      <c r="W949" s="25">
        <f t="shared" si="29"/>
        <v>1920731</v>
      </c>
      <c r="X949" s="30">
        <f>ROUND(IF(C949="22", W949*'UNIT VALUES'!$D$44, W949*'UNIT VALUES'!$D$36), 0)</f>
        <v>1679104</v>
      </c>
      <c r="Y949" s="168">
        <f>ROUND(IF(C949="22", IF(U949&gt;V949,O949*'UNIT VALUES'!$D$38*'UNIT VALUES'!$D$44,O949*'UNIT VALUES'!$D$41*'UNIT VALUES'!$D$44),IF(U949&gt;V949, O949*'UNIT VALUES'!$D$28*'UNIT VALUES'!$D$36,0)), 0)</f>
        <v>0</v>
      </c>
      <c r="Z949" s="168">
        <f>ROUND(IF(C949="22", IF(U949&gt;V949,Q949*'UNIT VALUES'!$D$39*'UNIT VALUES'!$D$44,Q949*'UNIT VALUES'!$D$42*'UNIT VALUES'!$D$44), IF(U949&gt;V949, Q949*'UNIT VALUES'!$D$29*'UNIT VALUES'!$D$36, Q949*'UNIT VALUES'!$D$31*'UNIT VALUES'!$D$36)),0)</f>
        <v>235775</v>
      </c>
      <c r="AA949" s="168">
        <f>ROUND(IF(C949="22", IF(U949&gt;V949,0,R949*'UNIT VALUES'!$D$43*'UNIT VALUES'!$D$44),IF(CALCS!U949&gt;CALCS!V949,0,CALCS!R949*'UNIT VALUES'!$D$34*'UNIT VALUES'!$D$36)), 0)</f>
        <v>1032660</v>
      </c>
      <c r="AB949" s="168">
        <f>ROUND(IF(C949="22",IF(U949&gt;V949,S949*'UNIT VALUES'!$D$40*'UNIT VALUES'!$D$44,0),IF(U949&gt;V949,S949*'UNIT VALUES'!$D$30*'UNIT VALUES'!$D$36)), 0)</f>
        <v>0</v>
      </c>
      <c r="AC949" s="168">
        <f>ROUND(IF(U949&gt;V949,0,IF(T949&gt;1, IF(C949="66", T949*'UNIT VALUES'!$D$33*'UNIT VALUES'!$D$36,T949*'UNIT VALUES'!$D$32*'UNIT VALUES'!$D$36),0)),0)</f>
        <v>410669</v>
      </c>
      <c r="AD949" t="str">
        <f t="shared" si="30"/>
        <v>423573</v>
      </c>
    </row>
    <row r="950" spans="1:30" x14ac:dyDescent="0.25">
      <c r="A950" s="176" t="s">
        <v>6496</v>
      </c>
      <c r="B950" s="176" t="s">
        <v>2534</v>
      </c>
      <c r="C950" s="176" t="s">
        <v>27</v>
      </c>
      <c r="D950" s="176" t="s">
        <v>28</v>
      </c>
      <c r="E950" s="176" t="s">
        <v>2535</v>
      </c>
      <c r="F950" s="176" t="s">
        <v>2578</v>
      </c>
      <c r="G950" s="176" t="s">
        <v>618</v>
      </c>
      <c r="H950" s="176" t="s">
        <v>23</v>
      </c>
      <c r="I950" s="176" t="s">
        <v>2579</v>
      </c>
      <c r="J950" s="176" t="s">
        <v>2580</v>
      </c>
      <c r="K950" s="176" t="s">
        <v>3331</v>
      </c>
      <c r="L950" s="176" t="s">
        <v>6497</v>
      </c>
      <c r="M950" s="177">
        <v>25761</v>
      </c>
      <c r="N950" s="177">
        <v>25711</v>
      </c>
      <c r="O950" s="177">
        <v>25726</v>
      </c>
      <c r="P950" s="177">
        <v>0</v>
      </c>
      <c r="Q950" s="177">
        <v>7496</v>
      </c>
      <c r="R950" s="177">
        <v>4447</v>
      </c>
      <c r="S950" s="177">
        <v>265</v>
      </c>
      <c r="T950" s="24">
        <f>IF(P950&gt;0, ROUND(IF(IF(OR(C950="51", C950="52", C950="66"), (L950*'UNIT VALUES'!$C$26)-CALCS!P950,0)&gt;0, IF(OR(C950="51", C950="52", C950="66"), (L950*'UNIT VALUES'!$C$26)-CALCS!P950,0), 0), 0), ROUND(IF(IF(OR(C950="51", C950="52", C950="66"), (L950*'UNIT VALUES'!$C$26)-CALCS!O950,0)&gt;0, IF(OR(C950="51", C950="52", C950="66"), (L950*'UNIT VALUES'!$C$26)-CALCS!O950,0), 0), 0))</f>
        <v>21739</v>
      </c>
      <c r="U950" s="25">
        <f>IF(C950="22", (O950*'UNIT VALUES'!$D$38)+(Q950*'UNIT VALUES'!$D$39)+(S950*'UNIT VALUES'!$D$40), (O950*'UNIT VALUES'!$D$28)+(Q950*'UNIT VALUES'!$D$29)+(S950*'UNIT VALUES'!$D$30))</f>
        <v>306091.09050148621</v>
      </c>
      <c r="V950" s="25">
        <f>IF(C950="22",(O950*'UNIT VALUES'!$D$41)+(Q950*'UNIT VALUES'!$D$42)+(R950*'UNIT VALUES'!$D$43),IF(C950="66",(Q950*'UNIT VALUES'!$D$31)+(T950*'UNIT VALUES'!$D$33)+(R950*'UNIT VALUES'!$D$34),(Q950*'UNIT VALUES'!$D$31)+(T950*'UNIT VALUES'!$D$32)+(R950*'UNIT VALUES'!$D$34)))</f>
        <v>763907.54392088694</v>
      </c>
      <c r="W950" s="25">
        <f t="shared" si="29"/>
        <v>763908</v>
      </c>
      <c r="X950" s="30">
        <f>ROUND(IF(C950="22", W950*'UNIT VALUES'!$D$44, W950*'UNIT VALUES'!$D$36), 0)</f>
        <v>667809</v>
      </c>
      <c r="Y950" s="168">
        <f>ROUND(IF(C950="22", IF(U950&gt;V950,O950*'UNIT VALUES'!$D$38*'UNIT VALUES'!$D$44,O950*'UNIT VALUES'!$D$41*'UNIT VALUES'!$D$44),IF(U950&gt;V950, O950*'UNIT VALUES'!$D$28*'UNIT VALUES'!$D$36,0)), 0)</f>
        <v>0</v>
      </c>
      <c r="Z950" s="168">
        <f>ROUND(IF(C950="22", IF(U950&gt;V950,Q950*'UNIT VALUES'!$D$39*'UNIT VALUES'!$D$44,Q950*'UNIT VALUES'!$D$42*'UNIT VALUES'!$D$44), IF(U950&gt;V950, Q950*'UNIT VALUES'!$D$29*'UNIT VALUES'!$D$36, Q950*'UNIT VALUES'!$D$31*'UNIT VALUES'!$D$36)),0)</f>
        <v>109795</v>
      </c>
      <c r="AA950" s="168">
        <f>ROUND(IF(C950="22", IF(U950&gt;V950,0,R950*'UNIT VALUES'!$D$43*'UNIT VALUES'!$D$44),IF(CALCS!U950&gt;CALCS!V950,0,CALCS!R950*'UNIT VALUES'!$D$34*'UNIT VALUES'!$D$36)), 0)</f>
        <v>318265</v>
      </c>
      <c r="AB950" s="168">
        <f>ROUND(IF(C950="22",IF(U950&gt;V950,S950*'UNIT VALUES'!$D$40*'UNIT VALUES'!$D$44,0),IF(U950&gt;V950,S950*'UNIT VALUES'!$D$30*'UNIT VALUES'!$D$36)), 0)</f>
        <v>0</v>
      </c>
      <c r="AC950" s="168">
        <f>ROUND(IF(U950&gt;V950,0,IF(T950&gt;1, IF(C950="66", T950*'UNIT VALUES'!$D$33*'UNIT VALUES'!$D$36,T950*'UNIT VALUES'!$D$32*'UNIT VALUES'!$D$36),0)),0)</f>
        <v>239749</v>
      </c>
      <c r="AD950" t="str">
        <f t="shared" si="30"/>
        <v>423657</v>
      </c>
    </row>
    <row r="951" spans="1:30" x14ac:dyDescent="0.25">
      <c r="A951" s="176" t="s">
        <v>6498</v>
      </c>
      <c r="B951" s="176" t="s">
        <v>2534</v>
      </c>
      <c r="C951" s="176" t="s">
        <v>47</v>
      </c>
      <c r="D951" s="176" t="s">
        <v>48</v>
      </c>
      <c r="E951" s="176" t="s">
        <v>2535</v>
      </c>
      <c r="F951" s="176" t="s">
        <v>2582</v>
      </c>
      <c r="G951" s="176" t="s">
        <v>156</v>
      </c>
      <c r="H951" s="176" t="s">
        <v>2583</v>
      </c>
      <c r="I951" s="176" t="s">
        <v>23</v>
      </c>
      <c r="J951" s="176" t="s">
        <v>4661</v>
      </c>
      <c r="K951" s="176" t="s">
        <v>3331</v>
      </c>
      <c r="L951" s="176" t="s">
        <v>6499</v>
      </c>
      <c r="M951" s="177">
        <v>59635</v>
      </c>
      <c r="N951" s="177">
        <v>59651</v>
      </c>
      <c r="O951" s="177">
        <v>58288</v>
      </c>
      <c r="P951" s="177">
        <v>0</v>
      </c>
      <c r="Q951" s="177">
        <v>3057</v>
      </c>
      <c r="R951" s="177">
        <v>7683</v>
      </c>
      <c r="S951" s="177">
        <v>196</v>
      </c>
      <c r="T951" s="24">
        <f>IF(P951&gt;0, ROUND(IF(IF(OR(C951="51", C951="52", C951="66"), (L951*'UNIT VALUES'!$C$26)-CALCS!P951,0)&gt;0, IF(OR(C951="51", C951="52", C951="66"), (L951*'UNIT VALUES'!$C$26)-CALCS!P951,0), 0), 0), ROUND(IF(IF(OR(C951="51", C951="52", C951="66"), (L951*'UNIT VALUES'!$C$26)-CALCS!O951,0)&gt;0, IF(OR(C951="51", C951="52", C951="66"), (L951*'UNIT VALUES'!$C$26)-CALCS!O951,0), 0), 0))</f>
        <v>35584</v>
      </c>
      <c r="U951" s="25">
        <f>IF(C951="22", (O951*'UNIT VALUES'!$D$38)+(Q951*'UNIT VALUES'!$D$39)+(S951*'UNIT VALUES'!$D$40), (O951*'UNIT VALUES'!$D$28)+(Q951*'UNIT VALUES'!$D$29)+(S951*'UNIT VALUES'!$D$30))</f>
        <v>238591.59243399702</v>
      </c>
      <c r="V951" s="25">
        <f>IF(C951="22",(O951*'UNIT VALUES'!$D$41)+(Q951*'UNIT VALUES'!$D$42)+(R951*'UNIT VALUES'!$D$43),IF(C951="66",(Q951*'UNIT VALUES'!$D$31)+(T951*'UNIT VALUES'!$D$33)+(R951*'UNIT VALUES'!$D$34),(Q951*'UNIT VALUES'!$D$31)+(T951*'UNIT VALUES'!$D$32)+(R951*'UNIT VALUES'!$D$34)))</f>
        <v>1129117.113888893</v>
      </c>
      <c r="W951" s="25">
        <f t="shared" si="29"/>
        <v>1129117</v>
      </c>
      <c r="X951" s="30">
        <f>ROUND(IF(C951="22", W951*'UNIT VALUES'!$D$44, W951*'UNIT VALUES'!$D$36), 0)</f>
        <v>987075</v>
      </c>
      <c r="Y951" s="168">
        <f>ROUND(IF(C951="22", IF(U951&gt;V951,O951*'UNIT VALUES'!$D$38*'UNIT VALUES'!$D$44,O951*'UNIT VALUES'!$D$41*'UNIT VALUES'!$D$44),IF(U951&gt;V951, O951*'UNIT VALUES'!$D$28*'UNIT VALUES'!$D$36,0)), 0)</f>
        <v>0</v>
      </c>
      <c r="Z951" s="168">
        <f>ROUND(IF(C951="22", IF(U951&gt;V951,Q951*'UNIT VALUES'!$D$39*'UNIT VALUES'!$D$44,Q951*'UNIT VALUES'!$D$42*'UNIT VALUES'!$D$44), IF(U951&gt;V951, Q951*'UNIT VALUES'!$D$29*'UNIT VALUES'!$D$36, Q951*'UNIT VALUES'!$D$31*'UNIT VALUES'!$D$36)),0)</f>
        <v>44776</v>
      </c>
      <c r="AA951" s="168">
        <f>ROUND(IF(C951="22", IF(U951&gt;V951,0,R951*'UNIT VALUES'!$D$43*'UNIT VALUES'!$D$44),IF(CALCS!U951&gt;CALCS!V951,0,CALCS!R951*'UNIT VALUES'!$D$34*'UNIT VALUES'!$D$36)), 0)</f>
        <v>549860</v>
      </c>
      <c r="AB951" s="168">
        <f>ROUND(IF(C951="22",IF(U951&gt;V951,S951*'UNIT VALUES'!$D$40*'UNIT VALUES'!$D$44,0),IF(U951&gt;V951,S951*'UNIT VALUES'!$D$30*'UNIT VALUES'!$D$36)), 0)</f>
        <v>0</v>
      </c>
      <c r="AC951" s="168">
        <f>ROUND(IF(U951&gt;V951,0,IF(T951&gt;1, IF(C951="66", T951*'UNIT VALUES'!$D$33*'UNIT VALUES'!$D$36,T951*'UNIT VALUES'!$D$32*'UNIT VALUES'!$D$36),0)),0)</f>
        <v>392439</v>
      </c>
      <c r="AD951" t="str">
        <f t="shared" si="30"/>
        <v>423951</v>
      </c>
    </row>
    <row r="952" spans="1:30" x14ac:dyDescent="0.25">
      <c r="A952" s="176" t="s">
        <v>6500</v>
      </c>
      <c r="B952" s="176" t="s">
        <v>2534</v>
      </c>
      <c r="C952" s="176" t="s">
        <v>47</v>
      </c>
      <c r="D952" s="176" t="s">
        <v>48</v>
      </c>
      <c r="E952" s="176" t="s">
        <v>2535</v>
      </c>
      <c r="F952" s="176" t="s">
        <v>1816</v>
      </c>
      <c r="G952" s="176" t="s">
        <v>844</v>
      </c>
      <c r="H952" s="176" t="s">
        <v>23</v>
      </c>
      <c r="I952" s="176" t="s">
        <v>2585</v>
      </c>
      <c r="J952" s="176" t="s">
        <v>2586</v>
      </c>
      <c r="K952" s="176" t="s">
        <v>3349</v>
      </c>
      <c r="L952" s="176" t="s">
        <v>6501</v>
      </c>
      <c r="M952" s="177">
        <v>31012</v>
      </c>
      <c r="N952" s="177">
        <v>31012</v>
      </c>
      <c r="O952" s="177">
        <v>19273</v>
      </c>
      <c r="P952" s="177">
        <v>0</v>
      </c>
      <c r="Q952" s="177">
        <v>6414</v>
      </c>
      <c r="R952" s="177">
        <v>5607</v>
      </c>
      <c r="S952" s="177">
        <v>86</v>
      </c>
      <c r="T952" s="24">
        <f>IF(P952&gt;0, ROUND(IF(IF(OR(C952="51", C952="52", C952="66"), (L952*'UNIT VALUES'!$C$26)-CALCS!P952,0)&gt;0, IF(OR(C952="51", C952="52", C952="66"), (L952*'UNIT VALUES'!$C$26)-CALCS!P952,0), 0), 0), ROUND(IF(IF(OR(C952="51", C952="52", C952="66"), (L952*'UNIT VALUES'!$C$26)-CALCS!O952,0)&gt;0, IF(OR(C952="51", C952="52", C952="66"), (L952*'UNIT VALUES'!$C$26)-CALCS!O952,0), 0), 0))</f>
        <v>52590</v>
      </c>
      <c r="U952" s="25">
        <f>IF(C952="22", (O952*'UNIT VALUES'!$D$38)+(Q952*'UNIT VALUES'!$D$39)+(S952*'UNIT VALUES'!$D$40), (O952*'UNIT VALUES'!$D$28)+(Q952*'UNIT VALUES'!$D$29)+(S952*'UNIT VALUES'!$D$30))</f>
        <v>233233.63833966921</v>
      </c>
      <c r="V952" s="25">
        <f>IF(C952="22",(O952*'UNIT VALUES'!$D$41)+(Q952*'UNIT VALUES'!$D$42)+(R952*'UNIT VALUES'!$D$43),IF(C952="66",(Q952*'UNIT VALUES'!$D$31)+(T952*'UNIT VALUES'!$D$33)+(R952*'UNIT VALUES'!$D$34),(Q952*'UNIT VALUES'!$D$31)+(T952*'UNIT VALUES'!$D$32)+(R952*'UNIT VALUES'!$D$34)))</f>
        <v>1229946.8909379379</v>
      </c>
      <c r="W952" s="25">
        <f t="shared" si="29"/>
        <v>1229947</v>
      </c>
      <c r="X952" s="30">
        <f>ROUND(IF(C952="22", W952*'UNIT VALUES'!$D$44, W952*'UNIT VALUES'!$D$36), 0)</f>
        <v>1075220</v>
      </c>
      <c r="Y952" s="168">
        <f>ROUND(IF(C952="22", IF(U952&gt;V952,O952*'UNIT VALUES'!$D$38*'UNIT VALUES'!$D$44,O952*'UNIT VALUES'!$D$41*'UNIT VALUES'!$D$44),IF(U952&gt;V952, O952*'UNIT VALUES'!$D$28*'UNIT VALUES'!$D$36,0)), 0)</f>
        <v>0</v>
      </c>
      <c r="Z952" s="168">
        <f>ROUND(IF(C952="22", IF(U952&gt;V952,Q952*'UNIT VALUES'!$D$39*'UNIT VALUES'!$D$44,Q952*'UNIT VALUES'!$D$42*'UNIT VALUES'!$D$44), IF(U952&gt;V952, Q952*'UNIT VALUES'!$D$29*'UNIT VALUES'!$D$36, Q952*'UNIT VALUES'!$D$31*'UNIT VALUES'!$D$36)),0)</f>
        <v>93947</v>
      </c>
      <c r="AA952" s="168">
        <f>ROUND(IF(C952="22", IF(U952&gt;V952,0,R952*'UNIT VALUES'!$D$43*'UNIT VALUES'!$D$44),IF(CALCS!U952&gt;CALCS!V952,0,CALCS!R952*'UNIT VALUES'!$D$34*'UNIT VALUES'!$D$36)), 0)</f>
        <v>401284</v>
      </c>
      <c r="AB952" s="168">
        <f>ROUND(IF(C952="22",IF(U952&gt;V952,S952*'UNIT VALUES'!$D$40*'UNIT VALUES'!$D$44,0),IF(U952&gt;V952,S952*'UNIT VALUES'!$D$30*'UNIT VALUES'!$D$36)), 0)</f>
        <v>0</v>
      </c>
      <c r="AC952" s="168">
        <f>ROUND(IF(U952&gt;V952,0,IF(T952&gt;1, IF(C952="66", T952*'UNIT VALUES'!$D$33*'UNIT VALUES'!$D$36,T952*'UNIT VALUES'!$D$32*'UNIT VALUES'!$D$36),0)),0)</f>
        <v>579990</v>
      </c>
      <c r="AD952" t="str">
        <f t="shared" si="30"/>
        <v>424086</v>
      </c>
    </row>
    <row r="953" spans="1:30" x14ac:dyDescent="0.25">
      <c r="A953" s="176" t="s">
        <v>6502</v>
      </c>
      <c r="B953" s="176" t="s">
        <v>2534</v>
      </c>
      <c r="C953" s="176" t="s">
        <v>47</v>
      </c>
      <c r="D953" s="176" t="s">
        <v>48</v>
      </c>
      <c r="E953" s="176" t="s">
        <v>2535</v>
      </c>
      <c r="F953" s="176" t="s">
        <v>2588</v>
      </c>
      <c r="G953" s="176" t="s">
        <v>1792</v>
      </c>
      <c r="H953" s="176" t="s">
        <v>2589</v>
      </c>
      <c r="I953" s="176" t="s">
        <v>23</v>
      </c>
      <c r="J953" s="176" t="s">
        <v>2560</v>
      </c>
      <c r="K953" s="176" t="s">
        <v>3349</v>
      </c>
      <c r="L953" s="176" t="s">
        <v>6503</v>
      </c>
      <c r="M953" s="177">
        <v>0</v>
      </c>
      <c r="N953" s="177">
        <v>0</v>
      </c>
      <c r="O953" s="177">
        <v>53773</v>
      </c>
      <c r="P953" s="177">
        <v>0</v>
      </c>
      <c r="Q953" s="177">
        <v>5551</v>
      </c>
      <c r="R953" s="177">
        <v>1899</v>
      </c>
      <c r="S953" s="177">
        <v>144</v>
      </c>
      <c r="T953" s="24">
        <f>IF(P953&gt;0, ROUND(IF(IF(OR(C953="51", C953="52", C953="66"), (L953*'UNIT VALUES'!$C$26)-CALCS!P953,0)&gt;0, IF(OR(C953="51", C953="52", C953="66"), (L953*'UNIT VALUES'!$C$26)-CALCS!P953,0), 0), 0), ROUND(IF(IF(OR(C953="51", C953="52", C953="66"), (L953*'UNIT VALUES'!$C$26)-CALCS!O953,0)&gt;0, IF(OR(C953="51", C953="52", C953="66"), (L953*'UNIT VALUES'!$C$26)-CALCS!O953,0), 0), 0))</f>
        <v>0</v>
      </c>
      <c r="U953" s="25">
        <f>IF(C953="22", (O953*'UNIT VALUES'!$D$38)+(Q953*'UNIT VALUES'!$D$39)+(S953*'UNIT VALUES'!$D$40), (O953*'UNIT VALUES'!$D$28)+(Q953*'UNIT VALUES'!$D$29)+(S953*'UNIT VALUES'!$D$30))</f>
        <v>290356.72987493302</v>
      </c>
      <c r="V953" s="25">
        <f>IF(C953="22",(O953*'UNIT VALUES'!$D$41)+(Q953*'UNIT VALUES'!$D$42)+(R953*'UNIT VALUES'!$D$43),IF(C953="66",(Q953*'UNIT VALUES'!$D$31)+(T953*'UNIT VALUES'!$D$33)+(R953*'UNIT VALUES'!$D$34),(Q953*'UNIT VALUES'!$D$31)+(T953*'UNIT VALUES'!$D$32)+(R953*'UNIT VALUES'!$D$34)))</f>
        <v>248472.27080745721</v>
      </c>
      <c r="W953" s="25">
        <f t="shared" si="29"/>
        <v>290357</v>
      </c>
      <c r="X953" s="30">
        <f>ROUND(IF(C953="22", W953*'UNIT VALUES'!$D$44, W953*'UNIT VALUES'!$D$36), 0)</f>
        <v>253830</v>
      </c>
      <c r="Y953" s="168">
        <f>ROUND(IF(C953="22", IF(U953&gt;V953,O953*'UNIT VALUES'!$D$38*'UNIT VALUES'!$D$44,O953*'UNIT VALUES'!$D$41*'UNIT VALUES'!$D$44),IF(U953&gt;V953, O953*'UNIT VALUES'!$D$28*'UNIT VALUES'!$D$36,0)), 0)</f>
        <v>97769</v>
      </c>
      <c r="Z953" s="168">
        <f>ROUND(IF(C953="22", IF(U953&gt;V953,Q953*'UNIT VALUES'!$D$39*'UNIT VALUES'!$D$44,Q953*'UNIT VALUES'!$D$42*'UNIT VALUES'!$D$44), IF(U953&gt;V953, Q953*'UNIT VALUES'!$D$29*'UNIT VALUES'!$D$36, Q953*'UNIT VALUES'!$D$31*'UNIT VALUES'!$D$36)),0)</f>
        <v>135510</v>
      </c>
      <c r="AA953" s="168">
        <f>ROUND(IF(C953="22", IF(U953&gt;V953,0,R953*'UNIT VALUES'!$D$43*'UNIT VALUES'!$D$44),IF(CALCS!U953&gt;CALCS!V953,0,CALCS!R953*'UNIT VALUES'!$D$34*'UNIT VALUES'!$D$36)), 0)</f>
        <v>0</v>
      </c>
      <c r="AB953" s="168">
        <f>ROUND(IF(C953="22",IF(U953&gt;V953,S953*'UNIT VALUES'!$D$40*'UNIT VALUES'!$D$44,0),IF(U953&gt;V953,S953*'UNIT VALUES'!$D$30*'UNIT VALUES'!$D$36)), 0)</f>
        <v>20551</v>
      </c>
      <c r="AC953" s="168">
        <f>ROUND(IF(U953&gt;V953,0,IF(T953&gt;1, IF(C953="66", T953*'UNIT VALUES'!$D$33*'UNIT VALUES'!$D$36,T953*'UNIT VALUES'!$D$32*'UNIT VALUES'!$D$36),0)),0)</f>
        <v>0</v>
      </c>
      <c r="AD953" t="str">
        <f t="shared" si="30"/>
        <v>424434</v>
      </c>
    </row>
    <row r="954" spans="1:30" x14ac:dyDescent="0.25">
      <c r="A954" s="176" t="s">
        <v>6504</v>
      </c>
      <c r="B954" s="176" t="s">
        <v>2534</v>
      </c>
      <c r="C954" s="176" t="s">
        <v>47</v>
      </c>
      <c r="D954" s="176" t="s">
        <v>48</v>
      </c>
      <c r="E954" s="176" t="s">
        <v>2535</v>
      </c>
      <c r="F954" s="176" t="s">
        <v>2591</v>
      </c>
      <c r="G954" s="176" t="s">
        <v>156</v>
      </c>
      <c r="H954" s="176" t="s">
        <v>23</v>
      </c>
      <c r="I954" s="176" t="s">
        <v>2592</v>
      </c>
      <c r="J954" s="176" t="s">
        <v>4661</v>
      </c>
      <c r="K954" s="176" t="s">
        <v>3331</v>
      </c>
      <c r="L954" s="176" t="s">
        <v>6505</v>
      </c>
      <c r="M954" s="177">
        <v>34684</v>
      </c>
      <c r="N954" s="177">
        <v>34684</v>
      </c>
      <c r="O954" s="177">
        <v>34370</v>
      </c>
      <c r="P954" s="177">
        <v>0</v>
      </c>
      <c r="Q954" s="177">
        <v>7892</v>
      </c>
      <c r="R954" s="177">
        <v>6599</v>
      </c>
      <c r="S954" s="177">
        <v>485</v>
      </c>
      <c r="T954" s="24">
        <f>IF(P954&gt;0, ROUND(IF(IF(OR(C954="51", C954="52", C954="66"), (L954*'UNIT VALUES'!$C$26)-CALCS!P954,0)&gt;0, IF(OR(C954="51", C954="52", C954="66"), (L954*'UNIT VALUES'!$C$26)-CALCS!P954,0), 0), 0), ROUND(IF(IF(OR(C954="51", C954="52", C954="66"), (L954*'UNIT VALUES'!$C$26)-CALCS!O954,0)&gt;0, IF(OR(C954="51", C954="52", C954="66"), (L954*'UNIT VALUES'!$C$26)-CALCS!O954,0), 0), 0))</f>
        <v>27124</v>
      </c>
      <c r="U954" s="25">
        <f>IF(C954="22", (O954*'UNIT VALUES'!$D$38)+(Q954*'UNIT VALUES'!$D$39)+(S954*'UNIT VALUES'!$D$40), (O954*'UNIT VALUES'!$D$28)+(Q954*'UNIT VALUES'!$D$29)+(S954*'UNIT VALUES'!$D$30))</f>
        <v>371042.24004718056</v>
      </c>
      <c r="V954" s="25">
        <f>IF(C954="22",(O954*'UNIT VALUES'!$D$41)+(Q954*'UNIT VALUES'!$D$42)+(R954*'UNIT VALUES'!$D$43),IF(C954="66",(Q954*'UNIT VALUES'!$D$31)+(T954*'UNIT VALUES'!$D$33)+(R954*'UNIT VALUES'!$D$34),(Q954*'UNIT VALUES'!$D$31)+(T954*'UNIT VALUES'!$D$32)+(R954*'UNIT VALUES'!$D$34)))</f>
        <v>1014655.4508338514</v>
      </c>
      <c r="W954" s="25">
        <f t="shared" si="29"/>
        <v>1014655</v>
      </c>
      <c r="X954" s="30">
        <f>ROUND(IF(C954="22", W954*'UNIT VALUES'!$D$44, W954*'UNIT VALUES'!$D$36), 0)</f>
        <v>887012</v>
      </c>
      <c r="Y954" s="168">
        <f>ROUND(IF(C954="22", IF(U954&gt;V954,O954*'UNIT VALUES'!$D$38*'UNIT VALUES'!$D$44,O954*'UNIT VALUES'!$D$41*'UNIT VALUES'!$D$44),IF(U954&gt;V954, O954*'UNIT VALUES'!$D$28*'UNIT VALUES'!$D$36,0)), 0)</f>
        <v>0</v>
      </c>
      <c r="Z954" s="168">
        <f>ROUND(IF(C954="22", IF(U954&gt;V954,Q954*'UNIT VALUES'!$D$39*'UNIT VALUES'!$D$44,Q954*'UNIT VALUES'!$D$42*'UNIT VALUES'!$D$44), IF(U954&gt;V954, Q954*'UNIT VALUES'!$D$29*'UNIT VALUES'!$D$36, Q954*'UNIT VALUES'!$D$31*'UNIT VALUES'!$D$36)),0)</f>
        <v>115595</v>
      </c>
      <c r="AA954" s="168">
        <f>ROUND(IF(C954="22", IF(U954&gt;V954,0,R954*'UNIT VALUES'!$D$43*'UNIT VALUES'!$D$44),IF(CALCS!U954&gt;CALCS!V954,0,CALCS!R954*'UNIT VALUES'!$D$34*'UNIT VALUES'!$D$36)), 0)</f>
        <v>472280</v>
      </c>
      <c r="AB954" s="168">
        <f>ROUND(IF(C954="22",IF(U954&gt;V954,S954*'UNIT VALUES'!$D$40*'UNIT VALUES'!$D$44,0),IF(U954&gt;V954,S954*'UNIT VALUES'!$D$30*'UNIT VALUES'!$D$36)), 0)</f>
        <v>0</v>
      </c>
      <c r="AC954" s="168">
        <f>ROUND(IF(U954&gt;V954,0,IF(T954&gt;1, IF(C954="66", T954*'UNIT VALUES'!$D$33*'UNIT VALUES'!$D$36,T954*'UNIT VALUES'!$D$32*'UNIT VALUES'!$D$36),0)),0)</f>
        <v>299137</v>
      </c>
      <c r="AD954" t="str">
        <f t="shared" si="30"/>
        <v>424914</v>
      </c>
    </row>
    <row r="955" spans="1:30" x14ac:dyDescent="0.25">
      <c r="A955" s="176" t="s">
        <v>6506</v>
      </c>
      <c r="B955" s="176" t="s">
        <v>2534</v>
      </c>
      <c r="C955" s="176" t="s">
        <v>47</v>
      </c>
      <c r="D955" s="176" t="s">
        <v>48</v>
      </c>
      <c r="E955" s="176" t="s">
        <v>2535</v>
      </c>
      <c r="F955" s="176" t="s">
        <v>1849</v>
      </c>
      <c r="G955" s="176" t="s">
        <v>844</v>
      </c>
      <c r="H955" s="176" t="s">
        <v>2594</v>
      </c>
      <c r="I955" s="176" t="s">
        <v>23</v>
      </c>
      <c r="J955" s="176" t="s">
        <v>2586</v>
      </c>
      <c r="K955" s="176" t="s">
        <v>3349</v>
      </c>
      <c r="L955" s="176" t="s">
        <v>6507</v>
      </c>
      <c r="M955" s="177">
        <v>57632</v>
      </c>
      <c r="N955" s="177">
        <v>57632</v>
      </c>
      <c r="O955" s="177">
        <v>41555</v>
      </c>
      <c r="P955" s="177">
        <v>0</v>
      </c>
      <c r="Q955" s="177">
        <v>4644</v>
      </c>
      <c r="R955" s="177">
        <v>2713</v>
      </c>
      <c r="S955" s="177">
        <v>130</v>
      </c>
      <c r="T955" s="24">
        <f>IF(P955&gt;0, ROUND(IF(IF(OR(C955="51", C955="52", C955="66"), (L955*'UNIT VALUES'!$C$26)-CALCS!P955,0)&gt;0, IF(OR(C955="51", C955="52", C955="66"), (L955*'UNIT VALUES'!$C$26)-CALCS!P955,0), 0), 0), ROUND(IF(IF(OR(C955="51", C955="52", C955="66"), (L955*'UNIT VALUES'!$C$26)-CALCS!O955,0)&gt;0, IF(OR(C955="51", C955="52", C955="66"), (L955*'UNIT VALUES'!$C$26)-CALCS!O955,0), 0), 0))</f>
        <v>39824</v>
      </c>
      <c r="U955" s="25">
        <f>IF(C955="22", (O955*'UNIT VALUES'!$D$38)+(Q955*'UNIT VALUES'!$D$39)+(S955*'UNIT VALUES'!$D$40), (O955*'UNIT VALUES'!$D$28)+(Q955*'UNIT VALUES'!$D$29)+(S955*'UNIT VALUES'!$D$30))</f>
        <v>237332.20048249021</v>
      </c>
      <c r="V955" s="25">
        <f>IF(C955="22",(O955*'UNIT VALUES'!$D$41)+(Q955*'UNIT VALUES'!$D$42)+(R955*'UNIT VALUES'!$D$43),IF(C955="66",(Q955*'UNIT VALUES'!$D$31)+(T955*'UNIT VALUES'!$D$33)+(R955*'UNIT VALUES'!$D$34),(Q955*'UNIT VALUES'!$D$31)+(T955*'UNIT VALUES'!$D$32)+(R955*'UNIT VALUES'!$D$34)))</f>
        <v>802316.94674351043</v>
      </c>
      <c r="W955" s="25">
        <f t="shared" si="29"/>
        <v>802317</v>
      </c>
      <c r="X955" s="30">
        <f>ROUND(IF(C955="22", W955*'UNIT VALUES'!$D$44, W955*'UNIT VALUES'!$D$36), 0)</f>
        <v>701386</v>
      </c>
      <c r="Y955" s="168">
        <f>ROUND(IF(C955="22", IF(U955&gt;V955,O955*'UNIT VALUES'!$D$38*'UNIT VALUES'!$D$44,O955*'UNIT VALUES'!$D$41*'UNIT VALUES'!$D$44),IF(U955&gt;V955, O955*'UNIT VALUES'!$D$28*'UNIT VALUES'!$D$36,0)), 0)</f>
        <v>0</v>
      </c>
      <c r="Z955" s="168">
        <f>ROUND(IF(C955="22", IF(U955&gt;V955,Q955*'UNIT VALUES'!$D$39*'UNIT VALUES'!$D$44,Q955*'UNIT VALUES'!$D$42*'UNIT VALUES'!$D$44), IF(U955&gt;V955, Q955*'UNIT VALUES'!$D$29*'UNIT VALUES'!$D$36, Q955*'UNIT VALUES'!$D$31*'UNIT VALUES'!$D$36)),0)</f>
        <v>68021</v>
      </c>
      <c r="AA955" s="168">
        <f>ROUND(IF(C955="22", IF(U955&gt;V955,0,R955*'UNIT VALUES'!$D$43*'UNIT VALUES'!$D$44),IF(CALCS!U955&gt;CALCS!V955,0,CALCS!R955*'UNIT VALUES'!$D$34*'UNIT VALUES'!$D$36)), 0)</f>
        <v>194165</v>
      </c>
      <c r="AB955" s="168">
        <f>ROUND(IF(C955="22",IF(U955&gt;V955,S955*'UNIT VALUES'!$D$40*'UNIT VALUES'!$D$44,0),IF(U955&gt;V955,S955*'UNIT VALUES'!$D$30*'UNIT VALUES'!$D$36)), 0)</f>
        <v>0</v>
      </c>
      <c r="AC955" s="168">
        <f>ROUND(IF(U955&gt;V955,0,IF(T955&gt;1, IF(C955="66", T955*'UNIT VALUES'!$D$33*'UNIT VALUES'!$D$36,T955*'UNIT VALUES'!$D$32*'UNIT VALUES'!$D$36),0)),0)</f>
        <v>439200</v>
      </c>
      <c r="AD955" t="str">
        <f t="shared" si="30"/>
        <v>425340</v>
      </c>
    </row>
    <row r="956" spans="1:30" x14ac:dyDescent="0.25">
      <c r="A956" s="176" t="s">
        <v>6508</v>
      </c>
      <c r="B956" s="176" t="s">
        <v>2534</v>
      </c>
      <c r="C956" s="176" t="s">
        <v>27</v>
      </c>
      <c r="D956" s="176" t="s">
        <v>28</v>
      </c>
      <c r="E956" s="176" t="s">
        <v>2535</v>
      </c>
      <c r="F956" s="176" t="s">
        <v>2596</v>
      </c>
      <c r="G956" s="176" t="s">
        <v>87</v>
      </c>
      <c r="H956" s="176" t="s">
        <v>23</v>
      </c>
      <c r="I956" s="176" t="s">
        <v>2597</v>
      </c>
      <c r="J956" s="176" t="s">
        <v>2539</v>
      </c>
      <c r="K956" s="176" t="s">
        <v>3331</v>
      </c>
      <c r="L956" s="176" t="s">
        <v>6509</v>
      </c>
      <c r="M956" s="177">
        <v>1688400</v>
      </c>
      <c r="N956" s="177">
        <v>1688210</v>
      </c>
      <c r="O956" s="177">
        <v>1567872</v>
      </c>
      <c r="P956" s="177">
        <v>0</v>
      </c>
      <c r="Q956" s="177">
        <v>399352</v>
      </c>
      <c r="R956" s="177">
        <v>267104</v>
      </c>
      <c r="S956" s="177">
        <v>14729</v>
      </c>
      <c r="T956" s="24">
        <f>IF(P956&gt;0, ROUND(IF(IF(OR(C956="51", C956="52", C956="66"), (L956*'UNIT VALUES'!$C$26)-CALCS!P956,0)&gt;0, IF(OR(C956="51", C956="52", C956="66"), (L956*'UNIT VALUES'!$C$26)-CALCS!P956,0), 0), 0), ROUND(IF(IF(OR(C956="51", C956="52", C956="66"), (L956*'UNIT VALUES'!$C$26)-CALCS!O956,0)&gt;0, IF(OR(C956="51", C956="52", C956="66"), (L956*'UNIT VALUES'!$C$26)-CALCS!O956,0), 0), 0))</f>
        <v>1595690</v>
      </c>
      <c r="U956" s="25">
        <f>IF(C956="22", (O956*'UNIT VALUES'!$D$38)+(Q956*'UNIT VALUES'!$D$39)+(S956*'UNIT VALUES'!$D$40), (O956*'UNIT VALUES'!$D$28)+(Q956*'UNIT VALUES'!$D$29)+(S956*'UNIT VALUES'!$D$30))</f>
        <v>16817229.868585002</v>
      </c>
      <c r="V956" s="25">
        <f>IF(C956="22",(O956*'UNIT VALUES'!$D$41)+(Q956*'UNIT VALUES'!$D$42)+(R956*'UNIT VALUES'!$D$43),IF(C956="66",(Q956*'UNIT VALUES'!$D$31)+(T956*'UNIT VALUES'!$D$33)+(R956*'UNIT VALUES'!$D$34),(Q956*'UNIT VALUES'!$D$31)+(T956*'UNIT VALUES'!$D$32)+(R956*'UNIT VALUES'!$D$34)))</f>
        <v>48688661.135469198</v>
      </c>
      <c r="W956" s="25">
        <f t="shared" ref="W956:W1019" si="31">ROUND(IF(U956&gt;V956,U956,V956), 0)</f>
        <v>48688661</v>
      </c>
      <c r="X956" s="30">
        <f>ROUND(IF(C956="22", W956*'UNIT VALUES'!$D$44, W956*'UNIT VALUES'!$D$36), 0)</f>
        <v>42563656</v>
      </c>
      <c r="Y956" s="168">
        <f>ROUND(IF(C956="22", IF(U956&gt;V956,O956*'UNIT VALUES'!$D$38*'UNIT VALUES'!$D$44,O956*'UNIT VALUES'!$D$41*'UNIT VALUES'!$D$44),IF(U956&gt;V956, O956*'UNIT VALUES'!$D$28*'UNIT VALUES'!$D$36,0)), 0)</f>
        <v>0</v>
      </c>
      <c r="Z956" s="168">
        <f>ROUND(IF(C956="22", IF(U956&gt;V956,Q956*'UNIT VALUES'!$D$39*'UNIT VALUES'!$D$44,Q956*'UNIT VALUES'!$D$42*'UNIT VALUES'!$D$44), IF(U956&gt;V956, Q956*'UNIT VALUES'!$D$29*'UNIT VALUES'!$D$36, Q956*'UNIT VALUES'!$D$31*'UNIT VALUES'!$D$36)),0)</f>
        <v>5849364</v>
      </c>
      <c r="AA956" s="168">
        <f>ROUND(IF(C956="22", IF(U956&gt;V956,0,R956*'UNIT VALUES'!$D$43*'UNIT VALUES'!$D$44),IF(CALCS!U956&gt;CALCS!V956,0,CALCS!R956*'UNIT VALUES'!$D$34*'UNIT VALUES'!$D$36)), 0)</f>
        <v>19116199</v>
      </c>
      <c r="AB956" s="168">
        <f>ROUND(IF(C956="22",IF(U956&gt;V956,S956*'UNIT VALUES'!$D$40*'UNIT VALUES'!$D$44,0),IF(U956&gt;V956,S956*'UNIT VALUES'!$D$30*'UNIT VALUES'!$D$36)), 0)</f>
        <v>0</v>
      </c>
      <c r="AC956" s="168">
        <f>ROUND(IF(U956&gt;V956,0,IF(T956&gt;1, IF(C956="66", T956*'UNIT VALUES'!$D$33*'UNIT VALUES'!$D$36,T956*'UNIT VALUES'!$D$32*'UNIT VALUES'!$D$36),0)),0)</f>
        <v>17598093</v>
      </c>
      <c r="AD956" t="str">
        <f t="shared" si="30"/>
        <v>425451</v>
      </c>
    </row>
    <row r="957" spans="1:30" x14ac:dyDescent="0.25">
      <c r="A957" s="176" t="s">
        <v>6510</v>
      </c>
      <c r="B957" s="176" t="s">
        <v>2534</v>
      </c>
      <c r="C957" s="176" t="s">
        <v>27</v>
      </c>
      <c r="D957" s="176" t="s">
        <v>28</v>
      </c>
      <c r="E957" s="176" t="s">
        <v>2535</v>
      </c>
      <c r="F957" s="176" t="s">
        <v>2599</v>
      </c>
      <c r="G957" s="176" t="s">
        <v>844</v>
      </c>
      <c r="H957" s="176" t="s">
        <v>23</v>
      </c>
      <c r="I957" s="176" t="s">
        <v>2446</v>
      </c>
      <c r="J957" s="176" t="s">
        <v>2586</v>
      </c>
      <c r="K957" s="176" t="s">
        <v>3349</v>
      </c>
      <c r="L957" s="176" t="s">
        <v>6511</v>
      </c>
      <c r="M957" s="177">
        <v>423960</v>
      </c>
      <c r="N957" s="177">
        <v>423938</v>
      </c>
      <c r="O957" s="177">
        <v>303625</v>
      </c>
      <c r="P957" s="177">
        <v>0</v>
      </c>
      <c r="Q957" s="177">
        <v>64921</v>
      </c>
      <c r="R957" s="177">
        <v>80780</v>
      </c>
      <c r="S957" s="177">
        <v>1456</v>
      </c>
      <c r="T957" s="24">
        <f>IF(P957&gt;0, ROUND(IF(IF(OR(C957="51", C957="52", C957="66"), (L957*'UNIT VALUES'!$C$26)-CALCS!P957,0)&gt;0, IF(OR(C957="51", C957="52", C957="66"), (L957*'UNIT VALUES'!$C$26)-CALCS!P957,0), 0), 0), ROUND(IF(IF(OR(C957="51", C957="52", C957="66"), (L957*'UNIT VALUES'!$C$26)-CALCS!O957,0)&gt;0, IF(OR(C957="51", C957="52", C957="66"), (L957*'UNIT VALUES'!$C$26)-CALCS!O957,0), 0), 0))</f>
        <v>651097</v>
      </c>
      <c r="U957" s="25">
        <f>IF(C957="22", (O957*'UNIT VALUES'!$D$38)+(Q957*'UNIT VALUES'!$D$39)+(S957*'UNIT VALUES'!$D$40), (O957*'UNIT VALUES'!$D$28)+(Q957*'UNIT VALUES'!$D$29)+(S957*'UNIT VALUES'!$D$30))</f>
        <v>2682084.014226424</v>
      </c>
      <c r="V957" s="25">
        <f>IF(C957="22",(O957*'UNIT VALUES'!$D$41)+(Q957*'UNIT VALUES'!$D$42)+(R957*'UNIT VALUES'!$D$43),IF(C957="66",(Q957*'UNIT VALUES'!$D$31)+(T957*'UNIT VALUES'!$D$33)+(R957*'UNIT VALUES'!$D$34),(Q957*'UNIT VALUES'!$D$31)+(T957*'UNIT VALUES'!$D$32)+(R957*'UNIT VALUES'!$D$34)))</f>
        <v>15914921.865384523</v>
      </c>
      <c r="W957" s="25">
        <f t="shared" si="31"/>
        <v>15914922</v>
      </c>
      <c r="X957" s="30">
        <f>ROUND(IF(C957="22", W957*'UNIT VALUES'!$D$44, W957*'UNIT VALUES'!$D$36), 0)</f>
        <v>13912834</v>
      </c>
      <c r="Y957" s="168">
        <f>ROUND(IF(C957="22", IF(U957&gt;V957,O957*'UNIT VALUES'!$D$38*'UNIT VALUES'!$D$44,O957*'UNIT VALUES'!$D$41*'UNIT VALUES'!$D$44),IF(U957&gt;V957, O957*'UNIT VALUES'!$D$28*'UNIT VALUES'!$D$36,0)), 0)</f>
        <v>0</v>
      </c>
      <c r="Z957" s="168">
        <f>ROUND(IF(C957="22", IF(U957&gt;V957,Q957*'UNIT VALUES'!$D$39*'UNIT VALUES'!$D$44,Q957*'UNIT VALUES'!$D$42*'UNIT VALUES'!$D$44), IF(U957&gt;V957, Q957*'UNIT VALUES'!$D$29*'UNIT VALUES'!$D$36, Q957*'UNIT VALUES'!$D$31*'UNIT VALUES'!$D$36)),0)</f>
        <v>950907</v>
      </c>
      <c r="AA957" s="168">
        <f>ROUND(IF(C957="22", IF(U957&gt;V957,0,R957*'UNIT VALUES'!$D$43*'UNIT VALUES'!$D$44),IF(CALCS!U957&gt;CALCS!V957,0,CALCS!R957*'UNIT VALUES'!$D$34*'UNIT VALUES'!$D$36)), 0)</f>
        <v>5781293</v>
      </c>
      <c r="AB957" s="168">
        <f>ROUND(IF(C957="22",IF(U957&gt;V957,S957*'UNIT VALUES'!$D$40*'UNIT VALUES'!$D$44,0),IF(U957&gt;V957,S957*'UNIT VALUES'!$D$30*'UNIT VALUES'!$D$36)), 0)</f>
        <v>0</v>
      </c>
      <c r="AC957" s="168">
        <f>ROUND(IF(U957&gt;V957,0,IF(T957&gt;1, IF(C957="66", T957*'UNIT VALUES'!$D$33*'UNIT VALUES'!$D$36,T957*'UNIT VALUES'!$D$32*'UNIT VALUES'!$D$36),0)),0)</f>
        <v>7180634</v>
      </c>
      <c r="AD957" t="str">
        <f t="shared" si="30"/>
        <v>425529</v>
      </c>
    </row>
    <row r="958" spans="1:30" x14ac:dyDescent="0.25">
      <c r="A958" s="176" t="s">
        <v>6512</v>
      </c>
      <c r="B958" s="176" t="s">
        <v>2534</v>
      </c>
      <c r="C958" s="176" t="s">
        <v>27</v>
      </c>
      <c r="D958" s="176" t="s">
        <v>28</v>
      </c>
      <c r="E958" s="176" t="s">
        <v>2535</v>
      </c>
      <c r="F958" s="176" t="s">
        <v>2601</v>
      </c>
      <c r="G958" s="176" t="s">
        <v>886</v>
      </c>
      <c r="H958" s="176" t="s">
        <v>23</v>
      </c>
      <c r="I958" s="176" t="s">
        <v>2602</v>
      </c>
      <c r="J958" s="176" t="s">
        <v>2603</v>
      </c>
      <c r="K958" s="176" t="s">
        <v>3331</v>
      </c>
      <c r="L958" s="176" t="s">
        <v>6513</v>
      </c>
      <c r="M958" s="177">
        <v>78686</v>
      </c>
      <c r="N958" s="177">
        <v>78686</v>
      </c>
      <c r="O958" s="177">
        <v>87575</v>
      </c>
      <c r="P958" s="177">
        <v>0</v>
      </c>
      <c r="Q958" s="177">
        <v>33845</v>
      </c>
      <c r="R958" s="177">
        <v>19050</v>
      </c>
      <c r="S958" s="177">
        <v>1225</v>
      </c>
      <c r="T958" s="24">
        <f>IF(P958&gt;0, ROUND(IF(IF(OR(C958="51", C958="52", C958="66"), (L958*'UNIT VALUES'!$C$26)-CALCS!P958,0)&gt;0, IF(OR(C958="51", C958="52", C958="66"), (L958*'UNIT VALUES'!$C$26)-CALCS!P958,0), 0), 0), ROUND(IF(IF(OR(C958="51", C958="52", C958="66"), (L958*'UNIT VALUES'!$C$26)-CALCS!O958,0)&gt;0, IF(OR(C958="51", C958="52", C958="66"), (L958*'UNIT VALUES'!$C$26)-CALCS!O958,0), 0), 0))</f>
        <v>67525</v>
      </c>
      <c r="U958" s="25">
        <f>IF(C958="22", (O958*'UNIT VALUES'!$D$38)+(Q958*'UNIT VALUES'!$D$39)+(S958*'UNIT VALUES'!$D$40), (O958*'UNIT VALUES'!$D$28)+(Q958*'UNIT VALUES'!$D$29)+(S958*'UNIT VALUES'!$D$30))</f>
        <v>1327236.8040003527</v>
      </c>
      <c r="V958" s="25">
        <f>IF(C958="22",(O958*'UNIT VALUES'!$D$41)+(Q958*'UNIT VALUES'!$D$42)+(R958*'UNIT VALUES'!$D$43),IF(C958="66",(Q958*'UNIT VALUES'!$D$31)+(T958*'UNIT VALUES'!$D$33)+(R958*'UNIT VALUES'!$D$34),(Q958*'UNIT VALUES'!$D$31)+(T958*'UNIT VALUES'!$D$32)+(R958*'UNIT VALUES'!$D$34)))</f>
        <v>2978504.6091857916</v>
      </c>
      <c r="W958" s="25">
        <f t="shared" si="31"/>
        <v>2978505</v>
      </c>
      <c r="X958" s="30">
        <f>ROUND(IF(C958="22", W958*'UNIT VALUES'!$D$44, W958*'UNIT VALUES'!$D$36), 0)</f>
        <v>2603811</v>
      </c>
      <c r="Y958" s="168">
        <f>ROUND(IF(C958="22", IF(U958&gt;V958,O958*'UNIT VALUES'!$D$38*'UNIT VALUES'!$D$44,O958*'UNIT VALUES'!$D$41*'UNIT VALUES'!$D$44),IF(U958&gt;V958, O958*'UNIT VALUES'!$D$28*'UNIT VALUES'!$D$36,0)), 0)</f>
        <v>0</v>
      </c>
      <c r="Z958" s="168">
        <f>ROUND(IF(C958="22", IF(U958&gt;V958,Q958*'UNIT VALUES'!$D$39*'UNIT VALUES'!$D$44,Q958*'UNIT VALUES'!$D$42*'UNIT VALUES'!$D$44), IF(U958&gt;V958, Q958*'UNIT VALUES'!$D$29*'UNIT VALUES'!$D$36, Q958*'UNIT VALUES'!$D$31*'UNIT VALUES'!$D$36)),0)</f>
        <v>495732</v>
      </c>
      <c r="AA958" s="168">
        <f>ROUND(IF(C958="22", IF(U958&gt;V958,0,R958*'UNIT VALUES'!$D$43*'UNIT VALUES'!$D$44),IF(CALCS!U958&gt;CALCS!V958,0,CALCS!R958*'UNIT VALUES'!$D$34*'UNIT VALUES'!$D$36)), 0)</f>
        <v>1363378</v>
      </c>
      <c r="AB958" s="168">
        <f>ROUND(IF(C958="22",IF(U958&gt;V958,S958*'UNIT VALUES'!$D$40*'UNIT VALUES'!$D$44,0),IF(U958&gt;V958,S958*'UNIT VALUES'!$D$30*'UNIT VALUES'!$D$36)), 0)</f>
        <v>0</v>
      </c>
      <c r="AC958" s="168">
        <f>ROUND(IF(U958&gt;V958,0,IF(T958&gt;1, IF(C958="66", T958*'UNIT VALUES'!$D$33*'UNIT VALUES'!$D$36,T958*'UNIT VALUES'!$D$32*'UNIT VALUES'!$D$36),0)),0)</f>
        <v>744701</v>
      </c>
      <c r="AD958" t="str">
        <f t="shared" si="30"/>
        <v>425793</v>
      </c>
    </row>
    <row r="959" spans="1:30" x14ac:dyDescent="0.25">
      <c r="A959" s="176" t="s">
        <v>6514</v>
      </c>
      <c r="B959" s="176" t="s">
        <v>2534</v>
      </c>
      <c r="C959" s="176" t="s">
        <v>27</v>
      </c>
      <c r="D959" s="176" t="s">
        <v>28</v>
      </c>
      <c r="E959" s="176" t="s">
        <v>2535</v>
      </c>
      <c r="F959" s="176" t="s">
        <v>2605</v>
      </c>
      <c r="G959" s="176" t="s">
        <v>145</v>
      </c>
      <c r="H959" s="176" t="s">
        <v>23</v>
      </c>
      <c r="I959" s="176" t="s">
        <v>634</v>
      </c>
      <c r="J959" s="176" t="s">
        <v>2568</v>
      </c>
      <c r="K959" s="176" t="s">
        <v>3331</v>
      </c>
      <c r="L959" s="176" t="s">
        <v>6515</v>
      </c>
      <c r="M959" s="177">
        <v>88117</v>
      </c>
      <c r="N959" s="177">
        <v>88117</v>
      </c>
      <c r="O959" s="177">
        <v>77291</v>
      </c>
      <c r="P959" s="177">
        <v>0</v>
      </c>
      <c r="Q959" s="177">
        <v>15626</v>
      </c>
      <c r="R959" s="177">
        <v>19299</v>
      </c>
      <c r="S959" s="177">
        <v>444</v>
      </c>
      <c r="T959" s="24">
        <f>IF(P959&gt;0, ROUND(IF(IF(OR(C959="51", C959="52", C959="66"), (L959*'UNIT VALUES'!$C$26)-CALCS!P959,0)&gt;0, IF(OR(C959="51", C959="52", C959="66"), (L959*'UNIT VALUES'!$C$26)-CALCS!P959,0), 0), 0), ROUND(IF(IF(OR(C959="51", C959="52", C959="66"), (L959*'UNIT VALUES'!$C$26)-CALCS!O959,0)&gt;0, IF(OR(C959="51", C959="52", C959="66"), (L959*'UNIT VALUES'!$C$26)-CALCS!O959,0), 0), 0))</f>
        <v>98766</v>
      </c>
      <c r="U959" s="25">
        <f>IF(C959="22", (O959*'UNIT VALUES'!$D$38)+(Q959*'UNIT VALUES'!$D$39)+(S959*'UNIT VALUES'!$D$40), (O959*'UNIT VALUES'!$D$28)+(Q959*'UNIT VALUES'!$D$29)+(S959*'UNIT VALUES'!$D$30))</f>
        <v>669587.44713169173</v>
      </c>
      <c r="V959" s="25">
        <f>IF(C959="22",(O959*'UNIT VALUES'!$D$41)+(Q959*'UNIT VALUES'!$D$42)+(R959*'UNIT VALUES'!$D$43),IF(C959="66",(Q959*'UNIT VALUES'!$D$31)+(T959*'UNIT VALUES'!$D$33)+(R959*'UNIT VALUES'!$D$34),(Q959*'UNIT VALUES'!$D$31)+(T959*'UNIT VALUES'!$D$32)+(R959*'UNIT VALUES'!$D$34)))</f>
        <v>3087754.3614174863</v>
      </c>
      <c r="W959" s="25">
        <f t="shared" si="31"/>
        <v>3087754</v>
      </c>
      <c r="X959" s="30">
        <f>ROUND(IF(C959="22", W959*'UNIT VALUES'!$D$44, W959*'UNIT VALUES'!$D$36), 0)</f>
        <v>2699316</v>
      </c>
      <c r="Y959" s="168">
        <f>ROUND(IF(C959="22", IF(U959&gt;V959,O959*'UNIT VALUES'!$D$38*'UNIT VALUES'!$D$44,O959*'UNIT VALUES'!$D$41*'UNIT VALUES'!$D$44),IF(U959&gt;V959, O959*'UNIT VALUES'!$D$28*'UNIT VALUES'!$D$36,0)), 0)</f>
        <v>0</v>
      </c>
      <c r="Z959" s="168">
        <f>ROUND(IF(C959="22", IF(U959&gt;V959,Q959*'UNIT VALUES'!$D$39*'UNIT VALUES'!$D$44,Q959*'UNIT VALUES'!$D$42*'UNIT VALUES'!$D$44), IF(U959&gt;V959, Q959*'UNIT VALUES'!$D$29*'UNIT VALUES'!$D$36, Q959*'UNIT VALUES'!$D$31*'UNIT VALUES'!$D$36)),0)</f>
        <v>228876</v>
      </c>
      <c r="AA959" s="168">
        <f>ROUND(IF(C959="22", IF(U959&gt;V959,0,R959*'UNIT VALUES'!$D$43*'UNIT VALUES'!$D$44),IF(CALCS!U959&gt;CALCS!V959,0,CALCS!R959*'UNIT VALUES'!$D$34*'UNIT VALUES'!$D$36)), 0)</f>
        <v>1381198</v>
      </c>
      <c r="AB959" s="168">
        <f>ROUND(IF(C959="22",IF(U959&gt;V959,S959*'UNIT VALUES'!$D$40*'UNIT VALUES'!$D$44,0),IF(U959&gt;V959,S959*'UNIT VALUES'!$D$30*'UNIT VALUES'!$D$36)), 0)</f>
        <v>0</v>
      </c>
      <c r="AC959" s="168">
        <f>ROUND(IF(U959&gt;V959,0,IF(T959&gt;1, IF(C959="66", T959*'UNIT VALUES'!$D$33*'UNIT VALUES'!$D$36,T959*'UNIT VALUES'!$D$32*'UNIT VALUES'!$D$36),0)),0)</f>
        <v>1089242</v>
      </c>
      <c r="AD959" t="str">
        <f t="shared" si="30"/>
        <v>426201</v>
      </c>
    </row>
    <row r="960" spans="1:30" x14ac:dyDescent="0.25">
      <c r="A960" s="176" t="s">
        <v>6516</v>
      </c>
      <c r="B960" s="176" t="s">
        <v>2534</v>
      </c>
      <c r="C960" s="176" t="s">
        <v>47</v>
      </c>
      <c r="D960" s="176" t="s">
        <v>48</v>
      </c>
      <c r="E960" s="176" t="s">
        <v>2535</v>
      </c>
      <c r="F960" s="176" t="s">
        <v>2607</v>
      </c>
      <c r="G960" s="176" t="s">
        <v>314</v>
      </c>
      <c r="H960" s="176" t="s">
        <v>23</v>
      </c>
      <c r="I960" s="176" t="s">
        <v>2608</v>
      </c>
      <c r="J960" s="176" t="s">
        <v>2460</v>
      </c>
      <c r="K960" s="176" t="s">
        <v>3349</v>
      </c>
      <c r="L960" s="176" t="s">
        <v>6517</v>
      </c>
      <c r="M960" s="177">
        <v>19057</v>
      </c>
      <c r="N960" s="177">
        <v>19057</v>
      </c>
      <c r="O960" s="177">
        <v>13405</v>
      </c>
      <c r="P960" s="177">
        <v>0</v>
      </c>
      <c r="Q960" s="177">
        <v>3331</v>
      </c>
      <c r="R960" s="177">
        <v>2934</v>
      </c>
      <c r="S960" s="177">
        <v>110</v>
      </c>
      <c r="T960" s="24">
        <f>IF(P960&gt;0, ROUND(IF(IF(OR(C960="51", C960="52", C960="66"), (L960*'UNIT VALUES'!$C$26)-CALCS!P960,0)&gt;0, IF(OR(C960="51", C960="52", C960="66"), (L960*'UNIT VALUES'!$C$26)-CALCS!P960,0), 0), 0), ROUND(IF(IF(OR(C960="51", C960="52", C960="66"), (L960*'UNIT VALUES'!$C$26)-CALCS!O960,0)&gt;0, IF(OR(C960="51", C960="52", C960="66"), (L960*'UNIT VALUES'!$C$26)-CALCS!O960,0), 0), 0))</f>
        <v>26512</v>
      </c>
      <c r="U960" s="25">
        <f>IF(C960="22", (O960*'UNIT VALUES'!$D$38)+(Q960*'UNIT VALUES'!$D$39)+(S960*'UNIT VALUES'!$D$40), (O960*'UNIT VALUES'!$D$28)+(Q960*'UNIT VALUES'!$D$29)+(S960*'UNIT VALUES'!$D$30))</f>
        <v>138855.03309394739</v>
      </c>
      <c r="V960" s="25">
        <f>IF(C960="22",(O960*'UNIT VALUES'!$D$41)+(Q960*'UNIT VALUES'!$D$42)+(R960*'UNIT VALUES'!$D$43),IF(C960="66",(Q960*'UNIT VALUES'!$D$31)+(T960*'UNIT VALUES'!$D$33)+(R960*'UNIT VALUES'!$D$34),(Q960*'UNIT VALUES'!$D$31)+(T960*'UNIT VALUES'!$D$32)+(R960*'UNIT VALUES'!$D$34)))</f>
        <v>630472.29794509744</v>
      </c>
      <c r="W960" s="25">
        <f t="shared" si="31"/>
        <v>630472</v>
      </c>
      <c r="X960" s="30">
        <f>ROUND(IF(C960="22", W960*'UNIT VALUES'!$D$44, W960*'UNIT VALUES'!$D$36), 0)</f>
        <v>551159</v>
      </c>
      <c r="Y960" s="168">
        <f>ROUND(IF(C960="22", IF(U960&gt;V960,O960*'UNIT VALUES'!$D$38*'UNIT VALUES'!$D$44,O960*'UNIT VALUES'!$D$41*'UNIT VALUES'!$D$44),IF(U960&gt;V960, O960*'UNIT VALUES'!$D$28*'UNIT VALUES'!$D$36,0)), 0)</f>
        <v>0</v>
      </c>
      <c r="Z960" s="168">
        <f>ROUND(IF(C960="22", IF(U960&gt;V960,Q960*'UNIT VALUES'!$D$39*'UNIT VALUES'!$D$44,Q960*'UNIT VALUES'!$D$42*'UNIT VALUES'!$D$44), IF(U960&gt;V960, Q960*'UNIT VALUES'!$D$29*'UNIT VALUES'!$D$36, Q960*'UNIT VALUES'!$D$31*'UNIT VALUES'!$D$36)),0)</f>
        <v>48790</v>
      </c>
      <c r="AA960" s="168">
        <f>ROUND(IF(C960="22", IF(U960&gt;V960,0,R960*'UNIT VALUES'!$D$43*'UNIT VALUES'!$D$44),IF(CALCS!U960&gt;CALCS!V960,0,CALCS!R960*'UNIT VALUES'!$D$34*'UNIT VALUES'!$D$36)), 0)</f>
        <v>209982</v>
      </c>
      <c r="AB960" s="168">
        <f>ROUND(IF(C960="22",IF(U960&gt;V960,S960*'UNIT VALUES'!$D$40*'UNIT VALUES'!$D$44,0),IF(U960&gt;V960,S960*'UNIT VALUES'!$D$30*'UNIT VALUES'!$D$36)), 0)</f>
        <v>0</v>
      </c>
      <c r="AC960" s="168">
        <f>ROUND(IF(U960&gt;V960,0,IF(T960&gt;1, IF(C960="66", T960*'UNIT VALUES'!$D$33*'UNIT VALUES'!$D$36,T960*'UNIT VALUES'!$D$32*'UNIT VALUES'!$D$36),0)),0)</f>
        <v>292388</v>
      </c>
      <c r="AD960" t="str">
        <f t="shared" si="30"/>
        <v>426258</v>
      </c>
    </row>
    <row r="961" spans="1:30" x14ac:dyDescent="0.25">
      <c r="A961" s="176" t="s">
        <v>6518</v>
      </c>
      <c r="B961" s="176" t="s">
        <v>2534</v>
      </c>
      <c r="C961" s="176" t="s">
        <v>27</v>
      </c>
      <c r="D961" s="176" t="s">
        <v>28</v>
      </c>
      <c r="E961" s="176" t="s">
        <v>2535</v>
      </c>
      <c r="F961" s="176" t="s">
        <v>2610</v>
      </c>
      <c r="G961" s="176" t="s">
        <v>215</v>
      </c>
      <c r="H961" s="176" t="s">
        <v>23</v>
      </c>
      <c r="I961" s="176" t="s">
        <v>2611</v>
      </c>
      <c r="J961" s="176" t="s">
        <v>2612</v>
      </c>
      <c r="K961" s="176" t="s">
        <v>3331</v>
      </c>
      <c r="L961" s="176" t="s">
        <v>6519</v>
      </c>
      <c r="M961" s="177">
        <v>36130</v>
      </c>
      <c r="N961" s="177">
        <v>36130</v>
      </c>
      <c r="O961" s="177">
        <v>41992</v>
      </c>
      <c r="P961" s="177">
        <v>0</v>
      </c>
      <c r="Q961" s="177">
        <v>14094</v>
      </c>
      <c r="R961" s="177">
        <v>1371</v>
      </c>
      <c r="S961" s="177">
        <v>814</v>
      </c>
      <c r="T961" s="24">
        <f>IF(P961&gt;0, ROUND(IF(IF(OR(C961="51", C961="52", C961="66"), (L961*'UNIT VALUES'!$C$26)-CALCS!P961,0)&gt;0, IF(OR(C961="51", C961="52", C961="66"), (L961*'UNIT VALUES'!$C$26)-CALCS!P961,0), 0), 0), ROUND(IF(IF(OR(C961="51", C961="52", C961="66"), (L961*'UNIT VALUES'!$C$26)-CALCS!O961,0)&gt;0, IF(OR(C961="51", C961="52", C961="66"), (L961*'UNIT VALUES'!$C$26)-CALCS!O961,0), 0), 0))</f>
        <v>0</v>
      </c>
      <c r="U961" s="25">
        <f>IF(C961="22", (O961*'UNIT VALUES'!$D$38)+(Q961*'UNIT VALUES'!$D$39)+(S961*'UNIT VALUES'!$D$40), (O961*'UNIT VALUES'!$D$28)+(Q961*'UNIT VALUES'!$D$29)+(S961*'UNIT VALUES'!$D$30))</f>
        <v>613793.57606553193</v>
      </c>
      <c r="V961" s="25">
        <f>IF(C961="22",(O961*'UNIT VALUES'!$D$41)+(Q961*'UNIT VALUES'!$D$42)+(R961*'UNIT VALUES'!$D$43),IF(C961="66",(Q961*'UNIT VALUES'!$D$31)+(T961*'UNIT VALUES'!$D$33)+(R961*'UNIT VALUES'!$D$34),(Q961*'UNIT VALUES'!$D$31)+(T961*'UNIT VALUES'!$D$32)+(R961*'UNIT VALUES'!$D$34)))</f>
        <v>348383.43686630996</v>
      </c>
      <c r="W961" s="25">
        <f t="shared" si="31"/>
        <v>613794</v>
      </c>
      <c r="X961" s="30">
        <f>ROUND(IF(C961="22", W961*'UNIT VALUES'!$D$44, W961*'UNIT VALUES'!$D$36), 0)</f>
        <v>536579</v>
      </c>
      <c r="Y961" s="168">
        <f>ROUND(IF(C961="22", IF(U961&gt;V961,O961*'UNIT VALUES'!$D$38*'UNIT VALUES'!$D$44,O961*'UNIT VALUES'!$D$41*'UNIT VALUES'!$D$44),IF(U961&gt;V961, O961*'UNIT VALUES'!$D$28*'UNIT VALUES'!$D$36,0)), 0)</f>
        <v>76349</v>
      </c>
      <c r="Z961" s="168">
        <f>ROUND(IF(C961="22", IF(U961&gt;V961,Q961*'UNIT VALUES'!$D$39*'UNIT VALUES'!$D$44,Q961*'UNIT VALUES'!$D$42*'UNIT VALUES'!$D$44), IF(U961&gt;V961, Q961*'UNIT VALUES'!$D$29*'UNIT VALUES'!$D$36, Q961*'UNIT VALUES'!$D$31*'UNIT VALUES'!$D$36)),0)</f>
        <v>344061</v>
      </c>
      <c r="AA961" s="168">
        <f>ROUND(IF(C961="22", IF(U961&gt;V961,0,R961*'UNIT VALUES'!$D$43*'UNIT VALUES'!$D$44),IF(CALCS!U961&gt;CALCS!V961,0,CALCS!R961*'UNIT VALUES'!$D$34*'UNIT VALUES'!$D$36)), 0)</f>
        <v>0</v>
      </c>
      <c r="AB961" s="168">
        <f>ROUND(IF(C961="22",IF(U961&gt;V961,S961*'UNIT VALUES'!$D$40*'UNIT VALUES'!$D$44,0),IF(U961&gt;V961,S961*'UNIT VALUES'!$D$30*'UNIT VALUES'!$D$36)), 0)</f>
        <v>116168</v>
      </c>
      <c r="AC961" s="168">
        <f>ROUND(IF(U961&gt;V961,0,IF(T961&gt;1, IF(C961="66", T961*'UNIT VALUES'!$D$33*'UNIT VALUES'!$D$36,T961*'UNIT VALUES'!$D$32*'UNIT VALUES'!$D$36),0)),0)</f>
        <v>0</v>
      </c>
      <c r="AD961" t="str">
        <f t="shared" ref="AD961:AD1024" si="32">E961&amp;F961</f>
        <v>426711</v>
      </c>
    </row>
    <row r="962" spans="1:30" x14ac:dyDescent="0.25">
      <c r="A962" s="176" t="s">
        <v>6520</v>
      </c>
      <c r="B962" s="176" t="s">
        <v>2534</v>
      </c>
      <c r="C962" s="176" t="s">
        <v>47</v>
      </c>
      <c r="D962" s="176" t="s">
        <v>48</v>
      </c>
      <c r="E962" s="176" t="s">
        <v>2535</v>
      </c>
      <c r="F962" s="176" t="s">
        <v>2614</v>
      </c>
      <c r="G962" s="176" t="s">
        <v>112</v>
      </c>
      <c r="H962" s="176" t="s">
        <v>1536</v>
      </c>
      <c r="I962" s="176" t="s">
        <v>23</v>
      </c>
      <c r="J962" s="176" t="s">
        <v>2539</v>
      </c>
      <c r="K962" s="176" t="s">
        <v>3331</v>
      </c>
      <c r="L962" s="176" t="s">
        <v>6521</v>
      </c>
      <c r="M962" s="177">
        <v>84054</v>
      </c>
      <c r="N962" s="177">
        <v>84054</v>
      </c>
      <c r="O962" s="177">
        <v>82629</v>
      </c>
      <c r="P962" s="177">
        <v>0</v>
      </c>
      <c r="Q962" s="177">
        <v>12590</v>
      </c>
      <c r="R962" s="177">
        <v>9882</v>
      </c>
      <c r="S962" s="177">
        <v>763</v>
      </c>
      <c r="T962" s="24">
        <f>IF(P962&gt;0, ROUND(IF(IF(OR(C962="51", C962="52", C962="66"), (L962*'UNIT VALUES'!$C$26)-CALCS!P962,0)&gt;0, IF(OR(C962="51", C962="52", C962="66"), (L962*'UNIT VALUES'!$C$26)-CALCS!P962,0), 0), 0), ROUND(IF(IF(OR(C962="51", C962="52", C962="66"), (L962*'UNIT VALUES'!$C$26)-CALCS!O962,0)&gt;0, IF(OR(C962="51", C962="52", C962="66"), (L962*'UNIT VALUES'!$C$26)-CALCS!O962,0), 0), 0))</f>
        <v>64542</v>
      </c>
      <c r="U962" s="25">
        <f>IF(C962="22", (O962*'UNIT VALUES'!$D$38)+(Q962*'UNIT VALUES'!$D$39)+(S962*'UNIT VALUES'!$D$40), (O962*'UNIT VALUES'!$D$28)+(Q962*'UNIT VALUES'!$D$29)+(S962*'UNIT VALUES'!$D$30))</f>
        <v>647986.46252099576</v>
      </c>
      <c r="V962" s="25">
        <f>IF(C962="22",(O962*'UNIT VALUES'!$D$41)+(Q962*'UNIT VALUES'!$D$42)+(R962*'UNIT VALUES'!$D$43),IF(C962="66",(Q962*'UNIT VALUES'!$D$31)+(T962*'UNIT VALUES'!$D$33)+(R962*'UNIT VALUES'!$D$34),(Q962*'UNIT VALUES'!$D$31)+(T962*'UNIT VALUES'!$D$32)+(R962*'UNIT VALUES'!$D$34)))</f>
        <v>1834188.4781398224</v>
      </c>
      <c r="W962" s="25">
        <f t="shared" si="31"/>
        <v>1834188</v>
      </c>
      <c r="X962" s="30">
        <f>ROUND(IF(C962="22", W962*'UNIT VALUES'!$D$44, W962*'UNIT VALUES'!$D$36), 0)</f>
        <v>1603448</v>
      </c>
      <c r="Y962" s="168">
        <f>ROUND(IF(C962="22", IF(U962&gt;V962,O962*'UNIT VALUES'!$D$38*'UNIT VALUES'!$D$44,O962*'UNIT VALUES'!$D$41*'UNIT VALUES'!$D$44),IF(U962&gt;V962, O962*'UNIT VALUES'!$D$28*'UNIT VALUES'!$D$36,0)), 0)</f>
        <v>0</v>
      </c>
      <c r="Z962" s="168">
        <f>ROUND(IF(C962="22", IF(U962&gt;V962,Q962*'UNIT VALUES'!$D$39*'UNIT VALUES'!$D$44,Q962*'UNIT VALUES'!$D$42*'UNIT VALUES'!$D$44), IF(U962&gt;V962, Q962*'UNIT VALUES'!$D$29*'UNIT VALUES'!$D$36, Q962*'UNIT VALUES'!$D$31*'UNIT VALUES'!$D$36)),0)</f>
        <v>184407</v>
      </c>
      <c r="AA962" s="168">
        <f>ROUND(IF(C962="22", IF(U962&gt;V962,0,R962*'UNIT VALUES'!$D$43*'UNIT VALUES'!$D$44),IF(CALCS!U962&gt;CALCS!V962,0,CALCS!R962*'UNIT VALUES'!$D$34*'UNIT VALUES'!$D$36)), 0)</f>
        <v>707239</v>
      </c>
      <c r="AB962" s="168">
        <f>ROUND(IF(C962="22",IF(U962&gt;V962,S962*'UNIT VALUES'!$D$40*'UNIT VALUES'!$D$44,0),IF(U962&gt;V962,S962*'UNIT VALUES'!$D$30*'UNIT VALUES'!$D$36)), 0)</f>
        <v>0</v>
      </c>
      <c r="AC962" s="168">
        <f>ROUND(IF(U962&gt;V962,0,IF(T962&gt;1, IF(C962="66", T962*'UNIT VALUES'!$D$33*'UNIT VALUES'!$D$36,T962*'UNIT VALUES'!$D$32*'UNIT VALUES'!$D$36),0)),0)</f>
        <v>711803</v>
      </c>
      <c r="AD962" t="str">
        <f t="shared" si="32"/>
        <v>427227</v>
      </c>
    </row>
    <row r="963" spans="1:30" x14ac:dyDescent="0.25">
      <c r="A963" s="176" t="s">
        <v>6522</v>
      </c>
      <c r="B963" s="176" t="s">
        <v>2534</v>
      </c>
      <c r="C963" s="176" t="s">
        <v>27</v>
      </c>
      <c r="D963" s="176" t="s">
        <v>28</v>
      </c>
      <c r="E963" s="176" t="s">
        <v>2535</v>
      </c>
      <c r="F963" s="176" t="s">
        <v>2616</v>
      </c>
      <c r="G963" s="176" t="s">
        <v>768</v>
      </c>
      <c r="H963" s="176" t="s">
        <v>23</v>
      </c>
      <c r="I963" s="176" t="s">
        <v>2617</v>
      </c>
      <c r="J963" s="176" t="s">
        <v>2568</v>
      </c>
      <c r="K963" s="176" t="s">
        <v>3331</v>
      </c>
      <c r="L963" s="176" t="s">
        <v>6523</v>
      </c>
      <c r="M963" s="177">
        <v>51551</v>
      </c>
      <c r="N963" s="177">
        <v>51551</v>
      </c>
      <c r="O963" s="177">
        <v>40569</v>
      </c>
      <c r="P963" s="177">
        <v>0</v>
      </c>
      <c r="Q963" s="177">
        <v>10939</v>
      </c>
      <c r="R963" s="177">
        <v>9876</v>
      </c>
      <c r="S963" s="177">
        <v>315</v>
      </c>
      <c r="T963" s="24">
        <f>IF(P963&gt;0, ROUND(IF(IF(OR(C963="51", C963="52", C963="66"), (L963*'UNIT VALUES'!$C$26)-CALCS!P963,0)&gt;0, IF(OR(C963="51", C963="52", C963="66"), (L963*'UNIT VALUES'!$C$26)-CALCS!P963,0), 0), 0), ROUND(IF(IF(OR(C963="51", C963="52", C963="66"), (L963*'UNIT VALUES'!$C$26)-CALCS!O963,0)&gt;0, IF(OR(C963="51", C963="52", C963="66"), (L963*'UNIT VALUES'!$C$26)-CALCS!O963,0), 0), 0))</f>
        <v>59829</v>
      </c>
      <c r="U963" s="25">
        <f>IF(C963="22", (O963*'UNIT VALUES'!$D$38)+(Q963*'UNIT VALUES'!$D$39)+(S963*'UNIT VALUES'!$D$40), (O963*'UNIT VALUES'!$D$28)+(Q963*'UNIT VALUES'!$D$29)+(S963*'UNIT VALUES'!$D$30))</f>
        <v>441269.48955095519</v>
      </c>
      <c r="V963" s="25">
        <f>IF(C963="22",(O963*'UNIT VALUES'!$D$41)+(Q963*'UNIT VALUES'!$D$42)+(R963*'UNIT VALUES'!$D$43),IF(C963="66",(Q963*'UNIT VALUES'!$D$31)+(T963*'UNIT VALUES'!$D$33)+(R963*'UNIT VALUES'!$D$34),(Q963*'UNIT VALUES'!$D$31)+(T963*'UNIT VALUES'!$D$32)+(R963*'UNIT VALUES'!$D$34)))</f>
        <v>1746577.8833948253</v>
      </c>
      <c r="W963" s="25">
        <f t="shared" si="31"/>
        <v>1746578</v>
      </c>
      <c r="X963" s="30">
        <f>ROUND(IF(C963="22", W963*'UNIT VALUES'!$D$44, W963*'UNIT VALUES'!$D$36), 0)</f>
        <v>1526859</v>
      </c>
      <c r="Y963" s="168">
        <f>ROUND(IF(C963="22", IF(U963&gt;V963,O963*'UNIT VALUES'!$D$38*'UNIT VALUES'!$D$44,O963*'UNIT VALUES'!$D$41*'UNIT VALUES'!$D$44),IF(U963&gt;V963, O963*'UNIT VALUES'!$D$28*'UNIT VALUES'!$D$36,0)), 0)</f>
        <v>0</v>
      </c>
      <c r="Z963" s="168">
        <f>ROUND(IF(C963="22", IF(U963&gt;V963,Q963*'UNIT VALUES'!$D$39*'UNIT VALUES'!$D$44,Q963*'UNIT VALUES'!$D$42*'UNIT VALUES'!$D$44), IF(U963&gt;V963, Q963*'UNIT VALUES'!$D$29*'UNIT VALUES'!$D$36, Q963*'UNIT VALUES'!$D$31*'UNIT VALUES'!$D$36)),0)</f>
        <v>160225</v>
      </c>
      <c r="AA963" s="168">
        <f>ROUND(IF(C963="22", IF(U963&gt;V963,0,R963*'UNIT VALUES'!$D$43*'UNIT VALUES'!$D$44),IF(CALCS!U963&gt;CALCS!V963,0,CALCS!R963*'UNIT VALUES'!$D$34*'UNIT VALUES'!$D$36)), 0)</f>
        <v>706809</v>
      </c>
      <c r="AB963" s="168">
        <f>ROUND(IF(C963="22",IF(U963&gt;V963,S963*'UNIT VALUES'!$D$40*'UNIT VALUES'!$D$44,0),IF(U963&gt;V963,S963*'UNIT VALUES'!$D$30*'UNIT VALUES'!$D$36)), 0)</f>
        <v>0</v>
      </c>
      <c r="AC963" s="168">
        <f>ROUND(IF(U963&gt;V963,0,IF(T963&gt;1, IF(C963="66", T963*'UNIT VALUES'!$D$33*'UNIT VALUES'!$D$36,T963*'UNIT VALUES'!$D$32*'UNIT VALUES'!$D$36),0)),0)</f>
        <v>659825</v>
      </c>
      <c r="AD963" t="str">
        <f t="shared" si="32"/>
        <v>427947</v>
      </c>
    </row>
    <row r="964" spans="1:30" x14ac:dyDescent="0.25">
      <c r="A964" s="176" t="s">
        <v>6524</v>
      </c>
      <c r="B964" s="176" t="s">
        <v>2534</v>
      </c>
      <c r="C964" s="176" t="s">
        <v>27</v>
      </c>
      <c r="D964" s="176" t="s">
        <v>28</v>
      </c>
      <c r="E964" s="176" t="s">
        <v>2535</v>
      </c>
      <c r="F964" s="176" t="s">
        <v>2619</v>
      </c>
      <c r="G964" s="176" t="s">
        <v>43</v>
      </c>
      <c r="H964" s="176" t="s">
        <v>23</v>
      </c>
      <c r="I964" s="176" t="s">
        <v>2620</v>
      </c>
      <c r="J964" s="176" t="s">
        <v>2621</v>
      </c>
      <c r="K964" s="176" t="s">
        <v>3331</v>
      </c>
      <c r="L964" s="176" t="s">
        <v>6525</v>
      </c>
      <c r="M964" s="177">
        <v>33401</v>
      </c>
      <c r="N964" s="177">
        <v>33401</v>
      </c>
      <c r="O964" s="177">
        <v>28834</v>
      </c>
      <c r="P964" s="177">
        <v>0</v>
      </c>
      <c r="Q964" s="177">
        <v>7246</v>
      </c>
      <c r="R964" s="177">
        <v>6875</v>
      </c>
      <c r="S964" s="177">
        <v>228</v>
      </c>
      <c r="T964" s="24">
        <f>IF(P964&gt;0, ROUND(IF(IF(OR(C964="51", C964="52", C964="66"), (L964*'UNIT VALUES'!$C$26)-CALCS!P964,0)&gt;0, IF(OR(C964="51", C964="52", C964="66"), (L964*'UNIT VALUES'!$C$26)-CALCS!P964,0), 0), 0), ROUND(IF(IF(OR(C964="51", C964="52", C964="66"), (L964*'UNIT VALUES'!$C$26)-CALCS!O964,0)&gt;0, IF(OR(C964="51", C964="52", C964="66"), (L964*'UNIT VALUES'!$C$26)-CALCS!O964,0), 0), 0))</f>
        <v>37465</v>
      </c>
      <c r="U964" s="25">
        <f>IF(C964="22", (O964*'UNIT VALUES'!$D$38)+(Q964*'UNIT VALUES'!$D$39)+(S964*'UNIT VALUES'!$D$40), (O964*'UNIT VALUES'!$D$28)+(Q964*'UNIT VALUES'!$D$29)+(S964*'UNIT VALUES'!$D$30))</f>
        <v>299533.71364087553</v>
      </c>
      <c r="V964" s="25">
        <f>IF(C964="22",(O964*'UNIT VALUES'!$D$41)+(Q964*'UNIT VALUES'!$D$42)+(R964*'UNIT VALUES'!$D$43),IF(C964="66",(Q964*'UNIT VALUES'!$D$31)+(T964*'UNIT VALUES'!$D$33)+(R964*'UNIT VALUES'!$D$34),(Q964*'UNIT VALUES'!$D$31)+(T964*'UNIT VALUES'!$D$32)+(R964*'UNIT VALUES'!$D$34)))</f>
        <v>1156884.488757957</v>
      </c>
      <c r="W964" s="25">
        <f t="shared" si="31"/>
        <v>1156884</v>
      </c>
      <c r="X964" s="30">
        <f>ROUND(IF(C964="22", W964*'UNIT VALUES'!$D$44, W964*'UNIT VALUES'!$D$36), 0)</f>
        <v>1011349</v>
      </c>
      <c r="Y964" s="168">
        <f>ROUND(IF(C964="22", IF(U964&gt;V964,O964*'UNIT VALUES'!$D$38*'UNIT VALUES'!$D$44,O964*'UNIT VALUES'!$D$41*'UNIT VALUES'!$D$44),IF(U964&gt;V964, O964*'UNIT VALUES'!$D$28*'UNIT VALUES'!$D$36,0)), 0)</f>
        <v>0</v>
      </c>
      <c r="Z964" s="168">
        <f>ROUND(IF(C964="22", IF(U964&gt;V964,Q964*'UNIT VALUES'!$D$39*'UNIT VALUES'!$D$44,Q964*'UNIT VALUES'!$D$42*'UNIT VALUES'!$D$44), IF(U964&gt;V964, Q964*'UNIT VALUES'!$D$29*'UNIT VALUES'!$D$36, Q964*'UNIT VALUES'!$D$31*'UNIT VALUES'!$D$36)),0)</f>
        <v>106133</v>
      </c>
      <c r="AA964" s="168">
        <f>ROUND(IF(C964="22", IF(U964&gt;V964,0,R964*'UNIT VALUES'!$D$43*'UNIT VALUES'!$D$44),IF(CALCS!U964&gt;CALCS!V964,0,CALCS!R964*'UNIT VALUES'!$D$34*'UNIT VALUES'!$D$36)), 0)</f>
        <v>492033</v>
      </c>
      <c r="AB964" s="168">
        <f>ROUND(IF(C964="22",IF(U964&gt;V964,S964*'UNIT VALUES'!$D$40*'UNIT VALUES'!$D$44,0),IF(U964&gt;V964,S964*'UNIT VALUES'!$D$30*'UNIT VALUES'!$D$36)), 0)</f>
        <v>0</v>
      </c>
      <c r="AC964" s="168">
        <f>ROUND(IF(U964&gt;V964,0,IF(T964&gt;1, IF(C964="66", T964*'UNIT VALUES'!$D$33*'UNIT VALUES'!$D$36,T964*'UNIT VALUES'!$D$32*'UNIT VALUES'!$D$36),0)),0)</f>
        <v>413183</v>
      </c>
      <c r="AD964" t="str">
        <f t="shared" si="32"/>
        <v>427962</v>
      </c>
    </row>
    <row r="965" spans="1:30" x14ac:dyDescent="0.25">
      <c r="A965" s="176" t="s">
        <v>6526</v>
      </c>
      <c r="B965" s="176" t="s">
        <v>2534</v>
      </c>
      <c r="C965" s="176" t="s">
        <v>27</v>
      </c>
      <c r="D965" s="176" t="s">
        <v>28</v>
      </c>
      <c r="E965" s="176" t="s">
        <v>2535</v>
      </c>
      <c r="F965" s="176" t="s">
        <v>2623</v>
      </c>
      <c r="G965" s="176" t="s">
        <v>2044</v>
      </c>
      <c r="H965" s="176" t="s">
        <v>23</v>
      </c>
      <c r="I965" s="176" t="s">
        <v>2624</v>
      </c>
      <c r="J965" s="176" t="s">
        <v>2625</v>
      </c>
      <c r="K965" s="176" t="s">
        <v>3331</v>
      </c>
      <c r="L965" s="176" t="s">
        <v>6527</v>
      </c>
      <c r="M965" s="177">
        <v>44619</v>
      </c>
      <c r="N965" s="177">
        <v>44619</v>
      </c>
      <c r="O965" s="177">
        <v>43859</v>
      </c>
      <c r="P965" s="177">
        <v>0</v>
      </c>
      <c r="Q965" s="177">
        <v>16019</v>
      </c>
      <c r="R965" s="177">
        <v>10061</v>
      </c>
      <c r="S965" s="177">
        <v>474</v>
      </c>
      <c r="T965" s="24">
        <f>IF(P965&gt;0, ROUND(IF(IF(OR(C965="51", C965="52", C965="66"), (L965*'UNIT VALUES'!$C$26)-CALCS!P965,0)&gt;0, IF(OR(C965="51", C965="52", C965="66"), (L965*'UNIT VALUES'!$C$26)-CALCS!P965,0), 0), 0), ROUND(IF(IF(OR(C965="51", C965="52", C965="66"), (L965*'UNIT VALUES'!$C$26)-CALCS!O965,0)&gt;0, IF(OR(C965="51", C965="52", C965="66"), (L965*'UNIT VALUES'!$C$26)-CALCS!O965,0), 0), 0))</f>
        <v>42246</v>
      </c>
      <c r="U965" s="25">
        <f>IF(C965="22", (O965*'UNIT VALUES'!$D$38)+(Q965*'UNIT VALUES'!$D$39)+(S965*'UNIT VALUES'!$D$40), (O965*'UNIT VALUES'!$D$28)+(Q965*'UNIT VALUES'!$D$29)+(S965*'UNIT VALUES'!$D$30))</f>
        <v>615926.92335060553</v>
      </c>
      <c r="V965" s="25">
        <f>IF(C965="22",(O965*'UNIT VALUES'!$D$41)+(Q965*'UNIT VALUES'!$D$42)+(R965*'UNIT VALUES'!$D$43),IF(C965="66",(Q965*'UNIT VALUES'!$D$31)+(T965*'UNIT VALUES'!$D$33)+(R965*'UNIT VALUES'!$D$34),(Q965*'UNIT VALUES'!$D$31)+(T965*'UNIT VALUES'!$D$32)+(R965*'UNIT VALUES'!$D$34)))</f>
        <v>1625019.061007756</v>
      </c>
      <c r="W965" s="25">
        <f t="shared" si="31"/>
        <v>1625019</v>
      </c>
      <c r="X965" s="30">
        <f>ROUND(IF(C965="22", W965*'UNIT VALUES'!$D$44, W965*'UNIT VALUES'!$D$36), 0)</f>
        <v>1420593</v>
      </c>
      <c r="Y965" s="168">
        <f>ROUND(IF(C965="22", IF(U965&gt;V965,O965*'UNIT VALUES'!$D$38*'UNIT VALUES'!$D$44,O965*'UNIT VALUES'!$D$41*'UNIT VALUES'!$D$44),IF(U965&gt;V965, O965*'UNIT VALUES'!$D$28*'UNIT VALUES'!$D$36,0)), 0)</f>
        <v>0</v>
      </c>
      <c r="Z965" s="168">
        <f>ROUND(IF(C965="22", IF(U965&gt;V965,Q965*'UNIT VALUES'!$D$39*'UNIT VALUES'!$D$44,Q965*'UNIT VALUES'!$D$42*'UNIT VALUES'!$D$44), IF(U965&gt;V965, Q965*'UNIT VALUES'!$D$29*'UNIT VALUES'!$D$36, Q965*'UNIT VALUES'!$D$31*'UNIT VALUES'!$D$36)),0)</f>
        <v>234633</v>
      </c>
      <c r="AA965" s="168">
        <f>ROUND(IF(C965="22", IF(U965&gt;V965,0,R965*'UNIT VALUES'!$D$43*'UNIT VALUES'!$D$44),IF(CALCS!U965&gt;CALCS!V965,0,CALCS!R965*'UNIT VALUES'!$D$34*'UNIT VALUES'!$D$36)), 0)</f>
        <v>720049</v>
      </c>
      <c r="AB965" s="168">
        <f>ROUND(IF(C965="22",IF(U965&gt;V965,S965*'UNIT VALUES'!$D$40*'UNIT VALUES'!$D$44,0),IF(U965&gt;V965,S965*'UNIT VALUES'!$D$30*'UNIT VALUES'!$D$36)), 0)</f>
        <v>0</v>
      </c>
      <c r="AC965" s="168">
        <f>ROUND(IF(U965&gt;V965,0,IF(T965&gt;1, IF(C965="66", T965*'UNIT VALUES'!$D$33*'UNIT VALUES'!$D$36,T965*'UNIT VALUES'!$D$32*'UNIT VALUES'!$D$36),0)),0)</f>
        <v>465911</v>
      </c>
      <c r="AD965" t="str">
        <f t="shared" si="32"/>
        <v>428136</v>
      </c>
    </row>
    <row r="966" spans="1:30" x14ac:dyDescent="0.25">
      <c r="A966" s="176" t="s">
        <v>6528</v>
      </c>
      <c r="B966" s="176" t="s">
        <v>2534</v>
      </c>
      <c r="C966" s="176" t="s">
        <v>99</v>
      </c>
      <c r="D966" s="176" t="s">
        <v>100</v>
      </c>
      <c r="E966" s="176" t="s">
        <v>2535</v>
      </c>
      <c r="F966" s="176" t="s">
        <v>926</v>
      </c>
      <c r="G966" s="176" t="s">
        <v>844</v>
      </c>
      <c r="H966" s="176" t="s">
        <v>23</v>
      </c>
      <c r="I966" s="176" t="s">
        <v>23</v>
      </c>
      <c r="J966" s="176" t="s">
        <v>2586</v>
      </c>
      <c r="K966" s="176" t="s">
        <v>3349</v>
      </c>
      <c r="L966" s="176" t="s">
        <v>6529</v>
      </c>
      <c r="M966" s="177">
        <v>936942</v>
      </c>
      <c r="N966" s="177">
        <v>936964</v>
      </c>
      <c r="O966" s="177">
        <v>860439</v>
      </c>
      <c r="P966" s="177">
        <v>0</v>
      </c>
      <c r="Q966" s="177">
        <v>79682</v>
      </c>
      <c r="R966" s="177">
        <v>91261</v>
      </c>
      <c r="S966" s="177">
        <v>2307</v>
      </c>
      <c r="T966" s="24">
        <f>IF(P966&gt;0, ROUND(IF(IF(OR(C966="51", C966="52", C966="66"), (L966*'UNIT VALUES'!$C$26)-CALCS!P966,0)&gt;0, IF(OR(C966="51", C966="52", C966="66"), (L966*'UNIT VALUES'!$C$26)-CALCS!P966,0), 0), 0), ROUND(IF(IF(OR(C966="51", C966="52", C966="66"), (L966*'UNIT VALUES'!$C$26)-CALCS!O966,0)&gt;0, IF(OR(C966="51", C966="52", C966="66"), (L966*'UNIT VALUES'!$C$26)-CALCS!O966,0), 0), 0))</f>
        <v>603085</v>
      </c>
      <c r="U966" s="25">
        <f>IF(C966="22", (O966*'UNIT VALUES'!$D$38)+(Q966*'UNIT VALUES'!$D$39)+(S966*'UNIT VALUES'!$D$40), (O966*'UNIT VALUES'!$D$28)+(Q966*'UNIT VALUES'!$D$29)+(S966*'UNIT VALUES'!$D$30))</f>
        <v>4391279.7587833442</v>
      </c>
      <c r="V966" s="25">
        <f>IF(C966="22",(O966*'UNIT VALUES'!$D$41)+(Q966*'UNIT VALUES'!$D$42)+(R966*'UNIT VALUES'!$D$43),IF(C966="66",(Q966*'UNIT VALUES'!$D$31)+(T966*'UNIT VALUES'!$D$33)+(R966*'UNIT VALUES'!$D$34),(Q966*'UNIT VALUES'!$D$31)+(T966*'UNIT VALUES'!$D$32)+(R966*'UNIT VALUES'!$D$34)))</f>
        <v>15701463.363486079</v>
      </c>
      <c r="W966" s="25">
        <f t="shared" si="31"/>
        <v>15701463</v>
      </c>
      <c r="X966" s="30">
        <f>ROUND(IF(C966="22", W966*'UNIT VALUES'!$D$44, W966*'UNIT VALUES'!$D$36), 0)</f>
        <v>13726228</v>
      </c>
      <c r="Y966" s="168">
        <f>ROUND(IF(C966="22", IF(U966&gt;V966,O966*'UNIT VALUES'!$D$38*'UNIT VALUES'!$D$44,O966*'UNIT VALUES'!$D$41*'UNIT VALUES'!$D$44),IF(U966&gt;V966, O966*'UNIT VALUES'!$D$28*'UNIT VALUES'!$D$36,0)), 0)</f>
        <v>0</v>
      </c>
      <c r="Z966" s="168">
        <f>ROUND(IF(C966="22", IF(U966&gt;V966,Q966*'UNIT VALUES'!$D$39*'UNIT VALUES'!$D$44,Q966*'UNIT VALUES'!$D$42*'UNIT VALUES'!$D$44), IF(U966&gt;V966, Q966*'UNIT VALUES'!$D$29*'UNIT VALUES'!$D$36, Q966*'UNIT VALUES'!$D$31*'UNIT VALUES'!$D$36)),0)</f>
        <v>1167113</v>
      </c>
      <c r="AA966" s="168">
        <f>ROUND(IF(C966="22", IF(U966&gt;V966,0,R966*'UNIT VALUES'!$D$43*'UNIT VALUES'!$D$44),IF(CALCS!U966&gt;CALCS!V966,0,CALCS!R966*'UNIT VALUES'!$D$34*'UNIT VALUES'!$D$36)), 0)</f>
        <v>6531401</v>
      </c>
      <c r="AB966" s="168">
        <f>ROUND(IF(C966="22",IF(U966&gt;V966,S966*'UNIT VALUES'!$D$40*'UNIT VALUES'!$D$44,0),IF(U966&gt;V966,S966*'UNIT VALUES'!$D$30*'UNIT VALUES'!$D$36)), 0)</f>
        <v>0</v>
      </c>
      <c r="AC966" s="168">
        <f>ROUND(IF(U966&gt;V966,0,IF(T966&gt;1, IF(C966="66", T966*'UNIT VALUES'!$D$33*'UNIT VALUES'!$D$36,T966*'UNIT VALUES'!$D$32*'UNIT VALUES'!$D$36),0)),0)</f>
        <v>6027714</v>
      </c>
      <c r="AD966" t="str">
        <f t="shared" si="32"/>
        <v>429003</v>
      </c>
    </row>
    <row r="967" spans="1:30" x14ac:dyDescent="0.25">
      <c r="A967" s="176" t="s">
        <v>6530</v>
      </c>
      <c r="B967" s="176" t="s">
        <v>2534</v>
      </c>
      <c r="C967" s="176" t="s">
        <v>99</v>
      </c>
      <c r="D967" s="176" t="s">
        <v>100</v>
      </c>
      <c r="E967" s="176" t="s">
        <v>2535</v>
      </c>
      <c r="F967" s="176" t="s">
        <v>2209</v>
      </c>
      <c r="G967" s="176" t="s">
        <v>108</v>
      </c>
      <c r="H967" s="176" t="s">
        <v>23</v>
      </c>
      <c r="I967" s="176" t="s">
        <v>23</v>
      </c>
      <c r="J967" s="176" t="s">
        <v>2586</v>
      </c>
      <c r="K967" s="176" t="s">
        <v>3349</v>
      </c>
      <c r="L967" s="176" t="s">
        <v>6531</v>
      </c>
      <c r="M967" s="177">
        <v>203646</v>
      </c>
      <c r="N967" s="177">
        <v>203646</v>
      </c>
      <c r="O967" s="177">
        <v>166821</v>
      </c>
      <c r="P967" s="177">
        <v>0</v>
      </c>
      <c r="Q967" s="177">
        <v>19849</v>
      </c>
      <c r="R967" s="177">
        <v>19007</v>
      </c>
      <c r="S967" s="177">
        <v>621</v>
      </c>
      <c r="T967" s="24">
        <f>IF(P967&gt;0, ROUND(IF(IF(OR(C967="51", C967="52", C967="66"), (L967*'UNIT VALUES'!$C$26)-CALCS!P967,0)&gt;0, IF(OR(C967="51", C967="52", C967="66"), (L967*'UNIT VALUES'!$C$26)-CALCS!P967,0), 0), 0), ROUND(IF(IF(OR(C967="51", C967="52", C967="66"), (L967*'UNIT VALUES'!$C$26)-CALCS!O967,0)&gt;0, IF(OR(C967="51", C967="52", C967="66"), (L967*'UNIT VALUES'!$C$26)-CALCS!O967,0), 0), 0))</f>
        <v>158372</v>
      </c>
      <c r="U967" s="25">
        <f>IF(C967="22", (O967*'UNIT VALUES'!$D$38)+(Q967*'UNIT VALUES'!$D$39)+(S967*'UNIT VALUES'!$D$40), (O967*'UNIT VALUES'!$D$28)+(Q967*'UNIT VALUES'!$D$29)+(S967*'UNIT VALUES'!$D$30))</f>
        <v>1002615.3100527144</v>
      </c>
      <c r="V967" s="25">
        <f>IF(C967="22",(O967*'UNIT VALUES'!$D$41)+(Q967*'UNIT VALUES'!$D$42)+(R967*'UNIT VALUES'!$D$43),IF(C967="66",(Q967*'UNIT VALUES'!$D$31)+(T967*'UNIT VALUES'!$D$33)+(R967*'UNIT VALUES'!$D$34),(Q967*'UNIT VALUES'!$D$31)+(T967*'UNIT VALUES'!$D$32)+(R967*'UNIT VALUES'!$D$34)))</f>
        <v>3699296.9545551948</v>
      </c>
      <c r="W967" s="25">
        <f t="shared" si="31"/>
        <v>3699297</v>
      </c>
      <c r="X967" s="30">
        <f>ROUND(IF(C967="22", W967*'UNIT VALUES'!$D$44, W967*'UNIT VALUES'!$D$36), 0)</f>
        <v>3233928</v>
      </c>
      <c r="Y967" s="168">
        <f>ROUND(IF(C967="22", IF(U967&gt;V967,O967*'UNIT VALUES'!$D$38*'UNIT VALUES'!$D$44,O967*'UNIT VALUES'!$D$41*'UNIT VALUES'!$D$44),IF(U967&gt;V967, O967*'UNIT VALUES'!$D$28*'UNIT VALUES'!$D$36,0)), 0)</f>
        <v>0</v>
      </c>
      <c r="Z967" s="168">
        <f>ROUND(IF(C967="22", IF(U967&gt;V967,Q967*'UNIT VALUES'!$D$39*'UNIT VALUES'!$D$44,Q967*'UNIT VALUES'!$D$42*'UNIT VALUES'!$D$44), IF(U967&gt;V967, Q967*'UNIT VALUES'!$D$29*'UNIT VALUES'!$D$36, Q967*'UNIT VALUES'!$D$31*'UNIT VALUES'!$D$36)),0)</f>
        <v>290731</v>
      </c>
      <c r="AA967" s="168">
        <f>ROUND(IF(C967="22", IF(U967&gt;V967,0,R967*'UNIT VALUES'!$D$43*'UNIT VALUES'!$D$44),IF(CALCS!U967&gt;CALCS!V967,0,CALCS!R967*'UNIT VALUES'!$D$34*'UNIT VALUES'!$D$36)), 0)</f>
        <v>1360300</v>
      </c>
      <c r="AB967" s="168">
        <f>ROUND(IF(C967="22",IF(U967&gt;V967,S967*'UNIT VALUES'!$D$40*'UNIT VALUES'!$D$44,0),IF(U967&gt;V967,S967*'UNIT VALUES'!$D$30*'UNIT VALUES'!$D$36)), 0)</f>
        <v>0</v>
      </c>
      <c r="AC967" s="168">
        <f>ROUND(IF(U967&gt;V967,0,IF(T967&gt;1, IF(C967="66", T967*'UNIT VALUES'!$D$33*'UNIT VALUES'!$D$36,T967*'UNIT VALUES'!$D$32*'UNIT VALUES'!$D$36),0)),0)</f>
        <v>1582896</v>
      </c>
      <c r="AD967" t="str">
        <f t="shared" si="32"/>
        <v>429007</v>
      </c>
    </row>
    <row r="968" spans="1:30" x14ac:dyDescent="0.25">
      <c r="A968" s="176" t="s">
        <v>6532</v>
      </c>
      <c r="B968" s="176" t="s">
        <v>2534</v>
      </c>
      <c r="C968" s="176" t="s">
        <v>99</v>
      </c>
      <c r="D968" s="176" t="s">
        <v>100</v>
      </c>
      <c r="E968" s="176" t="s">
        <v>2535</v>
      </c>
      <c r="F968" s="176" t="s">
        <v>1107</v>
      </c>
      <c r="G968" s="176" t="s">
        <v>886</v>
      </c>
      <c r="H968" s="176" t="s">
        <v>23</v>
      </c>
      <c r="I968" s="176" t="s">
        <v>23</v>
      </c>
      <c r="J968" s="176" t="s">
        <v>2603</v>
      </c>
      <c r="K968" s="176" t="s">
        <v>3331</v>
      </c>
      <c r="L968" s="176" t="s">
        <v>6533</v>
      </c>
      <c r="M968" s="177">
        <v>233861</v>
      </c>
      <c r="N968" s="177">
        <v>233811</v>
      </c>
      <c r="O968" s="177">
        <v>327223</v>
      </c>
      <c r="P968" s="177">
        <v>0</v>
      </c>
      <c r="Q968" s="177">
        <v>23010</v>
      </c>
      <c r="R968" s="177">
        <v>27322</v>
      </c>
      <c r="S968" s="177">
        <v>1154</v>
      </c>
      <c r="T968" s="24">
        <f>IF(P968&gt;0, ROUND(IF(IF(OR(C968="51", C968="52", C968="66"), (L968*'UNIT VALUES'!$C$26)-CALCS!P968,0)&gt;0, IF(OR(C968="51", C968="52", C968="66"), (L968*'UNIT VALUES'!$C$26)-CALCS!P968,0), 0), 0), ROUND(IF(IF(OR(C968="51", C968="52", C968="66"), (L968*'UNIT VALUES'!$C$26)-CALCS!O968,0)&gt;0, IF(OR(C968="51", C968="52", C968="66"), (L968*'UNIT VALUES'!$C$26)-CALCS!O968,0), 0), 0))</f>
        <v>0</v>
      </c>
      <c r="U968" s="25">
        <f>IF(C968="22", (O968*'UNIT VALUES'!$D$38)+(Q968*'UNIT VALUES'!$D$39)+(S968*'UNIT VALUES'!$D$40), (O968*'UNIT VALUES'!$D$28)+(Q968*'UNIT VALUES'!$D$29)+(S968*'UNIT VALUES'!$D$30))</f>
        <v>1511504.8282041957</v>
      </c>
      <c r="V968" s="25">
        <f>IF(C968="22",(O968*'UNIT VALUES'!$D$41)+(Q968*'UNIT VALUES'!$D$42)+(R968*'UNIT VALUES'!$D$43),IF(C968="66",(Q968*'UNIT VALUES'!$D$31)+(T968*'UNIT VALUES'!$D$33)+(R968*'UNIT VALUES'!$D$34),(Q968*'UNIT VALUES'!$D$31)+(T968*'UNIT VALUES'!$D$32)+(R968*'UNIT VALUES'!$D$34)))</f>
        <v>2622306.3466926329</v>
      </c>
      <c r="W968" s="25">
        <f t="shared" si="31"/>
        <v>2622306</v>
      </c>
      <c r="X968" s="30">
        <f>ROUND(IF(C968="22", W968*'UNIT VALUES'!$D$44, W968*'UNIT VALUES'!$D$36), 0)</f>
        <v>2292421</v>
      </c>
      <c r="Y968" s="168">
        <f>ROUND(IF(C968="22", IF(U968&gt;V968,O968*'UNIT VALUES'!$D$38*'UNIT VALUES'!$D$44,O968*'UNIT VALUES'!$D$41*'UNIT VALUES'!$D$44),IF(U968&gt;V968, O968*'UNIT VALUES'!$D$28*'UNIT VALUES'!$D$36,0)), 0)</f>
        <v>0</v>
      </c>
      <c r="Z968" s="168">
        <f>ROUND(IF(C968="22", IF(U968&gt;V968,Q968*'UNIT VALUES'!$D$39*'UNIT VALUES'!$D$44,Q968*'UNIT VALUES'!$D$42*'UNIT VALUES'!$D$44), IF(U968&gt;V968, Q968*'UNIT VALUES'!$D$29*'UNIT VALUES'!$D$36, Q968*'UNIT VALUES'!$D$31*'UNIT VALUES'!$D$36)),0)</f>
        <v>337031</v>
      </c>
      <c r="AA968" s="168">
        <f>ROUND(IF(C968="22", IF(U968&gt;V968,0,R968*'UNIT VALUES'!$D$43*'UNIT VALUES'!$D$44),IF(CALCS!U968&gt;CALCS!V968,0,CALCS!R968*'UNIT VALUES'!$D$34*'UNIT VALUES'!$D$36)), 0)</f>
        <v>1955391</v>
      </c>
      <c r="AB968" s="168">
        <f>ROUND(IF(C968="22",IF(U968&gt;V968,S968*'UNIT VALUES'!$D$40*'UNIT VALUES'!$D$44,0),IF(U968&gt;V968,S968*'UNIT VALUES'!$D$30*'UNIT VALUES'!$D$36)), 0)</f>
        <v>0</v>
      </c>
      <c r="AC968" s="168">
        <f>ROUND(IF(U968&gt;V968,0,IF(T968&gt;1, IF(C968="66", T968*'UNIT VALUES'!$D$33*'UNIT VALUES'!$D$36,T968*'UNIT VALUES'!$D$32*'UNIT VALUES'!$D$36),0)),0)</f>
        <v>0</v>
      </c>
      <c r="AD968" t="str">
        <f t="shared" si="32"/>
        <v>429011</v>
      </c>
    </row>
    <row r="969" spans="1:30" x14ac:dyDescent="0.25">
      <c r="A969" s="176" t="s">
        <v>6534</v>
      </c>
      <c r="B969" s="176" t="s">
        <v>2534</v>
      </c>
      <c r="C969" s="176" t="s">
        <v>99</v>
      </c>
      <c r="D969" s="176" t="s">
        <v>100</v>
      </c>
      <c r="E969" s="176" t="s">
        <v>2535</v>
      </c>
      <c r="F969" s="176" t="s">
        <v>2214</v>
      </c>
      <c r="G969" s="176" t="s">
        <v>1610</v>
      </c>
      <c r="H969" s="176" t="s">
        <v>23</v>
      </c>
      <c r="I969" s="176" t="s">
        <v>23</v>
      </c>
      <c r="J969" s="176" t="s">
        <v>4661</v>
      </c>
      <c r="K969" s="176" t="s">
        <v>3331</v>
      </c>
      <c r="L969" s="176" t="s">
        <v>6535</v>
      </c>
      <c r="M969" s="177">
        <v>368079</v>
      </c>
      <c r="N969" s="177">
        <v>368079</v>
      </c>
      <c r="O969" s="177">
        <v>512299</v>
      </c>
      <c r="P969" s="177">
        <v>0</v>
      </c>
      <c r="Q969" s="177">
        <v>26560</v>
      </c>
      <c r="R969" s="177">
        <v>23435</v>
      </c>
      <c r="S969" s="177">
        <v>1671</v>
      </c>
      <c r="T969" s="24">
        <f>IF(P969&gt;0, ROUND(IF(IF(OR(C969="51", C969="52", C969="66"), (L969*'UNIT VALUES'!$C$26)-CALCS!P969,0)&gt;0, IF(OR(C969="51", C969="52", C969="66"), (L969*'UNIT VALUES'!$C$26)-CALCS!P969,0), 0), 0), ROUND(IF(IF(OR(C969="51", C969="52", C969="66"), (L969*'UNIT VALUES'!$C$26)-CALCS!O969,0)&gt;0, IF(OR(C969="51", C969="52", C969="66"), (L969*'UNIT VALUES'!$C$26)-CALCS!O969,0), 0), 0))</f>
        <v>0</v>
      </c>
      <c r="U969" s="25">
        <f>IF(C969="22", (O969*'UNIT VALUES'!$D$38)+(Q969*'UNIT VALUES'!$D$39)+(S969*'UNIT VALUES'!$D$40), (O969*'UNIT VALUES'!$D$28)+(Q969*'UNIT VALUES'!$D$29)+(S969*'UNIT VALUES'!$D$30))</f>
        <v>2079962.5341051258</v>
      </c>
      <c r="V969" s="25">
        <f>IF(C969="22",(O969*'UNIT VALUES'!$D$41)+(Q969*'UNIT VALUES'!$D$42)+(R969*'UNIT VALUES'!$D$43),IF(C969="66",(Q969*'UNIT VALUES'!$D$31)+(T969*'UNIT VALUES'!$D$33)+(R969*'UNIT VALUES'!$D$34),(Q969*'UNIT VALUES'!$D$31)+(T969*'UNIT VALUES'!$D$32)+(R969*'UNIT VALUES'!$D$34)))</f>
        <v>2363568.3288278347</v>
      </c>
      <c r="W969" s="25">
        <f t="shared" si="31"/>
        <v>2363568</v>
      </c>
      <c r="X969" s="30">
        <f>ROUND(IF(C969="22", W969*'UNIT VALUES'!$D$44, W969*'UNIT VALUES'!$D$36), 0)</f>
        <v>2066233</v>
      </c>
      <c r="Y969" s="168">
        <f>ROUND(IF(C969="22", IF(U969&gt;V969,O969*'UNIT VALUES'!$D$38*'UNIT VALUES'!$D$44,O969*'UNIT VALUES'!$D$41*'UNIT VALUES'!$D$44),IF(U969&gt;V969, O969*'UNIT VALUES'!$D$28*'UNIT VALUES'!$D$36,0)), 0)</f>
        <v>0</v>
      </c>
      <c r="Z969" s="168">
        <f>ROUND(IF(C969="22", IF(U969&gt;V969,Q969*'UNIT VALUES'!$D$39*'UNIT VALUES'!$D$44,Q969*'UNIT VALUES'!$D$42*'UNIT VALUES'!$D$44), IF(U969&gt;V969, Q969*'UNIT VALUES'!$D$29*'UNIT VALUES'!$D$36, Q969*'UNIT VALUES'!$D$31*'UNIT VALUES'!$D$36)),0)</f>
        <v>389028</v>
      </c>
      <c r="AA969" s="168">
        <f>ROUND(IF(C969="22", IF(U969&gt;V969,0,R969*'UNIT VALUES'!$D$43*'UNIT VALUES'!$D$44),IF(CALCS!U969&gt;CALCS!V969,0,CALCS!R969*'UNIT VALUES'!$D$34*'UNIT VALUES'!$D$36)), 0)</f>
        <v>1677205</v>
      </c>
      <c r="AB969" s="168">
        <f>ROUND(IF(C969="22",IF(U969&gt;V969,S969*'UNIT VALUES'!$D$40*'UNIT VALUES'!$D$44,0),IF(U969&gt;V969,S969*'UNIT VALUES'!$D$30*'UNIT VALUES'!$D$36)), 0)</f>
        <v>0</v>
      </c>
      <c r="AC969" s="168">
        <f>ROUND(IF(U969&gt;V969,0,IF(T969&gt;1, IF(C969="66", T969*'UNIT VALUES'!$D$33*'UNIT VALUES'!$D$36,T969*'UNIT VALUES'!$D$32*'UNIT VALUES'!$D$36),0)),0)</f>
        <v>0</v>
      </c>
      <c r="AD969" t="str">
        <f t="shared" si="32"/>
        <v>429017</v>
      </c>
    </row>
    <row r="970" spans="1:30" x14ac:dyDescent="0.25">
      <c r="A970" s="176" t="s">
        <v>6536</v>
      </c>
      <c r="B970" s="176" t="s">
        <v>2534</v>
      </c>
      <c r="C970" s="176" t="s">
        <v>99</v>
      </c>
      <c r="D970" s="176" t="s">
        <v>100</v>
      </c>
      <c r="E970" s="176" t="s">
        <v>2535</v>
      </c>
      <c r="F970" s="176" t="s">
        <v>749</v>
      </c>
      <c r="G970" s="176" t="s">
        <v>247</v>
      </c>
      <c r="H970" s="176" t="s">
        <v>23</v>
      </c>
      <c r="I970" s="176" t="s">
        <v>23</v>
      </c>
      <c r="J970" s="176" t="s">
        <v>4661</v>
      </c>
      <c r="K970" s="176" t="s">
        <v>3331</v>
      </c>
      <c r="L970" s="176" t="s">
        <v>6537</v>
      </c>
      <c r="M970" s="177">
        <v>316660</v>
      </c>
      <c r="N970" s="177">
        <v>316660</v>
      </c>
      <c r="O970" s="177">
        <v>516312</v>
      </c>
      <c r="P970" s="177">
        <v>0</v>
      </c>
      <c r="Q970" s="177">
        <v>35053</v>
      </c>
      <c r="R970" s="177">
        <v>28612</v>
      </c>
      <c r="S970" s="177">
        <v>2085</v>
      </c>
      <c r="T970" s="24">
        <f>IF(P970&gt;0, ROUND(IF(IF(OR(C970="51", C970="52", C970="66"), (L970*'UNIT VALUES'!$C$26)-CALCS!P970,0)&gt;0, IF(OR(C970="51", C970="52", C970="66"), (L970*'UNIT VALUES'!$C$26)-CALCS!P970,0), 0), 0), ROUND(IF(IF(OR(C970="51", C970="52", C970="66"), (L970*'UNIT VALUES'!$C$26)-CALCS!O970,0)&gt;0, IF(OR(C970="51", C970="52", C970="66"), (L970*'UNIT VALUES'!$C$26)-CALCS!O970,0), 0), 0))</f>
        <v>0</v>
      </c>
      <c r="U970" s="25">
        <f>IF(C970="22", (O970*'UNIT VALUES'!$D$38)+(Q970*'UNIT VALUES'!$D$39)+(S970*'UNIT VALUES'!$D$40), (O970*'UNIT VALUES'!$D$28)+(Q970*'UNIT VALUES'!$D$29)+(S970*'UNIT VALUES'!$D$30))</f>
        <v>2393059.8165328288</v>
      </c>
      <c r="V970" s="25">
        <f>IF(C970="22",(O970*'UNIT VALUES'!$D$41)+(Q970*'UNIT VALUES'!$D$42)+(R970*'UNIT VALUES'!$D$43),IF(C970="66",(Q970*'UNIT VALUES'!$D$31)+(T970*'UNIT VALUES'!$D$33)+(R970*'UNIT VALUES'!$D$34),(Q970*'UNIT VALUES'!$D$31)+(T970*'UNIT VALUES'!$D$32)+(R970*'UNIT VALUES'!$D$34)))</f>
        <v>2929694.2510467879</v>
      </c>
      <c r="W970" s="25">
        <f t="shared" si="31"/>
        <v>2929694</v>
      </c>
      <c r="X970" s="30">
        <f>ROUND(IF(C970="22", W970*'UNIT VALUES'!$D$44, W970*'UNIT VALUES'!$D$36), 0)</f>
        <v>2561140</v>
      </c>
      <c r="Y970" s="168">
        <f>ROUND(IF(C970="22", IF(U970&gt;V970,O970*'UNIT VALUES'!$D$38*'UNIT VALUES'!$D$44,O970*'UNIT VALUES'!$D$41*'UNIT VALUES'!$D$44),IF(U970&gt;V970, O970*'UNIT VALUES'!$D$28*'UNIT VALUES'!$D$36,0)), 0)</f>
        <v>0</v>
      </c>
      <c r="Z970" s="168">
        <f>ROUND(IF(C970="22", IF(U970&gt;V970,Q970*'UNIT VALUES'!$D$39*'UNIT VALUES'!$D$44,Q970*'UNIT VALUES'!$D$42*'UNIT VALUES'!$D$44), IF(U970&gt;V970, Q970*'UNIT VALUES'!$D$29*'UNIT VALUES'!$D$36, Q970*'UNIT VALUES'!$D$31*'UNIT VALUES'!$D$36)),0)</f>
        <v>513426</v>
      </c>
      <c r="AA970" s="168">
        <f>ROUND(IF(C970="22", IF(U970&gt;V970,0,R970*'UNIT VALUES'!$D$43*'UNIT VALUES'!$D$44),IF(CALCS!U970&gt;CALCS!V970,0,CALCS!R970*'UNIT VALUES'!$D$34*'UNIT VALUES'!$D$36)), 0)</f>
        <v>2047714</v>
      </c>
      <c r="AB970" s="168">
        <f>ROUND(IF(C970="22",IF(U970&gt;V970,S970*'UNIT VALUES'!$D$40*'UNIT VALUES'!$D$44,0),IF(U970&gt;V970,S970*'UNIT VALUES'!$D$30*'UNIT VALUES'!$D$36)), 0)</f>
        <v>0</v>
      </c>
      <c r="AC970" s="168">
        <f>ROUND(IF(U970&gt;V970,0,IF(T970&gt;1, IF(C970="66", T970*'UNIT VALUES'!$D$33*'UNIT VALUES'!$D$36,T970*'UNIT VALUES'!$D$32*'UNIT VALUES'!$D$36),0)),0)</f>
        <v>0</v>
      </c>
      <c r="AD970" t="str">
        <f t="shared" si="32"/>
        <v>429029</v>
      </c>
    </row>
    <row r="971" spans="1:30" x14ac:dyDescent="0.25">
      <c r="A971" s="176" t="s">
        <v>5874</v>
      </c>
      <c r="B971" s="176" t="s">
        <v>2534</v>
      </c>
      <c r="C971" s="176" t="s">
        <v>99</v>
      </c>
      <c r="D971" s="176" t="s">
        <v>100</v>
      </c>
      <c r="E971" s="176" t="s">
        <v>2535</v>
      </c>
      <c r="F971" s="176" t="s">
        <v>753</v>
      </c>
      <c r="G971" s="176" t="s">
        <v>754</v>
      </c>
      <c r="H971" s="176" t="s">
        <v>23</v>
      </c>
      <c r="I971" s="176" t="s">
        <v>23</v>
      </c>
      <c r="J971" s="176" t="s">
        <v>2553</v>
      </c>
      <c r="K971" s="176" t="s">
        <v>3331</v>
      </c>
      <c r="L971" s="176" t="s">
        <v>6538</v>
      </c>
      <c r="M971" s="177">
        <v>0</v>
      </c>
      <c r="N971" s="177">
        <v>0</v>
      </c>
      <c r="O971" s="177">
        <v>200842</v>
      </c>
      <c r="P971" s="177">
        <v>0</v>
      </c>
      <c r="Q971" s="177">
        <v>16197</v>
      </c>
      <c r="R971" s="177">
        <v>13278</v>
      </c>
      <c r="S971" s="177">
        <v>743</v>
      </c>
      <c r="T971" s="24">
        <f>IF(P971&gt;0, ROUND(IF(IF(OR(C971="51", C971="52", C971="66"), (L971*'UNIT VALUES'!$C$26)-CALCS!P971,0)&gt;0, IF(OR(C971="51", C971="52", C971="66"), (L971*'UNIT VALUES'!$C$26)-CALCS!P971,0), 0), 0), ROUND(IF(IF(OR(C971="51", C971="52", C971="66"), (L971*'UNIT VALUES'!$C$26)-CALCS!O971,0)&gt;0, IF(OR(C971="51", C971="52", C971="66"), (L971*'UNIT VALUES'!$C$26)-CALCS!O971,0), 0), 0))</f>
        <v>0</v>
      </c>
      <c r="U971" s="25">
        <f>IF(C971="22", (O971*'UNIT VALUES'!$D$38)+(Q971*'UNIT VALUES'!$D$39)+(S971*'UNIT VALUES'!$D$40), (O971*'UNIT VALUES'!$D$28)+(Q971*'UNIT VALUES'!$D$29)+(S971*'UNIT VALUES'!$D$30))</f>
        <v>991307.82865964121</v>
      </c>
      <c r="V971" s="25">
        <f>IF(C971="22",(O971*'UNIT VALUES'!$D$41)+(Q971*'UNIT VALUES'!$D$42)+(R971*'UNIT VALUES'!$D$43),IF(C971="66",(Q971*'UNIT VALUES'!$D$31)+(T971*'UNIT VALUES'!$D$33)+(R971*'UNIT VALUES'!$D$34),(Q971*'UNIT VALUES'!$D$31)+(T971*'UNIT VALUES'!$D$32)+(R971*'UNIT VALUES'!$D$34)))</f>
        <v>1358411.989887133</v>
      </c>
      <c r="W971" s="25">
        <f t="shared" si="31"/>
        <v>1358412</v>
      </c>
      <c r="X971" s="30">
        <f>ROUND(IF(C971="22", W971*'UNIT VALUES'!$D$44, W971*'UNIT VALUES'!$D$36), 0)</f>
        <v>1187525</v>
      </c>
      <c r="Y971" s="168">
        <f>ROUND(IF(C971="22", IF(U971&gt;V971,O971*'UNIT VALUES'!$D$38*'UNIT VALUES'!$D$44,O971*'UNIT VALUES'!$D$41*'UNIT VALUES'!$D$44),IF(U971&gt;V971, O971*'UNIT VALUES'!$D$28*'UNIT VALUES'!$D$36,0)), 0)</f>
        <v>0</v>
      </c>
      <c r="Z971" s="168">
        <f>ROUND(IF(C971="22", IF(U971&gt;V971,Q971*'UNIT VALUES'!$D$39*'UNIT VALUES'!$D$44,Q971*'UNIT VALUES'!$D$42*'UNIT VALUES'!$D$44), IF(U971&gt;V971, Q971*'UNIT VALUES'!$D$29*'UNIT VALUES'!$D$36, Q971*'UNIT VALUES'!$D$31*'UNIT VALUES'!$D$36)),0)</f>
        <v>237240</v>
      </c>
      <c r="AA971" s="168">
        <f>ROUND(IF(C971="22", IF(U971&gt;V971,0,R971*'UNIT VALUES'!$D$43*'UNIT VALUES'!$D$44),IF(CALCS!U971&gt;CALCS!V971,0,CALCS!R971*'UNIT VALUES'!$D$34*'UNIT VALUES'!$D$36)), 0)</f>
        <v>950285</v>
      </c>
      <c r="AB971" s="168">
        <f>ROUND(IF(C971="22",IF(U971&gt;V971,S971*'UNIT VALUES'!$D$40*'UNIT VALUES'!$D$44,0),IF(U971&gt;V971,S971*'UNIT VALUES'!$D$30*'UNIT VALUES'!$D$36)), 0)</f>
        <v>0</v>
      </c>
      <c r="AC971" s="168">
        <f>ROUND(IF(U971&gt;V971,0,IF(T971&gt;1, IF(C971="66", T971*'UNIT VALUES'!$D$33*'UNIT VALUES'!$D$36,T971*'UNIT VALUES'!$D$32*'UNIT VALUES'!$D$36),0)),0)</f>
        <v>0</v>
      </c>
      <c r="AD971" t="str">
        <f t="shared" si="32"/>
        <v>429041</v>
      </c>
    </row>
    <row r="972" spans="1:30" x14ac:dyDescent="0.25">
      <c r="A972" s="176" t="s">
        <v>6539</v>
      </c>
      <c r="B972" s="176" t="s">
        <v>2534</v>
      </c>
      <c r="C972" s="176" t="s">
        <v>99</v>
      </c>
      <c r="D972" s="176" t="s">
        <v>100</v>
      </c>
      <c r="E972" s="176" t="s">
        <v>2535</v>
      </c>
      <c r="F972" s="176" t="s">
        <v>1424</v>
      </c>
      <c r="G972" s="176" t="s">
        <v>1338</v>
      </c>
      <c r="H972" s="176" t="s">
        <v>23</v>
      </c>
      <c r="I972" s="176" t="s">
        <v>23</v>
      </c>
      <c r="J972" s="176" t="s">
        <v>2553</v>
      </c>
      <c r="K972" s="176" t="s">
        <v>3331</v>
      </c>
      <c r="L972" s="176" t="s">
        <v>6540</v>
      </c>
      <c r="M972" s="177">
        <v>0</v>
      </c>
      <c r="N972" s="177">
        <v>0</v>
      </c>
      <c r="O972" s="177">
        <v>214760</v>
      </c>
      <c r="P972" s="177">
        <v>0</v>
      </c>
      <c r="Q972" s="177">
        <v>20543</v>
      </c>
      <c r="R972" s="177">
        <v>15324</v>
      </c>
      <c r="S972" s="177">
        <v>936</v>
      </c>
      <c r="T972" s="24">
        <f>IF(P972&gt;0, ROUND(IF(IF(OR(C972="51", C972="52", C972="66"), (L972*'UNIT VALUES'!$C$26)-CALCS!P972,0)&gt;0, IF(OR(C972="51", C972="52", C972="66"), (L972*'UNIT VALUES'!$C$26)-CALCS!P972,0), 0), 0), ROUND(IF(IF(OR(C972="51", C972="52", C972="66"), (L972*'UNIT VALUES'!$C$26)-CALCS!O972,0)&gt;0, IF(OR(C972="51", C972="52", C972="66"), (L972*'UNIT VALUES'!$C$26)-CALCS!O972,0), 0), 0))</f>
        <v>2917</v>
      </c>
      <c r="U972" s="25">
        <f>IF(C972="22", (O972*'UNIT VALUES'!$D$38)+(Q972*'UNIT VALUES'!$D$39)+(S972*'UNIT VALUES'!$D$40), (O972*'UNIT VALUES'!$D$28)+(Q972*'UNIT VALUES'!$D$29)+(S972*'UNIT VALUES'!$D$30))</f>
        <v>1173123.2437191466</v>
      </c>
      <c r="V972" s="25">
        <f>IF(C972="22",(O972*'UNIT VALUES'!$D$41)+(Q972*'UNIT VALUES'!$D$42)+(R972*'UNIT VALUES'!$D$43),IF(C972="66",(Q972*'UNIT VALUES'!$D$31)+(T972*'UNIT VALUES'!$D$33)+(R972*'UNIT VALUES'!$D$34),(Q972*'UNIT VALUES'!$D$31)+(T972*'UNIT VALUES'!$D$32)+(R972*'UNIT VALUES'!$D$34)))</f>
        <v>1632079.3716033958</v>
      </c>
      <c r="W972" s="25">
        <f t="shared" si="31"/>
        <v>1632079</v>
      </c>
      <c r="X972" s="30">
        <f>ROUND(IF(C972="22", W972*'UNIT VALUES'!$D$44, W972*'UNIT VALUES'!$D$36), 0)</f>
        <v>1426764</v>
      </c>
      <c r="Y972" s="168">
        <f>ROUND(IF(C972="22", IF(U972&gt;V972,O972*'UNIT VALUES'!$D$38*'UNIT VALUES'!$D$44,O972*'UNIT VALUES'!$D$41*'UNIT VALUES'!$D$44),IF(U972&gt;V972, O972*'UNIT VALUES'!$D$28*'UNIT VALUES'!$D$36,0)), 0)</f>
        <v>0</v>
      </c>
      <c r="Z972" s="168">
        <f>ROUND(IF(C972="22", IF(U972&gt;V972,Q972*'UNIT VALUES'!$D$39*'UNIT VALUES'!$D$44,Q972*'UNIT VALUES'!$D$42*'UNIT VALUES'!$D$44), IF(U972&gt;V972, Q972*'UNIT VALUES'!$D$29*'UNIT VALUES'!$D$36, Q972*'UNIT VALUES'!$D$31*'UNIT VALUES'!$D$36)),0)</f>
        <v>300896</v>
      </c>
      <c r="AA972" s="168">
        <f>ROUND(IF(C972="22", IF(U972&gt;V972,0,R972*'UNIT VALUES'!$D$43*'UNIT VALUES'!$D$44),IF(CALCS!U972&gt;CALCS!V972,0,CALCS!R972*'UNIT VALUES'!$D$34*'UNIT VALUES'!$D$36)), 0)</f>
        <v>1096714</v>
      </c>
      <c r="AB972" s="168">
        <f>ROUND(IF(C972="22",IF(U972&gt;V972,S972*'UNIT VALUES'!$D$40*'UNIT VALUES'!$D$44,0),IF(U972&gt;V972,S972*'UNIT VALUES'!$D$30*'UNIT VALUES'!$D$36)), 0)</f>
        <v>0</v>
      </c>
      <c r="AC972" s="168">
        <f>ROUND(IF(U972&gt;V972,0,IF(T972&gt;1, IF(C972="66", T972*'UNIT VALUES'!$D$33*'UNIT VALUES'!$D$36,T972*'UNIT VALUES'!$D$32*'UNIT VALUES'!$D$36),0)),0)</f>
        <v>29155</v>
      </c>
      <c r="AD972" t="str">
        <f t="shared" si="32"/>
        <v>429043</v>
      </c>
    </row>
    <row r="973" spans="1:30" x14ac:dyDescent="0.25">
      <c r="A973" s="176" t="s">
        <v>6541</v>
      </c>
      <c r="B973" s="176" t="s">
        <v>2534</v>
      </c>
      <c r="C973" s="176" t="s">
        <v>99</v>
      </c>
      <c r="D973" s="176" t="s">
        <v>100</v>
      </c>
      <c r="E973" s="176" t="s">
        <v>2535</v>
      </c>
      <c r="F973" s="176" t="s">
        <v>2633</v>
      </c>
      <c r="G973" s="176" t="s">
        <v>112</v>
      </c>
      <c r="H973" s="176" t="s">
        <v>23</v>
      </c>
      <c r="I973" s="176" t="s">
        <v>23</v>
      </c>
      <c r="J973" s="176" t="s">
        <v>2539</v>
      </c>
      <c r="K973" s="176" t="s">
        <v>3331</v>
      </c>
      <c r="L973" s="176" t="s">
        <v>6542</v>
      </c>
      <c r="M973" s="177">
        <v>372810</v>
      </c>
      <c r="N973" s="177">
        <v>372810</v>
      </c>
      <c r="O973" s="177">
        <v>397756</v>
      </c>
      <c r="P973" s="177">
        <v>0</v>
      </c>
      <c r="Q973" s="177">
        <v>32066</v>
      </c>
      <c r="R973" s="177">
        <v>28320</v>
      </c>
      <c r="S973" s="177">
        <v>1390</v>
      </c>
      <c r="T973" s="24">
        <f>IF(P973&gt;0, ROUND(IF(IF(OR(C973="51", C973="52", C973="66"), (L973*'UNIT VALUES'!$C$26)-CALCS!P973,0)&gt;0, IF(OR(C973="51", C973="52", C973="66"), (L973*'UNIT VALUES'!$C$26)-CALCS!P973,0), 0), 0), ROUND(IF(IF(OR(C973="51", C973="52", C973="66"), (L973*'UNIT VALUES'!$C$26)-CALCS!O973,0)&gt;0, IF(OR(C973="51", C973="52", C973="66"), (L973*'UNIT VALUES'!$C$26)-CALCS!O973,0), 0), 0))</f>
        <v>111443</v>
      </c>
      <c r="U973" s="25">
        <f>IF(C973="22", (O973*'UNIT VALUES'!$D$38)+(Q973*'UNIT VALUES'!$D$39)+(S973*'UNIT VALUES'!$D$40), (O973*'UNIT VALUES'!$D$28)+(Q973*'UNIT VALUES'!$D$29)+(S973*'UNIT VALUES'!$D$30))</f>
        <v>1949614.8020745076</v>
      </c>
      <c r="V973" s="25">
        <f>IF(C973="22",(O973*'UNIT VALUES'!$D$41)+(Q973*'UNIT VALUES'!$D$42)+(R973*'UNIT VALUES'!$D$43),IF(C973="66",(Q973*'UNIT VALUES'!$D$31)+(T973*'UNIT VALUES'!$D$33)+(R973*'UNIT VALUES'!$D$34),(Q973*'UNIT VALUES'!$D$31)+(T973*'UNIT VALUES'!$D$32)+(R973*'UNIT VALUES'!$D$34)))</f>
        <v>4129878.207189702</v>
      </c>
      <c r="W973" s="25">
        <f t="shared" si="31"/>
        <v>4129878</v>
      </c>
      <c r="X973" s="30">
        <f>ROUND(IF(C973="22", W973*'UNIT VALUES'!$D$44, W973*'UNIT VALUES'!$D$36), 0)</f>
        <v>3610342</v>
      </c>
      <c r="Y973" s="168">
        <f>ROUND(IF(C973="22", IF(U973&gt;V973,O973*'UNIT VALUES'!$D$38*'UNIT VALUES'!$D$44,O973*'UNIT VALUES'!$D$41*'UNIT VALUES'!$D$44),IF(U973&gt;V973, O973*'UNIT VALUES'!$D$28*'UNIT VALUES'!$D$36,0)), 0)</f>
        <v>0</v>
      </c>
      <c r="Z973" s="168">
        <f>ROUND(IF(C973="22", IF(U973&gt;V973,Q973*'UNIT VALUES'!$D$39*'UNIT VALUES'!$D$44,Q973*'UNIT VALUES'!$D$42*'UNIT VALUES'!$D$44), IF(U973&gt;V973, Q973*'UNIT VALUES'!$D$29*'UNIT VALUES'!$D$36, Q973*'UNIT VALUES'!$D$31*'UNIT VALUES'!$D$36)),0)</f>
        <v>469675</v>
      </c>
      <c r="AA973" s="168">
        <f>ROUND(IF(C973="22", IF(U973&gt;V973,0,R973*'UNIT VALUES'!$D$43*'UNIT VALUES'!$D$44),IF(CALCS!U973&gt;CALCS!V973,0,CALCS!R973*'UNIT VALUES'!$D$34*'UNIT VALUES'!$D$36)), 0)</f>
        <v>2026816</v>
      </c>
      <c r="AB973" s="168">
        <f>ROUND(IF(C973="22",IF(U973&gt;V973,S973*'UNIT VALUES'!$D$40*'UNIT VALUES'!$D$44,0),IF(U973&gt;V973,S973*'UNIT VALUES'!$D$30*'UNIT VALUES'!$D$36)), 0)</f>
        <v>0</v>
      </c>
      <c r="AC973" s="168">
        <f>ROUND(IF(U973&gt;V973,0,IF(T973&gt;1, IF(C973="66", T973*'UNIT VALUES'!$D$33*'UNIT VALUES'!$D$36,T973*'UNIT VALUES'!$D$32*'UNIT VALUES'!$D$36),0)),0)</f>
        <v>1113850</v>
      </c>
      <c r="AD973" t="str">
        <f t="shared" si="32"/>
        <v>429045</v>
      </c>
    </row>
    <row r="974" spans="1:30" x14ac:dyDescent="0.25">
      <c r="A974" s="176" t="s">
        <v>6543</v>
      </c>
      <c r="B974" s="176" t="s">
        <v>2534</v>
      </c>
      <c r="C974" s="176" t="s">
        <v>99</v>
      </c>
      <c r="D974" s="176" t="s">
        <v>100</v>
      </c>
      <c r="E974" s="176" t="s">
        <v>2535</v>
      </c>
      <c r="F974" s="176" t="s">
        <v>762</v>
      </c>
      <c r="G974" s="176" t="s">
        <v>243</v>
      </c>
      <c r="H974" s="176" t="s">
        <v>23</v>
      </c>
      <c r="I974" s="176" t="s">
        <v>23</v>
      </c>
      <c r="J974" s="176" t="s">
        <v>2576</v>
      </c>
      <c r="K974" s="176" t="s">
        <v>3331</v>
      </c>
      <c r="L974" s="176" t="s">
        <v>6544</v>
      </c>
      <c r="M974" s="177">
        <v>307693</v>
      </c>
      <c r="N974" s="177">
        <v>307633</v>
      </c>
      <c r="O974" s="177">
        <v>479296</v>
      </c>
      <c r="P974" s="177">
        <v>0</v>
      </c>
      <c r="Q974" s="177">
        <v>39275</v>
      </c>
      <c r="R974" s="177">
        <v>31968</v>
      </c>
      <c r="S974" s="177">
        <v>2906</v>
      </c>
      <c r="T974" s="24">
        <f>IF(P974&gt;0, ROUND(IF(IF(OR(C974="51", C974="52", C974="66"), (L974*'UNIT VALUES'!$C$26)-CALCS!P974,0)&gt;0, IF(OR(C974="51", C974="52", C974="66"), (L974*'UNIT VALUES'!$C$26)-CALCS!P974,0), 0), 0), ROUND(IF(IF(OR(C974="51", C974="52", C974="66"), (L974*'UNIT VALUES'!$C$26)-CALCS!O974,0)&gt;0, IF(OR(C974="51", C974="52", C974="66"), (L974*'UNIT VALUES'!$C$26)-CALCS!O974,0), 0), 0))</f>
        <v>0</v>
      </c>
      <c r="U974" s="25">
        <f>IF(C974="22", (O974*'UNIT VALUES'!$D$38)+(Q974*'UNIT VALUES'!$D$39)+(S974*'UNIT VALUES'!$D$40), (O974*'UNIT VALUES'!$D$28)+(Q974*'UNIT VALUES'!$D$29)+(S974*'UNIT VALUES'!$D$30))</f>
        <v>2568000.0251301443</v>
      </c>
      <c r="V974" s="25">
        <f>IF(C974="22",(O974*'UNIT VALUES'!$D$41)+(Q974*'UNIT VALUES'!$D$42)+(R974*'UNIT VALUES'!$D$43),IF(C974="66",(Q974*'UNIT VALUES'!$D$31)+(T974*'UNIT VALUES'!$D$33)+(R974*'UNIT VALUES'!$D$34),(Q974*'UNIT VALUES'!$D$31)+(T974*'UNIT VALUES'!$D$32)+(R974*'UNIT VALUES'!$D$34)))</f>
        <v>3275179.8100513062</v>
      </c>
      <c r="W974" s="25">
        <f t="shared" si="31"/>
        <v>3275180</v>
      </c>
      <c r="X974" s="30">
        <f>ROUND(IF(C974="22", W974*'UNIT VALUES'!$D$44, W974*'UNIT VALUES'!$D$36), 0)</f>
        <v>2863164</v>
      </c>
      <c r="Y974" s="168">
        <f>ROUND(IF(C974="22", IF(U974&gt;V974,O974*'UNIT VALUES'!$D$38*'UNIT VALUES'!$D$44,O974*'UNIT VALUES'!$D$41*'UNIT VALUES'!$D$44),IF(U974&gt;V974, O974*'UNIT VALUES'!$D$28*'UNIT VALUES'!$D$36,0)), 0)</f>
        <v>0</v>
      </c>
      <c r="Z974" s="168">
        <f>ROUND(IF(C974="22", IF(U974&gt;V974,Q974*'UNIT VALUES'!$D$39*'UNIT VALUES'!$D$44,Q974*'UNIT VALUES'!$D$42*'UNIT VALUES'!$D$44), IF(U974&gt;V974, Q974*'UNIT VALUES'!$D$29*'UNIT VALUES'!$D$36, Q974*'UNIT VALUES'!$D$31*'UNIT VALUES'!$D$36)),0)</f>
        <v>575266</v>
      </c>
      <c r="AA974" s="168">
        <f>ROUND(IF(C974="22", IF(U974&gt;V974,0,R974*'UNIT VALUES'!$D$43*'UNIT VALUES'!$D$44),IF(CALCS!U974&gt;CALCS!V974,0,CALCS!R974*'UNIT VALUES'!$D$34*'UNIT VALUES'!$D$36)), 0)</f>
        <v>2287898</v>
      </c>
      <c r="AB974" s="168">
        <f>ROUND(IF(C974="22",IF(U974&gt;V974,S974*'UNIT VALUES'!$D$40*'UNIT VALUES'!$D$44,0),IF(U974&gt;V974,S974*'UNIT VALUES'!$D$30*'UNIT VALUES'!$D$36)), 0)</f>
        <v>0</v>
      </c>
      <c r="AC974" s="168">
        <f>ROUND(IF(U974&gt;V974,0,IF(T974&gt;1, IF(C974="66", T974*'UNIT VALUES'!$D$33*'UNIT VALUES'!$D$36,T974*'UNIT VALUES'!$D$32*'UNIT VALUES'!$D$36),0)),0)</f>
        <v>0</v>
      </c>
      <c r="AD974" t="str">
        <f t="shared" si="32"/>
        <v>429071</v>
      </c>
    </row>
    <row r="975" spans="1:30" x14ac:dyDescent="0.25">
      <c r="A975" s="176" t="s">
        <v>6545</v>
      </c>
      <c r="B975" s="176" t="s">
        <v>2534</v>
      </c>
      <c r="C975" s="176" t="s">
        <v>99</v>
      </c>
      <c r="D975" s="176" t="s">
        <v>100</v>
      </c>
      <c r="E975" s="176" t="s">
        <v>2535</v>
      </c>
      <c r="F975" s="176" t="s">
        <v>765</v>
      </c>
      <c r="G975" s="176" t="s">
        <v>66</v>
      </c>
      <c r="H975" s="176" t="s">
        <v>23</v>
      </c>
      <c r="I975" s="176" t="s">
        <v>23</v>
      </c>
      <c r="J975" s="176" t="s">
        <v>2541</v>
      </c>
      <c r="K975" s="176" t="s">
        <v>3331</v>
      </c>
      <c r="L975" s="176" t="s">
        <v>6546</v>
      </c>
      <c r="M975" s="177">
        <v>0</v>
      </c>
      <c r="N975" s="177">
        <v>0</v>
      </c>
      <c r="O975" s="177">
        <v>219045</v>
      </c>
      <c r="P975" s="177">
        <v>0</v>
      </c>
      <c r="Q975" s="177">
        <v>12889</v>
      </c>
      <c r="R975" s="177">
        <v>14508</v>
      </c>
      <c r="S975" s="177">
        <v>689</v>
      </c>
      <c r="T975" s="24">
        <f>IF(P975&gt;0, ROUND(IF(IF(OR(C975="51", C975="52", C975="66"), (L975*'UNIT VALUES'!$C$26)-CALCS!P975,0)&gt;0, IF(OR(C975="51", C975="52", C975="66"), (L975*'UNIT VALUES'!$C$26)-CALCS!P975,0), 0), 0), ROUND(IF(IF(OR(C975="51", C975="52", C975="66"), (L975*'UNIT VALUES'!$C$26)-CALCS!O975,0)&gt;0, IF(OR(C975="51", C975="52", C975="66"), (L975*'UNIT VALUES'!$C$26)-CALCS!O975,0), 0), 0))</f>
        <v>0</v>
      </c>
      <c r="U975" s="25">
        <f>IF(C975="22", (O975*'UNIT VALUES'!$D$38)+(Q975*'UNIT VALUES'!$D$39)+(S975*'UNIT VALUES'!$D$40), (O975*'UNIT VALUES'!$D$28)+(Q975*'UNIT VALUES'!$D$29)+(S975*'UNIT VALUES'!$D$30))</f>
        <v>927975.94710743602</v>
      </c>
      <c r="V975" s="25">
        <f>IF(C975="22",(O975*'UNIT VALUES'!$D$41)+(Q975*'UNIT VALUES'!$D$42)+(R975*'UNIT VALUES'!$D$43),IF(C975="66",(Q975*'UNIT VALUES'!$D$31)+(T975*'UNIT VALUES'!$D$33)+(R975*'UNIT VALUES'!$D$34),(Q975*'UNIT VALUES'!$D$31)+(T975*'UNIT VALUES'!$D$32)+(R975*'UNIT VALUES'!$D$34)))</f>
        <v>1403683.4835427881</v>
      </c>
      <c r="W975" s="25">
        <f t="shared" si="31"/>
        <v>1403683</v>
      </c>
      <c r="X975" s="30">
        <f>ROUND(IF(C975="22", W975*'UNIT VALUES'!$D$44, W975*'UNIT VALUES'!$D$36), 0)</f>
        <v>1227100</v>
      </c>
      <c r="Y975" s="168">
        <f>ROUND(IF(C975="22", IF(U975&gt;V975,O975*'UNIT VALUES'!$D$38*'UNIT VALUES'!$D$44,O975*'UNIT VALUES'!$D$41*'UNIT VALUES'!$D$44),IF(U975&gt;V975, O975*'UNIT VALUES'!$D$28*'UNIT VALUES'!$D$36,0)), 0)</f>
        <v>0</v>
      </c>
      <c r="Z975" s="168">
        <f>ROUND(IF(C975="22", IF(U975&gt;V975,Q975*'UNIT VALUES'!$D$39*'UNIT VALUES'!$D$44,Q975*'UNIT VALUES'!$D$42*'UNIT VALUES'!$D$44), IF(U975&gt;V975, Q975*'UNIT VALUES'!$D$29*'UNIT VALUES'!$D$36, Q975*'UNIT VALUES'!$D$31*'UNIT VALUES'!$D$36)),0)</f>
        <v>188787</v>
      </c>
      <c r="AA975" s="168">
        <f>ROUND(IF(C975="22", IF(U975&gt;V975,0,R975*'UNIT VALUES'!$D$43*'UNIT VALUES'!$D$44),IF(CALCS!U975&gt;CALCS!V975,0,CALCS!R975*'UNIT VALUES'!$D$34*'UNIT VALUES'!$D$36)), 0)</f>
        <v>1038314</v>
      </c>
      <c r="AB975" s="168">
        <f>ROUND(IF(C975="22",IF(U975&gt;V975,S975*'UNIT VALUES'!$D$40*'UNIT VALUES'!$D$44,0),IF(U975&gt;V975,S975*'UNIT VALUES'!$D$30*'UNIT VALUES'!$D$36)), 0)</f>
        <v>0</v>
      </c>
      <c r="AC975" s="168">
        <f>ROUND(IF(U975&gt;V975,0,IF(T975&gt;1, IF(C975="66", T975*'UNIT VALUES'!$D$33*'UNIT VALUES'!$D$36,T975*'UNIT VALUES'!$D$32*'UNIT VALUES'!$D$36),0)),0)</f>
        <v>0</v>
      </c>
      <c r="AD975" t="str">
        <f t="shared" si="32"/>
        <v>429077</v>
      </c>
    </row>
    <row r="976" spans="1:30" x14ac:dyDescent="0.25">
      <c r="A976" s="176" t="s">
        <v>6547</v>
      </c>
      <c r="B976" s="176" t="s">
        <v>2534</v>
      </c>
      <c r="C976" s="176" t="s">
        <v>99</v>
      </c>
      <c r="D976" s="176" t="s">
        <v>100</v>
      </c>
      <c r="E976" s="176" t="s">
        <v>2535</v>
      </c>
      <c r="F976" s="176" t="s">
        <v>767</v>
      </c>
      <c r="G976" s="176" t="s">
        <v>768</v>
      </c>
      <c r="H976" s="176" t="s">
        <v>23</v>
      </c>
      <c r="I976" s="176" t="s">
        <v>23</v>
      </c>
      <c r="J976" s="176" t="s">
        <v>2568</v>
      </c>
      <c r="K976" s="176" t="s">
        <v>3331</v>
      </c>
      <c r="L976" s="176" t="s">
        <v>6548</v>
      </c>
      <c r="M976" s="177">
        <v>241236</v>
      </c>
      <c r="N976" s="177">
        <v>241236</v>
      </c>
      <c r="O976" s="177">
        <v>233364</v>
      </c>
      <c r="P976" s="177">
        <v>0</v>
      </c>
      <c r="Q976" s="177">
        <v>27801</v>
      </c>
      <c r="R976" s="177">
        <v>35541</v>
      </c>
      <c r="S976" s="177">
        <v>794</v>
      </c>
      <c r="T976" s="24">
        <f>IF(P976&gt;0, ROUND(IF(IF(OR(C976="51", C976="52", C976="66"), (L976*'UNIT VALUES'!$C$26)-CALCS!P976,0)&gt;0, IF(OR(C976="51", C976="52", C976="66"), (L976*'UNIT VALUES'!$C$26)-CALCS!P976,0), 0), 0), ROUND(IF(IF(OR(C976="51", C976="52", C976="66"), (L976*'UNIT VALUES'!$C$26)-CALCS!O976,0)&gt;0, IF(OR(C976="51", C976="52", C976="66"), (L976*'UNIT VALUES'!$C$26)-CALCS!O976,0), 0), 0))</f>
        <v>119495</v>
      </c>
      <c r="U976" s="25">
        <f>IF(C976="22", (O976*'UNIT VALUES'!$D$38)+(Q976*'UNIT VALUES'!$D$39)+(S976*'UNIT VALUES'!$D$40), (O976*'UNIT VALUES'!$D$28)+(Q976*'UNIT VALUES'!$D$29)+(S976*'UNIT VALUES'!$D$30))</f>
        <v>1391313.0629903148</v>
      </c>
      <c r="V976" s="25">
        <f>IF(C976="22",(O976*'UNIT VALUES'!$D$41)+(Q976*'UNIT VALUES'!$D$42)+(R976*'UNIT VALUES'!$D$43),IF(C976="66",(Q976*'UNIT VALUES'!$D$31)+(T976*'UNIT VALUES'!$D$33)+(R976*'UNIT VALUES'!$D$34),(Q976*'UNIT VALUES'!$D$31)+(T976*'UNIT VALUES'!$D$32)+(R976*'UNIT VALUES'!$D$34)))</f>
        <v>4741640.9045721954</v>
      </c>
      <c r="W976" s="25">
        <f t="shared" si="31"/>
        <v>4741641</v>
      </c>
      <c r="X976" s="30">
        <f>ROUND(IF(C976="22", W976*'UNIT VALUES'!$D$44, W976*'UNIT VALUES'!$D$36), 0)</f>
        <v>4145145</v>
      </c>
      <c r="Y976" s="168">
        <f>ROUND(IF(C976="22", IF(U976&gt;V976,O976*'UNIT VALUES'!$D$38*'UNIT VALUES'!$D$44,O976*'UNIT VALUES'!$D$41*'UNIT VALUES'!$D$44),IF(U976&gt;V976, O976*'UNIT VALUES'!$D$28*'UNIT VALUES'!$D$36,0)), 0)</f>
        <v>0</v>
      </c>
      <c r="Z976" s="168">
        <f>ROUND(IF(C976="22", IF(U976&gt;V976,Q976*'UNIT VALUES'!$D$39*'UNIT VALUES'!$D$44,Q976*'UNIT VALUES'!$D$42*'UNIT VALUES'!$D$44), IF(U976&gt;V976, Q976*'UNIT VALUES'!$D$29*'UNIT VALUES'!$D$36, Q976*'UNIT VALUES'!$D$31*'UNIT VALUES'!$D$36)),0)</f>
        <v>407205</v>
      </c>
      <c r="AA976" s="168">
        <f>ROUND(IF(C976="22", IF(U976&gt;V976,0,R976*'UNIT VALUES'!$D$43*'UNIT VALUES'!$D$44),IF(CALCS!U976&gt;CALCS!V976,0,CALCS!R976*'UNIT VALUES'!$D$34*'UNIT VALUES'!$D$36)), 0)</f>
        <v>2543612</v>
      </c>
      <c r="AB976" s="168">
        <f>ROUND(IF(C976="22",IF(U976&gt;V976,S976*'UNIT VALUES'!$D$40*'UNIT VALUES'!$D$44,0),IF(U976&gt;V976,S976*'UNIT VALUES'!$D$30*'UNIT VALUES'!$D$36)), 0)</f>
        <v>0</v>
      </c>
      <c r="AC976" s="168">
        <f>ROUND(IF(U976&gt;V976,0,IF(T976&gt;1, IF(C976="66", T976*'UNIT VALUES'!$D$33*'UNIT VALUES'!$D$36,T976*'UNIT VALUES'!$D$32*'UNIT VALUES'!$D$36),0)),0)</f>
        <v>1194329</v>
      </c>
      <c r="AD976" t="str">
        <f t="shared" si="32"/>
        <v>429079</v>
      </c>
    </row>
    <row r="977" spans="1:30" x14ac:dyDescent="0.25">
      <c r="A977" s="176" t="s">
        <v>5861</v>
      </c>
      <c r="B977" s="176" t="s">
        <v>2534</v>
      </c>
      <c r="C977" s="176" t="s">
        <v>99</v>
      </c>
      <c r="D977" s="176" t="s">
        <v>100</v>
      </c>
      <c r="E977" s="176" t="s">
        <v>2535</v>
      </c>
      <c r="F977" s="176" t="s">
        <v>1539</v>
      </c>
      <c r="G977" s="176" t="s">
        <v>156</v>
      </c>
      <c r="H977" s="176" t="s">
        <v>23</v>
      </c>
      <c r="I977" s="176" t="s">
        <v>23</v>
      </c>
      <c r="J977" s="176" t="s">
        <v>4661</v>
      </c>
      <c r="K977" s="176" t="s">
        <v>3331</v>
      </c>
      <c r="L977" s="176" t="s">
        <v>6549</v>
      </c>
      <c r="M977" s="177">
        <v>473486</v>
      </c>
      <c r="N977" s="177">
        <v>473580</v>
      </c>
      <c r="O977" s="177">
        <v>643210</v>
      </c>
      <c r="P977" s="177">
        <v>0</v>
      </c>
      <c r="Q977" s="177">
        <v>36240</v>
      </c>
      <c r="R977" s="177">
        <v>38233</v>
      </c>
      <c r="S977" s="177">
        <v>2211</v>
      </c>
      <c r="T977" s="24">
        <f>IF(P977&gt;0, ROUND(IF(IF(OR(C977="51", C977="52", C977="66"), (L977*'UNIT VALUES'!$C$26)-CALCS!P977,0)&gt;0, IF(OR(C977="51", C977="52", C977="66"), (L977*'UNIT VALUES'!$C$26)-CALCS!P977,0), 0), 0), ROUND(IF(IF(OR(C977="51", C977="52", C977="66"), (L977*'UNIT VALUES'!$C$26)-CALCS!O977,0)&gt;0, IF(OR(C977="51", C977="52", C977="66"), (L977*'UNIT VALUES'!$C$26)-CALCS!O977,0), 0), 0))</f>
        <v>0</v>
      </c>
      <c r="U977" s="25">
        <f>IF(C977="22", (O977*'UNIT VALUES'!$D$38)+(Q977*'UNIT VALUES'!$D$39)+(S977*'UNIT VALUES'!$D$40), (O977*'UNIT VALUES'!$D$28)+(Q977*'UNIT VALUES'!$D$29)+(S977*'UNIT VALUES'!$D$30))</f>
        <v>2710700.8115660287</v>
      </c>
      <c r="V977" s="25">
        <f>IF(C977="22",(O977*'UNIT VALUES'!$D$41)+(Q977*'UNIT VALUES'!$D$42)+(R977*'UNIT VALUES'!$D$43),IF(C977="66",(Q977*'UNIT VALUES'!$D$31)+(T977*'UNIT VALUES'!$D$33)+(R977*'UNIT VALUES'!$D$34),(Q977*'UNIT VALUES'!$D$31)+(T977*'UNIT VALUES'!$D$32)+(R977*'UNIT VALUES'!$D$34)))</f>
        <v>3737226.8519569444</v>
      </c>
      <c r="W977" s="25">
        <f t="shared" si="31"/>
        <v>3737227</v>
      </c>
      <c r="X977" s="30">
        <f>ROUND(IF(C977="22", W977*'UNIT VALUES'!$D$44, W977*'UNIT VALUES'!$D$36), 0)</f>
        <v>3267086</v>
      </c>
      <c r="Y977" s="168">
        <f>ROUND(IF(C977="22", IF(U977&gt;V977,O977*'UNIT VALUES'!$D$38*'UNIT VALUES'!$D$44,O977*'UNIT VALUES'!$D$41*'UNIT VALUES'!$D$44),IF(U977&gt;V977, O977*'UNIT VALUES'!$D$28*'UNIT VALUES'!$D$36,0)), 0)</f>
        <v>0</v>
      </c>
      <c r="Z977" s="168">
        <f>ROUND(IF(C977="22", IF(U977&gt;V977,Q977*'UNIT VALUES'!$D$39*'UNIT VALUES'!$D$44,Q977*'UNIT VALUES'!$D$42*'UNIT VALUES'!$D$44), IF(U977&gt;V977, Q977*'UNIT VALUES'!$D$29*'UNIT VALUES'!$D$36, Q977*'UNIT VALUES'!$D$31*'UNIT VALUES'!$D$36)),0)</f>
        <v>530812</v>
      </c>
      <c r="AA977" s="168">
        <f>ROUND(IF(C977="22", IF(U977&gt;V977,0,R977*'UNIT VALUES'!$D$43*'UNIT VALUES'!$D$44),IF(CALCS!U977&gt;CALCS!V977,0,CALCS!R977*'UNIT VALUES'!$D$34*'UNIT VALUES'!$D$36)), 0)</f>
        <v>2736274</v>
      </c>
      <c r="AB977" s="168">
        <f>ROUND(IF(C977="22",IF(U977&gt;V977,S977*'UNIT VALUES'!$D$40*'UNIT VALUES'!$D$44,0),IF(U977&gt;V977,S977*'UNIT VALUES'!$D$30*'UNIT VALUES'!$D$36)), 0)</f>
        <v>0</v>
      </c>
      <c r="AC977" s="168">
        <f>ROUND(IF(U977&gt;V977,0,IF(T977&gt;1, IF(C977="66", T977*'UNIT VALUES'!$D$33*'UNIT VALUES'!$D$36,T977*'UNIT VALUES'!$D$32*'UNIT VALUES'!$D$36),0)),0)</f>
        <v>0</v>
      </c>
      <c r="AD977" t="str">
        <f t="shared" si="32"/>
        <v>429091</v>
      </c>
    </row>
    <row r="978" spans="1:30" x14ac:dyDescent="0.25">
      <c r="A978" s="176" t="s">
        <v>6550</v>
      </c>
      <c r="B978" s="176" t="s">
        <v>2534</v>
      </c>
      <c r="C978" s="176" t="s">
        <v>99</v>
      </c>
      <c r="D978" s="176" t="s">
        <v>100</v>
      </c>
      <c r="E978" s="176" t="s">
        <v>2535</v>
      </c>
      <c r="F978" s="176" t="s">
        <v>1124</v>
      </c>
      <c r="G978" s="176" t="s">
        <v>351</v>
      </c>
      <c r="H978" s="176" t="s">
        <v>23</v>
      </c>
      <c r="I978" s="176" t="s">
        <v>23</v>
      </c>
      <c r="J978" s="176" t="s">
        <v>2541</v>
      </c>
      <c r="K978" s="176" t="s">
        <v>3331</v>
      </c>
      <c r="L978" s="176" t="s">
        <v>6551</v>
      </c>
      <c r="M978" s="177">
        <v>0</v>
      </c>
      <c r="N978" s="177">
        <v>0</v>
      </c>
      <c r="O978" s="177">
        <v>219767</v>
      </c>
      <c r="P978" s="177">
        <v>0</v>
      </c>
      <c r="Q978" s="177">
        <v>12237</v>
      </c>
      <c r="R978" s="177">
        <v>19059</v>
      </c>
      <c r="S978" s="177">
        <v>827</v>
      </c>
      <c r="T978" s="24">
        <f>IF(P978&gt;0, ROUND(IF(IF(OR(C978="51", C978="52", C978="66"), (L978*'UNIT VALUES'!$C$26)-CALCS!P978,0)&gt;0, IF(OR(C978="51", C978="52", C978="66"), (L978*'UNIT VALUES'!$C$26)-CALCS!P978,0), 0), 0), ROUND(IF(IF(OR(C978="51", C978="52", C978="66"), (L978*'UNIT VALUES'!$C$26)-CALCS!O978,0)&gt;0, IF(OR(C978="51", C978="52", C978="66"), (L978*'UNIT VALUES'!$C$26)-CALCS!O978,0), 0), 0))</f>
        <v>0</v>
      </c>
      <c r="U978" s="25">
        <f>IF(C978="22", (O978*'UNIT VALUES'!$D$38)+(Q978*'UNIT VALUES'!$D$39)+(S978*'UNIT VALUES'!$D$40), (O978*'UNIT VALUES'!$D$28)+(Q978*'UNIT VALUES'!$D$29)+(S978*'UNIT VALUES'!$D$30))</f>
        <v>933799.07378161442</v>
      </c>
      <c r="V978" s="25">
        <f>IF(C978="22",(O978*'UNIT VALUES'!$D$41)+(Q978*'UNIT VALUES'!$D$42)+(R978*'UNIT VALUES'!$D$43),IF(C978="66",(Q978*'UNIT VALUES'!$D$31)+(T978*'UNIT VALUES'!$D$33)+(R978*'UNIT VALUES'!$D$34),(Q978*'UNIT VALUES'!$D$31)+(T978*'UNIT VALUES'!$D$32)+(R978*'UNIT VALUES'!$D$34)))</f>
        <v>1765337.0194746442</v>
      </c>
      <c r="W978" s="25">
        <f t="shared" si="31"/>
        <v>1765337</v>
      </c>
      <c r="X978" s="30">
        <f>ROUND(IF(C978="22", W978*'UNIT VALUES'!$D$44, W978*'UNIT VALUES'!$D$36), 0)</f>
        <v>1543259</v>
      </c>
      <c r="Y978" s="168">
        <f>ROUND(IF(C978="22", IF(U978&gt;V978,O978*'UNIT VALUES'!$D$38*'UNIT VALUES'!$D$44,O978*'UNIT VALUES'!$D$41*'UNIT VALUES'!$D$44),IF(U978&gt;V978, O978*'UNIT VALUES'!$D$28*'UNIT VALUES'!$D$36,0)), 0)</f>
        <v>0</v>
      </c>
      <c r="Z978" s="168">
        <f>ROUND(IF(C978="22", IF(U978&gt;V978,Q978*'UNIT VALUES'!$D$39*'UNIT VALUES'!$D$44,Q978*'UNIT VALUES'!$D$42*'UNIT VALUES'!$D$44), IF(U978&gt;V978, Q978*'UNIT VALUES'!$D$29*'UNIT VALUES'!$D$36, Q978*'UNIT VALUES'!$D$31*'UNIT VALUES'!$D$36)),0)</f>
        <v>179237</v>
      </c>
      <c r="AA978" s="168">
        <f>ROUND(IF(C978="22", IF(U978&gt;V978,0,R978*'UNIT VALUES'!$D$43*'UNIT VALUES'!$D$44),IF(CALCS!U978&gt;CALCS!V978,0,CALCS!R978*'UNIT VALUES'!$D$34*'UNIT VALUES'!$D$36)), 0)</f>
        <v>1364022</v>
      </c>
      <c r="AB978" s="168">
        <f>ROUND(IF(C978="22",IF(U978&gt;V978,S978*'UNIT VALUES'!$D$40*'UNIT VALUES'!$D$44,0),IF(U978&gt;V978,S978*'UNIT VALUES'!$D$30*'UNIT VALUES'!$D$36)), 0)</f>
        <v>0</v>
      </c>
      <c r="AC978" s="168">
        <f>ROUND(IF(U978&gt;V978,0,IF(T978&gt;1, IF(C978="66", T978*'UNIT VALUES'!$D$33*'UNIT VALUES'!$D$36,T978*'UNIT VALUES'!$D$32*'UNIT VALUES'!$D$36),0)),0)</f>
        <v>0</v>
      </c>
      <c r="AD978" t="str">
        <f t="shared" si="32"/>
        <v>429095</v>
      </c>
    </row>
    <row r="979" spans="1:30" x14ac:dyDescent="0.25">
      <c r="A979" s="176" t="s">
        <v>5996</v>
      </c>
      <c r="B979" s="176" t="s">
        <v>2534</v>
      </c>
      <c r="C979" s="176" t="s">
        <v>99</v>
      </c>
      <c r="D979" s="176" t="s">
        <v>100</v>
      </c>
      <c r="E979" s="176" t="s">
        <v>2535</v>
      </c>
      <c r="F979" s="176" t="s">
        <v>1881</v>
      </c>
      <c r="G979" s="176" t="s">
        <v>95</v>
      </c>
      <c r="H979" s="176" t="s">
        <v>23</v>
      </c>
      <c r="I979" s="176" t="s">
        <v>23</v>
      </c>
      <c r="J979" s="176" t="s">
        <v>2586</v>
      </c>
      <c r="K979" s="176" t="s">
        <v>3349</v>
      </c>
      <c r="L979" s="176" t="s">
        <v>6552</v>
      </c>
      <c r="M979" s="177">
        <v>217613</v>
      </c>
      <c r="N979" s="177">
        <v>217613</v>
      </c>
      <c r="O979" s="177">
        <v>208344</v>
      </c>
      <c r="P979" s="177">
        <v>0</v>
      </c>
      <c r="Q979" s="177">
        <v>21125</v>
      </c>
      <c r="R979" s="177">
        <v>25264</v>
      </c>
      <c r="S979" s="177">
        <v>702</v>
      </c>
      <c r="T979" s="24">
        <f>IF(P979&gt;0, ROUND(IF(IF(OR(C979="51", C979="52", C979="66"), (L979*'UNIT VALUES'!$C$26)-CALCS!P979,0)&gt;0, IF(OR(C979="51", C979="52", C979="66"), (L979*'UNIT VALUES'!$C$26)-CALCS!P979,0), 0), 0), ROUND(IF(IF(OR(C979="51", C979="52", C979="66"), (L979*'UNIT VALUES'!$C$26)-CALCS!O979,0)&gt;0, IF(OR(C979="51", C979="52", C979="66"), (L979*'UNIT VALUES'!$C$26)-CALCS!O979,0), 0), 0))</f>
        <v>136028</v>
      </c>
      <c r="U979" s="25">
        <f>IF(C979="22", (O979*'UNIT VALUES'!$D$38)+(Q979*'UNIT VALUES'!$D$39)+(S979*'UNIT VALUES'!$D$40), (O979*'UNIT VALUES'!$D$28)+(Q979*'UNIT VALUES'!$D$29)+(S979*'UNIT VALUES'!$D$30))</f>
        <v>1137830.9076085426</v>
      </c>
      <c r="V979" s="25">
        <f>IF(C979="22",(O979*'UNIT VALUES'!$D$41)+(Q979*'UNIT VALUES'!$D$42)+(R979*'UNIT VALUES'!$D$43),IF(C979="66",(Q979*'UNIT VALUES'!$D$31)+(T979*'UNIT VALUES'!$D$33)+(R979*'UNIT VALUES'!$D$34),(Q979*'UNIT VALUES'!$D$31)+(T979*'UNIT VALUES'!$D$32)+(R979*'UNIT VALUES'!$D$34)))</f>
        <v>3977458.803665211</v>
      </c>
      <c r="W979" s="25">
        <f t="shared" si="31"/>
        <v>3977459</v>
      </c>
      <c r="X979" s="30">
        <f>ROUND(IF(C979="22", W979*'UNIT VALUES'!$D$44, W979*'UNIT VALUES'!$D$36), 0)</f>
        <v>3477097</v>
      </c>
      <c r="Y979" s="168">
        <f>ROUND(IF(C979="22", IF(U979&gt;V979,O979*'UNIT VALUES'!$D$38*'UNIT VALUES'!$D$44,O979*'UNIT VALUES'!$D$41*'UNIT VALUES'!$D$44),IF(U979&gt;V979, O979*'UNIT VALUES'!$D$28*'UNIT VALUES'!$D$36,0)), 0)</f>
        <v>0</v>
      </c>
      <c r="Z979" s="168">
        <f>ROUND(IF(C979="22", IF(U979&gt;V979,Q979*'UNIT VALUES'!$D$39*'UNIT VALUES'!$D$44,Q979*'UNIT VALUES'!$D$42*'UNIT VALUES'!$D$44), IF(U979&gt;V979, Q979*'UNIT VALUES'!$D$29*'UNIT VALUES'!$D$36, Q979*'UNIT VALUES'!$D$31*'UNIT VALUES'!$D$36)),0)</f>
        <v>309421</v>
      </c>
      <c r="AA979" s="168">
        <f>ROUND(IF(C979="22", IF(U979&gt;V979,0,R979*'UNIT VALUES'!$D$43*'UNIT VALUES'!$D$44),IF(CALCS!U979&gt;CALCS!V979,0,CALCS!R979*'UNIT VALUES'!$D$34*'UNIT VALUES'!$D$36)), 0)</f>
        <v>1808103</v>
      </c>
      <c r="AB979" s="168">
        <f>ROUND(IF(C979="22",IF(U979&gt;V979,S979*'UNIT VALUES'!$D$40*'UNIT VALUES'!$D$44,0),IF(U979&gt;V979,S979*'UNIT VALUES'!$D$30*'UNIT VALUES'!$D$36)), 0)</f>
        <v>0</v>
      </c>
      <c r="AC979" s="168">
        <f>ROUND(IF(U979&gt;V979,0,IF(T979&gt;1, IF(C979="66", T979*'UNIT VALUES'!$D$33*'UNIT VALUES'!$D$36,T979*'UNIT VALUES'!$D$32*'UNIT VALUES'!$D$36),0)),0)</f>
        <v>1359573</v>
      </c>
      <c r="AD979" t="str">
        <f t="shared" si="32"/>
        <v>429125</v>
      </c>
    </row>
    <row r="980" spans="1:30" x14ac:dyDescent="0.25">
      <c r="A980" s="176" t="s">
        <v>6553</v>
      </c>
      <c r="B980" s="176" t="s">
        <v>2534</v>
      </c>
      <c r="C980" s="176" t="s">
        <v>99</v>
      </c>
      <c r="D980" s="176" t="s">
        <v>100</v>
      </c>
      <c r="E980" s="176" t="s">
        <v>2535</v>
      </c>
      <c r="F980" s="176" t="s">
        <v>2639</v>
      </c>
      <c r="G980" s="176" t="s">
        <v>2061</v>
      </c>
      <c r="H980" s="176" t="s">
        <v>23</v>
      </c>
      <c r="I980" s="176" t="s">
        <v>23</v>
      </c>
      <c r="J980" s="176" t="s">
        <v>2586</v>
      </c>
      <c r="K980" s="176" t="s">
        <v>3349</v>
      </c>
      <c r="L980" s="176" t="s">
        <v>7131</v>
      </c>
      <c r="M980" s="177">
        <v>319356</v>
      </c>
      <c r="N980" s="177">
        <v>319356</v>
      </c>
      <c r="O980" s="177">
        <v>302738</v>
      </c>
      <c r="P980" s="177">
        <v>0</v>
      </c>
      <c r="Q980" s="177">
        <v>25989</v>
      </c>
      <c r="R980" s="177">
        <v>26966</v>
      </c>
      <c r="S980" s="177">
        <v>614</v>
      </c>
      <c r="T980" s="24">
        <f>IF(P980&gt;0, ROUND(IF(IF(OR(C980="51", C980="52", C980="66"), (L980*'UNIT VALUES'!$C$26)-CALCS!P980,0)&gt;0, IF(OR(C980="51", C980="52", C980="66"), (L980*'UNIT VALUES'!$C$26)-CALCS!P980,0), 0), 0), ROUND(IF(IF(OR(C980="51", C980="52", C980="66"), (L980*'UNIT VALUES'!$C$26)-CALCS!O980,0)&gt;0, IF(OR(C980="51", C980="52", C980="66"), (L980*'UNIT VALUES'!$C$26)-CALCS!O980,0), 0), 0))</f>
        <v>109954</v>
      </c>
      <c r="U980" s="25">
        <f>IF(C980="22", (O980*'UNIT VALUES'!$D$38)+(Q980*'UNIT VALUES'!$D$39)+(S980*'UNIT VALUES'!$D$40), (O980*'UNIT VALUES'!$D$28)+(Q980*'UNIT VALUES'!$D$29)+(S980*'UNIT VALUES'!$D$30))</f>
        <v>1455613.5999617935</v>
      </c>
      <c r="V980" s="25">
        <f>IF(C980="22",(O980*'UNIT VALUES'!$D$41)+(Q980*'UNIT VALUES'!$D$42)+(R980*'UNIT VALUES'!$D$43),IF(C980="66",(Q980*'UNIT VALUES'!$D$31)+(T980*'UNIT VALUES'!$D$33)+(R980*'UNIT VALUES'!$D$34),(Q980*'UNIT VALUES'!$D$31)+(T980*'UNIT VALUES'!$D$32)+(R980*'UNIT VALUES'!$D$34)))</f>
        <v>3900186.651061716</v>
      </c>
      <c r="W980" s="25">
        <f t="shared" si="31"/>
        <v>3900187</v>
      </c>
      <c r="X980" s="30">
        <f>ROUND(IF(C980="22", W980*'UNIT VALUES'!$D$44, W980*'UNIT VALUES'!$D$36), 0)</f>
        <v>3409546</v>
      </c>
      <c r="Y980" s="168">
        <f>ROUND(IF(C980="22", IF(U980&gt;V980,O980*'UNIT VALUES'!$D$38*'UNIT VALUES'!$D$44,O980*'UNIT VALUES'!$D$41*'UNIT VALUES'!$D$44),IF(U980&gt;V980, O980*'UNIT VALUES'!$D$28*'UNIT VALUES'!$D$36,0)), 0)</f>
        <v>0</v>
      </c>
      <c r="Z980" s="168">
        <f>ROUND(IF(C980="22", IF(U980&gt;V980,Q980*'UNIT VALUES'!$D$39*'UNIT VALUES'!$D$44,Q980*'UNIT VALUES'!$D$42*'UNIT VALUES'!$D$44), IF(U980&gt;V980, Q980*'UNIT VALUES'!$D$29*'UNIT VALUES'!$D$36, Q980*'UNIT VALUES'!$D$31*'UNIT VALUES'!$D$36)),0)</f>
        <v>380664</v>
      </c>
      <c r="AA980" s="168">
        <f>ROUND(IF(C980="22", IF(U980&gt;V980,0,R980*'UNIT VALUES'!$D$43*'UNIT VALUES'!$D$44),IF(CALCS!U980&gt;CALCS!V980,0,CALCS!R980*'UNIT VALUES'!$D$34*'UNIT VALUES'!$D$36)), 0)</f>
        <v>1929913</v>
      </c>
      <c r="AB980" s="168">
        <f>ROUND(IF(C980="22",IF(U980&gt;V980,S980*'UNIT VALUES'!$D$40*'UNIT VALUES'!$D$44,0),IF(U980&gt;V980,S980*'UNIT VALUES'!$D$30*'UNIT VALUES'!$D$36)), 0)</f>
        <v>0</v>
      </c>
      <c r="AC980" s="168">
        <f>ROUND(IF(U980&gt;V980,0,IF(T980&gt;1, IF(C980="66", T980*'UNIT VALUES'!$D$33*'UNIT VALUES'!$D$36,T980*'UNIT VALUES'!$D$32*'UNIT VALUES'!$D$36),0)),0)</f>
        <v>1098968</v>
      </c>
      <c r="AD980" t="str">
        <f t="shared" si="32"/>
        <v>429129</v>
      </c>
    </row>
    <row r="981" spans="1:30" x14ac:dyDescent="0.25">
      <c r="A981" s="176" t="s">
        <v>6554</v>
      </c>
      <c r="B981" s="176" t="s">
        <v>2534</v>
      </c>
      <c r="C981" s="176" t="s">
        <v>99</v>
      </c>
      <c r="D981" s="176" t="s">
        <v>100</v>
      </c>
      <c r="E981" s="176" t="s">
        <v>2535</v>
      </c>
      <c r="F981" s="176" t="s">
        <v>2641</v>
      </c>
      <c r="G981" s="176" t="s">
        <v>2044</v>
      </c>
      <c r="H981" s="176" t="s">
        <v>23</v>
      </c>
      <c r="I981" s="176" t="s">
        <v>23</v>
      </c>
      <c r="J981" s="176" t="s">
        <v>2625</v>
      </c>
      <c r="K981" s="176" t="s">
        <v>3331</v>
      </c>
      <c r="L981" s="176" t="s">
        <v>6555</v>
      </c>
      <c r="M981" s="177">
        <v>268405</v>
      </c>
      <c r="N981" s="177">
        <v>268344</v>
      </c>
      <c r="O981" s="177">
        <v>399885</v>
      </c>
      <c r="P981" s="177">
        <v>0</v>
      </c>
      <c r="Q981" s="177">
        <v>30105</v>
      </c>
      <c r="R981" s="177">
        <v>24001</v>
      </c>
      <c r="S981" s="177">
        <v>1438</v>
      </c>
      <c r="T981" s="24">
        <f>IF(P981&gt;0, ROUND(IF(IF(OR(C981="51", C981="52", C981="66"), (L981*'UNIT VALUES'!$C$26)-CALCS!P981,0)&gt;0, IF(OR(C981="51", C981="52", C981="66"), (L981*'UNIT VALUES'!$C$26)-CALCS!P981,0), 0), 0), ROUND(IF(IF(OR(C981="51", C981="52", C981="66"), (L981*'UNIT VALUES'!$C$26)-CALCS!O981,0)&gt;0, IF(OR(C981="51", C981="52", C981="66"), (L981*'UNIT VALUES'!$C$26)-CALCS!O981,0), 0), 0))</f>
        <v>0</v>
      </c>
      <c r="U981" s="25">
        <f>IF(C981="22", (O981*'UNIT VALUES'!$D$38)+(Q981*'UNIT VALUES'!$D$39)+(S981*'UNIT VALUES'!$D$40), (O981*'UNIT VALUES'!$D$28)+(Q981*'UNIT VALUES'!$D$29)+(S981*'UNIT VALUES'!$D$30))</f>
        <v>1907118.1501789829</v>
      </c>
      <c r="V981" s="25">
        <f>IF(C981="22",(O981*'UNIT VALUES'!$D$41)+(Q981*'UNIT VALUES'!$D$42)+(R981*'UNIT VALUES'!$D$43),IF(C981="66",(Q981*'UNIT VALUES'!$D$31)+(T981*'UNIT VALUES'!$D$33)+(R981*'UNIT VALUES'!$D$34),(Q981*'UNIT VALUES'!$D$31)+(T981*'UNIT VALUES'!$D$32)+(R981*'UNIT VALUES'!$D$34)))</f>
        <v>2469301.2755508558</v>
      </c>
      <c r="W981" s="25">
        <f t="shared" si="31"/>
        <v>2469301</v>
      </c>
      <c r="X981" s="30">
        <f>ROUND(IF(C981="22", W981*'UNIT VALUES'!$D$44, W981*'UNIT VALUES'!$D$36), 0)</f>
        <v>2158664</v>
      </c>
      <c r="Y981" s="168">
        <f>ROUND(IF(C981="22", IF(U981&gt;V981,O981*'UNIT VALUES'!$D$38*'UNIT VALUES'!$D$44,O981*'UNIT VALUES'!$D$41*'UNIT VALUES'!$D$44),IF(U981&gt;V981, O981*'UNIT VALUES'!$D$28*'UNIT VALUES'!$D$36,0)), 0)</f>
        <v>0</v>
      </c>
      <c r="Z981" s="168">
        <f>ROUND(IF(C981="22", IF(U981&gt;V981,Q981*'UNIT VALUES'!$D$39*'UNIT VALUES'!$D$44,Q981*'UNIT VALUES'!$D$42*'UNIT VALUES'!$D$44), IF(U981&gt;V981, Q981*'UNIT VALUES'!$D$29*'UNIT VALUES'!$D$36, Q981*'UNIT VALUES'!$D$31*'UNIT VALUES'!$D$36)),0)</f>
        <v>440952</v>
      </c>
      <c r="AA981" s="168">
        <f>ROUND(IF(C981="22", IF(U981&gt;V981,0,R981*'UNIT VALUES'!$D$43*'UNIT VALUES'!$D$44),IF(CALCS!U981&gt;CALCS!V981,0,CALCS!R981*'UNIT VALUES'!$D$34*'UNIT VALUES'!$D$36)), 0)</f>
        <v>1717713</v>
      </c>
      <c r="AB981" s="168">
        <f>ROUND(IF(C981="22",IF(U981&gt;V981,S981*'UNIT VALUES'!$D$40*'UNIT VALUES'!$D$44,0),IF(U981&gt;V981,S981*'UNIT VALUES'!$D$30*'UNIT VALUES'!$D$36)), 0)</f>
        <v>0</v>
      </c>
      <c r="AC981" s="168">
        <f>ROUND(IF(U981&gt;V981,0,IF(T981&gt;1, IF(C981="66", T981*'UNIT VALUES'!$D$33*'UNIT VALUES'!$D$36,T981*'UNIT VALUES'!$D$32*'UNIT VALUES'!$D$36),0)),0)</f>
        <v>0</v>
      </c>
      <c r="AD981" t="str">
        <f t="shared" si="32"/>
        <v>429133</v>
      </c>
    </row>
    <row r="982" spans="1:30" x14ac:dyDescent="0.25">
      <c r="A982" s="176" t="s">
        <v>6556</v>
      </c>
      <c r="B982" s="176" t="s">
        <v>2643</v>
      </c>
      <c r="C982" s="176" t="s">
        <v>19</v>
      </c>
      <c r="D982" s="176" t="s">
        <v>20</v>
      </c>
      <c r="E982" s="176" t="s">
        <v>2644</v>
      </c>
      <c r="F982" s="176" t="s">
        <v>4738</v>
      </c>
      <c r="G982" s="176" t="s">
        <v>22</v>
      </c>
      <c r="H982" s="176" t="s">
        <v>23</v>
      </c>
      <c r="I982" s="176" t="s">
        <v>23</v>
      </c>
      <c r="J982" s="176" t="s">
        <v>24</v>
      </c>
      <c r="K982" s="176" t="s">
        <v>3350</v>
      </c>
      <c r="L982" s="176" t="s">
        <v>4789</v>
      </c>
      <c r="M982" s="177">
        <v>3196520</v>
      </c>
      <c r="N982" s="177">
        <v>3196520</v>
      </c>
      <c r="O982" s="177">
        <v>1260694</v>
      </c>
      <c r="P982" s="177">
        <v>0</v>
      </c>
      <c r="Q982" s="177">
        <v>671246</v>
      </c>
      <c r="R982" s="177">
        <v>11457</v>
      </c>
      <c r="S982" s="177">
        <v>20632</v>
      </c>
      <c r="T982" s="24">
        <f>IF(P982&gt;0, ROUND(IF(IF(OR(C982="51", C982="52", C982="66"), (L982*'UNIT VALUES'!$C$26)-CALCS!P982,0)&gt;0, IF(OR(C982="51", C982="52", C982="66"), (L982*'UNIT VALUES'!$C$26)-CALCS!P982,0), 0), 0), ROUND(IF(IF(OR(C982="51", C982="52", C982="66"), (L982*'UNIT VALUES'!$C$26)-CALCS!O982,0)&gt;0, IF(OR(C982="51", C982="52", C982="66"), (L982*'UNIT VALUES'!$C$26)-CALCS!O982,0), 0), 0))</f>
        <v>0</v>
      </c>
      <c r="U982" s="25">
        <f>IF(C982="22", (O982*'UNIT VALUES'!$D$38)+(Q982*'UNIT VALUES'!$D$39)+(S982*'UNIT VALUES'!$D$40), (O982*'UNIT VALUES'!$D$28)+(Q982*'UNIT VALUES'!$D$29)+(S982*'UNIT VALUES'!$D$30))</f>
        <v>29243850.88338419</v>
      </c>
      <c r="V982" s="25">
        <f>IF(C982="22",(O982*'UNIT VALUES'!$D$41)+(Q982*'UNIT VALUES'!$D$42)+(R982*'UNIT VALUES'!$D$43),IF(C982="66",(Q982*'UNIT VALUES'!$D$31)+(T982*'UNIT VALUES'!$D$33)+(R982*'UNIT VALUES'!$D$34),(Q982*'UNIT VALUES'!$D$31)+(T982*'UNIT VALUES'!$D$32)+(R982*'UNIT VALUES'!$D$34)))</f>
        <v>15556148.347410141</v>
      </c>
      <c r="W982" s="25">
        <f t="shared" si="31"/>
        <v>29243851</v>
      </c>
      <c r="X982" s="30">
        <f>ROUND(IF(C982="22", W982*'UNIT VALUES'!$D$44, W982*'UNIT VALUES'!$D$36), 0)</f>
        <v>24328674</v>
      </c>
      <c r="Y982" s="168">
        <f>ROUND(IF(C982="22", IF(U982&gt;V982,O982*'UNIT VALUES'!$D$38*'UNIT VALUES'!$D$44,O982*'UNIT VALUES'!$D$41*'UNIT VALUES'!$D$44),IF(U982&gt;V982, O982*'UNIT VALUES'!$D$28*'UNIT VALUES'!$D$36,0)), 0)</f>
        <v>2310101</v>
      </c>
      <c r="Z982" s="168">
        <f>ROUND(IF(C982="22", IF(U982&gt;V982,Q982*'UNIT VALUES'!$D$39*'UNIT VALUES'!$D$44,Q982*'UNIT VALUES'!$D$42*'UNIT VALUES'!$D$44), IF(U982&gt;V982, Q982*'UNIT VALUES'!$D$29*'UNIT VALUES'!$D$36, Q982*'UNIT VALUES'!$D$31*'UNIT VALUES'!$D$36)),0)</f>
        <v>17255403</v>
      </c>
      <c r="AA982" s="168">
        <f>ROUND(IF(C982="22", IF(U982&gt;V982,0,R982*'UNIT VALUES'!$D$43*'UNIT VALUES'!$D$44),IF(CALCS!U982&gt;CALCS!V982,0,CALCS!R982*'UNIT VALUES'!$D$34*'UNIT VALUES'!$D$36)), 0)</f>
        <v>0</v>
      </c>
      <c r="AB982" s="168">
        <f>ROUND(IF(C982="22",IF(U982&gt;V982,S982*'UNIT VALUES'!$D$40*'UNIT VALUES'!$D$44,0),IF(U982&gt;V982,S982*'UNIT VALUES'!$D$30*'UNIT VALUES'!$D$36)), 0)</f>
        <v>4763169</v>
      </c>
      <c r="AC982" s="168">
        <f>ROUND(IF(U982&gt;V982,0,IF(T982&gt;1, IF(C982="66", T982*'UNIT VALUES'!$D$33*'UNIT VALUES'!$D$36,T982*'UNIT VALUES'!$D$32*'UNIT VALUES'!$D$36),0)),0)</f>
        <v>0</v>
      </c>
      <c r="AD982" t="str">
        <f t="shared" si="32"/>
        <v>729999</v>
      </c>
    </row>
    <row r="983" spans="1:30" x14ac:dyDescent="0.25">
      <c r="A983" s="176" t="s">
        <v>6557</v>
      </c>
      <c r="B983" s="176" t="s">
        <v>2643</v>
      </c>
      <c r="C983" s="176" t="s">
        <v>27</v>
      </c>
      <c r="D983" s="176" t="s">
        <v>28</v>
      </c>
      <c r="E983" s="176" t="s">
        <v>2644</v>
      </c>
      <c r="F983" s="176" t="s">
        <v>831</v>
      </c>
      <c r="G983" s="176" t="s">
        <v>176</v>
      </c>
      <c r="H983" s="176" t="s">
        <v>23</v>
      </c>
      <c r="I983" s="176" t="s">
        <v>23</v>
      </c>
      <c r="J983" s="176" t="s">
        <v>2646</v>
      </c>
      <c r="K983" s="176" t="s">
        <v>3350</v>
      </c>
      <c r="L983" s="176" t="s">
        <v>6558</v>
      </c>
      <c r="M983" s="177">
        <v>54606</v>
      </c>
      <c r="N983" s="177">
        <v>54606</v>
      </c>
      <c r="O983" s="177">
        <v>54582</v>
      </c>
      <c r="P983" s="177">
        <v>0</v>
      </c>
      <c r="Q983" s="177">
        <v>27742</v>
      </c>
      <c r="R983" s="177">
        <v>686</v>
      </c>
      <c r="S983" s="177">
        <v>528</v>
      </c>
      <c r="T983" s="24">
        <f>IF(P983&gt;0, ROUND(IF(IF(OR(C983="51", C983="52", C983="66"), (L983*'UNIT VALUES'!$C$26)-CALCS!P983,0)&gt;0, IF(OR(C983="51", C983="52", C983="66"), (L983*'UNIT VALUES'!$C$26)-CALCS!P983,0), 0), 0), ROUND(IF(IF(OR(C983="51", C983="52", C983="66"), (L983*'UNIT VALUES'!$C$26)-CALCS!O983,0)&gt;0, IF(OR(C983="51", C983="52", C983="66"), (L983*'UNIT VALUES'!$C$26)-CALCS!O983,0), 0), 0))</f>
        <v>21033</v>
      </c>
      <c r="U983" s="25">
        <f>IF(C983="22", (O983*'UNIT VALUES'!$D$38)+(Q983*'UNIT VALUES'!$D$39)+(S983*'UNIT VALUES'!$D$40), (O983*'UNIT VALUES'!$D$28)+(Q983*'UNIT VALUES'!$D$29)+(S983*'UNIT VALUES'!$D$30))</f>
        <v>974407.00854735821</v>
      </c>
      <c r="V983" s="25">
        <f>IF(C983="22",(O983*'UNIT VALUES'!$D$41)+(Q983*'UNIT VALUES'!$D$42)+(R983*'UNIT VALUES'!$D$43),IF(C983="66",(Q983*'UNIT VALUES'!$D$31)+(T983*'UNIT VALUES'!$D$33)+(R983*'UNIT VALUES'!$D$34),(Q983*'UNIT VALUES'!$D$31)+(T983*'UNIT VALUES'!$D$32)+(R983*'UNIT VALUES'!$D$34)))</f>
        <v>786317.93134102726</v>
      </c>
      <c r="W983" s="25">
        <f t="shared" si="31"/>
        <v>974407</v>
      </c>
      <c r="X983" s="30">
        <f>ROUND(IF(C983="22", W983*'UNIT VALUES'!$D$44, W983*'UNIT VALUES'!$D$36), 0)</f>
        <v>851827</v>
      </c>
      <c r="Y983" s="168">
        <f>ROUND(IF(C983="22", IF(U983&gt;V983,O983*'UNIT VALUES'!$D$38*'UNIT VALUES'!$D$44,O983*'UNIT VALUES'!$D$41*'UNIT VALUES'!$D$44),IF(U983&gt;V983, O983*'UNIT VALUES'!$D$28*'UNIT VALUES'!$D$36,0)), 0)</f>
        <v>99240</v>
      </c>
      <c r="Z983" s="168">
        <f>ROUND(IF(C983="22", IF(U983&gt;V983,Q983*'UNIT VALUES'!$D$39*'UNIT VALUES'!$D$44,Q983*'UNIT VALUES'!$D$42*'UNIT VALUES'!$D$44), IF(U983&gt;V983, Q983*'UNIT VALUES'!$D$29*'UNIT VALUES'!$D$36, Q983*'UNIT VALUES'!$D$31*'UNIT VALUES'!$D$36)),0)</f>
        <v>677235</v>
      </c>
      <c r="AA983" s="168">
        <f>ROUND(IF(C983="22", IF(U983&gt;V983,0,R983*'UNIT VALUES'!$D$43*'UNIT VALUES'!$D$44),IF(CALCS!U983&gt;CALCS!V983,0,CALCS!R983*'UNIT VALUES'!$D$34*'UNIT VALUES'!$D$36)), 0)</f>
        <v>0</v>
      </c>
      <c r="AB983" s="168">
        <f>ROUND(IF(C983="22",IF(U983&gt;V983,S983*'UNIT VALUES'!$D$40*'UNIT VALUES'!$D$44,0),IF(U983&gt;V983,S983*'UNIT VALUES'!$D$30*'UNIT VALUES'!$D$36)), 0)</f>
        <v>75353</v>
      </c>
      <c r="AC983" s="168">
        <f>ROUND(IF(U983&gt;V983,0,IF(T983&gt;1, IF(C983="66", T983*'UNIT VALUES'!$D$33*'UNIT VALUES'!$D$36,T983*'UNIT VALUES'!$D$32*'UNIT VALUES'!$D$36),0)),0)</f>
        <v>0</v>
      </c>
      <c r="AD983" t="str">
        <f t="shared" si="32"/>
        <v>729005</v>
      </c>
    </row>
    <row r="984" spans="1:30" x14ac:dyDescent="0.25">
      <c r="A984" s="176" t="s">
        <v>6559</v>
      </c>
      <c r="B984" s="176" t="s">
        <v>2643</v>
      </c>
      <c r="C984" s="176" t="s">
        <v>47</v>
      </c>
      <c r="D984" s="176" t="s">
        <v>48</v>
      </c>
      <c r="E984" s="176" t="s">
        <v>2644</v>
      </c>
      <c r="F984" s="176" t="s">
        <v>219</v>
      </c>
      <c r="G984" s="176" t="s">
        <v>170</v>
      </c>
      <c r="H984" s="176" t="s">
        <v>23</v>
      </c>
      <c r="I984" s="176" t="s">
        <v>23</v>
      </c>
      <c r="J984" s="176" t="s">
        <v>4662</v>
      </c>
      <c r="K984" s="176" t="s">
        <v>3350</v>
      </c>
      <c r="L984" s="176" t="s">
        <v>6560</v>
      </c>
      <c r="M984" s="177">
        <v>86766</v>
      </c>
      <c r="N984" s="177">
        <v>86766</v>
      </c>
      <c r="O984" s="177">
        <v>87939</v>
      </c>
      <c r="P984" s="177">
        <v>0</v>
      </c>
      <c r="Q984" s="177">
        <v>45195</v>
      </c>
      <c r="R984" s="177">
        <v>802</v>
      </c>
      <c r="S984" s="177">
        <v>592</v>
      </c>
      <c r="T984" s="24">
        <f>IF(P984&gt;0, ROUND(IF(IF(OR(C984="51", C984="52", C984="66"), (L984*'UNIT VALUES'!$C$26)-CALCS!P984,0)&gt;0, IF(OR(C984="51", C984="52", C984="66"), (L984*'UNIT VALUES'!$C$26)-CALCS!P984,0), 0), 0), ROUND(IF(IF(OR(C984="51", C984="52", C984="66"), (L984*'UNIT VALUES'!$C$26)-CALCS!O984,0)&gt;0, IF(OR(C984="51", C984="52", C984="66"), (L984*'UNIT VALUES'!$C$26)-CALCS!O984,0), 0), 0))</f>
        <v>22456</v>
      </c>
      <c r="U984" s="25">
        <f>IF(C984="22", (O984*'UNIT VALUES'!$D$38)+(Q984*'UNIT VALUES'!$D$39)+(S984*'UNIT VALUES'!$D$40), (O984*'UNIT VALUES'!$D$28)+(Q984*'UNIT VALUES'!$D$29)+(S984*'UNIT VALUES'!$D$30))</f>
        <v>1541603.4307160995</v>
      </c>
      <c r="V984" s="25">
        <f>IF(C984="22",(O984*'UNIT VALUES'!$D$41)+(Q984*'UNIT VALUES'!$D$42)+(R984*'UNIT VALUES'!$D$43),IF(C984="66",(Q984*'UNIT VALUES'!$D$31)+(T984*'UNIT VALUES'!$D$33)+(R984*'UNIT VALUES'!$D$34),(Q984*'UNIT VALUES'!$D$31)+(T984*'UNIT VALUES'!$D$32)+(R984*'UNIT VALUES'!$D$34)))</f>
        <v>1106189.6134916719</v>
      </c>
      <c r="W984" s="25">
        <f t="shared" si="31"/>
        <v>1541603</v>
      </c>
      <c r="X984" s="30">
        <f>ROUND(IF(C984="22", W984*'UNIT VALUES'!$D$44, W984*'UNIT VALUES'!$D$36), 0)</f>
        <v>1347670</v>
      </c>
      <c r="Y984" s="168">
        <f>ROUND(IF(C984="22", IF(U984&gt;V984,O984*'UNIT VALUES'!$D$38*'UNIT VALUES'!$D$44,O984*'UNIT VALUES'!$D$41*'UNIT VALUES'!$D$44),IF(U984&gt;V984, O984*'UNIT VALUES'!$D$28*'UNIT VALUES'!$D$36,0)), 0)</f>
        <v>159889</v>
      </c>
      <c r="Z984" s="168">
        <f>ROUND(IF(C984="22", IF(U984&gt;V984,Q984*'UNIT VALUES'!$D$39*'UNIT VALUES'!$D$44,Q984*'UNIT VALUES'!$D$42*'UNIT VALUES'!$D$44), IF(U984&gt;V984, Q984*'UNIT VALUES'!$D$29*'UNIT VALUES'!$D$36, Q984*'UNIT VALUES'!$D$31*'UNIT VALUES'!$D$36)),0)</f>
        <v>1103296</v>
      </c>
      <c r="AA984" s="168">
        <f>ROUND(IF(C984="22", IF(U984&gt;V984,0,R984*'UNIT VALUES'!$D$43*'UNIT VALUES'!$D$44),IF(CALCS!U984&gt;CALCS!V984,0,CALCS!R984*'UNIT VALUES'!$D$34*'UNIT VALUES'!$D$36)), 0)</f>
        <v>0</v>
      </c>
      <c r="AB984" s="168">
        <f>ROUND(IF(C984="22",IF(U984&gt;V984,S984*'UNIT VALUES'!$D$40*'UNIT VALUES'!$D$44,0),IF(U984&gt;V984,S984*'UNIT VALUES'!$D$30*'UNIT VALUES'!$D$36)), 0)</f>
        <v>84486</v>
      </c>
      <c r="AC984" s="168">
        <f>ROUND(IF(U984&gt;V984,0,IF(T984&gt;1, IF(C984="66", T984*'UNIT VALUES'!$D$33*'UNIT VALUES'!$D$36,T984*'UNIT VALUES'!$D$32*'UNIT VALUES'!$D$36),0)),0)</f>
        <v>0</v>
      </c>
      <c r="AD984" t="str">
        <f t="shared" si="32"/>
        <v>729013</v>
      </c>
    </row>
    <row r="985" spans="1:30" x14ac:dyDescent="0.25">
      <c r="A985" s="176" t="s">
        <v>6561</v>
      </c>
      <c r="B985" s="176" t="s">
        <v>2643</v>
      </c>
      <c r="C985" s="176" t="s">
        <v>47</v>
      </c>
      <c r="D985" s="176" t="s">
        <v>48</v>
      </c>
      <c r="E985" s="176" t="s">
        <v>2644</v>
      </c>
      <c r="F985" s="176" t="s">
        <v>1109</v>
      </c>
      <c r="G985" s="176" t="s">
        <v>1014</v>
      </c>
      <c r="H985" s="176" t="s">
        <v>23</v>
      </c>
      <c r="I985" s="176" t="s">
        <v>23</v>
      </c>
      <c r="J985" s="176" t="s">
        <v>2648</v>
      </c>
      <c r="K985" s="176" t="s">
        <v>3350</v>
      </c>
      <c r="L985" s="176" t="s">
        <v>6562</v>
      </c>
      <c r="M985" s="177">
        <v>196206</v>
      </c>
      <c r="N985" s="177">
        <v>196206</v>
      </c>
      <c r="O985" s="177">
        <v>184374</v>
      </c>
      <c r="P985" s="177">
        <v>0</v>
      </c>
      <c r="Q985" s="177">
        <v>68252</v>
      </c>
      <c r="R985" s="177">
        <v>1155</v>
      </c>
      <c r="S985" s="177">
        <v>2051</v>
      </c>
      <c r="T985" s="24">
        <f>IF(P985&gt;0, ROUND(IF(IF(OR(C985="51", C985="52", C985="66"), (L985*'UNIT VALUES'!$C$26)-CALCS!P985,0)&gt;0, IF(OR(C985="51", C985="52", C985="66"), (L985*'UNIT VALUES'!$C$26)-CALCS!P985,0), 0), 0), ROUND(IF(IF(OR(C985="51", C985="52", C985="66"), (L985*'UNIT VALUES'!$C$26)-CALCS!O985,0)&gt;0, IF(OR(C985="51", C985="52", C985="66"), (L985*'UNIT VALUES'!$C$26)-CALCS!O985,0), 0), 0))</f>
        <v>0</v>
      </c>
      <c r="U985" s="25">
        <f>IF(C985="22", (O985*'UNIT VALUES'!$D$38)+(Q985*'UNIT VALUES'!$D$39)+(S985*'UNIT VALUES'!$D$40), (O985*'UNIT VALUES'!$D$28)+(Q985*'UNIT VALUES'!$D$29)+(S985*'UNIT VALUES'!$D$30))</f>
        <v>2624214.8995487611</v>
      </c>
      <c r="V985" s="25">
        <f>IF(C985="22",(O985*'UNIT VALUES'!$D$41)+(Q985*'UNIT VALUES'!$D$42)+(R985*'UNIT VALUES'!$D$43),IF(C985="66",(Q985*'UNIT VALUES'!$D$31)+(T985*'UNIT VALUES'!$D$33)+(R985*'UNIT VALUES'!$D$34),(Q985*'UNIT VALUES'!$D$31)+(T985*'UNIT VALUES'!$D$32)+(R985*'UNIT VALUES'!$D$34)))</f>
        <v>1238111.6647492538</v>
      </c>
      <c r="W985" s="25">
        <f t="shared" si="31"/>
        <v>2624215</v>
      </c>
      <c r="X985" s="30">
        <f>ROUND(IF(C985="22", W985*'UNIT VALUES'!$D$44, W985*'UNIT VALUES'!$D$36), 0)</f>
        <v>2294090</v>
      </c>
      <c r="Y985" s="168">
        <f>ROUND(IF(C985="22", IF(U985&gt;V985,O985*'UNIT VALUES'!$D$38*'UNIT VALUES'!$D$44,O985*'UNIT VALUES'!$D$41*'UNIT VALUES'!$D$44),IF(U985&gt;V985, O985*'UNIT VALUES'!$D$28*'UNIT VALUES'!$D$36,0)), 0)</f>
        <v>335225</v>
      </c>
      <c r="Z985" s="168">
        <f>ROUND(IF(C985="22", IF(U985&gt;V985,Q985*'UNIT VALUES'!$D$39*'UNIT VALUES'!$D$44,Q985*'UNIT VALUES'!$D$42*'UNIT VALUES'!$D$44), IF(U985&gt;V985, Q985*'UNIT VALUES'!$D$29*'UNIT VALUES'!$D$36, Q985*'UNIT VALUES'!$D$31*'UNIT VALUES'!$D$36)),0)</f>
        <v>1666161</v>
      </c>
      <c r="AA985" s="168">
        <f>ROUND(IF(C985="22", IF(U985&gt;V985,0,R985*'UNIT VALUES'!$D$43*'UNIT VALUES'!$D$44),IF(CALCS!U985&gt;CALCS!V985,0,CALCS!R985*'UNIT VALUES'!$D$34*'UNIT VALUES'!$D$36)), 0)</f>
        <v>0</v>
      </c>
      <c r="AB985" s="168">
        <f>ROUND(IF(C985="22",IF(U985&gt;V985,S985*'UNIT VALUES'!$D$40*'UNIT VALUES'!$D$44,0),IF(U985&gt;V985,S985*'UNIT VALUES'!$D$30*'UNIT VALUES'!$D$36)), 0)</f>
        <v>292705</v>
      </c>
      <c r="AC985" s="168">
        <f>ROUND(IF(U985&gt;V985,0,IF(T985&gt;1, IF(C985="66", T985*'UNIT VALUES'!$D$33*'UNIT VALUES'!$D$36,T985*'UNIT VALUES'!$D$32*'UNIT VALUES'!$D$36),0)),0)</f>
        <v>0</v>
      </c>
      <c r="AD985" t="str">
        <f t="shared" si="32"/>
        <v>729021</v>
      </c>
    </row>
    <row r="986" spans="1:30" x14ac:dyDescent="0.25">
      <c r="A986" s="176" t="s">
        <v>6563</v>
      </c>
      <c r="B986" s="176" t="s">
        <v>2643</v>
      </c>
      <c r="C986" s="176" t="s">
        <v>47</v>
      </c>
      <c r="D986" s="176" t="s">
        <v>48</v>
      </c>
      <c r="E986" s="176" t="s">
        <v>2644</v>
      </c>
      <c r="F986" s="176" t="s">
        <v>2216</v>
      </c>
      <c r="G986" s="176" t="s">
        <v>1624</v>
      </c>
      <c r="H986" s="176" t="s">
        <v>23</v>
      </c>
      <c r="I986" s="176" t="s">
        <v>23</v>
      </c>
      <c r="J986" s="176" t="s">
        <v>2651</v>
      </c>
      <c r="K986" s="176" t="s">
        <v>3350</v>
      </c>
      <c r="L986" s="176" t="s">
        <v>6564</v>
      </c>
      <c r="M986" s="177">
        <v>0</v>
      </c>
      <c r="N986" s="177">
        <v>0</v>
      </c>
      <c r="O986" s="177">
        <v>49361</v>
      </c>
      <c r="P986" s="177">
        <v>0</v>
      </c>
      <c r="Q986" s="177">
        <v>25503</v>
      </c>
      <c r="R986" s="177">
        <v>319</v>
      </c>
      <c r="S986" s="177">
        <v>573</v>
      </c>
      <c r="T986" s="24">
        <f>IF(P986&gt;0, ROUND(IF(IF(OR(C986="51", C986="52", C986="66"), (L986*'UNIT VALUES'!$C$26)-CALCS!P986,0)&gt;0, IF(OR(C986="51", C986="52", C986="66"), (L986*'UNIT VALUES'!$C$26)-CALCS!P986,0), 0), 0), ROUND(IF(IF(OR(C986="51", C986="52", C986="66"), (L986*'UNIT VALUES'!$C$26)-CALCS!O986,0)&gt;0, IF(OR(C986="51", C986="52", C986="66"), (L986*'UNIT VALUES'!$C$26)-CALCS!O986,0), 0), 0))</f>
        <v>0</v>
      </c>
      <c r="U986" s="25">
        <f>IF(C986="22", (O986*'UNIT VALUES'!$D$38)+(Q986*'UNIT VALUES'!$D$39)+(S986*'UNIT VALUES'!$D$40), (O986*'UNIT VALUES'!$D$28)+(Q986*'UNIT VALUES'!$D$29)+(S986*'UNIT VALUES'!$D$30))</f>
        <v>908370.84379936778</v>
      </c>
      <c r="V986" s="25">
        <f>IF(C986="22",(O986*'UNIT VALUES'!$D$41)+(Q986*'UNIT VALUES'!$D$42)+(R986*'UNIT VALUES'!$D$43),IF(C986="66",(Q986*'UNIT VALUES'!$D$31)+(T986*'UNIT VALUES'!$D$33)+(R986*'UNIT VALUES'!$D$34),(Q986*'UNIT VALUES'!$D$31)+(T986*'UNIT VALUES'!$D$32)+(R986*'UNIT VALUES'!$D$34)))</f>
        <v>453415.70478468348</v>
      </c>
      <c r="W986" s="25">
        <f t="shared" si="31"/>
        <v>908371</v>
      </c>
      <c r="X986" s="30">
        <f>ROUND(IF(C986="22", W986*'UNIT VALUES'!$D$44, W986*'UNIT VALUES'!$D$36), 0)</f>
        <v>794098</v>
      </c>
      <c r="Y986" s="168">
        <f>ROUND(IF(C986="22", IF(U986&gt;V986,O986*'UNIT VALUES'!$D$38*'UNIT VALUES'!$D$44,O986*'UNIT VALUES'!$D$41*'UNIT VALUES'!$D$44),IF(U986&gt;V986, O986*'UNIT VALUES'!$D$28*'UNIT VALUES'!$D$36,0)), 0)</f>
        <v>89747</v>
      </c>
      <c r="Z986" s="168">
        <f>ROUND(IF(C986="22", IF(U986&gt;V986,Q986*'UNIT VALUES'!$D$39*'UNIT VALUES'!$D$44,Q986*'UNIT VALUES'!$D$42*'UNIT VALUES'!$D$44), IF(U986&gt;V986, Q986*'UNIT VALUES'!$D$29*'UNIT VALUES'!$D$36, Q986*'UNIT VALUES'!$D$31*'UNIT VALUES'!$D$36)),0)</f>
        <v>622577</v>
      </c>
      <c r="AA986" s="168">
        <f>ROUND(IF(C986="22", IF(U986&gt;V986,0,R986*'UNIT VALUES'!$D$43*'UNIT VALUES'!$D$44),IF(CALCS!U986&gt;CALCS!V986,0,CALCS!R986*'UNIT VALUES'!$D$34*'UNIT VALUES'!$D$36)), 0)</f>
        <v>0</v>
      </c>
      <c r="AB986" s="168">
        <f>ROUND(IF(C986="22",IF(U986&gt;V986,S986*'UNIT VALUES'!$D$40*'UNIT VALUES'!$D$44,0),IF(U986&gt;V986,S986*'UNIT VALUES'!$D$30*'UNIT VALUES'!$D$36)), 0)</f>
        <v>81775</v>
      </c>
      <c r="AC986" s="168">
        <f>ROUND(IF(U986&gt;V986,0,IF(T986&gt;1, IF(C986="66", T986*'UNIT VALUES'!$D$33*'UNIT VALUES'!$D$36,T986*'UNIT VALUES'!$D$32*'UNIT VALUES'!$D$36),0)),0)</f>
        <v>0</v>
      </c>
      <c r="AD986" t="str">
        <f t="shared" si="32"/>
        <v>729023</v>
      </c>
    </row>
    <row r="987" spans="1:30" x14ac:dyDescent="0.25">
      <c r="A987" s="176" t="s">
        <v>6565</v>
      </c>
      <c r="B987" s="176" t="s">
        <v>2643</v>
      </c>
      <c r="C987" s="176" t="s">
        <v>27</v>
      </c>
      <c r="D987" s="176" t="s">
        <v>28</v>
      </c>
      <c r="E987" s="176" t="s">
        <v>2644</v>
      </c>
      <c r="F987" s="176" t="s">
        <v>1735</v>
      </c>
      <c r="G987" s="176" t="s">
        <v>196</v>
      </c>
      <c r="H987" s="176" t="s">
        <v>23</v>
      </c>
      <c r="I987" s="176" t="s">
        <v>23</v>
      </c>
      <c r="J987" s="176" t="s">
        <v>2648</v>
      </c>
      <c r="K987" s="176" t="s">
        <v>3350</v>
      </c>
      <c r="L987" s="176" t="s">
        <v>6566</v>
      </c>
      <c r="M987" s="177">
        <v>117959</v>
      </c>
      <c r="N987" s="177">
        <v>117959</v>
      </c>
      <c r="O987" s="177">
        <v>132164</v>
      </c>
      <c r="P987" s="177">
        <v>0</v>
      </c>
      <c r="Q987" s="177">
        <v>52367</v>
      </c>
      <c r="R987" s="177">
        <v>1242</v>
      </c>
      <c r="S987" s="177">
        <v>1547</v>
      </c>
      <c r="T987" s="24">
        <f>IF(P987&gt;0, ROUND(IF(IF(OR(C987="51", C987="52", C987="66"), (L987*'UNIT VALUES'!$C$26)-CALCS!P987,0)&gt;0, IF(OR(C987="51", C987="52", C987="66"), (L987*'UNIT VALUES'!$C$26)-CALCS!P987,0), 0), 0), ROUND(IF(IF(OR(C987="51", C987="52", C987="66"), (L987*'UNIT VALUES'!$C$26)-CALCS!O987,0)&gt;0, IF(OR(C987="51", C987="52", C987="66"), (L987*'UNIT VALUES'!$C$26)-CALCS!O987,0), 0), 0))</f>
        <v>0</v>
      </c>
      <c r="U987" s="25">
        <f>IF(C987="22", (O987*'UNIT VALUES'!$D$38)+(Q987*'UNIT VALUES'!$D$39)+(S987*'UNIT VALUES'!$D$40), (O987*'UNIT VALUES'!$D$28)+(Q987*'UNIT VALUES'!$D$29)+(S987*'UNIT VALUES'!$D$30))</f>
        <v>1989763.8460697748</v>
      </c>
      <c r="V987" s="25">
        <f>IF(C987="22",(O987*'UNIT VALUES'!$D$41)+(Q987*'UNIT VALUES'!$D$42)+(R987*'UNIT VALUES'!$D$43),IF(C987="66",(Q987*'UNIT VALUES'!$D$31)+(T987*'UNIT VALUES'!$D$33)+(R987*'UNIT VALUES'!$D$34),(Q987*'UNIT VALUES'!$D$31)+(T987*'UNIT VALUES'!$D$32)+(R987*'UNIT VALUES'!$D$34)))</f>
        <v>979082.62228618923</v>
      </c>
      <c r="W987" s="25">
        <f t="shared" si="31"/>
        <v>1989764</v>
      </c>
      <c r="X987" s="30">
        <f>ROUND(IF(C987="22", W987*'UNIT VALUES'!$D$44, W987*'UNIT VALUES'!$D$36), 0)</f>
        <v>1739453</v>
      </c>
      <c r="Y987" s="168">
        <f>ROUND(IF(C987="22", IF(U987&gt;V987,O987*'UNIT VALUES'!$D$38*'UNIT VALUES'!$D$44,O987*'UNIT VALUES'!$D$41*'UNIT VALUES'!$D$44),IF(U987&gt;V987, O987*'UNIT VALUES'!$D$28*'UNIT VALUES'!$D$36,0)), 0)</f>
        <v>240298</v>
      </c>
      <c r="Z987" s="168">
        <f>ROUND(IF(C987="22", IF(U987&gt;V987,Q987*'UNIT VALUES'!$D$39*'UNIT VALUES'!$D$44,Q987*'UNIT VALUES'!$D$42*'UNIT VALUES'!$D$44), IF(U987&gt;V987, Q987*'UNIT VALUES'!$D$29*'UNIT VALUES'!$D$36, Q987*'UNIT VALUES'!$D$31*'UNIT VALUES'!$D$36)),0)</f>
        <v>1278378</v>
      </c>
      <c r="AA987" s="168">
        <f>ROUND(IF(C987="22", IF(U987&gt;V987,0,R987*'UNIT VALUES'!$D$43*'UNIT VALUES'!$D$44),IF(CALCS!U987&gt;CALCS!V987,0,CALCS!R987*'UNIT VALUES'!$D$34*'UNIT VALUES'!$D$36)), 0)</f>
        <v>0</v>
      </c>
      <c r="AB987" s="168">
        <f>ROUND(IF(C987="22",IF(U987&gt;V987,S987*'UNIT VALUES'!$D$40*'UNIT VALUES'!$D$44,0),IF(U987&gt;V987,S987*'UNIT VALUES'!$D$30*'UNIT VALUES'!$D$36)), 0)</f>
        <v>220777</v>
      </c>
      <c r="AC987" s="168">
        <f>ROUND(IF(U987&gt;V987,0,IF(T987&gt;1, IF(C987="66", T987*'UNIT VALUES'!$D$33*'UNIT VALUES'!$D$36,T987*'UNIT VALUES'!$D$32*'UNIT VALUES'!$D$36),0)),0)</f>
        <v>0</v>
      </c>
      <c r="AD987" t="str">
        <f t="shared" si="32"/>
        <v>729025</v>
      </c>
    </row>
    <row r="988" spans="1:30" x14ac:dyDescent="0.25">
      <c r="A988" s="176" t="s">
        <v>6567</v>
      </c>
      <c r="B988" s="176" t="s">
        <v>2643</v>
      </c>
      <c r="C988" s="176" t="s">
        <v>47</v>
      </c>
      <c r="D988" s="176" t="s">
        <v>48</v>
      </c>
      <c r="E988" s="176" t="s">
        <v>2644</v>
      </c>
      <c r="F988" s="176" t="s">
        <v>749</v>
      </c>
      <c r="G988" s="176" t="s">
        <v>247</v>
      </c>
      <c r="H988" s="176" t="s">
        <v>23</v>
      </c>
      <c r="I988" s="176" t="s">
        <v>23</v>
      </c>
      <c r="J988" s="176" t="s">
        <v>2648</v>
      </c>
      <c r="K988" s="176" t="s">
        <v>3350</v>
      </c>
      <c r="L988" s="176" t="s">
        <v>6568</v>
      </c>
      <c r="M988" s="177">
        <v>0</v>
      </c>
      <c r="N988" s="177">
        <v>0</v>
      </c>
      <c r="O988" s="177">
        <v>46477</v>
      </c>
      <c r="P988" s="177">
        <v>0</v>
      </c>
      <c r="Q988" s="177">
        <v>20667</v>
      </c>
      <c r="R988" s="177">
        <v>164</v>
      </c>
      <c r="S988" s="177">
        <v>1126</v>
      </c>
      <c r="T988" s="24">
        <f>IF(P988&gt;0, ROUND(IF(IF(OR(C988="51", C988="52", C988="66"), (L988*'UNIT VALUES'!$C$26)-CALCS!P988,0)&gt;0, IF(OR(C988="51", C988="52", C988="66"), (L988*'UNIT VALUES'!$C$26)-CALCS!P988,0), 0), 0), ROUND(IF(IF(OR(C988="51", C988="52", C988="66"), (L988*'UNIT VALUES'!$C$26)-CALCS!O988,0)&gt;0, IF(OR(C988="51", C988="52", C988="66"), (L988*'UNIT VALUES'!$C$26)-CALCS!O988,0), 0), 0))</f>
        <v>0</v>
      </c>
      <c r="U988" s="25">
        <f>IF(C988="22", (O988*'UNIT VALUES'!$D$38)+(Q988*'UNIT VALUES'!$D$39)+(S988*'UNIT VALUES'!$D$40), (O988*'UNIT VALUES'!$D$28)+(Q988*'UNIT VALUES'!$D$29)+(S988*'UNIT VALUES'!$D$30))</f>
        <v>857605.38454815606</v>
      </c>
      <c r="V988" s="25">
        <f>IF(C988="22",(O988*'UNIT VALUES'!$D$41)+(Q988*'UNIT VALUES'!$D$42)+(R988*'UNIT VALUES'!$D$43),IF(C988="66",(Q988*'UNIT VALUES'!$D$31)+(T988*'UNIT VALUES'!$D$33)+(R988*'UNIT VALUES'!$D$34),(Q988*'UNIT VALUES'!$D$31)+(T988*'UNIT VALUES'!$D$32)+(R988*'UNIT VALUES'!$D$34)))</f>
        <v>359699.61813711352</v>
      </c>
      <c r="W988" s="25">
        <f t="shared" si="31"/>
        <v>857605</v>
      </c>
      <c r="X988" s="30">
        <f>ROUND(IF(C988="22", W988*'UNIT VALUES'!$D$44, W988*'UNIT VALUES'!$D$36), 0)</f>
        <v>749719</v>
      </c>
      <c r="Y988" s="168">
        <f>ROUND(IF(C988="22", IF(U988&gt;V988,O988*'UNIT VALUES'!$D$38*'UNIT VALUES'!$D$44,O988*'UNIT VALUES'!$D$41*'UNIT VALUES'!$D$44),IF(U988&gt;V988, O988*'UNIT VALUES'!$D$28*'UNIT VALUES'!$D$36,0)), 0)</f>
        <v>84503</v>
      </c>
      <c r="Z988" s="168">
        <f>ROUND(IF(C988="22", IF(U988&gt;V988,Q988*'UNIT VALUES'!$D$39*'UNIT VALUES'!$D$44,Q988*'UNIT VALUES'!$D$42*'UNIT VALUES'!$D$44), IF(U988&gt;V988, Q988*'UNIT VALUES'!$D$29*'UNIT VALUES'!$D$36, Q988*'UNIT VALUES'!$D$31*'UNIT VALUES'!$D$36)),0)</f>
        <v>504521</v>
      </c>
      <c r="AA988" s="168">
        <f>ROUND(IF(C988="22", IF(U988&gt;V988,0,R988*'UNIT VALUES'!$D$43*'UNIT VALUES'!$D$44),IF(CALCS!U988&gt;CALCS!V988,0,CALCS!R988*'UNIT VALUES'!$D$34*'UNIT VALUES'!$D$36)), 0)</f>
        <v>0</v>
      </c>
      <c r="AB988" s="168">
        <f>ROUND(IF(C988="22",IF(U988&gt;V988,S988*'UNIT VALUES'!$D$40*'UNIT VALUES'!$D$44,0),IF(U988&gt;V988,S988*'UNIT VALUES'!$D$30*'UNIT VALUES'!$D$36)), 0)</f>
        <v>160695</v>
      </c>
      <c r="AC988" s="168">
        <f>ROUND(IF(U988&gt;V988,0,IF(T988&gt;1, IF(C988="66", T988*'UNIT VALUES'!$D$33*'UNIT VALUES'!$D$36,T988*'UNIT VALUES'!$D$32*'UNIT VALUES'!$D$36),0)),0)</f>
        <v>0</v>
      </c>
      <c r="AD988" t="str">
        <f t="shared" si="32"/>
        <v>729029</v>
      </c>
    </row>
    <row r="989" spans="1:30" x14ac:dyDescent="0.25">
      <c r="A989" s="176" t="s">
        <v>6569</v>
      </c>
      <c r="B989" s="176" t="s">
        <v>2643</v>
      </c>
      <c r="C989" s="176" t="s">
        <v>47</v>
      </c>
      <c r="D989" s="176" t="s">
        <v>48</v>
      </c>
      <c r="E989" s="176" t="s">
        <v>2644</v>
      </c>
      <c r="F989" s="176" t="s">
        <v>1111</v>
      </c>
      <c r="G989" s="176" t="s">
        <v>135</v>
      </c>
      <c r="H989" s="176" t="s">
        <v>23</v>
      </c>
      <c r="I989" s="176" t="s">
        <v>23</v>
      </c>
      <c r="J989" s="176" t="s">
        <v>2648</v>
      </c>
      <c r="K989" s="176" t="s">
        <v>3350</v>
      </c>
      <c r="L989" s="176" t="s">
        <v>6570</v>
      </c>
      <c r="M989" s="177">
        <v>165954</v>
      </c>
      <c r="N989" s="177">
        <v>165954</v>
      </c>
      <c r="O989" s="177">
        <v>158457</v>
      </c>
      <c r="P989" s="177">
        <v>0</v>
      </c>
      <c r="Q989" s="177">
        <v>50985</v>
      </c>
      <c r="R989" s="177">
        <v>853</v>
      </c>
      <c r="S989" s="177">
        <v>2335</v>
      </c>
      <c r="T989" s="24">
        <f>IF(P989&gt;0, ROUND(IF(IF(OR(C989="51", C989="52", C989="66"), (L989*'UNIT VALUES'!$C$26)-CALCS!P989,0)&gt;0, IF(OR(C989="51", C989="52", C989="66"), (L989*'UNIT VALUES'!$C$26)-CALCS!P989,0), 0), 0), ROUND(IF(IF(OR(C989="51", C989="52", C989="66"), (L989*'UNIT VALUES'!$C$26)-CALCS!O989,0)&gt;0, IF(OR(C989="51", C989="52", C989="66"), (L989*'UNIT VALUES'!$C$26)-CALCS!O989,0), 0), 0))</f>
        <v>0</v>
      </c>
      <c r="U989" s="25">
        <f>IF(C989="22", (O989*'UNIT VALUES'!$D$38)+(Q989*'UNIT VALUES'!$D$39)+(S989*'UNIT VALUES'!$D$40), (O989*'UNIT VALUES'!$D$28)+(Q989*'UNIT VALUES'!$D$29)+(S989*'UNIT VALUES'!$D$30))</f>
        <v>2134497.2972545084</v>
      </c>
      <c r="V989" s="25">
        <f>IF(C989="22",(O989*'UNIT VALUES'!$D$41)+(Q989*'UNIT VALUES'!$D$42)+(R989*'UNIT VALUES'!$D$43),IF(C989="66",(Q989*'UNIT VALUES'!$D$31)+(T989*'UNIT VALUES'!$D$33)+(R989*'UNIT VALUES'!$D$34),(Q989*'UNIT VALUES'!$D$31)+(T989*'UNIT VALUES'!$D$32)+(R989*'UNIT VALUES'!$D$34)))</f>
        <v>924081.00950138341</v>
      </c>
      <c r="W989" s="25">
        <f t="shared" si="31"/>
        <v>2134497</v>
      </c>
      <c r="X989" s="30">
        <f>ROUND(IF(C989="22", W989*'UNIT VALUES'!$D$44, W989*'UNIT VALUES'!$D$36), 0)</f>
        <v>1865979</v>
      </c>
      <c r="Y989" s="168">
        <f>ROUND(IF(C989="22", IF(U989&gt;V989,O989*'UNIT VALUES'!$D$38*'UNIT VALUES'!$D$44,O989*'UNIT VALUES'!$D$41*'UNIT VALUES'!$D$44),IF(U989&gt;V989, O989*'UNIT VALUES'!$D$28*'UNIT VALUES'!$D$36,0)), 0)</f>
        <v>288103</v>
      </c>
      <c r="Z989" s="168">
        <f>ROUND(IF(C989="22", IF(U989&gt;V989,Q989*'UNIT VALUES'!$D$39*'UNIT VALUES'!$D$44,Q989*'UNIT VALUES'!$D$42*'UNIT VALUES'!$D$44), IF(U989&gt;V989, Q989*'UNIT VALUES'!$D$29*'UNIT VALUES'!$D$36, Q989*'UNIT VALUES'!$D$31*'UNIT VALUES'!$D$36)),0)</f>
        <v>1244641</v>
      </c>
      <c r="AA989" s="168">
        <f>ROUND(IF(C989="22", IF(U989&gt;V989,0,R989*'UNIT VALUES'!$D$43*'UNIT VALUES'!$D$44),IF(CALCS!U989&gt;CALCS!V989,0,CALCS!R989*'UNIT VALUES'!$D$34*'UNIT VALUES'!$D$36)), 0)</f>
        <v>0</v>
      </c>
      <c r="AB989" s="168">
        <f>ROUND(IF(C989="22",IF(U989&gt;V989,S989*'UNIT VALUES'!$D$40*'UNIT VALUES'!$D$44,0),IF(U989&gt;V989,S989*'UNIT VALUES'!$D$30*'UNIT VALUES'!$D$36)), 0)</f>
        <v>333235</v>
      </c>
      <c r="AC989" s="168">
        <f>ROUND(IF(U989&gt;V989,0,IF(T989&gt;1, IF(C989="66", T989*'UNIT VALUES'!$D$33*'UNIT VALUES'!$D$36,T989*'UNIT VALUES'!$D$32*'UNIT VALUES'!$D$36),0)),0)</f>
        <v>0</v>
      </c>
      <c r="AD989" t="str">
        <f t="shared" si="32"/>
        <v>729031</v>
      </c>
    </row>
    <row r="990" spans="1:30" x14ac:dyDescent="0.25">
      <c r="A990" s="176" t="s">
        <v>6571</v>
      </c>
      <c r="B990" s="176" t="s">
        <v>2643</v>
      </c>
      <c r="C990" s="176" t="s">
        <v>47</v>
      </c>
      <c r="D990" s="176" t="s">
        <v>48</v>
      </c>
      <c r="E990" s="176" t="s">
        <v>2644</v>
      </c>
      <c r="F990" s="176" t="s">
        <v>833</v>
      </c>
      <c r="G990" s="176" t="s">
        <v>161</v>
      </c>
      <c r="H990" s="176" t="s">
        <v>23</v>
      </c>
      <c r="I990" s="176" t="s">
        <v>23</v>
      </c>
      <c r="J990" s="176" t="s">
        <v>2648</v>
      </c>
      <c r="K990" s="176" t="s">
        <v>3350</v>
      </c>
      <c r="L990" s="176" t="s">
        <v>6572</v>
      </c>
      <c r="M990" s="177">
        <v>41099</v>
      </c>
      <c r="N990" s="177">
        <v>41099</v>
      </c>
      <c r="O990" s="177">
        <v>44796</v>
      </c>
      <c r="P990" s="177">
        <v>0</v>
      </c>
      <c r="Q990" s="177">
        <v>19324</v>
      </c>
      <c r="R990" s="177">
        <v>790</v>
      </c>
      <c r="S990" s="177">
        <v>746</v>
      </c>
      <c r="T990" s="24">
        <f>IF(P990&gt;0, ROUND(IF(IF(OR(C990="51", C990="52", C990="66"), (L990*'UNIT VALUES'!$C$26)-CALCS!P990,0)&gt;0, IF(OR(C990="51", C990="52", C990="66"), (L990*'UNIT VALUES'!$C$26)-CALCS!P990,0), 0), 0), ROUND(IF(IF(OR(C990="51", C990="52", C990="66"), (L990*'UNIT VALUES'!$C$26)-CALCS!O990,0)&gt;0, IF(OR(C990="51", C990="52", C990="66"), (L990*'UNIT VALUES'!$C$26)-CALCS!O990,0), 0), 0))</f>
        <v>15333</v>
      </c>
      <c r="U990" s="25">
        <f>IF(C990="22", (O990*'UNIT VALUES'!$D$38)+(Q990*'UNIT VALUES'!$D$39)+(S990*'UNIT VALUES'!$D$40), (O990*'UNIT VALUES'!$D$28)+(Q990*'UNIT VALUES'!$D$29)+(S990*'UNIT VALUES'!$D$30))</f>
        <v>754571.22000518336</v>
      </c>
      <c r="V990" s="25">
        <f>IF(C990="22",(O990*'UNIT VALUES'!$D$41)+(Q990*'UNIT VALUES'!$D$42)+(R990*'UNIT VALUES'!$D$43),IF(C990="66",(Q990*'UNIT VALUES'!$D$31)+(T990*'UNIT VALUES'!$D$33)+(R990*'UNIT VALUES'!$D$34),(Q990*'UNIT VALUES'!$D$31)+(T990*'UNIT VALUES'!$D$32)+(R990*'UNIT VALUES'!$D$34)))</f>
        <v>581880.82101487275</v>
      </c>
      <c r="W990" s="25">
        <f t="shared" si="31"/>
        <v>754571</v>
      </c>
      <c r="X990" s="30">
        <f>ROUND(IF(C990="22", W990*'UNIT VALUES'!$D$44, W990*'UNIT VALUES'!$D$36), 0)</f>
        <v>659646</v>
      </c>
      <c r="Y990" s="168">
        <f>ROUND(IF(C990="22", IF(U990&gt;V990,O990*'UNIT VALUES'!$D$38*'UNIT VALUES'!$D$44,O990*'UNIT VALUES'!$D$41*'UNIT VALUES'!$D$44),IF(U990&gt;V990, O990*'UNIT VALUES'!$D$28*'UNIT VALUES'!$D$36,0)), 0)</f>
        <v>81447</v>
      </c>
      <c r="Z990" s="168">
        <f>ROUND(IF(C990="22", IF(U990&gt;V990,Q990*'UNIT VALUES'!$D$39*'UNIT VALUES'!$D$44,Q990*'UNIT VALUES'!$D$42*'UNIT VALUES'!$D$44), IF(U990&gt;V990, Q990*'UNIT VALUES'!$D$29*'UNIT VALUES'!$D$36, Q990*'UNIT VALUES'!$D$31*'UNIT VALUES'!$D$36)),0)</f>
        <v>471735</v>
      </c>
      <c r="AA990" s="168">
        <f>ROUND(IF(C990="22", IF(U990&gt;V990,0,R990*'UNIT VALUES'!$D$43*'UNIT VALUES'!$D$44),IF(CALCS!U990&gt;CALCS!V990,0,CALCS!R990*'UNIT VALUES'!$D$34*'UNIT VALUES'!$D$36)), 0)</f>
        <v>0</v>
      </c>
      <c r="AB990" s="168">
        <f>ROUND(IF(C990="22",IF(U990&gt;V990,S990*'UNIT VALUES'!$D$40*'UNIT VALUES'!$D$44,0),IF(U990&gt;V990,S990*'UNIT VALUES'!$D$30*'UNIT VALUES'!$D$36)), 0)</f>
        <v>106464</v>
      </c>
      <c r="AC990" s="168">
        <f>ROUND(IF(U990&gt;V990,0,IF(T990&gt;1, IF(C990="66", T990*'UNIT VALUES'!$D$33*'UNIT VALUES'!$D$36,T990*'UNIT VALUES'!$D$32*'UNIT VALUES'!$D$36),0)),0)</f>
        <v>0</v>
      </c>
      <c r="AD990" t="str">
        <f t="shared" si="32"/>
        <v>729035</v>
      </c>
    </row>
    <row r="991" spans="1:30" x14ac:dyDescent="0.25">
      <c r="A991" s="176" t="s">
        <v>6573</v>
      </c>
      <c r="B991" s="176" t="s">
        <v>2643</v>
      </c>
      <c r="C991" s="176" t="s">
        <v>47</v>
      </c>
      <c r="D991" s="176" t="s">
        <v>48</v>
      </c>
      <c r="E991" s="176" t="s">
        <v>2644</v>
      </c>
      <c r="F991" s="176" t="s">
        <v>753</v>
      </c>
      <c r="G991" s="176" t="s">
        <v>754</v>
      </c>
      <c r="H991" s="176" t="s">
        <v>23</v>
      </c>
      <c r="I991" s="176" t="s">
        <v>23</v>
      </c>
      <c r="J991" s="176" t="s">
        <v>2648</v>
      </c>
      <c r="K991" s="176" t="s">
        <v>3350</v>
      </c>
      <c r="L991" s="176" t="s">
        <v>6574</v>
      </c>
      <c r="M991" s="177">
        <v>0</v>
      </c>
      <c r="N991" s="177">
        <v>0</v>
      </c>
      <c r="O991" s="177">
        <v>40599</v>
      </c>
      <c r="P991" s="177">
        <v>0</v>
      </c>
      <c r="Q991" s="177">
        <v>16524</v>
      </c>
      <c r="R991" s="177">
        <v>637</v>
      </c>
      <c r="S991" s="177">
        <v>693</v>
      </c>
      <c r="T991" s="24">
        <f>IF(P991&gt;0, ROUND(IF(IF(OR(C991="51", C991="52", C991="66"), (L991*'UNIT VALUES'!$C$26)-CALCS!P991,0)&gt;0, IF(OR(C991="51", C991="52", C991="66"), (L991*'UNIT VALUES'!$C$26)-CALCS!P991,0), 0), 0), ROUND(IF(IF(OR(C991="51", C991="52", C991="66"), (L991*'UNIT VALUES'!$C$26)-CALCS!O991,0)&gt;0, IF(OR(C991="51", C991="52", C991="66"), (L991*'UNIT VALUES'!$C$26)-CALCS!O991,0), 0), 0))</f>
        <v>0</v>
      </c>
      <c r="U991" s="25">
        <f>IF(C991="22", (O991*'UNIT VALUES'!$D$38)+(Q991*'UNIT VALUES'!$D$39)+(S991*'UNIT VALUES'!$D$40), (O991*'UNIT VALUES'!$D$28)+(Q991*'UNIT VALUES'!$D$29)+(S991*'UNIT VALUES'!$D$30))</f>
        <v>659000.47520475206</v>
      </c>
      <c r="V991" s="25">
        <f>IF(C991="22",(O991*'UNIT VALUES'!$D$41)+(Q991*'UNIT VALUES'!$D$42)+(R991*'UNIT VALUES'!$D$43),IF(C991="66",(Q991*'UNIT VALUES'!$D$31)+(T991*'UNIT VALUES'!$D$33)+(R991*'UNIT VALUES'!$D$34),(Q991*'UNIT VALUES'!$D$31)+(T991*'UNIT VALUES'!$D$32)+(R991*'UNIT VALUES'!$D$34)))</f>
        <v>329007.28835740889</v>
      </c>
      <c r="W991" s="25">
        <f t="shared" si="31"/>
        <v>659000</v>
      </c>
      <c r="X991" s="30">
        <f>ROUND(IF(C991="22", W991*'UNIT VALUES'!$D$44, W991*'UNIT VALUES'!$D$36), 0)</f>
        <v>576098</v>
      </c>
      <c r="Y991" s="168">
        <f>ROUND(IF(C991="22", IF(U991&gt;V991,O991*'UNIT VALUES'!$D$38*'UNIT VALUES'!$D$44,O991*'UNIT VALUES'!$D$41*'UNIT VALUES'!$D$44),IF(U991&gt;V991, O991*'UNIT VALUES'!$D$28*'UNIT VALUES'!$D$36,0)), 0)</f>
        <v>73816</v>
      </c>
      <c r="Z991" s="168">
        <f>ROUND(IF(C991="22", IF(U991&gt;V991,Q991*'UNIT VALUES'!$D$39*'UNIT VALUES'!$D$44,Q991*'UNIT VALUES'!$D$42*'UNIT VALUES'!$D$44), IF(U991&gt;V991, Q991*'UNIT VALUES'!$D$29*'UNIT VALUES'!$D$36, Q991*'UNIT VALUES'!$D$31*'UNIT VALUES'!$D$36)),0)</f>
        <v>403382</v>
      </c>
      <c r="AA991" s="168">
        <f>ROUND(IF(C991="22", IF(U991&gt;V991,0,R991*'UNIT VALUES'!$D$43*'UNIT VALUES'!$D$44),IF(CALCS!U991&gt;CALCS!V991,0,CALCS!R991*'UNIT VALUES'!$D$34*'UNIT VALUES'!$D$36)), 0)</f>
        <v>0</v>
      </c>
      <c r="AB991" s="168">
        <f>ROUND(IF(C991="22",IF(U991&gt;V991,S991*'UNIT VALUES'!$D$40*'UNIT VALUES'!$D$44,0),IF(U991&gt;V991,S991*'UNIT VALUES'!$D$30*'UNIT VALUES'!$D$36)), 0)</f>
        <v>98900</v>
      </c>
      <c r="AC991" s="168">
        <f>ROUND(IF(U991&gt;V991,0,IF(T991&gt;1, IF(C991="66", T991*'UNIT VALUES'!$D$33*'UNIT VALUES'!$D$36,T991*'UNIT VALUES'!$D$32*'UNIT VALUES'!$D$36),0)),0)</f>
        <v>0</v>
      </c>
      <c r="AD991" t="str">
        <f t="shared" si="32"/>
        <v>729041</v>
      </c>
    </row>
    <row r="992" spans="1:30" x14ac:dyDescent="0.25">
      <c r="A992" s="176" t="s">
        <v>6575</v>
      </c>
      <c r="B992" s="176" t="s">
        <v>2643</v>
      </c>
      <c r="C992" s="176" t="s">
        <v>47</v>
      </c>
      <c r="D992" s="176" t="s">
        <v>48</v>
      </c>
      <c r="E992" s="176" t="s">
        <v>2644</v>
      </c>
      <c r="F992" s="176" t="s">
        <v>1928</v>
      </c>
      <c r="G992" s="176" t="s">
        <v>480</v>
      </c>
      <c r="H992" s="176" t="s">
        <v>23</v>
      </c>
      <c r="I992" s="176" t="s">
        <v>23</v>
      </c>
      <c r="J992" s="176" t="s">
        <v>2648</v>
      </c>
      <c r="K992" s="176" t="s">
        <v>3350</v>
      </c>
      <c r="L992" s="176" t="s">
        <v>6576</v>
      </c>
      <c r="M992" s="177">
        <v>32087</v>
      </c>
      <c r="N992" s="177">
        <v>32087</v>
      </c>
      <c r="O992" s="177">
        <v>32219</v>
      </c>
      <c r="P992" s="177">
        <v>0</v>
      </c>
      <c r="Q992" s="177">
        <v>15660</v>
      </c>
      <c r="R992" s="177">
        <v>329</v>
      </c>
      <c r="S992" s="177">
        <v>707</v>
      </c>
      <c r="T992" s="24">
        <f>IF(P992&gt;0, ROUND(IF(IF(OR(C992="51", C992="52", C992="66"), (L992*'UNIT VALUES'!$C$26)-CALCS!P992,0)&gt;0, IF(OR(C992="51", C992="52", C992="66"), (L992*'UNIT VALUES'!$C$26)-CALCS!P992,0), 0), 0), ROUND(IF(IF(OR(C992="51", C992="52", C992="66"), (L992*'UNIT VALUES'!$C$26)-CALCS!O992,0)&gt;0, IF(OR(C992="51", C992="52", C992="66"), (L992*'UNIT VALUES'!$C$26)-CALCS!O992,0), 0), 0))</f>
        <v>0</v>
      </c>
      <c r="U992" s="25">
        <f>IF(C992="22", (O992*'UNIT VALUES'!$D$38)+(Q992*'UNIT VALUES'!$D$39)+(S992*'UNIT VALUES'!$D$40), (O992*'UNIT VALUES'!$D$28)+(Q992*'UNIT VALUES'!$D$29)+(S992*'UNIT VALUES'!$D$30))</f>
        <v>619730.05124608905</v>
      </c>
      <c r="V992" s="25">
        <f>IF(C992="22",(O992*'UNIT VALUES'!$D$41)+(Q992*'UNIT VALUES'!$D$42)+(R992*'UNIT VALUES'!$D$43),IF(C992="66",(Q992*'UNIT VALUES'!$D$31)+(T992*'UNIT VALUES'!$D$33)+(R992*'UNIT VALUES'!$D$34),(Q992*'UNIT VALUES'!$D$31)+(T992*'UNIT VALUES'!$D$32)+(R992*'UNIT VALUES'!$D$34)))</f>
        <v>289315.9556235674</v>
      </c>
      <c r="W992" s="25">
        <f t="shared" si="31"/>
        <v>619730</v>
      </c>
      <c r="X992" s="30">
        <f>ROUND(IF(C992="22", W992*'UNIT VALUES'!$D$44, W992*'UNIT VALUES'!$D$36), 0)</f>
        <v>541768</v>
      </c>
      <c r="Y992" s="168">
        <f>ROUND(IF(C992="22", IF(U992&gt;V992,O992*'UNIT VALUES'!$D$38*'UNIT VALUES'!$D$44,O992*'UNIT VALUES'!$D$41*'UNIT VALUES'!$D$44),IF(U992&gt;V992, O992*'UNIT VALUES'!$D$28*'UNIT VALUES'!$D$36,0)), 0)</f>
        <v>58580</v>
      </c>
      <c r="Z992" s="168">
        <f>ROUND(IF(C992="22", IF(U992&gt;V992,Q992*'UNIT VALUES'!$D$39*'UNIT VALUES'!$D$44,Q992*'UNIT VALUES'!$D$42*'UNIT VALUES'!$D$44), IF(U992&gt;V992, Q992*'UNIT VALUES'!$D$29*'UNIT VALUES'!$D$36, Q992*'UNIT VALUES'!$D$31*'UNIT VALUES'!$D$36)),0)</f>
        <v>382290</v>
      </c>
      <c r="AA992" s="168">
        <f>ROUND(IF(C992="22", IF(U992&gt;V992,0,R992*'UNIT VALUES'!$D$43*'UNIT VALUES'!$D$44),IF(CALCS!U992&gt;CALCS!V992,0,CALCS!R992*'UNIT VALUES'!$D$34*'UNIT VALUES'!$D$36)), 0)</f>
        <v>0</v>
      </c>
      <c r="AB992" s="168">
        <f>ROUND(IF(C992="22",IF(U992&gt;V992,S992*'UNIT VALUES'!$D$40*'UNIT VALUES'!$D$44,0),IF(U992&gt;V992,S992*'UNIT VALUES'!$D$30*'UNIT VALUES'!$D$36)), 0)</f>
        <v>100898</v>
      </c>
      <c r="AC992" s="168">
        <f>ROUND(IF(U992&gt;V992,0,IF(T992&gt;1, IF(C992="66", T992*'UNIT VALUES'!$D$33*'UNIT VALUES'!$D$36,T992*'UNIT VALUES'!$D$32*'UNIT VALUES'!$D$36),0)),0)</f>
        <v>0</v>
      </c>
      <c r="AD992" t="str">
        <f t="shared" si="32"/>
        <v>729053</v>
      </c>
    </row>
    <row r="993" spans="1:30" x14ac:dyDescent="0.25">
      <c r="A993" s="176" t="s">
        <v>6577</v>
      </c>
      <c r="B993" s="176" t="s">
        <v>2643</v>
      </c>
      <c r="C993" s="176" t="s">
        <v>27</v>
      </c>
      <c r="D993" s="176" t="s">
        <v>28</v>
      </c>
      <c r="E993" s="176" t="s">
        <v>2644</v>
      </c>
      <c r="F993" s="176" t="s">
        <v>1116</v>
      </c>
      <c r="G993" s="176" t="s">
        <v>1092</v>
      </c>
      <c r="H993" s="176" t="s">
        <v>23</v>
      </c>
      <c r="I993" s="176" t="s">
        <v>23</v>
      </c>
      <c r="J993" s="176" t="s">
        <v>2659</v>
      </c>
      <c r="K993" s="176" t="s">
        <v>3350</v>
      </c>
      <c r="L993" s="176" t="s">
        <v>6578</v>
      </c>
      <c r="M993" s="177">
        <v>0</v>
      </c>
      <c r="N993" s="177">
        <v>0</v>
      </c>
      <c r="O993" s="177">
        <v>42063</v>
      </c>
      <c r="P993" s="177">
        <v>0</v>
      </c>
      <c r="Q993" s="177">
        <v>22083</v>
      </c>
      <c r="R993" s="177">
        <v>375</v>
      </c>
      <c r="S993" s="177">
        <v>465</v>
      </c>
      <c r="T993" s="24">
        <f>IF(P993&gt;0, ROUND(IF(IF(OR(C993="51", C993="52", C993="66"), (L993*'UNIT VALUES'!$C$26)-CALCS!P993,0)&gt;0, IF(OR(C993="51", C993="52", C993="66"), (L993*'UNIT VALUES'!$C$26)-CALCS!P993,0), 0), 0), ROUND(IF(IF(OR(C993="51", C993="52", C993="66"), (L993*'UNIT VALUES'!$C$26)-CALCS!O993,0)&gt;0, IF(OR(C993="51", C993="52", C993="66"), (L993*'UNIT VALUES'!$C$26)-CALCS!O993,0), 0), 0))</f>
        <v>11141</v>
      </c>
      <c r="U993" s="25">
        <f>IF(C993="22", (O993*'UNIT VALUES'!$D$38)+(Q993*'UNIT VALUES'!$D$39)+(S993*'UNIT VALUES'!$D$40), (O993*'UNIT VALUES'!$D$28)+(Q993*'UNIT VALUES'!$D$29)+(S993*'UNIT VALUES'!$D$30))</f>
        <v>780058.44975246571</v>
      </c>
      <c r="V993" s="25">
        <f>IF(C993="22",(O993*'UNIT VALUES'!$D$41)+(Q993*'UNIT VALUES'!$D$42)+(R993*'UNIT VALUES'!$D$43),IF(C993="66",(Q993*'UNIT VALUES'!$D$31)+(T993*'UNIT VALUES'!$D$33)+(R993*'UNIT VALUES'!$D$34),(Q993*'UNIT VALUES'!$D$31)+(T993*'UNIT VALUES'!$D$32)+(R993*'UNIT VALUES'!$D$34)))</f>
        <v>541248.31365165976</v>
      </c>
      <c r="W993" s="25">
        <f t="shared" si="31"/>
        <v>780058</v>
      </c>
      <c r="X993" s="30">
        <f>ROUND(IF(C993="22", W993*'UNIT VALUES'!$D$44, W993*'UNIT VALUES'!$D$36), 0)</f>
        <v>681927</v>
      </c>
      <c r="Y993" s="168">
        <f>ROUND(IF(C993="22", IF(U993&gt;V993,O993*'UNIT VALUES'!$D$38*'UNIT VALUES'!$D$44,O993*'UNIT VALUES'!$D$41*'UNIT VALUES'!$D$44),IF(U993&gt;V993, O993*'UNIT VALUES'!$D$28*'UNIT VALUES'!$D$36,0)), 0)</f>
        <v>76478</v>
      </c>
      <c r="Z993" s="168">
        <f>ROUND(IF(C993="22", IF(U993&gt;V993,Q993*'UNIT VALUES'!$D$39*'UNIT VALUES'!$D$44,Q993*'UNIT VALUES'!$D$42*'UNIT VALUES'!$D$44), IF(U993&gt;V993, Q993*'UNIT VALUES'!$D$29*'UNIT VALUES'!$D$36, Q993*'UNIT VALUES'!$D$31*'UNIT VALUES'!$D$36)),0)</f>
        <v>539088</v>
      </c>
      <c r="AA993" s="168">
        <f>ROUND(IF(C993="22", IF(U993&gt;V993,0,R993*'UNIT VALUES'!$D$43*'UNIT VALUES'!$D$44),IF(CALCS!U993&gt;CALCS!V993,0,CALCS!R993*'UNIT VALUES'!$D$34*'UNIT VALUES'!$D$36)), 0)</f>
        <v>0</v>
      </c>
      <c r="AB993" s="168">
        <f>ROUND(IF(C993="22",IF(U993&gt;V993,S993*'UNIT VALUES'!$D$40*'UNIT VALUES'!$D$44,0),IF(U993&gt;V993,S993*'UNIT VALUES'!$D$30*'UNIT VALUES'!$D$36)), 0)</f>
        <v>66362</v>
      </c>
      <c r="AC993" s="168">
        <f>ROUND(IF(U993&gt;V993,0,IF(T993&gt;1, IF(C993="66", T993*'UNIT VALUES'!$D$33*'UNIT VALUES'!$D$36,T993*'UNIT VALUES'!$D$32*'UNIT VALUES'!$D$36),0)),0)</f>
        <v>0</v>
      </c>
      <c r="AD993" t="str">
        <f t="shared" si="32"/>
        <v>729057</v>
      </c>
    </row>
    <row r="994" spans="1:30" x14ac:dyDescent="0.25">
      <c r="A994" s="176" t="s">
        <v>6579</v>
      </c>
      <c r="B994" s="176" t="s">
        <v>2643</v>
      </c>
      <c r="C994" s="176" t="s">
        <v>27</v>
      </c>
      <c r="D994" s="176" t="s">
        <v>28</v>
      </c>
      <c r="E994" s="176" t="s">
        <v>2644</v>
      </c>
      <c r="F994" s="176" t="s">
        <v>2467</v>
      </c>
      <c r="G994" s="176" t="s">
        <v>594</v>
      </c>
      <c r="H994" s="176" t="s">
        <v>23</v>
      </c>
      <c r="I994" s="176" t="s">
        <v>23</v>
      </c>
      <c r="J994" s="176" t="s">
        <v>2648</v>
      </c>
      <c r="K994" s="176" t="s">
        <v>3350</v>
      </c>
      <c r="L994" s="176" t="s">
        <v>6580</v>
      </c>
      <c r="M994" s="177">
        <v>80742</v>
      </c>
      <c r="N994" s="177">
        <v>80742</v>
      </c>
      <c r="O994" s="177">
        <v>89307</v>
      </c>
      <c r="P994" s="177">
        <v>0</v>
      </c>
      <c r="Q994" s="177">
        <v>25163</v>
      </c>
      <c r="R994" s="177">
        <v>416</v>
      </c>
      <c r="S994" s="177">
        <v>1002</v>
      </c>
      <c r="T994" s="24">
        <f>IF(P994&gt;0, ROUND(IF(IF(OR(C994="51", C994="52", C994="66"), (L994*'UNIT VALUES'!$C$26)-CALCS!P994,0)&gt;0, IF(OR(C994="51", C994="52", C994="66"), (L994*'UNIT VALUES'!$C$26)-CALCS!P994,0), 0), 0), ROUND(IF(IF(OR(C994="51", C994="52", C994="66"), (L994*'UNIT VALUES'!$C$26)-CALCS!O994,0)&gt;0, IF(OR(C994="51", C994="52", C994="66"), (L994*'UNIT VALUES'!$C$26)-CALCS!O994,0), 0), 0))</f>
        <v>0</v>
      </c>
      <c r="U994" s="25">
        <f>IF(C994="22", (O994*'UNIT VALUES'!$D$38)+(Q994*'UNIT VALUES'!$D$39)+(S994*'UNIT VALUES'!$D$40), (O994*'UNIT VALUES'!$D$28)+(Q994*'UNIT VALUES'!$D$29)+(S994*'UNIT VALUES'!$D$30))</f>
        <v>1051991.0106946544</v>
      </c>
      <c r="V994" s="25">
        <f>IF(C994="22",(O994*'UNIT VALUES'!$D$41)+(Q994*'UNIT VALUES'!$D$42)+(R994*'UNIT VALUES'!$D$43),IF(C994="66",(Q994*'UNIT VALUES'!$D$31)+(T994*'UNIT VALUES'!$D$33)+(R994*'UNIT VALUES'!$D$34),(Q994*'UNIT VALUES'!$D$31)+(T994*'UNIT VALUES'!$D$32)+(R994*'UNIT VALUES'!$D$34)))</f>
        <v>455660.16135666176</v>
      </c>
      <c r="W994" s="25">
        <f t="shared" si="31"/>
        <v>1051991</v>
      </c>
      <c r="X994" s="30">
        <f>ROUND(IF(C994="22", W994*'UNIT VALUES'!$D$44, W994*'UNIT VALUES'!$D$36), 0)</f>
        <v>919651</v>
      </c>
      <c r="Y994" s="168">
        <f>ROUND(IF(C994="22", IF(U994&gt;V994,O994*'UNIT VALUES'!$D$38*'UNIT VALUES'!$D$44,O994*'UNIT VALUES'!$D$41*'UNIT VALUES'!$D$44),IF(U994&gt;V994, O994*'UNIT VALUES'!$D$28*'UNIT VALUES'!$D$36,0)), 0)</f>
        <v>162376</v>
      </c>
      <c r="Z994" s="168">
        <f>ROUND(IF(C994="22", IF(U994&gt;V994,Q994*'UNIT VALUES'!$D$39*'UNIT VALUES'!$D$44,Q994*'UNIT VALUES'!$D$42*'UNIT VALUES'!$D$44), IF(U994&gt;V994, Q994*'UNIT VALUES'!$D$29*'UNIT VALUES'!$D$36, Q994*'UNIT VALUES'!$D$31*'UNIT VALUES'!$D$36)),0)</f>
        <v>614277</v>
      </c>
      <c r="AA994" s="168">
        <f>ROUND(IF(C994="22", IF(U994&gt;V994,0,R994*'UNIT VALUES'!$D$43*'UNIT VALUES'!$D$44),IF(CALCS!U994&gt;CALCS!V994,0,CALCS!R994*'UNIT VALUES'!$D$34*'UNIT VALUES'!$D$36)), 0)</f>
        <v>0</v>
      </c>
      <c r="AB994" s="168">
        <f>ROUND(IF(C994="22",IF(U994&gt;V994,S994*'UNIT VALUES'!$D$40*'UNIT VALUES'!$D$44,0),IF(U994&gt;V994,S994*'UNIT VALUES'!$D$30*'UNIT VALUES'!$D$36)), 0)</f>
        <v>142999</v>
      </c>
      <c r="AC994" s="168">
        <f>ROUND(IF(U994&gt;V994,0,IF(T994&gt;1, IF(C994="66", T994*'UNIT VALUES'!$D$33*'UNIT VALUES'!$D$36,T994*'UNIT VALUES'!$D$32*'UNIT VALUES'!$D$36),0)),0)</f>
        <v>0</v>
      </c>
      <c r="AD994" t="str">
        <f t="shared" si="32"/>
        <v>729061</v>
      </c>
    </row>
    <row r="995" spans="1:30" x14ac:dyDescent="0.25">
      <c r="A995" s="176" t="s">
        <v>6581</v>
      </c>
      <c r="B995" s="176" t="s">
        <v>2643</v>
      </c>
      <c r="C995" s="176" t="s">
        <v>47</v>
      </c>
      <c r="D995" s="176" t="s">
        <v>48</v>
      </c>
      <c r="E995" s="176" t="s">
        <v>2644</v>
      </c>
      <c r="F995" s="176" t="s">
        <v>1118</v>
      </c>
      <c r="G995" s="176" t="s">
        <v>145</v>
      </c>
      <c r="H995" s="176" t="s">
        <v>23</v>
      </c>
      <c r="I995" s="176" t="s">
        <v>23</v>
      </c>
      <c r="J995" s="176" t="s">
        <v>2648</v>
      </c>
      <c r="K995" s="176" t="s">
        <v>3350</v>
      </c>
      <c r="L995" s="176" t="s">
        <v>6582</v>
      </c>
      <c r="M995" s="177">
        <v>46134</v>
      </c>
      <c r="N995" s="177">
        <v>46134</v>
      </c>
      <c r="O995" s="177">
        <v>53895</v>
      </c>
      <c r="P995" s="177">
        <v>0</v>
      </c>
      <c r="Q995" s="177">
        <v>25043</v>
      </c>
      <c r="R995" s="177">
        <v>212</v>
      </c>
      <c r="S995" s="177">
        <v>805</v>
      </c>
      <c r="T995" s="24">
        <f>IF(P995&gt;0, ROUND(IF(IF(OR(C995="51", C995="52", C995="66"), (L995*'UNIT VALUES'!$C$26)-CALCS!P995,0)&gt;0, IF(OR(C995="51", C995="52", C995="66"), (L995*'UNIT VALUES'!$C$26)-CALCS!P995,0), 0), 0), ROUND(IF(IF(OR(C995="51", C995="52", C995="66"), (L995*'UNIT VALUES'!$C$26)-CALCS!O995,0)&gt;0, IF(OR(C995="51", C995="52", C995="66"), (L995*'UNIT VALUES'!$C$26)-CALCS!O995,0), 0), 0))</f>
        <v>0</v>
      </c>
      <c r="U995" s="25">
        <f>IF(C995="22", (O995*'UNIT VALUES'!$D$38)+(Q995*'UNIT VALUES'!$D$39)+(S995*'UNIT VALUES'!$D$40), (O995*'UNIT VALUES'!$D$28)+(Q995*'UNIT VALUES'!$D$29)+(S995*'UNIT VALUES'!$D$30))</f>
        <v>942829.29111066042</v>
      </c>
      <c r="V995" s="25">
        <f>IF(C995="22",(O995*'UNIT VALUES'!$D$41)+(Q995*'UNIT VALUES'!$D$42)+(R995*'UNIT VALUES'!$D$43),IF(C995="66",(Q995*'UNIT VALUES'!$D$31)+(T995*'UNIT VALUES'!$D$33)+(R995*'UNIT VALUES'!$D$34),(Q995*'UNIT VALUES'!$D$31)+(T995*'UNIT VALUES'!$D$32)+(R995*'UNIT VALUES'!$D$34)))</f>
        <v>436948.66081514303</v>
      </c>
      <c r="W995" s="25">
        <f t="shared" si="31"/>
        <v>942829</v>
      </c>
      <c r="X995" s="30">
        <f>ROUND(IF(C995="22", W995*'UNIT VALUES'!$D$44, W995*'UNIT VALUES'!$D$36), 0)</f>
        <v>824222</v>
      </c>
      <c r="Y995" s="168">
        <f>ROUND(IF(C995="22", IF(U995&gt;V995,O995*'UNIT VALUES'!$D$38*'UNIT VALUES'!$D$44,O995*'UNIT VALUES'!$D$41*'UNIT VALUES'!$D$44),IF(U995&gt;V995, O995*'UNIT VALUES'!$D$28*'UNIT VALUES'!$D$36,0)), 0)</f>
        <v>97991</v>
      </c>
      <c r="Z995" s="168">
        <f>ROUND(IF(C995="22", IF(U995&gt;V995,Q995*'UNIT VALUES'!$D$39*'UNIT VALUES'!$D$44,Q995*'UNIT VALUES'!$D$42*'UNIT VALUES'!$D$44), IF(U995&gt;V995, Q995*'UNIT VALUES'!$D$29*'UNIT VALUES'!$D$36, Q995*'UNIT VALUES'!$D$31*'UNIT VALUES'!$D$36)),0)</f>
        <v>611347</v>
      </c>
      <c r="AA995" s="168">
        <f>ROUND(IF(C995="22", IF(U995&gt;V995,0,R995*'UNIT VALUES'!$D$43*'UNIT VALUES'!$D$44),IF(CALCS!U995&gt;CALCS!V995,0,CALCS!R995*'UNIT VALUES'!$D$34*'UNIT VALUES'!$D$36)), 0)</f>
        <v>0</v>
      </c>
      <c r="AB995" s="168">
        <f>ROUND(IF(C995="22",IF(U995&gt;V995,S995*'UNIT VALUES'!$D$40*'UNIT VALUES'!$D$44,0),IF(U995&gt;V995,S995*'UNIT VALUES'!$D$30*'UNIT VALUES'!$D$36)), 0)</f>
        <v>114884</v>
      </c>
      <c r="AC995" s="168">
        <f>ROUND(IF(U995&gt;V995,0,IF(T995&gt;1, IF(C995="66", T995*'UNIT VALUES'!$D$33*'UNIT VALUES'!$D$36,T995*'UNIT VALUES'!$D$32*'UNIT VALUES'!$D$36),0)),0)</f>
        <v>0</v>
      </c>
      <c r="AD995" t="str">
        <f t="shared" si="32"/>
        <v>729069</v>
      </c>
    </row>
    <row r="996" spans="1:30" x14ac:dyDescent="0.25">
      <c r="A996" s="176" t="s">
        <v>6583</v>
      </c>
      <c r="B996" s="176" t="s">
        <v>2643</v>
      </c>
      <c r="C996" s="176" t="s">
        <v>27</v>
      </c>
      <c r="D996" s="176" t="s">
        <v>28</v>
      </c>
      <c r="E996" s="176" t="s">
        <v>2644</v>
      </c>
      <c r="F996" s="176" t="s">
        <v>762</v>
      </c>
      <c r="G996" s="176" t="s">
        <v>243</v>
      </c>
      <c r="H996" s="176" t="s">
        <v>23</v>
      </c>
      <c r="I996" s="176" t="s">
        <v>23</v>
      </c>
      <c r="J996" s="176" t="s">
        <v>2646</v>
      </c>
      <c r="K996" s="176" t="s">
        <v>3350</v>
      </c>
      <c r="L996" s="176" t="s">
        <v>6584</v>
      </c>
      <c r="M996" s="177">
        <v>0</v>
      </c>
      <c r="N996" s="177">
        <v>0</v>
      </c>
      <c r="O996" s="177">
        <v>42744</v>
      </c>
      <c r="P996" s="177">
        <v>0</v>
      </c>
      <c r="Q996" s="177">
        <v>24673</v>
      </c>
      <c r="R996" s="177">
        <v>312</v>
      </c>
      <c r="S996" s="177">
        <v>569</v>
      </c>
      <c r="T996" s="24">
        <f>IF(P996&gt;0, ROUND(IF(IF(OR(C996="51", C996="52", C996="66"), (L996*'UNIT VALUES'!$C$26)-CALCS!P996,0)&gt;0, IF(OR(C996="51", C996="52", C996="66"), (L996*'UNIT VALUES'!$C$26)-CALCS!P996,0), 0), 0), ROUND(IF(IF(OR(C996="51", C996="52", C996="66"), (L996*'UNIT VALUES'!$C$26)-CALCS!O996,0)&gt;0, IF(OR(C996="51", C996="52", C996="66"), (L996*'UNIT VALUES'!$C$26)-CALCS!O996,0), 0), 0))</f>
        <v>2681</v>
      </c>
      <c r="U996" s="25">
        <f>IF(C996="22", (O996*'UNIT VALUES'!$D$38)+(Q996*'UNIT VALUES'!$D$39)+(S996*'UNIT VALUES'!$D$40), (O996*'UNIT VALUES'!$D$28)+(Q996*'UNIT VALUES'!$D$29)+(S996*'UNIT VALUES'!$D$30))</f>
        <v>870778.08521467913</v>
      </c>
      <c r="V996" s="25">
        <f>IF(C996="22",(O996*'UNIT VALUES'!$D$41)+(Q996*'UNIT VALUES'!$D$42)+(R996*'UNIT VALUES'!$D$43),IF(C996="66",(Q996*'UNIT VALUES'!$D$31)+(T996*'UNIT VALUES'!$D$33)+(R996*'UNIT VALUES'!$D$34),(Q996*'UNIT VALUES'!$D$31)+(T996*'UNIT VALUES'!$D$32)+(R996*'UNIT VALUES'!$D$34)))</f>
        <v>472758.3471718331</v>
      </c>
      <c r="W996" s="25">
        <f t="shared" si="31"/>
        <v>870778</v>
      </c>
      <c r="X996" s="30">
        <f>ROUND(IF(C996="22", W996*'UNIT VALUES'!$D$44, W996*'UNIT VALUES'!$D$36), 0)</f>
        <v>761235</v>
      </c>
      <c r="Y996" s="168">
        <f>ROUND(IF(C996="22", IF(U996&gt;V996,O996*'UNIT VALUES'!$D$38*'UNIT VALUES'!$D$44,O996*'UNIT VALUES'!$D$41*'UNIT VALUES'!$D$44),IF(U996&gt;V996, O996*'UNIT VALUES'!$D$28*'UNIT VALUES'!$D$36,0)), 0)</f>
        <v>77716</v>
      </c>
      <c r="Z996" s="168">
        <f>ROUND(IF(C996="22", IF(U996&gt;V996,Q996*'UNIT VALUES'!$D$39*'UNIT VALUES'!$D$44,Q996*'UNIT VALUES'!$D$42*'UNIT VALUES'!$D$44), IF(U996&gt;V996, Q996*'UNIT VALUES'!$D$29*'UNIT VALUES'!$D$36, Q996*'UNIT VALUES'!$D$31*'UNIT VALUES'!$D$36)),0)</f>
        <v>602315</v>
      </c>
      <c r="AA996" s="168">
        <f>ROUND(IF(C996="22", IF(U996&gt;V996,0,R996*'UNIT VALUES'!$D$43*'UNIT VALUES'!$D$44),IF(CALCS!U996&gt;CALCS!V996,0,CALCS!R996*'UNIT VALUES'!$D$34*'UNIT VALUES'!$D$36)), 0)</f>
        <v>0</v>
      </c>
      <c r="AB996" s="168">
        <f>ROUND(IF(C996="22",IF(U996&gt;V996,S996*'UNIT VALUES'!$D$40*'UNIT VALUES'!$D$44,0),IF(U996&gt;V996,S996*'UNIT VALUES'!$D$30*'UNIT VALUES'!$D$36)), 0)</f>
        <v>81204</v>
      </c>
      <c r="AC996" s="168">
        <f>ROUND(IF(U996&gt;V996,0,IF(T996&gt;1, IF(C996="66", T996*'UNIT VALUES'!$D$33*'UNIT VALUES'!$D$36,T996*'UNIT VALUES'!$D$32*'UNIT VALUES'!$D$36),0)),0)</f>
        <v>0</v>
      </c>
      <c r="AD996" t="str">
        <f t="shared" si="32"/>
        <v>729071</v>
      </c>
    </row>
    <row r="997" spans="1:30" x14ac:dyDescent="0.25">
      <c r="A997" s="176" t="s">
        <v>6585</v>
      </c>
      <c r="B997" s="176" t="s">
        <v>2643</v>
      </c>
      <c r="C997" s="176" t="s">
        <v>47</v>
      </c>
      <c r="D997" s="176" t="s">
        <v>48</v>
      </c>
      <c r="E997" s="176" t="s">
        <v>2644</v>
      </c>
      <c r="F997" s="176" t="s">
        <v>2664</v>
      </c>
      <c r="G997" s="176" t="s">
        <v>618</v>
      </c>
      <c r="H997" s="176" t="s">
        <v>23</v>
      </c>
      <c r="I997" s="176" t="s">
        <v>23</v>
      </c>
      <c r="J997" s="176" t="s">
        <v>2665</v>
      </c>
      <c r="K997" s="176" t="s">
        <v>3350</v>
      </c>
      <c r="L997" s="176" t="s">
        <v>6586</v>
      </c>
      <c r="M997" s="177">
        <v>0</v>
      </c>
      <c r="N997" s="177">
        <v>0</v>
      </c>
      <c r="O997" s="177">
        <v>47309</v>
      </c>
      <c r="P997" s="177">
        <v>0</v>
      </c>
      <c r="Q997" s="177">
        <v>24979</v>
      </c>
      <c r="R997" s="177">
        <v>447</v>
      </c>
      <c r="S997" s="177">
        <v>827</v>
      </c>
      <c r="T997" s="24">
        <f>IF(P997&gt;0, ROUND(IF(IF(OR(C997="51", C997="52", C997="66"), (L997*'UNIT VALUES'!$C$26)-CALCS!P997,0)&gt;0, IF(OR(C997="51", C997="52", C997="66"), (L997*'UNIT VALUES'!$C$26)-CALCS!P997,0), 0), 0), ROUND(IF(IF(OR(C997="51", C997="52", C997="66"), (L997*'UNIT VALUES'!$C$26)-CALCS!O997,0)&gt;0, IF(OR(C997="51", C997="52", C997="66"), (L997*'UNIT VALUES'!$C$26)-CALCS!O997,0), 0), 0))</f>
        <v>153</v>
      </c>
      <c r="U997" s="25">
        <f>IF(C997="22", (O997*'UNIT VALUES'!$D$38)+(Q997*'UNIT VALUES'!$D$39)+(S997*'UNIT VALUES'!$D$40), (O997*'UNIT VALUES'!$D$28)+(Q997*'UNIT VALUES'!$D$29)+(S997*'UNIT VALUES'!$D$30))</f>
        <v>930935.91829380521</v>
      </c>
      <c r="V997" s="25">
        <f>IF(C997="22",(O997*'UNIT VALUES'!$D$41)+(Q997*'UNIT VALUES'!$D$42)+(R997*'UNIT VALUES'!$D$43),IF(C997="66",(Q997*'UNIT VALUES'!$D$31)+(T997*'UNIT VALUES'!$D$33)+(R997*'UNIT VALUES'!$D$34),(Q997*'UNIT VALUES'!$D$31)+(T997*'UNIT VALUES'!$D$32)+(R997*'UNIT VALUES'!$D$34)))</f>
        <v>457045.32306015445</v>
      </c>
      <c r="W997" s="25">
        <f t="shared" si="31"/>
        <v>930936</v>
      </c>
      <c r="X997" s="30">
        <f>ROUND(IF(C997="22", W997*'UNIT VALUES'!$D$44, W997*'UNIT VALUES'!$D$36), 0)</f>
        <v>813825</v>
      </c>
      <c r="Y997" s="168">
        <f>ROUND(IF(C997="22", IF(U997&gt;V997,O997*'UNIT VALUES'!$D$38*'UNIT VALUES'!$D$44,O997*'UNIT VALUES'!$D$41*'UNIT VALUES'!$D$44),IF(U997&gt;V997, O997*'UNIT VALUES'!$D$28*'UNIT VALUES'!$D$36,0)), 0)</f>
        <v>86016</v>
      </c>
      <c r="Z997" s="168">
        <f>ROUND(IF(C997="22", IF(U997&gt;V997,Q997*'UNIT VALUES'!$D$39*'UNIT VALUES'!$D$44,Q997*'UNIT VALUES'!$D$42*'UNIT VALUES'!$D$44), IF(U997&gt;V997, Q997*'UNIT VALUES'!$D$29*'UNIT VALUES'!$D$36, Q997*'UNIT VALUES'!$D$31*'UNIT VALUES'!$D$36)),0)</f>
        <v>609785</v>
      </c>
      <c r="AA997" s="168">
        <f>ROUND(IF(C997="22", IF(U997&gt;V997,0,R997*'UNIT VALUES'!$D$43*'UNIT VALUES'!$D$44),IF(CALCS!U997&gt;CALCS!V997,0,CALCS!R997*'UNIT VALUES'!$D$34*'UNIT VALUES'!$D$36)), 0)</f>
        <v>0</v>
      </c>
      <c r="AB997" s="168">
        <f>ROUND(IF(C997="22",IF(U997&gt;V997,S997*'UNIT VALUES'!$D$40*'UNIT VALUES'!$D$44,0),IF(U997&gt;V997,S997*'UNIT VALUES'!$D$30*'UNIT VALUES'!$D$36)), 0)</f>
        <v>118024</v>
      </c>
      <c r="AC997" s="168">
        <f>ROUND(IF(U997&gt;V997,0,IF(T997&gt;1, IF(C997="66", T997*'UNIT VALUES'!$D$33*'UNIT VALUES'!$D$36,T997*'UNIT VALUES'!$D$32*'UNIT VALUES'!$D$36),0)),0)</f>
        <v>0</v>
      </c>
      <c r="AD997" t="str">
        <f t="shared" si="32"/>
        <v>729075</v>
      </c>
    </row>
    <row r="998" spans="1:30" x14ac:dyDescent="0.25">
      <c r="A998" s="176" t="s">
        <v>6587</v>
      </c>
      <c r="B998" s="176" t="s">
        <v>2643</v>
      </c>
      <c r="C998" s="176" t="s">
        <v>47</v>
      </c>
      <c r="D998" s="176" t="s">
        <v>48</v>
      </c>
      <c r="E998" s="176" t="s">
        <v>2644</v>
      </c>
      <c r="F998" s="176" t="s">
        <v>1539</v>
      </c>
      <c r="G998" s="176" t="s">
        <v>156</v>
      </c>
      <c r="H998" s="176" t="s">
        <v>23</v>
      </c>
      <c r="I998" s="176" t="s">
        <v>23</v>
      </c>
      <c r="J998" s="176" t="s">
        <v>2648</v>
      </c>
      <c r="K998" s="176" t="s">
        <v>3350</v>
      </c>
      <c r="L998" s="176" t="s">
        <v>6588</v>
      </c>
      <c r="M998" s="177">
        <v>36562</v>
      </c>
      <c r="N998" s="177">
        <v>36562</v>
      </c>
      <c r="O998" s="177">
        <v>39941</v>
      </c>
      <c r="P998" s="177">
        <v>0</v>
      </c>
      <c r="Q998" s="177">
        <v>19265</v>
      </c>
      <c r="R998" s="177">
        <v>196</v>
      </c>
      <c r="S998" s="177">
        <v>1470</v>
      </c>
      <c r="T998" s="24">
        <f>IF(P998&gt;0, ROUND(IF(IF(OR(C998="51", C998="52", C998="66"), (L998*'UNIT VALUES'!$C$26)-CALCS!P998,0)&gt;0, IF(OR(C998="51", C998="52", C998="66"), (L998*'UNIT VALUES'!$C$26)-CALCS!P998,0), 0), 0), ROUND(IF(IF(OR(C998="51", C998="52", C998="66"), (L998*'UNIT VALUES'!$C$26)-CALCS!O998,0)&gt;0, IF(OR(C998="51", C998="52", C998="66"), (L998*'UNIT VALUES'!$C$26)-CALCS!O998,0), 0), 0))</f>
        <v>6432</v>
      </c>
      <c r="U998" s="25">
        <f>IF(C998="22", (O998*'UNIT VALUES'!$D$38)+(Q998*'UNIT VALUES'!$D$39)+(S998*'UNIT VALUES'!$D$40), (O998*'UNIT VALUES'!$D$28)+(Q998*'UNIT VALUES'!$D$29)+(S998*'UNIT VALUES'!$D$30))</f>
        <v>861019.04907206411</v>
      </c>
      <c r="V998" s="25">
        <f>IF(C998="22",(O998*'UNIT VALUES'!$D$41)+(Q998*'UNIT VALUES'!$D$42)+(R998*'UNIT VALUES'!$D$43),IF(C998="66",(Q998*'UNIT VALUES'!$D$31)+(T998*'UNIT VALUES'!$D$33)+(R998*'UNIT VALUES'!$D$34),(Q998*'UNIT VALUES'!$D$31)+(T998*'UNIT VALUES'!$D$32)+(R998*'UNIT VALUES'!$D$34)))</f>
        <v>419972.19043167634</v>
      </c>
      <c r="W998" s="25">
        <f t="shared" si="31"/>
        <v>861019</v>
      </c>
      <c r="X998" s="30">
        <f>ROUND(IF(C998="22", W998*'UNIT VALUES'!$D$44, W998*'UNIT VALUES'!$D$36), 0)</f>
        <v>752703</v>
      </c>
      <c r="Y998" s="168">
        <f>ROUND(IF(C998="22", IF(U998&gt;V998,O998*'UNIT VALUES'!$D$38*'UNIT VALUES'!$D$44,O998*'UNIT VALUES'!$D$41*'UNIT VALUES'!$D$44),IF(U998&gt;V998, O998*'UNIT VALUES'!$D$28*'UNIT VALUES'!$D$36,0)), 0)</f>
        <v>72620</v>
      </c>
      <c r="Z998" s="168">
        <f>ROUND(IF(C998="22", IF(U998&gt;V998,Q998*'UNIT VALUES'!$D$39*'UNIT VALUES'!$D$44,Q998*'UNIT VALUES'!$D$42*'UNIT VALUES'!$D$44), IF(U998&gt;V998, Q998*'UNIT VALUES'!$D$29*'UNIT VALUES'!$D$36, Q998*'UNIT VALUES'!$D$31*'UNIT VALUES'!$D$36)),0)</f>
        <v>470295</v>
      </c>
      <c r="AA998" s="168">
        <f>ROUND(IF(C998="22", IF(U998&gt;V998,0,R998*'UNIT VALUES'!$D$43*'UNIT VALUES'!$D$44),IF(CALCS!U998&gt;CALCS!V998,0,CALCS!R998*'UNIT VALUES'!$D$34*'UNIT VALUES'!$D$36)), 0)</f>
        <v>0</v>
      </c>
      <c r="AB998" s="168">
        <f>ROUND(IF(C998="22",IF(U998&gt;V998,S998*'UNIT VALUES'!$D$40*'UNIT VALUES'!$D$44,0),IF(U998&gt;V998,S998*'UNIT VALUES'!$D$30*'UNIT VALUES'!$D$36)), 0)</f>
        <v>209788</v>
      </c>
      <c r="AC998" s="168">
        <f>ROUND(IF(U998&gt;V998,0,IF(T998&gt;1, IF(C998="66", T998*'UNIT VALUES'!$D$33*'UNIT VALUES'!$D$36,T998*'UNIT VALUES'!$D$32*'UNIT VALUES'!$D$36),0)),0)</f>
        <v>0</v>
      </c>
      <c r="AD998" t="str">
        <f t="shared" si="32"/>
        <v>729091</v>
      </c>
    </row>
    <row r="999" spans="1:30" x14ac:dyDescent="0.25">
      <c r="A999" s="176" t="s">
        <v>6589</v>
      </c>
      <c r="B999" s="176" t="s">
        <v>2643</v>
      </c>
      <c r="C999" s="176" t="s">
        <v>27</v>
      </c>
      <c r="D999" s="176" t="s">
        <v>28</v>
      </c>
      <c r="E999" s="176" t="s">
        <v>2644</v>
      </c>
      <c r="F999" s="176" t="s">
        <v>103</v>
      </c>
      <c r="G999" s="176" t="s">
        <v>82</v>
      </c>
      <c r="H999" s="176" t="s">
        <v>23</v>
      </c>
      <c r="I999" s="176" t="s">
        <v>23</v>
      </c>
      <c r="J999" s="176" t="s">
        <v>2668</v>
      </c>
      <c r="K999" s="176" t="s">
        <v>3350</v>
      </c>
      <c r="L999" s="176" t="s">
        <v>6590</v>
      </c>
      <c r="M999" s="177">
        <v>96193</v>
      </c>
      <c r="N999" s="177">
        <v>96193</v>
      </c>
      <c r="O999" s="177">
        <v>77748</v>
      </c>
      <c r="P999" s="177">
        <v>0</v>
      </c>
      <c r="Q999" s="177">
        <v>42055</v>
      </c>
      <c r="R999" s="177">
        <v>1281</v>
      </c>
      <c r="S999" s="177">
        <v>901</v>
      </c>
      <c r="T999" s="24">
        <f>IF(P999&gt;0, ROUND(IF(IF(OR(C999="51", C999="52", C999="66"), (L999*'UNIT VALUES'!$C$26)-CALCS!P999,0)&gt;0, IF(OR(C999="51", C999="52", C999="66"), (L999*'UNIT VALUES'!$C$26)-CALCS!P999,0), 0), 0), ROUND(IF(IF(OR(C999="51", C999="52", C999="66"), (L999*'UNIT VALUES'!$C$26)-CALCS!O999,0)&gt;0, IF(OR(C999="51", C999="52", C999="66"), (L999*'UNIT VALUES'!$C$26)-CALCS!O999,0), 0), 0))</f>
        <v>54718</v>
      </c>
      <c r="U999" s="25">
        <f>IF(C999="22", (O999*'UNIT VALUES'!$D$38)+(Q999*'UNIT VALUES'!$D$39)+(S999*'UNIT VALUES'!$D$40), (O999*'UNIT VALUES'!$D$28)+(Q999*'UNIT VALUES'!$D$29)+(S999*'UNIT VALUES'!$D$30))</f>
        <v>1483168.2718962375</v>
      </c>
      <c r="V999" s="25">
        <f>IF(C999="22",(O999*'UNIT VALUES'!$D$41)+(Q999*'UNIT VALUES'!$D$42)+(R999*'UNIT VALUES'!$D$43),IF(C999="66",(Q999*'UNIT VALUES'!$D$31)+(T999*'UNIT VALUES'!$D$33)+(R999*'UNIT VALUES'!$D$34),(Q999*'UNIT VALUES'!$D$31)+(T999*'UNIT VALUES'!$D$32)+(R999*'UNIT VALUES'!$D$34)))</f>
        <v>1499796.3439671395</v>
      </c>
      <c r="W999" s="25">
        <f t="shared" si="31"/>
        <v>1499796</v>
      </c>
      <c r="X999" s="30">
        <f>ROUND(IF(C999="22", W999*'UNIT VALUES'!$D$44, W999*'UNIT VALUES'!$D$36), 0)</f>
        <v>1311123</v>
      </c>
      <c r="Y999" s="168">
        <f>ROUND(IF(C999="22", IF(U999&gt;V999,O999*'UNIT VALUES'!$D$38*'UNIT VALUES'!$D$44,O999*'UNIT VALUES'!$D$41*'UNIT VALUES'!$D$44),IF(U999&gt;V999, O999*'UNIT VALUES'!$D$28*'UNIT VALUES'!$D$36,0)), 0)</f>
        <v>0</v>
      </c>
      <c r="Z999" s="168">
        <f>ROUND(IF(C999="22", IF(U999&gt;V999,Q999*'UNIT VALUES'!$D$39*'UNIT VALUES'!$D$44,Q999*'UNIT VALUES'!$D$42*'UNIT VALUES'!$D$44), IF(U999&gt;V999, Q999*'UNIT VALUES'!$D$29*'UNIT VALUES'!$D$36, Q999*'UNIT VALUES'!$D$31*'UNIT VALUES'!$D$36)),0)</f>
        <v>615985</v>
      </c>
      <c r="AA999" s="168">
        <f>ROUND(IF(C999="22", IF(U999&gt;V999,0,R999*'UNIT VALUES'!$D$43*'UNIT VALUES'!$D$44),IF(CALCS!U999&gt;CALCS!V999,0,CALCS!R999*'UNIT VALUES'!$D$34*'UNIT VALUES'!$D$36)), 0)</f>
        <v>91679</v>
      </c>
      <c r="AB999" s="168">
        <f>ROUND(IF(C999="22",IF(U999&gt;V999,S999*'UNIT VALUES'!$D$40*'UNIT VALUES'!$D$44,0),IF(U999&gt;V999,S999*'UNIT VALUES'!$D$30*'UNIT VALUES'!$D$36)), 0)</f>
        <v>0</v>
      </c>
      <c r="AC999" s="168">
        <f>ROUND(IF(U999&gt;V999,0,IF(T999&gt;1, IF(C999="66", T999*'UNIT VALUES'!$D$33*'UNIT VALUES'!$D$36,T999*'UNIT VALUES'!$D$32*'UNIT VALUES'!$D$36),0)),0)</f>
        <v>603458</v>
      </c>
      <c r="AD999" t="str">
        <f t="shared" si="32"/>
        <v>729097</v>
      </c>
    </row>
    <row r="1000" spans="1:30" x14ac:dyDescent="0.25">
      <c r="A1000" s="176" t="s">
        <v>6591</v>
      </c>
      <c r="B1000" s="176" t="s">
        <v>2643</v>
      </c>
      <c r="C1000" s="176" t="s">
        <v>27</v>
      </c>
      <c r="D1000" s="176" t="s">
        <v>28</v>
      </c>
      <c r="E1000" s="176" t="s">
        <v>2644</v>
      </c>
      <c r="F1000" s="176" t="s">
        <v>2468</v>
      </c>
      <c r="G1000" s="176" t="s">
        <v>322</v>
      </c>
      <c r="H1000" s="176" t="s">
        <v>23</v>
      </c>
      <c r="I1000" s="176" t="s">
        <v>23</v>
      </c>
      <c r="J1000" s="176" t="s">
        <v>2665</v>
      </c>
      <c r="K1000" s="176" t="s">
        <v>3350</v>
      </c>
      <c r="L1000" s="176" t="s">
        <v>6592</v>
      </c>
      <c r="M1000" s="177">
        <v>189046</v>
      </c>
      <c r="N1000" s="177">
        <v>189046</v>
      </c>
      <c r="O1000" s="177">
        <v>145278</v>
      </c>
      <c r="P1000" s="177">
        <v>0</v>
      </c>
      <c r="Q1000" s="177">
        <v>79360</v>
      </c>
      <c r="R1000" s="177">
        <v>2679</v>
      </c>
      <c r="S1000" s="177">
        <v>1978</v>
      </c>
      <c r="T1000" s="24">
        <f>IF(P1000&gt;0, ROUND(IF(IF(OR(C1000="51", C1000="52", C1000="66"), (L1000*'UNIT VALUES'!$C$26)-CALCS!P1000,0)&gt;0, IF(OR(C1000="51", C1000="52", C1000="66"), (L1000*'UNIT VALUES'!$C$26)-CALCS!P1000,0), 0), 0), ROUND(IF(IF(OR(C1000="51", C1000="52", C1000="66"), (L1000*'UNIT VALUES'!$C$26)-CALCS!O1000,0)&gt;0, IF(OR(C1000="51", C1000="52", C1000="66"), (L1000*'UNIT VALUES'!$C$26)-CALCS!O1000,0), 0), 0))</f>
        <v>84718</v>
      </c>
      <c r="U1000" s="25">
        <f>IF(C1000="22", (O1000*'UNIT VALUES'!$D$38)+(Q1000*'UNIT VALUES'!$D$39)+(S1000*'UNIT VALUES'!$D$40), (O1000*'UNIT VALUES'!$D$28)+(Q1000*'UNIT VALUES'!$D$29)+(S1000*'UNIT VALUES'!$D$30))</f>
        <v>2841174.0309124952</v>
      </c>
      <c r="V1000" s="25">
        <f>IF(C1000="22",(O1000*'UNIT VALUES'!$D$41)+(Q1000*'UNIT VALUES'!$D$42)+(R1000*'UNIT VALUES'!$D$43),IF(C1000="66",(Q1000*'UNIT VALUES'!$D$31)+(T1000*'UNIT VALUES'!$D$33)+(R1000*'UNIT VALUES'!$D$34),(Q1000*'UNIT VALUES'!$D$31)+(T1000*'UNIT VALUES'!$D$32)+(R1000*'UNIT VALUES'!$D$34)))</f>
        <v>2617754.3763371855</v>
      </c>
      <c r="W1000" s="25">
        <f t="shared" si="31"/>
        <v>2841174</v>
      </c>
      <c r="X1000" s="30">
        <f>ROUND(IF(C1000="22", W1000*'UNIT VALUES'!$D$44, W1000*'UNIT VALUES'!$D$36), 0)</f>
        <v>2483756</v>
      </c>
      <c r="Y1000" s="168">
        <f>ROUND(IF(C1000="22", IF(U1000&gt;V1000,O1000*'UNIT VALUES'!$D$38*'UNIT VALUES'!$D$44,O1000*'UNIT VALUES'!$D$41*'UNIT VALUES'!$D$44),IF(U1000&gt;V1000, O1000*'UNIT VALUES'!$D$28*'UNIT VALUES'!$D$36,0)), 0)</f>
        <v>264141</v>
      </c>
      <c r="Z1000" s="168">
        <f>ROUND(IF(C1000="22", IF(U1000&gt;V1000,Q1000*'UNIT VALUES'!$D$39*'UNIT VALUES'!$D$44,Q1000*'UNIT VALUES'!$D$42*'UNIT VALUES'!$D$44), IF(U1000&gt;V1000, Q1000*'UNIT VALUES'!$D$29*'UNIT VALUES'!$D$36, Q1000*'UNIT VALUES'!$D$31*'UNIT VALUES'!$D$36)),0)</f>
        <v>1937328</v>
      </c>
      <c r="AA1000" s="168">
        <f>ROUND(IF(C1000="22", IF(U1000&gt;V1000,0,R1000*'UNIT VALUES'!$D$43*'UNIT VALUES'!$D$44),IF(CALCS!U1000&gt;CALCS!V1000,0,CALCS!R1000*'UNIT VALUES'!$D$34*'UNIT VALUES'!$D$36)), 0)</f>
        <v>0</v>
      </c>
      <c r="AB1000" s="168">
        <f>ROUND(IF(C1000="22",IF(U1000&gt;V1000,S1000*'UNIT VALUES'!$D$40*'UNIT VALUES'!$D$44,0),IF(U1000&gt;V1000,S1000*'UNIT VALUES'!$D$30*'UNIT VALUES'!$D$36)), 0)</f>
        <v>282287</v>
      </c>
      <c r="AC1000" s="168">
        <f>ROUND(IF(U1000&gt;V1000,0,IF(T1000&gt;1, IF(C1000="66", T1000*'UNIT VALUES'!$D$33*'UNIT VALUES'!$D$36,T1000*'UNIT VALUES'!$D$32*'UNIT VALUES'!$D$36),0)),0)</f>
        <v>0</v>
      </c>
      <c r="AD1000" t="str">
        <f t="shared" si="32"/>
        <v>729113</v>
      </c>
    </row>
    <row r="1001" spans="1:30" x14ac:dyDescent="0.25">
      <c r="A1001" s="176" t="s">
        <v>6593</v>
      </c>
      <c r="B1001" s="176" t="s">
        <v>2643</v>
      </c>
      <c r="C1001" s="176" t="s">
        <v>47</v>
      </c>
      <c r="D1001" s="176" t="s">
        <v>48</v>
      </c>
      <c r="E1001" s="176" t="s">
        <v>2644</v>
      </c>
      <c r="F1001" s="176" t="s">
        <v>1428</v>
      </c>
      <c r="G1001" s="176" t="s">
        <v>131</v>
      </c>
      <c r="H1001" s="176" t="s">
        <v>23</v>
      </c>
      <c r="I1001" s="176" t="s">
        <v>23</v>
      </c>
      <c r="J1001" s="176" t="s">
        <v>2648</v>
      </c>
      <c r="K1001" s="176" t="s">
        <v>3350</v>
      </c>
      <c r="L1001" s="176" t="s">
        <v>6594</v>
      </c>
      <c r="M1001" s="177">
        <v>0</v>
      </c>
      <c r="N1001" s="177">
        <v>0</v>
      </c>
      <c r="O1001" s="177">
        <v>51009</v>
      </c>
      <c r="P1001" s="177">
        <v>0</v>
      </c>
      <c r="Q1001" s="177">
        <v>20341</v>
      </c>
      <c r="R1001" s="177">
        <v>278</v>
      </c>
      <c r="S1001" s="177">
        <v>875</v>
      </c>
      <c r="T1001" s="24">
        <f>IF(P1001&gt;0, ROUND(IF(IF(OR(C1001="51", C1001="52", C1001="66"), (L1001*'UNIT VALUES'!$C$26)-CALCS!P1001,0)&gt;0, IF(OR(C1001="51", C1001="52", C1001="66"), (L1001*'UNIT VALUES'!$C$26)-CALCS!P1001,0), 0), 0), ROUND(IF(IF(OR(C1001="51", C1001="52", C1001="66"), (L1001*'UNIT VALUES'!$C$26)-CALCS!O1001,0)&gt;0, IF(OR(C1001="51", C1001="52", C1001="66"), (L1001*'UNIT VALUES'!$C$26)-CALCS!O1001,0), 0), 0))</f>
        <v>0</v>
      </c>
      <c r="U1001" s="25">
        <f>IF(C1001="22", (O1001*'UNIT VALUES'!$D$38)+(Q1001*'UNIT VALUES'!$D$39)+(S1001*'UNIT VALUES'!$D$40), (O1001*'UNIT VALUES'!$D$28)+(Q1001*'UNIT VALUES'!$D$29)+(S1001*'UNIT VALUES'!$D$30))</f>
        <v>816951.90854257555</v>
      </c>
      <c r="V1001" s="25">
        <f>IF(C1001="22",(O1001*'UNIT VALUES'!$D$41)+(Q1001*'UNIT VALUES'!$D$42)+(R1001*'UNIT VALUES'!$D$43),IF(C1001="66",(Q1001*'UNIT VALUES'!$D$31)+(T1001*'UNIT VALUES'!$D$33)+(R1001*'UNIT VALUES'!$D$34),(Q1001*'UNIT VALUES'!$D$31)+(T1001*'UNIT VALUES'!$D$32)+(R1001*'UNIT VALUES'!$D$34)))</f>
        <v>363570.38599677861</v>
      </c>
      <c r="W1001" s="25">
        <f t="shared" si="31"/>
        <v>816952</v>
      </c>
      <c r="X1001" s="30">
        <f>ROUND(IF(C1001="22", W1001*'UNIT VALUES'!$D$44, W1001*'UNIT VALUES'!$D$36), 0)</f>
        <v>714180</v>
      </c>
      <c r="Y1001" s="168">
        <f>ROUND(IF(C1001="22", IF(U1001&gt;V1001,O1001*'UNIT VALUES'!$D$38*'UNIT VALUES'!$D$44,O1001*'UNIT VALUES'!$D$41*'UNIT VALUES'!$D$44),IF(U1001&gt;V1001, O1001*'UNIT VALUES'!$D$28*'UNIT VALUES'!$D$36,0)), 0)</f>
        <v>92743</v>
      </c>
      <c r="Z1001" s="168">
        <f>ROUND(IF(C1001="22", IF(U1001&gt;V1001,Q1001*'UNIT VALUES'!$D$39*'UNIT VALUES'!$D$44,Q1001*'UNIT VALUES'!$D$42*'UNIT VALUES'!$D$44), IF(U1001&gt;V1001, Q1001*'UNIT VALUES'!$D$29*'UNIT VALUES'!$D$36, Q1001*'UNIT VALUES'!$D$31*'UNIT VALUES'!$D$36)),0)</f>
        <v>496562</v>
      </c>
      <c r="AA1001" s="168">
        <f>ROUND(IF(C1001="22", IF(U1001&gt;V1001,0,R1001*'UNIT VALUES'!$D$43*'UNIT VALUES'!$D$44),IF(CALCS!U1001&gt;CALCS!V1001,0,CALCS!R1001*'UNIT VALUES'!$D$34*'UNIT VALUES'!$D$36)), 0)</f>
        <v>0</v>
      </c>
      <c r="AB1001" s="168">
        <f>ROUND(IF(C1001="22",IF(U1001&gt;V1001,S1001*'UNIT VALUES'!$D$40*'UNIT VALUES'!$D$44,0),IF(U1001&gt;V1001,S1001*'UNIT VALUES'!$D$30*'UNIT VALUES'!$D$36)), 0)</f>
        <v>124874</v>
      </c>
      <c r="AC1001" s="168">
        <f>ROUND(IF(U1001&gt;V1001,0,IF(T1001&gt;1, IF(C1001="66", T1001*'UNIT VALUES'!$D$33*'UNIT VALUES'!$D$36,T1001*'UNIT VALUES'!$D$32*'UNIT VALUES'!$D$36),0)),0)</f>
        <v>0</v>
      </c>
      <c r="AD1001" t="str">
        <f t="shared" si="32"/>
        <v>729119</v>
      </c>
    </row>
    <row r="1002" spans="1:30" x14ac:dyDescent="0.25">
      <c r="A1002" s="176" t="s">
        <v>6595</v>
      </c>
      <c r="B1002" s="176" t="s">
        <v>2643</v>
      </c>
      <c r="C1002" s="176" t="s">
        <v>27</v>
      </c>
      <c r="D1002" s="176" t="s">
        <v>28</v>
      </c>
      <c r="E1002" s="176" t="s">
        <v>2644</v>
      </c>
      <c r="F1002" s="176" t="s">
        <v>1881</v>
      </c>
      <c r="G1002" s="176" t="s">
        <v>95</v>
      </c>
      <c r="H1002" s="176" t="s">
        <v>23</v>
      </c>
      <c r="I1002" s="176" t="s">
        <v>23</v>
      </c>
      <c r="J1002" s="176" t="s">
        <v>2651</v>
      </c>
      <c r="K1002" s="176" t="s">
        <v>3350</v>
      </c>
      <c r="L1002" s="176" t="s">
        <v>6596</v>
      </c>
      <c r="M1002" s="177">
        <v>0</v>
      </c>
      <c r="N1002" s="177">
        <v>0</v>
      </c>
      <c r="O1002" s="177">
        <v>32321</v>
      </c>
      <c r="P1002" s="177">
        <v>0</v>
      </c>
      <c r="Q1002" s="177">
        <v>17074</v>
      </c>
      <c r="R1002" s="177">
        <v>494</v>
      </c>
      <c r="S1002" s="177">
        <v>523</v>
      </c>
      <c r="T1002" s="24">
        <f>IF(P1002&gt;0, ROUND(IF(IF(OR(C1002="51", C1002="52", C1002="66"), (L1002*'UNIT VALUES'!$C$26)-CALCS!P1002,0)&gt;0, IF(OR(C1002="51", C1002="52", C1002="66"), (L1002*'UNIT VALUES'!$C$26)-CALCS!P1002,0), 0), 0), ROUND(IF(IF(OR(C1002="51", C1002="52", C1002="66"), (L1002*'UNIT VALUES'!$C$26)-CALCS!O1002,0)&gt;0, IF(OR(C1002="51", C1002="52", C1002="66"), (L1002*'UNIT VALUES'!$C$26)-CALCS!O1002,0), 0), 0))</f>
        <v>11387</v>
      </c>
      <c r="U1002" s="25">
        <f>IF(C1002="22", (O1002*'UNIT VALUES'!$D$38)+(Q1002*'UNIT VALUES'!$D$39)+(S1002*'UNIT VALUES'!$D$40), (O1002*'UNIT VALUES'!$D$28)+(Q1002*'UNIT VALUES'!$D$29)+(S1002*'UNIT VALUES'!$D$30))</f>
        <v>629389.91566993226</v>
      </c>
      <c r="V1002" s="25">
        <f>IF(C1002="22",(O1002*'UNIT VALUES'!$D$41)+(Q1002*'UNIT VALUES'!$D$42)+(R1002*'UNIT VALUES'!$D$43),IF(C1002="66",(Q1002*'UNIT VALUES'!$D$31)+(T1002*'UNIT VALUES'!$D$33)+(R1002*'UNIT VALUES'!$D$34),(Q1002*'UNIT VALUES'!$D$31)+(T1002*'UNIT VALUES'!$D$32)+(R1002*'UNIT VALUES'!$D$34)))</f>
        <v>470168.67310269078</v>
      </c>
      <c r="W1002" s="25">
        <f t="shared" si="31"/>
        <v>629390</v>
      </c>
      <c r="X1002" s="30">
        <f>ROUND(IF(C1002="22", W1002*'UNIT VALUES'!$D$44, W1002*'UNIT VALUES'!$D$36), 0)</f>
        <v>550213</v>
      </c>
      <c r="Y1002" s="168">
        <f>ROUND(IF(C1002="22", IF(U1002&gt;V1002,O1002*'UNIT VALUES'!$D$38*'UNIT VALUES'!$D$44,O1002*'UNIT VALUES'!$D$41*'UNIT VALUES'!$D$44),IF(U1002&gt;V1002, O1002*'UNIT VALUES'!$D$28*'UNIT VALUES'!$D$36,0)), 0)</f>
        <v>58765</v>
      </c>
      <c r="Z1002" s="168">
        <f>ROUND(IF(C1002="22", IF(U1002&gt;V1002,Q1002*'UNIT VALUES'!$D$39*'UNIT VALUES'!$D$44,Q1002*'UNIT VALUES'!$D$42*'UNIT VALUES'!$D$44), IF(U1002&gt;V1002, Q1002*'UNIT VALUES'!$D$29*'UNIT VALUES'!$D$36, Q1002*'UNIT VALUES'!$D$31*'UNIT VALUES'!$D$36)),0)</f>
        <v>416809</v>
      </c>
      <c r="AA1002" s="168">
        <f>ROUND(IF(C1002="22", IF(U1002&gt;V1002,0,R1002*'UNIT VALUES'!$D$43*'UNIT VALUES'!$D$44),IF(CALCS!U1002&gt;CALCS!V1002,0,CALCS!R1002*'UNIT VALUES'!$D$34*'UNIT VALUES'!$D$36)), 0)</f>
        <v>0</v>
      </c>
      <c r="AB1002" s="168">
        <f>ROUND(IF(C1002="22",IF(U1002&gt;V1002,S1002*'UNIT VALUES'!$D$40*'UNIT VALUES'!$D$44,0),IF(U1002&gt;V1002,S1002*'UNIT VALUES'!$D$30*'UNIT VALUES'!$D$36)), 0)</f>
        <v>74639</v>
      </c>
      <c r="AC1002" s="168">
        <f>ROUND(IF(U1002&gt;V1002,0,IF(T1002&gt;1, IF(C1002="66", T1002*'UNIT VALUES'!$D$33*'UNIT VALUES'!$D$36,T1002*'UNIT VALUES'!$D$32*'UNIT VALUES'!$D$36),0)),0)</f>
        <v>0</v>
      </c>
      <c r="AD1002" t="str">
        <f t="shared" si="32"/>
        <v>729125</v>
      </c>
    </row>
    <row r="1003" spans="1:30" x14ac:dyDescent="0.25">
      <c r="A1003" s="176" t="s">
        <v>6597</v>
      </c>
      <c r="B1003" s="176" t="s">
        <v>2643</v>
      </c>
      <c r="C1003" s="176" t="s">
        <v>27</v>
      </c>
      <c r="D1003" s="176" t="s">
        <v>28</v>
      </c>
      <c r="E1003" s="176" t="s">
        <v>2644</v>
      </c>
      <c r="F1003" s="176" t="s">
        <v>1138</v>
      </c>
      <c r="G1003" s="176" t="s">
        <v>960</v>
      </c>
      <c r="H1003" s="176" t="s">
        <v>23</v>
      </c>
      <c r="I1003" s="176" t="s">
        <v>23</v>
      </c>
      <c r="J1003" s="176" t="s">
        <v>2648</v>
      </c>
      <c r="K1003" s="176" t="s">
        <v>3350</v>
      </c>
      <c r="L1003" s="176" t="s">
        <v>6598</v>
      </c>
      <c r="M1003" s="177">
        <v>434849</v>
      </c>
      <c r="N1003" s="177">
        <v>434849</v>
      </c>
      <c r="O1003" s="177">
        <v>347052</v>
      </c>
      <c r="P1003" s="177">
        <v>0</v>
      </c>
      <c r="Q1003" s="177">
        <v>155011</v>
      </c>
      <c r="R1003" s="177">
        <v>9518</v>
      </c>
      <c r="S1003" s="177">
        <v>3838</v>
      </c>
      <c r="T1003" s="24">
        <f>IF(P1003&gt;0, ROUND(IF(IF(OR(C1003="51", C1003="52", C1003="66"), (L1003*'UNIT VALUES'!$C$26)-CALCS!P1003,0)&gt;0, IF(OR(C1003="51", C1003="52", C1003="66"), (L1003*'UNIT VALUES'!$C$26)-CALCS!P1003,0), 0), 0), ROUND(IF(IF(OR(C1003="51", C1003="52", C1003="66"), (L1003*'UNIT VALUES'!$C$26)-CALCS!O1003,0)&gt;0, IF(OR(C1003="51", C1003="52", C1003="66"), (L1003*'UNIT VALUES'!$C$26)-CALCS!O1003,0), 0), 0))</f>
        <v>366476</v>
      </c>
      <c r="U1003" s="25">
        <f>IF(C1003="22", (O1003*'UNIT VALUES'!$D$38)+(Q1003*'UNIT VALUES'!$D$39)+(S1003*'UNIT VALUES'!$D$40), (O1003*'UNIT VALUES'!$D$28)+(Q1003*'UNIT VALUES'!$D$29)+(S1003*'UNIT VALUES'!$D$30))</f>
        <v>5677012.8050226439</v>
      </c>
      <c r="V1003" s="25">
        <f>IF(C1003="22",(O1003*'UNIT VALUES'!$D$41)+(Q1003*'UNIT VALUES'!$D$42)+(R1003*'UNIT VALUES'!$D$43),IF(C1003="66",(Q1003*'UNIT VALUES'!$D$31)+(T1003*'UNIT VALUES'!$D$33)+(R1003*'UNIT VALUES'!$D$34),(Q1003*'UNIT VALUES'!$D$31)+(T1003*'UNIT VALUES'!$D$32)+(R1003*'UNIT VALUES'!$D$34)))</f>
        <v>7999699.3920826018</v>
      </c>
      <c r="W1003" s="25">
        <f t="shared" si="31"/>
        <v>7999699</v>
      </c>
      <c r="X1003" s="30">
        <f>ROUND(IF(C1003="22", W1003*'UNIT VALUES'!$D$44, W1003*'UNIT VALUES'!$D$36), 0)</f>
        <v>6993341</v>
      </c>
      <c r="Y1003" s="168">
        <f>ROUND(IF(C1003="22", IF(U1003&gt;V1003,O1003*'UNIT VALUES'!$D$38*'UNIT VALUES'!$D$44,O1003*'UNIT VALUES'!$D$41*'UNIT VALUES'!$D$44),IF(U1003&gt;V1003, O1003*'UNIT VALUES'!$D$28*'UNIT VALUES'!$D$36,0)), 0)</f>
        <v>0</v>
      </c>
      <c r="Z1003" s="168">
        <f>ROUND(IF(C1003="22", IF(U1003&gt;V1003,Q1003*'UNIT VALUES'!$D$39*'UNIT VALUES'!$D$44,Q1003*'UNIT VALUES'!$D$42*'UNIT VALUES'!$D$44), IF(U1003&gt;V1003, Q1003*'UNIT VALUES'!$D$29*'UNIT VALUES'!$D$36, Q1003*'UNIT VALUES'!$D$31*'UNIT VALUES'!$D$36)),0)</f>
        <v>2270468</v>
      </c>
      <c r="AA1003" s="168">
        <f>ROUND(IF(C1003="22", IF(U1003&gt;V1003,0,R1003*'UNIT VALUES'!$D$43*'UNIT VALUES'!$D$44),IF(CALCS!U1003&gt;CALCS!V1003,0,CALCS!R1003*'UNIT VALUES'!$D$34*'UNIT VALUES'!$D$36)), 0)</f>
        <v>681188</v>
      </c>
      <c r="AB1003" s="168">
        <f>ROUND(IF(C1003="22",IF(U1003&gt;V1003,S1003*'UNIT VALUES'!$D$40*'UNIT VALUES'!$D$44,0),IF(U1003&gt;V1003,S1003*'UNIT VALUES'!$D$30*'UNIT VALUES'!$D$36)), 0)</f>
        <v>0</v>
      </c>
      <c r="AC1003" s="168">
        <f>ROUND(IF(U1003&gt;V1003,0,IF(T1003&gt;1, IF(C1003="66", T1003*'UNIT VALUES'!$D$33*'UNIT VALUES'!$D$36,T1003*'UNIT VALUES'!$D$32*'UNIT VALUES'!$D$36),0)),0)</f>
        <v>4041687</v>
      </c>
      <c r="AD1003" t="str">
        <f t="shared" si="32"/>
        <v>729127</v>
      </c>
    </row>
    <row r="1004" spans="1:30" x14ac:dyDescent="0.25">
      <c r="A1004" s="176" t="s">
        <v>6599</v>
      </c>
      <c r="B1004" s="176" t="s">
        <v>2643</v>
      </c>
      <c r="C1004" s="176" t="s">
        <v>47</v>
      </c>
      <c r="D1004" s="176" t="s">
        <v>48</v>
      </c>
      <c r="E1004" s="176" t="s">
        <v>2644</v>
      </c>
      <c r="F1004" s="176" t="s">
        <v>2674</v>
      </c>
      <c r="G1004" s="176" t="s">
        <v>121</v>
      </c>
      <c r="H1004" s="176" t="s">
        <v>23</v>
      </c>
      <c r="I1004" s="176" t="s">
        <v>23</v>
      </c>
      <c r="J1004" s="176" t="s">
        <v>2646</v>
      </c>
      <c r="K1004" s="176" t="s">
        <v>3350</v>
      </c>
      <c r="L1004" s="176" t="s">
        <v>6600</v>
      </c>
      <c r="M1004" s="177">
        <v>0</v>
      </c>
      <c r="N1004" s="177">
        <v>0</v>
      </c>
      <c r="O1004" s="177">
        <v>38202</v>
      </c>
      <c r="P1004" s="177">
        <v>0</v>
      </c>
      <c r="Q1004" s="177">
        <v>22775</v>
      </c>
      <c r="R1004" s="177">
        <v>528</v>
      </c>
      <c r="S1004" s="177">
        <v>343</v>
      </c>
      <c r="T1004" s="24">
        <f>IF(P1004&gt;0, ROUND(IF(IF(OR(C1004="51", C1004="52", C1004="66"), (L1004*'UNIT VALUES'!$C$26)-CALCS!P1004,0)&gt;0, IF(OR(C1004="51", C1004="52", C1004="66"), (L1004*'UNIT VALUES'!$C$26)-CALCS!P1004,0), 0), 0), ROUND(IF(IF(OR(C1004="51", C1004="52", C1004="66"), (L1004*'UNIT VALUES'!$C$26)-CALCS!O1004,0)&gt;0, IF(OR(C1004="51", C1004="52", C1004="66"), (L1004*'UNIT VALUES'!$C$26)-CALCS!O1004,0), 0), 0))</f>
        <v>14644</v>
      </c>
      <c r="U1004" s="25">
        <f>IF(C1004="22", (O1004*'UNIT VALUES'!$D$38)+(Q1004*'UNIT VALUES'!$D$39)+(S1004*'UNIT VALUES'!$D$40), (O1004*'UNIT VALUES'!$D$28)+(Q1004*'UNIT VALUES'!$D$29)+(S1004*'UNIT VALUES'!$D$30))</f>
        <v>771435.76529862802</v>
      </c>
      <c r="V1004" s="25">
        <f>IF(C1004="22",(O1004*'UNIT VALUES'!$D$41)+(Q1004*'UNIT VALUES'!$D$42)+(R1004*'UNIT VALUES'!$D$43),IF(C1004="66",(Q1004*'UNIT VALUES'!$D$31)+(T1004*'UNIT VALUES'!$D$33)+(R1004*'UNIT VALUES'!$D$34),(Q1004*'UNIT VALUES'!$D$31)+(T1004*'UNIT VALUES'!$D$32)+(R1004*'UNIT VALUES'!$D$34)))</f>
        <v>609560.63778803858</v>
      </c>
      <c r="W1004" s="25">
        <f t="shared" si="31"/>
        <v>771436</v>
      </c>
      <c r="X1004" s="30">
        <f>ROUND(IF(C1004="22", W1004*'UNIT VALUES'!$D$44, W1004*'UNIT VALUES'!$D$36), 0)</f>
        <v>674390</v>
      </c>
      <c r="Y1004" s="168">
        <f>ROUND(IF(C1004="22", IF(U1004&gt;V1004,O1004*'UNIT VALUES'!$D$38*'UNIT VALUES'!$D$44,O1004*'UNIT VALUES'!$D$41*'UNIT VALUES'!$D$44),IF(U1004&gt;V1004, O1004*'UNIT VALUES'!$D$28*'UNIT VALUES'!$D$36,0)), 0)</f>
        <v>69458</v>
      </c>
      <c r="Z1004" s="168">
        <f>ROUND(IF(C1004="22", IF(U1004&gt;V1004,Q1004*'UNIT VALUES'!$D$39*'UNIT VALUES'!$D$44,Q1004*'UNIT VALUES'!$D$42*'UNIT VALUES'!$D$44), IF(U1004&gt;V1004, Q1004*'UNIT VALUES'!$D$29*'UNIT VALUES'!$D$36, Q1004*'UNIT VALUES'!$D$31*'UNIT VALUES'!$D$36)),0)</f>
        <v>555981</v>
      </c>
      <c r="AA1004" s="168">
        <f>ROUND(IF(C1004="22", IF(U1004&gt;V1004,0,R1004*'UNIT VALUES'!$D$43*'UNIT VALUES'!$D$44),IF(CALCS!U1004&gt;CALCS!V1004,0,CALCS!R1004*'UNIT VALUES'!$D$34*'UNIT VALUES'!$D$36)), 0)</f>
        <v>0</v>
      </c>
      <c r="AB1004" s="168">
        <f>ROUND(IF(C1004="22",IF(U1004&gt;V1004,S1004*'UNIT VALUES'!$D$40*'UNIT VALUES'!$D$44,0),IF(U1004&gt;V1004,S1004*'UNIT VALUES'!$D$30*'UNIT VALUES'!$D$36)), 0)</f>
        <v>48951</v>
      </c>
      <c r="AC1004" s="168">
        <f>ROUND(IF(U1004&gt;V1004,0,IF(T1004&gt;1, IF(C1004="66", T1004*'UNIT VALUES'!$D$33*'UNIT VALUES'!$D$36,T1004*'UNIT VALUES'!$D$32*'UNIT VALUES'!$D$36),0)),0)</f>
        <v>0</v>
      </c>
      <c r="AD1004" t="str">
        <f t="shared" si="32"/>
        <v>729131</v>
      </c>
    </row>
    <row r="1005" spans="1:30" x14ac:dyDescent="0.25">
      <c r="A1005" s="176" t="s">
        <v>6601</v>
      </c>
      <c r="B1005" s="176" t="s">
        <v>2643</v>
      </c>
      <c r="C1005" s="176" t="s">
        <v>47</v>
      </c>
      <c r="D1005" s="176" t="s">
        <v>48</v>
      </c>
      <c r="E1005" s="176" t="s">
        <v>2644</v>
      </c>
      <c r="F1005" s="176" t="s">
        <v>1214</v>
      </c>
      <c r="G1005" s="176" t="s">
        <v>1215</v>
      </c>
      <c r="H1005" s="176" t="s">
        <v>23</v>
      </c>
      <c r="I1005" s="176" t="s">
        <v>23</v>
      </c>
      <c r="J1005" s="176" t="s">
        <v>2648</v>
      </c>
      <c r="K1005" s="176" t="s">
        <v>3350</v>
      </c>
      <c r="L1005" s="176" t="s">
        <v>6602</v>
      </c>
      <c r="M1005" s="177">
        <v>0</v>
      </c>
      <c r="N1005" s="177">
        <v>0</v>
      </c>
      <c r="O1005" s="177">
        <v>73980</v>
      </c>
      <c r="P1005" s="177">
        <v>0</v>
      </c>
      <c r="Q1005" s="177">
        <v>23357</v>
      </c>
      <c r="R1005" s="177">
        <v>291</v>
      </c>
      <c r="S1005" s="177">
        <v>1217</v>
      </c>
      <c r="T1005" s="24">
        <f>IF(P1005&gt;0, ROUND(IF(IF(OR(C1005="51", C1005="52", C1005="66"), (L1005*'UNIT VALUES'!$C$26)-CALCS!P1005,0)&gt;0, IF(OR(C1005="51", C1005="52", C1005="66"), (L1005*'UNIT VALUES'!$C$26)-CALCS!P1005,0), 0), 0), ROUND(IF(IF(OR(C1005="51", C1005="52", C1005="66"), (L1005*'UNIT VALUES'!$C$26)-CALCS!O1005,0)&gt;0, IF(OR(C1005="51", C1005="52", C1005="66"), (L1005*'UNIT VALUES'!$C$26)-CALCS!O1005,0), 0), 0))</f>
        <v>0</v>
      </c>
      <c r="U1005" s="25">
        <f>IF(C1005="22", (O1005*'UNIT VALUES'!$D$38)+(Q1005*'UNIT VALUES'!$D$39)+(S1005*'UNIT VALUES'!$D$40), (O1005*'UNIT VALUES'!$D$28)+(Q1005*'UNIT VALUES'!$D$29)+(S1005*'UNIT VALUES'!$D$30))</f>
        <v>1004780.1325354902</v>
      </c>
      <c r="V1005" s="25">
        <f>IF(C1005="22",(O1005*'UNIT VALUES'!$D$41)+(Q1005*'UNIT VALUES'!$D$42)+(R1005*'UNIT VALUES'!$D$43),IF(C1005="66",(Q1005*'UNIT VALUES'!$D$31)+(T1005*'UNIT VALUES'!$D$33)+(R1005*'UNIT VALUES'!$D$34),(Q1005*'UNIT VALUES'!$D$31)+(T1005*'UNIT VALUES'!$D$32)+(R1005*'UNIT VALUES'!$D$34)))</f>
        <v>415167.42010500724</v>
      </c>
      <c r="W1005" s="25">
        <f t="shared" si="31"/>
        <v>1004780</v>
      </c>
      <c r="X1005" s="30">
        <f>ROUND(IF(C1005="22", W1005*'UNIT VALUES'!$D$44, W1005*'UNIT VALUES'!$D$36), 0)</f>
        <v>878379</v>
      </c>
      <c r="Y1005" s="168">
        <f>ROUND(IF(C1005="22", IF(U1005&gt;V1005,O1005*'UNIT VALUES'!$D$38*'UNIT VALUES'!$D$44,O1005*'UNIT VALUES'!$D$41*'UNIT VALUES'!$D$44),IF(U1005&gt;V1005, O1005*'UNIT VALUES'!$D$28*'UNIT VALUES'!$D$36,0)), 0)</f>
        <v>134509</v>
      </c>
      <c r="Z1005" s="168">
        <f>ROUND(IF(C1005="22", IF(U1005&gt;V1005,Q1005*'UNIT VALUES'!$D$39*'UNIT VALUES'!$D$44,Q1005*'UNIT VALUES'!$D$42*'UNIT VALUES'!$D$44), IF(U1005&gt;V1005, Q1005*'UNIT VALUES'!$D$29*'UNIT VALUES'!$D$36, Q1005*'UNIT VALUES'!$D$31*'UNIT VALUES'!$D$36)),0)</f>
        <v>570189</v>
      </c>
      <c r="AA1005" s="168">
        <f>ROUND(IF(C1005="22", IF(U1005&gt;V1005,0,R1005*'UNIT VALUES'!$D$43*'UNIT VALUES'!$D$44),IF(CALCS!U1005&gt;CALCS!V1005,0,CALCS!R1005*'UNIT VALUES'!$D$34*'UNIT VALUES'!$D$36)), 0)</f>
        <v>0</v>
      </c>
      <c r="AB1005" s="168">
        <f>ROUND(IF(C1005="22",IF(U1005&gt;V1005,S1005*'UNIT VALUES'!$D$40*'UNIT VALUES'!$D$44,0),IF(U1005&gt;V1005,S1005*'UNIT VALUES'!$D$30*'UNIT VALUES'!$D$36)), 0)</f>
        <v>173682</v>
      </c>
      <c r="AC1005" s="168">
        <f>ROUND(IF(U1005&gt;V1005,0,IF(T1005&gt;1, IF(C1005="66", T1005*'UNIT VALUES'!$D$33*'UNIT VALUES'!$D$36,T1005*'UNIT VALUES'!$D$32*'UNIT VALUES'!$D$36),0)),0)</f>
        <v>0</v>
      </c>
      <c r="AD1005" t="str">
        <f t="shared" si="32"/>
        <v>729135</v>
      </c>
    </row>
    <row r="1006" spans="1:30" x14ac:dyDescent="0.25">
      <c r="A1006" s="176" t="s">
        <v>6603</v>
      </c>
      <c r="B1006" s="176" t="s">
        <v>2643</v>
      </c>
      <c r="C1006" s="176" t="s">
        <v>47</v>
      </c>
      <c r="D1006" s="176" t="s">
        <v>48</v>
      </c>
      <c r="E1006" s="176" t="s">
        <v>2644</v>
      </c>
      <c r="F1006" s="176" t="s">
        <v>1932</v>
      </c>
      <c r="G1006" s="176" t="s">
        <v>1894</v>
      </c>
      <c r="H1006" s="176" t="s">
        <v>23</v>
      </c>
      <c r="I1006" s="176" t="s">
        <v>23</v>
      </c>
      <c r="J1006" s="176" t="s">
        <v>2648</v>
      </c>
      <c r="K1006" s="176" t="s">
        <v>3350</v>
      </c>
      <c r="L1006" s="176" t="s">
        <v>6604</v>
      </c>
      <c r="M1006" s="177">
        <v>78246</v>
      </c>
      <c r="N1006" s="177">
        <v>78246</v>
      </c>
      <c r="O1006" s="177">
        <v>80207</v>
      </c>
      <c r="P1006" s="177">
        <v>0</v>
      </c>
      <c r="Q1006" s="177">
        <v>32692</v>
      </c>
      <c r="R1006" s="177">
        <v>231</v>
      </c>
      <c r="S1006" s="177">
        <v>1419</v>
      </c>
      <c r="T1006" s="24">
        <f>IF(P1006&gt;0, ROUND(IF(IF(OR(C1006="51", C1006="52", C1006="66"), (L1006*'UNIT VALUES'!$C$26)-CALCS!P1006,0)&gt;0, IF(OR(C1006="51", C1006="52", C1006="66"), (L1006*'UNIT VALUES'!$C$26)-CALCS!P1006,0), 0), 0), ROUND(IF(IF(OR(C1006="51", C1006="52", C1006="66"), (L1006*'UNIT VALUES'!$C$26)-CALCS!O1006,0)&gt;0, IF(OR(C1006="51", C1006="52", C1006="66"), (L1006*'UNIT VALUES'!$C$26)-CALCS!O1006,0), 0), 0))</f>
        <v>0</v>
      </c>
      <c r="U1006" s="25">
        <f>IF(C1006="22", (O1006*'UNIT VALUES'!$D$38)+(Q1006*'UNIT VALUES'!$D$39)+(S1006*'UNIT VALUES'!$D$40), (O1006*'UNIT VALUES'!$D$28)+(Q1006*'UNIT VALUES'!$D$29)+(S1006*'UNIT VALUES'!$D$30))</f>
        <v>1311385.859574513</v>
      </c>
      <c r="V1006" s="25">
        <f>IF(C1006="22",(O1006*'UNIT VALUES'!$D$41)+(Q1006*'UNIT VALUES'!$D$42)+(R1006*'UNIT VALUES'!$D$43),IF(C1006="66",(Q1006*'UNIT VALUES'!$D$31)+(T1006*'UNIT VALUES'!$D$33)+(R1006*'UNIT VALUES'!$D$34),(Q1006*'UNIT VALUES'!$D$31)+(T1006*'UNIT VALUES'!$D$32)+(R1006*'UNIT VALUES'!$D$34)))</f>
        <v>566662.32203335396</v>
      </c>
      <c r="W1006" s="25">
        <f t="shared" si="31"/>
        <v>1311386</v>
      </c>
      <c r="X1006" s="30">
        <f>ROUND(IF(C1006="22", W1006*'UNIT VALUES'!$D$44, W1006*'UNIT VALUES'!$D$36), 0)</f>
        <v>1146414</v>
      </c>
      <c r="Y1006" s="168">
        <f>ROUND(IF(C1006="22", IF(U1006&gt;V1006,O1006*'UNIT VALUES'!$D$38*'UNIT VALUES'!$D$44,O1006*'UNIT VALUES'!$D$41*'UNIT VALUES'!$D$44),IF(U1006&gt;V1006, O1006*'UNIT VALUES'!$D$28*'UNIT VALUES'!$D$36,0)), 0)</f>
        <v>145831</v>
      </c>
      <c r="Z1006" s="168">
        <f>ROUND(IF(C1006="22", IF(U1006&gt;V1006,Q1006*'UNIT VALUES'!$D$39*'UNIT VALUES'!$D$44,Q1006*'UNIT VALUES'!$D$42*'UNIT VALUES'!$D$44), IF(U1006&gt;V1006, Q1006*'UNIT VALUES'!$D$29*'UNIT VALUES'!$D$36, Q1006*'UNIT VALUES'!$D$31*'UNIT VALUES'!$D$36)),0)</f>
        <v>798074</v>
      </c>
      <c r="AA1006" s="168">
        <f>ROUND(IF(C1006="22", IF(U1006&gt;V1006,0,R1006*'UNIT VALUES'!$D$43*'UNIT VALUES'!$D$44),IF(CALCS!U1006&gt;CALCS!V1006,0,CALCS!R1006*'UNIT VALUES'!$D$34*'UNIT VALUES'!$D$36)), 0)</f>
        <v>0</v>
      </c>
      <c r="AB1006" s="168">
        <f>ROUND(IF(C1006="22",IF(U1006&gt;V1006,S1006*'UNIT VALUES'!$D$40*'UNIT VALUES'!$D$44,0),IF(U1006&gt;V1006,S1006*'UNIT VALUES'!$D$30*'UNIT VALUES'!$D$36)), 0)</f>
        <v>202510</v>
      </c>
      <c r="AC1006" s="168">
        <f>ROUND(IF(U1006&gt;V1006,0,IF(T1006&gt;1, IF(C1006="66", T1006*'UNIT VALUES'!$D$33*'UNIT VALUES'!$D$36,T1006*'UNIT VALUES'!$D$32*'UNIT VALUES'!$D$36),0)),0)</f>
        <v>0</v>
      </c>
      <c r="AD1006" t="str">
        <f t="shared" si="32"/>
        <v>729137</v>
      </c>
    </row>
    <row r="1007" spans="1:30" x14ac:dyDescent="0.25">
      <c r="A1007" s="176" t="s">
        <v>6605</v>
      </c>
      <c r="B1007" s="176" t="s">
        <v>2643</v>
      </c>
      <c r="C1007" s="176" t="s">
        <v>47</v>
      </c>
      <c r="D1007" s="176" t="s">
        <v>48</v>
      </c>
      <c r="E1007" s="176" t="s">
        <v>2644</v>
      </c>
      <c r="F1007" s="176" t="s">
        <v>2678</v>
      </c>
      <c r="G1007" s="176" t="s">
        <v>1168</v>
      </c>
      <c r="H1007" s="176" t="s">
        <v>23</v>
      </c>
      <c r="I1007" s="176" t="s">
        <v>23</v>
      </c>
      <c r="J1007" s="176" t="s">
        <v>2648</v>
      </c>
      <c r="K1007" s="176" t="s">
        <v>3350</v>
      </c>
      <c r="L1007" s="176" t="s">
        <v>6606</v>
      </c>
      <c r="M1007" s="177">
        <v>51389</v>
      </c>
      <c r="N1007" s="177">
        <v>51389</v>
      </c>
      <c r="O1007" s="177">
        <v>68242</v>
      </c>
      <c r="P1007" s="177">
        <v>0</v>
      </c>
      <c r="Q1007" s="177">
        <v>21253</v>
      </c>
      <c r="R1007" s="177">
        <v>531</v>
      </c>
      <c r="S1007" s="177">
        <v>1301</v>
      </c>
      <c r="T1007" s="24">
        <f>IF(P1007&gt;0, ROUND(IF(IF(OR(C1007="51", C1007="52", C1007="66"), (L1007*'UNIT VALUES'!$C$26)-CALCS!P1007,0)&gt;0, IF(OR(C1007="51", C1007="52", C1007="66"), (L1007*'UNIT VALUES'!$C$26)-CALCS!P1007,0), 0), 0), ROUND(IF(IF(OR(C1007="51", C1007="52", C1007="66"), (L1007*'UNIT VALUES'!$C$26)-CALCS!O1007,0)&gt;0, IF(OR(C1007="51", C1007="52", C1007="66"), (L1007*'UNIT VALUES'!$C$26)-CALCS!O1007,0), 0), 0))</f>
        <v>0</v>
      </c>
      <c r="U1007" s="25">
        <f>IF(C1007="22", (O1007*'UNIT VALUES'!$D$38)+(Q1007*'UNIT VALUES'!$D$39)+(S1007*'UNIT VALUES'!$D$40), (O1007*'UNIT VALUES'!$D$28)+(Q1007*'UNIT VALUES'!$D$29)+(S1007*'UNIT VALUES'!$D$30))</f>
        <v>947805.29817734472</v>
      </c>
      <c r="V1007" s="25">
        <f>IF(C1007="22",(O1007*'UNIT VALUES'!$D$41)+(Q1007*'UNIT VALUES'!$D$42)+(R1007*'UNIT VALUES'!$D$43),IF(C1007="66",(Q1007*'UNIT VALUES'!$D$31)+(T1007*'UNIT VALUES'!$D$33)+(R1007*'UNIT VALUES'!$D$34),(Q1007*'UNIT VALUES'!$D$31)+(T1007*'UNIT VALUES'!$D$32)+(R1007*'UNIT VALUES'!$D$34)))</f>
        <v>399563.25643762056</v>
      </c>
      <c r="W1007" s="25">
        <f t="shared" si="31"/>
        <v>947805</v>
      </c>
      <c r="X1007" s="30">
        <f>ROUND(IF(C1007="22", W1007*'UNIT VALUES'!$D$44, W1007*'UNIT VALUES'!$D$36), 0)</f>
        <v>828572</v>
      </c>
      <c r="Y1007" s="168">
        <f>ROUND(IF(C1007="22", IF(U1007&gt;V1007,O1007*'UNIT VALUES'!$D$38*'UNIT VALUES'!$D$44,O1007*'UNIT VALUES'!$D$41*'UNIT VALUES'!$D$44),IF(U1007&gt;V1007, O1007*'UNIT VALUES'!$D$28*'UNIT VALUES'!$D$36,0)), 0)</f>
        <v>124076</v>
      </c>
      <c r="Z1007" s="168">
        <f>ROUND(IF(C1007="22", IF(U1007&gt;V1007,Q1007*'UNIT VALUES'!$D$39*'UNIT VALUES'!$D$44,Q1007*'UNIT VALUES'!$D$42*'UNIT VALUES'!$D$44), IF(U1007&gt;V1007, Q1007*'UNIT VALUES'!$D$29*'UNIT VALUES'!$D$36, Q1007*'UNIT VALUES'!$D$31*'UNIT VALUES'!$D$36)),0)</f>
        <v>518826</v>
      </c>
      <c r="AA1007" s="168">
        <f>ROUND(IF(C1007="22", IF(U1007&gt;V1007,0,R1007*'UNIT VALUES'!$D$43*'UNIT VALUES'!$D$44),IF(CALCS!U1007&gt;CALCS!V1007,0,CALCS!R1007*'UNIT VALUES'!$D$34*'UNIT VALUES'!$D$36)), 0)</f>
        <v>0</v>
      </c>
      <c r="AB1007" s="168">
        <f>ROUND(IF(C1007="22",IF(U1007&gt;V1007,S1007*'UNIT VALUES'!$D$40*'UNIT VALUES'!$D$44,0),IF(U1007&gt;V1007,S1007*'UNIT VALUES'!$D$30*'UNIT VALUES'!$D$36)), 0)</f>
        <v>185670</v>
      </c>
      <c r="AC1007" s="168">
        <f>ROUND(IF(U1007&gt;V1007,0,IF(T1007&gt;1, IF(C1007="66", T1007*'UNIT VALUES'!$D$33*'UNIT VALUES'!$D$36,T1007*'UNIT VALUES'!$D$32*'UNIT VALUES'!$D$36),0)),0)</f>
        <v>0</v>
      </c>
      <c r="AD1007" t="str">
        <f t="shared" si="32"/>
        <v>729139</v>
      </c>
    </row>
    <row r="1008" spans="1:30" x14ac:dyDescent="0.25">
      <c r="A1008" s="176" t="s">
        <v>6607</v>
      </c>
      <c r="B1008" s="176" t="s">
        <v>2643</v>
      </c>
      <c r="C1008" s="176" t="s">
        <v>47</v>
      </c>
      <c r="D1008" s="176" t="s">
        <v>48</v>
      </c>
      <c r="E1008" s="176" t="s">
        <v>2644</v>
      </c>
      <c r="F1008" s="176" t="s">
        <v>2680</v>
      </c>
      <c r="G1008" s="176" t="s">
        <v>1850</v>
      </c>
      <c r="H1008" s="176" t="s">
        <v>23</v>
      </c>
      <c r="I1008" s="176" t="s">
        <v>23</v>
      </c>
      <c r="J1008" s="176" t="s">
        <v>2648</v>
      </c>
      <c r="K1008" s="176" t="s">
        <v>3350</v>
      </c>
      <c r="L1008" s="176" t="s">
        <v>6608</v>
      </c>
      <c r="M1008" s="177">
        <v>47115</v>
      </c>
      <c r="N1008" s="177">
        <v>47115</v>
      </c>
      <c r="O1008" s="177">
        <v>53674</v>
      </c>
      <c r="P1008" s="177">
        <v>0</v>
      </c>
      <c r="Q1008" s="177">
        <v>27360</v>
      </c>
      <c r="R1008" s="177">
        <v>720</v>
      </c>
      <c r="S1008" s="177">
        <v>532</v>
      </c>
      <c r="T1008" s="24">
        <f>IF(P1008&gt;0, ROUND(IF(IF(OR(C1008="51", C1008="52", C1008="66"), (L1008*'UNIT VALUES'!$C$26)-CALCS!P1008,0)&gt;0, IF(OR(C1008="51", C1008="52", C1008="66"), (L1008*'UNIT VALUES'!$C$26)-CALCS!P1008,0), 0), 0), ROUND(IF(IF(OR(C1008="51", C1008="52", C1008="66"), (L1008*'UNIT VALUES'!$C$26)-CALCS!O1008,0)&gt;0, IF(OR(C1008="51", C1008="52", C1008="66"), (L1008*'UNIT VALUES'!$C$26)-CALCS!O1008,0), 0), 0))</f>
        <v>0</v>
      </c>
      <c r="U1008" s="25">
        <f>IF(C1008="22", (O1008*'UNIT VALUES'!$D$38)+(Q1008*'UNIT VALUES'!$D$39)+(S1008*'UNIT VALUES'!$D$40), (O1008*'UNIT VALUES'!$D$28)+(Q1008*'UNIT VALUES'!$D$29)+(S1008*'UNIT VALUES'!$D$30))</f>
        <v>962504.25080381695</v>
      </c>
      <c r="V1008" s="25">
        <f>IF(C1008="22",(O1008*'UNIT VALUES'!$D$41)+(Q1008*'UNIT VALUES'!$D$42)+(R1008*'UNIT VALUES'!$D$43),IF(C1008="66",(Q1008*'UNIT VALUES'!$D$31)+(T1008*'UNIT VALUES'!$D$33)+(R1008*'UNIT VALUES'!$D$34),(Q1008*'UNIT VALUES'!$D$31)+(T1008*'UNIT VALUES'!$D$32)+(R1008*'UNIT VALUES'!$D$34)))</f>
        <v>517358.29886947467</v>
      </c>
      <c r="W1008" s="25">
        <f t="shared" si="31"/>
        <v>962504</v>
      </c>
      <c r="X1008" s="30">
        <f>ROUND(IF(C1008="22", W1008*'UNIT VALUES'!$D$44, W1008*'UNIT VALUES'!$D$36), 0)</f>
        <v>841422</v>
      </c>
      <c r="Y1008" s="168">
        <f>ROUND(IF(C1008="22", IF(U1008&gt;V1008,O1008*'UNIT VALUES'!$D$38*'UNIT VALUES'!$D$44,O1008*'UNIT VALUES'!$D$41*'UNIT VALUES'!$D$44),IF(U1008&gt;V1008, O1008*'UNIT VALUES'!$D$28*'UNIT VALUES'!$D$36,0)), 0)</f>
        <v>97589</v>
      </c>
      <c r="Z1008" s="168">
        <f>ROUND(IF(C1008="22", IF(U1008&gt;V1008,Q1008*'UNIT VALUES'!$D$39*'UNIT VALUES'!$D$44,Q1008*'UNIT VALUES'!$D$42*'UNIT VALUES'!$D$44), IF(U1008&gt;V1008, Q1008*'UNIT VALUES'!$D$29*'UNIT VALUES'!$D$36, Q1008*'UNIT VALUES'!$D$31*'UNIT VALUES'!$D$36)),0)</f>
        <v>667909</v>
      </c>
      <c r="AA1008" s="168">
        <f>ROUND(IF(C1008="22", IF(U1008&gt;V1008,0,R1008*'UNIT VALUES'!$D$43*'UNIT VALUES'!$D$44),IF(CALCS!U1008&gt;CALCS!V1008,0,CALCS!R1008*'UNIT VALUES'!$D$34*'UNIT VALUES'!$D$36)), 0)</f>
        <v>0</v>
      </c>
      <c r="AB1008" s="168">
        <f>ROUND(IF(C1008="22",IF(U1008&gt;V1008,S1008*'UNIT VALUES'!$D$40*'UNIT VALUES'!$D$44,0),IF(U1008&gt;V1008,S1008*'UNIT VALUES'!$D$30*'UNIT VALUES'!$D$36)), 0)</f>
        <v>75923</v>
      </c>
      <c r="AC1008" s="168">
        <f>ROUND(IF(U1008&gt;V1008,0,IF(T1008&gt;1, IF(C1008="66", T1008*'UNIT VALUES'!$D$33*'UNIT VALUES'!$D$36,T1008*'UNIT VALUES'!$D$32*'UNIT VALUES'!$D$36),0)),0)</f>
        <v>0</v>
      </c>
      <c r="AD1008" t="str">
        <f t="shared" si="32"/>
        <v>729145</v>
      </c>
    </row>
    <row r="1009" spans="1:30" x14ac:dyDescent="0.25">
      <c r="A1009" s="176" t="s">
        <v>6609</v>
      </c>
      <c r="B1009" s="176" t="s">
        <v>2643</v>
      </c>
      <c r="C1009" s="176" t="s">
        <v>47</v>
      </c>
      <c r="D1009" s="176" t="s">
        <v>48</v>
      </c>
      <c r="E1009" s="176" t="s">
        <v>2644</v>
      </c>
      <c r="F1009" s="176" t="s">
        <v>2471</v>
      </c>
      <c r="G1009" s="176" t="s">
        <v>2084</v>
      </c>
      <c r="H1009" s="176" t="s">
        <v>23</v>
      </c>
      <c r="I1009" s="176" t="s">
        <v>23</v>
      </c>
      <c r="J1009" s="176" t="s">
        <v>2665</v>
      </c>
      <c r="K1009" s="176" t="s">
        <v>3350</v>
      </c>
      <c r="L1009" s="176" t="s">
        <v>6610</v>
      </c>
      <c r="M1009" s="177">
        <v>0</v>
      </c>
      <c r="N1009" s="177">
        <v>0</v>
      </c>
      <c r="O1009" s="177">
        <v>36673</v>
      </c>
      <c r="P1009" s="177">
        <v>0</v>
      </c>
      <c r="Q1009" s="177">
        <v>20168</v>
      </c>
      <c r="R1009" s="177">
        <v>406</v>
      </c>
      <c r="S1009" s="177">
        <v>256</v>
      </c>
      <c r="T1009" s="24">
        <f>IF(P1009&gt;0, ROUND(IF(IF(OR(C1009="51", C1009="52", C1009="66"), (L1009*'UNIT VALUES'!$C$26)-CALCS!P1009,0)&gt;0, IF(OR(C1009="51", C1009="52", C1009="66"), (L1009*'UNIT VALUES'!$C$26)-CALCS!P1009,0), 0), 0), ROUND(IF(IF(OR(C1009="51", C1009="52", C1009="66"), (L1009*'UNIT VALUES'!$C$26)-CALCS!O1009,0)&gt;0, IF(OR(C1009="51", C1009="52", C1009="66"), (L1009*'UNIT VALUES'!$C$26)-CALCS!O1009,0), 0), 0))</f>
        <v>18272</v>
      </c>
      <c r="U1009" s="25">
        <f>IF(C1009="22", (O1009*'UNIT VALUES'!$D$38)+(Q1009*'UNIT VALUES'!$D$39)+(S1009*'UNIT VALUES'!$D$40), (O1009*'UNIT VALUES'!$D$28)+(Q1009*'UNIT VALUES'!$D$29)+(S1009*'UNIT VALUES'!$D$30))</f>
        <v>681252.97005889611</v>
      </c>
      <c r="V1009" s="25">
        <f>IF(C1009="22",(O1009*'UNIT VALUES'!$D$41)+(Q1009*'UNIT VALUES'!$D$42)+(R1009*'UNIT VALUES'!$D$43),IF(C1009="66",(Q1009*'UNIT VALUES'!$D$31)+(T1009*'UNIT VALUES'!$D$33)+(R1009*'UNIT VALUES'!$D$34),(Q1009*'UNIT VALUES'!$D$31)+(T1009*'UNIT VALUES'!$D$32)+(R1009*'UNIT VALUES'!$D$34)))</f>
        <v>601662.02375636622</v>
      </c>
      <c r="W1009" s="25">
        <f t="shared" si="31"/>
        <v>681253</v>
      </c>
      <c r="X1009" s="30">
        <f>ROUND(IF(C1009="22", W1009*'UNIT VALUES'!$D$44, W1009*'UNIT VALUES'!$D$36), 0)</f>
        <v>595552</v>
      </c>
      <c r="Y1009" s="168">
        <f>ROUND(IF(C1009="22", IF(U1009&gt;V1009,O1009*'UNIT VALUES'!$D$38*'UNIT VALUES'!$D$44,O1009*'UNIT VALUES'!$D$41*'UNIT VALUES'!$D$44),IF(U1009&gt;V1009, O1009*'UNIT VALUES'!$D$28*'UNIT VALUES'!$D$36,0)), 0)</f>
        <v>66678</v>
      </c>
      <c r="Z1009" s="168">
        <f>ROUND(IF(C1009="22", IF(U1009&gt;V1009,Q1009*'UNIT VALUES'!$D$39*'UNIT VALUES'!$D$44,Q1009*'UNIT VALUES'!$D$42*'UNIT VALUES'!$D$44), IF(U1009&gt;V1009, Q1009*'UNIT VALUES'!$D$29*'UNIT VALUES'!$D$36, Q1009*'UNIT VALUES'!$D$31*'UNIT VALUES'!$D$36)),0)</f>
        <v>492339</v>
      </c>
      <c r="AA1009" s="168">
        <f>ROUND(IF(C1009="22", IF(U1009&gt;V1009,0,R1009*'UNIT VALUES'!$D$43*'UNIT VALUES'!$D$44),IF(CALCS!U1009&gt;CALCS!V1009,0,CALCS!R1009*'UNIT VALUES'!$D$34*'UNIT VALUES'!$D$36)), 0)</f>
        <v>0</v>
      </c>
      <c r="AB1009" s="168">
        <f>ROUND(IF(C1009="22",IF(U1009&gt;V1009,S1009*'UNIT VALUES'!$D$40*'UNIT VALUES'!$D$44,0),IF(U1009&gt;V1009,S1009*'UNIT VALUES'!$D$30*'UNIT VALUES'!$D$36)), 0)</f>
        <v>36535</v>
      </c>
      <c r="AC1009" s="168">
        <f>ROUND(IF(U1009&gt;V1009,0,IF(T1009&gt;1, IF(C1009="66", T1009*'UNIT VALUES'!$D$33*'UNIT VALUES'!$D$36,T1009*'UNIT VALUES'!$D$32*'UNIT VALUES'!$D$36),0)),0)</f>
        <v>0</v>
      </c>
      <c r="AD1009" t="str">
        <f t="shared" si="32"/>
        <v>729153</v>
      </c>
    </row>
    <row r="1010" spans="1:30" x14ac:dyDescent="0.25">
      <c r="A1010" s="176" t="s">
        <v>6611</v>
      </c>
      <c r="B1010" s="176" t="s">
        <v>2683</v>
      </c>
      <c r="C1010" s="176" t="s">
        <v>19</v>
      </c>
      <c r="D1010" s="176" t="s">
        <v>20</v>
      </c>
      <c r="E1010" s="176" t="s">
        <v>2684</v>
      </c>
      <c r="F1010" s="176" t="s">
        <v>4738</v>
      </c>
      <c r="G1010" s="176" t="s">
        <v>22</v>
      </c>
      <c r="H1010" s="176" t="s">
        <v>23</v>
      </c>
      <c r="I1010" s="176" t="s">
        <v>23</v>
      </c>
      <c r="J1010" s="176" t="s">
        <v>24</v>
      </c>
      <c r="K1010" s="176" t="s">
        <v>167</v>
      </c>
      <c r="L1010" s="176" t="s">
        <v>4789</v>
      </c>
      <c r="M1010" s="177">
        <v>947154</v>
      </c>
      <c r="N1010" s="177">
        <v>947154</v>
      </c>
      <c r="O1010" s="177">
        <v>554424</v>
      </c>
      <c r="P1010" s="177">
        <v>0</v>
      </c>
      <c r="Q1010" s="177">
        <v>51282</v>
      </c>
      <c r="R1010" s="177">
        <v>59212</v>
      </c>
      <c r="S1010" s="177">
        <v>2230</v>
      </c>
      <c r="T1010" s="24">
        <f>IF(P1010&gt;0, ROUND(IF(IF(OR(C1010="51", C1010="52", C1010="66"), (L1010*'UNIT VALUES'!$C$26)-CALCS!P1010,0)&gt;0, IF(OR(C1010="51", C1010="52", C1010="66"), (L1010*'UNIT VALUES'!$C$26)-CALCS!P1010,0), 0), 0), ROUND(IF(IF(OR(C1010="51", C1010="52", C1010="66"), (L1010*'UNIT VALUES'!$C$26)-CALCS!O1010,0)&gt;0, IF(OR(C1010="51", C1010="52", C1010="66"), (L1010*'UNIT VALUES'!$C$26)-CALCS!O1010,0), 0), 0))</f>
        <v>0</v>
      </c>
      <c r="U1010" s="25">
        <f>IF(C1010="22", (O1010*'UNIT VALUES'!$D$38)+(Q1010*'UNIT VALUES'!$D$39)+(S1010*'UNIT VALUES'!$D$40), (O1010*'UNIT VALUES'!$D$28)+(Q1010*'UNIT VALUES'!$D$29)+(S1010*'UNIT VALUES'!$D$30))</f>
        <v>3424633.133349244</v>
      </c>
      <c r="V1010" s="25">
        <f>IF(C1010="22",(O1010*'UNIT VALUES'!$D$41)+(Q1010*'UNIT VALUES'!$D$42)+(R1010*'UNIT VALUES'!$D$43),IF(C1010="66",(Q1010*'UNIT VALUES'!$D$31)+(T1010*'UNIT VALUES'!$D$33)+(R1010*'UNIT VALUES'!$D$34),(Q1010*'UNIT VALUES'!$D$31)+(T1010*'UNIT VALUES'!$D$32)+(R1010*'UNIT VALUES'!$D$34)))</f>
        <v>6526188.9947379027</v>
      </c>
      <c r="W1010" s="25">
        <f t="shared" si="31"/>
        <v>6526189</v>
      </c>
      <c r="X1010" s="30">
        <f>ROUND(IF(C1010="22", W1010*'UNIT VALUES'!$D$44, W1010*'UNIT VALUES'!$D$36), 0)</f>
        <v>5429296</v>
      </c>
      <c r="Y1010" s="168">
        <f>ROUND(IF(C1010="22", IF(U1010&gt;V1010,O1010*'UNIT VALUES'!$D$38*'UNIT VALUES'!$D$44,O1010*'UNIT VALUES'!$D$41*'UNIT VALUES'!$D$44),IF(U1010&gt;V1010, O1010*'UNIT VALUES'!$D$28*'UNIT VALUES'!$D$36,0)), 0)</f>
        <v>812743</v>
      </c>
      <c r="Z1010" s="168">
        <f>ROUND(IF(C1010="22", IF(U1010&gt;V1010,Q1010*'UNIT VALUES'!$D$39*'UNIT VALUES'!$D$44,Q1010*'UNIT VALUES'!$D$42*'UNIT VALUES'!$D$44), IF(U1010&gt;V1010, Q1010*'UNIT VALUES'!$D$29*'UNIT VALUES'!$D$36, Q1010*'UNIT VALUES'!$D$31*'UNIT VALUES'!$D$36)),0)</f>
        <v>790969</v>
      </c>
      <c r="AA1010" s="168">
        <f>ROUND(IF(C1010="22", IF(U1010&gt;V1010,0,R1010*'UNIT VALUES'!$D$43*'UNIT VALUES'!$D$44),IF(CALCS!U1010&gt;CALCS!V1010,0,CALCS!R1010*'UNIT VALUES'!$D$34*'UNIT VALUES'!$D$36)), 0)</f>
        <v>3825584</v>
      </c>
      <c r="AB1010" s="168">
        <f>ROUND(IF(C1010="22",IF(U1010&gt;V1010,S1010*'UNIT VALUES'!$D$40*'UNIT VALUES'!$D$44,0),IF(U1010&gt;V1010,S1010*'UNIT VALUES'!$D$30*'UNIT VALUES'!$D$36)), 0)</f>
        <v>0</v>
      </c>
      <c r="AC1010" s="168">
        <f>ROUND(IF(U1010&gt;V1010,0,IF(T1010&gt;1, IF(C1010="66", T1010*'UNIT VALUES'!$D$33*'UNIT VALUES'!$D$36,T1010*'UNIT VALUES'!$D$32*'UNIT VALUES'!$D$36),0)),0)</f>
        <v>0</v>
      </c>
      <c r="AD1010" t="str">
        <f t="shared" si="32"/>
        <v>449999</v>
      </c>
    </row>
    <row r="1011" spans="1:30" x14ac:dyDescent="0.25">
      <c r="A1011" s="176" t="s">
        <v>6612</v>
      </c>
      <c r="B1011" s="176" t="s">
        <v>2683</v>
      </c>
      <c r="C1011" s="176" t="s">
        <v>47</v>
      </c>
      <c r="D1011" s="176" t="s">
        <v>48</v>
      </c>
      <c r="E1011" s="176" t="s">
        <v>2684</v>
      </c>
      <c r="F1011" s="176" t="s">
        <v>784</v>
      </c>
      <c r="G1011" s="176" t="s">
        <v>108</v>
      </c>
      <c r="H1011" s="176" t="s">
        <v>1327</v>
      </c>
      <c r="I1011" s="176" t="s">
        <v>1327</v>
      </c>
      <c r="J1011" s="176" t="s">
        <v>1615</v>
      </c>
      <c r="K1011" s="176" t="s">
        <v>167</v>
      </c>
      <c r="L1011" s="176" t="s">
        <v>6613</v>
      </c>
      <c r="M1011" s="177">
        <v>71992</v>
      </c>
      <c r="N1011" s="177">
        <v>71992</v>
      </c>
      <c r="O1011" s="177">
        <v>81034</v>
      </c>
      <c r="P1011" s="177">
        <v>0</v>
      </c>
      <c r="Q1011" s="177">
        <v>8875</v>
      </c>
      <c r="R1011" s="177">
        <v>9740</v>
      </c>
      <c r="S1011" s="177">
        <v>458</v>
      </c>
      <c r="T1011" s="24">
        <f>IF(P1011&gt;0, ROUND(IF(IF(OR(C1011="51", C1011="52", C1011="66"), (L1011*'UNIT VALUES'!$C$26)-CALCS!P1011,0)&gt;0, IF(OR(C1011="51", C1011="52", C1011="66"), (L1011*'UNIT VALUES'!$C$26)-CALCS!P1011,0), 0), 0), ROUND(IF(IF(OR(C1011="51", C1011="52", C1011="66"), (L1011*'UNIT VALUES'!$C$26)-CALCS!O1011,0)&gt;0, IF(OR(C1011="51", C1011="52", C1011="66"), (L1011*'UNIT VALUES'!$C$26)-CALCS!O1011,0), 0), 0))</f>
        <v>24443</v>
      </c>
      <c r="U1011" s="25">
        <f>IF(C1011="22", (O1011*'UNIT VALUES'!$D$38)+(Q1011*'UNIT VALUES'!$D$39)+(S1011*'UNIT VALUES'!$D$40), (O1011*'UNIT VALUES'!$D$28)+(Q1011*'UNIT VALUES'!$D$29)+(S1011*'UNIT VALUES'!$D$30))</f>
        <v>491137.22216866555</v>
      </c>
      <c r="V1011" s="25">
        <f>IF(C1011="22",(O1011*'UNIT VALUES'!$D$41)+(Q1011*'UNIT VALUES'!$D$42)+(R1011*'UNIT VALUES'!$D$43),IF(C1011="66",(Q1011*'UNIT VALUES'!$D$31)+(T1011*'UNIT VALUES'!$D$33)+(R1011*'UNIT VALUES'!$D$34),(Q1011*'UNIT VALUES'!$D$31)+(T1011*'UNIT VALUES'!$D$32)+(R1011*'UNIT VALUES'!$D$34)))</f>
        <v>1254448.1806148801</v>
      </c>
      <c r="W1011" s="25">
        <f t="shared" si="31"/>
        <v>1254448</v>
      </c>
      <c r="X1011" s="30">
        <f>ROUND(IF(C1011="22", W1011*'UNIT VALUES'!$D$44, W1011*'UNIT VALUES'!$D$36), 0)</f>
        <v>1096639</v>
      </c>
      <c r="Y1011" s="168">
        <f>ROUND(IF(C1011="22", IF(U1011&gt;V1011,O1011*'UNIT VALUES'!$D$38*'UNIT VALUES'!$D$44,O1011*'UNIT VALUES'!$D$41*'UNIT VALUES'!$D$44),IF(U1011&gt;V1011, O1011*'UNIT VALUES'!$D$28*'UNIT VALUES'!$D$36,0)), 0)</f>
        <v>0</v>
      </c>
      <c r="Z1011" s="168">
        <f>ROUND(IF(C1011="22", IF(U1011&gt;V1011,Q1011*'UNIT VALUES'!$D$39*'UNIT VALUES'!$D$44,Q1011*'UNIT VALUES'!$D$42*'UNIT VALUES'!$D$44), IF(U1011&gt;V1011, Q1011*'UNIT VALUES'!$D$29*'UNIT VALUES'!$D$36, Q1011*'UNIT VALUES'!$D$31*'UNIT VALUES'!$D$36)),0)</f>
        <v>129993</v>
      </c>
      <c r="AA1011" s="168">
        <f>ROUND(IF(C1011="22", IF(U1011&gt;V1011,0,R1011*'UNIT VALUES'!$D$43*'UNIT VALUES'!$D$44),IF(CALCS!U1011&gt;CALCS!V1011,0,CALCS!R1011*'UNIT VALUES'!$D$34*'UNIT VALUES'!$D$36)), 0)</f>
        <v>697076</v>
      </c>
      <c r="AB1011" s="168">
        <f>ROUND(IF(C1011="22",IF(U1011&gt;V1011,S1011*'UNIT VALUES'!$D$40*'UNIT VALUES'!$D$44,0),IF(U1011&gt;V1011,S1011*'UNIT VALUES'!$D$30*'UNIT VALUES'!$D$36)), 0)</f>
        <v>0</v>
      </c>
      <c r="AC1011" s="168">
        <f>ROUND(IF(U1011&gt;V1011,0,IF(T1011&gt;1, IF(C1011="66", T1011*'UNIT VALUES'!$D$33*'UNIT VALUES'!$D$36,T1011*'UNIT VALUES'!$D$32*'UNIT VALUES'!$D$36),0)),0)</f>
        <v>269570</v>
      </c>
      <c r="AD1011" t="str">
        <f t="shared" si="32"/>
        <v>440054</v>
      </c>
    </row>
    <row r="1012" spans="1:30" x14ac:dyDescent="0.25">
      <c r="A1012" s="176" t="s">
        <v>6614</v>
      </c>
      <c r="B1012" s="176" t="s">
        <v>2683</v>
      </c>
      <c r="C1012" s="176" t="s">
        <v>47</v>
      </c>
      <c r="D1012" s="176" t="s">
        <v>48</v>
      </c>
      <c r="E1012" s="176" t="s">
        <v>2684</v>
      </c>
      <c r="F1012" s="176" t="s">
        <v>37</v>
      </c>
      <c r="G1012" s="176" t="s">
        <v>108</v>
      </c>
      <c r="H1012" s="176" t="s">
        <v>2687</v>
      </c>
      <c r="I1012" s="176" t="s">
        <v>2687</v>
      </c>
      <c r="J1012" s="176" t="s">
        <v>1615</v>
      </c>
      <c r="K1012" s="176" t="s">
        <v>167</v>
      </c>
      <c r="L1012" s="176" t="s">
        <v>6615</v>
      </c>
      <c r="M1012" s="177">
        <v>50980</v>
      </c>
      <c r="N1012" s="177">
        <v>50980</v>
      </c>
      <c r="O1012" s="177">
        <v>47337</v>
      </c>
      <c r="P1012" s="177">
        <v>0</v>
      </c>
      <c r="Q1012" s="177">
        <v>5654</v>
      </c>
      <c r="R1012" s="177">
        <v>6424</v>
      </c>
      <c r="S1012" s="177">
        <v>257</v>
      </c>
      <c r="T1012" s="24">
        <f>IF(P1012&gt;0, ROUND(IF(IF(OR(C1012="51", C1012="52", C1012="66"), (L1012*'UNIT VALUES'!$C$26)-CALCS!P1012,0)&gt;0, IF(OR(C1012="51", C1012="52", C1012="66"), (L1012*'UNIT VALUES'!$C$26)-CALCS!P1012,0), 0), 0), ROUND(IF(IF(OR(C1012="51", C1012="52", C1012="66"), (L1012*'UNIT VALUES'!$C$26)-CALCS!O1012,0)&gt;0, IF(OR(C1012="51", C1012="52", C1012="66"), (L1012*'UNIT VALUES'!$C$26)-CALCS!O1012,0), 0), 0))</f>
        <v>18943</v>
      </c>
      <c r="U1012" s="25">
        <f>IF(C1012="22", (O1012*'UNIT VALUES'!$D$38)+(Q1012*'UNIT VALUES'!$D$39)+(S1012*'UNIT VALUES'!$D$40), (O1012*'UNIT VALUES'!$D$28)+(Q1012*'UNIT VALUES'!$D$29)+(S1012*'UNIT VALUES'!$D$30))</f>
        <v>298294.51394432172</v>
      </c>
      <c r="V1012" s="25">
        <f>IF(C1012="22",(O1012*'UNIT VALUES'!$D$41)+(Q1012*'UNIT VALUES'!$D$42)+(R1012*'UNIT VALUES'!$D$43),IF(C1012="66",(Q1012*'UNIT VALUES'!$D$31)+(T1012*'UNIT VALUES'!$D$33)+(R1012*'UNIT VALUES'!$D$34),(Q1012*'UNIT VALUES'!$D$31)+(T1012*'UNIT VALUES'!$D$32)+(R1012*'UNIT VALUES'!$D$34)))</f>
        <v>859623.46432875271</v>
      </c>
      <c r="W1012" s="25">
        <f t="shared" si="31"/>
        <v>859623</v>
      </c>
      <c r="X1012" s="30">
        <f>ROUND(IF(C1012="22", W1012*'UNIT VALUES'!$D$44, W1012*'UNIT VALUES'!$D$36), 0)</f>
        <v>751483</v>
      </c>
      <c r="Y1012" s="168">
        <f>ROUND(IF(C1012="22", IF(U1012&gt;V1012,O1012*'UNIT VALUES'!$D$38*'UNIT VALUES'!$D$44,O1012*'UNIT VALUES'!$D$41*'UNIT VALUES'!$D$44),IF(U1012&gt;V1012, O1012*'UNIT VALUES'!$D$28*'UNIT VALUES'!$D$36,0)), 0)</f>
        <v>0</v>
      </c>
      <c r="Z1012" s="168">
        <f>ROUND(IF(C1012="22", IF(U1012&gt;V1012,Q1012*'UNIT VALUES'!$D$39*'UNIT VALUES'!$D$44,Q1012*'UNIT VALUES'!$D$42*'UNIT VALUES'!$D$44), IF(U1012&gt;V1012, Q1012*'UNIT VALUES'!$D$29*'UNIT VALUES'!$D$36, Q1012*'UNIT VALUES'!$D$31*'UNIT VALUES'!$D$36)),0)</f>
        <v>82815</v>
      </c>
      <c r="AA1012" s="168">
        <f>ROUND(IF(C1012="22", IF(U1012&gt;V1012,0,R1012*'UNIT VALUES'!$D$43*'UNIT VALUES'!$D$44),IF(CALCS!U1012&gt;CALCS!V1012,0,CALCS!R1012*'UNIT VALUES'!$D$34*'UNIT VALUES'!$D$36)), 0)</f>
        <v>459755</v>
      </c>
      <c r="AB1012" s="168">
        <f>ROUND(IF(C1012="22",IF(U1012&gt;V1012,S1012*'UNIT VALUES'!$D$40*'UNIT VALUES'!$D$44,0),IF(U1012&gt;V1012,S1012*'UNIT VALUES'!$D$30*'UNIT VALUES'!$D$36)), 0)</f>
        <v>0</v>
      </c>
      <c r="AC1012" s="168">
        <f>ROUND(IF(U1012&gt;V1012,0,IF(T1012&gt;1, IF(C1012="66", T1012*'UNIT VALUES'!$D$33*'UNIT VALUES'!$D$36,T1012*'UNIT VALUES'!$D$32*'UNIT VALUES'!$D$36),0)),0)</f>
        <v>208913</v>
      </c>
      <c r="AD1012" t="str">
        <f t="shared" si="32"/>
        <v>440072</v>
      </c>
    </row>
    <row r="1013" spans="1:30" x14ac:dyDescent="0.25">
      <c r="A1013" s="176" t="s">
        <v>6616</v>
      </c>
      <c r="B1013" s="176" t="s">
        <v>2683</v>
      </c>
      <c r="C1013" s="176" t="s">
        <v>47</v>
      </c>
      <c r="D1013" s="176" t="s">
        <v>48</v>
      </c>
      <c r="E1013" s="176" t="s">
        <v>2684</v>
      </c>
      <c r="F1013" s="176" t="s">
        <v>1548</v>
      </c>
      <c r="G1013" s="176" t="s">
        <v>108</v>
      </c>
      <c r="H1013" s="176" t="s">
        <v>2689</v>
      </c>
      <c r="I1013" s="176" t="s">
        <v>2689</v>
      </c>
      <c r="J1013" s="176" t="s">
        <v>1615</v>
      </c>
      <c r="K1013" s="176" t="s">
        <v>167</v>
      </c>
      <c r="L1013" s="176" t="s">
        <v>6617</v>
      </c>
      <c r="M1013" s="177">
        <v>71204</v>
      </c>
      <c r="N1013" s="177">
        <v>71204</v>
      </c>
      <c r="O1013" s="177">
        <v>71427</v>
      </c>
      <c r="P1013" s="177">
        <v>0</v>
      </c>
      <c r="Q1013" s="177">
        <v>14556</v>
      </c>
      <c r="R1013" s="177">
        <v>14443</v>
      </c>
      <c r="S1013" s="177">
        <v>703</v>
      </c>
      <c r="T1013" s="24">
        <f>IF(P1013&gt;0, ROUND(IF(IF(OR(C1013="51", C1013="52", C1013="66"), (L1013*'UNIT VALUES'!$C$26)-CALCS!P1013,0)&gt;0, IF(OR(C1013="51", C1013="52", C1013="66"), (L1013*'UNIT VALUES'!$C$26)-CALCS!P1013,0), 0), 0), ROUND(IF(IF(OR(C1013="51", C1013="52", C1013="66"), (L1013*'UNIT VALUES'!$C$26)-CALCS!O1013,0)&gt;0, IF(OR(C1013="51", C1013="52", C1013="66"), (L1013*'UNIT VALUES'!$C$26)-CALCS!O1013,0), 0), 0))</f>
        <v>56538</v>
      </c>
      <c r="U1013" s="25">
        <f>IF(C1013="22", (O1013*'UNIT VALUES'!$D$38)+(Q1013*'UNIT VALUES'!$D$39)+(S1013*'UNIT VALUES'!$D$40), (O1013*'UNIT VALUES'!$D$28)+(Q1013*'UNIT VALUES'!$D$29)+(S1013*'UNIT VALUES'!$D$30))</f>
        <v>669793.55124690826</v>
      </c>
      <c r="V1013" s="25">
        <f>IF(C1013="22",(O1013*'UNIT VALUES'!$D$41)+(Q1013*'UNIT VALUES'!$D$42)+(R1013*'UNIT VALUES'!$D$43),IF(C1013="66",(Q1013*'UNIT VALUES'!$D$31)+(T1013*'UNIT VALUES'!$D$33)+(R1013*'UNIT VALUES'!$D$34),(Q1013*'UNIT VALUES'!$D$31)+(T1013*'UNIT VALUES'!$D$32)+(R1013*'UNIT VALUES'!$D$34)))</f>
        <v>2139550.1801355234</v>
      </c>
      <c r="W1013" s="25">
        <f t="shared" si="31"/>
        <v>2139550</v>
      </c>
      <c r="X1013" s="30">
        <f>ROUND(IF(C1013="22", W1013*'UNIT VALUES'!$D$44, W1013*'UNIT VALUES'!$D$36), 0)</f>
        <v>1870396</v>
      </c>
      <c r="Y1013" s="168">
        <f>ROUND(IF(C1013="22", IF(U1013&gt;V1013,O1013*'UNIT VALUES'!$D$38*'UNIT VALUES'!$D$44,O1013*'UNIT VALUES'!$D$41*'UNIT VALUES'!$D$44),IF(U1013&gt;V1013, O1013*'UNIT VALUES'!$D$28*'UNIT VALUES'!$D$36,0)), 0)</f>
        <v>0</v>
      </c>
      <c r="Z1013" s="168">
        <f>ROUND(IF(C1013="22", IF(U1013&gt;V1013,Q1013*'UNIT VALUES'!$D$39*'UNIT VALUES'!$D$44,Q1013*'UNIT VALUES'!$D$42*'UNIT VALUES'!$D$44), IF(U1013&gt;V1013, Q1013*'UNIT VALUES'!$D$29*'UNIT VALUES'!$D$36, Q1013*'UNIT VALUES'!$D$31*'UNIT VALUES'!$D$36)),0)</f>
        <v>213204</v>
      </c>
      <c r="AA1013" s="168">
        <f>ROUND(IF(C1013="22", IF(U1013&gt;V1013,0,R1013*'UNIT VALUES'!$D$43*'UNIT VALUES'!$D$44),IF(CALCS!U1013&gt;CALCS!V1013,0,CALCS!R1013*'UNIT VALUES'!$D$34*'UNIT VALUES'!$D$36)), 0)</f>
        <v>1033662</v>
      </c>
      <c r="AB1013" s="168">
        <f>ROUND(IF(C1013="22",IF(U1013&gt;V1013,S1013*'UNIT VALUES'!$D$40*'UNIT VALUES'!$D$44,0),IF(U1013&gt;V1013,S1013*'UNIT VALUES'!$D$30*'UNIT VALUES'!$D$36)), 0)</f>
        <v>0</v>
      </c>
      <c r="AC1013" s="168">
        <f>ROUND(IF(U1013&gt;V1013,0,IF(T1013&gt;1, IF(C1013="66", T1013*'UNIT VALUES'!$D$33*'UNIT VALUES'!$D$36,T1013*'UNIT VALUES'!$D$32*'UNIT VALUES'!$D$36),0)),0)</f>
        <v>623530</v>
      </c>
      <c r="AD1013" t="str">
        <f t="shared" si="32"/>
        <v>440210</v>
      </c>
    </row>
    <row r="1014" spans="1:30" x14ac:dyDescent="0.25">
      <c r="A1014" s="176" t="s">
        <v>6618</v>
      </c>
      <c r="B1014" s="176" t="s">
        <v>2683</v>
      </c>
      <c r="C1014" s="176" t="s">
        <v>27</v>
      </c>
      <c r="D1014" s="176" t="s">
        <v>28</v>
      </c>
      <c r="E1014" s="176" t="s">
        <v>2684</v>
      </c>
      <c r="F1014" s="176" t="s">
        <v>1299</v>
      </c>
      <c r="G1014" s="176" t="s">
        <v>108</v>
      </c>
      <c r="H1014" s="176" t="s">
        <v>1390</v>
      </c>
      <c r="I1014" s="176" t="s">
        <v>1390</v>
      </c>
      <c r="J1014" s="176" t="s">
        <v>1615</v>
      </c>
      <c r="K1014" s="176" t="s">
        <v>167</v>
      </c>
      <c r="L1014" s="176" t="s">
        <v>6619</v>
      </c>
      <c r="M1014" s="177">
        <v>156804</v>
      </c>
      <c r="N1014" s="177">
        <v>156804</v>
      </c>
      <c r="O1014" s="177">
        <v>179219</v>
      </c>
      <c r="P1014" s="177">
        <v>0</v>
      </c>
      <c r="Q1014" s="177">
        <v>48050</v>
      </c>
      <c r="R1014" s="177">
        <v>37608</v>
      </c>
      <c r="S1014" s="177">
        <v>2225</v>
      </c>
      <c r="T1014" s="24">
        <f>IF(P1014&gt;0, ROUND(IF(IF(OR(C1014="51", C1014="52", C1014="66"), (L1014*'UNIT VALUES'!$C$26)-CALCS!P1014,0)&gt;0, IF(OR(C1014="51", C1014="52", C1014="66"), (L1014*'UNIT VALUES'!$C$26)-CALCS!P1014,0), 0), 0), ROUND(IF(IF(OR(C1014="51", C1014="52", C1014="66"), (L1014*'UNIT VALUES'!$C$26)-CALCS!O1014,0)&gt;0, IF(OR(C1014="51", C1014="52", C1014="66"), (L1014*'UNIT VALUES'!$C$26)-CALCS!O1014,0), 0), 0))</f>
        <v>148586</v>
      </c>
      <c r="U1014" s="25">
        <f>IF(C1014="22", (O1014*'UNIT VALUES'!$D$38)+(Q1014*'UNIT VALUES'!$D$39)+(S1014*'UNIT VALUES'!$D$40), (O1014*'UNIT VALUES'!$D$28)+(Q1014*'UNIT VALUES'!$D$29)+(S1014*'UNIT VALUES'!$D$30))</f>
        <v>2077761.6360251105</v>
      </c>
      <c r="V1014" s="25">
        <f>IF(C1014="22",(O1014*'UNIT VALUES'!$D$41)+(Q1014*'UNIT VALUES'!$D$42)+(R1014*'UNIT VALUES'!$D$43),IF(C1014="66",(Q1014*'UNIT VALUES'!$D$31)+(T1014*'UNIT VALUES'!$D$33)+(R1014*'UNIT VALUES'!$D$34),(Q1014*'UNIT VALUES'!$D$31)+(T1014*'UNIT VALUES'!$D$32)+(R1014*'UNIT VALUES'!$D$34)))</f>
        <v>5758428.4385938849</v>
      </c>
      <c r="W1014" s="25">
        <f t="shared" si="31"/>
        <v>5758428</v>
      </c>
      <c r="X1014" s="30">
        <f>ROUND(IF(C1014="22", W1014*'UNIT VALUES'!$D$44, W1014*'UNIT VALUES'!$D$36), 0)</f>
        <v>5034021</v>
      </c>
      <c r="Y1014" s="168">
        <f>ROUND(IF(C1014="22", IF(U1014&gt;V1014,O1014*'UNIT VALUES'!$D$38*'UNIT VALUES'!$D$44,O1014*'UNIT VALUES'!$D$41*'UNIT VALUES'!$D$44),IF(U1014&gt;V1014, O1014*'UNIT VALUES'!$D$28*'UNIT VALUES'!$D$36,0)), 0)</f>
        <v>0</v>
      </c>
      <c r="Z1014" s="168">
        <f>ROUND(IF(C1014="22", IF(U1014&gt;V1014,Q1014*'UNIT VALUES'!$D$39*'UNIT VALUES'!$D$44,Q1014*'UNIT VALUES'!$D$42*'UNIT VALUES'!$D$44), IF(U1014&gt;V1014, Q1014*'UNIT VALUES'!$D$29*'UNIT VALUES'!$D$36, Q1014*'UNIT VALUES'!$D$31*'UNIT VALUES'!$D$36)),0)</f>
        <v>703795</v>
      </c>
      <c r="AA1014" s="168">
        <f>ROUND(IF(C1014="22", IF(U1014&gt;V1014,0,R1014*'UNIT VALUES'!$D$43*'UNIT VALUES'!$D$44),IF(CALCS!U1014&gt;CALCS!V1014,0,CALCS!R1014*'UNIT VALUES'!$D$34*'UNIT VALUES'!$D$36)), 0)</f>
        <v>2691543</v>
      </c>
      <c r="AB1014" s="168">
        <f>ROUND(IF(C1014="22",IF(U1014&gt;V1014,S1014*'UNIT VALUES'!$D$40*'UNIT VALUES'!$D$44,0),IF(U1014&gt;V1014,S1014*'UNIT VALUES'!$D$30*'UNIT VALUES'!$D$36)), 0)</f>
        <v>0</v>
      </c>
      <c r="AC1014" s="168">
        <f>ROUND(IF(U1014&gt;V1014,0,IF(T1014&gt;1, IF(C1014="66", T1014*'UNIT VALUES'!$D$33*'UNIT VALUES'!$D$36,T1014*'UNIT VALUES'!$D$32*'UNIT VALUES'!$D$36),0)),0)</f>
        <v>1638683</v>
      </c>
      <c r="AD1014" t="str">
        <f t="shared" si="32"/>
        <v>440222</v>
      </c>
    </row>
    <row r="1015" spans="1:30" x14ac:dyDescent="0.25">
      <c r="A1015" s="176" t="s">
        <v>6620</v>
      </c>
      <c r="B1015" s="176" t="s">
        <v>2683</v>
      </c>
      <c r="C1015" s="176" t="s">
        <v>27</v>
      </c>
      <c r="D1015" s="176" t="s">
        <v>28</v>
      </c>
      <c r="E1015" s="176" t="s">
        <v>2684</v>
      </c>
      <c r="F1015" s="176" t="s">
        <v>2083</v>
      </c>
      <c r="G1015" s="176" t="s">
        <v>844</v>
      </c>
      <c r="H1015" s="176" t="s">
        <v>2692</v>
      </c>
      <c r="I1015" s="176" t="s">
        <v>2692</v>
      </c>
      <c r="J1015" s="176" t="s">
        <v>1615</v>
      </c>
      <c r="K1015" s="176" t="s">
        <v>167</v>
      </c>
      <c r="L1015" s="176" t="s">
        <v>6621</v>
      </c>
      <c r="M1015" s="177">
        <v>87123</v>
      </c>
      <c r="N1015" s="177">
        <v>87123</v>
      </c>
      <c r="O1015" s="177">
        <v>81579</v>
      </c>
      <c r="P1015" s="177">
        <v>0</v>
      </c>
      <c r="Q1015" s="177">
        <v>5684</v>
      </c>
      <c r="R1015" s="177">
        <v>8161</v>
      </c>
      <c r="S1015" s="177">
        <v>250</v>
      </c>
      <c r="T1015" s="24">
        <f>IF(P1015&gt;0, ROUND(IF(IF(OR(C1015="51", C1015="52", C1015="66"), (L1015*'UNIT VALUES'!$C$26)-CALCS!P1015,0)&gt;0, IF(OR(C1015="51", C1015="52", C1015="66"), (L1015*'UNIT VALUES'!$C$26)-CALCS!P1015,0), 0), 0), ROUND(IF(IF(OR(C1015="51", C1015="52", C1015="66"), (L1015*'UNIT VALUES'!$C$26)-CALCS!O1015,0)&gt;0, IF(OR(C1015="51", C1015="52", C1015="66"), (L1015*'UNIT VALUES'!$C$26)-CALCS!O1015,0), 0), 0))</f>
        <v>26643</v>
      </c>
      <c r="U1015" s="25">
        <f>IF(C1015="22", (O1015*'UNIT VALUES'!$D$38)+(Q1015*'UNIT VALUES'!$D$39)+(S1015*'UNIT VALUES'!$D$40), (O1015*'UNIT VALUES'!$D$28)+(Q1015*'UNIT VALUES'!$D$29)+(S1015*'UNIT VALUES'!$D$30))</f>
        <v>369206.63770517043</v>
      </c>
      <c r="V1015" s="25">
        <f>IF(C1015="22",(O1015*'UNIT VALUES'!$D$41)+(Q1015*'UNIT VALUES'!$D$42)+(R1015*'UNIT VALUES'!$D$43),IF(C1015="66",(Q1015*'UNIT VALUES'!$D$31)+(T1015*'UNIT VALUES'!$D$33)+(R1015*'UNIT VALUES'!$D$34),(Q1015*'UNIT VALUES'!$D$31)+(T1015*'UNIT VALUES'!$D$32)+(R1015*'UNIT VALUES'!$D$34)))</f>
        <v>1099469.1685978286</v>
      </c>
      <c r="W1015" s="25">
        <f t="shared" si="31"/>
        <v>1099469</v>
      </c>
      <c r="X1015" s="30">
        <f>ROUND(IF(C1015="22", W1015*'UNIT VALUES'!$D$44, W1015*'UNIT VALUES'!$D$36), 0)</f>
        <v>961156</v>
      </c>
      <c r="Y1015" s="168">
        <f>ROUND(IF(C1015="22", IF(U1015&gt;V1015,O1015*'UNIT VALUES'!$D$38*'UNIT VALUES'!$D$44,O1015*'UNIT VALUES'!$D$41*'UNIT VALUES'!$D$44),IF(U1015&gt;V1015, O1015*'UNIT VALUES'!$D$28*'UNIT VALUES'!$D$36,0)), 0)</f>
        <v>0</v>
      </c>
      <c r="Z1015" s="168">
        <f>ROUND(IF(C1015="22", IF(U1015&gt;V1015,Q1015*'UNIT VALUES'!$D$39*'UNIT VALUES'!$D$44,Q1015*'UNIT VALUES'!$D$42*'UNIT VALUES'!$D$44), IF(U1015&gt;V1015, Q1015*'UNIT VALUES'!$D$29*'UNIT VALUES'!$D$36, Q1015*'UNIT VALUES'!$D$31*'UNIT VALUES'!$D$36)),0)</f>
        <v>83254</v>
      </c>
      <c r="AA1015" s="168">
        <f>ROUND(IF(C1015="22", IF(U1015&gt;V1015,0,R1015*'UNIT VALUES'!$D$43*'UNIT VALUES'!$D$44),IF(CALCS!U1015&gt;CALCS!V1015,0,CALCS!R1015*'UNIT VALUES'!$D$34*'UNIT VALUES'!$D$36)), 0)</f>
        <v>584069</v>
      </c>
      <c r="AB1015" s="168">
        <f>ROUND(IF(C1015="22",IF(U1015&gt;V1015,S1015*'UNIT VALUES'!$D$40*'UNIT VALUES'!$D$44,0),IF(U1015&gt;V1015,S1015*'UNIT VALUES'!$D$30*'UNIT VALUES'!$D$36)), 0)</f>
        <v>0</v>
      </c>
      <c r="AC1015" s="168">
        <f>ROUND(IF(U1015&gt;V1015,0,IF(T1015&gt;1, IF(C1015="66", T1015*'UNIT VALUES'!$D$33*'UNIT VALUES'!$D$36,T1015*'UNIT VALUES'!$D$32*'UNIT VALUES'!$D$36),0)),0)</f>
        <v>293833</v>
      </c>
      <c r="AD1015" t="str">
        <f t="shared" si="32"/>
        <v>440276</v>
      </c>
    </row>
    <row r="1016" spans="1:30" x14ac:dyDescent="0.25">
      <c r="A1016" s="176" t="s">
        <v>6622</v>
      </c>
      <c r="B1016" s="176" t="s">
        <v>2683</v>
      </c>
      <c r="C1016" s="176" t="s">
        <v>47</v>
      </c>
      <c r="D1016" s="176" t="s">
        <v>48</v>
      </c>
      <c r="E1016" s="176" t="s">
        <v>2684</v>
      </c>
      <c r="F1016" s="176" t="s">
        <v>2694</v>
      </c>
      <c r="G1016" s="176" t="s">
        <v>108</v>
      </c>
      <c r="H1016" s="176" t="s">
        <v>2695</v>
      </c>
      <c r="I1016" s="176" t="s">
        <v>2695</v>
      </c>
      <c r="J1016" s="176" t="s">
        <v>1615</v>
      </c>
      <c r="K1016" s="176" t="s">
        <v>167</v>
      </c>
      <c r="L1016" s="176" t="s">
        <v>6623</v>
      </c>
      <c r="M1016" s="177">
        <v>45914</v>
      </c>
      <c r="N1016" s="177">
        <v>45914</v>
      </c>
      <c r="O1016" s="177">
        <v>41406</v>
      </c>
      <c r="P1016" s="177">
        <v>0</v>
      </c>
      <c r="Q1016" s="177">
        <v>10122</v>
      </c>
      <c r="R1016" s="177">
        <v>11565</v>
      </c>
      <c r="S1016" s="177">
        <v>307</v>
      </c>
      <c r="T1016" s="24">
        <f>IF(P1016&gt;0, ROUND(IF(IF(OR(C1016="51", C1016="52", C1016="66"), (L1016*'UNIT VALUES'!$C$26)-CALCS!P1016,0)&gt;0, IF(OR(C1016="51", C1016="52", C1016="66"), (L1016*'UNIT VALUES'!$C$26)-CALCS!P1016,0), 0), 0), ROUND(IF(IF(OR(C1016="51", C1016="52", C1016="66"), (L1016*'UNIT VALUES'!$C$26)-CALCS!O1016,0)&gt;0, IF(OR(C1016="51", C1016="52", C1016="66"), (L1016*'UNIT VALUES'!$C$26)-CALCS!O1016,0), 0), 0))</f>
        <v>32971</v>
      </c>
      <c r="U1016" s="25">
        <f>IF(C1016="22", (O1016*'UNIT VALUES'!$D$38)+(Q1016*'UNIT VALUES'!$D$39)+(S1016*'UNIT VALUES'!$D$40), (O1016*'UNIT VALUES'!$D$28)+(Q1016*'UNIT VALUES'!$D$29)+(S1016*'UNIT VALUES'!$D$30))</f>
        <v>418889.71758941701</v>
      </c>
      <c r="V1016" s="25">
        <f>IF(C1016="22",(O1016*'UNIT VALUES'!$D$41)+(Q1016*'UNIT VALUES'!$D$42)+(R1016*'UNIT VALUES'!$D$43),IF(C1016="66",(Q1016*'UNIT VALUES'!$D$31)+(T1016*'UNIT VALUES'!$D$33)+(R1016*'UNIT VALUES'!$D$34),(Q1016*'UNIT VALUES'!$D$31)+(T1016*'UNIT VALUES'!$D$32)+(R1016*'UNIT VALUES'!$D$34)))</f>
        <v>1532334.5772628225</v>
      </c>
      <c r="W1016" s="25">
        <f t="shared" si="31"/>
        <v>1532335</v>
      </c>
      <c r="X1016" s="30">
        <f>ROUND(IF(C1016="22", W1016*'UNIT VALUES'!$D$44, W1016*'UNIT VALUES'!$D$36), 0)</f>
        <v>1339568</v>
      </c>
      <c r="Y1016" s="168">
        <f>ROUND(IF(C1016="22", IF(U1016&gt;V1016,O1016*'UNIT VALUES'!$D$38*'UNIT VALUES'!$D$44,O1016*'UNIT VALUES'!$D$41*'UNIT VALUES'!$D$44),IF(U1016&gt;V1016, O1016*'UNIT VALUES'!$D$28*'UNIT VALUES'!$D$36,0)), 0)</f>
        <v>0</v>
      </c>
      <c r="Z1016" s="168">
        <f>ROUND(IF(C1016="22", IF(U1016&gt;V1016,Q1016*'UNIT VALUES'!$D$39*'UNIT VALUES'!$D$44,Q1016*'UNIT VALUES'!$D$42*'UNIT VALUES'!$D$44), IF(U1016&gt;V1016, Q1016*'UNIT VALUES'!$D$29*'UNIT VALUES'!$D$36, Q1016*'UNIT VALUES'!$D$31*'UNIT VALUES'!$D$36)),0)</f>
        <v>148258</v>
      </c>
      <c r="AA1016" s="168">
        <f>ROUND(IF(C1016="22", IF(U1016&gt;V1016,0,R1016*'UNIT VALUES'!$D$43*'UNIT VALUES'!$D$44),IF(CALCS!U1016&gt;CALCS!V1016,0,CALCS!R1016*'UNIT VALUES'!$D$34*'UNIT VALUES'!$D$36)), 0)</f>
        <v>827688</v>
      </c>
      <c r="AB1016" s="168">
        <f>ROUND(IF(C1016="22",IF(U1016&gt;V1016,S1016*'UNIT VALUES'!$D$40*'UNIT VALUES'!$D$44,0),IF(U1016&gt;V1016,S1016*'UNIT VALUES'!$D$30*'UNIT VALUES'!$D$36)), 0)</f>
        <v>0</v>
      </c>
      <c r="AC1016" s="168">
        <f>ROUND(IF(U1016&gt;V1016,0,IF(T1016&gt;1, IF(C1016="66", T1016*'UNIT VALUES'!$D$33*'UNIT VALUES'!$D$36,T1016*'UNIT VALUES'!$D$32*'UNIT VALUES'!$D$36),0)),0)</f>
        <v>363621</v>
      </c>
      <c r="AD1016" t="str">
        <f t="shared" si="32"/>
        <v>440306</v>
      </c>
    </row>
    <row r="1017" spans="1:30" x14ac:dyDescent="0.25">
      <c r="A1017" s="176" t="s">
        <v>6624</v>
      </c>
      <c r="B1017" s="176" t="s">
        <v>2697</v>
      </c>
      <c r="C1017" s="176" t="s">
        <v>19</v>
      </c>
      <c r="D1017" s="176" t="s">
        <v>20</v>
      </c>
      <c r="E1017" s="176" t="s">
        <v>2698</v>
      </c>
      <c r="F1017" s="176" t="s">
        <v>4738</v>
      </c>
      <c r="G1017" s="176" t="s">
        <v>22</v>
      </c>
      <c r="H1017" s="176" t="s">
        <v>23</v>
      </c>
      <c r="I1017" s="176" t="s">
        <v>23</v>
      </c>
      <c r="J1017" s="176" t="s">
        <v>24</v>
      </c>
      <c r="K1017" s="176" t="s">
        <v>3351</v>
      </c>
      <c r="L1017" s="176" t="s">
        <v>4789</v>
      </c>
      <c r="M1017" s="177">
        <v>3120737</v>
      </c>
      <c r="N1017" s="177">
        <v>3121820</v>
      </c>
      <c r="O1017" s="177">
        <v>2485199</v>
      </c>
      <c r="P1017" s="177">
        <v>0</v>
      </c>
      <c r="Q1017" s="177">
        <v>455497</v>
      </c>
      <c r="R1017" s="177">
        <v>54613</v>
      </c>
      <c r="S1017" s="177">
        <v>17076</v>
      </c>
      <c r="T1017" s="24">
        <f>IF(P1017&gt;0, ROUND(IF(IF(OR(C1017="51", C1017="52", C1017="66"), (L1017*'UNIT VALUES'!$C$26)-CALCS!P1017,0)&gt;0, IF(OR(C1017="51", C1017="52", C1017="66"), (L1017*'UNIT VALUES'!$C$26)-CALCS!P1017,0), 0), 0), ROUND(IF(IF(OR(C1017="51", C1017="52", C1017="66"), (L1017*'UNIT VALUES'!$C$26)-CALCS!O1017,0)&gt;0, IF(OR(C1017="51", C1017="52", C1017="66"), (L1017*'UNIT VALUES'!$C$26)-CALCS!O1017,0), 0), 0))</f>
        <v>0</v>
      </c>
      <c r="U1017" s="25">
        <f>IF(C1017="22", (O1017*'UNIT VALUES'!$D$38)+(Q1017*'UNIT VALUES'!$D$39)+(S1017*'UNIT VALUES'!$D$40), (O1017*'UNIT VALUES'!$D$28)+(Q1017*'UNIT VALUES'!$D$29)+(S1017*'UNIT VALUES'!$D$30))</f>
        <v>24287488.690050326</v>
      </c>
      <c r="V1017" s="25">
        <f>IF(C1017="22",(O1017*'UNIT VALUES'!$D$41)+(Q1017*'UNIT VALUES'!$D$42)+(R1017*'UNIT VALUES'!$D$43),IF(C1017="66",(Q1017*'UNIT VALUES'!$D$31)+(T1017*'UNIT VALUES'!$D$33)+(R1017*'UNIT VALUES'!$D$34),(Q1017*'UNIT VALUES'!$D$31)+(T1017*'UNIT VALUES'!$D$32)+(R1017*'UNIT VALUES'!$D$34)))</f>
        <v>17065383.556096755</v>
      </c>
      <c r="W1017" s="25">
        <f t="shared" si="31"/>
        <v>24287489</v>
      </c>
      <c r="X1017" s="30">
        <f>ROUND(IF(C1017="22", W1017*'UNIT VALUES'!$D$44, W1017*'UNIT VALUES'!$D$36), 0)</f>
        <v>20205355</v>
      </c>
      <c r="Y1017" s="168">
        <f>ROUND(IF(C1017="22", IF(U1017&gt;V1017,O1017*'UNIT VALUES'!$D$38*'UNIT VALUES'!$D$44,O1017*'UNIT VALUES'!$D$41*'UNIT VALUES'!$D$44),IF(U1017&gt;V1017, O1017*'UNIT VALUES'!$D$28*'UNIT VALUES'!$D$36,0)), 0)</f>
        <v>4553889</v>
      </c>
      <c r="Z1017" s="168">
        <f>ROUND(IF(C1017="22", IF(U1017&gt;V1017,Q1017*'UNIT VALUES'!$D$39*'UNIT VALUES'!$D$44,Q1017*'UNIT VALUES'!$D$42*'UNIT VALUES'!$D$44), IF(U1017&gt;V1017, Q1017*'UNIT VALUES'!$D$29*'UNIT VALUES'!$D$36, Q1017*'UNIT VALUES'!$D$31*'UNIT VALUES'!$D$36)),0)</f>
        <v>11709246</v>
      </c>
      <c r="AA1017" s="168">
        <f>ROUND(IF(C1017="22", IF(U1017&gt;V1017,0,R1017*'UNIT VALUES'!$D$43*'UNIT VALUES'!$D$44),IF(CALCS!U1017&gt;CALCS!V1017,0,CALCS!R1017*'UNIT VALUES'!$D$34*'UNIT VALUES'!$D$36)), 0)</f>
        <v>0</v>
      </c>
      <c r="AB1017" s="168">
        <f>ROUND(IF(C1017="22",IF(U1017&gt;V1017,S1017*'UNIT VALUES'!$D$40*'UNIT VALUES'!$D$44,0),IF(U1017&gt;V1017,S1017*'UNIT VALUES'!$D$30*'UNIT VALUES'!$D$36)), 0)</f>
        <v>3942220</v>
      </c>
      <c r="AC1017" s="168">
        <f>ROUND(IF(U1017&gt;V1017,0,IF(T1017&gt;1, IF(C1017="66", T1017*'UNIT VALUES'!$D$33*'UNIT VALUES'!$D$36,T1017*'UNIT VALUES'!$D$32*'UNIT VALUES'!$D$36),0)),0)</f>
        <v>0</v>
      </c>
      <c r="AD1017" t="str">
        <f t="shared" si="32"/>
        <v>459999</v>
      </c>
    </row>
    <row r="1018" spans="1:30" x14ac:dyDescent="0.25">
      <c r="A1018" s="176" t="s">
        <v>6625</v>
      </c>
      <c r="B1018" s="176" t="s">
        <v>2697</v>
      </c>
      <c r="C1018" s="176" t="s">
        <v>47</v>
      </c>
      <c r="D1018" s="176" t="s">
        <v>48</v>
      </c>
      <c r="E1018" s="176" t="s">
        <v>2698</v>
      </c>
      <c r="F1018" s="176" t="s">
        <v>226</v>
      </c>
      <c r="G1018" s="176" t="s">
        <v>844</v>
      </c>
      <c r="H1018" s="176" t="s">
        <v>23</v>
      </c>
      <c r="I1018" s="176" t="s">
        <v>2700</v>
      </c>
      <c r="J1018" s="176" t="s">
        <v>1154</v>
      </c>
      <c r="K1018" s="176" t="s">
        <v>3351</v>
      </c>
      <c r="L1018" s="176" t="s">
        <v>6626</v>
      </c>
      <c r="M1018" s="177">
        <v>14978</v>
      </c>
      <c r="N1018" s="177">
        <v>14978</v>
      </c>
      <c r="O1018" s="177">
        <v>30937</v>
      </c>
      <c r="P1018" s="177">
        <v>0</v>
      </c>
      <c r="Q1018" s="177">
        <v>4616</v>
      </c>
      <c r="R1018" s="177">
        <v>996</v>
      </c>
      <c r="S1018" s="177">
        <v>146</v>
      </c>
      <c r="T1018" s="24">
        <f>IF(P1018&gt;0, ROUND(IF(IF(OR(C1018="51", C1018="52", C1018="66"), (L1018*'UNIT VALUES'!$C$26)-CALCS!P1018,0)&gt;0, IF(OR(C1018="51", C1018="52", C1018="66"), (L1018*'UNIT VALUES'!$C$26)-CALCS!P1018,0), 0), 0), ROUND(IF(IF(OR(C1018="51", C1018="52", C1018="66"), (L1018*'UNIT VALUES'!$C$26)-CALCS!O1018,0)&gt;0, IF(OR(C1018="51", C1018="52", C1018="66"), (L1018*'UNIT VALUES'!$C$26)-CALCS!O1018,0), 0), 0))</f>
        <v>0</v>
      </c>
      <c r="U1018" s="25">
        <f>IF(C1018="22", (O1018*'UNIT VALUES'!$D$38)+(Q1018*'UNIT VALUES'!$D$39)+(S1018*'UNIT VALUES'!$D$40), (O1018*'UNIT VALUES'!$D$28)+(Q1018*'UNIT VALUES'!$D$29)+(S1018*'UNIT VALUES'!$D$30))</f>
        <v>217078.79584549571</v>
      </c>
      <c r="V1018" s="25">
        <f>IF(C1018="22",(O1018*'UNIT VALUES'!$D$41)+(Q1018*'UNIT VALUES'!$D$42)+(R1018*'UNIT VALUES'!$D$43),IF(C1018="66",(Q1018*'UNIT VALUES'!$D$31)+(T1018*'UNIT VALUES'!$D$33)+(R1018*'UNIT VALUES'!$D$34),(Q1018*'UNIT VALUES'!$D$31)+(T1018*'UNIT VALUES'!$D$32)+(R1018*'UNIT VALUES'!$D$34)))</f>
        <v>158880.34357942556</v>
      </c>
      <c r="W1018" s="25">
        <f t="shared" si="31"/>
        <v>217079</v>
      </c>
      <c r="X1018" s="30">
        <f>ROUND(IF(C1018="22", W1018*'UNIT VALUES'!$D$44, W1018*'UNIT VALUES'!$D$36), 0)</f>
        <v>189771</v>
      </c>
      <c r="Y1018" s="168">
        <f>ROUND(IF(C1018="22", IF(U1018&gt;V1018,O1018*'UNIT VALUES'!$D$38*'UNIT VALUES'!$D$44,O1018*'UNIT VALUES'!$D$41*'UNIT VALUES'!$D$44),IF(U1018&gt;V1018, O1018*'UNIT VALUES'!$D$28*'UNIT VALUES'!$D$36,0)), 0)</f>
        <v>56249</v>
      </c>
      <c r="Z1018" s="168">
        <f>ROUND(IF(C1018="22", IF(U1018&gt;V1018,Q1018*'UNIT VALUES'!$D$39*'UNIT VALUES'!$D$44,Q1018*'UNIT VALUES'!$D$42*'UNIT VALUES'!$D$44), IF(U1018&gt;V1018, Q1018*'UNIT VALUES'!$D$29*'UNIT VALUES'!$D$36, Q1018*'UNIT VALUES'!$D$31*'UNIT VALUES'!$D$36)),0)</f>
        <v>112685</v>
      </c>
      <c r="AA1018" s="168">
        <f>ROUND(IF(C1018="22", IF(U1018&gt;V1018,0,R1018*'UNIT VALUES'!$D$43*'UNIT VALUES'!$D$44),IF(CALCS!U1018&gt;CALCS!V1018,0,CALCS!R1018*'UNIT VALUES'!$D$34*'UNIT VALUES'!$D$36)), 0)</f>
        <v>0</v>
      </c>
      <c r="AB1018" s="168">
        <f>ROUND(IF(C1018="22",IF(U1018&gt;V1018,S1018*'UNIT VALUES'!$D$40*'UNIT VALUES'!$D$44,0),IF(U1018&gt;V1018,S1018*'UNIT VALUES'!$D$30*'UNIT VALUES'!$D$36)), 0)</f>
        <v>20836</v>
      </c>
      <c r="AC1018" s="168">
        <f>ROUND(IF(U1018&gt;V1018,0,IF(T1018&gt;1, IF(C1018="66", T1018*'UNIT VALUES'!$D$33*'UNIT VALUES'!$D$36,T1018*'UNIT VALUES'!$D$32*'UNIT VALUES'!$D$36),0)),0)</f>
        <v>0</v>
      </c>
      <c r="AD1018" t="str">
        <f t="shared" si="32"/>
        <v>450012</v>
      </c>
    </row>
    <row r="1019" spans="1:30" x14ac:dyDescent="0.25">
      <c r="A1019" s="176" t="s">
        <v>5649</v>
      </c>
      <c r="B1019" s="176" t="s">
        <v>2697</v>
      </c>
      <c r="C1019" s="176" t="s">
        <v>27</v>
      </c>
      <c r="D1019" s="176" t="s">
        <v>28</v>
      </c>
      <c r="E1019" s="176" t="s">
        <v>2698</v>
      </c>
      <c r="F1019" s="176" t="s">
        <v>231</v>
      </c>
      <c r="G1019" s="176" t="s">
        <v>108</v>
      </c>
      <c r="H1019" s="176" t="s">
        <v>23</v>
      </c>
      <c r="I1019" s="176" t="s">
        <v>2701</v>
      </c>
      <c r="J1019" s="176" t="s">
        <v>2710</v>
      </c>
      <c r="K1019" s="176" t="s">
        <v>3351</v>
      </c>
      <c r="L1019" s="176" t="s">
        <v>6627</v>
      </c>
      <c r="M1019" s="177">
        <v>27549</v>
      </c>
      <c r="N1019" s="177">
        <v>27313</v>
      </c>
      <c r="O1019" s="177">
        <v>27544</v>
      </c>
      <c r="P1019" s="177">
        <v>0</v>
      </c>
      <c r="Q1019" s="177">
        <v>6390</v>
      </c>
      <c r="R1019" s="177">
        <v>1557</v>
      </c>
      <c r="S1019" s="177">
        <v>231</v>
      </c>
      <c r="T1019" s="24">
        <f>IF(P1019&gt;0, ROUND(IF(IF(OR(C1019="51", C1019="52", C1019="66"), (L1019*'UNIT VALUES'!$C$26)-CALCS!P1019,0)&gt;0, IF(OR(C1019="51", C1019="52", C1019="66"), (L1019*'UNIT VALUES'!$C$26)-CALCS!P1019,0), 0), 0), ROUND(IF(IF(OR(C1019="51", C1019="52", C1019="66"), (L1019*'UNIT VALUES'!$C$26)-CALCS!O1019,0)&gt;0, IF(OR(C1019="51", C1019="52", C1019="66"), (L1019*'UNIT VALUES'!$C$26)-CALCS!O1019,0), 0), 0))</f>
        <v>37727</v>
      </c>
      <c r="U1019" s="25">
        <f>IF(C1019="22", (O1019*'UNIT VALUES'!$D$38)+(Q1019*'UNIT VALUES'!$D$39)+(S1019*'UNIT VALUES'!$D$40), (O1019*'UNIT VALUES'!$D$28)+(Q1019*'UNIT VALUES'!$D$29)+(S1019*'UNIT VALUES'!$D$30))</f>
        <v>273436.84930394497</v>
      </c>
      <c r="V1019" s="25">
        <f>IF(C1019="22",(O1019*'UNIT VALUES'!$D$41)+(Q1019*'UNIT VALUES'!$D$42)+(R1019*'UNIT VALUES'!$D$43),IF(C1019="66",(Q1019*'UNIT VALUES'!$D$31)+(T1019*'UNIT VALUES'!$D$33)+(R1019*'UNIT VALUES'!$D$34),(Q1019*'UNIT VALUES'!$D$31)+(T1019*'UNIT VALUES'!$D$32)+(R1019*'UNIT VALUES'!$D$34)))</f>
        <v>710477.68619986961</v>
      </c>
      <c r="W1019" s="25">
        <f t="shared" si="31"/>
        <v>710478</v>
      </c>
      <c r="X1019" s="30">
        <f>ROUND(IF(C1019="22", W1019*'UNIT VALUES'!$D$44, W1019*'UNIT VALUES'!$D$36), 0)</f>
        <v>621100</v>
      </c>
      <c r="Y1019" s="168">
        <f>ROUND(IF(C1019="22", IF(U1019&gt;V1019,O1019*'UNIT VALUES'!$D$38*'UNIT VALUES'!$D$44,O1019*'UNIT VALUES'!$D$41*'UNIT VALUES'!$D$44),IF(U1019&gt;V1019, O1019*'UNIT VALUES'!$D$28*'UNIT VALUES'!$D$36,0)), 0)</f>
        <v>0</v>
      </c>
      <c r="Z1019" s="168">
        <f>ROUND(IF(C1019="22", IF(U1019&gt;V1019,Q1019*'UNIT VALUES'!$D$39*'UNIT VALUES'!$D$44,Q1019*'UNIT VALUES'!$D$42*'UNIT VALUES'!$D$44), IF(U1019&gt;V1019, Q1019*'UNIT VALUES'!$D$29*'UNIT VALUES'!$D$36, Q1019*'UNIT VALUES'!$D$31*'UNIT VALUES'!$D$36)),0)</f>
        <v>93595</v>
      </c>
      <c r="AA1019" s="168">
        <f>ROUND(IF(C1019="22", IF(U1019&gt;V1019,0,R1019*'UNIT VALUES'!$D$43*'UNIT VALUES'!$D$44),IF(CALCS!U1019&gt;CALCS!V1019,0,CALCS!R1019*'UNIT VALUES'!$D$34*'UNIT VALUES'!$D$36)), 0)</f>
        <v>111432</v>
      </c>
      <c r="AB1019" s="168">
        <f>ROUND(IF(C1019="22",IF(U1019&gt;V1019,S1019*'UNIT VALUES'!$D$40*'UNIT VALUES'!$D$44,0),IF(U1019&gt;V1019,S1019*'UNIT VALUES'!$D$30*'UNIT VALUES'!$D$36)), 0)</f>
        <v>0</v>
      </c>
      <c r="AC1019" s="168">
        <f>ROUND(IF(U1019&gt;V1019,0,IF(T1019&gt;1, IF(C1019="66", T1019*'UNIT VALUES'!$D$33*'UNIT VALUES'!$D$36,T1019*'UNIT VALUES'!$D$32*'UNIT VALUES'!$D$36),0)),0)</f>
        <v>416073</v>
      </c>
      <c r="AD1019" t="str">
        <f t="shared" si="32"/>
        <v>450030</v>
      </c>
    </row>
    <row r="1020" spans="1:30" x14ac:dyDescent="0.25">
      <c r="A1020" s="176" t="s">
        <v>6628</v>
      </c>
      <c r="B1020" s="176" t="s">
        <v>2697</v>
      </c>
      <c r="C1020" s="176" t="s">
        <v>27</v>
      </c>
      <c r="D1020" s="176" t="s">
        <v>28</v>
      </c>
      <c r="E1020" s="176" t="s">
        <v>2698</v>
      </c>
      <c r="F1020" s="176" t="s">
        <v>2267</v>
      </c>
      <c r="G1020" s="176" t="s">
        <v>22</v>
      </c>
      <c r="H1020" s="176" t="s">
        <v>23</v>
      </c>
      <c r="I1020" s="176" t="s">
        <v>2703</v>
      </c>
      <c r="J1020" s="176" t="s">
        <v>2704</v>
      </c>
      <c r="K1020" s="176" t="s">
        <v>3351</v>
      </c>
      <c r="L1020" s="176" t="s">
        <v>6629</v>
      </c>
      <c r="M1020" s="177">
        <v>73757</v>
      </c>
      <c r="N1020" s="177">
        <v>69779</v>
      </c>
      <c r="O1020" s="177">
        <v>134385</v>
      </c>
      <c r="P1020" s="177">
        <v>127137</v>
      </c>
      <c r="Q1020" s="177">
        <v>21691</v>
      </c>
      <c r="R1020" s="177">
        <v>8038</v>
      </c>
      <c r="S1020" s="177">
        <v>457</v>
      </c>
      <c r="T1020" s="24">
        <f>IF(P1020&gt;0, ROUND(IF(IF(OR(C1020="51", C1020="52", C1020="66"), (L1020*'UNIT VALUES'!$C$26)-CALCS!P1020,0)&gt;0, IF(OR(C1020="51", C1020="52", C1020="66"), (L1020*'UNIT VALUES'!$C$26)-CALCS!P1020,0), 0), 0), ROUND(IF(IF(OR(C1020="51", C1020="52", C1020="66"), (L1020*'UNIT VALUES'!$C$26)-CALCS!O1020,0)&gt;0, IF(OR(C1020="51", C1020="52", C1020="66"), (L1020*'UNIT VALUES'!$C$26)-CALCS!O1020,0), 0), 0))</f>
        <v>0</v>
      </c>
      <c r="U1020" s="25">
        <f>IF(C1020="22", (O1020*'UNIT VALUES'!$D$38)+(Q1020*'UNIT VALUES'!$D$39)+(S1020*'UNIT VALUES'!$D$40), (O1020*'UNIT VALUES'!$D$28)+(Q1020*'UNIT VALUES'!$D$29)+(S1020*'UNIT VALUES'!$D$30))</f>
        <v>959818.87805096689</v>
      </c>
      <c r="V1020" s="25">
        <f>IF(C1020="22",(O1020*'UNIT VALUES'!$D$41)+(Q1020*'UNIT VALUES'!$D$42)+(R1020*'UNIT VALUES'!$D$43),IF(C1020="66",(Q1020*'UNIT VALUES'!$D$31)+(T1020*'UNIT VALUES'!$D$33)+(R1020*'UNIT VALUES'!$D$34),(Q1020*'UNIT VALUES'!$D$31)+(T1020*'UNIT VALUES'!$D$32)+(R1020*'UNIT VALUES'!$D$34)))</f>
        <v>1021479.1346950305</v>
      </c>
      <c r="W1020" s="25">
        <f t="shared" ref="W1020:W1083" si="33">ROUND(IF(U1020&gt;V1020,U1020,V1020), 0)</f>
        <v>1021479</v>
      </c>
      <c r="X1020" s="30">
        <f>ROUND(IF(C1020="22", W1020*'UNIT VALUES'!$D$44, W1020*'UNIT VALUES'!$D$36), 0)</f>
        <v>892978</v>
      </c>
      <c r="Y1020" s="168">
        <f>ROUND(IF(C1020="22", IF(U1020&gt;V1020,O1020*'UNIT VALUES'!$D$38*'UNIT VALUES'!$D$44,O1020*'UNIT VALUES'!$D$41*'UNIT VALUES'!$D$44),IF(U1020&gt;V1020, O1020*'UNIT VALUES'!$D$28*'UNIT VALUES'!$D$36,0)), 0)</f>
        <v>0</v>
      </c>
      <c r="Z1020" s="168">
        <f>ROUND(IF(C1020="22", IF(U1020&gt;V1020,Q1020*'UNIT VALUES'!$D$39*'UNIT VALUES'!$D$44,Q1020*'UNIT VALUES'!$D$42*'UNIT VALUES'!$D$44), IF(U1020&gt;V1020, Q1020*'UNIT VALUES'!$D$29*'UNIT VALUES'!$D$36, Q1020*'UNIT VALUES'!$D$31*'UNIT VALUES'!$D$36)),0)</f>
        <v>317711</v>
      </c>
      <c r="AA1020" s="168">
        <f>ROUND(IF(C1020="22", IF(U1020&gt;V1020,0,R1020*'UNIT VALUES'!$D$43*'UNIT VALUES'!$D$44),IF(CALCS!U1020&gt;CALCS!V1020,0,CALCS!R1020*'UNIT VALUES'!$D$34*'UNIT VALUES'!$D$36)), 0)</f>
        <v>575267</v>
      </c>
      <c r="AB1020" s="168">
        <f>ROUND(IF(C1020="22",IF(U1020&gt;V1020,S1020*'UNIT VALUES'!$D$40*'UNIT VALUES'!$D$44,0),IF(U1020&gt;V1020,S1020*'UNIT VALUES'!$D$30*'UNIT VALUES'!$D$36)), 0)</f>
        <v>0</v>
      </c>
      <c r="AC1020" s="168">
        <f>ROUND(IF(U1020&gt;V1020,0,IF(T1020&gt;1, IF(C1020="66", T1020*'UNIT VALUES'!$D$33*'UNIT VALUES'!$D$36,T1020*'UNIT VALUES'!$D$32*'UNIT VALUES'!$D$36),0)),0)</f>
        <v>0</v>
      </c>
      <c r="AD1020" t="str">
        <f t="shared" si="32"/>
        <v>450300</v>
      </c>
    </row>
    <row r="1021" spans="1:30" x14ac:dyDescent="0.25">
      <c r="A1021" s="176" t="s">
        <v>6001</v>
      </c>
      <c r="B1021" s="176" t="s">
        <v>2697</v>
      </c>
      <c r="C1021" s="176" t="s">
        <v>27</v>
      </c>
      <c r="D1021" s="176" t="s">
        <v>28</v>
      </c>
      <c r="E1021" s="176" t="s">
        <v>2698</v>
      </c>
      <c r="F1021" s="176" t="s">
        <v>1627</v>
      </c>
      <c r="G1021" s="176" t="s">
        <v>22</v>
      </c>
      <c r="H1021" s="176" t="s">
        <v>23</v>
      </c>
      <c r="I1021" s="176" t="s">
        <v>305</v>
      </c>
      <c r="J1021" s="176" t="s">
        <v>2705</v>
      </c>
      <c r="K1021" s="176" t="s">
        <v>3351</v>
      </c>
      <c r="L1021" s="176" t="s">
        <v>6630</v>
      </c>
      <c r="M1021" s="177">
        <v>101202</v>
      </c>
      <c r="N1021" s="177">
        <v>101208</v>
      </c>
      <c r="O1021" s="177">
        <v>134309</v>
      </c>
      <c r="P1021" s="177">
        <v>0</v>
      </c>
      <c r="Q1021" s="177">
        <v>25041</v>
      </c>
      <c r="R1021" s="177">
        <v>6198</v>
      </c>
      <c r="S1021" s="177">
        <v>813</v>
      </c>
      <c r="T1021" s="24">
        <f>IF(P1021&gt;0, ROUND(IF(IF(OR(C1021="51", C1021="52", C1021="66"), (L1021*'UNIT VALUES'!$C$26)-CALCS!P1021,0)&gt;0, IF(OR(C1021="51", C1021="52", C1021="66"), (L1021*'UNIT VALUES'!$C$26)-CALCS!P1021,0), 0), 0), ROUND(IF(IF(OR(C1021="51", C1021="52", C1021="66"), (L1021*'UNIT VALUES'!$C$26)-CALCS!O1021,0)&gt;0, IF(OR(C1021="51", C1021="52", C1021="66"), (L1021*'UNIT VALUES'!$C$26)-CALCS!O1021,0), 0), 0))</f>
        <v>19615</v>
      </c>
      <c r="U1021" s="25">
        <f>IF(C1021="22", (O1021*'UNIT VALUES'!$D$38)+(Q1021*'UNIT VALUES'!$D$39)+(S1021*'UNIT VALUES'!$D$40), (O1021*'UNIT VALUES'!$D$28)+(Q1021*'UNIT VALUES'!$D$29)+(S1021*'UNIT VALUES'!$D$30))</f>
        <v>1111325.9256780399</v>
      </c>
      <c r="V1021" s="25">
        <f>IF(C1021="22",(O1021*'UNIT VALUES'!$D$41)+(Q1021*'UNIT VALUES'!$D$42)+(R1021*'UNIT VALUES'!$D$43),IF(C1021="66",(Q1021*'UNIT VALUES'!$D$31)+(T1021*'UNIT VALUES'!$D$33)+(R1021*'UNIT VALUES'!$D$34),(Q1021*'UNIT VALUES'!$D$31)+(T1021*'UNIT VALUES'!$D$32)+(R1021*'UNIT VALUES'!$D$34)))</f>
        <v>1174426.2475819855</v>
      </c>
      <c r="W1021" s="25">
        <f t="shared" si="33"/>
        <v>1174426</v>
      </c>
      <c r="X1021" s="30">
        <f>ROUND(IF(C1021="22", W1021*'UNIT VALUES'!$D$44, W1021*'UNIT VALUES'!$D$36), 0)</f>
        <v>1026684</v>
      </c>
      <c r="Y1021" s="168">
        <f>ROUND(IF(C1021="22", IF(U1021&gt;V1021,O1021*'UNIT VALUES'!$D$38*'UNIT VALUES'!$D$44,O1021*'UNIT VALUES'!$D$41*'UNIT VALUES'!$D$44),IF(U1021&gt;V1021, O1021*'UNIT VALUES'!$D$28*'UNIT VALUES'!$D$36,0)), 0)</f>
        <v>0</v>
      </c>
      <c r="Z1021" s="168">
        <f>ROUND(IF(C1021="22", IF(U1021&gt;V1021,Q1021*'UNIT VALUES'!$D$39*'UNIT VALUES'!$D$44,Q1021*'UNIT VALUES'!$D$42*'UNIT VALUES'!$D$44), IF(U1021&gt;V1021, Q1021*'UNIT VALUES'!$D$29*'UNIT VALUES'!$D$36, Q1021*'UNIT VALUES'!$D$31*'UNIT VALUES'!$D$36)),0)</f>
        <v>366779</v>
      </c>
      <c r="AA1021" s="168">
        <f>ROUND(IF(C1021="22", IF(U1021&gt;V1021,0,R1021*'UNIT VALUES'!$D$43*'UNIT VALUES'!$D$44),IF(CALCS!U1021&gt;CALCS!V1021,0,CALCS!R1021*'UNIT VALUES'!$D$34*'UNIT VALUES'!$D$36)), 0)</f>
        <v>443581</v>
      </c>
      <c r="AB1021" s="168">
        <f>ROUND(IF(C1021="22",IF(U1021&gt;V1021,S1021*'UNIT VALUES'!$D$40*'UNIT VALUES'!$D$44,0),IF(U1021&gt;V1021,S1021*'UNIT VALUES'!$D$30*'UNIT VALUES'!$D$36)), 0)</f>
        <v>0</v>
      </c>
      <c r="AC1021" s="168">
        <f>ROUND(IF(U1021&gt;V1021,0,IF(T1021&gt;1, IF(C1021="66", T1021*'UNIT VALUES'!$D$33*'UNIT VALUES'!$D$36,T1021*'UNIT VALUES'!$D$32*'UNIT VALUES'!$D$36),0)),0)</f>
        <v>216324</v>
      </c>
      <c r="AD1021" t="str">
        <f t="shared" si="32"/>
        <v>450372</v>
      </c>
    </row>
    <row r="1022" spans="1:30" x14ac:dyDescent="0.25">
      <c r="A1022" s="176" t="s">
        <v>4806</v>
      </c>
      <c r="B1022" s="176" t="s">
        <v>2697</v>
      </c>
      <c r="C1022" s="176" t="s">
        <v>27</v>
      </c>
      <c r="D1022" s="176" t="s">
        <v>28</v>
      </c>
      <c r="E1022" s="176" t="s">
        <v>2698</v>
      </c>
      <c r="F1022" s="176" t="s">
        <v>951</v>
      </c>
      <c r="G1022" s="176" t="s">
        <v>754</v>
      </c>
      <c r="H1022" s="176" t="s">
        <v>23</v>
      </c>
      <c r="I1022" s="176" t="s">
        <v>2706</v>
      </c>
      <c r="J1022" s="176" t="s">
        <v>2707</v>
      </c>
      <c r="K1022" s="176" t="s">
        <v>3351</v>
      </c>
      <c r="L1022" s="176" t="s">
        <v>6631</v>
      </c>
      <c r="M1022" s="177">
        <v>29844</v>
      </c>
      <c r="N1022" s="177">
        <v>30062</v>
      </c>
      <c r="O1022" s="177">
        <v>38317</v>
      </c>
      <c r="P1022" s="177">
        <v>0</v>
      </c>
      <c r="Q1022" s="177">
        <v>6877</v>
      </c>
      <c r="R1022" s="177">
        <v>1081</v>
      </c>
      <c r="S1022" s="177">
        <v>275</v>
      </c>
      <c r="T1022" s="24">
        <f>IF(P1022&gt;0, ROUND(IF(IF(OR(C1022="51", C1022="52", C1022="66"), (L1022*'UNIT VALUES'!$C$26)-CALCS!P1022,0)&gt;0, IF(OR(C1022="51", C1022="52", C1022="66"), (L1022*'UNIT VALUES'!$C$26)-CALCS!P1022,0), 0), 0), ROUND(IF(IF(OR(C1022="51", C1022="52", C1022="66"), (L1022*'UNIT VALUES'!$C$26)-CALCS!O1022,0)&gt;0, IF(OR(C1022="51", C1022="52", C1022="66"), (L1022*'UNIT VALUES'!$C$26)-CALCS!O1022,0), 0), 0))</f>
        <v>739</v>
      </c>
      <c r="U1022" s="25">
        <f>IF(C1022="22", (O1022*'UNIT VALUES'!$D$38)+(Q1022*'UNIT VALUES'!$D$39)+(S1022*'UNIT VALUES'!$D$40), (O1022*'UNIT VALUES'!$D$28)+(Q1022*'UNIT VALUES'!$D$29)+(S1022*'UNIT VALUES'!$D$30))</f>
        <v>316625.11216842616</v>
      </c>
      <c r="V1022" s="25">
        <f>IF(C1022="22",(O1022*'UNIT VALUES'!$D$41)+(Q1022*'UNIT VALUES'!$D$42)+(R1022*'UNIT VALUES'!$D$43),IF(C1022="66",(Q1022*'UNIT VALUES'!$D$31)+(T1022*'UNIT VALUES'!$D$33)+(R1022*'UNIT VALUES'!$D$34),(Q1022*'UNIT VALUES'!$D$31)+(T1022*'UNIT VALUES'!$D$32)+(R1022*'UNIT VALUES'!$D$34)))</f>
        <v>213044.76013590267</v>
      </c>
      <c r="W1022" s="25">
        <f t="shared" si="33"/>
        <v>316625</v>
      </c>
      <c r="X1022" s="30">
        <f>ROUND(IF(C1022="22", W1022*'UNIT VALUES'!$D$44, W1022*'UNIT VALUES'!$D$36), 0)</f>
        <v>276794</v>
      </c>
      <c r="Y1022" s="168">
        <f>ROUND(IF(C1022="22", IF(U1022&gt;V1022,O1022*'UNIT VALUES'!$D$38*'UNIT VALUES'!$D$44,O1022*'UNIT VALUES'!$D$41*'UNIT VALUES'!$D$44),IF(U1022&gt;V1022, O1022*'UNIT VALUES'!$D$28*'UNIT VALUES'!$D$36,0)), 0)</f>
        <v>69667</v>
      </c>
      <c r="Z1022" s="168">
        <f>ROUND(IF(C1022="22", IF(U1022&gt;V1022,Q1022*'UNIT VALUES'!$D$39*'UNIT VALUES'!$D$44,Q1022*'UNIT VALUES'!$D$42*'UNIT VALUES'!$D$44), IF(U1022&gt;V1022, Q1022*'UNIT VALUES'!$D$29*'UNIT VALUES'!$D$36, Q1022*'UNIT VALUES'!$D$31*'UNIT VALUES'!$D$36)),0)</f>
        <v>167881</v>
      </c>
      <c r="AA1022" s="168">
        <f>ROUND(IF(C1022="22", IF(U1022&gt;V1022,0,R1022*'UNIT VALUES'!$D$43*'UNIT VALUES'!$D$44),IF(CALCS!U1022&gt;CALCS!V1022,0,CALCS!R1022*'UNIT VALUES'!$D$34*'UNIT VALUES'!$D$36)), 0)</f>
        <v>0</v>
      </c>
      <c r="AB1022" s="168">
        <f>ROUND(IF(C1022="22",IF(U1022&gt;V1022,S1022*'UNIT VALUES'!$D$40*'UNIT VALUES'!$D$44,0),IF(U1022&gt;V1022,S1022*'UNIT VALUES'!$D$30*'UNIT VALUES'!$D$36)), 0)</f>
        <v>39246</v>
      </c>
      <c r="AC1022" s="168">
        <f>ROUND(IF(U1022&gt;V1022,0,IF(T1022&gt;1, IF(C1022="66", T1022*'UNIT VALUES'!$D$33*'UNIT VALUES'!$D$36,T1022*'UNIT VALUES'!$D$32*'UNIT VALUES'!$D$36),0)),0)</f>
        <v>0</v>
      </c>
      <c r="AD1022" t="str">
        <f t="shared" si="32"/>
        <v>450534</v>
      </c>
    </row>
    <row r="1023" spans="1:30" x14ac:dyDescent="0.25">
      <c r="A1023" s="176" t="s">
        <v>6064</v>
      </c>
      <c r="B1023" s="176" t="s">
        <v>2697</v>
      </c>
      <c r="C1023" s="176" t="s">
        <v>27</v>
      </c>
      <c r="D1023" s="176" t="s">
        <v>28</v>
      </c>
      <c r="E1023" s="176" t="s">
        <v>2698</v>
      </c>
      <c r="F1023" s="176" t="s">
        <v>2708</v>
      </c>
      <c r="G1023" s="176" t="s">
        <v>112</v>
      </c>
      <c r="H1023" s="176" t="s">
        <v>23</v>
      </c>
      <c r="I1023" s="176" t="s">
        <v>2709</v>
      </c>
      <c r="J1023" s="176" t="s">
        <v>2710</v>
      </c>
      <c r="K1023" s="176" t="s">
        <v>3351</v>
      </c>
      <c r="L1023" s="176" t="s">
        <v>6632</v>
      </c>
      <c r="M1023" s="177">
        <v>58242</v>
      </c>
      <c r="N1023" s="177">
        <v>58242</v>
      </c>
      <c r="O1023" s="177">
        <v>67453</v>
      </c>
      <c r="P1023" s="177">
        <v>0</v>
      </c>
      <c r="Q1023" s="177">
        <v>11158</v>
      </c>
      <c r="R1023" s="177">
        <v>2861</v>
      </c>
      <c r="S1023" s="177">
        <v>415</v>
      </c>
      <c r="T1023" s="24">
        <f>IF(P1023&gt;0, ROUND(IF(IF(OR(C1023="51", C1023="52", C1023="66"), (L1023*'UNIT VALUES'!$C$26)-CALCS!P1023,0)&gt;0, IF(OR(C1023="51", C1023="52", C1023="66"), (L1023*'UNIT VALUES'!$C$26)-CALCS!P1023,0), 0), 0), ROUND(IF(IF(OR(C1023="51", C1023="52", C1023="66"), (L1023*'UNIT VALUES'!$C$26)-CALCS!O1023,0)&gt;0, IF(OR(C1023="51", C1023="52", C1023="66"), (L1023*'UNIT VALUES'!$C$26)-CALCS!O1023,0), 0), 0))</f>
        <v>37111</v>
      </c>
      <c r="U1023" s="25">
        <f>IF(C1023="22", (O1023*'UNIT VALUES'!$D$38)+(Q1023*'UNIT VALUES'!$D$39)+(S1023*'UNIT VALUES'!$D$40), (O1023*'UNIT VALUES'!$D$28)+(Q1023*'UNIT VALUES'!$D$29)+(S1023*'UNIT VALUES'!$D$30))</f>
        <v>519623.84072699404</v>
      </c>
      <c r="V1023" s="25">
        <f>IF(C1023="22",(O1023*'UNIT VALUES'!$D$41)+(Q1023*'UNIT VALUES'!$D$42)+(R1023*'UNIT VALUES'!$D$43),IF(C1023="66",(Q1023*'UNIT VALUES'!$D$31)+(T1023*'UNIT VALUES'!$D$33)+(R1023*'UNIT VALUES'!$D$34),(Q1023*'UNIT VALUES'!$D$31)+(T1023*'UNIT VALUES'!$D$32)+(R1023*'UNIT VALUES'!$D$34)))</f>
        <v>889348.70256135799</v>
      </c>
      <c r="W1023" s="25">
        <f t="shared" si="33"/>
        <v>889349</v>
      </c>
      <c r="X1023" s="30">
        <f>ROUND(IF(C1023="22", W1023*'UNIT VALUES'!$D$44, W1023*'UNIT VALUES'!$D$36), 0)</f>
        <v>777469</v>
      </c>
      <c r="Y1023" s="168">
        <f>ROUND(IF(C1023="22", IF(U1023&gt;V1023,O1023*'UNIT VALUES'!$D$38*'UNIT VALUES'!$D$44,O1023*'UNIT VALUES'!$D$41*'UNIT VALUES'!$D$44),IF(U1023&gt;V1023, O1023*'UNIT VALUES'!$D$28*'UNIT VALUES'!$D$36,0)), 0)</f>
        <v>0</v>
      </c>
      <c r="Z1023" s="168">
        <f>ROUND(IF(C1023="22", IF(U1023&gt;V1023,Q1023*'UNIT VALUES'!$D$39*'UNIT VALUES'!$D$44,Q1023*'UNIT VALUES'!$D$42*'UNIT VALUES'!$D$44), IF(U1023&gt;V1023, Q1023*'UNIT VALUES'!$D$29*'UNIT VALUES'!$D$36, Q1023*'UNIT VALUES'!$D$31*'UNIT VALUES'!$D$36)),0)</f>
        <v>163433</v>
      </c>
      <c r="AA1023" s="168">
        <f>ROUND(IF(C1023="22", IF(U1023&gt;V1023,0,R1023*'UNIT VALUES'!$D$43*'UNIT VALUES'!$D$44),IF(CALCS!U1023&gt;CALCS!V1023,0,CALCS!R1023*'UNIT VALUES'!$D$34*'UNIT VALUES'!$D$36)), 0)</f>
        <v>204757</v>
      </c>
      <c r="AB1023" s="168">
        <f>ROUND(IF(C1023="22",IF(U1023&gt;V1023,S1023*'UNIT VALUES'!$D$40*'UNIT VALUES'!$D$44,0),IF(U1023&gt;V1023,S1023*'UNIT VALUES'!$D$30*'UNIT VALUES'!$D$36)), 0)</f>
        <v>0</v>
      </c>
      <c r="AC1023" s="168">
        <f>ROUND(IF(U1023&gt;V1023,0,IF(T1023&gt;1, IF(C1023="66", T1023*'UNIT VALUES'!$D$33*'UNIT VALUES'!$D$36,T1023*'UNIT VALUES'!$D$32*'UNIT VALUES'!$D$36),0)),0)</f>
        <v>409279</v>
      </c>
      <c r="AD1023" t="str">
        <f t="shared" si="32"/>
        <v>450648</v>
      </c>
    </row>
    <row r="1024" spans="1:30" x14ac:dyDescent="0.25">
      <c r="A1024" s="176" t="s">
        <v>4732</v>
      </c>
      <c r="B1024" s="176" t="s">
        <v>2697</v>
      </c>
      <c r="C1024" s="176" t="s">
        <v>27</v>
      </c>
      <c r="D1024" s="176" t="s">
        <v>28</v>
      </c>
      <c r="E1024" s="176" t="s">
        <v>2698</v>
      </c>
      <c r="F1024" s="176" t="s">
        <v>4733</v>
      </c>
      <c r="G1024" s="176" t="s">
        <v>22</v>
      </c>
      <c r="H1024" s="176" t="s">
        <v>23</v>
      </c>
      <c r="I1024" s="176" t="s">
        <v>4734</v>
      </c>
      <c r="J1024" s="176" t="s">
        <v>4768</v>
      </c>
      <c r="K1024" s="176" t="s">
        <v>3351</v>
      </c>
      <c r="L1024" s="176" t="s">
        <v>4878</v>
      </c>
      <c r="M1024" s="177">
        <v>0</v>
      </c>
      <c r="N1024" s="177">
        <v>0</v>
      </c>
      <c r="O1024" s="177">
        <v>40500</v>
      </c>
      <c r="P1024" s="177">
        <v>0</v>
      </c>
      <c r="Q1024" s="177">
        <v>4013</v>
      </c>
      <c r="R1024" s="177">
        <v>57</v>
      </c>
      <c r="S1024" s="177">
        <v>438</v>
      </c>
      <c r="T1024" s="24">
        <f>IF(P1024&gt;0, ROUND(IF(IF(OR(C1024="51", C1024="52", C1024="66"), (L1024*'UNIT VALUES'!$C$26)-CALCS!P1024,0)&gt;0, IF(OR(C1024="51", C1024="52", C1024="66"), (L1024*'UNIT VALUES'!$C$26)-CALCS!P1024,0), 0), 0), ROUND(IF(IF(OR(C1024="51", C1024="52", C1024="66"), (L1024*'UNIT VALUES'!$C$26)-CALCS!O1024,0)&gt;0, IF(OR(C1024="51", C1024="52", C1024="66"), (L1024*'UNIT VALUES'!$C$26)-CALCS!O1024,0), 0), 0))</f>
        <v>0</v>
      </c>
      <c r="U1024" s="25">
        <f>IF(C1024="22", (O1024*'UNIT VALUES'!$D$38)+(Q1024*'UNIT VALUES'!$D$39)+(S1024*'UNIT VALUES'!$D$40), (O1024*'UNIT VALUES'!$D$28)+(Q1024*'UNIT VALUES'!$D$29)+(S1024*'UNIT VALUES'!$D$30))</f>
        <v>267798.39073000033</v>
      </c>
      <c r="V1024" s="25">
        <f>IF(C1024="22",(O1024*'UNIT VALUES'!$D$41)+(Q1024*'UNIT VALUES'!$D$42)+(R1024*'UNIT VALUES'!$D$43),IF(C1024="66",(Q1024*'UNIT VALUES'!$D$31)+(T1024*'UNIT VALUES'!$D$33)+(R1024*'UNIT VALUES'!$D$34),(Q1024*'UNIT VALUES'!$D$31)+(T1024*'UNIT VALUES'!$D$32)+(R1024*'UNIT VALUES'!$D$34)))</f>
        <v>71903.821162665365</v>
      </c>
      <c r="W1024" s="25">
        <f t="shared" si="33"/>
        <v>267798</v>
      </c>
      <c r="X1024" s="30">
        <f>ROUND(IF(C1024="22", W1024*'UNIT VALUES'!$D$44, W1024*'UNIT VALUES'!$D$36), 0)</f>
        <v>234109</v>
      </c>
      <c r="Y1024" s="168">
        <f>ROUND(IF(C1024="22", IF(U1024&gt;V1024,O1024*'UNIT VALUES'!$D$38*'UNIT VALUES'!$D$44,O1024*'UNIT VALUES'!$D$41*'UNIT VALUES'!$D$44),IF(U1024&gt;V1024, O1024*'UNIT VALUES'!$D$28*'UNIT VALUES'!$D$36,0)), 0)</f>
        <v>73636</v>
      </c>
      <c r="Z1024" s="168">
        <f>ROUND(IF(C1024="22", IF(U1024&gt;V1024,Q1024*'UNIT VALUES'!$D$39*'UNIT VALUES'!$D$44,Q1024*'UNIT VALUES'!$D$42*'UNIT VALUES'!$D$44), IF(U1024&gt;V1024, Q1024*'UNIT VALUES'!$D$29*'UNIT VALUES'!$D$36, Q1024*'UNIT VALUES'!$D$31*'UNIT VALUES'!$D$36)),0)</f>
        <v>97965</v>
      </c>
      <c r="AA1024" s="168">
        <f>ROUND(IF(C1024="22", IF(U1024&gt;V1024,0,R1024*'UNIT VALUES'!$D$43*'UNIT VALUES'!$D$44),IF(CALCS!U1024&gt;CALCS!V1024,0,CALCS!R1024*'UNIT VALUES'!$D$34*'UNIT VALUES'!$D$36)), 0)</f>
        <v>0</v>
      </c>
      <c r="AB1024" s="168">
        <f>ROUND(IF(C1024="22",IF(U1024&gt;V1024,S1024*'UNIT VALUES'!$D$40*'UNIT VALUES'!$D$44,0),IF(U1024&gt;V1024,S1024*'UNIT VALUES'!$D$30*'UNIT VALUES'!$D$36)), 0)</f>
        <v>62508</v>
      </c>
      <c r="AC1024" s="168">
        <f>ROUND(IF(U1024&gt;V1024,0,IF(T1024&gt;1, IF(C1024="66", T1024*'UNIT VALUES'!$D$33*'UNIT VALUES'!$D$36,T1024*'UNIT VALUES'!$D$32*'UNIT VALUES'!$D$36),0)),0)</f>
        <v>0</v>
      </c>
      <c r="AD1024" t="str">
        <f t="shared" si="32"/>
        <v>450716</v>
      </c>
    </row>
    <row r="1025" spans="1:30" x14ac:dyDescent="0.25">
      <c r="A1025" s="176" t="s">
        <v>6633</v>
      </c>
      <c r="B1025" s="176" t="s">
        <v>2697</v>
      </c>
      <c r="C1025" s="176" t="s">
        <v>27</v>
      </c>
      <c r="D1025" s="176" t="s">
        <v>28</v>
      </c>
      <c r="E1025" s="176" t="s">
        <v>2698</v>
      </c>
      <c r="F1025" s="176" t="s">
        <v>2712</v>
      </c>
      <c r="G1025" s="176" t="s">
        <v>156</v>
      </c>
      <c r="H1025" s="176" t="s">
        <v>23</v>
      </c>
      <c r="I1025" s="176" t="s">
        <v>2713</v>
      </c>
      <c r="J1025" s="176" t="s">
        <v>2020</v>
      </c>
      <c r="K1025" s="176" t="s">
        <v>3351</v>
      </c>
      <c r="L1025" s="176" t="s">
        <v>1374</v>
      </c>
      <c r="M1025" s="177">
        <v>36435</v>
      </c>
      <c r="N1025" s="177">
        <v>35344</v>
      </c>
      <c r="O1025" s="177">
        <v>72937</v>
      </c>
      <c r="P1025" s="177">
        <v>0</v>
      </c>
      <c r="Q1025" s="177">
        <v>12305</v>
      </c>
      <c r="R1025" s="177">
        <v>1124</v>
      </c>
      <c r="S1025" s="177">
        <v>443</v>
      </c>
      <c r="T1025" s="24">
        <f>IF(P1025&gt;0, ROUND(IF(IF(OR(C1025="51", C1025="52", C1025="66"), (L1025*'UNIT VALUES'!$C$26)-CALCS!P1025,0)&gt;0, IF(OR(C1025="51", C1025="52", C1025="66"), (L1025*'UNIT VALUES'!$C$26)-CALCS!P1025,0), 0), 0), ROUND(IF(IF(OR(C1025="51", C1025="52", C1025="66"), (L1025*'UNIT VALUES'!$C$26)-CALCS!O1025,0)&gt;0, IF(OR(C1025="51", C1025="52", C1025="66"), (L1025*'UNIT VALUES'!$C$26)-CALCS!O1025,0), 0), 0))</f>
        <v>0</v>
      </c>
      <c r="U1025" s="25">
        <f>IF(C1025="22", (O1025*'UNIT VALUES'!$D$38)+(Q1025*'UNIT VALUES'!$D$39)+(S1025*'UNIT VALUES'!$D$40), (O1025*'UNIT VALUES'!$D$28)+(Q1025*'UNIT VALUES'!$D$29)+(S1025*'UNIT VALUES'!$D$30))</f>
        <v>567630.33151116711</v>
      </c>
      <c r="V1025" s="25">
        <f>IF(C1025="22",(O1025*'UNIT VALUES'!$D$41)+(Q1025*'UNIT VALUES'!$D$42)+(R1025*'UNIT VALUES'!$D$43),IF(C1025="66",(Q1025*'UNIT VALUES'!$D$31)+(T1025*'UNIT VALUES'!$D$33)+(R1025*'UNIT VALUES'!$D$34),(Q1025*'UNIT VALUES'!$D$31)+(T1025*'UNIT VALUES'!$D$32)+(R1025*'UNIT VALUES'!$D$34)))</f>
        <v>298187.7277421293</v>
      </c>
      <c r="W1025" s="25">
        <f t="shared" si="33"/>
        <v>567630</v>
      </c>
      <c r="X1025" s="30">
        <f>ROUND(IF(C1025="22", W1025*'UNIT VALUES'!$D$44, W1025*'UNIT VALUES'!$D$36), 0)</f>
        <v>496222</v>
      </c>
      <c r="Y1025" s="168">
        <f>ROUND(IF(C1025="22", IF(U1025&gt;V1025,O1025*'UNIT VALUES'!$D$38*'UNIT VALUES'!$D$44,O1025*'UNIT VALUES'!$D$41*'UNIT VALUES'!$D$44),IF(U1025&gt;V1025, O1025*'UNIT VALUES'!$D$28*'UNIT VALUES'!$D$36,0)), 0)</f>
        <v>132612</v>
      </c>
      <c r="Z1025" s="168">
        <f>ROUND(IF(C1025="22", IF(U1025&gt;V1025,Q1025*'UNIT VALUES'!$D$39*'UNIT VALUES'!$D$44,Q1025*'UNIT VALUES'!$D$42*'UNIT VALUES'!$D$44), IF(U1025&gt;V1025, Q1025*'UNIT VALUES'!$D$29*'UNIT VALUES'!$D$36, Q1025*'UNIT VALUES'!$D$31*'UNIT VALUES'!$D$36)),0)</f>
        <v>300388</v>
      </c>
      <c r="AA1025" s="168">
        <f>ROUND(IF(C1025="22", IF(U1025&gt;V1025,0,R1025*'UNIT VALUES'!$D$43*'UNIT VALUES'!$D$44),IF(CALCS!U1025&gt;CALCS!V1025,0,CALCS!R1025*'UNIT VALUES'!$D$34*'UNIT VALUES'!$D$36)), 0)</f>
        <v>0</v>
      </c>
      <c r="AB1025" s="168">
        <f>ROUND(IF(C1025="22",IF(U1025&gt;V1025,S1025*'UNIT VALUES'!$D$40*'UNIT VALUES'!$D$44,0),IF(U1025&gt;V1025,S1025*'UNIT VALUES'!$D$30*'UNIT VALUES'!$D$36)), 0)</f>
        <v>63222</v>
      </c>
      <c r="AC1025" s="168">
        <f>ROUND(IF(U1025&gt;V1025,0,IF(T1025&gt;1, IF(C1025="66", T1025*'UNIT VALUES'!$D$33*'UNIT VALUES'!$D$36,T1025*'UNIT VALUES'!$D$32*'UNIT VALUES'!$D$36),0)),0)</f>
        <v>0</v>
      </c>
      <c r="AD1025" t="str">
        <f t="shared" ref="AD1025:AD1088" si="34">E1025&amp;F1025</f>
        <v>451386</v>
      </c>
    </row>
    <row r="1026" spans="1:30" x14ac:dyDescent="0.25">
      <c r="A1026" s="176" t="s">
        <v>6634</v>
      </c>
      <c r="B1026" s="176" t="s">
        <v>2697</v>
      </c>
      <c r="C1026" s="176" t="s">
        <v>27</v>
      </c>
      <c r="D1026" s="176" t="s">
        <v>28</v>
      </c>
      <c r="E1026" s="176" t="s">
        <v>2698</v>
      </c>
      <c r="F1026" s="176" t="s">
        <v>2715</v>
      </c>
      <c r="G1026" s="176" t="s">
        <v>384</v>
      </c>
      <c r="H1026" s="176" t="s">
        <v>23</v>
      </c>
      <c r="I1026" s="176" t="s">
        <v>2716</v>
      </c>
      <c r="J1026" s="176" t="s">
        <v>2717</v>
      </c>
      <c r="K1026" s="176" t="s">
        <v>3351</v>
      </c>
      <c r="L1026" s="176" t="s">
        <v>6635</v>
      </c>
      <c r="M1026" s="177">
        <v>43826</v>
      </c>
      <c r="N1026" s="177">
        <v>43968</v>
      </c>
      <c r="O1026" s="177">
        <v>37876</v>
      </c>
      <c r="P1026" s="177">
        <v>0</v>
      </c>
      <c r="Q1026" s="177">
        <v>9532</v>
      </c>
      <c r="R1026" s="177">
        <v>2451</v>
      </c>
      <c r="S1026" s="177">
        <v>343</v>
      </c>
      <c r="T1026" s="24">
        <f>IF(P1026&gt;0, ROUND(IF(IF(OR(C1026="51", C1026="52", C1026="66"), (L1026*'UNIT VALUES'!$C$26)-CALCS!P1026,0)&gt;0, IF(OR(C1026="51", C1026="52", C1026="66"), (L1026*'UNIT VALUES'!$C$26)-CALCS!P1026,0), 0), 0), ROUND(IF(IF(OR(C1026="51", C1026="52", C1026="66"), (L1026*'UNIT VALUES'!$C$26)-CALCS!O1026,0)&gt;0, IF(OR(C1026="51", C1026="52", C1026="66"), (L1026*'UNIT VALUES'!$C$26)-CALCS!O1026,0), 0), 0))</f>
        <v>32191</v>
      </c>
      <c r="U1026" s="25">
        <f>IF(C1026="22", (O1026*'UNIT VALUES'!$D$38)+(Q1026*'UNIT VALUES'!$D$39)+(S1026*'UNIT VALUES'!$D$40), (O1026*'UNIT VALUES'!$D$28)+(Q1026*'UNIT VALUES'!$D$29)+(S1026*'UNIT VALUES'!$D$30))</f>
        <v>400949.30981260038</v>
      </c>
      <c r="V1026" s="25">
        <f>IF(C1026="22",(O1026*'UNIT VALUES'!$D$41)+(Q1026*'UNIT VALUES'!$D$42)+(R1026*'UNIT VALUES'!$D$43),IF(C1026="66",(Q1026*'UNIT VALUES'!$D$31)+(T1026*'UNIT VALUES'!$D$33)+(R1026*'UNIT VALUES'!$D$34),(Q1026*'UNIT VALUES'!$D$31)+(T1026*'UNIT VALUES'!$D$32)+(R1026*'UNIT VALUES'!$D$34)))</f>
        <v>766471.20480198506</v>
      </c>
      <c r="W1026" s="25">
        <f t="shared" si="33"/>
        <v>766471</v>
      </c>
      <c r="X1026" s="30">
        <f>ROUND(IF(C1026="22", W1026*'UNIT VALUES'!$D$44, W1026*'UNIT VALUES'!$D$36), 0)</f>
        <v>670049</v>
      </c>
      <c r="Y1026" s="168">
        <f>ROUND(IF(C1026="22", IF(U1026&gt;V1026,O1026*'UNIT VALUES'!$D$38*'UNIT VALUES'!$D$44,O1026*'UNIT VALUES'!$D$41*'UNIT VALUES'!$D$44),IF(U1026&gt;V1026, O1026*'UNIT VALUES'!$D$28*'UNIT VALUES'!$D$36,0)), 0)</f>
        <v>0</v>
      </c>
      <c r="Z1026" s="168">
        <f>ROUND(IF(C1026="22", IF(U1026&gt;V1026,Q1026*'UNIT VALUES'!$D$39*'UNIT VALUES'!$D$44,Q1026*'UNIT VALUES'!$D$42*'UNIT VALUES'!$D$44), IF(U1026&gt;V1026, Q1026*'UNIT VALUES'!$D$29*'UNIT VALUES'!$D$36, Q1026*'UNIT VALUES'!$D$31*'UNIT VALUES'!$D$36)),0)</f>
        <v>139617</v>
      </c>
      <c r="AA1026" s="168">
        <f>ROUND(IF(C1026="22", IF(U1026&gt;V1026,0,R1026*'UNIT VALUES'!$D$43*'UNIT VALUES'!$D$44),IF(CALCS!U1026&gt;CALCS!V1026,0,CALCS!R1026*'UNIT VALUES'!$D$34*'UNIT VALUES'!$D$36)), 0)</f>
        <v>175414</v>
      </c>
      <c r="AB1026" s="168">
        <f>ROUND(IF(C1026="22",IF(U1026&gt;V1026,S1026*'UNIT VALUES'!$D$40*'UNIT VALUES'!$D$44,0),IF(U1026&gt;V1026,S1026*'UNIT VALUES'!$D$30*'UNIT VALUES'!$D$36)), 0)</f>
        <v>0</v>
      </c>
      <c r="AC1026" s="168">
        <f>ROUND(IF(U1026&gt;V1026,0,IF(T1026&gt;1, IF(C1026="66", T1026*'UNIT VALUES'!$D$33*'UNIT VALUES'!$D$36,T1026*'UNIT VALUES'!$D$32*'UNIT VALUES'!$D$36),0)),0)</f>
        <v>355019</v>
      </c>
      <c r="AD1026" t="str">
        <f t="shared" si="34"/>
        <v>451554</v>
      </c>
    </row>
    <row r="1027" spans="1:30" x14ac:dyDescent="0.25">
      <c r="A1027" s="176" t="s">
        <v>6636</v>
      </c>
      <c r="B1027" s="176" t="s">
        <v>2697</v>
      </c>
      <c r="C1027" s="176" t="s">
        <v>47</v>
      </c>
      <c r="D1027" s="176" t="s">
        <v>48</v>
      </c>
      <c r="E1027" s="176" t="s">
        <v>2698</v>
      </c>
      <c r="F1027" s="176" t="s">
        <v>2719</v>
      </c>
      <c r="G1027" s="176" t="s">
        <v>22</v>
      </c>
      <c r="H1027" s="176" t="s">
        <v>23</v>
      </c>
      <c r="I1027" s="176" t="s">
        <v>2720</v>
      </c>
      <c r="J1027" s="176" t="s">
        <v>2704</v>
      </c>
      <c r="K1027" s="176" t="s">
        <v>3351</v>
      </c>
      <c r="L1027" s="176" t="s">
        <v>6637</v>
      </c>
      <c r="M1027" s="177">
        <v>0</v>
      </c>
      <c r="N1027" s="177">
        <v>0</v>
      </c>
      <c r="O1027" s="177">
        <v>49323</v>
      </c>
      <c r="P1027" s="177">
        <v>0</v>
      </c>
      <c r="Q1027" s="177">
        <v>5936</v>
      </c>
      <c r="R1027" s="177">
        <v>576</v>
      </c>
      <c r="S1027" s="177">
        <v>194</v>
      </c>
      <c r="T1027" s="24">
        <f>IF(P1027&gt;0, ROUND(IF(IF(OR(C1027="51", C1027="52", C1027="66"), (L1027*'UNIT VALUES'!$C$26)-CALCS!P1027,0)&gt;0, IF(OR(C1027="51", C1027="52", C1027="66"), (L1027*'UNIT VALUES'!$C$26)-CALCS!P1027,0), 0), 0), ROUND(IF(IF(OR(C1027="51", C1027="52", C1027="66"), (L1027*'UNIT VALUES'!$C$26)-CALCS!O1027,0)&gt;0, IF(OR(C1027="51", C1027="52", C1027="66"), (L1027*'UNIT VALUES'!$C$26)-CALCS!O1027,0), 0), 0))</f>
        <v>0</v>
      </c>
      <c r="U1027" s="25">
        <f>IF(C1027="22", (O1027*'UNIT VALUES'!$D$38)+(Q1027*'UNIT VALUES'!$D$39)+(S1027*'UNIT VALUES'!$D$40), (O1027*'UNIT VALUES'!$D$28)+(Q1027*'UNIT VALUES'!$D$29)+(S1027*'UNIT VALUES'!$D$30))</f>
        <v>300015.09049941559</v>
      </c>
      <c r="V1027" s="25">
        <f>IF(C1027="22",(O1027*'UNIT VALUES'!$D$41)+(Q1027*'UNIT VALUES'!$D$42)+(R1027*'UNIT VALUES'!$D$43),IF(C1027="66",(Q1027*'UNIT VALUES'!$D$31)+(T1027*'UNIT VALUES'!$D$33)+(R1027*'UNIT VALUES'!$D$34),(Q1027*'UNIT VALUES'!$D$31)+(T1027*'UNIT VALUES'!$D$32)+(R1027*'UNIT VALUES'!$D$34)))</f>
        <v>146612.57043222987</v>
      </c>
      <c r="W1027" s="25">
        <f t="shared" si="33"/>
        <v>300015</v>
      </c>
      <c r="X1027" s="30">
        <f>ROUND(IF(C1027="22", W1027*'UNIT VALUES'!$D$44, W1027*'UNIT VALUES'!$D$36), 0)</f>
        <v>262273</v>
      </c>
      <c r="Y1027" s="168">
        <f>ROUND(IF(C1027="22", IF(U1027&gt;V1027,O1027*'UNIT VALUES'!$D$38*'UNIT VALUES'!$D$44,O1027*'UNIT VALUES'!$D$41*'UNIT VALUES'!$D$44),IF(U1027&gt;V1027, O1027*'UNIT VALUES'!$D$28*'UNIT VALUES'!$D$36,0)), 0)</f>
        <v>89678</v>
      </c>
      <c r="Z1027" s="168">
        <f>ROUND(IF(C1027="22", IF(U1027&gt;V1027,Q1027*'UNIT VALUES'!$D$39*'UNIT VALUES'!$D$44,Q1027*'UNIT VALUES'!$D$42*'UNIT VALUES'!$D$44), IF(U1027&gt;V1027, Q1027*'UNIT VALUES'!$D$29*'UNIT VALUES'!$D$36, Q1027*'UNIT VALUES'!$D$31*'UNIT VALUES'!$D$36)),0)</f>
        <v>144909</v>
      </c>
      <c r="AA1027" s="168">
        <f>ROUND(IF(C1027="22", IF(U1027&gt;V1027,0,R1027*'UNIT VALUES'!$D$43*'UNIT VALUES'!$D$44),IF(CALCS!U1027&gt;CALCS!V1027,0,CALCS!R1027*'UNIT VALUES'!$D$34*'UNIT VALUES'!$D$36)), 0)</f>
        <v>0</v>
      </c>
      <c r="AB1027" s="168">
        <f>ROUND(IF(C1027="22",IF(U1027&gt;V1027,S1027*'UNIT VALUES'!$D$40*'UNIT VALUES'!$D$44,0),IF(U1027&gt;V1027,S1027*'UNIT VALUES'!$D$30*'UNIT VALUES'!$D$36)), 0)</f>
        <v>27686</v>
      </c>
      <c r="AC1027" s="168">
        <f>ROUND(IF(U1027&gt;V1027,0,IF(T1027&gt;1, IF(C1027="66", T1027*'UNIT VALUES'!$D$33*'UNIT VALUES'!$D$36,T1027*'UNIT VALUES'!$D$32*'UNIT VALUES'!$D$36),0)),0)</f>
        <v>0</v>
      </c>
      <c r="AD1027" t="str">
        <f t="shared" si="34"/>
        <v>451608</v>
      </c>
    </row>
    <row r="1028" spans="1:30" x14ac:dyDescent="0.25">
      <c r="A1028" s="176" t="s">
        <v>6638</v>
      </c>
      <c r="B1028" s="176" t="s">
        <v>2697</v>
      </c>
      <c r="C1028" s="176" t="s">
        <v>27</v>
      </c>
      <c r="D1028" s="176" t="s">
        <v>28</v>
      </c>
      <c r="E1028" s="176" t="s">
        <v>2698</v>
      </c>
      <c r="F1028" s="176" t="s">
        <v>2722</v>
      </c>
      <c r="G1028" s="176" t="s">
        <v>314</v>
      </c>
      <c r="H1028" s="176" t="s">
        <v>23</v>
      </c>
      <c r="I1028" s="176" t="s">
        <v>2723</v>
      </c>
      <c r="J1028" s="176" t="s">
        <v>2724</v>
      </c>
      <c r="K1028" s="176" t="s">
        <v>3351</v>
      </c>
      <c r="L1028" s="176" t="s">
        <v>6639</v>
      </c>
      <c r="M1028" s="177">
        <v>27650</v>
      </c>
      <c r="N1028" s="177">
        <v>24890</v>
      </c>
      <c r="O1028" s="177">
        <v>40723</v>
      </c>
      <c r="P1028" s="177">
        <v>0</v>
      </c>
      <c r="Q1028" s="177">
        <v>7344</v>
      </c>
      <c r="R1028" s="177">
        <v>1143</v>
      </c>
      <c r="S1028" s="177">
        <v>308</v>
      </c>
      <c r="T1028" s="24">
        <f>IF(P1028&gt;0, ROUND(IF(IF(OR(C1028="51", C1028="52", C1028="66"), (L1028*'UNIT VALUES'!$C$26)-CALCS!P1028,0)&gt;0, IF(OR(C1028="51", C1028="52", C1028="66"), (L1028*'UNIT VALUES'!$C$26)-CALCS!P1028,0), 0), 0), ROUND(IF(IF(OR(C1028="51", C1028="52", C1028="66"), (L1028*'UNIT VALUES'!$C$26)-CALCS!O1028,0)&gt;0, IF(OR(C1028="51", C1028="52", C1028="66"), (L1028*'UNIT VALUES'!$C$26)-CALCS!O1028,0), 0), 0))</f>
        <v>0</v>
      </c>
      <c r="U1028" s="25">
        <f>IF(C1028="22", (O1028*'UNIT VALUES'!$D$38)+(Q1028*'UNIT VALUES'!$D$39)+(S1028*'UNIT VALUES'!$D$40), (O1028*'UNIT VALUES'!$D$28)+(Q1028*'UNIT VALUES'!$D$29)+(S1028*'UNIT VALUES'!$D$30))</f>
        <v>340057.2926697295</v>
      </c>
      <c r="V1028" s="25">
        <f>IF(C1028="22",(O1028*'UNIT VALUES'!$D$41)+(Q1028*'UNIT VALUES'!$D$42)+(R1028*'UNIT VALUES'!$D$43),IF(C1028="66",(Q1028*'UNIT VALUES'!$D$31)+(T1028*'UNIT VALUES'!$D$33)+(R1028*'UNIT VALUES'!$D$34),(Q1028*'UNIT VALUES'!$D$31)+(T1028*'UNIT VALUES'!$D$32)+(R1028*'UNIT VALUES'!$D$34)))</f>
        <v>216622.17595602467</v>
      </c>
      <c r="W1028" s="25">
        <f t="shared" si="33"/>
        <v>340057</v>
      </c>
      <c r="X1028" s="30">
        <f>ROUND(IF(C1028="22", W1028*'UNIT VALUES'!$D$44, W1028*'UNIT VALUES'!$D$36), 0)</f>
        <v>297278</v>
      </c>
      <c r="Y1028" s="168">
        <f>ROUND(IF(C1028="22", IF(U1028&gt;V1028,O1028*'UNIT VALUES'!$D$38*'UNIT VALUES'!$D$44,O1028*'UNIT VALUES'!$D$41*'UNIT VALUES'!$D$44),IF(U1028&gt;V1028, O1028*'UNIT VALUES'!$D$28*'UNIT VALUES'!$D$36,0)), 0)</f>
        <v>74042</v>
      </c>
      <c r="Z1028" s="168">
        <f>ROUND(IF(C1028="22", IF(U1028&gt;V1028,Q1028*'UNIT VALUES'!$D$39*'UNIT VALUES'!$D$44,Q1028*'UNIT VALUES'!$D$42*'UNIT VALUES'!$D$44), IF(U1028&gt;V1028, Q1028*'UNIT VALUES'!$D$29*'UNIT VALUES'!$D$36, Q1028*'UNIT VALUES'!$D$31*'UNIT VALUES'!$D$36)),0)</f>
        <v>179281</v>
      </c>
      <c r="AA1028" s="168">
        <f>ROUND(IF(C1028="22", IF(U1028&gt;V1028,0,R1028*'UNIT VALUES'!$D$43*'UNIT VALUES'!$D$44),IF(CALCS!U1028&gt;CALCS!V1028,0,CALCS!R1028*'UNIT VALUES'!$D$34*'UNIT VALUES'!$D$36)), 0)</f>
        <v>0</v>
      </c>
      <c r="AB1028" s="168">
        <f>ROUND(IF(C1028="22",IF(U1028&gt;V1028,S1028*'UNIT VALUES'!$D$40*'UNIT VALUES'!$D$44,0),IF(U1028&gt;V1028,S1028*'UNIT VALUES'!$D$30*'UNIT VALUES'!$D$36)), 0)</f>
        <v>43956</v>
      </c>
      <c r="AC1028" s="168">
        <f>ROUND(IF(U1028&gt;V1028,0,IF(T1028&gt;1, IF(C1028="66", T1028*'UNIT VALUES'!$D$33*'UNIT VALUES'!$D$36,T1028*'UNIT VALUES'!$D$32*'UNIT VALUES'!$D$36),0)),0)</f>
        <v>0</v>
      </c>
      <c r="AD1028" t="str">
        <f t="shared" si="34"/>
        <v>451620</v>
      </c>
    </row>
    <row r="1029" spans="1:30" x14ac:dyDescent="0.25">
      <c r="A1029" s="176" t="s">
        <v>6640</v>
      </c>
      <c r="B1029" s="176" t="s">
        <v>2697</v>
      </c>
      <c r="C1029" s="176" t="s">
        <v>99</v>
      </c>
      <c r="D1029" s="176" t="s">
        <v>100</v>
      </c>
      <c r="E1029" s="176" t="s">
        <v>2698</v>
      </c>
      <c r="F1029" s="176" t="s">
        <v>221</v>
      </c>
      <c r="G1029" s="176" t="s">
        <v>210</v>
      </c>
      <c r="H1029" s="176" t="s">
        <v>23</v>
      </c>
      <c r="I1029" s="176" t="s">
        <v>23</v>
      </c>
      <c r="J1029" s="176" t="s">
        <v>2704</v>
      </c>
      <c r="K1029" s="176" t="s">
        <v>3351</v>
      </c>
      <c r="L1029" s="176" t="s">
        <v>6641</v>
      </c>
      <c r="M1029" s="177">
        <v>0</v>
      </c>
      <c r="N1029" s="177">
        <v>0</v>
      </c>
      <c r="O1029" s="177">
        <v>285324</v>
      </c>
      <c r="P1029" s="177">
        <v>0</v>
      </c>
      <c r="Q1029" s="177">
        <v>41094</v>
      </c>
      <c r="R1029" s="177">
        <v>2867</v>
      </c>
      <c r="S1029" s="177">
        <v>1687</v>
      </c>
      <c r="T1029" s="24">
        <f>IF(P1029&gt;0, ROUND(IF(IF(OR(C1029="51", C1029="52", C1029="66"), (L1029*'UNIT VALUES'!$C$26)-CALCS!P1029,0)&gt;0, IF(OR(C1029="51", C1029="52", C1029="66"), (L1029*'UNIT VALUES'!$C$26)-CALCS!P1029,0), 0), 0), ROUND(IF(IF(OR(C1029="51", C1029="52", C1029="66"), (L1029*'UNIT VALUES'!$C$26)-CALCS!O1029,0)&gt;0, IF(OR(C1029="51", C1029="52", C1029="66"), (L1029*'UNIT VALUES'!$C$26)-CALCS!O1029,0), 0), 0))</f>
        <v>0</v>
      </c>
      <c r="U1029" s="25">
        <f>IF(C1029="22", (O1029*'UNIT VALUES'!$D$38)+(Q1029*'UNIT VALUES'!$D$39)+(S1029*'UNIT VALUES'!$D$40), (O1029*'UNIT VALUES'!$D$28)+(Q1029*'UNIT VALUES'!$D$29)+(S1029*'UNIT VALUES'!$D$30))</f>
        <v>2016367.2216808654</v>
      </c>
      <c r="V1029" s="25">
        <f>IF(C1029="22",(O1029*'UNIT VALUES'!$D$41)+(Q1029*'UNIT VALUES'!$D$42)+(R1029*'UNIT VALUES'!$D$43),IF(C1029="66",(Q1029*'UNIT VALUES'!$D$31)+(T1029*'UNIT VALUES'!$D$33)+(R1029*'UNIT VALUES'!$D$34),(Q1029*'UNIT VALUES'!$D$31)+(T1029*'UNIT VALUES'!$D$32)+(R1029*'UNIT VALUES'!$D$34)))</f>
        <v>923238.93808878702</v>
      </c>
      <c r="W1029" s="25">
        <f t="shared" si="33"/>
        <v>2016367</v>
      </c>
      <c r="X1029" s="30">
        <f>ROUND(IF(C1029="22", W1029*'UNIT VALUES'!$D$44, W1029*'UNIT VALUES'!$D$36), 0)</f>
        <v>1762709</v>
      </c>
      <c r="Y1029" s="168">
        <f>ROUND(IF(C1029="22", IF(U1029&gt;V1029,O1029*'UNIT VALUES'!$D$38*'UNIT VALUES'!$D$44,O1029*'UNIT VALUES'!$D$41*'UNIT VALUES'!$D$44),IF(U1029&gt;V1029, O1029*'UNIT VALUES'!$D$28*'UNIT VALUES'!$D$36,0)), 0)</f>
        <v>518770</v>
      </c>
      <c r="Z1029" s="168">
        <f>ROUND(IF(C1029="22", IF(U1029&gt;V1029,Q1029*'UNIT VALUES'!$D$39*'UNIT VALUES'!$D$44,Q1029*'UNIT VALUES'!$D$42*'UNIT VALUES'!$D$44), IF(U1029&gt;V1029, Q1029*'UNIT VALUES'!$D$29*'UNIT VALUES'!$D$36, Q1029*'UNIT VALUES'!$D$31*'UNIT VALUES'!$D$36)),0)</f>
        <v>1003182</v>
      </c>
      <c r="AA1029" s="168">
        <f>ROUND(IF(C1029="22", IF(U1029&gt;V1029,0,R1029*'UNIT VALUES'!$D$43*'UNIT VALUES'!$D$44),IF(CALCS!U1029&gt;CALCS!V1029,0,CALCS!R1029*'UNIT VALUES'!$D$34*'UNIT VALUES'!$D$36)), 0)</f>
        <v>0</v>
      </c>
      <c r="AB1029" s="168">
        <f>ROUND(IF(C1029="22",IF(U1029&gt;V1029,S1029*'UNIT VALUES'!$D$40*'UNIT VALUES'!$D$44,0),IF(U1029&gt;V1029,S1029*'UNIT VALUES'!$D$30*'UNIT VALUES'!$D$36)), 0)</f>
        <v>240757</v>
      </c>
      <c r="AC1029" s="168">
        <f>ROUND(IF(U1029&gt;V1029,0,IF(T1029&gt;1, IF(C1029="66", T1029*'UNIT VALUES'!$D$33*'UNIT VALUES'!$D$36,T1029*'UNIT VALUES'!$D$32*'UNIT VALUES'!$D$36),0)),0)</f>
        <v>0</v>
      </c>
      <c r="AD1029" t="str">
        <f t="shared" si="34"/>
        <v>459019</v>
      </c>
    </row>
    <row r="1030" spans="1:30" x14ac:dyDescent="0.25">
      <c r="A1030" s="176" t="s">
        <v>6642</v>
      </c>
      <c r="B1030" s="176" t="s">
        <v>2697</v>
      </c>
      <c r="C1030" s="176" t="s">
        <v>99</v>
      </c>
      <c r="D1030" s="176" t="s">
        <v>100</v>
      </c>
      <c r="E1030" s="176" t="s">
        <v>2698</v>
      </c>
      <c r="F1030" s="176" t="s">
        <v>2633</v>
      </c>
      <c r="G1030" s="176" t="s">
        <v>112</v>
      </c>
      <c r="H1030" s="176" t="s">
        <v>23</v>
      </c>
      <c r="I1030" s="176" t="s">
        <v>23</v>
      </c>
      <c r="J1030" s="176" t="s">
        <v>2710</v>
      </c>
      <c r="K1030" s="176" t="s">
        <v>3351</v>
      </c>
      <c r="L1030" s="176" t="s">
        <v>6643</v>
      </c>
      <c r="M1030" s="177">
        <v>234420</v>
      </c>
      <c r="N1030" s="177">
        <v>234437</v>
      </c>
      <c r="O1030" s="177">
        <v>440514</v>
      </c>
      <c r="P1030" s="177">
        <v>0</v>
      </c>
      <c r="Q1030" s="177">
        <v>62821</v>
      </c>
      <c r="R1030" s="177">
        <v>6248</v>
      </c>
      <c r="S1030" s="177">
        <v>2703</v>
      </c>
      <c r="T1030" s="24">
        <f>IF(P1030&gt;0, ROUND(IF(IF(OR(C1030="51", C1030="52", C1030="66"), (L1030*'UNIT VALUES'!$C$26)-CALCS!P1030,0)&gt;0, IF(OR(C1030="51", C1030="52", C1030="66"), (L1030*'UNIT VALUES'!$C$26)-CALCS!P1030,0), 0), 0), ROUND(IF(IF(OR(C1030="51", C1030="52", C1030="66"), (L1030*'UNIT VALUES'!$C$26)-CALCS!O1030,0)&gt;0, IF(OR(C1030="51", C1030="52", C1030="66"), (L1030*'UNIT VALUES'!$C$26)-CALCS!O1030,0), 0), 0))</f>
        <v>0</v>
      </c>
      <c r="U1030" s="25">
        <f>IF(C1030="22", (O1030*'UNIT VALUES'!$D$38)+(Q1030*'UNIT VALUES'!$D$39)+(S1030*'UNIT VALUES'!$D$40), (O1030*'UNIT VALUES'!$D$28)+(Q1030*'UNIT VALUES'!$D$29)+(S1030*'UNIT VALUES'!$D$30))</f>
        <v>3111718.6875648489</v>
      </c>
      <c r="V1030" s="25">
        <f>IF(C1030="22",(O1030*'UNIT VALUES'!$D$41)+(Q1030*'UNIT VALUES'!$D$42)+(R1030*'UNIT VALUES'!$D$43),IF(C1030="66",(Q1030*'UNIT VALUES'!$D$31)+(T1030*'UNIT VALUES'!$D$33)+(R1030*'UNIT VALUES'!$D$34),(Q1030*'UNIT VALUES'!$D$31)+(T1030*'UNIT VALUES'!$D$32)+(R1030*'UNIT VALUES'!$D$34)))</f>
        <v>1564065.5966444595</v>
      </c>
      <c r="W1030" s="25">
        <f t="shared" si="33"/>
        <v>3111719</v>
      </c>
      <c r="X1030" s="30">
        <f>ROUND(IF(C1030="22", W1030*'UNIT VALUES'!$D$44, W1030*'UNIT VALUES'!$D$36), 0)</f>
        <v>2720267</v>
      </c>
      <c r="Y1030" s="168">
        <f>ROUND(IF(C1030="22", IF(U1030&gt;V1030,O1030*'UNIT VALUES'!$D$38*'UNIT VALUES'!$D$44,O1030*'UNIT VALUES'!$D$41*'UNIT VALUES'!$D$44),IF(U1030&gt;V1030, O1030*'UNIT VALUES'!$D$28*'UNIT VALUES'!$D$36,0)), 0)</f>
        <v>800933</v>
      </c>
      <c r="Z1030" s="168">
        <f>ROUND(IF(C1030="22", IF(U1030&gt;V1030,Q1030*'UNIT VALUES'!$D$39*'UNIT VALUES'!$D$44,Q1030*'UNIT VALUES'!$D$42*'UNIT VALUES'!$D$44), IF(U1030&gt;V1030, Q1030*'UNIT VALUES'!$D$29*'UNIT VALUES'!$D$36, Q1030*'UNIT VALUES'!$D$31*'UNIT VALUES'!$D$36)),0)</f>
        <v>1533580</v>
      </c>
      <c r="AA1030" s="168">
        <f>ROUND(IF(C1030="22", IF(U1030&gt;V1030,0,R1030*'UNIT VALUES'!$D$43*'UNIT VALUES'!$D$44),IF(CALCS!U1030&gt;CALCS!V1030,0,CALCS!R1030*'UNIT VALUES'!$D$34*'UNIT VALUES'!$D$36)), 0)</f>
        <v>0</v>
      </c>
      <c r="AB1030" s="168">
        <f>ROUND(IF(C1030="22",IF(U1030&gt;V1030,S1030*'UNIT VALUES'!$D$40*'UNIT VALUES'!$D$44,0),IF(U1030&gt;V1030,S1030*'UNIT VALUES'!$D$30*'UNIT VALUES'!$D$36)), 0)</f>
        <v>385754</v>
      </c>
      <c r="AC1030" s="168">
        <f>ROUND(IF(U1030&gt;V1030,0,IF(T1030&gt;1, IF(C1030="66", T1030*'UNIT VALUES'!$D$33*'UNIT VALUES'!$D$36,T1030*'UNIT VALUES'!$D$32*'UNIT VALUES'!$D$36),0)),0)</f>
        <v>0</v>
      </c>
      <c r="AD1030" t="str">
        <f t="shared" si="34"/>
        <v>459045</v>
      </c>
    </row>
    <row r="1031" spans="1:30" x14ac:dyDescent="0.25">
      <c r="A1031" s="176" t="s">
        <v>6644</v>
      </c>
      <c r="B1031" s="176" t="s">
        <v>2697</v>
      </c>
      <c r="C1031" s="176" t="s">
        <v>99</v>
      </c>
      <c r="D1031" s="176" t="s">
        <v>100</v>
      </c>
      <c r="E1031" s="176" t="s">
        <v>2698</v>
      </c>
      <c r="F1031" s="176" t="s">
        <v>1605</v>
      </c>
      <c r="G1031" s="176" t="s">
        <v>126</v>
      </c>
      <c r="H1031" s="176" t="s">
        <v>23</v>
      </c>
      <c r="I1031" s="176" t="s">
        <v>23</v>
      </c>
      <c r="J1031" s="176" t="s">
        <v>2728</v>
      </c>
      <c r="K1031" s="176" t="s">
        <v>3351</v>
      </c>
      <c r="L1031" s="176" t="s">
        <v>6645</v>
      </c>
      <c r="M1031" s="177">
        <v>0</v>
      </c>
      <c r="N1031" s="177">
        <v>0</v>
      </c>
      <c r="O1031" s="177">
        <v>297552</v>
      </c>
      <c r="P1031" s="177">
        <v>0</v>
      </c>
      <c r="Q1031" s="177">
        <v>48539</v>
      </c>
      <c r="R1031" s="177">
        <v>2215</v>
      </c>
      <c r="S1031" s="177">
        <v>2387</v>
      </c>
      <c r="T1031" s="24">
        <f>IF(P1031&gt;0, ROUND(IF(IF(OR(C1031="51", C1031="52", C1031="66"), (L1031*'UNIT VALUES'!$C$26)-CALCS!P1031,0)&gt;0, IF(OR(C1031="51", C1031="52", C1031="66"), (L1031*'UNIT VALUES'!$C$26)-CALCS!P1031,0), 0), 0), ROUND(IF(IF(OR(C1031="51", C1031="52", C1031="66"), (L1031*'UNIT VALUES'!$C$26)-CALCS!O1031,0)&gt;0, IF(OR(C1031="51", C1031="52", C1031="66"), (L1031*'UNIT VALUES'!$C$26)-CALCS!O1031,0), 0), 0))</f>
        <v>0</v>
      </c>
      <c r="U1031" s="25">
        <f>IF(C1031="22", (O1031*'UNIT VALUES'!$D$38)+(Q1031*'UNIT VALUES'!$D$39)+(S1031*'UNIT VALUES'!$D$40), (O1031*'UNIT VALUES'!$D$28)+(Q1031*'UNIT VALUES'!$D$29)+(S1031*'UNIT VALUES'!$D$30))</f>
        <v>2363974.4587014895</v>
      </c>
      <c r="V1031" s="25">
        <f>IF(C1031="22",(O1031*'UNIT VALUES'!$D$41)+(Q1031*'UNIT VALUES'!$D$42)+(R1031*'UNIT VALUES'!$D$43),IF(C1031="66",(Q1031*'UNIT VALUES'!$D$31)+(T1031*'UNIT VALUES'!$D$33)+(R1031*'UNIT VALUES'!$D$34),(Q1031*'UNIT VALUES'!$D$31)+(T1031*'UNIT VALUES'!$D$32)+(R1031*'UNIT VALUES'!$D$34)))</f>
        <v>994601.69505102374</v>
      </c>
      <c r="W1031" s="25">
        <f t="shared" si="33"/>
        <v>2363974</v>
      </c>
      <c r="X1031" s="30">
        <f>ROUND(IF(C1031="22", W1031*'UNIT VALUES'!$D$44, W1031*'UNIT VALUES'!$D$36), 0)</f>
        <v>2066587</v>
      </c>
      <c r="Y1031" s="168">
        <f>ROUND(IF(C1031="22", IF(U1031&gt;V1031,O1031*'UNIT VALUES'!$D$38*'UNIT VALUES'!$D$44,O1031*'UNIT VALUES'!$D$41*'UNIT VALUES'!$D$44),IF(U1031&gt;V1031, O1031*'UNIT VALUES'!$D$28*'UNIT VALUES'!$D$36,0)), 0)</f>
        <v>541003</v>
      </c>
      <c r="Z1031" s="168">
        <f>ROUND(IF(C1031="22", IF(U1031&gt;V1031,Q1031*'UNIT VALUES'!$D$39*'UNIT VALUES'!$D$44,Q1031*'UNIT VALUES'!$D$42*'UNIT VALUES'!$D$44), IF(U1031&gt;V1031, Q1031*'UNIT VALUES'!$D$29*'UNIT VALUES'!$D$36, Q1031*'UNIT VALUES'!$D$31*'UNIT VALUES'!$D$36)),0)</f>
        <v>1184929</v>
      </c>
      <c r="AA1031" s="168">
        <f>ROUND(IF(C1031="22", IF(U1031&gt;V1031,0,R1031*'UNIT VALUES'!$D$43*'UNIT VALUES'!$D$44),IF(CALCS!U1031&gt;CALCS!V1031,0,CALCS!R1031*'UNIT VALUES'!$D$34*'UNIT VALUES'!$D$36)), 0)</f>
        <v>0</v>
      </c>
      <c r="AB1031" s="168">
        <f>ROUND(IF(C1031="22",IF(U1031&gt;V1031,S1031*'UNIT VALUES'!$D$40*'UNIT VALUES'!$D$44,0),IF(U1031&gt;V1031,S1031*'UNIT VALUES'!$D$30*'UNIT VALUES'!$D$36)), 0)</f>
        <v>340656</v>
      </c>
      <c r="AC1031" s="168">
        <f>ROUND(IF(U1031&gt;V1031,0,IF(T1031&gt;1, IF(C1031="66", T1031*'UNIT VALUES'!$D$33*'UNIT VALUES'!$D$36,T1031*'UNIT VALUES'!$D$32*'UNIT VALUES'!$D$36),0)),0)</f>
        <v>0</v>
      </c>
      <c r="AD1031" t="str">
        <f t="shared" si="34"/>
        <v>459051</v>
      </c>
    </row>
    <row r="1032" spans="1:30" x14ac:dyDescent="0.25">
      <c r="A1032" s="176" t="s">
        <v>6646</v>
      </c>
      <c r="B1032" s="176" t="s">
        <v>2697</v>
      </c>
      <c r="C1032" s="176" t="s">
        <v>99</v>
      </c>
      <c r="D1032" s="176" t="s">
        <v>100</v>
      </c>
      <c r="E1032" s="176" t="s">
        <v>2698</v>
      </c>
      <c r="F1032" s="176" t="s">
        <v>1206</v>
      </c>
      <c r="G1032" s="176" t="s">
        <v>1207</v>
      </c>
      <c r="H1032" s="176" t="s">
        <v>23</v>
      </c>
      <c r="I1032" s="176" t="s">
        <v>23</v>
      </c>
      <c r="J1032" s="176" t="s">
        <v>2705</v>
      </c>
      <c r="K1032" s="176" t="s">
        <v>3351</v>
      </c>
      <c r="L1032" s="176" t="s">
        <v>6647</v>
      </c>
      <c r="M1032" s="177">
        <v>0</v>
      </c>
      <c r="N1032" s="177">
        <v>0</v>
      </c>
      <c r="O1032" s="177">
        <v>294407</v>
      </c>
      <c r="P1032" s="177">
        <v>0</v>
      </c>
      <c r="Q1032" s="177">
        <v>40747</v>
      </c>
      <c r="R1032" s="177">
        <v>2519</v>
      </c>
      <c r="S1032" s="177">
        <v>1841</v>
      </c>
      <c r="T1032" s="24">
        <f>IF(P1032&gt;0, ROUND(IF(IF(OR(C1032="51", C1032="52", C1032="66"), (L1032*'UNIT VALUES'!$C$26)-CALCS!P1032,0)&gt;0, IF(OR(C1032="51", C1032="52", C1032="66"), (L1032*'UNIT VALUES'!$C$26)-CALCS!P1032,0), 0), 0), ROUND(IF(IF(OR(C1032="51", C1032="52", C1032="66"), (L1032*'UNIT VALUES'!$C$26)-CALCS!O1032,0)&gt;0, IF(OR(C1032="51", C1032="52", C1032="66"), (L1032*'UNIT VALUES'!$C$26)-CALCS!O1032,0), 0), 0))</f>
        <v>0</v>
      </c>
      <c r="U1032" s="25">
        <f>IF(C1032="22", (O1032*'UNIT VALUES'!$D$38)+(Q1032*'UNIT VALUES'!$D$39)+(S1032*'UNIT VALUES'!$D$40), (O1032*'UNIT VALUES'!$D$28)+(Q1032*'UNIT VALUES'!$D$29)+(S1032*'UNIT VALUES'!$D$30))</f>
        <v>2050708.7758264339</v>
      </c>
      <c r="V1032" s="25">
        <f>IF(C1032="22",(O1032*'UNIT VALUES'!$D$41)+(Q1032*'UNIT VALUES'!$D$42)+(R1032*'UNIT VALUES'!$D$43),IF(C1032="66",(Q1032*'UNIT VALUES'!$D$31)+(T1032*'UNIT VALUES'!$D$33)+(R1032*'UNIT VALUES'!$D$34),(Q1032*'UNIT VALUES'!$D$31)+(T1032*'UNIT VALUES'!$D$32)+(R1032*'UNIT VALUES'!$D$34)))</f>
        <v>888935.19666374882</v>
      </c>
      <c r="W1032" s="25">
        <f t="shared" si="33"/>
        <v>2050709</v>
      </c>
      <c r="X1032" s="30">
        <f>ROUND(IF(C1032="22", W1032*'UNIT VALUES'!$D$44, W1032*'UNIT VALUES'!$D$36), 0)</f>
        <v>1792731</v>
      </c>
      <c r="Y1032" s="168">
        <f>ROUND(IF(C1032="22", IF(U1032&gt;V1032,O1032*'UNIT VALUES'!$D$38*'UNIT VALUES'!$D$44,O1032*'UNIT VALUES'!$D$41*'UNIT VALUES'!$D$44),IF(U1032&gt;V1032, O1032*'UNIT VALUES'!$D$28*'UNIT VALUES'!$D$36,0)), 0)</f>
        <v>535284</v>
      </c>
      <c r="Z1032" s="168">
        <f>ROUND(IF(C1032="22", IF(U1032&gt;V1032,Q1032*'UNIT VALUES'!$D$39*'UNIT VALUES'!$D$44,Q1032*'UNIT VALUES'!$D$42*'UNIT VALUES'!$D$44), IF(U1032&gt;V1032, Q1032*'UNIT VALUES'!$D$29*'UNIT VALUES'!$D$36, Q1032*'UNIT VALUES'!$D$31*'UNIT VALUES'!$D$36)),0)</f>
        <v>994712</v>
      </c>
      <c r="AA1032" s="168">
        <f>ROUND(IF(C1032="22", IF(U1032&gt;V1032,0,R1032*'UNIT VALUES'!$D$43*'UNIT VALUES'!$D$44),IF(CALCS!U1032&gt;CALCS!V1032,0,CALCS!R1032*'UNIT VALUES'!$D$34*'UNIT VALUES'!$D$36)), 0)</f>
        <v>0</v>
      </c>
      <c r="AB1032" s="168">
        <f>ROUND(IF(C1032="22",IF(U1032&gt;V1032,S1032*'UNIT VALUES'!$D$40*'UNIT VALUES'!$D$44,0),IF(U1032&gt;V1032,S1032*'UNIT VALUES'!$D$30*'UNIT VALUES'!$D$36)), 0)</f>
        <v>262735</v>
      </c>
      <c r="AC1032" s="168">
        <f>ROUND(IF(U1032&gt;V1032,0,IF(T1032&gt;1, IF(C1032="66", T1032*'UNIT VALUES'!$D$33*'UNIT VALUES'!$D$36,T1032*'UNIT VALUES'!$D$32*'UNIT VALUES'!$D$36),0)),0)</f>
        <v>0</v>
      </c>
      <c r="AD1032" t="str">
        <f t="shared" si="34"/>
        <v>459063</v>
      </c>
    </row>
    <row r="1033" spans="1:30" x14ac:dyDescent="0.25">
      <c r="A1033" s="176" t="s">
        <v>6648</v>
      </c>
      <c r="B1033" s="176" t="s">
        <v>2697</v>
      </c>
      <c r="C1033" s="176" t="s">
        <v>99</v>
      </c>
      <c r="D1033" s="176" t="s">
        <v>100</v>
      </c>
      <c r="E1033" s="176" t="s">
        <v>2698</v>
      </c>
      <c r="F1033" s="176" t="s">
        <v>767</v>
      </c>
      <c r="G1033" s="176" t="s">
        <v>768</v>
      </c>
      <c r="H1033" s="176" t="s">
        <v>23</v>
      </c>
      <c r="I1033" s="176" t="s">
        <v>23</v>
      </c>
      <c r="J1033" s="176" t="s">
        <v>2705</v>
      </c>
      <c r="K1033" s="176" t="s">
        <v>3351</v>
      </c>
      <c r="L1033" s="176" t="s">
        <v>6649</v>
      </c>
      <c r="M1033" s="177">
        <v>0</v>
      </c>
      <c r="N1033" s="177">
        <v>0</v>
      </c>
      <c r="O1033" s="177">
        <v>252317</v>
      </c>
      <c r="P1033" s="177">
        <v>0</v>
      </c>
      <c r="Q1033" s="177">
        <v>33859</v>
      </c>
      <c r="R1033" s="177">
        <v>1614</v>
      </c>
      <c r="S1033" s="177">
        <v>1471</v>
      </c>
      <c r="T1033" s="24">
        <f>IF(P1033&gt;0, ROUND(IF(IF(OR(C1033="51", C1033="52", C1033="66"), (L1033*'UNIT VALUES'!$C$26)-CALCS!P1033,0)&gt;0, IF(OR(C1033="51", C1033="52", C1033="66"), (L1033*'UNIT VALUES'!$C$26)-CALCS!P1033,0), 0), 0), ROUND(IF(IF(OR(C1033="51", C1033="52", C1033="66"), (L1033*'UNIT VALUES'!$C$26)-CALCS!O1033,0)&gt;0, IF(OR(C1033="51", C1033="52", C1033="66"), (L1033*'UNIT VALUES'!$C$26)-CALCS!O1033,0), 0), 0))</f>
        <v>0</v>
      </c>
      <c r="U1033" s="25">
        <f>IF(C1033="22", (O1033*'UNIT VALUES'!$D$38)+(Q1033*'UNIT VALUES'!$D$39)+(S1033*'UNIT VALUES'!$D$40), (O1033*'UNIT VALUES'!$D$28)+(Q1033*'UNIT VALUES'!$D$29)+(S1033*'UNIT VALUES'!$D$30))</f>
        <v>1710420.5990626861</v>
      </c>
      <c r="V1033" s="25">
        <f>IF(C1033="22",(O1033*'UNIT VALUES'!$D$41)+(Q1033*'UNIT VALUES'!$D$42)+(R1033*'UNIT VALUES'!$D$43),IF(C1033="66",(Q1033*'UNIT VALUES'!$D$31)+(T1033*'UNIT VALUES'!$D$33)+(R1033*'UNIT VALUES'!$D$34),(Q1033*'UNIT VALUES'!$D$31)+(T1033*'UNIT VALUES'!$D$32)+(R1033*'UNIT VALUES'!$D$34)))</f>
        <v>699437.65116841719</v>
      </c>
      <c r="W1033" s="25">
        <f t="shared" si="33"/>
        <v>1710421</v>
      </c>
      <c r="X1033" s="30">
        <f>ROUND(IF(C1033="22", W1033*'UNIT VALUES'!$D$44, W1033*'UNIT VALUES'!$D$36), 0)</f>
        <v>1495251</v>
      </c>
      <c r="Y1033" s="168">
        <f>ROUND(IF(C1033="22", IF(U1033&gt;V1033,O1033*'UNIT VALUES'!$D$38*'UNIT VALUES'!$D$44,O1033*'UNIT VALUES'!$D$41*'UNIT VALUES'!$D$44),IF(U1033&gt;V1033, O1033*'UNIT VALUES'!$D$28*'UNIT VALUES'!$D$36,0)), 0)</f>
        <v>458757</v>
      </c>
      <c r="Z1033" s="168">
        <f>ROUND(IF(C1033="22", IF(U1033&gt;V1033,Q1033*'UNIT VALUES'!$D$39*'UNIT VALUES'!$D$44,Q1033*'UNIT VALUES'!$D$42*'UNIT VALUES'!$D$44), IF(U1033&gt;V1033, Q1033*'UNIT VALUES'!$D$29*'UNIT VALUES'!$D$36, Q1033*'UNIT VALUES'!$D$31*'UNIT VALUES'!$D$36)),0)</f>
        <v>826562</v>
      </c>
      <c r="AA1033" s="168">
        <f>ROUND(IF(C1033="22", IF(U1033&gt;V1033,0,R1033*'UNIT VALUES'!$D$43*'UNIT VALUES'!$D$44),IF(CALCS!U1033&gt;CALCS!V1033,0,CALCS!R1033*'UNIT VALUES'!$D$34*'UNIT VALUES'!$D$36)), 0)</f>
        <v>0</v>
      </c>
      <c r="AB1033" s="168">
        <f>ROUND(IF(C1033="22",IF(U1033&gt;V1033,S1033*'UNIT VALUES'!$D$40*'UNIT VALUES'!$D$44,0),IF(U1033&gt;V1033,S1033*'UNIT VALUES'!$D$30*'UNIT VALUES'!$D$36)), 0)</f>
        <v>209931</v>
      </c>
      <c r="AC1033" s="168">
        <f>ROUND(IF(U1033&gt;V1033,0,IF(T1033&gt;1, IF(C1033="66", T1033*'UNIT VALUES'!$D$33*'UNIT VALUES'!$D$36,T1033*'UNIT VALUES'!$D$32*'UNIT VALUES'!$D$36),0)),0)</f>
        <v>0</v>
      </c>
      <c r="AD1033" t="str">
        <f t="shared" si="34"/>
        <v>459079</v>
      </c>
    </row>
    <row r="1034" spans="1:30" x14ac:dyDescent="0.25">
      <c r="A1034" s="176" t="s">
        <v>6650</v>
      </c>
      <c r="B1034" s="176" t="s">
        <v>2697</v>
      </c>
      <c r="C1034" s="176" t="s">
        <v>99</v>
      </c>
      <c r="D1034" s="176" t="s">
        <v>100</v>
      </c>
      <c r="E1034" s="176" t="s">
        <v>2698</v>
      </c>
      <c r="F1034" s="176" t="s">
        <v>773</v>
      </c>
      <c r="G1034" s="176" t="s">
        <v>384</v>
      </c>
      <c r="H1034" s="176" t="s">
        <v>23</v>
      </c>
      <c r="I1034" s="176" t="s">
        <v>23</v>
      </c>
      <c r="J1034" s="176" t="s">
        <v>2717</v>
      </c>
      <c r="K1034" s="176" t="s">
        <v>3351</v>
      </c>
      <c r="L1034" s="176" t="s">
        <v>6651</v>
      </c>
      <c r="M1034" s="177">
        <v>0</v>
      </c>
      <c r="N1034" s="177">
        <v>0</v>
      </c>
      <c r="O1034" s="177">
        <v>230858</v>
      </c>
      <c r="P1034" s="177">
        <v>0</v>
      </c>
      <c r="Q1034" s="177">
        <v>33291</v>
      </c>
      <c r="R1034" s="177">
        <v>4313</v>
      </c>
      <c r="S1034" s="177">
        <v>1797</v>
      </c>
      <c r="T1034" s="24">
        <f>IF(P1034&gt;0, ROUND(IF(IF(OR(C1034="51", C1034="52", C1034="66"), (L1034*'UNIT VALUES'!$C$26)-CALCS!P1034,0)&gt;0, IF(OR(C1034="51", C1034="52", C1034="66"), (L1034*'UNIT VALUES'!$C$26)-CALCS!P1034,0), 0), 0), ROUND(IF(IF(OR(C1034="51", C1034="52", C1034="66"), (L1034*'UNIT VALUES'!$C$26)-CALCS!O1034,0)&gt;0, IF(OR(C1034="51", C1034="52", C1034="66"), (L1034*'UNIT VALUES'!$C$26)-CALCS!O1034,0), 0), 0))</f>
        <v>0</v>
      </c>
      <c r="U1034" s="25">
        <f>IF(C1034="22", (O1034*'UNIT VALUES'!$D$38)+(Q1034*'UNIT VALUES'!$D$39)+(S1034*'UNIT VALUES'!$D$40), (O1034*'UNIT VALUES'!$D$28)+(Q1034*'UNIT VALUES'!$D$29)+(S1034*'UNIT VALUES'!$D$30))</f>
        <v>1703147.9443284285</v>
      </c>
      <c r="V1034" s="25">
        <f>IF(C1034="22",(O1034*'UNIT VALUES'!$D$41)+(Q1034*'UNIT VALUES'!$D$42)+(R1034*'UNIT VALUES'!$D$43),IF(C1034="66",(Q1034*'UNIT VALUES'!$D$31)+(T1034*'UNIT VALUES'!$D$33)+(R1034*'UNIT VALUES'!$D$34),(Q1034*'UNIT VALUES'!$D$31)+(T1034*'UNIT VALUES'!$D$32)+(R1034*'UNIT VALUES'!$D$34)))</f>
        <v>910880.50326144462</v>
      </c>
      <c r="W1034" s="25">
        <f t="shared" si="33"/>
        <v>1703148</v>
      </c>
      <c r="X1034" s="30">
        <f>ROUND(IF(C1034="22", W1034*'UNIT VALUES'!$D$44, W1034*'UNIT VALUES'!$D$36), 0)</f>
        <v>1488893</v>
      </c>
      <c r="Y1034" s="168">
        <f>ROUND(IF(C1034="22", IF(U1034&gt;V1034,O1034*'UNIT VALUES'!$D$38*'UNIT VALUES'!$D$44,O1034*'UNIT VALUES'!$D$41*'UNIT VALUES'!$D$44),IF(U1034&gt;V1034, O1034*'UNIT VALUES'!$D$28*'UNIT VALUES'!$D$36,0)), 0)</f>
        <v>419741</v>
      </c>
      <c r="Z1034" s="168">
        <f>ROUND(IF(C1034="22", IF(U1034&gt;V1034,Q1034*'UNIT VALUES'!$D$39*'UNIT VALUES'!$D$44,Q1034*'UNIT VALUES'!$D$42*'UNIT VALUES'!$D$44), IF(U1034&gt;V1034, Q1034*'UNIT VALUES'!$D$29*'UNIT VALUES'!$D$36, Q1034*'UNIT VALUES'!$D$31*'UNIT VALUES'!$D$36)),0)</f>
        <v>812696</v>
      </c>
      <c r="AA1034" s="168">
        <f>ROUND(IF(C1034="22", IF(U1034&gt;V1034,0,R1034*'UNIT VALUES'!$D$43*'UNIT VALUES'!$D$44),IF(CALCS!U1034&gt;CALCS!V1034,0,CALCS!R1034*'UNIT VALUES'!$D$34*'UNIT VALUES'!$D$36)), 0)</f>
        <v>0</v>
      </c>
      <c r="AB1034" s="168">
        <f>ROUND(IF(C1034="22",IF(U1034&gt;V1034,S1034*'UNIT VALUES'!$D$40*'UNIT VALUES'!$D$44,0),IF(U1034&gt;V1034,S1034*'UNIT VALUES'!$D$30*'UNIT VALUES'!$D$36)), 0)</f>
        <v>256456</v>
      </c>
      <c r="AC1034" s="168">
        <f>ROUND(IF(U1034&gt;V1034,0,IF(T1034&gt;1, IF(C1034="66", T1034*'UNIT VALUES'!$D$33*'UNIT VALUES'!$D$36,T1034*'UNIT VALUES'!$D$32*'UNIT VALUES'!$D$36),0)),0)</f>
        <v>0</v>
      </c>
      <c r="AD1034" t="str">
        <f t="shared" si="34"/>
        <v>459083</v>
      </c>
    </row>
    <row r="1035" spans="1:30" x14ac:dyDescent="0.25">
      <c r="A1035" s="176" t="s">
        <v>6652</v>
      </c>
      <c r="B1035" s="176" t="s">
        <v>2733</v>
      </c>
      <c r="C1035" s="176" t="s">
        <v>19</v>
      </c>
      <c r="D1035" s="176" t="s">
        <v>20</v>
      </c>
      <c r="E1035" s="176" t="s">
        <v>2734</v>
      </c>
      <c r="F1035" s="176" t="s">
        <v>4738</v>
      </c>
      <c r="G1035" s="176" t="s">
        <v>22</v>
      </c>
      <c r="H1035" s="176" t="s">
        <v>23</v>
      </c>
      <c r="I1035" s="176" t="s">
        <v>23</v>
      </c>
      <c r="J1035" s="176" t="s">
        <v>24</v>
      </c>
      <c r="K1035" s="176" t="s">
        <v>3329</v>
      </c>
      <c r="L1035" s="176" t="s">
        <v>4789</v>
      </c>
      <c r="M1035" s="177">
        <v>690768</v>
      </c>
      <c r="N1035" s="177">
        <v>690768</v>
      </c>
      <c r="O1035" s="177">
        <v>570154</v>
      </c>
      <c r="P1035" s="177">
        <v>0</v>
      </c>
      <c r="Q1035" s="177">
        <v>63104</v>
      </c>
      <c r="R1035" s="177">
        <v>60109</v>
      </c>
      <c r="S1035" s="177">
        <v>3578</v>
      </c>
      <c r="T1035" s="24">
        <f>IF(P1035&gt;0, ROUND(IF(IF(OR(C1035="51", C1035="52", C1035="66"), (L1035*'UNIT VALUES'!$C$26)-CALCS!P1035,0)&gt;0, IF(OR(C1035="51", C1035="52", C1035="66"), (L1035*'UNIT VALUES'!$C$26)-CALCS!P1035,0), 0), 0), ROUND(IF(IF(OR(C1035="51", C1035="52", C1035="66"), (L1035*'UNIT VALUES'!$C$26)-CALCS!O1035,0)&gt;0, IF(OR(C1035="51", C1035="52", C1035="66"), (L1035*'UNIT VALUES'!$C$26)-CALCS!O1035,0), 0), 0))</f>
        <v>0</v>
      </c>
      <c r="U1035" s="25">
        <f>IF(C1035="22", (O1035*'UNIT VALUES'!$D$38)+(Q1035*'UNIT VALUES'!$D$39)+(S1035*'UNIT VALUES'!$D$40), (O1035*'UNIT VALUES'!$D$28)+(Q1035*'UNIT VALUES'!$D$29)+(S1035*'UNIT VALUES'!$D$30))</f>
        <v>4198657.5884031411</v>
      </c>
      <c r="V1035" s="25">
        <f>IF(C1035="22",(O1035*'UNIT VALUES'!$D$41)+(Q1035*'UNIT VALUES'!$D$42)+(R1035*'UNIT VALUES'!$D$43),IF(C1035="66",(Q1035*'UNIT VALUES'!$D$31)+(T1035*'UNIT VALUES'!$D$33)+(R1035*'UNIT VALUES'!$D$34),(Q1035*'UNIT VALUES'!$D$31)+(T1035*'UNIT VALUES'!$D$32)+(R1035*'UNIT VALUES'!$D$34)))</f>
        <v>6842749.1366076376</v>
      </c>
      <c r="W1035" s="25">
        <f t="shared" si="33"/>
        <v>6842749</v>
      </c>
      <c r="X1035" s="30">
        <f>ROUND(IF(C1035="22", W1035*'UNIT VALUES'!$D$44, W1035*'UNIT VALUES'!$D$36), 0)</f>
        <v>5692650</v>
      </c>
      <c r="Y1035" s="168">
        <f>ROUND(IF(C1035="22", IF(U1035&gt;V1035,O1035*'UNIT VALUES'!$D$38*'UNIT VALUES'!$D$44,O1035*'UNIT VALUES'!$D$41*'UNIT VALUES'!$D$44),IF(U1035&gt;V1035, O1035*'UNIT VALUES'!$D$28*'UNIT VALUES'!$D$36,0)), 0)</f>
        <v>835802</v>
      </c>
      <c r="Z1035" s="168">
        <f>ROUND(IF(C1035="22", IF(U1035&gt;V1035,Q1035*'UNIT VALUES'!$D$39*'UNIT VALUES'!$D$44,Q1035*'UNIT VALUES'!$D$42*'UNIT VALUES'!$D$44), IF(U1035&gt;V1035, Q1035*'UNIT VALUES'!$D$29*'UNIT VALUES'!$D$36, Q1035*'UNIT VALUES'!$D$31*'UNIT VALUES'!$D$36)),0)</f>
        <v>973311</v>
      </c>
      <c r="AA1035" s="168">
        <f>ROUND(IF(C1035="22", IF(U1035&gt;V1035,0,R1035*'UNIT VALUES'!$D$43*'UNIT VALUES'!$D$44),IF(CALCS!U1035&gt;CALCS!V1035,0,CALCS!R1035*'UNIT VALUES'!$D$34*'UNIT VALUES'!$D$36)), 0)</f>
        <v>3883537</v>
      </c>
      <c r="AB1035" s="168">
        <f>ROUND(IF(C1035="22",IF(U1035&gt;V1035,S1035*'UNIT VALUES'!$D$40*'UNIT VALUES'!$D$44,0),IF(U1035&gt;V1035,S1035*'UNIT VALUES'!$D$30*'UNIT VALUES'!$D$36)), 0)</f>
        <v>0</v>
      </c>
      <c r="AC1035" s="168">
        <f>ROUND(IF(U1035&gt;V1035,0,IF(T1035&gt;1, IF(C1035="66", T1035*'UNIT VALUES'!$D$33*'UNIT VALUES'!$D$36,T1035*'UNIT VALUES'!$D$32*'UNIT VALUES'!$D$36),0)),0)</f>
        <v>0</v>
      </c>
      <c r="AD1035" t="str">
        <f t="shared" si="34"/>
        <v>469999</v>
      </c>
    </row>
    <row r="1036" spans="1:30" x14ac:dyDescent="0.25">
      <c r="A1036" s="176" t="s">
        <v>6653</v>
      </c>
      <c r="B1036" s="176" t="s">
        <v>2733</v>
      </c>
      <c r="C1036" s="176" t="s">
        <v>27</v>
      </c>
      <c r="D1036" s="176" t="s">
        <v>28</v>
      </c>
      <c r="E1036" s="176" t="s">
        <v>2734</v>
      </c>
      <c r="F1036" s="176" t="s">
        <v>2736</v>
      </c>
      <c r="G1036" s="176" t="s">
        <v>944</v>
      </c>
      <c r="H1036" s="176" t="s">
        <v>23</v>
      </c>
      <c r="I1036" s="176" t="s">
        <v>2737</v>
      </c>
      <c r="J1036" s="176" t="s">
        <v>2738</v>
      </c>
      <c r="K1036" s="176" t="s">
        <v>3329</v>
      </c>
      <c r="L1036" s="176" t="s">
        <v>6654</v>
      </c>
      <c r="M1036" s="177">
        <v>48692</v>
      </c>
      <c r="N1036" s="177">
        <v>46492</v>
      </c>
      <c r="O1036" s="177">
        <v>74048</v>
      </c>
      <c r="P1036" s="177">
        <v>0</v>
      </c>
      <c r="Q1036" s="177">
        <v>10463</v>
      </c>
      <c r="R1036" s="177">
        <v>2226</v>
      </c>
      <c r="S1036" s="177">
        <v>714</v>
      </c>
      <c r="T1036" s="24">
        <f>IF(P1036&gt;0, ROUND(IF(IF(OR(C1036="51", C1036="52", C1036="66"), (L1036*'UNIT VALUES'!$C$26)-CALCS!P1036,0)&gt;0, IF(OR(C1036="51", C1036="52", C1036="66"), (L1036*'UNIT VALUES'!$C$26)-CALCS!P1036,0), 0), 0), ROUND(IF(IF(OR(C1036="51", C1036="52", C1036="66"), (L1036*'UNIT VALUES'!$C$26)-CALCS!O1036,0)&gt;0, IF(OR(C1036="51", C1036="52", C1036="66"), (L1036*'UNIT VALUES'!$C$26)-CALCS!O1036,0), 0), 0))</f>
        <v>0</v>
      </c>
      <c r="U1036" s="25">
        <f>IF(C1036="22", (O1036*'UNIT VALUES'!$D$38)+(Q1036*'UNIT VALUES'!$D$39)+(S1036*'UNIT VALUES'!$D$40), (O1036*'UNIT VALUES'!$D$28)+(Q1036*'UNIT VALUES'!$D$29)+(S1036*'UNIT VALUES'!$D$30))</f>
        <v>562744.20115486044</v>
      </c>
      <c r="V1036" s="25">
        <f>IF(C1036="22",(O1036*'UNIT VALUES'!$D$41)+(Q1036*'UNIT VALUES'!$D$42)+(R1036*'UNIT VALUES'!$D$43),IF(C1036="66",(Q1036*'UNIT VALUES'!$D$31)+(T1036*'UNIT VALUES'!$D$33)+(R1036*'UNIT VALUES'!$D$34),(Q1036*'UNIT VALUES'!$D$31)+(T1036*'UNIT VALUES'!$D$32)+(R1036*'UNIT VALUES'!$D$34)))</f>
        <v>357542.89156136999</v>
      </c>
      <c r="W1036" s="25">
        <f t="shared" si="33"/>
        <v>562744</v>
      </c>
      <c r="X1036" s="30">
        <f>ROUND(IF(C1036="22", W1036*'UNIT VALUES'!$D$44, W1036*'UNIT VALUES'!$D$36), 0)</f>
        <v>491951</v>
      </c>
      <c r="Y1036" s="168">
        <f>ROUND(IF(C1036="22", IF(U1036&gt;V1036,O1036*'UNIT VALUES'!$D$38*'UNIT VALUES'!$D$44,O1036*'UNIT VALUES'!$D$41*'UNIT VALUES'!$D$44),IF(U1036&gt;V1036, O1036*'UNIT VALUES'!$D$28*'UNIT VALUES'!$D$36,0)), 0)</f>
        <v>134632</v>
      </c>
      <c r="Z1036" s="168">
        <f>ROUND(IF(C1036="22", IF(U1036&gt;V1036,Q1036*'UNIT VALUES'!$D$39*'UNIT VALUES'!$D$44,Q1036*'UNIT VALUES'!$D$42*'UNIT VALUES'!$D$44), IF(U1036&gt;V1036, Q1036*'UNIT VALUES'!$D$29*'UNIT VALUES'!$D$36, Q1036*'UNIT VALUES'!$D$31*'UNIT VALUES'!$D$36)),0)</f>
        <v>255422</v>
      </c>
      <c r="AA1036" s="168">
        <f>ROUND(IF(C1036="22", IF(U1036&gt;V1036,0,R1036*'UNIT VALUES'!$D$43*'UNIT VALUES'!$D$44),IF(CALCS!U1036&gt;CALCS!V1036,0,CALCS!R1036*'UNIT VALUES'!$D$34*'UNIT VALUES'!$D$36)), 0)</f>
        <v>0</v>
      </c>
      <c r="AB1036" s="168">
        <f>ROUND(IF(C1036="22",IF(U1036&gt;V1036,S1036*'UNIT VALUES'!$D$40*'UNIT VALUES'!$D$44,0),IF(U1036&gt;V1036,S1036*'UNIT VALUES'!$D$30*'UNIT VALUES'!$D$36)), 0)</f>
        <v>101897</v>
      </c>
      <c r="AC1036" s="168">
        <f>ROUND(IF(U1036&gt;V1036,0,IF(T1036&gt;1, IF(C1036="66", T1036*'UNIT VALUES'!$D$33*'UNIT VALUES'!$D$36,T1036*'UNIT VALUES'!$D$32*'UNIT VALUES'!$D$36),0)),0)</f>
        <v>0</v>
      </c>
      <c r="AD1036" t="str">
        <f t="shared" si="34"/>
        <v>461392</v>
      </c>
    </row>
    <row r="1037" spans="1:30" x14ac:dyDescent="0.25">
      <c r="A1037" s="176" t="s">
        <v>6655</v>
      </c>
      <c r="B1037" s="176" t="s">
        <v>2733</v>
      </c>
      <c r="C1037" s="176" t="s">
        <v>27</v>
      </c>
      <c r="D1037" s="176" t="s">
        <v>28</v>
      </c>
      <c r="E1037" s="176" t="s">
        <v>2734</v>
      </c>
      <c r="F1037" s="176" t="s">
        <v>2740</v>
      </c>
      <c r="G1037" s="176" t="s">
        <v>22</v>
      </c>
      <c r="H1037" s="176" t="s">
        <v>23</v>
      </c>
      <c r="I1037" s="176" t="s">
        <v>2741</v>
      </c>
      <c r="J1037" s="176" t="s">
        <v>4663</v>
      </c>
      <c r="K1037" s="176" t="s">
        <v>3329</v>
      </c>
      <c r="L1037" s="176" t="s">
        <v>6656</v>
      </c>
      <c r="M1037" s="177">
        <v>86332</v>
      </c>
      <c r="N1037" s="177">
        <v>81343</v>
      </c>
      <c r="O1037" s="177">
        <v>174360</v>
      </c>
      <c r="P1037" s="177">
        <v>164284</v>
      </c>
      <c r="Q1037" s="177">
        <v>19368</v>
      </c>
      <c r="R1037" s="177">
        <v>6020</v>
      </c>
      <c r="S1037" s="177">
        <v>1284</v>
      </c>
      <c r="T1037" s="24">
        <f>IF(P1037&gt;0, ROUND(IF(IF(OR(C1037="51", C1037="52", C1037="66"), (L1037*'UNIT VALUES'!$C$26)-CALCS!P1037,0)&gt;0, IF(OR(C1037="51", C1037="52", C1037="66"), (L1037*'UNIT VALUES'!$C$26)-CALCS!P1037,0), 0), 0), ROUND(IF(IF(OR(C1037="51", C1037="52", C1037="66"), (L1037*'UNIT VALUES'!$C$26)-CALCS!O1037,0)&gt;0, IF(OR(C1037="51", C1037="52", C1037="66"), (L1037*'UNIT VALUES'!$C$26)-CALCS!O1037,0), 0), 0))</f>
        <v>0</v>
      </c>
      <c r="U1037" s="25">
        <f>IF(C1037="22", (O1037*'UNIT VALUES'!$D$38)+(Q1037*'UNIT VALUES'!$D$39)+(S1037*'UNIT VALUES'!$D$40), (O1037*'UNIT VALUES'!$D$28)+(Q1037*'UNIT VALUES'!$D$29)+(S1037*'UNIT VALUES'!$D$30))</f>
        <v>1113097.8856467432</v>
      </c>
      <c r="V1037" s="25">
        <f>IF(C1037="22",(O1037*'UNIT VALUES'!$D$41)+(Q1037*'UNIT VALUES'!$D$42)+(R1037*'UNIT VALUES'!$D$43),IF(C1037="66",(Q1037*'UNIT VALUES'!$D$31)+(T1037*'UNIT VALUES'!$D$33)+(R1037*'UNIT VALUES'!$D$34),(Q1037*'UNIT VALUES'!$D$31)+(T1037*'UNIT VALUES'!$D$32)+(R1037*'UNIT VALUES'!$D$34)))</f>
        <v>817349.46222922625</v>
      </c>
      <c r="W1037" s="25">
        <f t="shared" si="33"/>
        <v>1113098</v>
      </c>
      <c r="X1037" s="30">
        <f>ROUND(IF(C1037="22", W1037*'UNIT VALUES'!$D$44, W1037*'UNIT VALUES'!$D$36), 0)</f>
        <v>973071</v>
      </c>
      <c r="Y1037" s="168">
        <f>ROUND(IF(C1037="22", IF(U1037&gt;V1037,O1037*'UNIT VALUES'!$D$38*'UNIT VALUES'!$D$44,O1037*'UNIT VALUES'!$D$41*'UNIT VALUES'!$D$44),IF(U1037&gt;V1037, O1037*'UNIT VALUES'!$D$28*'UNIT VALUES'!$D$36,0)), 0)</f>
        <v>317018</v>
      </c>
      <c r="Z1037" s="168">
        <f>ROUND(IF(C1037="22", IF(U1037&gt;V1037,Q1037*'UNIT VALUES'!$D$39*'UNIT VALUES'!$D$44,Q1037*'UNIT VALUES'!$D$42*'UNIT VALUES'!$D$44), IF(U1037&gt;V1037, Q1037*'UNIT VALUES'!$D$29*'UNIT VALUES'!$D$36, Q1037*'UNIT VALUES'!$D$31*'UNIT VALUES'!$D$36)),0)</f>
        <v>472810</v>
      </c>
      <c r="AA1037" s="168">
        <f>ROUND(IF(C1037="22", IF(U1037&gt;V1037,0,R1037*'UNIT VALUES'!$D$43*'UNIT VALUES'!$D$44),IF(CALCS!U1037&gt;CALCS!V1037,0,CALCS!R1037*'UNIT VALUES'!$D$34*'UNIT VALUES'!$D$36)), 0)</f>
        <v>0</v>
      </c>
      <c r="AB1037" s="168">
        <f>ROUND(IF(C1037="22",IF(U1037&gt;V1037,S1037*'UNIT VALUES'!$D$40*'UNIT VALUES'!$D$44,0),IF(U1037&gt;V1037,S1037*'UNIT VALUES'!$D$30*'UNIT VALUES'!$D$36)), 0)</f>
        <v>183244</v>
      </c>
      <c r="AC1037" s="168">
        <f>ROUND(IF(U1037&gt;V1037,0,IF(T1037&gt;1, IF(C1037="66", T1037*'UNIT VALUES'!$D$33*'UNIT VALUES'!$D$36,T1037*'UNIT VALUES'!$D$32*'UNIT VALUES'!$D$36),0)),0)</f>
        <v>0</v>
      </c>
      <c r="AD1037" t="str">
        <f t="shared" si="34"/>
        <v>461518</v>
      </c>
    </row>
    <row r="1038" spans="1:30" x14ac:dyDescent="0.25">
      <c r="A1038" s="176" t="s">
        <v>6657</v>
      </c>
      <c r="B1038" s="176" t="s">
        <v>2743</v>
      </c>
      <c r="C1038" s="176" t="s">
        <v>19</v>
      </c>
      <c r="D1038" s="176" t="s">
        <v>20</v>
      </c>
      <c r="E1038" s="176" t="s">
        <v>2744</v>
      </c>
      <c r="F1038" s="176" t="s">
        <v>4738</v>
      </c>
      <c r="G1038" s="176" t="s">
        <v>22</v>
      </c>
      <c r="H1038" s="176" t="s">
        <v>23</v>
      </c>
      <c r="I1038" s="176" t="s">
        <v>23</v>
      </c>
      <c r="J1038" s="176" t="s">
        <v>24</v>
      </c>
      <c r="K1038" s="176" t="s">
        <v>3352</v>
      </c>
      <c r="L1038" s="176" t="s">
        <v>4789</v>
      </c>
      <c r="M1038" s="177">
        <v>4591143</v>
      </c>
      <c r="N1038" s="177">
        <v>4591120</v>
      </c>
      <c r="O1038" s="177">
        <v>3689797</v>
      </c>
      <c r="P1038" s="177">
        <v>0</v>
      </c>
      <c r="Q1038" s="177">
        <v>580918</v>
      </c>
      <c r="R1038" s="177">
        <v>95796</v>
      </c>
      <c r="S1038" s="177">
        <v>24706</v>
      </c>
      <c r="T1038" s="24">
        <f>IF(P1038&gt;0, ROUND(IF(IF(OR(C1038="51", C1038="52", C1038="66"), (L1038*'UNIT VALUES'!$C$26)-CALCS!P1038,0)&gt;0, IF(OR(C1038="51", C1038="52", C1038="66"), (L1038*'UNIT VALUES'!$C$26)-CALCS!P1038,0), 0), 0), ROUND(IF(IF(OR(C1038="51", C1038="52", C1038="66"), (L1038*'UNIT VALUES'!$C$26)-CALCS!O1038,0)&gt;0, IF(OR(C1038="51", C1038="52", C1038="66"), (L1038*'UNIT VALUES'!$C$26)-CALCS!O1038,0), 0), 0))</f>
        <v>0</v>
      </c>
      <c r="U1038" s="25">
        <f>IF(C1038="22", (O1038*'UNIT VALUES'!$D$38)+(Q1038*'UNIT VALUES'!$D$39)+(S1038*'UNIT VALUES'!$D$40), (O1038*'UNIT VALUES'!$D$28)+(Q1038*'UNIT VALUES'!$D$29)+(S1038*'UNIT VALUES'!$D$30))</f>
        <v>32933628.612037197</v>
      </c>
      <c r="V1038" s="25">
        <f>IF(C1038="22",(O1038*'UNIT VALUES'!$D$41)+(Q1038*'UNIT VALUES'!$D$42)+(R1038*'UNIT VALUES'!$D$43),IF(C1038="66",(Q1038*'UNIT VALUES'!$D$31)+(T1038*'UNIT VALUES'!$D$33)+(R1038*'UNIT VALUES'!$D$34),(Q1038*'UNIT VALUES'!$D$31)+(T1038*'UNIT VALUES'!$D$32)+(R1038*'UNIT VALUES'!$D$34)))</f>
        <v>24711622.537114948</v>
      </c>
      <c r="W1038" s="25">
        <f t="shared" si="33"/>
        <v>32933629</v>
      </c>
      <c r="X1038" s="30">
        <f>ROUND(IF(C1038="22", W1038*'UNIT VALUES'!$D$44, W1038*'UNIT VALUES'!$D$36), 0)</f>
        <v>27398290</v>
      </c>
      <c r="Y1038" s="168">
        <f>ROUND(IF(C1038="22", IF(U1038&gt;V1038,O1038*'UNIT VALUES'!$D$38*'UNIT VALUES'!$D$44,O1038*'UNIT VALUES'!$D$41*'UNIT VALUES'!$D$44),IF(U1038&gt;V1038, O1038*'UNIT VALUES'!$D$28*'UNIT VALUES'!$D$36,0)), 0)</f>
        <v>6761200</v>
      </c>
      <c r="Z1038" s="168">
        <f>ROUND(IF(C1038="22", IF(U1038&gt;V1038,Q1038*'UNIT VALUES'!$D$39*'UNIT VALUES'!$D$44,Q1038*'UNIT VALUES'!$D$42*'UNIT VALUES'!$D$44), IF(U1038&gt;V1038, Q1038*'UNIT VALUES'!$D$29*'UNIT VALUES'!$D$36, Q1038*'UNIT VALUES'!$D$31*'UNIT VALUES'!$D$36)),0)</f>
        <v>14933384</v>
      </c>
      <c r="AA1038" s="168">
        <f>ROUND(IF(C1038="22", IF(U1038&gt;V1038,0,R1038*'UNIT VALUES'!$D$43*'UNIT VALUES'!$D$44),IF(CALCS!U1038&gt;CALCS!V1038,0,CALCS!R1038*'UNIT VALUES'!$D$34*'UNIT VALUES'!$D$36)), 0)</f>
        <v>0</v>
      </c>
      <c r="AB1038" s="168">
        <f>ROUND(IF(C1038="22",IF(U1038&gt;V1038,S1038*'UNIT VALUES'!$D$40*'UNIT VALUES'!$D$44,0),IF(U1038&gt;V1038,S1038*'UNIT VALUES'!$D$30*'UNIT VALUES'!$D$36)), 0)</f>
        <v>5703706</v>
      </c>
      <c r="AC1038" s="168">
        <f>ROUND(IF(U1038&gt;V1038,0,IF(T1038&gt;1, IF(C1038="66", T1038*'UNIT VALUES'!$D$33*'UNIT VALUES'!$D$36,T1038*'UNIT VALUES'!$D$32*'UNIT VALUES'!$D$36),0)),0)</f>
        <v>0</v>
      </c>
      <c r="AD1038" t="str">
        <f t="shared" si="34"/>
        <v>479999</v>
      </c>
    </row>
    <row r="1039" spans="1:30" x14ac:dyDescent="0.25">
      <c r="A1039" s="176" t="s">
        <v>5270</v>
      </c>
      <c r="B1039" s="176" t="s">
        <v>2743</v>
      </c>
      <c r="C1039" s="176" t="s">
        <v>27</v>
      </c>
      <c r="D1039" s="176" t="s">
        <v>28</v>
      </c>
      <c r="E1039" s="176" t="s">
        <v>2744</v>
      </c>
      <c r="F1039" s="176" t="s">
        <v>54</v>
      </c>
      <c r="G1039" s="176" t="s">
        <v>1242</v>
      </c>
      <c r="H1039" s="176" t="s">
        <v>23</v>
      </c>
      <c r="I1039" s="176" t="s">
        <v>2745</v>
      </c>
      <c r="J1039" s="176" t="s">
        <v>2746</v>
      </c>
      <c r="K1039" s="176" t="s">
        <v>3352</v>
      </c>
      <c r="L1039" s="176" t="s">
        <v>6658</v>
      </c>
      <c r="M1039" s="177">
        <v>23986</v>
      </c>
      <c r="N1039" s="177">
        <v>23986</v>
      </c>
      <c r="O1039" s="177">
        <v>27109</v>
      </c>
      <c r="P1039" s="177">
        <v>0</v>
      </c>
      <c r="Q1039" s="177">
        <v>4247</v>
      </c>
      <c r="R1039" s="177">
        <v>1575</v>
      </c>
      <c r="S1039" s="177">
        <v>209</v>
      </c>
      <c r="T1039" s="24">
        <f>IF(P1039&gt;0, ROUND(IF(IF(OR(C1039="51", C1039="52", C1039="66"), (L1039*'UNIT VALUES'!$C$26)-CALCS!P1039,0)&gt;0, IF(OR(C1039="51", C1039="52", C1039="66"), (L1039*'UNIT VALUES'!$C$26)-CALCS!P1039,0), 0), 0), ROUND(IF(IF(OR(C1039="51", C1039="52", C1039="66"), (L1039*'UNIT VALUES'!$C$26)-CALCS!O1039,0)&gt;0, IF(OR(C1039="51", C1039="52", C1039="66"), (L1039*'UNIT VALUES'!$C$26)-CALCS!O1039,0), 0), 0))</f>
        <v>667</v>
      </c>
      <c r="U1039" s="25">
        <f>IF(C1039="22", (O1039*'UNIT VALUES'!$D$38)+(Q1039*'UNIT VALUES'!$D$39)+(S1039*'UNIT VALUES'!$D$40), (O1039*'UNIT VALUES'!$D$28)+(Q1039*'UNIT VALUES'!$D$29)+(S1039*'UNIT VALUES'!$D$30))</f>
        <v>209097.73489553222</v>
      </c>
      <c r="V1039" s="25">
        <f>IF(C1039="22",(O1039*'UNIT VALUES'!$D$41)+(Q1039*'UNIT VALUES'!$D$42)+(R1039*'UNIT VALUES'!$D$43),IF(C1039="66",(Q1039*'UNIT VALUES'!$D$31)+(T1039*'UNIT VALUES'!$D$33)+(R1039*'UNIT VALUES'!$D$34),(Q1039*'UNIT VALUES'!$D$31)+(T1039*'UNIT VALUES'!$D$32)+(R1039*'UNIT VALUES'!$D$34)))</f>
        <v>208513.47738993197</v>
      </c>
      <c r="W1039" s="25">
        <f t="shared" si="33"/>
        <v>209098</v>
      </c>
      <c r="X1039" s="30">
        <f>ROUND(IF(C1039="22", W1039*'UNIT VALUES'!$D$44, W1039*'UNIT VALUES'!$D$36), 0)</f>
        <v>182794</v>
      </c>
      <c r="Y1039" s="168">
        <f>ROUND(IF(C1039="22", IF(U1039&gt;V1039,O1039*'UNIT VALUES'!$D$38*'UNIT VALUES'!$D$44,O1039*'UNIT VALUES'!$D$41*'UNIT VALUES'!$D$44),IF(U1039&gt;V1039, O1039*'UNIT VALUES'!$D$28*'UNIT VALUES'!$D$36,0)), 0)</f>
        <v>49289</v>
      </c>
      <c r="Z1039" s="168">
        <f>ROUND(IF(C1039="22", IF(U1039&gt;V1039,Q1039*'UNIT VALUES'!$D$39*'UNIT VALUES'!$D$44,Q1039*'UNIT VALUES'!$D$42*'UNIT VALUES'!$D$44), IF(U1039&gt;V1039, Q1039*'UNIT VALUES'!$D$29*'UNIT VALUES'!$D$36, Q1039*'UNIT VALUES'!$D$31*'UNIT VALUES'!$D$36)),0)</f>
        <v>103677</v>
      </c>
      <c r="AA1039" s="168">
        <f>ROUND(IF(C1039="22", IF(U1039&gt;V1039,0,R1039*'UNIT VALUES'!$D$43*'UNIT VALUES'!$D$44),IF(CALCS!U1039&gt;CALCS!V1039,0,CALCS!R1039*'UNIT VALUES'!$D$34*'UNIT VALUES'!$D$36)), 0)</f>
        <v>0</v>
      </c>
      <c r="AB1039" s="168">
        <f>ROUND(IF(C1039="22",IF(U1039&gt;V1039,S1039*'UNIT VALUES'!$D$40*'UNIT VALUES'!$D$44,0),IF(U1039&gt;V1039,S1039*'UNIT VALUES'!$D$30*'UNIT VALUES'!$D$36)), 0)</f>
        <v>29827</v>
      </c>
      <c r="AC1039" s="168">
        <f>ROUND(IF(U1039&gt;V1039,0,IF(T1039&gt;1, IF(C1039="66", T1039*'UNIT VALUES'!$D$33*'UNIT VALUES'!$D$36,T1039*'UNIT VALUES'!$D$32*'UNIT VALUES'!$D$36),0)),0)</f>
        <v>0</v>
      </c>
      <c r="AD1039" t="str">
        <f t="shared" si="34"/>
        <v>470228</v>
      </c>
    </row>
    <row r="1040" spans="1:30" x14ac:dyDescent="0.25">
      <c r="A1040" s="176" t="s">
        <v>6659</v>
      </c>
      <c r="B1040" s="176" t="s">
        <v>2743</v>
      </c>
      <c r="C1040" s="176" t="s">
        <v>27</v>
      </c>
      <c r="D1040" s="176" t="s">
        <v>28</v>
      </c>
      <c r="E1040" s="176" t="s">
        <v>2744</v>
      </c>
      <c r="F1040" s="176" t="s">
        <v>853</v>
      </c>
      <c r="G1040" s="176" t="s">
        <v>274</v>
      </c>
      <c r="H1040" s="176" t="s">
        <v>23</v>
      </c>
      <c r="I1040" s="176" t="s">
        <v>1319</v>
      </c>
      <c r="J1040" s="176" t="s">
        <v>1238</v>
      </c>
      <c r="K1040" s="176" t="s">
        <v>3352</v>
      </c>
      <c r="L1040" s="176" t="s">
        <v>6660</v>
      </c>
      <c r="M1040" s="177">
        <v>169514</v>
      </c>
      <c r="N1040" s="177">
        <v>169565</v>
      </c>
      <c r="O1040" s="177">
        <v>177571</v>
      </c>
      <c r="P1040" s="177">
        <v>0</v>
      </c>
      <c r="Q1040" s="177">
        <v>37805</v>
      </c>
      <c r="R1040" s="177">
        <v>11603</v>
      </c>
      <c r="S1040" s="177">
        <v>1018</v>
      </c>
      <c r="T1040" s="24">
        <f>IF(P1040&gt;0, ROUND(IF(IF(OR(C1040="51", C1040="52", C1040="66"), (L1040*'UNIT VALUES'!$C$26)-CALCS!P1040,0)&gt;0, IF(OR(C1040="51", C1040="52", C1040="66"), (L1040*'UNIT VALUES'!$C$26)-CALCS!P1040,0), 0), 0), ROUND(IF(IF(OR(C1040="51", C1040="52", C1040="66"), (L1040*'UNIT VALUES'!$C$26)-CALCS!O1040,0)&gt;0, IF(OR(C1040="51", C1040="52", C1040="66"), (L1040*'UNIT VALUES'!$C$26)-CALCS!O1040,0), 0), 0))</f>
        <v>27817</v>
      </c>
      <c r="U1040" s="25">
        <f>IF(C1040="22", (O1040*'UNIT VALUES'!$D$38)+(Q1040*'UNIT VALUES'!$D$39)+(S1040*'UNIT VALUES'!$D$40), (O1040*'UNIT VALUES'!$D$28)+(Q1040*'UNIT VALUES'!$D$29)+(S1040*'UNIT VALUES'!$D$30))</f>
        <v>1591201.6812882046</v>
      </c>
      <c r="V1040" s="25">
        <f>IF(C1040="22",(O1040*'UNIT VALUES'!$D$41)+(Q1040*'UNIT VALUES'!$D$42)+(R1040*'UNIT VALUES'!$D$43),IF(C1040="66",(Q1040*'UNIT VALUES'!$D$31)+(T1040*'UNIT VALUES'!$D$33)+(R1040*'UNIT VALUES'!$D$34),(Q1040*'UNIT VALUES'!$D$31)+(T1040*'UNIT VALUES'!$D$32)+(R1040*'UNIT VALUES'!$D$34)))</f>
        <v>1934250.7449494158</v>
      </c>
      <c r="W1040" s="25">
        <f t="shared" si="33"/>
        <v>1934251</v>
      </c>
      <c r="X1040" s="30">
        <f>ROUND(IF(C1040="22", W1040*'UNIT VALUES'!$D$44, W1040*'UNIT VALUES'!$D$36), 0)</f>
        <v>1690923</v>
      </c>
      <c r="Y1040" s="168">
        <f>ROUND(IF(C1040="22", IF(U1040&gt;V1040,O1040*'UNIT VALUES'!$D$38*'UNIT VALUES'!$D$44,O1040*'UNIT VALUES'!$D$41*'UNIT VALUES'!$D$44),IF(U1040&gt;V1040, O1040*'UNIT VALUES'!$D$28*'UNIT VALUES'!$D$36,0)), 0)</f>
        <v>0</v>
      </c>
      <c r="Z1040" s="168">
        <f>ROUND(IF(C1040="22", IF(U1040&gt;V1040,Q1040*'UNIT VALUES'!$D$39*'UNIT VALUES'!$D$44,Q1040*'UNIT VALUES'!$D$42*'UNIT VALUES'!$D$44), IF(U1040&gt;V1040, Q1040*'UNIT VALUES'!$D$29*'UNIT VALUES'!$D$36, Q1040*'UNIT VALUES'!$D$31*'UNIT VALUES'!$D$36)),0)</f>
        <v>553735</v>
      </c>
      <c r="AA1040" s="168">
        <f>ROUND(IF(C1040="22", IF(U1040&gt;V1040,0,R1040*'UNIT VALUES'!$D$43*'UNIT VALUES'!$D$44),IF(CALCS!U1040&gt;CALCS!V1040,0,CALCS!R1040*'UNIT VALUES'!$D$34*'UNIT VALUES'!$D$36)), 0)</f>
        <v>830408</v>
      </c>
      <c r="AB1040" s="168">
        <f>ROUND(IF(C1040="22",IF(U1040&gt;V1040,S1040*'UNIT VALUES'!$D$40*'UNIT VALUES'!$D$44,0),IF(U1040&gt;V1040,S1040*'UNIT VALUES'!$D$30*'UNIT VALUES'!$D$36)), 0)</f>
        <v>0</v>
      </c>
      <c r="AC1040" s="168">
        <f>ROUND(IF(U1040&gt;V1040,0,IF(T1040&gt;1, IF(C1040="66", T1040*'UNIT VALUES'!$D$33*'UNIT VALUES'!$D$36,T1040*'UNIT VALUES'!$D$32*'UNIT VALUES'!$D$36),0)),0)</f>
        <v>306780</v>
      </c>
      <c r="AD1040" t="str">
        <f t="shared" si="34"/>
        <v>470336</v>
      </c>
    </row>
    <row r="1041" spans="1:30" x14ac:dyDescent="0.25">
      <c r="A1041" s="176" t="s">
        <v>6661</v>
      </c>
      <c r="B1041" s="176" t="s">
        <v>2743</v>
      </c>
      <c r="C1041" s="176" t="s">
        <v>27</v>
      </c>
      <c r="D1041" s="176" t="s">
        <v>28</v>
      </c>
      <c r="E1041" s="176" t="s">
        <v>2744</v>
      </c>
      <c r="F1041" s="176" t="s">
        <v>1623</v>
      </c>
      <c r="G1041" s="176" t="s">
        <v>95</v>
      </c>
      <c r="H1041" s="176" t="s">
        <v>23</v>
      </c>
      <c r="I1041" s="176" t="s">
        <v>2749</v>
      </c>
      <c r="J1041" s="176" t="s">
        <v>1564</v>
      </c>
      <c r="K1041" s="176" t="s">
        <v>3352</v>
      </c>
      <c r="L1041" s="176" t="s">
        <v>6662</v>
      </c>
      <c r="M1041" s="177">
        <v>60591</v>
      </c>
      <c r="N1041" s="177">
        <v>54777</v>
      </c>
      <c r="O1041" s="177">
        <v>150287</v>
      </c>
      <c r="P1041" s="177">
        <v>0</v>
      </c>
      <c r="Q1041" s="177">
        <v>24421</v>
      </c>
      <c r="R1041" s="177">
        <v>1591</v>
      </c>
      <c r="S1041" s="177">
        <v>1369</v>
      </c>
      <c r="T1041" s="24">
        <f>IF(P1041&gt;0, ROUND(IF(IF(OR(C1041="51", C1041="52", C1041="66"), (L1041*'UNIT VALUES'!$C$26)-CALCS!P1041,0)&gt;0, IF(OR(C1041="51", C1041="52", C1041="66"), (L1041*'UNIT VALUES'!$C$26)-CALCS!P1041,0), 0), 0), ROUND(IF(IF(OR(C1041="51", C1041="52", C1041="66"), (L1041*'UNIT VALUES'!$C$26)-CALCS!O1041,0)&gt;0, IF(OR(C1041="51", C1041="52", C1041="66"), (L1041*'UNIT VALUES'!$C$26)-CALCS!O1041,0), 0), 0))</f>
        <v>0</v>
      </c>
      <c r="U1041" s="25">
        <f>IF(C1041="22", (O1041*'UNIT VALUES'!$D$38)+(Q1041*'UNIT VALUES'!$D$39)+(S1041*'UNIT VALUES'!$D$40), (O1041*'UNIT VALUES'!$D$28)+(Q1041*'UNIT VALUES'!$D$29)+(S1041*'UNIT VALUES'!$D$30))</f>
        <v>1218010.7982867975</v>
      </c>
      <c r="V1041" s="25">
        <f>IF(C1041="22",(O1041*'UNIT VALUES'!$D$41)+(Q1041*'UNIT VALUES'!$D$42)+(R1041*'UNIT VALUES'!$D$43),IF(C1041="66",(Q1041*'UNIT VALUES'!$D$31)+(T1041*'UNIT VALUES'!$D$33)+(R1041*'UNIT VALUES'!$D$34),(Q1041*'UNIT VALUES'!$D$31)+(T1041*'UNIT VALUES'!$D$32)+(R1041*'UNIT VALUES'!$D$34)))</f>
        <v>539422.01574428694</v>
      </c>
      <c r="W1041" s="25">
        <f t="shared" si="33"/>
        <v>1218011</v>
      </c>
      <c r="X1041" s="30">
        <f>ROUND(IF(C1041="22", W1041*'UNIT VALUES'!$D$44, W1041*'UNIT VALUES'!$D$36), 0)</f>
        <v>1064786</v>
      </c>
      <c r="Y1041" s="168">
        <f>ROUND(IF(C1041="22", IF(U1041&gt;V1041,O1041*'UNIT VALUES'!$D$38*'UNIT VALUES'!$D$44,O1041*'UNIT VALUES'!$D$41*'UNIT VALUES'!$D$44),IF(U1041&gt;V1041, O1041*'UNIT VALUES'!$D$28*'UNIT VALUES'!$D$36,0)), 0)</f>
        <v>273249</v>
      </c>
      <c r="Z1041" s="168">
        <f>ROUND(IF(C1041="22", IF(U1041&gt;V1041,Q1041*'UNIT VALUES'!$D$39*'UNIT VALUES'!$D$44,Q1041*'UNIT VALUES'!$D$42*'UNIT VALUES'!$D$44), IF(U1041&gt;V1041, Q1041*'UNIT VALUES'!$D$29*'UNIT VALUES'!$D$36, Q1041*'UNIT VALUES'!$D$31*'UNIT VALUES'!$D$36)),0)</f>
        <v>596163</v>
      </c>
      <c r="AA1041" s="168">
        <f>ROUND(IF(C1041="22", IF(U1041&gt;V1041,0,R1041*'UNIT VALUES'!$D$43*'UNIT VALUES'!$D$44),IF(CALCS!U1041&gt;CALCS!V1041,0,CALCS!R1041*'UNIT VALUES'!$D$34*'UNIT VALUES'!$D$36)), 0)</f>
        <v>0</v>
      </c>
      <c r="AB1041" s="168">
        <f>ROUND(IF(C1041="22",IF(U1041&gt;V1041,S1041*'UNIT VALUES'!$D$40*'UNIT VALUES'!$D$44,0),IF(U1041&gt;V1041,S1041*'UNIT VALUES'!$D$30*'UNIT VALUES'!$D$36)), 0)</f>
        <v>195374</v>
      </c>
      <c r="AC1041" s="168">
        <f>ROUND(IF(U1041&gt;V1041,0,IF(T1041&gt;1, IF(C1041="66", T1041*'UNIT VALUES'!$D$33*'UNIT VALUES'!$D$36,T1041*'UNIT VALUES'!$D$32*'UNIT VALUES'!$D$36),0)),0)</f>
        <v>0</v>
      </c>
      <c r="AD1041" t="str">
        <f t="shared" si="34"/>
        <v>470354</v>
      </c>
    </row>
    <row r="1042" spans="1:30" x14ac:dyDescent="0.25">
      <c r="A1042" s="176" t="s">
        <v>6352</v>
      </c>
      <c r="B1042" s="176" t="s">
        <v>2743</v>
      </c>
      <c r="C1042" s="176" t="s">
        <v>27</v>
      </c>
      <c r="D1042" s="176" t="s">
        <v>28</v>
      </c>
      <c r="E1042" s="176" t="s">
        <v>2744</v>
      </c>
      <c r="F1042" s="176" t="s">
        <v>2750</v>
      </c>
      <c r="G1042" s="176" t="s">
        <v>886</v>
      </c>
      <c r="H1042" s="176" t="s">
        <v>23</v>
      </c>
      <c r="I1042" s="176" t="s">
        <v>2751</v>
      </c>
      <c r="J1042" s="176" t="s">
        <v>2752</v>
      </c>
      <c r="K1042" s="176" t="s">
        <v>3352</v>
      </c>
      <c r="L1042" s="176" t="s">
        <v>6663</v>
      </c>
      <c r="M1042" s="177">
        <v>0</v>
      </c>
      <c r="N1042" s="177">
        <v>0</v>
      </c>
      <c r="O1042" s="177">
        <v>44271</v>
      </c>
      <c r="P1042" s="177">
        <v>0</v>
      </c>
      <c r="Q1042" s="177">
        <v>9961</v>
      </c>
      <c r="R1042" s="177">
        <v>1317</v>
      </c>
      <c r="S1042" s="177">
        <v>459</v>
      </c>
      <c r="T1042" s="24">
        <f>IF(P1042&gt;0, ROUND(IF(IF(OR(C1042="51", C1042="52", C1042="66"), (L1042*'UNIT VALUES'!$C$26)-CALCS!P1042,0)&gt;0, IF(OR(C1042="51", C1042="52", C1042="66"), (L1042*'UNIT VALUES'!$C$26)-CALCS!P1042,0), 0), 0), ROUND(IF(IF(OR(C1042="51", C1042="52", C1042="66"), (L1042*'UNIT VALUES'!$C$26)-CALCS!O1042,0)&gt;0, IF(OR(C1042="51", C1042="52", C1042="66"), (L1042*'UNIT VALUES'!$C$26)-CALCS!O1042,0), 0), 0))</f>
        <v>0</v>
      </c>
      <c r="U1042" s="25">
        <f>IF(C1042="22", (O1042*'UNIT VALUES'!$D$38)+(Q1042*'UNIT VALUES'!$D$39)+(S1042*'UNIT VALUES'!$D$40), (O1042*'UNIT VALUES'!$D$28)+(Q1042*'UNIT VALUES'!$D$29)+(S1042*'UNIT VALUES'!$D$30))</f>
        <v>445166.48074820265</v>
      </c>
      <c r="V1042" s="25">
        <f>IF(C1042="22",(O1042*'UNIT VALUES'!$D$41)+(Q1042*'UNIT VALUES'!$D$42)+(R1042*'UNIT VALUES'!$D$43),IF(C1042="66",(Q1042*'UNIT VALUES'!$D$31)+(T1042*'UNIT VALUES'!$D$33)+(R1042*'UNIT VALUES'!$D$34),(Q1042*'UNIT VALUES'!$D$31)+(T1042*'UNIT VALUES'!$D$32)+(R1042*'UNIT VALUES'!$D$34)))</f>
        <v>274714.63009249663</v>
      </c>
      <c r="W1042" s="25">
        <f t="shared" si="33"/>
        <v>445166</v>
      </c>
      <c r="X1042" s="30">
        <f>ROUND(IF(C1042="22", W1042*'UNIT VALUES'!$D$44, W1042*'UNIT VALUES'!$D$36), 0)+2</f>
        <v>389166</v>
      </c>
      <c r="Y1042" s="168">
        <f>ROUND(IF(C1042="22", IF(U1042&gt;V1042,O1042*'UNIT VALUES'!$D$38*'UNIT VALUES'!$D$44,O1042*'UNIT VALUES'!$D$41*'UNIT VALUES'!$D$44),IF(U1042&gt;V1042, O1042*'UNIT VALUES'!$D$28*'UNIT VALUES'!$D$36,0)), 0)</f>
        <v>80493</v>
      </c>
      <c r="Z1042" s="168">
        <f>ROUND(IF(C1042="22", IF(U1042&gt;V1042,Q1042*'UNIT VALUES'!$D$39*'UNIT VALUES'!$D$44,Q1042*'UNIT VALUES'!$D$42*'UNIT VALUES'!$D$44), IF(U1042&gt;V1042, Q1042*'UNIT VALUES'!$D$29*'UNIT VALUES'!$D$36, Q1042*'UNIT VALUES'!$D$31*'UNIT VALUES'!$D$36)),0)</f>
        <v>243167</v>
      </c>
      <c r="AA1042" s="168">
        <f>ROUND(IF(C1042="22", IF(U1042&gt;V1042,0,R1042*'UNIT VALUES'!$D$43*'UNIT VALUES'!$D$44),IF(CALCS!U1042&gt;CALCS!V1042,0,CALCS!R1042*'UNIT VALUES'!$D$34*'UNIT VALUES'!$D$36)), 0)</f>
        <v>0</v>
      </c>
      <c r="AB1042" s="168">
        <f>ROUND(IF(C1042="22",IF(U1042&gt;V1042,S1042*'UNIT VALUES'!$D$40*'UNIT VALUES'!$D$44,0),IF(U1042&gt;V1042,S1042*'UNIT VALUES'!$D$30*'UNIT VALUES'!$D$36)), 0)</f>
        <v>65505</v>
      </c>
      <c r="AC1042" s="168">
        <f>ROUND(IF(U1042&gt;V1042,0,IF(T1042&gt;1, IF(C1042="66", T1042*'UNIT VALUES'!$D$33*'UNIT VALUES'!$D$36,T1042*'UNIT VALUES'!$D$32*'UNIT VALUES'!$D$36),0)),0)</f>
        <v>0</v>
      </c>
      <c r="AD1042" t="str">
        <f t="shared" si="34"/>
        <v>470360</v>
      </c>
    </row>
    <row r="1043" spans="1:30" x14ac:dyDescent="0.25">
      <c r="A1043" s="176" t="s">
        <v>6664</v>
      </c>
      <c r="B1043" s="176" t="s">
        <v>2743</v>
      </c>
      <c r="C1043" s="176" t="s">
        <v>27</v>
      </c>
      <c r="D1043" s="176" t="s">
        <v>28</v>
      </c>
      <c r="E1043" s="176" t="s">
        <v>2744</v>
      </c>
      <c r="F1043" s="176" t="s">
        <v>808</v>
      </c>
      <c r="G1043" s="176" t="s">
        <v>2754</v>
      </c>
      <c r="H1043" s="176" t="s">
        <v>23</v>
      </c>
      <c r="I1043" s="176" t="s">
        <v>2755</v>
      </c>
      <c r="J1043" s="176" t="s">
        <v>2756</v>
      </c>
      <c r="K1043" s="176" t="s">
        <v>3352</v>
      </c>
      <c r="L1043" s="176" t="s">
        <v>6665</v>
      </c>
      <c r="M1043" s="177">
        <v>0</v>
      </c>
      <c r="N1043" s="177">
        <v>0</v>
      </c>
      <c r="O1043" s="177">
        <v>74794</v>
      </c>
      <c r="P1043" s="177">
        <v>0</v>
      </c>
      <c r="Q1043" s="177">
        <v>4681</v>
      </c>
      <c r="R1043" s="177">
        <v>485</v>
      </c>
      <c r="S1043" s="177">
        <v>477</v>
      </c>
      <c r="T1043" s="24">
        <f>IF(P1043&gt;0, ROUND(IF(IF(OR(C1043="51", C1043="52", C1043="66"), (L1043*'UNIT VALUES'!$C$26)-CALCS!P1043,0)&gt;0, IF(OR(C1043="51", C1043="52", C1043="66"), (L1043*'UNIT VALUES'!$C$26)-CALCS!P1043,0), 0), 0), ROUND(IF(IF(OR(C1043="51", C1043="52", C1043="66"), (L1043*'UNIT VALUES'!$C$26)-CALCS!O1043,0)&gt;0, IF(OR(C1043="51", C1043="52", C1043="66"), (L1043*'UNIT VALUES'!$C$26)-CALCS!O1043,0), 0), 0))</f>
        <v>0</v>
      </c>
      <c r="U1043" s="25">
        <f>IF(C1043="22", (O1043*'UNIT VALUES'!$D$38)+(Q1043*'UNIT VALUES'!$D$39)+(S1043*'UNIT VALUES'!$D$40), (O1043*'UNIT VALUES'!$D$28)+(Q1043*'UNIT VALUES'!$D$29)+(S1043*'UNIT VALUES'!$D$30))</f>
        <v>364144.19657143357</v>
      </c>
      <c r="V1043" s="25">
        <f>IF(C1043="22",(O1043*'UNIT VALUES'!$D$41)+(Q1043*'UNIT VALUES'!$D$42)+(R1043*'UNIT VALUES'!$D$43),IF(C1043="66",(Q1043*'UNIT VALUES'!$D$31)+(T1043*'UNIT VALUES'!$D$33)+(R1043*'UNIT VALUES'!$D$34),(Q1043*'UNIT VALUES'!$D$31)+(T1043*'UNIT VALUES'!$D$32)+(R1043*'UNIT VALUES'!$D$34)))</f>
        <v>118135.26130402632</v>
      </c>
      <c r="W1043" s="25">
        <f t="shared" si="33"/>
        <v>364144</v>
      </c>
      <c r="X1043" s="30">
        <f>ROUND(IF(C1043="22", W1043*'UNIT VALUES'!$D$44, W1043*'UNIT VALUES'!$D$36), 0)</f>
        <v>318335</v>
      </c>
      <c r="Y1043" s="168">
        <f>ROUND(IF(C1043="22", IF(U1043&gt;V1043,O1043*'UNIT VALUES'!$D$38*'UNIT VALUES'!$D$44,O1043*'UNIT VALUES'!$D$41*'UNIT VALUES'!$D$44),IF(U1043&gt;V1043, O1043*'UNIT VALUES'!$D$28*'UNIT VALUES'!$D$36,0)), 0)</f>
        <v>135989</v>
      </c>
      <c r="Z1043" s="168">
        <f>ROUND(IF(C1043="22", IF(U1043&gt;V1043,Q1043*'UNIT VALUES'!$D$39*'UNIT VALUES'!$D$44,Q1043*'UNIT VALUES'!$D$42*'UNIT VALUES'!$D$44), IF(U1043&gt;V1043, Q1043*'UNIT VALUES'!$D$29*'UNIT VALUES'!$D$36, Q1043*'UNIT VALUES'!$D$31*'UNIT VALUES'!$D$36)),0)</f>
        <v>114272</v>
      </c>
      <c r="AA1043" s="168">
        <f>ROUND(IF(C1043="22", IF(U1043&gt;V1043,0,R1043*'UNIT VALUES'!$D$43*'UNIT VALUES'!$D$44),IF(CALCS!U1043&gt;CALCS!V1043,0,CALCS!R1043*'UNIT VALUES'!$D$34*'UNIT VALUES'!$D$36)), 0)</f>
        <v>0</v>
      </c>
      <c r="AB1043" s="168">
        <f>ROUND(IF(C1043="22",IF(U1043&gt;V1043,S1043*'UNIT VALUES'!$D$40*'UNIT VALUES'!$D$44,0),IF(U1043&gt;V1043,S1043*'UNIT VALUES'!$D$30*'UNIT VALUES'!$D$36)), 0)</f>
        <v>68074</v>
      </c>
      <c r="AC1043" s="168">
        <f>ROUND(IF(U1043&gt;V1043,0,IF(T1043&gt;1, IF(C1043="66", T1043*'UNIT VALUES'!$D$33*'UNIT VALUES'!$D$36,T1043*'UNIT VALUES'!$D$32*'UNIT VALUES'!$D$36),0)),0)</f>
        <v>0</v>
      </c>
      <c r="AD1043" t="str">
        <f t="shared" si="34"/>
        <v>470672</v>
      </c>
    </row>
    <row r="1044" spans="1:30" x14ac:dyDescent="0.25">
      <c r="A1044" s="176" t="s">
        <v>6666</v>
      </c>
      <c r="B1044" s="176" t="s">
        <v>2743</v>
      </c>
      <c r="C1044" s="176" t="s">
        <v>47</v>
      </c>
      <c r="D1044" s="176" t="s">
        <v>48</v>
      </c>
      <c r="E1044" s="176" t="s">
        <v>2744</v>
      </c>
      <c r="F1044" s="176" t="s">
        <v>2757</v>
      </c>
      <c r="G1044" s="176" t="s">
        <v>2474</v>
      </c>
      <c r="H1044" s="176" t="s">
        <v>23</v>
      </c>
      <c r="I1044" s="176" t="s">
        <v>2758</v>
      </c>
      <c r="J1044" s="176" t="s">
        <v>2756</v>
      </c>
      <c r="K1044" s="176" t="s">
        <v>3352</v>
      </c>
      <c r="L1044" s="176" t="s">
        <v>4878</v>
      </c>
      <c r="M1044" s="177">
        <v>0</v>
      </c>
      <c r="N1044" s="177">
        <v>0</v>
      </c>
      <c r="O1044" s="177">
        <v>57050</v>
      </c>
      <c r="P1044" s="177">
        <v>0</v>
      </c>
      <c r="Q1044" s="177">
        <v>3577</v>
      </c>
      <c r="R1044" s="177">
        <v>176</v>
      </c>
      <c r="S1044" s="177">
        <v>115</v>
      </c>
      <c r="T1044" s="24">
        <f>IF(P1044&gt;0, ROUND(IF(IF(OR(C1044="51", C1044="52", C1044="66"), (L1044*'UNIT VALUES'!$C$26)-CALCS!P1044,0)&gt;0, IF(OR(C1044="51", C1044="52", C1044="66"), (L1044*'UNIT VALUES'!$C$26)-CALCS!P1044,0), 0), 0), ROUND(IF(IF(OR(C1044="51", C1044="52", C1044="66"), (L1044*'UNIT VALUES'!$C$26)-CALCS!O1044,0)&gt;0, IF(OR(C1044="51", C1044="52", C1044="66"), (L1044*'UNIT VALUES'!$C$26)-CALCS!O1044,0), 0), 0))</f>
        <v>0</v>
      </c>
      <c r="U1044" s="25">
        <f>IF(C1044="22", (O1044*'UNIT VALUES'!$D$38)+(Q1044*'UNIT VALUES'!$D$39)+(S1044*'UNIT VALUES'!$D$40), (O1044*'UNIT VALUES'!$D$28)+(Q1044*'UNIT VALUES'!$D$29)+(S1044*'UNIT VALUES'!$D$30))</f>
        <v>237314.44591355044</v>
      </c>
      <c r="V1044" s="25">
        <f>IF(C1044="22",(O1044*'UNIT VALUES'!$D$41)+(Q1044*'UNIT VALUES'!$D$42)+(R1044*'UNIT VALUES'!$D$43),IF(C1044="66",(Q1044*'UNIT VALUES'!$D$31)+(T1044*'UNIT VALUES'!$D$33)+(R1044*'UNIT VALUES'!$D$34),(Q1044*'UNIT VALUES'!$D$31)+(T1044*'UNIT VALUES'!$D$32)+(R1044*'UNIT VALUES'!$D$34)))</f>
        <v>74340.886794687947</v>
      </c>
      <c r="W1044" s="25">
        <f t="shared" si="33"/>
        <v>237314</v>
      </c>
      <c r="X1044" s="30">
        <f>ROUND(IF(C1044="22", W1044*'UNIT VALUES'!$D$44, W1044*'UNIT VALUES'!$D$36), 0)</f>
        <v>207460</v>
      </c>
      <c r="Y1044" s="168">
        <f>ROUND(IF(C1044="22", IF(U1044&gt;V1044,O1044*'UNIT VALUES'!$D$38*'UNIT VALUES'!$D$44,O1044*'UNIT VALUES'!$D$41*'UNIT VALUES'!$D$44),IF(U1044&gt;V1044, O1044*'UNIT VALUES'!$D$28*'UNIT VALUES'!$D$36,0)), 0)</f>
        <v>103727</v>
      </c>
      <c r="Z1044" s="168">
        <f>ROUND(IF(C1044="22", IF(U1044&gt;V1044,Q1044*'UNIT VALUES'!$D$39*'UNIT VALUES'!$D$44,Q1044*'UNIT VALUES'!$D$42*'UNIT VALUES'!$D$44), IF(U1044&gt;V1044, Q1044*'UNIT VALUES'!$D$29*'UNIT VALUES'!$D$36, Q1044*'UNIT VALUES'!$D$31*'UNIT VALUES'!$D$36)),0)</f>
        <v>87321</v>
      </c>
      <c r="AA1044" s="168">
        <f>ROUND(IF(C1044="22", IF(U1044&gt;V1044,0,R1044*'UNIT VALUES'!$D$43*'UNIT VALUES'!$D$44),IF(CALCS!U1044&gt;CALCS!V1044,0,CALCS!R1044*'UNIT VALUES'!$D$34*'UNIT VALUES'!$D$36)), 0)</f>
        <v>0</v>
      </c>
      <c r="AB1044" s="168">
        <f>ROUND(IF(C1044="22",IF(U1044&gt;V1044,S1044*'UNIT VALUES'!$D$40*'UNIT VALUES'!$D$44,0),IF(U1044&gt;V1044,S1044*'UNIT VALUES'!$D$30*'UNIT VALUES'!$D$36)), 0)</f>
        <v>16412</v>
      </c>
      <c r="AC1044" s="168">
        <f>ROUND(IF(U1044&gt;V1044,0,IF(T1044&gt;1, IF(C1044="66", T1044*'UNIT VALUES'!$D$33*'UNIT VALUES'!$D$36,T1044*'UNIT VALUES'!$D$32*'UNIT VALUES'!$D$36),0)),0)</f>
        <v>0</v>
      </c>
      <c r="AD1044" t="str">
        <f t="shared" si="34"/>
        <v>470834</v>
      </c>
    </row>
    <row r="1045" spans="1:30" x14ac:dyDescent="0.25">
      <c r="A1045" s="176" t="s">
        <v>5903</v>
      </c>
      <c r="B1045" s="176" t="s">
        <v>2743</v>
      </c>
      <c r="C1045" s="176" t="s">
        <v>27</v>
      </c>
      <c r="D1045" s="176" t="s">
        <v>28</v>
      </c>
      <c r="E1045" s="176" t="s">
        <v>2744</v>
      </c>
      <c r="F1045" s="176" t="s">
        <v>1586</v>
      </c>
      <c r="G1045" s="176" t="s">
        <v>322</v>
      </c>
      <c r="H1045" s="176" t="s">
        <v>23</v>
      </c>
      <c r="I1045" s="176" t="s">
        <v>2759</v>
      </c>
      <c r="J1045" s="176" t="s">
        <v>2760</v>
      </c>
      <c r="K1045" s="176" t="s">
        <v>3352</v>
      </c>
      <c r="L1045" s="176" t="s">
        <v>6667</v>
      </c>
      <c r="M1045" s="177">
        <v>49258</v>
      </c>
      <c r="N1045" s="177">
        <v>49131</v>
      </c>
      <c r="O1045" s="177">
        <v>67005</v>
      </c>
      <c r="P1045" s="177">
        <v>0</v>
      </c>
      <c r="Q1045" s="177">
        <v>15275</v>
      </c>
      <c r="R1045" s="177">
        <v>2209</v>
      </c>
      <c r="S1045" s="177">
        <v>343</v>
      </c>
      <c r="T1045" s="24">
        <f>IF(P1045&gt;0, ROUND(IF(IF(OR(C1045="51", C1045="52", C1045="66"), (L1045*'UNIT VALUES'!$C$26)-CALCS!P1045,0)&gt;0, IF(OR(C1045="51", C1045="52", C1045="66"), (L1045*'UNIT VALUES'!$C$26)-CALCS!P1045,0), 0), 0), ROUND(IF(IF(OR(C1045="51", C1045="52", C1045="66"), (L1045*'UNIT VALUES'!$C$26)-CALCS!O1045,0)&gt;0, IF(OR(C1045="51", C1045="52", C1045="66"), (L1045*'UNIT VALUES'!$C$26)-CALCS!O1045,0), 0), 0))</f>
        <v>0</v>
      </c>
      <c r="U1045" s="25">
        <f>IF(C1045="22", (O1045*'UNIT VALUES'!$D$38)+(Q1045*'UNIT VALUES'!$D$39)+(S1045*'UNIT VALUES'!$D$40), (O1045*'UNIT VALUES'!$D$28)+(Q1045*'UNIT VALUES'!$D$29)+(S1045*'UNIT VALUES'!$D$30))</f>
        <v>621904.58868443407</v>
      </c>
      <c r="V1045" s="25">
        <f>IF(C1045="22",(O1045*'UNIT VALUES'!$D$41)+(Q1045*'UNIT VALUES'!$D$42)+(R1045*'UNIT VALUES'!$D$43),IF(C1045="66",(Q1045*'UNIT VALUES'!$D$31)+(T1045*'UNIT VALUES'!$D$33)+(R1045*'UNIT VALUES'!$D$34),(Q1045*'UNIT VALUES'!$D$31)+(T1045*'UNIT VALUES'!$D$32)+(R1045*'UNIT VALUES'!$D$34)))</f>
        <v>436775.69858921273</v>
      </c>
      <c r="W1045" s="25">
        <f t="shared" si="33"/>
        <v>621905</v>
      </c>
      <c r="X1045" s="30">
        <f>ROUND(IF(C1045="22", W1045*'UNIT VALUES'!$D$44, W1045*'UNIT VALUES'!$D$36), 0)</f>
        <v>543670</v>
      </c>
      <c r="Y1045" s="168">
        <f>ROUND(IF(C1045="22", IF(U1045&gt;V1045,O1045*'UNIT VALUES'!$D$38*'UNIT VALUES'!$D$44,O1045*'UNIT VALUES'!$D$41*'UNIT VALUES'!$D$44),IF(U1045&gt;V1045, O1045*'UNIT VALUES'!$D$28*'UNIT VALUES'!$D$36,0)), 0)</f>
        <v>121827</v>
      </c>
      <c r="Z1045" s="168">
        <f>ROUND(IF(C1045="22", IF(U1045&gt;V1045,Q1045*'UNIT VALUES'!$D$39*'UNIT VALUES'!$D$44,Q1045*'UNIT VALUES'!$D$42*'UNIT VALUES'!$D$44), IF(U1045&gt;V1045, Q1045*'UNIT VALUES'!$D$29*'UNIT VALUES'!$D$36, Q1045*'UNIT VALUES'!$D$31*'UNIT VALUES'!$D$36)),0)</f>
        <v>372892</v>
      </c>
      <c r="AA1045" s="168">
        <f>ROUND(IF(C1045="22", IF(U1045&gt;V1045,0,R1045*'UNIT VALUES'!$D$43*'UNIT VALUES'!$D$44),IF(CALCS!U1045&gt;CALCS!V1045,0,CALCS!R1045*'UNIT VALUES'!$D$34*'UNIT VALUES'!$D$36)), 0)</f>
        <v>0</v>
      </c>
      <c r="AB1045" s="168">
        <f>ROUND(IF(C1045="22",IF(U1045&gt;V1045,S1045*'UNIT VALUES'!$D$40*'UNIT VALUES'!$D$44,0),IF(U1045&gt;V1045,S1045*'UNIT VALUES'!$D$30*'UNIT VALUES'!$D$36)), 0)</f>
        <v>48951</v>
      </c>
      <c r="AC1045" s="168">
        <f>ROUND(IF(U1045&gt;V1045,0,IF(T1045&gt;1, IF(C1045="66", T1045*'UNIT VALUES'!$D$33*'UNIT VALUES'!$D$36,T1045*'UNIT VALUES'!$D$32*'UNIT VALUES'!$D$36),0)),0)</f>
        <v>0</v>
      </c>
      <c r="AD1045" t="str">
        <f t="shared" si="34"/>
        <v>470924</v>
      </c>
    </row>
    <row r="1046" spans="1:30" x14ac:dyDescent="0.25">
      <c r="A1046" s="176" t="s">
        <v>6668</v>
      </c>
      <c r="B1046" s="176" t="s">
        <v>2743</v>
      </c>
      <c r="C1046" s="176" t="s">
        <v>27</v>
      </c>
      <c r="D1046" s="176" t="s">
        <v>28</v>
      </c>
      <c r="E1046" s="176" t="s">
        <v>2744</v>
      </c>
      <c r="F1046" s="176" t="s">
        <v>971</v>
      </c>
      <c r="G1046" s="176" t="s">
        <v>22</v>
      </c>
      <c r="H1046" s="176" t="s">
        <v>23</v>
      </c>
      <c r="I1046" s="176" t="s">
        <v>2762</v>
      </c>
      <c r="J1046" s="176" t="s">
        <v>2755</v>
      </c>
      <c r="K1046" s="176" t="s">
        <v>3352</v>
      </c>
      <c r="L1046" s="176" t="s">
        <v>6669</v>
      </c>
      <c r="M1046" s="177">
        <v>45636</v>
      </c>
      <c r="N1046" s="177">
        <v>39753</v>
      </c>
      <c r="O1046" s="177">
        <v>66677</v>
      </c>
      <c r="P1046" s="177">
        <v>58082</v>
      </c>
      <c r="Q1046" s="177">
        <v>14203</v>
      </c>
      <c r="R1046" s="177">
        <v>3037</v>
      </c>
      <c r="S1046" s="177">
        <v>324</v>
      </c>
      <c r="T1046" s="24">
        <f>IF(P1046&gt;0, ROUND(IF(IF(OR(C1046="51", C1046="52", C1046="66"), (L1046*'UNIT VALUES'!$C$26)-CALCS!P1046,0)&gt;0, IF(OR(C1046="51", C1046="52", C1046="66"), (L1046*'UNIT VALUES'!$C$26)-CALCS!P1046,0), 0), 0), ROUND(IF(IF(OR(C1046="51", C1046="52", C1046="66"), (L1046*'UNIT VALUES'!$C$26)-CALCS!O1046,0)&gt;0, IF(OR(C1046="51", C1046="52", C1046="66"), (L1046*'UNIT VALUES'!$C$26)-CALCS!O1046,0), 0), 0))</f>
        <v>0</v>
      </c>
      <c r="U1046" s="25">
        <f>IF(C1046="22", (O1046*'UNIT VALUES'!$D$38)+(Q1046*'UNIT VALUES'!$D$39)+(S1046*'UNIT VALUES'!$D$40), (O1046*'UNIT VALUES'!$D$28)+(Q1046*'UNIT VALUES'!$D$29)+(S1046*'UNIT VALUES'!$D$30))</f>
        <v>588185.25017258234</v>
      </c>
      <c r="V1046" s="25">
        <f>IF(C1046="22",(O1046*'UNIT VALUES'!$D$41)+(Q1046*'UNIT VALUES'!$D$42)+(R1046*'UNIT VALUES'!$D$43),IF(C1046="66",(Q1046*'UNIT VALUES'!$D$31)+(T1046*'UNIT VALUES'!$D$33)+(R1046*'UNIT VALUES'!$D$34),(Q1046*'UNIT VALUES'!$D$31)+(T1046*'UNIT VALUES'!$D$32)+(R1046*'UNIT VALUES'!$D$34)))</f>
        <v>486600.51197123306</v>
      </c>
      <c r="W1046" s="25">
        <f t="shared" si="33"/>
        <v>588185</v>
      </c>
      <c r="X1046" s="30">
        <f>ROUND(IF(C1046="22", W1046*'UNIT VALUES'!$D$44, W1046*'UNIT VALUES'!$D$36), 0)</f>
        <v>514192</v>
      </c>
      <c r="Y1046" s="168">
        <f>ROUND(IF(C1046="22", IF(U1046&gt;V1046,O1046*'UNIT VALUES'!$D$38*'UNIT VALUES'!$D$44,O1046*'UNIT VALUES'!$D$41*'UNIT VALUES'!$D$44),IF(U1046&gt;V1046, O1046*'UNIT VALUES'!$D$28*'UNIT VALUES'!$D$36,0)), 0)</f>
        <v>121231</v>
      </c>
      <c r="Z1046" s="168">
        <f>ROUND(IF(C1046="22", IF(U1046&gt;V1046,Q1046*'UNIT VALUES'!$D$39*'UNIT VALUES'!$D$44,Q1046*'UNIT VALUES'!$D$42*'UNIT VALUES'!$D$44), IF(U1046&gt;V1046, Q1046*'UNIT VALUES'!$D$29*'UNIT VALUES'!$D$36, Q1046*'UNIT VALUES'!$D$31*'UNIT VALUES'!$D$36)),0)</f>
        <v>346722</v>
      </c>
      <c r="AA1046" s="168">
        <f>ROUND(IF(C1046="22", IF(U1046&gt;V1046,0,R1046*'UNIT VALUES'!$D$43*'UNIT VALUES'!$D$44),IF(CALCS!U1046&gt;CALCS!V1046,0,CALCS!R1046*'UNIT VALUES'!$D$34*'UNIT VALUES'!$D$36)), 0)</f>
        <v>0</v>
      </c>
      <c r="AB1046" s="168">
        <f>ROUND(IF(C1046="22",IF(U1046&gt;V1046,S1046*'UNIT VALUES'!$D$40*'UNIT VALUES'!$D$44,0),IF(U1046&gt;V1046,S1046*'UNIT VALUES'!$D$30*'UNIT VALUES'!$D$36)), 0)</f>
        <v>46239</v>
      </c>
      <c r="AC1046" s="168">
        <f>ROUND(IF(U1046&gt;V1046,0,IF(T1046&gt;1, IF(C1046="66", T1046*'UNIT VALUES'!$D$33*'UNIT VALUES'!$D$36,T1046*'UNIT VALUES'!$D$32*'UNIT VALUES'!$D$36),0)),0)</f>
        <v>0</v>
      </c>
      <c r="AD1046" t="str">
        <f t="shared" si="34"/>
        <v>470954</v>
      </c>
    </row>
    <row r="1047" spans="1:30" x14ac:dyDescent="0.25">
      <c r="A1047" s="176" t="s">
        <v>6670</v>
      </c>
      <c r="B1047" s="176" t="s">
        <v>2743</v>
      </c>
      <c r="C1047" s="176" t="s">
        <v>27</v>
      </c>
      <c r="D1047" s="176" t="s">
        <v>28</v>
      </c>
      <c r="E1047" s="176" t="s">
        <v>2744</v>
      </c>
      <c r="F1047" s="176" t="s">
        <v>820</v>
      </c>
      <c r="G1047" s="176" t="s">
        <v>22</v>
      </c>
      <c r="H1047" s="176" t="s">
        <v>23</v>
      </c>
      <c r="I1047" s="176" t="s">
        <v>2764</v>
      </c>
      <c r="J1047" s="176" t="s">
        <v>2746</v>
      </c>
      <c r="K1047" s="176" t="s">
        <v>3352</v>
      </c>
      <c r="L1047" s="176" t="s">
        <v>5250</v>
      </c>
      <c r="M1047" s="177">
        <v>32027</v>
      </c>
      <c r="N1047" s="177">
        <v>32027</v>
      </c>
      <c r="O1047" s="177">
        <v>52806</v>
      </c>
      <c r="P1047" s="177">
        <v>0</v>
      </c>
      <c r="Q1047" s="177">
        <v>10442</v>
      </c>
      <c r="R1047" s="177">
        <v>2229</v>
      </c>
      <c r="S1047" s="177">
        <v>288</v>
      </c>
      <c r="T1047" s="24">
        <f>IF(P1047&gt;0, ROUND(IF(IF(OR(C1047="51", C1047="52", C1047="66"), (L1047*'UNIT VALUES'!$C$26)-CALCS!P1047,0)&gt;0, IF(OR(C1047="51", C1047="52", C1047="66"), (L1047*'UNIT VALUES'!$C$26)-CALCS!P1047,0), 0), 0), ROUND(IF(IF(OR(C1047="51", C1047="52", C1047="66"), (L1047*'UNIT VALUES'!$C$26)-CALCS!O1047,0)&gt;0, IF(OR(C1047="51", C1047="52", C1047="66"), (L1047*'UNIT VALUES'!$C$26)-CALCS!O1047,0), 0), 0))</f>
        <v>0</v>
      </c>
      <c r="U1047" s="25">
        <f>IF(C1047="22", (O1047*'UNIT VALUES'!$D$38)+(Q1047*'UNIT VALUES'!$D$39)+(S1047*'UNIT VALUES'!$D$40), (O1047*'UNIT VALUES'!$D$28)+(Q1047*'UNIT VALUES'!$D$29)+(S1047*'UNIT VALUES'!$D$30))</f>
        <v>448433.83868085482</v>
      </c>
      <c r="V1047" s="25">
        <f>IF(C1047="22",(O1047*'UNIT VALUES'!$D$41)+(Q1047*'UNIT VALUES'!$D$42)+(R1047*'UNIT VALUES'!$D$43),IF(C1047="66",(Q1047*'UNIT VALUES'!$D$31)+(T1047*'UNIT VALUES'!$D$33)+(R1047*'UNIT VALUES'!$D$34),(Q1047*'UNIT VALUES'!$D$31)+(T1047*'UNIT VALUES'!$D$32)+(R1047*'UNIT VALUES'!$D$34)))</f>
        <v>357436.64045358659</v>
      </c>
      <c r="W1047" s="25">
        <f t="shared" si="33"/>
        <v>448434</v>
      </c>
      <c r="X1047" s="30">
        <f>ROUND(IF(C1047="22", W1047*'UNIT VALUES'!$D$44, W1047*'UNIT VALUES'!$D$36), 0)</f>
        <v>392021</v>
      </c>
      <c r="Y1047" s="168">
        <f>ROUND(IF(C1047="22", IF(U1047&gt;V1047,O1047*'UNIT VALUES'!$D$38*'UNIT VALUES'!$D$44,O1047*'UNIT VALUES'!$D$41*'UNIT VALUES'!$D$44),IF(U1047&gt;V1047, O1047*'UNIT VALUES'!$D$28*'UNIT VALUES'!$D$36,0)), 0)</f>
        <v>96011</v>
      </c>
      <c r="Z1047" s="168">
        <f>ROUND(IF(C1047="22", IF(U1047&gt;V1047,Q1047*'UNIT VALUES'!$D$39*'UNIT VALUES'!$D$44,Q1047*'UNIT VALUES'!$D$42*'UNIT VALUES'!$D$44), IF(U1047&gt;V1047, Q1047*'UNIT VALUES'!$D$29*'UNIT VALUES'!$D$36, Q1047*'UNIT VALUES'!$D$31*'UNIT VALUES'!$D$36)),0)</f>
        <v>254909</v>
      </c>
      <c r="AA1047" s="168">
        <f>ROUND(IF(C1047="22", IF(U1047&gt;V1047,0,R1047*'UNIT VALUES'!$D$43*'UNIT VALUES'!$D$44),IF(CALCS!U1047&gt;CALCS!V1047,0,CALCS!R1047*'UNIT VALUES'!$D$34*'UNIT VALUES'!$D$36)), 0)</f>
        <v>0</v>
      </c>
      <c r="AB1047" s="168">
        <f>ROUND(IF(C1047="22",IF(U1047&gt;V1047,S1047*'UNIT VALUES'!$D$40*'UNIT VALUES'!$D$44,0),IF(U1047&gt;V1047,S1047*'UNIT VALUES'!$D$30*'UNIT VALUES'!$D$36)), 0)</f>
        <v>41101</v>
      </c>
      <c r="AC1047" s="168">
        <f>ROUND(IF(U1047&gt;V1047,0,IF(T1047&gt;1, IF(C1047="66", T1047*'UNIT VALUES'!$D$33*'UNIT VALUES'!$D$36,T1047*'UNIT VALUES'!$D$32*'UNIT VALUES'!$D$36),0)),0)</f>
        <v>0</v>
      </c>
      <c r="AD1047" t="str">
        <f t="shared" si="34"/>
        <v>470990</v>
      </c>
    </row>
    <row r="1048" spans="1:30" x14ac:dyDescent="0.25">
      <c r="A1048" s="176" t="s">
        <v>6671</v>
      </c>
      <c r="B1048" s="176" t="s">
        <v>2743</v>
      </c>
      <c r="C1048" s="176" t="s">
        <v>27</v>
      </c>
      <c r="D1048" s="176" t="s">
        <v>28</v>
      </c>
      <c r="E1048" s="176" t="s">
        <v>2744</v>
      </c>
      <c r="F1048" s="176" t="s">
        <v>1460</v>
      </c>
      <c r="G1048" s="176" t="s">
        <v>1556</v>
      </c>
      <c r="H1048" s="176" t="s">
        <v>23</v>
      </c>
      <c r="I1048" s="176" t="s">
        <v>2248</v>
      </c>
      <c r="J1048" s="176" t="s">
        <v>2766</v>
      </c>
      <c r="K1048" s="176" t="s">
        <v>3352</v>
      </c>
      <c r="L1048" s="176" t="s">
        <v>6672</v>
      </c>
      <c r="M1048" s="177">
        <v>175045</v>
      </c>
      <c r="N1048" s="177">
        <v>175030</v>
      </c>
      <c r="O1048" s="177">
        <v>186239</v>
      </c>
      <c r="P1048" s="177">
        <v>0</v>
      </c>
      <c r="Q1048" s="177">
        <v>44885</v>
      </c>
      <c r="R1048" s="177">
        <v>9179</v>
      </c>
      <c r="S1048" s="177">
        <v>1223</v>
      </c>
      <c r="T1048" s="24">
        <f>IF(P1048&gt;0, ROUND(IF(IF(OR(C1048="51", C1048="52", C1048="66"), (L1048*'UNIT VALUES'!$C$26)-CALCS!P1048,0)&gt;0, IF(OR(C1048="51", C1048="52", C1048="66"), (L1048*'UNIT VALUES'!$C$26)-CALCS!P1048,0), 0), 0), ROUND(IF(IF(OR(C1048="51", C1048="52", C1048="66"), (L1048*'UNIT VALUES'!$C$26)-CALCS!O1048,0)&gt;0, IF(OR(C1048="51", C1048="52", C1048="66"), (L1048*'UNIT VALUES'!$C$26)-CALCS!O1048,0), 0), 0))</f>
        <v>0</v>
      </c>
      <c r="U1048" s="25">
        <f>IF(C1048="22", (O1048*'UNIT VALUES'!$D$38)+(Q1048*'UNIT VALUES'!$D$39)+(S1048*'UNIT VALUES'!$D$40), (O1048*'UNIT VALUES'!$D$28)+(Q1048*'UNIT VALUES'!$D$29)+(S1048*'UNIT VALUES'!$D$30))</f>
        <v>1840403.5171928175</v>
      </c>
      <c r="V1048" s="25">
        <f>IF(C1048="22",(O1048*'UNIT VALUES'!$D$41)+(Q1048*'UNIT VALUES'!$D$42)+(R1048*'UNIT VALUES'!$D$43),IF(C1048="66",(Q1048*'UNIT VALUES'!$D$31)+(T1048*'UNIT VALUES'!$D$33)+(R1048*'UNIT VALUES'!$D$34),(Q1048*'UNIT VALUES'!$D$31)+(T1048*'UNIT VALUES'!$D$32)+(R1048*'UNIT VALUES'!$D$34)))</f>
        <v>1503502.6456853487</v>
      </c>
      <c r="W1048" s="25">
        <f t="shared" si="33"/>
        <v>1840404</v>
      </c>
      <c r="X1048" s="30">
        <f>ROUND(IF(C1048="22", W1048*'UNIT VALUES'!$D$44, W1048*'UNIT VALUES'!$D$36), 0)</f>
        <v>1608882</v>
      </c>
      <c r="Y1048" s="168">
        <f>ROUND(IF(C1048="22", IF(U1048&gt;V1048,O1048*'UNIT VALUES'!$D$38*'UNIT VALUES'!$D$44,O1048*'UNIT VALUES'!$D$41*'UNIT VALUES'!$D$44),IF(U1048&gt;V1048, O1048*'UNIT VALUES'!$D$28*'UNIT VALUES'!$D$36,0)), 0)</f>
        <v>338616</v>
      </c>
      <c r="Z1048" s="168">
        <f>ROUND(IF(C1048="22", IF(U1048&gt;V1048,Q1048*'UNIT VALUES'!$D$39*'UNIT VALUES'!$D$44,Q1048*'UNIT VALUES'!$D$42*'UNIT VALUES'!$D$44), IF(U1048&gt;V1048, Q1048*'UNIT VALUES'!$D$29*'UNIT VALUES'!$D$36, Q1048*'UNIT VALUES'!$D$31*'UNIT VALUES'!$D$36)),0)</f>
        <v>1095728</v>
      </c>
      <c r="AA1048" s="168">
        <f>ROUND(IF(C1048="22", IF(U1048&gt;V1048,0,R1048*'UNIT VALUES'!$D$43*'UNIT VALUES'!$D$44),IF(CALCS!U1048&gt;CALCS!V1048,0,CALCS!R1048*'UNIT VALUES'!$D$34*'UNIT VALUES'!$D$36)), 0)</f>
        <v>0</v>
      </c>
      <c r="AB1048" s="168">
        <f>ROUND(IF(C1048="22",IF(U1048&gt;V1048,S1048*'UNIT VALUES'!$D$40*'UNIT VALUES'!$D$44,0),IF(U1048&gt;V1048,S1048*'UNIT VALUES'!$D$30*'UNIT VALUES'!$D$36)), 0)</f>
        <v>174538</v>
      </c>
      <c r="AC1048" s="168">
        <f>ROUND(IF(U1048&gt;V1048,0,IF(T1048&gt;1, IF(C1048="66", T1048*'UNIT VALUES'!$D$33*'UNIT VALUES'!$D$36,T1048*'UNIT VALUES'!$D$32*'UNIT VALUES'!$D$36),0)),0)</f>
        <v>0</v>
      </c>
      <c r="AD1048" t="str">
        <f t="shared" si="34"/>
        <v>471014</v>
      </c>
    </row>
    <row r="1049" spans="1:30" x14ac:dyDescent="0.25">
      <c r="A1049" s="176" t="s">
        <v>6673</v>
      </c>
      <c r="B1049" s="176" t="s">
        <v>2743</v>
      </c>
      <c r="C1049" s="176" t="s">
        <v>27</v>
      </c>
      <c r="D1049" s="176" t="s">
        <v>28</v>
      </c>
      <c r="E1049" s="176" t="s">
        <v>2744</v>
      </c>
      <c r="F1049" s="176" t="s">
        <v>2768</v>
      </c>
      <c r="G1049" s="176" t="s">
        <v>1477</v>
      </c>
      <c r="H1049" s="176" t="s">
        <v>23</v>
      </c>
      <c r="I1049" s="176" t="s">
        <v>1567</v>
      </c>
      <c r="J1049" s="176" t="s">
        <v>163</v>
      </c>
      <c r="K1049" s="176" t="s">
        <v>3352</v>
      </c>
      <c r="L1049" s="176" t="s">
        <v>6674</v>
      </c>
      <c r="M1049" s="177">
        <v>646170</v>
      </c>
      <c r="N1049" s="177">
        <v>646356</v>
      </c>
      <c r="O1049" s="177">
        <v>652717</v>
      </c>
      <c r="P1049" s="177">
        <v>0</v>
      </c>
      <c r="Q1049" s="177">
        <v>176845</v>
      </c>
      <c r="R1049" s="177">
        <v>25701</v>
      </c>
      <c r="S1049" s="177">
        <v>7582</v>
      </c>
      <c r="T1049" s="24">
        <f>IF(P1049&gt;0, ROUND(IF(IF(OR(C1049="51", C1049="52", C1049="66"), (L1049*'UNIT VALUES'!$C$26)-CALCS!P1049,0)&gt;0, IF(OR(C1049="51", C1049="52", C1049="66"), (L1049*'UNIT VALUES'!$C$26)-CALCS!P1049,0), 0), 0), ROUND(IF(IF(OR(C1049="51", C1049="52", C1049="66"), (L1049*'UNIT VALUES'!$C$26)-CALCS!O1049,0)&gt;0, IF(OR(C1049="51", C1049="52", C1049="66"), (L1049*'UNIT VALUES'!$C$26)-CALCS!O1049,0), 0), 0))</f>
        <v>133270</v>
      </c>
      <c r="U1049" s="25">
        <f>IF(C1049="22", (O1049*'UNIT VALUES'!$D$38)+(Q1049*'UNIT VALUES'!$D$39)+(S1049*'UNIT VALUES'!$D$40), (O1049*'UNIT VALUES'!$D$28)+(Q1049*'UNIT VALUES'!$D$29)+(S1049*'UNIT VALUES'!$D$30))</f>
        <v>7533658.5027153799</v>
      </c>
      <c r="V1049" s="25">
        <f>IF(C1049="22",(O1049*'UNIT VALUES'!$D$41)+(Q1049*'UNIT VALUES'!$D$42)+(R1049*'UNIT VALUES'!$D$43),IF(C1049="66",(Q1049*'UNIT VALUES'!$D$31)+(T1049*'UNIT VALUES'!$D$33)+(R1049*'UNIT VALUES'!$D$34),(Q1049*'UNIT VALUES'!$D$31)+(T1049*'UNIT VALUES'!$D$32)+(R1049*'UNIT VALUES'!$D$34)))</f>
        <v>6748362.3165743742</v>
      </c>
      <c r="W1049" s="25">
        <f t="shared" si="33"/>
        <v>7533659</v>
      </c>
      <c r="X1049" s="30">
        <f>ROUND(IF(C1049="22", W1049*'UNIT VALUES'!$D$44, W1049*'UNIT VALUES'!$D$36), 0)</f>
        <v>6585929</v>
      </c>
      <c r="Y1049" s="168">
        <f>ROUND(IF(C1049="22", IF(U1049&gt;V1049,O1049*'UNIT VALUES'!$D$38*'UNIT VALUES'!$D$44,O1049*'UNIT VALUES'!$D$41*'UNIT VALUES'!$D$44),IF(U1049&gt;V1049, O1049*'UNIT VALUES'!$D$28*'UNIT VALUES'!$D$36,0)), 0)</f>
        <v>1186756</v>
      </c>
      <c r="Z1049" s="168">
        <f>ROUND(IF(C1049="22", IF(U1049&gt;V1049,Q1049*'UNIT VALUES'!$D$39*'UNIT VALUES'!$D$44,Q1049*'UNIT VALUES'!$D$42*'UNIT VALUES'!$D$44), IF(U1049&gt;V1049, Q1049*'UNIT VALUES'!$D$29*'UNIT VALUES'!$D$36, Q1049*'UNIT VALUES'!$D$31*'UNIT VALUES'!$D$36)),0)</f>
        <v>4317122</v>
      </c>
      <c r="AA1049" s="168">
        <f>ROUND(IF(C1049="22", IF(U1049&gt;V1049,0,R1049*'UNIT VALUES'!$D$43*'UNIT VALUES'!$D$44),IF(CALCS!U1049&gt;CALCS!V1049,0,CALCS!R1049*'UNIT VALUES'!$D$34*'UNIT VALUES'!$D$36)), 0)</f>
        <v>0</v>
      </c>
      <c r="AB1049" s="168">
        <f>ROUND(IF(C1049="22",IF(U1049&gt;V1049,S1049*'UNIT VALUES'!$D$40*'UNIT VALUES'!$D$44,0),IF(U1049&gt;V1049,S1049*'UNIT VALUES'!$D$30*'UNIT VALUES'!$D$36)), 0)</f>
        <v>1082051</v>
      </c>
      <c r="AC1049" s="168">
        <f>ROUND(IF(U1049&gt;V1049,0,IF(T1049&gt;1, IF(C1049="66", T1049*'UNIT VALUES'!$D$33*'UNIT VALUES'!$D$36,T1049*'UNIT VALUES'!$D$32*'UNIT VALUES'!$D$36),0)),0)</f>
        <v>0</v>
      </c>
      <c r="AD1049" t="str">
        <f t="shared" si="34"/>
        <v>471242</v>
      </c>
    </row>
    <row r="1050" spans="1:30" x14ac:dyDescent="0.25">
      <c r="A1050" s="176" t="s">
        <v>6675</v>
      </c>
      <c r="B1050" s="176" t="s">
        <v>2743</v>
      </c>
      <c r="C1050" s="176" t="s">
        <v>27</v>
      </c>
      <c r="D1050" s="176" t="s">
        <v>28</v>
      </c>
      <c r="E1050" s="176" t="s">
        <v>2744</v>
      </c>
      <c r="F1050" s="176" t="s">
        <v>2770</v>
      </c>
      <c r="G1050" s="176" t="s">
        <v>22</v>
      </c>
      <c r="H1050" s="176" t="s">
        <v>23</v>
      </c>
      <c r="I1050" s="176" t="s">
        <v>2771</v>
      </c>
      <c r="J1050" s="176" t="s">
        <v>2522</v>
      </c>
      <c r="K1050" s="176" t="s">
        <v>3352</v>
      </c>
      <c r="L1050" s="176" t="s">
        <v>6676</v>
      </c>
      <c r="M1050" s="177">
        <v>0</v>
      </c>
      <c r="N1050" s="177">
        <v>0</v>
      </c>
      <c r="O1050" s="177">
        <v>29663</v>
      </c>
      <c r="P1050" s="177">
        <v>0</v>
      </c>
      <c r="Q1050" s="177">
        <v>8192</v>
      </c>
      <c r="R1050" s="177">
        <v>665</v>
      </c>
      <c r="S1050" s="177">
        <v>271</v>
      </c>
      <c r="T1050" s="24">
        <f>IF(P1050&gt;0, ROUND(IF(IF(OR(C1050="51", C1050="52", C1050="66"), (L1050*'UNIT VALUES'!$C$26)-CALCS!P1050,0)&gt;0, IF(OR(C1050="51", C1050="52", C1050="66"), (L1050*'UNIT VALUES'!$C$26)-CALCS!P1050,0), 0), 0), ROUND(IF(IF(OR(C1050="51", C1050="52", C1050="66"), (L1050*'UNIT VALUES'!$C$26)-CALCS!O1050,0)&gt;0, IF(OR(C1050="51", C1050="52", C1050="66"), (L1050*'UNIT VALUES'!$C$26)-CALCS!O1050,0), 0), 0))</f>
        <v>3935</v>
      </c>
      <c r="U1050" s="25">
        <f>IF(C1050="22", (O1050*'UNIT VALUES'!$D$38)+(Q1050*'UNIT VALUES'!$D$39)+(S1050*'UNIT VALUES'!$D$40), (O1050*'UNIT VALUES'!$D$28)+(Q1050*'UNIT VALUES'!$D$29)+(S1050*'UNIT VALUES'!$D$30))</f>
        <v>334694.51025849202</v>
      </c>
      <c r="V1050" s="25">
        <f>IF(C1050="22",(O1050*'UNIT VALUES'!$D$41)+(Q1050*'UNIT VALUES'!$D$42)+(R1050*'UNIT VALUES'!$D$43),IF(C1050="66",(Q1050*'UNIT VALUES'!$D$31)+(T1050*'UNIT VALUES'!$D$33)+(R1050*'UNIT VALUES'!$D$34),(Q1050*'UNIT VALUES'!$D$31)+(T1050*'UNIT VALUES'!$D$32)+(R1050*'UNIT VALUES'!$D$34)))</f>
        <v>241339.96178783252</v>
      </c>
      <c r="W1050" s="25">
        <f t="shared" si="33"/>
        <v>334695</v>
      </c>
      <c r="X1050" s="30">
        <f>ROUND(IF(C1050="22", W1050*'UNIT VALUES'!$D$44, W1050*'UNIT VALUES'!$D$36), 0)</f>
        <v>292591</v>
      </c>
      <c r="Y1050" s="168">
        <f>ROUND(IF(C1050="22", IF(U1050&gt;V1050,O1050*'UNIT VALUES'!$D$38*'UNIT VALUES'!$D$44,O1050*'UNIT VALUES'!$D$41*'UNIT VALUES'!$D$44),IF(U1050&gt;V1050, O1050*'UNIT VALUES'!$D$28*'UNIT VALUES'!$D$36,0)), 0)</f>
        <v>53933</v>
      </c>
      <c r="Z1050" s="168">
        <f>ROUND(IF(C1050="22", IF(U1050&gt;V1050,Q1050*'UNIT VALUES'!$D$39*'UNIT VALUES'!$D$44,Q1050*'UNIT VALUES'!$D$42*'UNIT VALUES'!$D$44), IF(U1050&gt;V1050, Q1050*'UNIT VALUES'!$D$29*'UNIT VALUES'!$D$36, Q1050*'UNIT VALUES'!$D$31*'UNIT VALUES'!$D$36)),0)</f>
        <v>199982</v>
      </c>
      <c r="AA1050" s="168">
        <f>ROUND(IF(C1050="22", IF(U1050&gt;V1050,0,R1050*'UNIT VALUES'!$D$43*'UNIT VALUES'!$D$44),IF(CALCS!U1050&gt;CALCS!V1050,0,CALCS!R1050*'UNIT VALUES'!$D$34*'UNIT VALUES'!$D$36)), 0)</f>
        <v>0</v>
      </c>
      <c r="AB1050" s="168">
        <f>ROUND(IF(C1050="22",IF(U1050&gt;V1050,S1050*'UNIT VALUES'!$D$40*'UNIT VALUES'!$D$44,0),IF(U1050&gt;V1050,S1050*'UNIT VALUES'!$D$30*'UNIT VALUES'!$D$36)), 0)</f>
        <v>38675</v>
      </c>
      <c r="AC1050" s="168">
        <f>ROUND(IF(U1050&gt;V1050,0,IF(T1050&gt;1, IF(C1050="66", T1050*'UNIT VALUES'!$D$33*'UNIT VALUES'!$D$36,T1050*'UNIT VALUES'!$D$32*'UNIT VALUES'!$D$36),0)),0)</f>
        <v>0</v>
      </c>
      <c r="AD1050" t="str">
        <f t="shared" si="34"/>
        <v>471326</v>
      </c>
    </row>
    <row r="1051" spans="1:30" x14ac:dyDescent="0.25">
      <c r="A1051" s="176" t="s">
        <v>6677</v>
      </c>
      <c r="B1051" s="176" t="s">
        <v>2743</v>
      </c>
      <c r="C1051" s="176" t="s">
        <v>27</v>
      </c>
      <c r="D1051" s="176" t="s">
        <v>28</v>
      </c>
      <c r="E1051" s="176" t="s">
        <v>2744</v>
      </c>
      <c r="F1051" s="176" t="s">
        <v>1246</v>
      </c>
      <c r="G1051" s="176" t="s">
        <v>2773</v>
      </c>
      <c r="H1051" s="176" t="s">
        <v>23</v>
      </c>
      <c r="I1051" s="176" t="s">
        <v>2774</v>
      </c>
      <c r="J1051" s="176" t="s">
        <v>2756</v>
      </c>
      <c r="K1051" s="176" t="s">
        <v>3352</v>
      </c>
      <c r="L1051" s="176" t="s">
        <v>6678</v>
      </c>
      <c r="M1051" s="177">
        <v>32845</v>
      </c>
      <c r="N1051" s="177">
        <v>32845</v>
      </c>
      <c r="O1051" s="177">
        <v>131947</v>
      </c>
      <c r="P1051" s="177">
        <v>0</v>
      </c>
      <c r="Q1051" s="177">
        <v>18353</v>
      </c>
      <c r="R1051" s="177">
        <v>1221</v>
      </c>
      <c r="S1051" s="177">
        <v>825</v>
      </c>
      <c r="T1051" s="24">
        <f>IF(P1051&gt;0, ROUND(IF(IF(OR(C1051="51", C1051="52", C1051="66"), (L1051*'UNIT VALUES'!$C$26)-CALCS!P1051,0)&gt;0, IF(OR(C1051="51", C1051="52", C1051="66"), (L1051*'UNIT VALUES'!$C$26)-CALCS!P1051,0), 0), 0), ROUND(IF(IF(OR(C1051="51", C1051="52", C1051="66"), (L1051*'UNIT VALUES'!$C$26)-CALCS!O1051,0)&gt;0, IF(OR(C1051="51", C1051="52", C1051="66"), (L1051*'UNIT VALUES'!$C$26)-CALCS!O1051,0), 0), 0))</f>
        <v>0</v>
      </c>
      <c r="U1051" s="25">
        <f>IF(C1051="22", (O1051*'UNIT VALUES'!$D$38)+(Q1051*'UNIT VALUES'!$D$39)+(S1051*'UNIT VALUES'!$D$40), (O1051*'UNIT VALUES'!$D$28)+(Q1051*'UNIT VALUES'!$D$29)+(S1051*'UNIT VALUES'!$D$30))</f>
        <v>921611.17589846917</v>
      </c>
      <c r="V1051" s="25">
        <f>IF(C1051="22",(O1051*'UNIT VALUES'!$D$41)+(Q1051*'UNIT VALUES'!$D$42)+(R1051*'UNIT VALUES'!$D$43),IF(C1051="66",(Q1051*'UNIT VALUES'!$D$31)+(T1051*'UNIT VALUES'!$D$33)+(R1051*'UNIT VALUES'!$D$34),(Q1051*'UNIT VALUES'!$D$31)+(T1051*'UNIT VALUES'!$D$32)+(R1051*'UNIT VALUES'!$D$34)))</f>
        <v>407462.44701605593</v>
      </c>
      <c r="W1051" s="25">
        <f t="shared" si="33"/>
        <v>921611</v>
      </c>
      <c r="X1051" s="30">
        <f>ROUND(IF(C1051="22", W1051*'UNIT VALUES'!$D$44, W1051*'UNIT VALUES'!$D$36), 0)</f>
        <v>805673</v>
      </c>
      <c r="Y1051" s="168">
        <f>ROUND(IF(C1051="22", IF(U1051&gt;V1051,O1051*'UNIT VALUES'!$D$38*'UNIT VALUES'!$D$44,O1051*'UNIT VALUES'!$D$41*'UNIT VALUES'!$D$44),IF(U1051&gt;V1051, O1051*'UNIT VALUES'!$D$28*'UNIT VALUES'!$D$36,0)), 0)</f>
        <v>239903</v>
      </c>
      <c r="Z1051" s="168">
        <f>ROUND(IF(C1051="22", IF(U1051&gt;V1051,Q1051*'UNIT VALUES'!$D$39*'UNIT VALUES'!$D$44,Q1051*'UNIT VALUES'!$D$42*'UNIT VALUES'!$D$44), IF(U1051&gt;V1051, Q1051*'UNIT VALUES'!$D$29*'UNIT VALUES'!$D$36, Q1051*'UNIT VALUES'!$D$31*'UNIT VALUES'!$D$36)),0)</f>
        <v>448032</v>
      </c>
      <c r="AA1051" s="168">
        <f>ROUND(IF(C1051="22", IF(U1051&gt;V1051,0,R1051*'UNIT VALUES'!$D$43*'UNIT VALUES'!$D$44),IF(CALCS!U1051&gt;CALCS!V1051,0,CALCS!R1051*'UNIT VALUES'!$D$34*'UNIT VALUES'!$D$36)), 0)</f>
        <v>0</v>
      </c>
      <c r="AB1051" s="168">
        <f>ROUND(IF(C1051="22",IF(U1051&gt;V1051,S1051*'UNIT VALUES'!$D$40*'UNIT VALUES'!$D$44,0),IF(U1051&gt;V1051,S1051*'UNIT VALUES'!$D$30*'UNIT VALUES'!$D$36)), 0)</f>
        <v>117738</v>
      </c>
      <c r="AC1051" s="168">
        <f>ROUND(IF(U1051&gt;V1051,0,IF(T1051&gt;1, IF(C1051="66", T1051*'UNIT VALUES'!$D$33*'UNIT VALUES'!$D$36,T1051*'UNIT VALUES'!$D$32*'UNIT VALUES'!$D$36),0)),0)</f>
        <v>0</v>
      </c>
      <c r="AD1051" t="str">
        <f t="shared" si="34"/>
        <v>471362</v>
      </c>
    </row>
    <row r="1052" spans="1:30" x14ac:dyDescent="0.25">
      <c r="A1052" s="176" t="s">
        <v>6679</v>
      </c>
      <c r="B1052" s="176" t="s">
        <v>2743</v>
      </c>
      <c r="C1052" s="176" t="s">
        <v>27</v>
      </c>
      <c r="D1052" s="176" t="s">
        <v>28</v>
      </c>
      <c r="E1052" s="176" t="s">
        <v>2744</v>
      </c>
      <c r="F1052" s="176" t="s">
        <v>2776</v>
      </c>
      <c r="G1052" s="176" t="s">
        <v>232</v>
      </c>
      <c r="H1052" s="176" t="s">
        <v>23</v>
      </c>
      <c r="I1052" s="176" t="s">
        <v>23</v>
      </c>
      <c r="J1052" s="176" t="s">
        <v>2756</v>
      </c>
      <c r="K1052" s="176" t="s">
        <v>3352</v>
      </c>
      <c r="L1052" s="176" t="s">
        <v>6680</v>
      </c>
      <c r="M1052" s="177">
        <v>477871</v>
      </c>
      <c r="N1052" s="177">
        <v>477811</v>
      </c>
      <c r="O1052" s="177">
        <v>684410</v>
      </c>
      <c r="P1052" s="177">
        <v>0</v>
      </c>
      <c r="Q1052" s="177">
        <v>116031</v>
      </c>
      <c r="R1052" s="177">
        <v>19117</v>
      </c>
      <c r="S1052" s="177">
        <v>7134</v>
      </c>
      <c r="T1052" s="24">
        <f>IF(P1052&gt;0, ROUND(IF(IF(OR(C1052="51", C1052="52", C1052="66"), (L1052*'UNIT VALUES'!$C$26)-CALCS!P1052,0)&gt;0, IF(OR(C1052="51", C1052="52", C1052="66"), (L1052*'UNIT VALUES'!$C$26)-CALCS!P1052,0), 0), 0), ROUND(IF(IF(OR(C1052="51", C1052="52", C1052="66"), (L1052*'UNIT VALUES'!$C$26)-CALCS!O1052,0)&gt;0, IF(OR(C1052="51", C1052="52", C1052="66"), (L1052*'UNIT VALUES'!$C$26)-CALCS!O1052,0), 0), 0))</f>
        <v>0</v>
      </c>
      <c r="U1052" s="25">
        <f>IF(C1052="22", (O1052*'UNIT VALUES'!$D$38)+(Q1052*'UNIT VALUES'!$D$39)+(S1052*'UNIT VALUES'!$D$40), (O1052*'UNIT VALUES'!$D$28)+(Q1052*'UNIT VALUES'!$D$29)+(S1052*'UNIT VALUES'!$D$30))</f>
        <v>5828218.0269639418</v>
      </c>
      <c r="V1052" s="25">
        <f>IF(C1052="22",(O1052*'UNIT VALUES'!$D$41)+(Q1052*'UNIT VALUES'!$D$42)+(R1052*'UNIT VALUES'!$D$43),IF(C1052="66",(Q1052*'UNIT VALUES'!$D$31)+(T1052*'UNIT VALUES'!$D$33)+(R1052*'UNIT VALUES'!$D$34),(Q1052*'UNIT VALUES'!$D$31)+(T1052*'UNIT VALUES'!$D$32)+(R1052*'UNIT VALUES'!$D$34)))</f>
        <v>3509142.7834169762</v>
      </c>
      <c r="W1052" s="25">
        <f t="shared" si="33"/>
        <v>5828218</v>
      </c>
      <c r="X1052" s="30">
        <f>ROUND(IF(C1052="22", W1052*'UNIT VALUES'!$D$44, W1052*'UNIT VALUES'!$D$36), 0)</f>
        <v>5095032</v>
      </c>
      <c r="Y1052" s="168">
        <f>ROUND(IF(C1052="22", IF(U1052&gt;V1052,O1052*'UNIT VALUES'!$D$38*'UNIT VALUES'!$D$44,O1052*'UNIT VALUES'!$D$41*'UNIT VALUES'!$D$44),IF(U1052&gt;V1052, O1052*'UNIT VALUES'!$D$28*'UNIT VALUES'!$D$36,0)), 0)</f>
        <v>1244379</v>
      </c>
      <c r="Z1052" s="168">
        <f>ROUND(IF(C1052="22", IF(U1052&gt;V1052,Q1052*'UNIT VALUES'!$D$39*'UNIT VALUES'!$D$44,Q1052*'UNIT VALUES'!$D$42*'UNIT VALUES'!$D$44), IF(U1052&gt;V1052, Q1052*'UNIT VALUES'!$D$29*'UNIT VALUES'!$D$36, Q1052*'UNIT VALUES'!$D$31*'UNIT VALUES'!$D$36)),0)</f>
        <v>2832537</v>
      </c>
      <c r="AA1052" s="168">
        <f>ROUND(IF(C1052="22", IF(U1052&gt;V1052,0,R1052*'UNIT VALUES'!$D$43*'UNIT VALUES'!$D$44),IF(CALCS!U1052&gt;CALCS!V1052,0,CALCS!R1052*'UNIT VALUES'!$D$34*'UNIT VALUES'!$D$36)), 0)</f>
        <v>0</v>
      </c>
      <c r="AB1052" s="168">
        <f>ROUND(IF(C1052="22",IF(U1052&gt;V1052,S1052*'UNIT VALUES'!$D$40*'UNIT VALUES'!$D$44,0),IF(U1052&gt;V1052,S1052*'UNIT VALUES'!$D$30*'UNIT VALUES'!$D$36)), 0)</f>
        <v>1018116</v>
      </c>
      <c r="AC1052" s="168">
        <f>ROUND(IF(U1052&gt;V1052,0,IF(T1052&gt;1, IF(C1052="66", T1052*'UNIT VALUES'!$D$33*'UNIT VALUES'!$D$36,T1052*'UNIT VALUES'!$D$32*'UNIT VALUES'!$D$36),0)),0)</f>
        <v>0</v>
      </c>
      <c r="AD1052" t="str">
        <f t="shared" si="34"/>
        <v>471368</v>
      </c>
    </row>
    <row r="1053" spans="1:30" x14ac:dyDescent="0.25">
      <c r="A1053" s="176" t="s">
        <v>6681</v>
      </c>
      <c r="B1053" s="176" t="s">
        <v>2743</v>
      </c>
      <c r="C1053" s="176" t="s">
        <v>47</v>
      </c>
      <c r="D1053" s="176" t="s">
        <v>48</v>
      </c>
      <c r="E1053" s="176" t="s">
        <v>2744</v>
      </c>
      <c r="F1053" s="176" t="s">
        <v>2778</v>
      </c>
      <c r="G1053" s="176" t="s">
        <v>22</v>
      </c>
      <c r="H1053" s="176" t="s">
        <v>23</v>
      </c>
      <c r="I1053" s="176" t="s">
        <v>2779</v>
      </c>
      <c r="J1053" s="176" t="s">
        <v>2766</v>
      </c>
      <c r="K1053" s="176" t="s">
        <v>3352</v>
      </c>
      <c r="L1053" s="176" t="s">
        <v>6682</v>
      </c>
      <c r="M1053" s="177">
        <v>27662</v>
      </c>
      <c r="N1053" s="177">
        <v>27662</v>
      </c>
      <c r="O1053" s="177">
        <v>29350</v>
      </c>
      <c r="P1053" s="177">
        <v>0</v>
      </c>
      <c r="Q1053" s="177">
        <v>4900</v>
      </c>
      <c r="R1053" s="177">
        <v>241</v>
      </c>
      <c r="S1053" s="177">
        <v>269</v>
      </c>
      <c r="T1053" s="24">
        <f>IF(P1053&gt;0, ROUND(IF(IF(OR(C1053="51", C1053="52", C1053="66"), (L1053*'UNIT VALUES'!$C$26)-CALCS!P1053,0)&gt;0, IF(OR(C1053="51", C1053="52", C1053="66"), (L1053*'UNIT VALUES'!$C$26)-CALCS!P1053,0), 0), 0), ROUND(IF(IF(OR(C1053="51", C1053="52", C1053="66"), (L1053*'UNIT VALUES'!$C$26)-CALCS!O1053,0)&gt;0, IF(OR(C1053="51", C1053="52", C1053="66"), (L1053*'UNIT VALUES'!$C$26)-CALCS!O1053,0), 0), 0))</f>
        <v>13572</v>
      </c>
      <c r="U1053" s="25">
        <f>IF(C1053="22", (O1053*'UNIT VALUES'!$D$38)+(Q1053*'UNIT VALUES'!$D$39)+(S1053*'UNIT VALUES'!$D$40), (O1053*'UNIT VALUES'!$D$28)+(Q1053*'UNIT VALUES'!$D$29)+(S1053*'UNIT VALUES'!$D$30))</f>
        <v>241788.50920349406</v>
      </c>
      <c r="V1053" s="25">
        <f>IF(C1053="22",(O1053*'UNIT VALUES'!$D$41)+(Q1053*'UNIT VALUES'!$D$42)+(R1053*'UNIT VALUES'!$D$43),IF(C1053="66",(Q1053*'UNIT VALUES'!$D$31)+(T1053*'UNIT VALUES'!$D$33)+(R1053*'UNIT VALUES'!$D$34),(Q1053*'UNIT VALUES'!$D$31)+(T1053*'UNIT VALUES'!$D$32)+(R1053*'UNIT VALUES'!$D$34)))</f>
        <v>273047.15157515899</v>
      </c>
      <c r="W1053" s="25">
        <f t="shared" si="33"/>
        <v>273047</v>
      </c>
      <c r="X1053" s="30">
        <f>ROUND(IF(C1053="22", W1053*'UNIT VALUES'!$D$44, W1053*'UNIT VALUES'!$D$36), 0)</f>
        <v>238698</v>
      </c>
      <c r="Y1053" s="168">
        <f>ROUND(IF(C1053="22", IF(U1053&gt;V1053,O1053*'UNIT VALUES'!$D$38*'UNIT VALUES'!$D$44,O1053*'UNIT VALUES'!$D$41*'UNIT VALUES'!$D$44),IF(U1053&gt;V1053, O1053*'UNIT VALUES'!$D$28*'UNIT VALUES'!$D$36,0)), 0)</f>
        <v>0</v>
      </c>
      <c r="Z1053" s="168">
        <f>ROUND(IF(C1053="22", IF(U1053&gt;V1053,Q1053*'UNIT VALUES'!$D$39*'UNIT VALUES'!$D$44,Q1053*'UNIT VALUES'!$D$42*'UNIT VALUES'!$D$44), IF(U1053&gt;V1053, Q1053*'UNIT VALUES'!$D$29*'UNIT VALUES'!$D$36, Q1053*'UNIT VALUES'!$D$31*'UNIT VALUES'!$D$36)),0)</f>
        <v>71771</v>
      </c>
      <c r="AA1053" s="168">
        <f>ROUND(IF(C1053="22", IF(U1053&gt;V1053,0,R1053*'UNIT VALUES'!$D$43*'UNIT VALUES'!$D$44),IF(CALCS!U1053&gt;CALCS!V1053,0,CALCS!R1053*'UNIT VALUES'!$D$34*'UNIT VALUES'!$D$36)), 0)</f>
        <v>17248</v>
      </c>
      <c r="AB1053" s="168">
        <f>ROUND(IF(C1053="22",IF(U1053&gt;V1053,S1053*'UNIT VALUES'!$D$40*'UNIT VALUES'!$D$44,0),IF(U1053&gt;V1053,S1053*'UNIT VALUES'!$D$30*'UNIT VALUES'!$D$36)), 0)</f>
        <v>0</v>
      </c>
      <c r="AC1053" s="168">
        <f>ROUND(IF(U1053&gt;V1053,0,IF(T1053&gt;1, IF(C1053="66", T1053*'UNIT VALUES'!$D$33*'UNIT VALUES'!$D$36,T1053*'UNIT VALUES'!$D$32*'UNIT VALUES'!$D$36),0)),0)</f>
        <v>149679</v>
      </c>
      <c r="AD1053" t="str">
        <f t="shared" si="34"/>
        <v>471422</v>
      </c>
    </row>
    <row r="1054" spans="1:30" x14ac:dyDescent="0.25">
      <c r="A1054" s="176" t="s">
        <v>6683</v>
      </c>
      <c r="B1054" s="176" t="s">
        <v>2743</v>
      </c>
      <c r="C1054" s="176" t="s">
        <v>99</v>
      </c>
      <c r="D1054" s="176" t="s">
        <v>100</v>
      </c>
      <c r="E1054" s="176" t="s">
        <v>2744</v>
      </c>
      <c r="F1054" s="176" t="s">
        <v>2781</v>
      </c>
      <c r="G1054" s="176" t="s">
        <v>1556</v>
      </c>
      <c r="H1054" s="176" t="s">
        <v>23</v>
      </c>
      <c r="I1054" s="176" t="s">
        <v>23</v>
      </c>
      <c r="J1054" s="176" t="s">
        <v>2766</v>
      </c>
      <c r="K1054" s="176" t="s">
        <v>3352</v>
      </c>
      <c r="L1054" s="176" t="s">
        <v>6684</v>
      </c>
      <c r="M1054" s="177">
        <v>138370</v>
      </c>
      <c r="N1054" s="177">
        <v>144664</v>
      </c>
      <c r="O1054" s="177">
        <v>247615</v>
      </c>
      <c r="P1054" s="177">
        <v>0</v>
      </c>
      <c r="Q1054" s="177">
        <v>23232</v>
      </c>
      <c r="R1054" s="177">
        <v>2907</v>
      </c>
      <c r="S1054" s="177">
        <v>1305</v>
      </c>
      <c r="T1054" s="24">
        <f>IF(P1054&gt;0, ROUND(IF(IF(OR(C1054="51", C1054="52", C1054="66"), (L1054*'UNIT VALUES'!$C$26)-CALCS!P1054,0)&gt;0, IF(OR(C1054="51", C1054="52", C1054="66"), (L1054*'UNIT VALUES'!$C$26)-CALCS!P1054,0), 0), 0), ROUND(IF(IF(OR(C1054="51", C1054="52", C1054="66"), (L1054*'UNIT VALUES'!$C$26)-CALCS!O1054,0)&gt;0, IF(OR(C1054="51", C1054="52", C1054="66"), (L1054*'UNIT VALUES'!$C$26)-CALCS!O1054,0), 0), 0))</f>
        <v>0</v>
      </c>
      <c r="U1054" s="25">
        <f>IF(C1054="22", (O1054*'UNIT VALUES'!$D$38)+(Q1054*'UNIT VALUES'!$D$39)+(S1054*'UNIT VALUES'!$D$40), (O1054*'UNIT VALUES'!$D$28)+(Q1054*'UNIT VALUES'!$D$29)+(S1054*'UNIT VALUES'!$D$30))</f>
        <v>1376784.7183229264</v>
      </c>
      <c r="V1054" s="25">
        <f>IF(C1054="22",(O1054*'UNIT VALUES'!$D$41)+(Q1054*'UNIT VALUES'!$D$42)+(R1054*'UNIT VALUES'!$D$43),IF(C1054="66",(Q1054*'UNIT VALUES'!$D$31)+(T1054*'UNIT VALUES'!$D$33)+(R1054*'UNIT VALUES'!$D$34),(Q1054*'UNIT VALUES'!$D$31)+(T1054*'UNIT VALUES'!$D$32)+(R1054*'UNIT VALUES'!$D$34)))</f>
        <v>627237.71081171627</v>
      </c>
      <c r="W1054" s="25">
        <f t="shared" si="33"/>
        <v>1376785</v>
      </c>
      <c r="X1054" s="30">
        <f>ROUND(IF(C1054="22", W1054*'UNIT VALUES'!$D$44, W1054*'UNIT VALUES'!$D$36), 0)</f>
        <v>1203586</v>
      </c>
      <c r="Y1054" s="168">
        <f>ROUND(IF(C1054="22", IF(U1054&gt;V1054,O1054*'UNIT VALUES'!$D$38*'UNIT VALUES'!$D$44,O1054*'UNIT VALUES'!$D$41*'UNIT VALUES'!$D$44),IF(U1054&gt;V1054, O1054*'UNIT VALUES'!$D$28*'UNIT VALUES'!$D$36,0)), 0)</f>
        <v>450208</v>
      </c>
      <c r="Z1054" s="168">
        <f>ROUND(IF(C1054="22", IF(U1054&gt;V1054,Q1054*'UNIT VALUES'!$D$39*'UNIT VALUES'!$D$44,Q1054*'UNIT VALUES'!$D$42*'UNIT VALUES'!$D$44), IF(U1054&gt;V1054, Q1054*'UNIT VALUES'!$D$29*'UNIT VALUES'!$D$36, Q1054*'UNIT VALUES'!$D$31*'UNIT VALUES'!$D$36)),0)</f>
        <v>567137</v>
      </c>
      <c r="AA1054" s="168">
        <f>ROUND(IF(C1054="22", IF(U1054&gt;V1054,0,R1054*'UNIT VALUES'!$D$43*'UNIT VALUES'!$D$44),IF(CALCS!U1054&gt;CALCS!V1054,0,CALCS!R1054*'UNIT VALUES'!$D$34*'UNIT VALUES'!$D$36)), 0)</f>
        <v>0</v>
      </c>
      <c r="AB1054" s="168">
        <f>ROUND(IF(C1054="22",IF(U1054&gt;V1054,S1054*'UNIT VALUES'!$D$40*'UNIT VALUES'!$D$44,0),IF(U1054&gt;V1054,S1054*'UNIT VALUES'!$D$30*'UNIT VALUES'!$D$36)), 0)</f>
        <v>186241</v>
      </c>
      <c r="AC1054" s="168">
        <f>ROUND(IF(U1054&gt;V1054,0,IF(T1054&gt;1, IF(C1054="66", T1054*'UNIT VALUES'!$D$33*'UNIT VALUES'!$D$36,T1054*'UNIT VALUES'!$D$32*'UNIT VALUES'!$D$36),0)),0)</f>
        <v>0</v>
      </c>
      <c r="AD1054" t="str">
        <f t="shared" si="34"/>
        <v>479093</v>
      </c>
    </row>
    <row r="1055" spans="1:30" x14ac:dyDescent="0.25">
      <c r="A1055" s="176" t="s">
        <v>6685</v>
      </c>
      <c r="B1055" s="176" t="s">
        <v>2743</v>
      </c>
      <c r="C1055" s="176" t="s">
        <v>99</v>
      </c>
      <c r="D1055" s="176" t="s">
        <v>100</v>
      </c>
      <c r="E1055" s="176" t="s">
        <v>2744</v>
      </c>
      <c r="F1055" s="176" t="s">
        <v>2783</v>
      </c>
      <c r="G1055" s="176" t="s">
        <v>1477</v>
      </c>
      <c r="H1055" s="176" t="s">
        <v>23</v>
      </c>
      <c r="I1055" s="176" t="s">
        <v>23</v>
      </c>
      <c r="J1055" s="176" t="s">
        <v>163</v>
      </c>
      <c r="K1055" s="176" t="s">
        <v>3352</v>
      </c>
      <c r="L1055" s="176" t="s">
        <v>6686</v>
      </c>
      <c r="M1055" s="177">
        <v>130943</v>
      </c>
      <c r="N1055" s="177">
        <v>0</v>
      </c>
      <c r="O1055" s="177">
        <v>281886</v>
      </c>
      <c r="P1055" s="177">
        <v>0</v>
      </c>
      <c r="Q1055" s="177">
        <v>19626</v>
      </c>
      <c r="R1055" s="177">
        <v>1529</v>
      </c>
      <c r="S1055" s="177">
        <v>1491</v>
      </c>
      <c r="T1055" s="24">
        <f>IF(P1055&gt;0, ROUND(IF(IF(OR(C1055="51", C1055="52", C1055="66"), (L1055*'UNIT VALUES'!$C$26)-CALCS!P1055,0)&gt;0, IF(OR(C1055="51", C1055="52", C1055="66"), (L1055*'UNIT VALUES'!$C$26)-CALCS!P1055,0), 0), 0), ROUND(IF(IF(OR(C1055="51", C1055="52", C1055="66"), (L1055*'UNIT VALUES'!$C$26)-CALCS!O1055,0)&gt;0, IF(OR(C1055="51", C1055="52", C1055="66"), (L1055*'UNIT VALUES'!$C$26)-CALCS!O1055,0), 0), 0))</f>
        <v>0</v>
      </c>
      <c r="U1055" s="25">
        <f>IF(C1055="22", (O1055*'UNIT VALUES'!$D$38)+(Q1055*'UNIT VALUES'!$D$39)+(S1055*'UNIT VALUES'!$D$40), (O1055*'UNIT VALUES'!$D$28)+(Q1055*'UNIT VALUES'!$D$29)+(S1055*'UNIT VALUES'!$D$30))</f>
        <v>1377729.7253527723</v>
      </c>
      <c r="V1055" s="25">
        <f>IF(C1055="22",(O1055*'UNIT VALUES'!$D$41)+(Q1055*'UNIT VALUES'!$D$42)+(R1055*'UNIT VALUES'!$D$43),IF(C1055="66",(Q1055*'UNIT VALUES'!$D$31)+(T1055*'UNIT VALUES'!$D$33)+(R1055*'UNIT VALUES'!$D$34),(Q1055*'UNIT VALUES'!$D$31)+(T1055*'UNIT VALUES'!$D$32)+(R1055*'UNIT VALUES'!$D$34)))</f>
        <v>454006.53138500958</v>
      </c>
      <c r="W1055" s="25">
        <f t="shared" si="33"/>
        <v>1377730</v>
      </c>
      <c r="X1055" s="30">
        <f>ROUND(IF(C1055="22", W1055*'UNIT VALUES'!$D$44, W1055*'UNIT VALUES'!$D$36), 0)</f>
        <v>1204412</v>
      </c>
      <c r="Y1055" s="168">
        <f>ROUND(IF(C1055="22", IF(U1055&gt;V1055,O1055*'UNIT VALUES'!$D$38*'UNIT VALUES'!$D$44,O1055*'UNIT VALUES'!$D$41*'UNIT VALUES'!$D$44),IF(U1055&gt;V1055, O1055*'UNIT VALUES'!$D$28*'UNIT VALUES'!$D$36,0)), 0)</f>
        <v>512519</v>
      </c>
      <c r="Z1055" s="168">
        <f>ROUND(IF(C1055="22", IF(U1055&gt;V1055,Q1055*'UNIT VALUES'!$D$39*'UNIT VALUES'!$D$44,Q1055*'UNIT VALUES'!$D$42*'UNIT VALUES'!$D$44), IF(U1055&gt;V1055, Q1055*'UNIT VALUES'!$D$29*'UNIT VALUES'!$D$36, Q1055*'UNIT VALUES'!$D$31*'UNIT VALUES'!$D$36)),0)</f>
        <v>479108</v>
      </c>
      <c r="AA1055" s="168">
        <f>ROUND(IF(C1055="22", IF(U1055&gt;V1055,0,R1055*'UNIT VALUES'!$D$43*'UNIT VALUES'!$D$44),IF(CALCS!U1055&gt;CALCS!V1055,0,CALCS!R1055*'UNIT VALUES'!$D$34*'UNIT VALUES'!$D$36)), 0)</f>
        <v>0</v>
      </c>
      <c r="AB1055" s="168">
        <f>ROUND(IF(C1055="22",IF(U1055&gt;V1055,S1055*'UNIT VALUES'!$D$40*'UNIT VALUES'!$D$44,0),IF(U1055&gt;V1055,S1055*'UNIT VALUES'!$D$30*'UNIT VALUES'!$D$36)), 0)</f>
        <v>212785</v>
      </c>
      <c r="AC1055" s="168">
        <f>ROUND(IF(U1055&gt;V1055,0,IF(T1055&gt;1, IF(C1055="66", T1055*'UNIT VALUES'!$D$33*'UNIT VALUES'!$D$36,T1055*'UNIT VALUES'!$D$32*'UNIT VALUES'!$D$36),0)),0)</f>
        <v>0</v>
      </c>
      <c r="AD1055" t="str">
        <f t="shared" si="34"/>
        <v>479157</v>
      </c>
    </row>
    <row r="1056" spans="1:30" x14ac:dyDescent="0.25">
      <c r="A1056" s="176" t="s">
        <v>6687</v>
      </c>
      <c r="B1056" s="176" t="s">
        <v>2785</v>
      </c>
      <c r="C1056" s="176" t="s">
        <v>19</v>
      </c>
      <c r="D1056" s="176" t="s">
        <v>20</v>
      </c>
      <c r="E1056" s="176" t="s">
        <v>2786</v>
      </c>
      <c r="F1056" s="176" t="s">
        <v>4738</v>
      </c>
      <c r="G1056" s="176" t="s">
        <v>22</v>
      </c>
      <c r="H1056" s="176" t="s">
        <v>23</v>
      </c>
      <c r="I1056" s="176" t="s">
        <v>23</v>
      </c>
      <c r="J1056" s="176" t="s">
        <v>24</v>
      </c>
      <c r="K1056" s="176" t="s">
        <v>3353</v>
      </c>
      <c r="L1056" s="176" t="s">
        <v>4789</v>
      </c>
      <c r="M1056" s="177">
        <v>14226922</v>
      </c>
      <c r="N1056" s="177">
        <v>14229191</v>
      </c>
      <c r="O1056" s="177">
        <v>7545107</v>
      </c>
      <c r="P1056" s="177">
        <v>0</v>
      </c>
      <c r="Q1056" s="177">
        <v>1114531</v>
      </c>
      <c r="R1056" s="177">
        <v>165257</v>
      </c>
      <c r="S1056" s="177">
        <v>99380</v>
      </c>
      <c r="T1056" s="24">
        <f>IF(P1056&gt;0, ROUND(IF(IF(OR(C1056="51", C1056="52", C1056="66"), (L1056*'UNIT VALUES'!$C$26)-CALCS!P1056,0)&gt;0, IF(OR(C1056="51", C1056="52", C1056="66"), (L1056*'UNIT VALUES'!$C$26)-CALCS!P1056,0), 0), 0), ROUND(IF(IF(OR(C1056="51", C1056="52", C1056="66"), (L1056*'UNIT VALUES'!$C$26)-CALCS!O1056,0)&gt;0, IF(OR(C1056="51", C1056="52", C1056="66"), (L1056*'UNIT VALUES'!$C$26)-CALCS!O1056,0), 0), 0))</f>
        <v>0</v>
      </c>
      <c r="U1056" s="25">
        <f>IF(C1056="22", (O1056*'UNIT VALUES'!$D$38)+(Q1056*'UNIT VALUES'!$D$39)+(S1056*'UNIT VALUES'!$D$40), (O1056*'UNIT VALUES'!$D$28)+(Q1056*'UNIT VALUES'!$D$29)+(S1056*'UNIT VALUES'!$D$30))</f>
        <v>78636458.892168745</v>
      </c>
      <c r="V1056" s="25">
        <f>IF(C1056="22",(O1056*'UNIT VALUES'!$D$41)+(Q1056*'UNIT VALUES'!$D$42)+(R1056*'UNIT VALUES'!$D$43),IF(C1056="66",(Q1056*'UNIT VALUES'!$D$31)+(T1056*'UNIT VALUES'!$D$33)+(R1056*'UNIT VALUES'!$D$34),(Q1056*'UNIT VALUES'!$D$31)+(T1056*'UNIT VALUES'!$D$32)+(R1056*'UNIT VALUES'!$D$34)))</f>
        <v>46792648.916082688</v>
      </c>
      <c r="W1056" s="25">
        <f t="shared" si="33"/>
        <v>78636459</v>
      </c>
      <c r="X1056" s="30">
        <f>ROUND(IF(C1056="22", W1056*'UNIT VALUES'!$D$44, W1056*'UNIT VALUES'!$D$36), 0)</f>
        <v>65419590</v>
      </c>
      <c r="Y1056" s="168">
        <f>ROUND(IF(C1056="22", IF(U1056&gt;V1056,O1056*'UNIT VALUES'!$D$38*'UNIT VALUES'!$D$44,O1056*'UNIT VALUES'!$D$41*'UNIT VALUES'!$D$44),IF(U1056&gt;V1056, O1056*'UNIT VALUES'!$D$28*'UNIT VALUES'!$D$36,0)), 0)</f>
        <v>13825686</v>
      </c>
      <c r="Z1056" s="168">
        <f>ROUND(IF(C1056="22", IF(U1056&gt;V1056,Q1056*'UNIT VALUES'!$D$39*'UNIT VALUES'!$D$44,Q1056*'UNIT VALUES'!$D$42*'UNIT VALUES'!$D$44), IF(U1056&gt;V1056, Q1056*'UNIT VALUES'!$D$29*'UNIT VALUES'!$D$36, Q1056*'UNIT VALUES'!$D$31*'UNIT VALUES'!$D$36)),0)</f>
        <v>28650721</v>
      </c>
      <c r="AA1056" s="168">
        <f>ROUND(IF(C1056="22", IF(U1056&gt;V1056,0,R1056*'UNIT VALUES'!$D$43*'UNIT VALUES'!$D$44),IF(CALCS!U1056&gt;CALCS!V1056,0,CALCS!R1056*'UNIT VALUES'!$D$34*'UNIT VALUES'!$D$36)), 0)</f>
        <v>0</v>
      </c>
      <c r="AB1056" s="168">
        <f>ROUND(IF(C1056="22",IF(U1056&gt;V1056,S1056*'UNIT VALUES'!$D$40*'UNIT VALUES'!$D$44,0),IF(U1056&gt;V1056,S1056*'UNIT VALUES'!$D$30*'UNIT VALUES'!$D$36)), 0)</f>
        <v>22943182</v>
      </c>
      <c r="AC1056" s="168">
        <f>ROUND(IF(U1056&gt;V1056,0,IF(T1056&gt;1, IF(C1056="66", T1056*'UNIT VALUES'!$D$33*'UNIT VALUES'!$D$36,T1056*'UNIT VALUES'!$D$32*'UNIT VALUES'!$D$36),0)),0)</f>
        <v>0</v>
      </c>
      <c r="AD1056" t="str">
        <f t="shared" si="34"/>
        <v>489999</v>
      </c>
    </row>
    <row r="1057" spans="1:30" x14ac:dyDescent="0.25">
      <c r="A1057" s="176" t="s">
        <v>6688</v>
      </c>
      <c r="B1057" s="176" t="s">
        <v>2785</v>
      </c>
      <c r="C1057" s="176" t="s">
        <v>27</v>
      </c>
      <c r="D1057" s="176" t="s">
        <v>28</v>
      </c>
      <c r="E1057" s="176" t="s">
        <v>2786</v>
      </c>
      <c r="F1057" s="176" t="s">
        <v>169</v>
      </c>
      <c r="G1057" s="176" t="s">
        <v>22</v>
      </c>
      <c r="H1057" s="176" t="s">
        <v>23</v>
      </c>
      <c r="I1057" s="176" t="s">
        <v>2262</v>
      </c>
      <c r="J1057" s="176" t="s">
        <v>2788</v>
      </c>
      <c r="K1057" s="176" t="s">
        <v>3353</v>
      </c>
      <c r="L1057" s="176" t="s">
        <v>6689</v>
      </c>
      <c r="M1057" s="177">
        <v>99840</v>
      </c>
      <c r="N1057" s="177">
        <v>98315</v>
      </c>
      <c r="O1057" s="177">
        <v>122225</v>
      </c>
      <c r="P1057" s="177">
        <v>0</v>
      </c>
      <c r="Q1057" s="177">
        <v>20885</v>
      </c>
      <c r="R1057" s="177">
        <v>4131</v>
      </c>
      <c r="S1057" s="177">
        <v>1171</v>
      </c>
      <c r="T1057" s="24">
        <f>IF(P1057&gt;0, ROUND(IF(IF(OR(C1057="51", C1057="52", C1057="66"), (L1057*'UNIT VALUES'!$C$26)-CALCS!P1057,0)&gt;0, IF(OR(C1057="51", C1057="52", C1057="66"), (L1057*'UNIT VALUES'!$C$26)-CALCS!P1057,0), 0), 0), ROUND(IF(IF(OR(C1057="51", C1057="52", C1057="66"), (L1057*'UNIT VALUES'!$C$26)-CALCS!O1057,0)&gt;0, IF(OR(C1057="51", C1057="52", C1057="66"), (L1057*'UNIT VALUES'!$C$26)-CALCS!O1057,0), 0), 0))</f>
        <v>20538</v>
      </c>
      <c r="U1057" s="25">
        <f>IF(C1057="22", (O1057*'UNIT VALUES'!$D$38)+(Q1057*'UNIT VALUES'!$D$39)+(S1057*'UNIT VALUES'!$D$40), (O1057*'UNIT VALUES'!$D$28)+(Q1057*'UNIT VALUES'!$D$29)+(S1057*'UNIT VALUES'!$D$30))</f>
        <v>1028581.2948227104</v>
      </c>
      <c r="V1057" s="25">
        <f>IF(C1057="22",(O1057*'UNIT VALUES'!$D$41)+(Q1057*'UNIT VALUES'!$D$42)+(R1057*'UNIT VALUES'!$D$43),IF(C1057="66",(Q1057*'UNIT VALUES'!$D$31)+(T1057*'UNIT VALUES'!$D$33)+(R1057*'UNIT VALUES'!$D$34),(Q1057*'UNIT VALUES'!$D$31)+(T1057*'UNIT VALUES'!$D$32)+(R1057*'UNIT VALUES'!$D$34)))</f>
        <v>947217.50821011863</v>
      </c>
      <c r="W1057" s="25">
        <f t="shared" si="33"/>
        <v>1028581</v>
      </c>
      <c r="X1057" s="30">
        <f>ROUND(IF(C1057="22", W1057*'UNIT VALUES'!$D$44, W1057*'UNIT VALUES'!$D$36), 0)</f>
        <v>899186</v>
      </c>
      <c r="Y1057" s="168">
        <f>ROUND(IF(C1057="22", IF(U1057&gt;V1057,O1057*'UNIT VALUES'!$D$38*'UNIT VALUES'!$D$44,O1057*'UNIT VALUES'!$D$41*'UNIT VALUES'!$D$44),IF(U1057&gt;V1057, O1057*'UNIT VALUES'!$D$28*'UNIT VALUES'!$D$36,0)), 0)</f>
        <v>222227</v>
      </c>
      <c r="Z1057" s="168">
        <f>ROUND(IF(C1057="22", IF(U1057&gt;V1057,Q1057*'UNIT VALUES'!$D$39*'UNIT VALUES'!$D$44,Q1057*'UNIT VALUES'!$D$42*'UNIT VALUES'!$D$44), IF(U1057&gt;V1057, Q1057*'UNIT VALUES'!$D$29*'UNIT VALUES'!$D$36, Q1057*'UNIT VALUES'!$D$31*'UNIT VALUES'!$D$36)),0)</f>
        <v>509842</v>
      </c>
      <c r="AA1057" s="168">
        <f>ROUND(IF(C1057="22", IF(U1057&gt;V1057,0,R1057*'UNIT VALUES'!$D$43*'UNIT VALUES'!$D$44),IF(CALCS!U1057&gt;CALCS!V1057,0,CALCS!R1057*'UNIT VALUES'!$D$34*'UNIT VALUES'!$D$36)), 0)</f>
        <v>0</v>
      </c>
      <c r="AB1057" s="168">
        <f>ROUND(IF(C1057="22",IF(U1057&gt;V1057,S1057*'UNIT VALUES'!$D$40*'UNIT VALUES'!$D$44,0),IF(U1057&gt;V1057,S1057*'UNIT VALUES'!$D$30*'UNIT VALUES'!$D$36)), 0)</f>
        <v>167117</v>
      </c>
      <c r="AC1057" s="168">
        <f>ROUND(IF(U1057&gt;V1057,0,IF(T1057&gt;1, IF(C1057="66", T1057*'UNIT VALUES'!$D$33*'UNIT VALUES'!$D$36,T1057*'UNIT VALUES'!$D$32*'UNIT VALUES'!$D$36),0)),0)</f>
        <v>0</v>
      </c>
      <c r="AD1057" t="str">
        <f t="shared" si="34"/>
        <v>480018</v>
      </c>
    </row>
    <row r="1058" spans="1:30" x14ac:dyDescent="0.25">
      <c r="A1058" s="176" t="s">
        <v>6690</v>
      </c>
      <c r="B1058" s="176" t="s">
        <v>2785</v>
      </c>
      <c r="C1058" s="176" t="s">
        <v>47</v>
      </c>
      <c r="D1058" s="176" t="s">
        <v>48</v>
      </c>
      <c r="E1058" s="176" t="s">
        <v>2786</v>
      </c>
      <c r="F1058" s="176" t="s">
        <v>919</v>
      </c>
      <c r="G1058" s="176" t="s">
        <v>314</v>
      </c>
      <c r="H1058" s="176" t="s">
        <v>23</v>
      </c>
      <c r="I1058" s="176" t="s">
        <v>2790</v>
      </c>
      <c r="J1058" s="176" t="s">
        <v>2791</v>
      </c>
      <c r="K1058" s="176" t="s">
        <v>3353</v>
      </c>
      <c r="L1058" s="176" t="s">
        <v>6691</v>
      </c>
      <c r="M1058" s="177">
        <v>0</v>
      </c>
      <c r="N1058" s="177">
        <v>0</v>
      </c>
      <c r="O1058" s="177">
        <v>99179</v>
      </c>
      <c r="P1058" s="177">
        <v>0</v>
      </c>
      <c r="Q1058" s="177">
        <v>5101</v>
      </c>
      <c r="R1058" s="177">
        <v>123</v>
      </c>
      <c r="S1058" s="177">
        <v>879</v>
      </c>
      <c r="T1058" s="24">
        <f>IF(P1058&gt;0, ROUND(IF(IF(OR(C1058="51", C1058="52", C1058="66"), (L1058*'UNIT VALUES'!$C$26)-CALCS!P1058,0)&gt;0, IF(OR(C1058="51", C1058="52", C1058="66"), (L1058*'UNIT VALUES'!$C$26)-CALCS!P1058,0), 0), 0), ROUND(IF(IF(OR(C1058="51", C1058="52", C1058="66"), (L1058*'UNIT VALUES'!$C$26)-CALCS!O1058,0)&gt;0, IF(OR(C1058="51", C1058="52", C1058="66"), (L1058*'UNIT VALUES'!$C$26)-CALCS!O1058,0), 0), 0))</f>
        <v>0</v>
      </c>
      <c r="U1058" s="25">
        <f>IF(C1058="22", (O1058*'UNIT VALUES'!$D$38)+(Q1058*'UNIT VALUES'!$D$39)+(S1058*'UNIT VALUES'!$D$40), (O1058*'UNIT VALUES'!$D$28)+(Q1058*'UNIT VALUES'!$D$29)+(S1058*'UNIT VALUES'!$D$30))</f>
        <v>492215.43451474502</v>
      </c>
      <c r="V1058" s="25">
        <f>IF(C1058="22",(O1058*'UNIT VALUES'!$D$41)+(Q1058*'UNIT VALUES'!$D$42)+(R1058*'UNIT VALUES'!$D$43),IF(C1058="66",(Q1058*'UNIT VALUES'!$D$31)+(T1058*'UNIT VALUES'!$D$33)+(R1058*'UNIT VALUES'!$D$34),(Q1058*'UNIT VALUES'!$D$31)+(T1058*'UNIT VALUES'!$D$32)+(R1058*'UNIT VALUES'!$D$34)))</f>
        <v>95536.382450168312</v>
      </c>
      <c r="W1058" s="25">
        <f t="shared" si="33"/>
        <v>492215</v>
      </c>
      <c r="X1058" s="30">
        <f>ROUND(IF(C1058="22", W1058*'UNIT VALUES'!$D$44, W1058*'UNIT VALUES'!$D$36), 0)</f>
        <v>430295</v>
      </c>
      <c r="Y1058" s="168">
        <f>ROUND(IF(C1058="22", IF(U1058&gt;V1058,O1058*'UNIT VALUES'!$D$38*'UNIT VALUES'!$D$44,O1058*'UNIT VALUES'!$D$41*'UNIT VALUES'!$D$44),IF(U1058&gt;V1058, O1058*'UNIT VALUES'!$D$28*'UNIT VALUES'!$D$36,0)), 0)</f>
        <v>180325</v>
      </c>
      <c r="Z1058" s="168">
        <f>ROUND(IF(C1058="22", IF(U1058&gt;V1058,Q1058*'UNIT VALUES'!$D$39*'UNIT VALUES'!$D$44,Q1058*'UNIT VALUES'!$D$42*'UNIT VALUES'!$D$44), IF(U1058&gt;V1058, Q1058*'UNIT VALUES'!$D$29*'UNIT VALUES'!$D$36, Q1058*'UNIT VALUES'!$D$31*'UNIT VALUES'!$D$36)),0)</f>
        <v>124525</v>
      </c>
      <c r="AA1058" s="168">
        <f>ROUND(IF(C1058="22", IF(U1058&gt;V1058,0,R1058*'UNIT VALUES'!$D$43*'UNIT VALUES'!$D$44),IF(CALCS!U1058&gt;CALCS!V1058,0,CALCS!R1058*'UNIT VALUES'!$D$34*'UNIT VALUES'!$D$36)), 0)</f>
        <v>0</v>
      </c>
      <c r="AB1058" s="168">
        <f>ROUND(IF(C1058="22",IF(U1058&gt;V1058,S1058*'UNIT VALUES'!$D$40*'UNIT VALUES'!$D$44,0),IF(U1058&gt;V1058,S1058*'UNIT VALUES'!$D$30*'UNIT VALUES'!$D$36)), 0)</f>
        <v>125445</v>
      </c>
      <c r="AC1058" s="168">
        <f>ROUND(IF(U1058&gt;V1058,0,IF(T1058&gt;1, IF(C1058="66", T1058*'UNIT VALUES'!$D$33*'UNIT VALUES'!$D$36,T1058*'UNIT VALUES'!$D$32*'UNIT VALUES'!$D$36),0)),0)</f>
        <v>0</v>
      </c>
      <c r="AD1058" t="str">
        <f t="shared" si="34"/>
        <v>480090</v>
      </c>
    </row>
    <row r="1059" spans="1:30" x14ac:dyDescent="0.25">
      <c r="A1059" s="176" t="s">
        <v>6692</v>
      </c>
      <c r="B1059" s="176" t="s">
        <v>2785</v>
      </c>
      <c r="C1059" s="176" t="s">
        <v>27</v>
      </c>
      <c r="D1059" s="176" t="s">
        <v>28</v>
      </c>
      <c r="E1059" s="176" t="s">
        <v>2786</v>
      </c>
      <c r="F1059" s="176" t="s">
        <v>1977</v>
      </c>
      <c r="G1059" s="176" t="s">
        <v>22</v>
      </c>
      <c r="H1059" s="176" t="s">
        <v>23</v>
      </c>
      <c r="I1059" s="176" t="s">
        <v>31</v>
      </c>
      <c r="J1059" s="176" t="s">
        <v>2793</v>
      </c>
      <c r="K1059" s="176" t="s">
        <v>3353</v>
      </c>
      <c r="L1059" s="176" t="s">
        <v>6693</v>
      </c>
      <c r="M1059" s="177">
        <v>149230</v>
      </c>
      <c r="N1059" s="177">
        <v>149230</v>
      </c>
      <c r="O1059" s="177">
        <v>199582</v>
      </c>
      <c r="P1059" s="177">
        <v>0</v>
      </c>
      <c r="Q1059" s="177">
        <v>33058</v>
      </c>
      <c r="R1059" s="177">
        <v>6007</v>
      </c>
      <c r="S1059" s="177">
        <v>2957</v>
      </c>
      <c r="T1059" s="24">
        <f>IF(P1059&gt;0, ROUND(IF(IF(OR(C1059="51", C1059="52", C1059="66"), (L1059*'UNIT VALUES'!$C$26)-CALCS!P1059,0)&gt;0, IF(OR(C1059="51", C1059="52", C1059="66"), (L1059*'UNIT VALUES'!$C$26)-CALCS!P1059,0), 0), 0), ROUND(IF(IF(OR(C1059="51", C1059="52", C1059="66"), (L1059*'UNIT VALUES'!$C$26)-CALCS!O1059,0)&gt;0, IF(OR(C1059="51", C1059="52", C1059="66"), (L1059*'UNIT VALUES'!$C$26)-CALCS!O1059,0), 0), 0))</f>
        <v>18381</v>
      </c>
      <c r="U1059" s="25">
        <f>IF(C1059="22", (O1059*'UNIT VALUES'!$D$38)+(Q1059*'UNIT VALUES'!$D$39)+(S1059*'UNIT VALUES'!$D$40), (O1059*'UNIT VALUES'!$D$28)+(Q1059*'UNIT VALUES'!$D$29)+(S1059*'UNIT VALUES'!$D$30))</f>
        <v>1820962.9284223765</v>
      </c>
      <c r="V1059" s="25">
        <f>IF(C1059="22",(O1059*'UNIT VALUES'!$D$41)+(Q1059*'UNIT VALUES'!$D$42)+(R1059*'UNIT VALUES'!$D$43),IF(C1059="66",(Q1059*'UNIT VALUES'!$D$31)+(T1059*'UNIT VALUES'!$D$33)+(R1059*'UNIT VALUES'!$D$34),(Q1059*'UNIT VALUES'!$D$31)+(T1059*'UNIT VALUES'!$D$32)+(R1059*'UNIT VALUES'!$D$34)))</f>
        <v>1277546.0112118074</v>
      </c>
      <c r="W1059" s="25">
        <f t="shared" si="33"/>
        <v>1820963</v>
      </c>
      <c r="X1059" s="30">
        <f>ROUND(IF(C1059="22", W1059*'UNIT VALUES'!$D$44, W1059*'UNIT VALUES'!$D$36), 0)</f>
        <v>1591887</v>
      </c>
      <c r="Y1059" s="168">
        <f>ROUND(IF(C1059="22", IF(U1059&gt;V1059,O1059*'UNIT VALUES'!$D$38*'UNIT VALUES'!$D$44,O1059*'UNIT VALUES'!$D$41*'UNIT VALUES'!$D$44),IF(U1059&gt;V1059, O1059*'UNIT VALUES'!$D$28*'UNIT VALUES'!$D$36,0)), 0)</f>
        <v>362876</v>
      </c>
      <c r="Z1059" s="168">
        <f>ROUND(IF(C1059="22", IF(U1059&gt;V1059,Q1059*'UNIT VALUES'!$D$39*'UNIT VALUES'!$D$44,Q1059*'UNIT VALUES'!$D$42*'UNIT VALUES'!$D$44), IF(U1059&gt;V1059, Q1059*'UNIT VALUES'!$D$29*'UNIT VALUES'!$D$36, Q1059*'UNIT VALUES'!$D$31*'UNIT VALUES'!$D$36)),0)</f>
        <v>807008</v>
      </c>
      <c r="AA1059" s="168">
        <f>ROUND(IF(C1059="22", IF(U1059&gt;V1059,0,R1059*'UNIT VALUES'!$D$43*'UNIT VALUES'!$D$44),IF(CALCS!U1059&gt;CALCS!V1059,0,CALCS!R1059*'UNIT VALUES'!$D$34*'UNIT VALUES'!$D$36)), 0)</f>
        <v>0</v>
      </c>
      <c r="AB1059" s="168">
        <f>ROUND(IF(C1059="22",IF(U1059&gt;V1059,S1059*'UNIT VALUES'!$D$40*'UNIT VALUES'!$D$44,0),IF(U1059&gt;V1059,S1059*'UNIT VALUES'!$D$30*'UNIT VALUES'!$D$36)), 0)</f>
        <v>422003</v>
      </c>
      <c r="AC1059" s="168">
        <f>ROUND(IF(U1059&gt;V1059,0,IF(T1059&gt;1, IF(C1059="66", T1059*'UNIT VALUES'!$D$33*'UNIT VALUES'!$D$36,T1059*'UNIT VALUES'!$D$32*'UNIT VALUES'!$D$36),0)),0)</f>
        <v>0</v>
      </c>
      <c r="AD1059" t="str">
        <f t="shared" si="34"/>
        <v>480132</v>
      </c>
    </row>
    <row r="1060" spans="1:30" x14ac:dyDescent="0.25">
      <c r="A1060" s="176" t="s">
        <v>5764</v>
      </c>
      <c r="B1060" s="176" t="s">
        <v>2785</v>
      </c>
      <c r="C1060" s="176" t="s">
        <v>27</v>
      </c>
      <c r="D1060" s="176" t="s">
        <v>28</v>
      </c>
      <c r="E1060" s="176" t="s">
        <v>2786</v>
      </c>
      <c r="F1060" s="176" t="s">
        <v>1299</v>
      </c>
      <c r="G1060" s="176" t="s">
        <v>2794</v>
      </c>
      <c r="H1060" s="176" t="s">
        <v>23</v>
      </c>
      <c r="I1060" s="176" t="s">
        <v>788</v>
      </c>
      <c r="J1060" s="176" t="s">
        <v>2795</v>
      </c>
      <c r="K1060" s="176" t="s">
        <v>3353</v>
      </c>
      <c r="L1060" s="176" t="s">
        <v>6694</v>
      </c>
      <c r="M1060" s="177">
        <v>161872</v>
      </c>
      <c r="N1060" s="177">
        <v>160113</v>
      </c>
      <c r="O1060" s="177">
        <v>392772</v>
      </c>
      <c r="P1060" s="177">
        <v>0</v>
      </c>
      <c r="Q1060" s="177">
        <v>65463</v>
      </c>
      <c r="R1060" s="177">
        <v>803</v>
      </c>
      <c r="S1060" s="177">
        <v>6889</v>
      </c>
      <c r="T1060" s="24">
        <f>IF(P1060&gt;0, ROUND(IF(IF(OR(C1060="51", C1060="52", C1060="66"), (L1060*'UNIT VALUES'!$C$26)-CALCS!P1060,0)&gt;0, IF(OR(C1060="51", C1060="52", C1060="66"), (L1060*'UNIT VALUES'!$C$26)-CALCS!P1060,0), 0), 0), ROUND(IF(IF(OR(C1060="51", C1060="52", C1060="66"), (L1060*'UNIT VALUES'!$C$26)-CALCS!O1060,0)&gt;0, IF(OR(C1060="51", C1060="52", C1060="66"), (L1060*'UNIT VALUES'!$C$26)-CALCS!O1060,0), 0), 0))</f>
        <v>0</v>
      </c>
      <c r="U1060" s="25">
        <f>IF(C1060="22", (O1060*'UNIT VALUES'!$D$38)+(Q1060*'UNIT VALUES'!$D$39)+(S1060*'UNIT VALUES'!$D$40), (O1060*'UNIT VALUES'!$D$28)+(Q1060*'UNIT VALUES'!$D$29)+(S1060*'UNIT VALUES'!$D$30))</f>
        <v>3769565.3794220635</v>
      </c>
      <c r="V1060" s="25">
        <f>IF(C1060="22",(O1060*'UNIT VALUES'!$D$41)+(Q1060*'UNIT VALUES'!$D$42)+(R1060*'UNIT VALUES'!$D$43),IF(C1060="66",(Q1060*'UNIT VALUES'!$D$31)+(T1060*'UNIT VALUES'!$D$33)+(R1060*'UNIT VALUES'!$D$34),(Q1060*'UNIT VALUES'!$D$31)+(T1060*'UNIT VALUES'!$D$32)+(R1060*'UNIT VALUES'!$D$34)))</f>
        <v>1162565.0033536793</v>
      </c>
      <c r="W1060" s="25">
        <f t="shared" si="33"/>
        <v>3769565</v>
      </c>
      <c r="X1060" s="30">
        <f>ROUND(IF(C1060="22", W1060*'UNIT VALUES'!$D$44, W1060*'UNIT VALUES'!$D$36), 0)</f>
        <v>3295356</v>
      </c>
      <c r="Y1060" s="168">
        <f>ROUND(IF(C1060="22", IF(U1060&gt;V1060,O1060*'UNIT VALUES'!$D$38*'UNIT VALUES'!$D$44,O1060*'UNIT VALUES'!$D$41*'UNIT VALUES'!$D$44),IF(U1060&gt;V1060, O1060*'UNIT VALUES'!$D$28*'UNIT VALUES'!$D$36,0)), 0)</f>
        <v>714129</v>
      </c>
      <c r="Z1060" s="168">
        <f>ROUND(IF(C1060="22", IF(U1060&gt;V1060,Q1060*'UNIT VALUES'!$D$39*'UNIT VALUES'!$D$44,Q1060*'UNIT VALUES'!$D$42*'UNIT VALUES'!$D$44), IF(U1060&gt;V1060, Q1060*'UNIT VALUES'!$D$29*'UNIT VALUES'!$D$36, Q1060*'UNIT VALUES'!$D$31*'UNIT VALUES'!$D$36)),0)</f>
        <v>1598076</v>
      </c>
      <c r="AA1060" s="168">
        <f>ROUND(IF(C1060="22", IF(U1060&gt;V1060,0,R1060*'UNIT VALUES'!$D$43*'UNIT VALUES'!$D$44),IF(CALCS!U1060&gt;CALCS!V1060,0,CALCS!R1060*'UNIT VALUES'!$D$34*'UNIT VALUES'!$D$36)), 0)</f>
        <v>0</v>
      </c>
      <c r="AB1060" s="168">
        <f>ROUND(IF(C1060="22",IF(U1060&gt;V1060,S1060*'UNIT VALUES'!$D$40*'UNIT VALUES'!$D$44,0),IF(U1060&gt;V1060,S1060*'UNIT VALUES'!$D$30*'UNIT VALUES'!$D$36)), 0)</f>
        <v>983151</v>
      </c>
      <c r="AC1060" s="168">
        <f>ROUND(IF(U1060&gt;V1060,0,IF(T1060&gt;1, IF(C1060="66", T1060*'UNIT VALUES'!$D$33*'UNIT VALUES'!$D$36,T1060*'UNIT VALUES'!$D$32*'UNIT VALUES'!$D$36),0)),0)</f>
        <v>0</v>
      </c>
      <c r="AD1060" t="str">
        <f t="shared" si="34"/>
        <v>480222</v>
      </c>
    </row>
    <row r="1061" spans="1:30" x14ac:dyDescent="0.25">
      <c r="A1061" s="176" t="s">
        <v>6695</v>
      </c>
      <c r="B1061" s="176" t="s">
        <v>2785</v>
      </c>
      <c r="C1061" s="176" t="s">
        <v>27</v>
      </c>
      <c r="D1061" s="176" t="s">
        <v>28</v>
      </c>
      <c r="E1061" s="176" t="s">
        <v>2786</v>
      </c>
      <c r="F1061" s="176" t="s">
        <v>934</v>
      </c>
      <c r="G1061" s="176" t="s">
        <v>22</v>
      </c>
      <c r="H1061" s="176" t="s">
        <v>23</v>
      </c>
      <c r="I1061" s="176" t="s">
        <v>2797</v>
      </c>
      <c r="J1061" s="176" t="s">
        <v>2798</v>
      </c>
      <c r="K1061" s="176" t="s">
        <v>3354</v>
      </c>
      <c r="L1061" s="176" t="s">
        <v>6696</v>
      </c>
      <c r="M1061" s="177">
        <v>372536</v>
      </c>
      <c r="N1061" s="177">
        <v>345496</v>
      </c>
      <c r="O1061" s="177">
        <v>947890</v>
      </c>
      <c r="P1061" s="177">
        <v>0</v>
      </c>
      <c r="Q1061" s="177">
        <v>156161</v>
      </c>
      <c r="R1061" s="177">
        <v>10995</v>
      </c>
      <c r="S1061" s="177">
        <v>16534</v>
      </c>
      <c r="T1061" s="24">
        <f>IF(P1061&gt;0, ROUND(IF(IF(OR(C1061="51", C1061="52", C1061="66"), (L1061*'UNIT VALUES'!$C$26)-CALCS!P1061,0)&gt;0, IF(OR(C1061="51", C1061="52", C1061="66"), (L1061*'UNIT VALUES'!$C$26)-CALCS!P1061,0), 0), 0), ROUND(IF(IF(OR(C1061="51", C1061="52", C1061="66"), (L1061*'UNIT VALUES'!$C$26)-CALCS!O1061,0)&gt;0, IF(OR(C1061="51", C1061="52", C1061="66"), (L1061*'UNIT VALUES'!$C$26)-CALCS!O1061,0), 0), 0))</f>
        <v>0</v>
      </c>
      <c r="U1061" s="25">
        <f>IF(C1061="22", (O1061*'UNIT VALUES'!$D$38)+(Q1061*'UNIT VALUES'!$D$39)+(S1061*'UNIT VALUES'!$D$40), (O1061*'UNIT VALUES'!$D$28)+(Q1061*'UNIT VALUES'!$D$29)+(S1061*'UNIT VALUES'!$D$30))</f>
        <v>9031380.4663398825</v>
      </c>
      <c r="V1061" s="25">
        <f>IF(C1061="22",(O1061*'UNIT VALUES'!$D$41)+(Q1061*'UNIT VALUES'!$D$42)+(R1061*'UNIT VALUES'!$D$43),IF(C1061="66",(Q1061*'UNIT VALUES'!$D$31)+(T1061*'UNIT VALUES'!$D$33)+(R1061*'UNIT VALUES'!$D$34),(Q1061*'UNIT VALUES'!$D$31)+(T1061*'UNIT VALUES'!$D$32)+(R1061*'UNIT VALUES'!$D$34)))</f>
        <v>3516591.1024118289</v>
      </c>
      <c r="W1061" s="25">
        <f t="shared" si="33"/>
        <v>9031380</v>
      </c>
      <c r="X1061" s="30">
        <f>ROUND(IF(C1061="22", W1061*'UNIT VALUES'!$D$44, W1061*'UNIT VALUES'!$D$36), 0)</f>
        <v>7895238</v>
      </c>
      <c r="Y1061" s="168">
        <f>ROUND(IF(C1061="22", IF(U1061&gt;V1061,O1061*'UNIT VALUES'!$D$38*'UNIT VALUES'!$D$44,O1061*'UNIT VALUES'!$D$41*'UNIT VALUES'!$D$44),IF(U1061&gt;V1061, O1061*'UNIT VALUES'!$D$28*'UNIT VALUES'!$D$36,0)), 0)</f>
        <v>1723433</v>
      </c>
      <c r="Z1061" s="168">
        <f>ROUND(IF(C1061="22", IF(U1061&gt;V1061,Q1061*'UNIT VALUES'!$D$39*'UNIT VALUES'!$D$44,Q1061*'UNIT VALUES'!$D$42*'UNIT VALUES'!$D$44), IF(U1061&gt;V1061, Q1061*'UNIT VALUES'!$D$29*'UNIT VALUES'!$D$36, Q1061*'UNIT VALUES'!$D$31*'UNIT VALUES'!$D$36)),0)</f>
        <v>3812186</v>
      </c>
      <c r="AA1061" s="168">
        <f>ROUND(IF(C1061="22", IF(U1061&gt;V1061,0,R1061*'UNIT VALUES'!$D$43*'UNIT VALUES'!$D$44),IF(CALCS!U1061&gt;CALCS!V1061,0,CALCS!R1061*'UNIT VALUES'!$D$34*'UNIT VALUES'!$D$36)), 0)</f>
        <v>0</v>
      </c>
      <c r="AB1061" s="168">
        <f>ROUND(IF(C1061="22",IF(U1061&gt;V1061,S1061*'UNIT VALUES'!$D$40*'UNIT VALUES'!$D$44,0),IF(U1061&gt;V1061,S1061*'UNIT VALUES'!$D$30*'UNIT VALUES'!$D$36)), 0)</f>
        <v>2359619</v>
      </c>
      <c r="AC1061" s="168">
        <f>ROUND(IF(U1061&gt;V1061,0,IF(T1061&gt;1, IF(C1061="66", T1061*'UNIT VALUES'!$D$33*'UNIT VALUES'!$D$36,T1061*'UNIT VALUES'!$D$32*'UNIT VALUES'!$D$36),0)),0)</f>
        <v>0</v>
      </c>
      <c r="AD1061" t="str">
        <f t="shared" si="34"/>
        <v>480264</v>
      </c>
    </row>
    <row r="1062" spans="1:30" x14ac:dyDescent="0.25">
      <c r="A1062" s="176" t="s">
        <v>6697</v>
      </c>
      <c r="B1062" s="176" t="s">
        <v>2785</v>
      </c>
      <c r="C1062" s="176" t="s">
        <v>27</v>
      </c>
      <c r="D1062" s="176" t="s">
        <v>28</v>
      </c>
      <c r="E1062" s="176" t="s">
        <v>2786</v>
      </c>
      <c r="F1062" s="176" t="s">
        <v>801</v>
      </c>
      <c r="G1062" s="176" t="s">
        <v>22</v>
      </c>
      <c r="H1062" s="176" t="s">
        <v>23</v>
      </c>
      <c r="I1062" s="176" t="s">
        <v>2800</v>
      </c>
      <c r="J1062" s="176" t="s">
        <v>2801</v>
      </c>
      <c r="K1062" s="176" t="s">
        <v>61</v>
      </c>
      <c r="L1062" s="176" t="s">
        <v>6698</v>
      </c>
      <c r="M1062" s="177">
        <v>57339</v>
      </c>
      <c r="N1062" s="177">
        <v>56923</v>
      </c>
      <c r="O1062" s="177">
        <v>75992</v>
      </c>
      <c r="P1062" s="177">
        <v>0</v>
      </c>
      <c r="Q1062" s="177">
        <v>14568</v>
      </c>
      <c r="R1062" s="177">
        <v>1626</v>
      </c>
      <c r="S1062" s="177">
        <v>1361</v>
      </c>
      <c r="T1062" s="24">
        <f>IF(P1062&gt;0, ROUND(IF(IF(OR(C1062="51", C1062="52", C1062="66"), (L1062*'UNIT VALUES'!$C$26)-CALCS!P1062,0)&gt;0, IF(OR(C1062="51", C1062="52", C1062="66"), (L1062*'UNIT VALUES'!$C$26)-CALCS!P1062,0), 0), 0), ROUND(IF(IF(OR(C1062="51", C1062="52", C1062="66"), (L1062*'UNIT VALUES'!$C$26)-CALCS!O1062,0)&gt;0, IF(OR(C1062="51", C1062="52", C1062="66"), (L1062*'UNIT VALUES'!$C$26)-CALCS!O1062,0), 0), 0))</f>
        <v>0</v>
      </c>
      <c r="U1062" s="25">
        <f>IF(C1062="22", (O1062*'UNIT VALUES'!$D$38)+(Q1062*'UNIT VALUES'!$D$39)+(S1062*'UNIT VALUES'!$D$40), (O1062*'UNIT VALUES'!$D$28)+(Q1062*'UNIT VALUES'!$D$29)+(S1062*'UNIT VALUES'!$D$30))</f>
        <v>787041.4365909464</v>
      </c>
      <c r="V1062" s="25">
        <f>IF(C1062="22",(O1062*'UNIT VALUES'!$D$41)+(Q1062*'UNIT VALUES'!$D$42)+(R1062*'UNIT VALUES'!$D$43),IF(C1062="66",(Q1062*'UNIT VALUES'!$D$31)+(T1062*'UNIT VALUES'!$D$33)+(R1062*'UNIT VALUES'!$D$34),(Q1062*'UNIT VALUES'!$D$31)+(T1062*'UNIT VALUES'!$D$32)+(R1062*'UNIT VALUES'!$D$34)))</f>
        <v>377201.39819058339</v>
      </c>
      <c r="W1062" s="25">
        <f t="shared" si="33"/>
        <v>787041</v>
      </c>
      <c r="X1062" s="30">
        <f>ROUND(IF(C1062="22", W1062*'UNIT VALUES'!$D$44, W1062*'UNIT VALUES'!$D$36), 0)</f>
        <v>688032</v>
      </c>
      <c r="Y1062" s="168">
        <f>ROUND(IF(C1062="22", IF(U1062&gt;V1062,O1062*'UNIT VALUES'!$D$38*'UNIT VALUES'!$D$44,O1062*'UNIT VALUES'!$D$41*'UNIT VALUES'!$D$44),IF(U1062&gt;V1062, O1062*'UNIT VALUES'!$D$28*'UNIT VALUES'!$D$36,0)), 0)</f>
        <v>138167</v>
      </c>
      <c r="Z1062" s="168">
        <f>ROUND(IF(C1062="22", IF(U1062&gt;V1062,Q1062*'UNIT VALUES'!$D$39*'UNIT VALUES'!$D$44,Q1062*'UNIT VALUES'!$D$42*'UNIT VALUES'!$D$44), IF(U1062&gt;V1062, Q1062*'UNIT VALUES'!$D$29*'UNIT VALUES'!$D$36, Q1062*'UNIT VALUES'!$D$31*'UNIT VALUES'!$D$36)),0)</f>
        <v>355633</v>
      </c>
      <c r="AA1062" s="168">
        <f>ROUND(IF(C1062="22", IF(U1062&gt;V1062,0,R1062*'UNIT VALUES'!$D$43*'UNIT VALUES'!$D$44),IF(CALCS!U1062&gt;CALCS!V1062,0,CALCS!R1062*'UNIT VALUES'!$D$34*'UNIT VALUES'!$D$36)), 0)</f>
        <v>0</v>
      </c>
      <c r="AB1062" s="168">
        <f>ROUND(IF(C1062="22",IF(U1062&gt;V1062,S1062*'UNIT VALUES'!$D$40*'UNIT VALUES'!$D$44,0),IF(U1062&gt;V1062,S1062*'UNIT VALUES'!$D$30*'UNIT VALUES'!$D$36)), 0)</f>
        <v>194233</v>
      </c>
      <c r="AC1062" s="168">
        <f>ROUND(IF(U1062&gt;V1062,0,IF(T1062&gt;1, IF(C1062="66", T1062*'UNIT VALUES'!$D$33*'UNIT VALUES'!$D$36,T1062*'UNIT VALUES'!$D$32*'UNIT VALUES'!$D$36),0)),0)</f>
        <v>0</v>
      </c>
      <c r="AD1062" t="str">
        <f t="shared" si="34"/>
        <v>480390</v>
      </c>
    </row>
    <row r="1063" spans="1:30" x14ac:dyDescent="0.25">
      <c r="A1063" s="176" t="s">
        <v>6699</v>
      </c>
      <c r="B1063" s="176" t="s">
        <v>2785</v>
      </c>
      <c r="C1063" s="176" t="s">
        <v>27</v>
      </c>
      <c r="D1063" s="176" t="s">
        <v>28</v>
      </c>
      <c r="E1063" s="176" t="s">
        <v>2786</v>
      </c>
      <c r="F1063" s="176" t="s">
        <v>940</v>
      </c>
      <c r="G1063" s="176" t="s">
        <v>1153</v>
      </c>
      <c r="H1063" s="176" t="s">
        <v>23</v>
      </c>
      <c r="I1063" s="176" t="s">
        <v>55</v>
      </c>
      <c r="J1063" s="176" t="s">
        <v>2803</v>
      </c>
      <c r="K1063" s="176" t="s">
        <v>61</v>
      </c>
      <c r="L1063" s="176" t="s">
        <v>6700</v>
      </c>
      <c r="M1063" s="177">
        <v>118102</v>
      </c>
      <c r="N1063" s="177">
        <v>118102</v>
      </c>
      <c r="O1063" s="177">
        <v>118299</v>
      </c>
      <c r="P1063" s="177">
        <v>0</v>
      </c>
      <c r="Q1063" s="177">
        <v>24884</v>
      </c>
      <c r="R1063" s="177">
        <v>3011</v>
      </c>
      <c r="S1063" s="177">
        <v>1103</v>
      </c>
      <c r="T1063" s="24">
        <f>IF(P1063&gt;0, ROUND(IF(IF(OR(C1063="51", C1063="52", C1063="66"), (L1063*'UNIT VALUES'!$C$26)-CALCS!P1063,0)&gt;0, IF(OR(C1063="51", C1063="52", C1063="66"), (L1063*'UNIT VALUES'!$C$26)-CALCS!P1063,0), 0), 0), ROUND(IF(IF(OR(C1063="51", C1063="52", C1063="66"), (L1063*'UNIT VALUES'!$C$26)-CALCS!O1063,0)&gt;0, IF(OR(C1063="51", C1063="52", C1063="66"), (L1063*'UNIT VALUES'!$C$26)-CALCS!O1063,0), 0), 0))</f>
        <v>69973</v>
      </c>
      <c r="U1063" s="25">
        <f>IF(C1063="22", (O1063*'UNIT VALUES'!$D$38)+(Q1063*'UNIT VALUES'!$D$39)+(S1063*'UNIT VALUES'!$D$40), (O1063*'UNIT VALUES'!$D$28)+(Q1063*'UNIT VALUES'!$D$29)+(S1063*'UNIT VALUES'!$D$30))</f>
        <v>1120986.3061071357</v>
      </c>
      <c r="V1063" s="25">
        <f>IF(C1063="22",(O1063*'UNIT VALUES'!$D$41)+(Q1063*'UNIT VALUES'!$D$42)+(R1063*'UNIT VALUES'!$D$43),IF(C1063="66",(Q1063*'UNIT VALUES'!$D$31)+(T1063*'UNIT VALUES'!$D$33)+(R1063*'UNIT VALUES'!$D$34),(Q1063*'UNIT VALUES'!$D$31)+(T1063*'UNIT VALUES'!$D$32)+(R1063*'UNIT VALUES'!$D$34)))</f>
        <v>1546178.4855213342</v>
      </c>
      <c r="W1063" s="25">
        <f t="shared" si="33"/>
        <v>1546178</v>
      </c>
      <c r="X1063" s="30">
        <f>ROUND(IF(C1063="22", W1063*'UNIT VALUES'!$D$44, W1063*'UNIT VALUES'!$D$36), 0)</f>
        <v>1351670</v>
      </c>
      <c r="Y1063" s="168">
        <f>ROUND(IF(C1063="22", IF(U1063&gt;V1063,O1063*'UNIT VALUES'!$D$38*'UNIT VALUES'!$D$44,O1063*'UNIT VALUES'!$D$41*'UNIT VALUES'!$D$44),IF(U1063&gt;V1063, O1063*'UNIT VALUES'!$D$28*'UNIT VALUES'!$D$36,0)), 0)</f>
        <v>0</v>
      </c>
      <c r="Z1063" s="168">
        <f>ROUND(IF(C1063="22", IF(U1063&gt;V1063,Q1063*'UNIT VALUES'!$D$39*'UNIT VALUES'!$D$44,Q1063*'UNIT VALUES'!$D$42*'UNIT VALUES'!$D$44), IF(U1063&gt;V1063, Q1063*'UNIT VALUES'!$D$29*'UNIT VALUES'!$D$36, Q1063*'UNIT VALUES'!$D$31*'UNIT VALUES'!$D$36)),0)</f>
        <v>364479</v>
      </c>
      <c r="AA1063" s="168">
        <f>ROUND(IF(C1063="22", IF(U1063&gt;V1063,0,R1063*'UNIT VALUES'!$D$43*'UNIT VALUES'!$D$44),IF(CALCS!U1063&gt;CALCS!V1063,0,CALCS!R1063*'UNIT VALUES'!$D$34*'UNIT VALUES'!$D$36)), 0)</f>
        <v>215492</v>
      </c>
      <c r="AB1063" s="168">
        <f>ROUND(IF(C1063="22",IF(U1063&gt;V1063,S1063*'UNIT VALUES'!$D$40*'UNIT VALUES'!$D$44,0),IF(U1063&gt;V1063,S1063*'UNIT VALUES'!$D$30*'UNIT VALUES'!$D$36)), 0)</f>
        <v>0</v>
      </c>
      <c r="AC1063" s="168">
        <f>ROUND(IF(U1063&gt;V1063,0,IF(T1063&gt;1, IF(C1063="66", T1063*'UNIT VALUES'!$D$33*'UNIT VALUES'!$D$36,T1063*'UNIT VALUES'!$D$32*'UNIT VALUES'!$D$36),0)),0)</f>
        <v>771698</v>
      </c>
      <c r="AD1063" t="str">
        <f t="shared" si="34"/>
        <v>480402</v>
      </c>
    </row>
    <row r="1064" spans="1:30" x14ac:dyDescent="0.25">
      <c r="A1064" s="176" t="s">
        <v>6701</v>
      </c>
      <c r="B1064" s="176" t="s">
        <v>2785</v>
      </c>
      <c r="C1064" s="176" t="s">
        <v>27</v>
      </c>
      <c r="D1064" s="176" t="s">
        <v>28</v>
      </c>
      <c r="E1064" s="176" t="s">
        <v>2786</v>
      </c>
      <c r="F1064" s="176" t="s">
        <v>293</v>
      </c>
      <c r="G1064" s="176" t="s">
        <v>594</v>
      </c>
      <c r="H1064" s="176" t="s">
        <v>23</v>
      </c>
      <c r="I1064" s="176" t="s">
        <v>2805</v>
      </c>
      <c r="J1064" s="176" t="s">
        <v>2806</v>
      </c>
      <c r="K1064" s="176" t="s">
        <v>3354</v>
      </c>
      <c r="L1064" s="176" t="s">
        <v>6702</v>
      </c>
      <c r="M1064" s="177">
        <v>84997</v>
      </c>
      <c r="N1064" s="177">
        <v>84997</v>
      </c>
      <c r="O1064" s="177">
        <v>183823</v>
      </c>
      <c r="P1064" s="177">
        <v>0</v>
      </c>
      <c r="Q1064" s="177">
        <v>60586</v>
      </c>
      <c r="R1064" s="177">
        <v>1239</v>
      </c>
      <c r="S1064" s="177">
        <v>6205</v>
      </c>
      <c r="T1064" s="24">
        <f>IF(P1064&gt;0, ROUND(IF(IF(OR(C1064="51", C1064="52", C1064="66"), (L1064*'UNIT VALUES'!$C$26)-CALCS!P1064,0)&gt;0, IF(OR(C1064="51", C1064="52", C1064="66"), (L1064*'UNIT VALUES'!$C$26)-CALCS!P1064,0), 0), 0), ROUND(IF(IF(OR(C1064="51", C1064="52", C1064="66"), (L1064*'UNIT VALUES'!$C$26)-CALCS!O1064,0)&gt;0, IF(OR(C1064="51", C1064="52", C1064="66"), (L1064*'UNIT VALUES'!$C$26)-CALCS!O1064,0), 0), 0))</f>
        <v>0</v>
      </c>
      <c r="U1064" s="25">
        <f>IF(C1064="22", (O1064*'UNIT VALUES'!$D$38)+(Q1064*'UNIT VALUES'!$D$39)+(S1064*'UNIT VALUES'!$D$40), (O1064*'UNIT VALUES'!$D$28)+(Q1064*'UNIT VALUES'!$D$29)+(S1064*'UNIT VALUES'!$D$30))</f>
        <v>3087137.2084824909</v>
      </c>
      <c r="V1064" s="25">
        <f>IF(C1064="22",(O1064*'UNIT VALUES'!$D$41)+(Q1064*'UNIT VALUES'!$D$42)+(R1064*'UNIT VALUES'!$D$43),IF(C1064="66",(Q1064*'UNIT VALUES'!$D$31)+(T1064*'UNIT VALUES'!$D$33)+(R1064*'UNIT VALUES'!$D$34),(Q1064*'UNIT VALUES'!$D$31)+(T1064*'UNIT VALUES'!$D$32)+(R1064*'UNIT VALUES'!$D$34)))</f>
        <v>1116545.4941877378</v>
      </c>
      <c r="W1064" s="25">
        <f t="shared" si="33"/>
        <v>3087137</v>
      </c>
      <c r="X1064" s="30">
        <f>ROUND(IF(C1064="22", W1064*'UNIT VALUES'!$D$44, W1064*'UNIT VALUES'!$D$36), 0)</f>
        <v>2698777</v>
      </c>
      <c r="Y1064" s="168">
        <f>ROUND(IF(C1064="22", IF(U1064&gt;V1064,O1064*'UNIT VALUES'!$D$38*'UNIT VALUES'!$D$44,O1064*'UNIT VALUES'!$D$41*'UNIT VALUES'!$D$44),IF(U1064&gt;V1064, O1064*'UNIT VALUES'!$D$28*'UNIT VALUES'!$D$36,0)), 0)</f>
        <v>334223</v>
      </c>
      <c r="Z1064" s="168">
        <f>ROUND(IF(C1064="22", IF(U1064&gt;V1064,Q1064*'UNIT VALUES'!$D$39*'UNIT VALUES'!$D$44,Q1064*'UNIT VALUES'!$D$42*'UNIT VALUES'!$D$44), IF(U1064&gt;V1064, Q1064*'UNIT VALUES'!$D$29*'UNIT VALUES'!$D$36, Q1064*'UNIT VALUES'!$D$31*'UNIT VALUES'!$D$36)),0)</f>
        <v>1479019</v>
      </c>
      <c r="AA1064" s="168">
        <f>ROUND(IF(C1064="22", IF(U1064&gt;V1064,0,R1064*'UNIT VALUES'!$D$43*'UNIT VALUES'!$D$44),IF(CALCS!U1064&gt;CALCS!V1064,0,CALCS!R1064*'UNIT VALUES'!$D$34*'UNIT VALUES'!$D$36)), 0)</f>
        <v>0</v>
      </c>
      <c r="AB1064" s="168">
        <f>ROUND(IF(C1064="22",IF(U1064&gt;V1064,S1064*'UNIT VALUES'!$D$40*'UNIT VALUES'!$D$44,0),IF(U1064&gt;V1064,S1064*'UNIT VALUES'!$D$30*'UNIT VALUES'!$D$36)), 0)</f>
        <v>885535</v>
      </c>
      <c r="AC1064" s="168">
        <f>ROUND(IF(U1064&gt;V1064,0,IF(T1064&gt;1, IF(C1064="66", T1064*'UNIT VALUES'!$D$33*'UNIT VALUES'!$D$36,T1064*'UNIT VALUES'!$D$32*'UNIT VALUES'!$D$36),0)),0)</f>
        <v>0</v>
      </c>
      <c r="AD1064" t="str">
        <f t="shared" si="34"/>
        <v>480726</v>
      </c>
    </row>
    <row r="1065" spans="1:30" x14ac:dyDescent="0.25">
      <c r="A1065" s="176" t="s">
        <v>6703</v>
      </c>
      <c r="B1065" s="176" t="s">
        <v>2785</v>
      </c>
      <c r="C1065" s="176" t="s">
        <v>27</v>
      </c>
      <c r="D1065" s="176" t="s">
        <v>28</v>
      </c>
      <c r="E1065" s="176" t="s">
        <v>2786</v>
      </c>
      <c r="F1065" s="176" t="s">
        <v>885</v>
      </c>
      <c r="G1065" s="176" t="s">
        <v>754</v>
      </c>
      <c r="H1065" s="176" t="s">
        <v>23</v>
      </c>
      <c r="I1065" s="176" t="s">
        <v>2808</v>
      </c>
      <c r="J1065" s="176" t="s">
        <v>2809</v>
      </c>
      <c r="K1065" s="176" t="s">
        <v>61</v>
      </c>
      <c r="L1065" s="176" t="s">
        <v>6704</v>
      </c>
      <c r="M1065" s="177">
        <v>45917</v>
      </c>
      <c r="N1065" s="177">
        <v>44337</v>
      </c>
      <c r="O1065" s="177">
        <v>83260</v>
      </c>
      <c r="P1065" s="177">
        <v>0</v>
      </c>
      <c r="Q1065" s="177">
        <v>18799</v>
      </c>
      <c r="R1065" s="177">
        <v>1237</v>
      </c>
      <c r="S1065" s="177">
        <v>1492</v>
      </c>
      <c r="T1065" s="24">
        <f>IF(P1065&gt;0, ROUND(IF(IF(OR(C1065="51", C1065="52", C1065="66"), (L1065*'UNIT VALUES'!$C$26)-CALCS!P1065,0)&gt;0, IF(OR(C1065="51", C1065="52", C1065="66"), (L1065*'UNIT VALUES'!$C$26)-CALCS!P1065,0), 0), 0), ROUND(IF(IF(OR(C1065="51", C1065="52", C1065="66"), (L1065*'UNIT VALUES'!$C$26)-CALCS!O1065,0)&gt;0, IF(OR(C1065="51", C1065="52", C1065="66"), (L1065*'UNIT VALUES'!$C$26)-CALCS!O1065,0), 0), 0))</f>
        <v>0</v>
      </c>
      <c r="U1065" s="25">
        <f>IF(C1065="22", (O1065*'UNIT VALUES'!$D$38)+(Q1065*'UNIT VALUES'!$D$39)+(S1065*'UNIT VALUES'!$D$40), (O1065*'UNIT VALUES'!$D$28)+(Q1065*'UNIT VALUES'!$D$29)+(S1065*'UNIT VALUES'!$D$30))</f>
        <v>941693.21492792491</v>
      </c>
      <c r="V1065" s="25">
        <f>IF(C1065="22",(O1065*'UNIT VALUES'!$D$41)+(Q1065*'UNIT VALUES'!$D$42)+(R1065*'UNIT VALUES'!$D$43),IF(C1065="66",(Q1065*'UNIT VALUES'!$D$31)+(T1065*'UNIT VALUES'!$D$33)+(R1065*'UNIT VALUES'!$D$34),(Q1065*'UNIT VALUES'!$D$31)+(T1065*'UNIT VALUES'!$D$32)+(R1065*'UNIT VALUES'!$D$34)))</f>
        <v>416245.00527835672</v>
      </c>
      <c r="W1065" s="25">
        <f t="shared" si="33"/>
        <v>941693</v>
      </c>
      <c r="X1065" s="30">
        <f>ROUND(IF(C1065="22", W1065*'UNIT VALUES'!$D$44, W1065*'UNIT VALUES'!$D$36), 0)</f>
        <v>823229</v>
      </c>
      <c r="Y1065" s="168">
        <f>ROUND(IF(C1065="22", IF(U1065&gt;V1065,O1065*'UNIT VALUES'!$D$38*'UNIT VALUES'!$D$44,O1065*'UNIT VALUES'!$D$41*'UNIT VALUES'!$D$44),IF(U1065&gt;V1065, O1065*'UNIT VALUES'!$D$28*'UNIT VALUES'!$D$36,0)), 0)</f>
        <v>151382</v>
      </c>
      <c r="Z1065" s="168">
        <f>ROUND(IF(C1065="22", IF(U1065&gt;V1065,Q1065*'UNIT VALUES'!$D$39*'UNIT VALUES'!$D$44,Q1065*'UNIT VALUES'!$D$42*'UNIT VALUES'!$D$44), IF(U1065&gt;V1065, Q1065*'UNIT VALUES'!$D$29*'UNIT VALUES'!$D$36, Q1065*'UNIT VALUES'!$D$31*'UNIT VALUES'!$D$36)),0)</f>
        <v>458919</v>
      </c>
      <c r="AA1065" s="168">
        <f>ROUND(IF(C1065="22", IF(U1065&gt;V1065,0,R1065*'UNIT VALUES'!$D$43*'UNIT VALUES'!$D$44),IF(CALCS!U1065&gt;CALCS!V1065,0,CALCS!R1065*'UNIT VALUES'!$D$34*'UNIT VALUES'!$D$36)), 0)</f>
        <v>0</v>
      </c>
      <c r="AB1065" s="168">
        <f>ROUND(IF(C1065="22",IF(U1065&gt;V1065,S1065*'UNIT VALUES'!$D$40*'UNIT VALUES'!$D$44,0),IF(U1065&gt;V1065,S1065*'UNIT VALUES'!$D$30*'UNIT VALUES'!$D$36)), 0)</f>
        <v>212928</v>
      </c>
      <c r="AC1065" s="168">
        <f>ROUND(IF(U1065&gt;V1065,0,IF(T1065&gt;1, IF(C1065="66", T1065*'UNIT VALUES'!$D$33*'UNIT VALUES'!$D$36,T1065*'UNIT VALUES'!$D$32*'UNIT VALUES'!$D$36),0)),0)</f>
        <v>0</v>
      </c>
      <c r="AD1065" t="str">
        <f t="shared" si="34"/>
        <v>480738</v>
      </c>
    </row>
    <row r="1066" spans="1:30" x14ac:dyDescent="0.25">
      <c r="A1066" s="176" t="s">
        <v>6705</v>
      </c>
      <c r="B1066" s="176" t="s">
        <v>2785</v>
      </c>
      <c r="C1066" s="176" t="s">
        <v>47</v>
      </c>
      <c r="D1066" s="176" t="s">
        <v>48</v>
      </c>
      <c r="E1066" s="176" t="s">
        <v>2786</v>
      </c>
      <c r="F1066" s="176" t="s">
        <v>2811</v>
      </c>
      <c r="G1066" s="176" t="s">
        <v>22</v>
      </c>
      <c r="H1066" s="176" t="s">
        <v>23</v>
      </c>
      <c r="I1066" s="176" t="s">
        <v>2812</v>
      </c>
      <c r="J1066" s="176" t="s">
        <v>2791</v>
      </c>
      <c r="K1066" s="176" t="s">
        <v>3353</v>
      </c>
      <c r="L1066" s="176" t="s">
        <v>6706</v>
      </c>
      <c r="M1066" s="177">
        <v>40595</v>
      </c>
      <c r="N1066" s="177">
        <v>40595</v>
      </c>
      <c r="O1066" s="177">
        <v>133351</v>
      </c>
      <c r="P1066" s="177">
        <v>0</v>
      </c>
      <c r="Q1066" s="177">
        <v>12021</v>
      </c>
      <c r="R1066" s="177">
        <v>277</v>
      </c>
      <c r="S1066" s="177">
        <v>1838</v>
      </c>
      <c r="T1066" s="24">
        <f>IF(P1066&gt;0, ROUND(IF(IF(OR(C1066="51", C1066="52", C1066="66"), (L1066*'UNIT VALUES'!$C$26)-CALCS!P1066,0)&gt;0, IF(OR(C1066="51", C1066="52", C1066="66"), (L1066*'UNIT VALUES'!$C$26)-CALCS!P1066,0), 0), 0), ROUND(IF(IF(OR(C1066="51", C1066="52", C1066="66"), (L1066*'UNIT VALUES'!$C$26)-CALCS!O1066,0)&gt;0, IF(OR(C1066="51", C1066="52", C1066="66"), (L1066*'UNIT VALUES'!$C$26)-CALCS!O1066,0), 0), 0))</f>
        <v>0</v>
      </c>
      <c r="U1066" s="25">
        <f>IF(C1066="22", (O1066*'UNIT VALUES'!$D$38)+(Q1066*'UNIT VALUES'!$D$39)+(S1066*'UNIT VALUES'!$D$40), (O1066*'UNIT VALUES'!$D$28)+(Q1066*'UNIT VALUES'!$D$29)+(S1066*'UNIT VALUES'!$D$30))</f>
        <v>913083.38347924605</v>
      </c>
      <c r="V1066" s="25">
        <f>IF(C1066="22",(O1066*'UNIT VALUES'!$D$41)+(Q1066*'UNIT VALUES'!$D$42)+(R1066*'UNIT VALUES'!$D$43),IF(C1066="66",(Q1066*'UNIT VALUES'!$D$31)+(T1066*'UNIT VALUES'!$D$33)+(R1066*'UNIT VALUES'!$D$34),(Q1066*'UNIT VALUES'!$D$31)+(T1066*'UNIT VALUES'!$D$32)+(R1066*'UNIT VALUES'!$D$34)))</f>
        <v>224087.80091637524</v>
      </c>
      <c r="W1066" s="25">
        <f t="shared" si="33"/>
        <v>913083</v>
      </c>
      <c r="X1066" s="30">
        <f>ROUND(IF(C1066="22", W1066*'UNIT VALUES'!$D$44, W1066*'UNIT VALUES'!$D$36), 0)</f>
        <v>798218</v>
      </c>
      <c r="Y1066" s="168">
        <f>ROUND(IF(C1066="22", IF(U1066&gt;V1066,O1066*'UNIT VALUES'!$D$38*'UNIT VALUES'!$D$44,O1066*'UNIT VALUES'!$D$41*'UNIT VALUES'!$D$44),IF(U1066&gt;V1066, O1066*'UNIT VALUES'!$D$28*'UNIT VALUES'!$D$36,0)), 0)</f>
        <v>242456</v>
      </c>
      <c r="Z1066" s="168">
        <f>ROUND(IF(C1066="22", IF(U1066&gt;V1066,Q1066*'UNIT VALUES'!$D$39*'UNIT VALUES'!$D$44,Q1066*'UNIT VALUES'!$D$42*'UNIT VALUES'!$D$44), IF(U1066&gt;V1066, Q1066*'UNIT VALUES'!$D$29*'UNIT VALUES'!$D$36, Q1066*'UNIT VALUES'!$D$31*'UNIT VALUES'!$D$36)),0)</f>
        <v>293455</v>
      </c>
      <c r="AA1066" s="168">
        <f>ROUND(IF(C1066="22", IF(U1066&gt;V1066,0,R1066*'UNIT VALUES'!$D$43*'UNIT VALUES'!$D$44),IF(CALCS!U1066&gt;CALCS!V1066,0,CALCS!R1066*'UNIT VALUES'!$D$34*'UNIT VALUES'!$D$36)), 0)</f>
        <v>0</v>
      </c>
      <c r="AB1066" s="168">
        <f>ROUND(IF(C1066="22",IF(U1066&gt;V1066,S1066*'UNIT VALUES'!$D$40*'UNIT VALUES'!$D$44,0),IF(U1066&gt;V1066,S1066*'UNIT VALUES'!$D$30*'UNIT VALUES'!$D$36)), 0)</f>
        <v>262307</v>
      </c>
      <c r="AC1066" s="168">
        <f>ROUND(IF(U1066&gt;V1066,0,IF(T1066&gt;1, IF(C1066="66", T1066*'UNIT VALUES'!$D$33*'UNIT VALUES'!$D$36,T1066*'UNIT VALUES'!$D$32*'UNIT VALUES'!$D$36),0)),0)</f>
        <v>0</v>
      </c>
      <c r="AD1066" t="str">
        <f t="shared" si="34"/>
        <v>480900</v>
      </c>
    </row>
    <row r="1067" spans="1:30" x14ac:dyDescent="0.25">
      <c r="A1067" s="176" t="s">
        <v>6707</v>
      </c>
      <c r="B1067" s="176" t="s">
        <v>2785</v>
      </c>
      <c r="C1067" s="176" t="s">
        <v>27</v>
      </c>
      <c r="D1067" s="176" t="s">
        <v>28</v>
      </c>
      <c r="E1067" s="176" t="s">
        <v>2786</v>
      </c>
      <c r="F1067" s="176" t="s">
        <v>900</v>
      </c>
      <c r="G1067" s="176" t="s">
        <v>754</v>
      </c>
      <c r="H1067" s="176" t="s">
        <v>23</v>
      </c>
      <c r="I1067" s="176" t="s">
        <v>2814</v>
      </c>
      <c r="J1067" s="176" t="s">
        <v>2809</v>
      </c>
      <c r="K1067" s="176" t="s">
        <v>61</v>
      </c>
      <c r="L1067" s="176" t="s">
        <v>6708</v>
      </c>
      <c r="M1067" s="177">
        <v>37254</v>
      </c>
      <c r="N1067" s="177">
        <v>37272</v>
      </c>
      <c r="O1067" s="177">
        <v>112141</v>
      </c>
      <c r="P1067" s="177">
        <v>0</v>
      </c>
      <c r="Q1067" s="177">
        <v>31347</v>
      </c>
      <c r="R1067" s="177">
        <v>384</v>
      </c>
      <c r="S1067" s="177">
        <v>939</v>
      </c>
      <c r="T1067" s="24">
        <f>IF(P1067&gt;0, ROUND(IF(IF(OR(C1067="51", C1067="52", C1067="66"), (L1067*'UNIT VALUES'!$C$26)-CALCS!P1067,0)&gt;0, IF(OR(C1067="51", C1067="52", C1067="66"), (L1067*'UNIT VALUES'!$C$26)-CALCS!P1067,0), 0), 0), ROUND(IF(IF(OR(C1067="51", C1067="52", C1067="66"), (L1067*'UNIT VALUES'!$C$26)-CALCS!O1067,0)&gt;0, IF(OR(C1067="51", C1067="52", C1067="66"), (L1067*'UNIT VALUES'!$C$26)-CALCS!O1067,0), 0), 0))</f>
        <v>0</v>
      </c>
      <c r="U1067" s="25">
        <f>IF(C1067="22", (O1067*'UNIT VALUES'!$D$38)+(Q1067*'UNIT VALUES'!$D$39)+(S1067*'UNIT VALUES'!$D$40), (O1067*'UNIT VALUES'!$D$28)+(Q1067*'UNIT VALUES'!$D$29)+(S1067*'UNIT VALUES'!$D$30))</f>
        <v>1261883.9401092997</v>
      </c>
      <c r="V1067" s="25">
        <f>IF(C1067="22",(O1067*'UNIT VALUES'!$D$41)+(Q1067*'UNIT VALUES'!$D$42)+(R1067*'UNIT VALUES'!$D$43),IF(C1067="66",(Q1067*'UNIT VALUES'!$D$31)+(T1067*'UNIT VALUES'!$D$33)+(R1067*'UNIT VALUES'!$D$34),(Q1067*'UNIT VALUES'!$D$31)+(T1067*'UNIT VALUES'!$D$32)+(R1067*'UNIT VALUES'!$D$34)))</f>
        <v>556652.67458769341</v>
      </c>
      <c r="W1067" s="25">
        <f t="shared" si="33"/>
        <v>1261884</v>
      </c>
      <c r="X1067" s="30">
        <f>ROUND(IF(C1067="22", W1067*'UNIT VALUES'!$D$44, W1067*'UNIT VALUES'!$D$36), 0)</f>
        <v>1103140</v>
      </c>
      <c r="Y1067" s="168">
        <f>ROUND(IF(C1067="22", IF(U1067&gt;V1067,O1067*'UNIT VALUES'!$D$38*'UNIT VALUES'!$D$44,O1067*'UNIT VALUES'!$D$41*'UNIT VALUES'!$D$44),IF(U1067&gt;V1067, O1067*'UNIT VALUES'!$D$28*'UNIT VALUES'!$D$36,0)), 0)</f>
        <v>203892</v>
      </c>
      <c r="Z1067" s="168">
        <f>ROUND(IF(C1067="22", IF(U1067&gt;V1067,Q1067*'UNIT VALUES'!$D$39*'UNIT VALUES'!$D$44,Q1067*'UNIT VALUES'!$D$42*'UNIT VALUES'!$D$44), IF(U1067&gt;V1067, Q1067*'UNIT VALUES'!$D$29*'UNIT VALUES'!$D$36, Q1067*'UNIT VALUES'!$D$31*'UNIT VALUES'!$D$36)),0)</f>
        <v>765240</v>
      </c>
      <c r="AA1067" s="168">
        <f>ROUND(IF(C1067="22", IF(U1067&gt;V1067,0,R1067*'UNIT VALUES'!$D$43*'UNIT VALUES'!$D$44),IF(CALCS!U1067&gt;CALCS!V1067,0,CALCS!R1067*'UNIT VALUES'!$D$34*'UNIT VALUES'!$D$36)), 0)</f>
        <v>0</v>
      </c>
      <c r="AB1067" s="168">
        <f>ROUND(IF(C1067="22",IF(U1067&gt;V1067,S1067*'UNIT VALUES'!$D$40*'UNIT VALUES'!$D$44,0),IF(U1067&gt;V1067,S1067*'UNIT VALUES'!$D$30*'UNIT VALUES'!$D$36)), 0)</f>
        <v>134008</v>
      </c>
      <c r="AC1067" s="168">
        <f>ROUND(IF(U1067&gt;V1067,0,IF(T1067&gt;1, IF(C1067="66", T1067*'UNIT VALUES'!$D$33*'UNIT VALUES'!$D$36,T1067*'UNIT VALUES'!$D$32*'UNIT VALUES'!$D$36),0)),0)</f>
        <v>0</v>
      </c>
      <c r="AD1067" t="str">
        <f t="shared" si="34"/>
        <v>481104</v>
      </c>
    </row>
    <row r="1068" spans="1:30" x14ac:dyDescent="0.25">
      <c r="A1068" s="176" t="s">
        <v>6709</v>
      </c>
      <c r="B1068" s="176" t="s">
        <v>2785</v>
      </c>
      <c r="C1068" s="176" t="s">
        <v>27</v>
      </c>
      <c r="D1068" s="176" t="s">
        <v>28</v>
      </c>
      <c r="E1068" s="176" t="s">
        <v>2786</v>
      </c>
      <c r="F1068" s="176" t="s">
        <v>1465</v>
      </c>
      <c r="G1068" s="176" t="s">
        <v>2816</v>
      </c>
      <c r="H1068" s="176" t="s">
        <v>23</v>
      </c>
      <c r="I1068" s="176" t="s">
        <v>2817</v>
      </c>
      <c r="J1068" s="176" t="s">
        <v>2801</v>
      </c>
      <c r="K1068" s="176" t="s">
        <v>61</v>
      </c>
      <c r="L1068" s="176" t="s">
        <v>6710</v>
      </c>
      <c r="M1068" s="177">
        <v>20447</v>
      </c>
      <c r="N1068" s="177">
        <v>18034</v>
      </c>
      <c r="O1068" s="177">
        <v>82286</v>
      </c>
      <c r="P1068" s="177">
        <v>0</v>
      </c>
      <c r="Q1068" s="177">
        <v>11898</v>
      </c>
      <c r="R1068" s="177">
        <v>254</v>
      </c>
      <c r="S1068" s="177">
        <v>1346</v>
      </c>
      <c r="T1068" s="24">
        <f>IF(P1068&gt;0, ROUND(IF(IF(OR(C1068="51", C1068="52", C1068="66"), (L1068*'UNIT VALUES'!$C$26)-CALCS!P1068,0)&gt;0, IF(OR(C1068="51", C1068="52", C1068="66"), (L1068*'UNIT VALUES'!$C$26)-CALCS!P1068,0), 0), 0), ROUND(IF(IF(OR(C1068="51", C1068="52", C1068="66"), (L1068*'UNIT VALUES'!$C$26)-CALCS!O1068,0)&gt;0, IF(OR(C1068="51", C1068="52", C1068="66"), (L1068*'UNIT VALUES'!$C$26)-CALCS!O1068,0), 0), 0))</f>
        <v>0</v>
      </c>
      <c r="U1068" s="25">
        <f>IF(C1068="22", (O1068*'UNIT VALUES'!$D$38)+(Q1068*'UNIT VALUES'!$D$39)+(S1068*'UNIT VALUES'!$D$40), (O1068*'UNIT VALUES'!$D$28)+(Q1068*'UNIT VALUES'!$D$29)+(S1068*'UNIT VALUES'!$D$30))</f>
        <v>723123.7848082087</v>
      </c>
      <c r="V1068" s="25">
        <f>IF(C1068="22",(O1068*'UNIT VALUES'!$D$41)+(Q1068*'UNIT VALUES'!$D$42)+(R1068*'UNIT VALUES'!$D$43),IF(C1068="66",(Q1068*'UNIT VALUES'!$D$31)+(T1068*'UNIT VALUES'!$D$33)+(R1068*'UNIT VALUES'!$D$34),(Q1068*'UNIT VALUES'!$D$31)+(T1068*'UNIT VALUES'!$D$32)+(R1068*'UNIT VALUES'!$D$34)))</f>
        <v>220144.00285427505</v>
      </c>
      <c r="W1068" s="25">
        <f t="shared" si="33"/>
        <v>723124</v>
      </c>
      <c r="X1068" s="30">
        <f>ROUND(IF(C1068="22", W1068*'UNIT VALUES'!$D$44, W1068*'UNIT VALUES'!$D$36), 0)</f>
        <v>632155</v>
      </c>
      <c r="Y1068" s="168">
        <f>ROUND(IF(C1068="22", IF(U1068&gt;V1068,O1068*'UNIT VALUES'!$D$38*'UNIT VALUES'!$D$44,O1068*'UNIT VALUES'!$D$41*'UNIT VALUES'!$D$44),IF(U1068&gt;V1068, O1068*'UNIT VALUES'!$D$28*'UNIT VALUES'!$D$36,0)), 0)</f>
        <v>149611</v>
      </c>
      <c r="Z1068" s="168">
        <f>ROUND(IF(C1068="22", IF(U1068&gt;V1068,Q1068*'UNIT VALUES'!$D$39*'UNIT VALUES'!$D$44,Q1068*'UNIT VALUES'!$D$42*'UNIT VALUES'!$D$44), IF(U1068&gt;V1068, Q1068*'UNIT VALUES'!$D$29*'UNIT VALUES'!$D$36, Q1068*'UNIT VALUES'!$D$31*'UNIT VALUES'!$D$36)),0)</f>
        <v>290453</v>
      </c>
      <c r="AA1068" s="168">
        <f>ROUND(IF(C1068="22", IF(U1068&gt;V1068,0,R1068*'UNIT VALUES'!$D$43*'UNIT VALUES'!$D$44),IF(CALCS!U1068&gt;CALCS!V1068,0,CALCS!R1068*'UNIT VALUES'!$D$34*'UNIT VALUES'!$D$36)), 0)</f>
        <v>0</v>
      </c>
      <c r="AB1068" s="168">
        <f>ROUND(IF(C1068="22",IF(U1068&gt;V1068,S1068*'UNIT VALUES'!$D$40*'UNIT VALUES'!$D$44,0),IF(U1068&gt;V1068,S1068*'UNIT VALUES'!$D$30*'UNIT VALUES'!$D$36)), 0)</f>
        <v>192092</v>
      </c>
      <c r="AC1068" s="168">
        <f>ROUND(IF(U1068&gt;V1068,0,IF(T1068&gt;1, IF(C1068="66", T1068*'UNIT VALUES'!$D$33*'UNIT VALUES'!$D$36,T1068*'UNIT VALUES'!$D$32*'UNIT VALUES'!$D$36),0)),0)</f>
        <v>0</v>
      </c>
      <c r="AD1068" t="str">
        <f t="shared" si="34"/>
        <v>481158</v>
      </c>
    </row>
    <row r="1069" spans="1:30" x14ac:dyDescent="0.25">
      <c r="A1069" s="176" t="s">
        <v>6711</v>
      </c>
      <c r="B1069" s="176" t="s">
        <v>2785</v>
      </c>
      <c r="C1069" s="176" t="s">
        <v>27</v>
      </c>
      <c r="D1069" s="176" t="s">
        <v>28</v>
      </c>
      <c r="E1069" s="176" t="s">
        <v>2786</v>
      </c>
      <c r="F1069" s="176" t="s">
        <v>75</v>
      </c>
      <c r="G1069" s="176" t="s">
        <v>22</v>
      </c>
      <c r="H1069" s="176" t="s">
        <v>23</v>
      </c>
      <c r="I1069" s="176" t="s">
        <v>1895</v>
      </c>
      <c r="J1069" s="176" t="s">
        <v>2819</v>
      </c>
      <c r="K1069" s="176" t="s">
        <v>3354</v>
      </c>
      <c r="L1069" s="176" t="s">
        <v>6712</v>
      </c>
      <c r="M1069" s="177">
        <v>234462</v>
      </c>
      <c r="N1069" s="177">
        <v>231999</v>
      </c>
      <c r="O1069" s="177">
        <v>325733</v>
      </c>
      <c r="P1069" s="177">
        <v>0</v>
      </c>
      <c r="Q1069" s="177">
        <v>54271</v>
      </c>
      <c r="R1069" s="177">
        <v>3325</v>
      </c>
      <c r="S1069" s="177">
        <v>5399</v>
      </c>
      <c r="T1069" s="24">
        <f>IF(P1069&gt;0, ROUND(IF(IF(OR(C1069="51", C1069="52", C1069="66"), (L1069*'UNIT VALUES'!$C$26)-CALCS!P1069,0)&gt;0, IF(OR(C1069="51", C1069="52", C1069="66"), (L1069*'UNIT VALUES'!$C$26)-CALCS!P1069,0), 0), 0), ROUND(IF(IF(OR(C1069="51", C1069="52", C1069="66"), (L1069*'UNIT VALUES'!$C$26)-CALCS!O1069,0)&gt;0, IF(OR(C1069="51", C1069="52", C1069="66"), (L1069*'UNIT VALUES'!$C$26)-CALCS!O1069,0), 0), 0))</f>
        <v>0</v>
      </c>
      <c r="U1069" s="25">
        <f>IF(C1069="22", (O1069*'UNIT VALUES'!$D$38)+(Q1069*'UNIT VALUES'!$D$39)+(S1069*'UNIT VALUES'!$D$40), (O1069*'UNIT VALUES'!$D$28)+(Q1069*'UNIT VALUES'!$D$29)+(S1069*'UNIT VALUES'!$D$30))</f>
        <v>3074359.5228949604</v>
      </c>
      <c r="V1069" s="25">
        <f>IF(C1069="22",(O1069*'UNIT VALUES'!$D$41)+(Q1069*'UNIT VALUES'!$D$42)+(R1069*'UNIT VALUES'!$D$43),IF(C1069="66",(Q1069*'UNIT VALUES'!$D$31)+(T1069*'UNIT VALUES'!$D$33)+(R1069*'UNIT VALUES'!$D$34),(Q1069*'UNIT VALUES'!$D$31)+(T1069*'UNIT VALUES'!$D$32)+(R1069*'UNIT VALUES'!$D$34)))</f>
        <v>1181513.3635997276</v>
      </c>
      <c r="W1069" s="25">
        <f t="shared" si="33"/>
        <v>3074360</v>
      </c>
      <c r="X1069" s="30">
        <f>ROUND(IF(C1069="22", W1069*'UNIT VALUES'!$D$44, W1069*'UNIT VALUES'!$D$36), 0)</f>
        <v>2687607</v>
      </c>
      <c r="Y1069" s="168">
        <f>ROUND(IF(C1069="22", IF(U1069&gt;V1069,O1069*'UNIT VALUES'!$D$38*'UNIT VALUES'!$D$44,O1069*'UNIT VALUES'!$D$41*'UNIT VALUES'!$D$44),IF(U1069&gt;V1069, O1069*'UNIT VALUES'!$D$28*'UNIT VALUES'!$D$36,0)), 0)</f>
        <v>592241</v>
      </c>
      <c r="Z1069" s="168">
        <f>ROUND(IF(C1069="22", IF(U1069&gt;V1069,Q1069*'UNIT VALUES'!$D$39*'UNIT VALUES'!$D$44,Q1069*'UNIT VALUES'!$D$42*'UNIT VALUES'!$D$44), IF(U1069&gt;V1069, Q1069*'UNIT VALUES'!$D$29*'UNIT VALUES'!$D$36, Q1069*'UNIT VALUES'!$D$31*'UNIT VALUES'!$D$36)),0)</f>
        <v>1324858</v>
      </c>
      <c r="AA1069" s="168">
        <f>ROUND(IF(C1069="22", IF(U1069&gt;V1069,0,R1069*'UNIT VALUES'!$D$43*'UNIT VALUES'!$D$44),IF(CALCS!U1069&gt;CALCS!V1069,0,CALCS!R1069*'UNIT VALUES'!$D$34*'UNIT VALUES'!$D$36)), 0)</f>
        <v>0</v>
      </c>
      <c r="AB1069" s="168">
        <f>ROUND(IF(C1069="22",IF(U1069&gt;V1069,S1069*'UNIT VALUES'!$D$40*'UNIT VALUES'!$D$44,0),IF(U1069&gt;V1069,S1069*'UNIT VALUES'!$D$30*'UNIT VALUES'!$D$36)), 0)</f>
        <v>770508</v>
      </c>
      <c r="AC1069" s="168">
        <f>ROUND(IF(U1069&gt;V1069,0,IF(T1069&gt;1, IF(C1069="66", T1069*'UNIT VALUES'!$D$33*'UNIT VALUES'!$D$36,T1069*'UNIT VALUES'!$D$32*'UNIT VALUES'!$D$36),0)),0)</f>
        <v>0</v>
      </c>
      <c r="AD1069" t="str">
        <f t="shared" si="34"/>
        <v>481206</v>
      </c>
    </row>
    <row r="1070" spans="1:30" x14ac:dyDescent="0.25">
      <c r="A1070" s="176" t="s">
        <v>6713</v>
      </c>
      <c r="B1070" s="176" t="s">
        <v>2785</v>
      </c>
      <c r="C1070" s="176" t="s">
        <v>27</v>
      </c>
      <c r="D1070" s="176" t="s">
        <v>28</v>
      </c>
      <c r="E1070" s="176" t="s">
        <v>2786</v>
      </c>
      <c r="F1070" s="176" t="s">
        <v>1898</v>
      </c>
      <c r="G1070" s="176" t="s">
        <v>22</v>
      </c>
      <c r="H1070" s="176" t="s">
        <v>23</v>
      </c>
      <c r="I1070" s="176" t="s">
        <v>1243</v>
      </c>
      <c r="J1070" s="176" t="s">
        <v>2791</v>
      </c>
      <c r="K1070" s="176" t="s">
        <v>3353</v>
      </c>
      <c r="L1070" s="176" t="s">
        <v>6714</v>
      </c>
      <c r="M1070" s="177">
        <v>905931</v>
      </c>
      <c r="N1070" s="177">
        <v>904078</v>
      </c>
      <c r="O1070" s="177">
        <v>1317929</v>
      </c>
      <c r="P1070" s="177">
        <v>0</v>
      </c>
      <c r="Q1070" s="177">
        <v>298348</v>
      </c>
      <c r="R1070" s="177">
        <v>30965</v>
      </c>
      <c r="S1070" s="177">
        <v>35943</v>
      </c>
      <c r="T1070" s="24">
        <f>IF(P1070&gt;0, ROUND(IF(IF(OR(C1070="51", C1070="52", C1070="66"), (L1070*'UNIT VALUES'!$C$26)-CALCS!P1070,0)&gt;0, IF(OR(C1070="51", C1070="52", C1070="66"), (L1070*'UNIT VALUES'!$C$26)-CALCS!P1070,0), 0), 0), ROUND(IF(IF(OR(C1070="51", C1070="52", C1070="66"), (L1070*'UNIT VALUES'!$C$26)-CALCS!O1070,0)&gt;0, IF(OR(C1070="51", C1070="52", C1070="66"), (L1070*'UNIT VALUES'!$C$26)-CALCS!O1070,0), 0), 0))</f>
        <v>0</v>
      </c>
      <c r="U1070" s="25">
        <f>IF(C1070="22", (O1070*'UNIT VALUES'!$D$38)+(Q1070*'UNIT VALUES'!$D$39)+(S1070*'UNIT VALUES'!$D$40), (O1070*'UNIT VALUES'!$D$28)+(Q1070*'UNIT VALUES'!$D$29)+(S1070*'UNIT VALUES'!$D$30))</f>
        <v>16940057.92979493</v>
      </c>
      <c r="V1070" s="25">
        <f>IF(C1070="22",(O1070*'UNIT VALUES'!$D$41)+(Q1070*'UNIT VALUES'!$D$42)+(R1070*'UNIT VALUES'!$D$43),IF(C1070="66",(Q1070*'UNIT VALUES'!$D$31)+(T1070*'UNIT VALUES'!$D$33)+(R1070*'UNIT VALUES'!$D$34),(Q1070*'UNIT VALUES'!$D$31)+(T1070*'UNIT VALUES'!$D$32)+(R1070*'UNIT VALUES'!$D$34)))</f>
        <v>7533807.6328651477</v>
      </c>
      <c r="W1070" s="25">
        <f t="shared" si="33"/>
        <v>16940058</v>
      </c>
      <c r="X1070" s="30">
        <f>ROUND(IF(C1070="22", W1070*'UNIT VALUES'!$D$44, W1070*'UNIT VALUES'!$D$36), 0)</f>
        <v>14809009</v>
      </c>
      <c r="Y1070" s="168">
        <f>ROUND(IF(C1070="22", IF(U1070&gt;V1070,O1070*'UNIT VALUES'!$D$38*'UNIT VALUES'!$D$44,O1070*'UNIT VALUES'!$D$41*'UNIT VALUES'!$D$44),IF(U1070&gt;V1070, O1070*'UNIT VALUES'!$D$28*'UNIT VALUES'!$D$36,0)), 0)</f>
        <v>2396230</v>
      </c>
      <c r="Z1070" s="168">
        <f>ROUND(IF(C1070="22", IF(U1070&gt;V1070,Q1070*'UNIT VALUES'!$D$39*'UNIT VALUES'!$D$44,Q1070*'UNIT VALUES'!$D$42*'UNIT VALUES'!$D$44), IF(U1070&gt;V1070, Q1070*'UNIT VALUES'!$D$29*'UNIT VALUES'!$D$36, Q1070*'UNIT VALUES'!$D$31*'UNIT VALUES'!$D$36)),0)</f>
        <v>7283241</v>
      </c>
      <c r="AA1070" s="168">
        <f>ROUND(IF(C1070="22", IF(U1070&gt;V1070,0,R1070*'UNIT VALUES'!$D$43*'UNIT VALUES'!$D$44),IF(CALCS!U1070&gt;CALCS!V1070,0,CALCS!R1070*'UNIT VALUES'!$D$34*'UNIT VALUES'!$D$36)), 0)</f>
        <v>0</v>
      </c>
      <c r="AB1070" s="168">
        <f>ROUND(IF(C1070="22",IF(U1070&gt;V1070,S1070*'UNIT VALUES'!$D$40*'UNIT VALUES'!$D$44,0),IF(U1070&gt;V1070,S1070*'UNIT VALUES'!$D$30*'UNIT VALUES'!$D$36)), 0)</f>
        <v>5129538</v>
      </c>
      <c r="AC1070" s="168">
        <f>ROUND(IF(U1070&gt;V1070,0,IF(T1070&gt;1, IF(C1070="66", T1070*'UNIT VALUES'!$D$33*'UNIT VALUES'!$D$36,T1070*'UNIT VALUES'!$D$32*'UNIT VALUES'!$D$36),0)),0)</f>
        <v>0</v>
      </c>
      <c r="AD1070" t="str">
        <f t="shared" si="34"/>
        <v>481338</v>
      </c>
    </row>
    <row r="1071" spans="1:30" x14ac:dyDescent="0.25">
      <c r="A1071" s="176" t="s">
        <v>6715</v>
      </c>
      <c r="B1071" s="176" t="s">
        <v>2785</v>
      </c>
      <c r="C1071" s="176" t="s">
        <v>27</v>
      </c>
      <c r="D1071" s="176" t="s">
        <v>28</v>
      </c>
      <c r="E1071" s="176" t="s">
        <v>2786</v>
      </c>
      <c r="F1071" s="176" t="s">
        <v>134</v>
      </c>
      <c r="G1071" s="176" t="s">
        <v>2822</v>
      </c>
      <c r="H1071" s="176" t="s">
        <v>23</v>
      </c>
      <c r="I1071" s="176" t="s">
        <v>2823</v>
      </c>
      <c r="J1071" s="176" t="s">
        <v>2824</v>
      </c>
      <c r="K1071" s="176" t="s">
        <v>3353</v>
      </c>
      <c r="L1071" s="176" t="s">
        <v>6716</v>
      </c>
      <c r="M1071" s="177">
        <v>23884</v>
      </c>
      <c r="N1071" s="177">
        <v>23884</v>
      </c>
      <c r="O1071" s="177">
        <v>23654</v>
      </c>
      <c r="P1071" s="177">
        <v>0</v>
      </c>
      <c r="Q1071" s="177">
        <v>4817</v>
      </c>
      <c r="R1071" s="177">
        <v>1891</v>
      </c>
      <c r="S1071" s="177">
        <v>286</v>
      </c>
      <c r="T1071" s="24">
        <f>IF(P1071&gt;0, ROUND(IF(IF(OR(C1071="51", C1071="52", C1071="66"), (L1071*'UNIT VALUES'!$C$26)-CALCS!P1071,0)&gt;0, IF(OR(C1071="51", C1071="52", C1071="66"), (L1071*'UNIT VALUES'!$C$26)-CALCS!P1071,0), 0), 0), ROUND(IF(IF(OR(C1071="51", C1071="52", C1071="66"), (L1071*'UNIT VALUES'!$C$26)-CALCS!O1071,0)&gt;0, IF(OR(C1071="51", C1071="52", C1071="66"), (L1071*'UNIT VALUES'!$C$26)-CALCS!O1071,0), 0), 0))</f>
        <v>12283</v>
      </c>
      <c r="U1071" s="25">
        <f>IF(C1071="22", (O1071*'UNIT VALUES'!$D$38)+(Q1071*'UNIT VALUES'!$D$39)+(S1071*'UNIT VALUES'!$D$40), (O1071*'UNIT VALUES'!$D$28)+(Q1071*'UNIT VALUES'!$D$29)+(S1071*'UNIT VALUES'!$D$30))</f>
        <v>230399.35339140074</v>
      </c>
      <c r="V1071" s="25">
        <f>IF(C1071="22",(O1071*'UNIT VALUES'!$D$41)+(Q1071*'UNIT VALUES'!$D$42)+(R1071*'UNIT VALUES'!$D$43),IF(C1071="66",(Q1071*'UNIT VALUES'!$D$31)+(T1071*'UNIT VALUES'!$D$33)+(R1071*'UNIT VALUES'!$D$34),(Q1071*'UNIT VALUES'!$D$31)+(T1071*'UNIT VALUES'!$D$32)+(R1071*'UNIT VALUES'!$D$34)))</f>
        <v>390475.97456221108</v>
      </c>
      <c r="W1071" s="25">
        <f t="shared" si="33"/>
        <v>390476</v>
      </c>
      <c r="X1071" s="30">
        <f>ROUND(IF(C1071="22", W1071*'UNIT VALUES'!$D$44, W1071*'UNIT VALUES'!$D$36), 0)</f>
        <v>341354</v>
      </c>
      <c r="Y1071" s="168">
        <f>ROUND(IF(C1071="22", IF(U1071&gt;V1071,O1071*'UNIT VALUES'!$D$38*'UNIT VALUES'!$D$44,O1071*'UNIT VALUES'!$D$41*'UNIT VALUES'!$D$44),IF(U1071&gt;V1071, O1071*'UNIT VALUES'!$D$28*'UNIT VALUES'!$D$36,0)), 0)</f>
        <v>0</v>
      </c>
      <c r="Z1071" s="168">
        <f>ROUND(IF(C1071="22", IF(U1071&gt;V1071,Q1071*'UNIT VALUES'!$D$39*'UNIT VALUES'!$D$44,Q1071*'UNIT VALUES'!$D$42*'UNIT VALUES'!$D$44), IF(U1071&gt;V1071, Q1071*'UNIT VALUES'!$D$29*'UNIT VALUES'!$D$36, Q1071*'UNIT VALUES'!$D$31*'UNIT VALUES'!$D$36)),0)</f>
        <v>70555</v>
      </c>
      <c r="AA1071" s="168">
        <f>ROUND(IF(C1071="22", IF(U1071&gt;V1071,0,R1071*'UNIT VALUES'!$D$43*'UNIT VALUES'!$D$44),IF(CALCS!U1071&gt;CALCS!V1071,0,CALCS!R1071*'UNIT VALUES'!$D$34*'UNIT VALUES'!$D$36)), 0)</f>
        <v>135336</v>
      </c>
      <c r="AB1071" s="168">
        <f>ROUND(IF(C1071="22",IF(U1071&gt;V1071,S1071*'UNIT VALUES'!$D$40*'UNIT VALUES'!$D$44,0),IF(U1071&gt;V1071,S1071*'UNIT VALUES'!$D$30*'UNIT VALUES'!$D$36)), 0)</f>
        <v>0</v>
      </c>
      <c r="AC1071" s="168">
        <f>ROUND(IF(U1071&gt;V1071,0,IF(T1071&gt;1, IF(C1071="66", T1071*'UNIT VALUES'!$D$33*'UNIT VALUES'!$D$36,T1071*'UNIT VALUES'!$D$32*'UNIT VALUES'!$D$36),0)),0)</f>
        <v>135463</v>
      </c>
      <c r="AD1071" t="str">
        <f t="shared" si="34"/>
        <v>481410</v>
      </c>
    </row>
    <row r="1072" spans="1:30" x14ac:dyDescent="0.25">
      <c r="A1072" s="176" t="s">
        <v>6717</v>
      </c>
      <c r="B1072" s="176" t="s">
        <v>2785</v>
      </c>
      <c r="C1072" s="176" t="s">
        <v>27</v>
      </c>
      <c r="D1072" s="176" t="s">
        <v>28</v>
      </c>
      <c r="E1072" s="176" t="s">
        <v>2786</v>
      </c>
      <c r="F1072" s="176" t="s">
        <v>366</v>
      </c>
      <c r="G1072" s="176" t="s">
        <v>1176</v>
      </c>
      <c r="H1072" s="176" t="s">
        <v>23</v>
      </c>
      <c r="I1072" s="176" t="s">
        <v>2826</v>
      </c>
      <c r="J1072" s="176" t="s">
        <v>2791</v>
      </c>
      <c r="K1072" s="176" t="s">
        <v>3353</v>
      </c>
      <c r="L1072" s="176" t="s">
        <v>6718</v>
      </c>
      <c r="M1072" s="177">
        <v>49079</v>
      </c>
      <c r="N1072" s="177">
        <v>48063</v>
      </c>
      <c r="O1072" s="177">
        <v>133808</v>
      </c>
      <c r="P1072" s="177">
        <v>0</v>
      </c>
      <c r="Q1072" s="177">
        <v>23796</v>
      </c>
      <c r="R1072" s="177">
        <v>747</v>
      </c>
      <c r="S1072" s="177">
        <v>1171</v>
      </c>
      <c r="T1072" s="24">
        <f>IF(P1072&gt;0, ROUND(IF(IF(OR(C1072="51", C1072="52", C1072="66"), (L1072*'UNIT VALUES'!$C$26)-CALCS!P1072,0)&gt;0, IF(OR(C1072="51", C1072="52", C1072="66"), (L1072*'UNIT VALUES'!$C$26)-CALCS!P1072,0), 0), 0), ROUND(IF(IF(OR(C1072="51", C1072="52", C1072="66"), (L1072*'UNIT VALUES'!$C$26)-CALCS!O1072,0)&gt;0, IF(OR(C1072="51", C1072="52", C1072="66"), (L1072*'UNIT VALUES'!$C$26)-CALCS!O1072,0), 0), 0))</f>
        <v>0</v>
      </c>
      <c r="U1072" s="25">
        <f>IF(C1072="22", (O1072*'UNIT VALUES'!$D$38)+(Q1072*'UNIT VALUES'!$D$39)+(S1072*'UNIT VALUES'!$D$40), (O1072*'UNIT VALUES'!$D$28)+(Q1072*'UNIT VALUES'!$D$29)+(S1072*'UNIT VALUES'!$D$30))</f>
        <v>1133960.9873909371</v>
      </c>
      <c r="V1072" s="25">
        <f>IF(C1072="22",(O1072*'UNIT VALUES'!$D$41)+(Q1072*'UNIT VALUES'!$D$42)+(R1072*'UNIT VALUES'!$D$43),IF(C1072="66",(Q1072*'UNIT VALUES'!$D$31)+(T1072*'UNIT VALUES'!$D$33)+(R1072*'UNIT VALUES'!$D$34),(Q1072*'UNIT VALUES'!$D$31)+(T1072*'UNIT VALUES'!$D$32)+(R1072*'UNIT VALUES'!$D$34)))</f>
        <v>459854.27173926809</v>
      </c>
      <c r="W1072" s="25">
        <f t="shared" si="33"/>
        <v>1133961</v>
      </c>
      <c r="X1072" s="30">
        <f>ROUND(IF(C1072="22", W1072*'UNIT VALUES'!$D$44, W1072*'UNIT VALUES'!$D$36), 0)</f>
        <v>991309</v>
      </c>
      <c r="Y1072" s="168">
        <f>ROUND(IF(C1072="22", IF(U1072&gt;V1072,O1072*'UNIT VALUES'!$D$38*'UNIT VALUES'!$D$44,O1072*'UNIT VALUES'!$D$41*'UNIT VALUES'!$D$44),IF(U1072&gt;V1072, O1072*'UNIT VALUES'!$D$28*'UNIT VALUES'!$D$36,0)), 0)</f>
        <v>243287</v>
      </c>
      <c r="Z1072" s="168">
        <f>ROUND(IF(C1072="22", IF(U1072&gt;V1072,Q1072*'UNIT VALUES'!$D$39*'UNIT VALUES'!$D$44,Q1072*'UNIT VALUES'!$D$42*'UNIT VALUES'!$D$44), IF(U1072&gt;V1072, Q1072*'UNIT VALUES'!$D$29*'UNIT VALUES'!$D$36, Q1072*'UNIT VALUES'!$D$31*'UNIT VALUES'!$D$36)),0)</f>
        <v>580905</v>
      </c>
      <c r="AA1072" s="168">
        <f>ROUND(IF(C1072="22", IF(U1072&gt;V1072,0,R1072*'UNIT VALUES'!$D$43*'UNIT VALUES'!$D$44),IF(CALCS!U1072&gt;CALCS!V1072,0,CALCS!R1072*'UNIT VALUES'!$D$34*'UNIT VALUES'!$D$36)), 0)</f>
        <v>0</v>
      </c>
      <c r="AB1072" s="168">
        <f>ROUND(IF(C1072="22",IF(U1072&gt;V1072,S1072*'UNIT VALUES'!$D$40*'UNIT VALUES'!$D$44,0),IF(U1072&gt;V1072,S1072*'UNIT VALUES'!$D$30*'UNIT VALUES'!$D$36)), 0)</f>
        <v>167117</v>
      </c>
      <c r="AC1072" s="168">
        <f>ROUND(IF(U1072&gt;V1072,0,IF(T1072&gt;1, IF(C1072="66", T1072*'UNIT VALUES'!$D$33*'UNIT VALUES'!$D$36,T1072*'UNIT VALUES'!$D$32*'UNIT VALUES'!$D$36),0)),0)</f>
        <v>0</v>
      </c>
      <c r="AD1072" t="str">
        <f t="shared" si="34"/>
        <v>481416</v>
      </c>
    </row>
    <row r="1073" spans="1:30" x14ac:dyDescent="0.25">
      <c r="A1073" s="176" t="s">
        <v>6719</v>
      </c>
      <c r="B1073" s="176" t="s">
        <v>2785</v>
      </c>
      <c r="C1073" s="176" t="s">
        <v>47</v>
      </c>
      <c r="D1073" s="176" t="s">
        <v>48</v>
      </c>
      <c r="E1073" s="176" t="s">
        <v>2786</v>
      </c>
      <c r="F1073" s="176" t="s">
        <v>2153</v>
      </c>
      <c r="G1073" s="176" t="s">
        <v>22</v>
      </c>
      <c r="H1073" s="176" t="s">
        <v>23</v>
      </c>
      <c r="I1073" s="176" t="s">
        <v>4735</v>
      </c>
      <c r="J1073" s="176" t="s">
        <v>2959</v>
      </c>
      <c r="K1073" s="176" t="s">
        <v>3353</v>
      </c>
      <c r="L1073" s="176" t="s">
        <v>6720</v>
      </c>
      <c r="M1073" s="177">
        <v>0</v>
      </c>
      <c r="N1073" s="177">
        <v>0</v>
      </c>
      <c r="O1073" s="177">
        <v>52599</v>
      </c>
      <c r="P1073" s="177">
        <v>0</v>
      </c>
      <c r="Q1073" s="177">
        <v>5744</v>
      </c>
      <c r="R1073" s="177">
        <v>0</v>
      </c>
      <c r="S1073" s="177">
        <v>232</v>
      </c>
      <c r="T1073" s="24">
        <f>IF(P1073&gt;0, ROUND(IF(IF(OR(C1073="51", C1073="52", C1073="66"), (L1073*'UNIT VALUES'!$C$26)-CALCS!P1073,0)&gt;0, IF(OR(C1073="51", C1073="52", C1073="66"), (L1073*'UNIT VALUES'!$C$26)-CALCS!P1073,0), 0), 0), ROUND(IF(IF(OR(C1073="51", C1073="52", C1073="66"), (L1073*'UNIT VALUES'!$C$26)-CALCS!O1073,0)&gt;0, IF(OR(C1073="51", C1073="52", C1073="66"), (L1073*'UNIT VALUES'!$C$26)-CALCS!O1073,0), 0), 0))</f>
        <v>0</v>
      </c>
      <c r="U1073" s="25">
        <f>IF(C1073="22", (O1073*'UNIT VALUES'!$D$38)+(Q1073*'UNIT VALUES'!$D$39)+(S1073*'UNIT VALUES'!$D$40), (O1073*'UNIT VALUES'!$D$28)+(Q1073*'UNIT VALUES'!$D$29)+(S1073*'UNIT VALUES'!$D$30))</f>
        <v>307670.50349820114</v>
      </c>
      <c r="V1073" s="25">
        <f>IF(C1073="22",(O1073*'UNIT VALUES'!$D$41)+(Q1073*'UNIT VALUES'!$D$42)+(R1073*'UNIT VALUES'!$D$43),IF(C1073="66",(Q1073*'UNIT VALUES'!$D$31)+(T1073*'UNIT VALUES'!$D$33)+(R1073*'UNIT VALUES'!$D$34),(Q1073*'UNIT VALUES'!$D$31)+(T1073*'UNIT VALUES'!$D$32)+(R1073*'UNIT VALUES'!$D$34)))</f>
        <v>96240.110983091887</v>
      </c>
      <c r="W1073" s="25">
        <f t="shared" si="33"/>
        <v>307671</v>
      </c>
      <c r="X1073" s="30">
        <f>ROUND(IF(C1073="22", W1073*'UNIT VALUES'!$D$44, W1073*'UNIT VALUES'!$D$36), 0)</f>
        <v>268966</v>
      </c>
      <c r="Y1073" s="168">
        <f>ROUND(IF(C1073="22", IF(U1073&gt;V1073,O1073*'UNIT VALUES'!$D$38*'UNIT VALUES'!$D$44,O1073*'UNIT VALUES'!$D$41*'UNIT VALUES'!$D$44),IF(U1073&gt;V1073, O1073*'UNIT VALUES'!$D$28*'UNIT VALUES'!$D$36,0)), 0)</f>
        <v>95634</v>
      </c>
      <c r="Z1073" s="168">
        <f>ROUND(IF(C1073="22", IF(U1073&gt;V1073,Q1073*'UNIT VALUES'!$D$39*'UNIT VALUES'!$D$44,Q1073*'UNIT VALUES'!$D$42*'UNIT VALUES'!$D$44), IF(U1073&gt;V1073, Q1073*'UNIT VALUES'!$D$29*'UNIT VALUES'!$D$36, Q1073*'UNIT VALUES'!$D$31*'UNIT VALUES'!$D$36)),0)</f>
        <v>140222</v>
      </c>
      <c r="AA1073" s="168">
        <f>ROUND(IF(C1073="22", IF(U1073&gt;V1073,0,R1073*'UNIT VALUES'!$D$43*'UNIT VALUES'!$D$44),IF(CALCS!U1073&gt;CALCS!V1073,0,CALCS!R1073*'UNIT VALUES'!$D$34*'UNIT VALUES'!$D$36)), 0)</f>
        <v>0</v>
      </c>
      <c r="AB1073" s="168">
        <f>ROUND(IF(C1073="22",IF(U1073&gt;V1073,S1073*'UNIT VALUES'!$D$40*'UNIT VALUES'!$D$44,0),IF(U1073&gt;V1073,S1073*'UNIT VALUES'!$D$30*'UNIT VALUES'!$D$36)), 0)</f>
        <v>33109</v>
      </c>
      <c r="AC1073" s="168">
        <f>ROUND(IF(U1073&gt;V1073,0,IF(T1073&gt;1, IF(C1073="66", T1073*'UNIT VALUES'!$D$33*'UNIT VALUES'!$D$36,T1073*'UNIT VALUES'!$D$32*'UNIT VALUES'!$D$36),0)),0)</f>
        <v>0</v>
      </c>
      <c r="AD1073" t="str">
        <f t="shared" si="34"/>
        <v>481434</v>
      </c>
    </row>
    <row r="1074" spans="1:30" x14ac:dyDescent="0.25">
      <c r="A1074" s="176" t="s">
        <v>6721</v>
      </c>
      <c r="B1074" s="176" t="s">
        <v>2785</v>
      </c>
      <c r="C1074" s="176" t="s">
        <v>27</v>
      </c>
      <c r="D1074" s="176" t="s">
        <v>28</v>
      </c>
      <c r="E1074" s="176" t="s">
        <v>2786</v>
      </c>
      <c r="F1074" s="176" t="s">
        <v>2719</v>
      </c>
      <c r="G1074" s="176" t="s">
        <v>1161</v>
      </c>
      <c r="H1074" s="176" t="s">
        <v>23</v>
      </c>
      <c r="I1074" s="176" t="s">
        <v>806</v>
      </c>
      <c r="J1074" s="176" t="s">
        <v>2828</v>
      </c>
      <c r="K1074" s="176" t="s">
        <v>3354</v>
      </c>
      <c r="L1074" s="176" t="s">
        <v>6722</v>
      </c>
      <c r="M1074" s="177">
        <v>26166</v>
      </c>
      <c r="N1074" s="177">
        <v>24075</v>
      </c>
      <c r="O1074" s="177">
        <v>87650</v>
      </c>
      <c r="P1074" s="177">
        <v>0</v>
      </c>
      <c r="Q1074" s="177">
        <v>22031</v>
      </c>
      <c r="R1074" s="177">
        <v>503</v>
      </c>
      <c r="S1074" s="177">
        <v>2431</v>
      </c>
      <c r="T1074" s="24">
        <f>IF(P1074&gt;0, ROUND(IF(IF(OR(C1074="51", C1074="52", C1074="66"), (L1074*'UNIT VALUES'!$C$26)-CALCS!P1074,0)&gt;0, IF(OR(C1074="51", C1074="52", C1074="66"), (L1074*'UNIT VALUES'!$C$26)-CALCS!P1074,0), 0), 0), ROUND(IF(IF(OR(C1074="51", C1074="52", C1074="66"), (L1074*'UNIT VALUES'!$C$26)-CALCS!O1074,0)&gt;0, IF(OR(C1074="51", C1074="52", C1074="66"), (L1074*'UNIT VALUES'!$C$26)-CALCS!O1074,0), 0), 0))</f>
        <v>0</v>
      </c>
      <c r="U1074" s="25">
        <f>IF(C1074="22", (O1074*'UNIT VALUES'!$D$38)+(Q1074*'UNIT VALUES'!$D$39)+(S1074*'UNIT VALUES'!$D$40), (O1074*'UNIT VALUES'!$D$28)+(Q1074*'UNIT VALUES'!$D$29)+(S1074*'UNIT VALUES'!$D$30))</f>
        <v>1194368.2782053109</v>
      </c>
      <c r="V1074" s="25">
        <f>IF(C1074="22",(O1074*'UNIT VALUES'!$D$41)+(Q1074*'UNIT VALUES'!$D$42)+(R1074*'UNIT VALUES'!$D$43),IF(C1074="66",(Q1074*'UNIT VALUES'!$D$31)+(T1074*'UNIT VALUES'!$D$33)+(R1074*'UNIT VALUES'!$D$34),(Q1074*'UNIT VALUES'!$D$31)+(T1074*'UNIT VALUES'!$D$32)+(R1074*'UNIT VALUES'!$D$34)))</f>
        <v>410306.28173610603</v>
      </c>
      <c r="W1074" s="25">
        <f t="shared" si="33"/>
        <v>1194368</v>
      </c>
      <c r="X1074" s="30">
        <f>ROUND(IF(C1074="22", W1074*'UNIT VALUES'!$D$44, W1074*'UNIT VALUES'!$D$36), 0)</f>
        <v>1044117</v>
      </c>
      <c r="Y1074" s="168">
        <f>ROUND(IF(C1074="22", IF(U1074&gt;V1074,O1074*'UNIT VALUES'!$D$38*'UNIT VALUES'!$D$44,O1074*'UNIT VALUES'!$D$41*'UNIT VALUES'!$D$44),IF(U1074&gt;V1074, O1074*'UNIT VALUES'!$D$28*'UNIT VALUES'!$D$36,0)), 0)</f>
        <v>159363</v>
      </c>
      <c r="Z1074" s="168">
        <f>ROUND(IF(C1074="22", IF(U1074&gt;V1074,Q1074*'UNIT VALUES'!$D$39*'UNIT VALUES'!$D$44,Q1074*'UNIT VALUES'!$D$42*'UNIT VALUES'!$D$44), IF(U1074&gt;V1074, Q1074*'UNIT VALUES'!$D$29*'UNIT VALUES'!$D$36, Q1074*'UNIT VALUES'!$D$31*'UNIT VALUES'!$D$36)),0)</f>
        <v>537818</v>
      </c>
      <c r="AA1074" s="168">
        <f>ROUND(IF(C1074="22", IF(U1074&gt;V1074,0,R1074*'UNIT VALUES'!$D$43*'UNIT VALUES'!$D$44),IF(CALCS!U1074&gt;CALCS!V1074,0,CALCS!R1074*'UNIT VALUES'!$D$34*'UNIT VALUES'!$D$36)), 0)</f>
        <v>0</v>
      </c>
      <c r="AB1074" s="168">
        <f>ROUND(IF(C1074="22",IF(U1074&gt;V1074,S1074*'UNIT VALUES'!$D$40*'UNIT VALUES'!$D$44,0),IF(U1074&gt;V1074,S1074*'UNIT VALUES'!$D$30*'UNIT VALUES'!$D$36)), 0)</f>
        <v>346936</v>
      </c>
      <c r="AC1074" s="168">
        <f>ROUND(IF(U1074&gt;V1074,0,IF(T1074&gt;1, IF(C1074="66", T1074*'UNIT VALUES'!$D$33*'UNIT VALUES'!$D$36,T1074*'UNIT VALUES'!$D$32*'UNIT VALUES'!$D$36),0)),0)</f>
        <v>0</v>
      </c>
      <c r="AD1074" t="str">
        <f t="shared" si="34"/>
        <v>481608</v>
      </c>
    </row>
    <row r="1075" spans="1:30" x14ac:dyDescent="0.25">
      <c r="A1075" s="176" t="s">
        <v>6723</v>
      </c>
      <c r="B1075" s="176" t="s">
        <v>2785</v>
      </c>
      <c r="C1075" s="176" t="s">
        <v>27</v>
      </c>
      <c r="D1075" s="176" t="s">
        <v>28</v>
      </c>
      <c r="E1075" s="176" t="s">
        <v>2786</v>
      </c>
      <c r="F1075" s="176" t="s">
        <v>1569</v>
      </c>
      <c r="G1075" s="176" t="s">
        <v>1487</v>
      </c>
      <c r="H1075" s="176" t="s">
        <v>23</v>
      </c>
      <c r="I1075" s="176" t="s">
        <v>972</v>
      </c>
      <c r="J1075" s="176" t="s">
        <v>2830</v>
      </c>
      <c r="K1075" s="176" t="s">
        <v>3353</v>
      </c>
      <c r="L1075" s="176" t="s">
        <v>6724</v>
      </c>
      <c r="M1075" s="177">
        <v>428770</v>
      </c>
      <c r="N1075" s="177">
        <v>425259</v>
      </c>
      <c r="O1075" s="177">
        <v>683080</v>
      </c>
      <c r="P1075" s="177">
        <v>0</v>
      </c>
      <c r="Q1075" s="177">
        <v>140107</v>
      </c>
      <c r="R1075" s="177">
        <v>10871</v>
      </c>
      <c r="S1075" s="177">
        <v>11159</v>
      </c>
      <c r="T1075" s="24">
        <f>IF(P1075&gt;0, ROUND(IF(IF(OR(C1075="51", C1075="52", C1075="66"), (L1075*'UNIT VALUES'!$C$26)-CALCS!P1075,0)&gt;0, IF(OR(C1075="51", C1075="52", C1075="66"), (L1075*'UNIT VALUES'!$C$26)-CALCS!P1075,0), 0), 0), ROUND(IF(IF(OR(C1075="51", C1075="52", C1075="66"), (L1075*'UNIT VALUES'!$C$26)-CALCS!O1075,0)&gt;0, IF(OR(C1075="51", C1075="52", C1075="66"), (L1075*'UNIT VALUES'!$C$26)-CALCS!O1075,0), 0), 0))</f>
        <v>0</v>
      </c>
      <c r="U1075" s="25">
        <f>IF(C1075="22", (O1075*'UNIT VALUES'!$D$38)+(Q1075*'UNIT VALUES'!$D$39)+(S1075*'UNIT VALUES'!$D$40), (O1075*'UNIT VALUES'!$D$28)+(Q1075*'UNIT VALUES'!$D$29)+(S1075*'UNIT VALUES'!$D$30))</f>
        <v>7154850.6645330638</v>
      </c>
      <c r="V1075" s="25">
        <f>IF(C1075="22",(O1075*'UNIT VALUES'!$D$41)+(Q1075*'UNIT VALUES'!$D$42)+(R1075*'UNIT VALUES'!$D$43),IF(C1075="66",(Q1075*'UNIT VALUES'!$D$31)+(T1075*'UNIT VALUES'!$D$33)+(R1075*'UNIT VALUES'!$D$34),(Q1075*'UNIT VALUES'!$D$31)+(T1075*'UNIT VALUES'!$D$32)+(R1075*'UNIT VALUES'!$D$34)))</f>
        <v>3237456.4990493488</v>
      </c>
      <c r="W1075" s="25">
        <f t="shared" si="33"/>
        <v>7154851</v>
      </c>
      <c r="X1075" s="30">
        <f>ROUND(IF(C1075="22", W1075*'UNIT VALUES'!$D$44, W1075*'UNIT VALUES'!$D$36), 0)</f>
        <v>6254775</v>
      </c>
      <c r="Y1075" s="168">
        <f>ROUND(IF(C1075="22", IF(U1075&gt;V1075,O1075*'UNIT VALUES'!$D$38*'UNIT VALUES'!$D$44,O1075*'UNIT VALUES'!$D$41*'UNIT VALUES'!$D$44),IF(U1075&gt;V1075, O1075*'UNIT VALUES'!$D$28*'UNIT VALUES'!$D$36,0)), 0)</f>
        <v>1241961</v>
      </c>
      <c r="Z1075" s="168">
        <f>ROUND(IF(C1075="22", IF(U1075&gt;V1075,Q1075*'UNIT VALUES'!$D$39*'UNIT VALUES'!$D$44,Q1075*'UNIT VALUES'!$D$42*'UNIT VALUES'!$D$44), IF(U1075&gt;V1075, Q1075*'UNIT VALUES'!$D$29*'UNIT VALUES'!$D$36, Q1075*'UNIT VALUES'!$D$31*'UNIT VALUES'!$D$36)),0)</f>
        <v>3420278</v>
      </c>
      <c r="AA1075" s="168">
        <f>ROUND(IF(C1075="22", IF(U1075&gt;V1075,0,R1075*'UNIT VALUES'!$D$43*'UNIT VALUES'!$D$44),IF(CALCS!U1075&gt;CALCS!V1075,0,CALCS!R1075*'UNIT VALUES'!$D$34*'UNIT VALUES'!$D$36)), 0)</f>
        <v>0</v>
      </c>
      <c r="AB1075" s="168">
        <f>ROUND(IF(C1075="22",IF(U1075&gt;V1075,S1075*'UNIT VALUES'!$D$40*'UNIT VALUES'!$D$44,0),IF(U1075&gt;V1075,S1075*'UNIT VALUES'!$D$30*'UNIT VALUES'!$D$36)), 0)</f>
        <v>1592536</v>
      </c>
      <c r="AC1075" s="168">
        <f>ROUND(IF(U1075&gt;V1075,0,IF(T1075&gt;1, IF(C1075="66", T1075*'UNIT VALUES'!$D$33*'UNIT VALUES'!$D$36,T1075*'UNIT VALUES'!$D$32*'UNIT VALUES'!$D$36),0)),0)</f>
        <v>0</v>
      </c>
      <c r="AD1075" t="str">
        <f t="shared" si="34"/>
        <v>481680</v>
      </c>
    </row>
    <row r="1076" spans="1:30" x14ac:dyDescent="0.25">
      <c r="A1076" s="176" t="s">
        <v>6725</v>
      </c>
      <c r="B1076" s="176" t="s">
        <v>2785</v>
      </c>
      <c r="C1076" s="176" t="s">
        <v>47</v>
      </c>
      <c r="D1076" s="176" t="s">
        <v>48</v>
      </c>
      <c r="E1076" s="176" t="s">
        <v>2786</v>
      </c>
      <c r="F1076" s="176" t="s">
        <v>2832</v>
      </c>
      <c r="G1076" s="176" t="s">
        <v>2794</v>
      </c>
      <c r="H1076" s="176" t="s">
        <v>23</v>
      </c>
      <c r="I1076" s="176" t="s">
        <v>2833</v>
      </c>
      <c r="J1076" s="176" t="s">
        <v>2795</v>
      </c>
      <c r="K1076" s="176" t="s">
        <v>3353</v>
      </c>
      <c r="L1076" s="176" t="s">
        <v>6726</v>
      </c>
      <c r="M1076" s="177">
        <v>24002</v>
      </c>
      <c r="N1076" s="177">
        <v>24002</v>
      </c>
      <c r="O1076" s="177">
        <v>54769</v>
      </c>
      <c r="P1076" s="177">
        <v>0</v>
      </c>
      <c r="Q1076" s="177">
        <v>6433</v>
      </c>
      <c r="R1076" s="177">
        <v>123</v>
      </c>
      <c r="S1076" s="177">
        <v>942</v>
      </c>
      <c r="T1076" s="24">
        <f>IF(P1076&gt;0, ROUND(IF(IF(OR(C1076="51", C1076="52", C1076="66"), (L1076*'UNIT VALUES'!$C$26)-CALCS!P1076,0)&gt;0, IF(OR(C1076="51", C1076="52", C1076="66"), (L1076*'UNIT VALUES'!$C$26)-CALCS!P1076,0), 0), 0), ROUND(IF(IF(OR(C1076="51", C1076="52", C1076="66"), (L1076*'UNIT VALUES'!$C$26)-CALCS!O1076,0)&gt;0, IF(OR(C1076="51", C1076="52", C1076="66"), (L1076*'UNIT VALUES'!$C$26)-CALCS!O1076,0), 0), 0))</f>
        <v>0</v>
      </c>
      <c r="U1076" s="25">
        <f>IF(C1076="22", (O1076*'UNIT VALUES'!$D$38)+(Q1076*'UNIT VALUES'!$D$39)+(S1076*'UNIT VALUES'!$D$40), (O1076*'UNIT VALUES'!$D$28)+(Q1076*'UNIT VALUES'!$D$29)+(S1076*'UNIT VALUES'!$D$30))</f>
        <v>447331.32362286083</v>
      </c>
      <c r="V1076" s="25">
        <f>IF(C1076="22",(O1076*'UNIT VALUES'!$D$41)+(Q1076*'UNIT VALUES'!$D$42)+(R1076*'UNIT VALUES'!$D$43),IF(C1076="66",(Q1076*'UNIT VALUES'!$D$31)+(T1076*'UNIT VALUES'!$D$33)+(R1076*'UNIT VALUES'!$D$34),(Q1076*'UNIT VALUES'!$D$31)+(T1076*'UNIT VALUES'!$D$32)+(R1076*'UNIT VALUES'!$D$34)))</f>
        <v>117853.90122270981</v>
      </c>
      <c r="W1076" s="25">
        <f t="shared" si="33"/>
        <v>447331</v>
      </c>
      <c r="X1076" s="30">
        <f>ROUND(IF(C1076="22", W1076*'UNIT VALUES'!$D$44, W1076*'UNIT VALUES'!$D$36), 0)</f>
        <v>391057</v>
      </c>
      <c r="Y1076" s="168">
        <f>ROUND(IF(C1076="22", IF(U1076&gt;V1076,O1076*'UNIT VALUES'!$D$38*'UNIT VALUES'!$D$44,O1076*'UNIT VALUES'!$D$41*'UNIT VALUES'!$D$44),IF(U1076&gt;V1076, O1076*'UNIT VALUES'!$D$28*'UNIT VALUES'!$D$36,0)), 0)</f>
        <v>99580</v>
      </c>
      <c r="Z1076" s="168">
        <f>ROUND(IF(C1076="22", IF(U1076&gt;V1076,Q1076*'UNIT VALUES'!$D$39*'UNIT VALUES'!$D$44,Q1076*'UNIT VALUES'!$D$42*'UNIT VALUES'!$D$44), IF(U1076&gt;V1076, Q1076*'UNIT VALUES'!$D$29*'UNIT VALUES'!$D$36, Q1076*'UNIT VALUES'!$D$31*'UNIT VALUES'!$D$36)),0)</f>
        <v>157042</v>
      </c>
      <c r="AA1076" s="168">
        <f>ROUND(IF(C1076="22", IF(U1076&gt;V1076,0,R1076*'UNIT VALUES'!$D$43*'UNIT VALUES'!$D$44),IF(CALCS!U1076&gt;CALCS!V1076,0,CALCS!R1076*'UNIT VALUES'!$D$34*'UNIT VALUES'!$D$36)), 0)</f>
        <v>0</v>
      </c>
      <c r="AB1076" s="168">
        <f>ROUND(IF(C1076="22",IF(U1076&gt;V1076,S1076*'UNIT VALUES'!$D$40*'UNIT VALUES'!$D$44,0),IF(U1076&gt;V1076,S1076*'UNIT VALUES'!$D$30*'UNIT VALUES'!$D$36)), 0)</f>
        <v>134436</v>
      </c>
      <c r="AC1076" s="168">
        <f>ROUND(IF(U1076&gt;V1076,0,IF(T1076&gt;1, IF(C1076="66", T1076*'UNIT VALUES'!$D$33*'UNIT VALUES'!$D$36,T1076*'UNIT VALUES'!$D$32*'UNIT VALUES'!$D$36),0)),0)</f>
        <v>0</v>
      </c>
      <c r="AD1076" t="str">
        <f t="shared" si="34"/>
        <v>481722</v>
      </c>
    </row>
    <row r="1077" spans="1:30" x14ac:dyDescent="0.25">
      <c r="A1077" s="176" t="s">
        <v>6727</v>
      </c>
      <c r="B1077" s="176" t="s">
        <v>2785</v>
      </c>
      <c r="C1077" s="176" t="s">
        <v>47</v>
      </c>
      <c r="D1077" s="176" t="s">
        <v>48</v>
      </c>
      <c r="E1077" s="176" t="s">
        <v>2786</v>
      </c>
      <c r="F1077" s="176" t="s">
        <v>2835</v>
      </c>
      <c r="G1077" s="176" t="s">
        <v>22</v>
      </c>
      <c r="H1077" s="176" t="s">
        <v>23</v>
      </c>
      <c r="I1077" s="176" t="s">
        <v>2836</v>
      </c>
      <c r="J1077" s="176" t="s">
        <v>2795</v>
      </c>
      <c r="K1077" s="176" t="s">
        <v>3353</v>
      </c>
      <c r="L1077" s="176" t="s">
        <v>4878</v>
      </c>
      <c r="M1077" s="177">
        <v>0</v>
      </c>
      <c r="N1077" s="177">
        <v>0</v>
      </c>
      <c r="O1077" s="177">
        <v>73547</v>
      </c>
      <c r="P1077" s="177">
        <v>0</v>
      </c>
      <c r="Q1077" s="177">
        <v>1862</v>
      </c>
      <c r="R1077" s="177">
        <v>29</v>
      </c>
      <c r="S1077" s="177">
        <v>96</v>
      </c>
      <c r="T1077" s="24">
        <f>IF(P1077&gt;0, ROUND(IF(IF(OR(C1077="51", C1077="52", C1077="66"), (L1077*'UNIT VALUES'!$C$26)-CALCS!P1077,0)&gt;0, IF(OR(C1077="51", C1077="52", C1077="66"), (L1077*'UNIT VALUES'!$C$26)-CALCS!P1077,0), 0), 0), ROUND(IF(IF(OR(C1077="51", C1077="52", C1077="66"), (L1077*'UNIT VALUES'!$C$26)-CALCS!O1077,0)&gt;0, IF(OR(C1077="51", C1077="52", C1077="66"), (L1077*'UNIT VALUES'!$C$26)-CALCS!O1077,0), 0), 0))</f>
        <v>0</v>
      </c>
      <c r="U1077" s="25">
        <f>IF(C1077="22", (O1077*'UNIT VALUES'!$D$38)+(Q1077*'UNIT VALUES'!$D$39)+(S1077*'UNIT VALUES'!$D$40), (O1077*'UNIT VALUES'!$D$28)+(Q1077*'UNIT VALUES'!$D$29)+(S1077*'UNIT VALUES'!$D$30))</f>
        <v>220632.38399316676</v>
      </c>
      <c r="V1077" s="25">
        <f>IF(C1077="22",(O1077*'UNIT VALUES'!$D$41)+(Q1077*'UNIT VALUES'!$D$42)+(R1077*'UNIT VALUES'!$D$43),IF(C1077="66",(Q1077*'UNIT VALUES'!$D$31)+(T1077*'UNIT VALUES'!$D$33)+(R1077*'UNIT VALUES'!$D$34),(Q1077*'UNIT VALUES'!$D$31)+(T1077*'UNIT VALUES'!$D$32)+(R1077*'UNIT VALUES'!$D$34)))</f>
        <v>33571.762013122265</v>
      </c>
      <c r="W1077" s="25">
        <f t="shared" si="33"/>
        <v>220632</v>
      </c>
      <c r="X1077" s="30">
        <f>ROUND(IF(C1077="22", W1077*'UNIT VALUES'!$D$44, W1077*'UNIT VALUES'!$D$36), 0)</f>
        <v>192877</v>
      </c>
      <c r="Y1077" s="168">
        <f>ROUND(IF(C1077="22", IF(U1077&gt;V1077,O1077*'UNIT VALUES'!$D$38*'UNIT VALUES'!$D$44,O1077*'UNIT VALUES'!$D$41*'UNIT VALUES'!$D$44),IF(U1077&gt;V1077, O1077*'UNIT VALUES'!$D$28*'UNIT VALUES'!$D$36,0)), 0)</f>
        <v>133722</v>
      </c>
      <c r="Z1077" s="168">
        <f>ROUND(IF(C1077="22", IF(U1077&gt;V1077,Q1077*'UNIT VALUES'!$D$39*'UNIT VALUES'!$D$44,Q1077*'UNIT VALUES'!$D$42*'UNIT VALUES'!$D$44), IF(U1077&gt;V1077, Q1077*'UNIT VALUES'!$D$29*'UNIT VALUES'!$D$36, Q1077*'UNIT VALUES'!$D$31*'UNIT VALUES'!$D$36)),0)</f>
        <v>45455</v>
      </c>
      <c r="AA1077" s="168">
        <f>ROUND(IF(C1077="22", IF(U1077&gt;V1077,0,R1077*'UNIT VALUES'!$D$43*'UNIT VALUES'!$D$44),IF(CALCS!U1077&gt;CALCS!V1077,0,CALCS!R1077*'UNIT VALUES'!$D$34*'UNIT VALUES'!$D$36)), 0)</f>
        <v>0</v>
      </c>
      <c r="AB1077" s="168">
        <f>ROUND(IF(C1077="22",IF(U1077&gt;V1077,S1077*'UNIT VALUES'!$D$40*'UNIT VALUES'!$D$44,0),IF(U1077&gt;V1077,S1077*'UNIT VALUES'!$D$30*'UNIT VALUES'!$D$36)), 0)</f>
        <v>13700</v>
      </c>
      <c r="AC1077" s="168">
        <f>ROUND(IF(U1077&gt;V1077,0,IF(T1077&gt;1, IF(C1077="66", T1077*'UNIT VALUES'!$D$33*'UNIT VALUES'!$D$36,T1077*'UNIT VALUES'!$D$32*'UNIT VALUES'!$D$36),0)),0)</f>
        <v>0</v>
      </c>
      <c r="AD1077" t="str">
        <f t="shared" si="34"/>
        <v>481824</v>
      </c>
    </row>
    <row r="1078" spans="1:30" x14ac:dyDescent="0.25">
      <c r="A1078" s="176" t="s">
        <v>6728</v>
      </c>
      <c r="B1078" s="176" t="s">
        <v>2785</v>
      </c>
      <c r="C1078" s="176" t="s">
        <v>27</v>
      </c>
      <c r="D1078" s="176" t="s">
        <v>28</v>
      </c>
      <c r="E1078" s="176" t="s">
        <v>2786</v>
      </c>
      <c r="F1078" s="176" t="s">
        <v>431</v>
      </c>
      <c r="G1078" s="176" t="s">
        <v>22</v>
      </c>
      <c r="H1078" s="176" t="s">
        <v>23</v>
      </c>
      <c r="I1078" s="176" t="s">
        <v>364</v>
      </c>
      <c r="J1078" s="176" t="s">
        <v>2795</v>
      </c>
      <c r="K1078" s="176" t="s">
        <v>3353</v>
      </c>
      <c r="L1078" s="176" t="s">
        <v>6729</v>
      </c>
      <c r="M1078" s="177">
        <v>385224</v>
      </c>
      <c r="N1078" s="177">
        <v>385164</v>
      </c>
      <c r="O1078" s="177">
        <v>854113</v>
      </c>
      <c r="P1078" s="177">
        <v>0</v>
      </c>
      <c r="Q1078" s="177">
        <v>147166</v>
      </c>
      <c r="R1078" s="177">
        <v>20041</v>
      </c>
      <c r="S1078" s="177">
        <v>14832</v>
      </c>
      <c r="T1078" s="24">
        <f>IF(P1078&gt;0, ROUND(IF(IF(OR(C1078="51", C1078="52", C1078="66"), (L1078*'UNIT VALUES'!$C$26)-CALCS!P1078,0)&gt;0, IF(OR(C1078="51", C1078="52", C1078="66"), (L1078*'UNIT VALUES'!$C$26)-CALCS!P1078,0), 0), 0), ROUND(IF(IF(OR(C1078="51", C1078="52", C1078="66"), (L1078*'UNIT VALUES'!$C$26)-CALCS!O1078,0)&gt;0, IF(OR(C1078="51", C1078="52", C1078="66"), (L1078*'UNIT VALUES'!$C$26)-CALCS!O1078,0), 0), 0))</f>
        <v>0</v>
      </c>
      <c r="U1078" s="25">
        <f>IF(C1078="22", (O1078*'UNIT VALUES'!$D$38)+(Q1078*'UNIT VALUES'!$D$39)+(S1078*'UNIT VALUES'!$D$40), (O1078*'UNIT VALUES'!$D$28)+(Q1078*'UNIT VALUES'!$D$29)+(S1078*'UNIT VALUES'!$D$30))</f>
        <v>8307306.2990445672</v>
      </c>
      <c r="V1078" s="25">
        <f>IF(C1078="22",(O1078*'UNIT VALUES'!$D$41)+(Q1078*'UNIT VALUES'!$D$42)+(R1078*'UNIT VALUES'!$D$43),IF(C1078="66",(Q1078*'UNIT VALUES'!$D$31)+(T1078*'UNIT VALUES'!$D$33)+(R1078*'UNIT VALUES'!$D$34),(Q1078*'UNIT VALUES'!$D$31)+(T1078*'UNIT VALUES'!$D$32)+(R1078*'UNIT VALUES'!$D$34)))</f>
        <v>4106451.7203006716</v>
      </c>
      <c r="W1078" s="25">
        <f t="shared" si="33"/>
        <v>8307306</v>
      </c>
      <c r="X1078" s="30">
        <f>ROUND(IF(C1078="22", W1078*'UNIT VALUES'!$D$44, W1078*'UNIT VALUES'!$D$36), 0)</f>
        <v>7262252</v>
      </c>
      <c r="Y1078" s="168">
        <f>ROUND(IF(C1078="22", IF(U1078&gt;V1078,O1078*'UNIT VALUES'!$D$38*'UNIT VALUES'!$D$44,O1078*'UNIT VALUES'!$D$41*'UNIT VALUES'!$D$44),IF(U1078&gt;V1078, O1078*'UNIT VALUES'!$D$28*'UNIT VALUES'!$D$36,0)), 0)</f>
        <v>1552930</v>
      </c>
      <c r="Z1078" s="168">
        <f>ROUND(IF(C1078="22", IF(U1078&gt;V1078,Q1078*'UNIT VALUES'!$D$39*'UNIT VALUES'!$D$44,Q1078*'UNIT VALUES'!$D$42*'UNIT VALUES'!$D$44), IF(U1078&gt;V1078, Q1078*'UNIT VALUES'!$D$29*'UNIT VALUES'!$D$36, Q1078*'UNIT VALUES'!$D$31*'UNIT VALUES'!$D$36)),0)</f>
        <v>3592601</v>
      </c>
      <c r="AA1078" s="168">
        <f>ROUND(IF(C1078="22", IF(U1078&gt;V1078,0,R1078*'UNIT VALUES'!$D$43*'UNIT VALUES'!$D$44),IF(CALCS!U1078&gt;CALCS!V1078,0,CALCS!R1078*'UNIT VALUES'!$D$34*'UNIT VALUES'!$D$36)), 0)</f>
        <v>0</v>
      </c>
      <c r="AB1078" s="168">
        <f>ROUND(IF(C1078="22",IF(U1078&gt;V1078,S1078*'UNIT VALUES'!$D$40*'UNIT VALUES'!$D$44,0),IF(U1078&gt;V1078,S1078*'UNIT VALUES'!$D$30*'UNIT VALUES'!$D$36)), 0)</f>
        <v>2116721</v>
      </c>
      <c r="AC1078" s="168">
        <f>ROUND(IF(U1078&gt;V1078,0,IF(T1078&gt;1, IF(C1078="66", T1078*'UNIT VALUES'!$D$33*'UNIT VALUES'!$D$36,T1078*'UNIT VALUES'!$D$32*'UNIT VALUES'!$D$36),0)),0)</f>
        <v>0</v>
      </c>
      <c r="AD1078" t="str">
        <f t="shared" si="34"/>
        <v>481896</v>
      </c>
    </row>
    <row r="1079" spans="1:30" x14ac:dyDescent="0.25">
      <c r="A1079" s="176" t="s">
        <v>6730</v>
      </c>
      <c r="B1079" s="176" t="s">
        <v>2785</v>
      </c>
      <c r="C1079" s="176" t="s">
        <v>47</v>
      </c>
      <c r="D1079" s="176" t="s">
        <v>48</v>
      </c>
      <c r="E1079" s="176" t="s">
        <v>2786</v>
      </c>
      <c r="F1079" s="176" t="s">
        <v>2053</v>
      </c>
      <c r="G1079" s="176" t="s">
        <v>22</v>
      </c>
      <c r="H1079" s="176" t="s">
        <v>23</v>
      </c>
      <c r="I1079" s="176" t="s">
        <v>2839</v>
      </c>
      <c r="J1079" s="176" t="s">
        <v>2791</v>
      </c>
      <c r="K1079" s="176" t="s">
        <v>3353</v>
      </c>
      <c r="L1079" s="176" t="s">
        <v>6731</v>
      </c>
      <c r="M1079" s="177">
        <v>0</v>
      </c>
      <c r="N1079" s="177">
        <v>0</v>
      </c>
      <c r="O1079" s="177">
        <v>163656</v>
      </c>
      <c r="P1079" s="177">
        <v>0</v>
      </c>
      <c r="Q1079" s="177">
        <v>4906</v>
      </c>
      <c r="R1079" s="177">
        <v>84</v>
      </c>
      <c r="S1079" s="177">
        <v>729</v>
      </c>
      <c r="T1079" s="24">
        <f>IF(P1079&gt;0, ROUND(IF(IF(OR(C1079="51", C1079="52", C1079="66"), (L1079*'UNIT VALUES'!$C$26)-CALCS!P1079,0)&gt;0, IF(OR(C1079="51", C1079="52", C1079="66"), (L1079*'UNIT VALUES'!$C$26)-CALCS!P1079,0), 0), 0), ROUND(IF(IF(OR(C1079="51", C1079="52", C1079="66"), (L1079*'UNIT VALUES'!$C$26)-CALCS!O1079,0)&gt;0, IF(OR(C1079="51", C1079="52", C1079="66"), (L1079*'UNIT VALUES'!$C$26)-CALCS!O1079,0), 0), 0))</f>
        <v>0</v>
      </c>
      <c r="U1079" s="25">
        <f>IF(C1079="22", (O1079*'UNIT VALUES'!$D$38)+(Q1079*'UNIT VALUES'!$D$39)+(S1079*'UNIT VALUES'!$D$40), (O1079*'UNIT VALUES'!$D$28)+(Q1079*'UNIT VALUES'!$D$29)+(S1079*'UNIT VALUES'!$D$30))</f>
        <v>596383.03823802969</v>
      </c>
      <c r="V1079" s="25">
        <f>IF(C1079="22",(O1079*'UNIT VALUES'!$D$41)+(Q1079*'UNIT VALUES'!$D$42)+(R1079*'UNIT VALUES'!$D$43),IF(C1079="66",(Q1079*'UNIT VALUES'!$D$31)+(T1079*'UNIT VALUES'!$D$33)+(R1079*'UNIT VALUES'!$D$34),(Q1079*'UNIT VALUES'!$D$31)+(T1079*'UNIT VALUES'!$D$32)+(R1079*'UNIT VALUES'!$D$34)))</f>
        <v>89076.356471811188</v>
      </c>
      <c r="W1079" s="25">
        <f t="shared" si="33"/>
        <v>596383</v>
      </c>
      <c r="X1079" s="30">
        <f>ROUND(IF(C1079="22", W1079*'UNIT VALUES'!$D$44, W1079*'UNIT VALUES'!$D$36), 0)</f>
        <v>521358</v>
      </c>
      <c r="Y1079" s="168">
        <f>ROUND(IF(C1079="22", IF(U1079&gt;V1079,O1079*'UNIT VALUES'!$D$38*'UNIT VALUES'!$D$44,O1079*'UNIT VALUES'!$D$41*'UNIT VALUES'!$D$44),IF(U1079&gt;V1079, O1079*'UNIT VALUES'!$D$28*'UNIT VALUES'!$D$36,0)), 0)</f>
        <v>297556</v>
      </c>
      <c r="Z1079" s="168">
        <f>ROUND(IF(C1079="22", IF(U1079&gt;V1079,Q1079*'UNIT VALUES'!$D$39*'UNIT VALUES'!$D$44,Q1079*'UNIT VALUES'!$D$42*'UNIT VALUES'!$D$44), IF(U1079&gt;V1079, Q1079*'UNIT VALUES'!$D$29*'UNIT VALUES'!$D$36, Q1079*'UNIT VALUES'!$D$31*'UNIT VALUES'!$D$36)),0)</f>
        <v>119765</v>
      </c>
      <c r="AA1079" s="168">
        <f>ROUND(IF(C1079="22", IF(U1079&gt;V1079,0,R1079*'UNIT VALUES'!$D$43*'UNIT VALUES'!$D$44),IF(CALCS!U1079&gt;CALCS!V1079,0,CALCS!R1079*'UNIT VALUES'!$D$34*'UNIT VALUES'!$D$36)), 0)</f>
        <v>0</v>
      </c>
      <c r="AB1079" s="168">
        <f>ROUND(IF(C1079="22",IF(U1079&gt;V1079,S1079*'UNIT VALUES'!$D$40*'UNIT VALUES'!$D$44,0),IF(U1079&gt;V1079,S1079*'UNIT VALUES'!$D$30*'UNIT VALUES'!$D$36)), 0)</f>
        <v>104038</v>
      </c>
      <c r="AC1079" s="168">
        <f>ROUND(IF(U1079&gt;V1079,0,IF(T1079&gt;1, IF(C1079="66", T1079*'UNIT VALUES'!$D$33*'UNIT VALUES'!$D$36,T1079*'UNIT VALUES'!$D$32*'UNIT VALUES'!$D$36),0)),0)</f>
        <v>0</v>
      </c>
      <c r="AD1079" t="str">
        <f t="shared" si="34"/>
        <v>481944</v>
      </c>
    </row>
    <row r="1080" spans="1:30" x14ac:dyDescent="0.25">
      <c r="A1080" s="176" t="s">
        <v>6732</v>
      </c>
      <c r="B1080" s="176" t="s">
        <v>2785</v>
      </c>
      <c r="C1080" s="176" t="s">
        <v>47</v>
      </c>
      <c r="D1080" s="176" t="s">
        <v>48</v>
      </c>
      <c r="E1080" s="176" t="s">
        <v>2786</v>
      </c>
      <c r="F1080" s="176" t="s">
        <v>2841</v>
      </c>
      <c r="G1080" s="176" t="s">
        <v>1409</v>
      </c>
      <c r="H1080" s="176" t="s">
        <v>23</v>
      </c>
      <c r="I1080" s="176" t="s">
        <v>2842</v>
      </c>
      <c r="J1080" s="176" t="s">
        <v>2801</v>
      </c>
      <c r="K1080" s="176" t="s">
        <v>61</v>
      </c>
      <c r="L1080" s="176" t="s">
        <v>6733</v>
      </c>
      <c r="M1080" s="177">
        <v>61902</v>
      </c>
      <c r="N1080" s="177">
        <v>61902</v>
      </c>
      <c r="O1080" s="177">
        <v>50550</v>
      </c>
      <c r="P1080" s="177">
        <v>0</v>
      </c>
      <c r="Q1080" s="177">
        <v>11151</v>
      </c>
      <c r="R1080" s="177">
        <v>6084</v>
      </c>
      <c r="S1080" s="177">
        <v>619</v>
      </c>
      <c r="T1080" s="24">
        <f>IF(P1080&gt;0, ROUND(IF(IF(OR(C1080="51", C1080="52", C1080="66"), (L1080*'UNIT VALUES'!$C$26)-CALCS!P1080,0)&gt;0, IF(OR(C1080="51", C1080="52", C1080="66"), (L1080*'UNIT VALUES'!$C$26)-CALCS!P1080,0), 0), 0), ROUND(IF(IF(OR(C1080="51", C1080="52", C1080="66"), (L1080*'UNIT VALUES'!$C$26)-CALCS!O1080,0)&gt;0, IF(OR(C1080="51", C1080="52", C1080="66"), (L1080*'UNIT VALUES'!$C$26)-CALCS!O1080,0), 0), 0))</f>
        <v>55573</v>
      </c>
      <c r="U1080" s="25">
        <f>IF(C1080="22", (O1080*'UNIT VALUES'!$D$38)+(Q1080*'UNIT VALUES'!$D$39)+(S1080*'UNIT VALUES'!$D$40), (O1080*'UNIT VALUES'!$D$28)+(Q1080*'UNIT VALUES'!$D$29)+(S1080*'UNIT VALUES'!$D$30))</f>
        <v>517576.17785221181</v>
      </c>
      <c r="V1080" s="25">
        <f>IF(C1080="22",(O1080*'UNIT VALUES'!$D$41)+(Q1080*'UNIT VALUES'!$D$42)+(R1080*'UNIT VALUES'!$D$43),IF(C1080="66",(Q1080*'UNIT VALUES'!$D$31)+(T1080*'UNIT VALUES'!$D$33)+(R1080*'UNIT VALUES'!$D$34),(Q1080*'UNIT VALUES'!$D$31)+(T1080*'UNIT VALUES'!$D$32)+(R1080*'UNIT VALUES'!$D$34)))</f>
        <v>1385997.6579217089</v>
      </c>
      <c r="W1080" s="25">
        <f t="shared" si="33"/>
        <v>1385998</v>
      </c>
      <c r="X1080" s="30">
        <f>ROUND(IF(C1080="22", W1080*'UNIT VALUES'!$D$44, W1080*'UNIT VALUES'!$D$36), 0)</f>
        <v>1211640</v>
      </c>
      <c r="Y1080" s="168">
        <f>ROUND(IF(C1080="22", IF(U1080&gt;V1080,O1080*'UNIT VALUES'!$D$38*'UNIT VALUES'!$D$44,O1080*'UNIT VALUES'!$D$41*'UNIT VALUES'!$D$44),IF(U1080&gt;V1080, O1080*'UNIT VALUES'!$D$28*'UNIT VALUES'!$D$36,0)), 0)</f>
        <v>0</v>
      </c>
      <c r="Z1080" s="168">
        <f>ROUND(IF(C1080="22", IF(U1080&gt;V1080,Q1080*'UNIT VALUES'!$D$39*'UNIT VALUES'!$D$44,Q1080*'UNIT VALUES'!$D$42*'UNIT VALUES'!$D$44), IF(U1080&gt;V1080, Q1080*'UNIT VALUES'!$D$29*'UNIT VALUES'!$D$36, Q1080*'UNIT VALUES'!$D$31*'UNIT VALUES'!$D$36)),0)</f>
        <v>163330</v>
      </c>
      <c r="AA1080" s="168">
        <f>ROUND(IF(C1080="22", IF(U1080&gt;V1080,0,R1080*'UNIT VALUES'!$D$43*'UNIT VALUES'!$D$44),IF(CALCS!U1080&gt;CALCS!V1080,0,CALCS!R1080*'UNIT VALUES'!$D$34*'UNIT VALUES'!$D$36)), 0)</f>
        <v>435422</v>
      </c>
      <c r="AB1080" s="168">
        <f>ROUND(IF(C1080="22",IF(U1080&gt;V1080,S1080*'UNIT VALUES'!$D$40*'UNIT VALUES'!$D$44,0),IF(U1080&gt;V1080,S1080*'UNIT VALUES'!$D$30*'UNIT VALUES'!$D$36)), 0)</f>
        <v>0</v>
      </c>
      <c r="AC1080" s="168">
        <f>ROUND(IF(U1080&gt;V1080,0,IF(T1080&gt;1, IF(C1080="66", T1080*'UNIT VALUES'!$D$33*'UNIT VALUES'!$D$36,T1080*'UNIT VALUES'!$D$32*'UNIT VALUES'!$D$36),0)),0)</f>
        <v>612888</v>
      </c>
      <c r="AD1080" t="str">
        <f t="shared" si="34"/>
        <v>481986</v>
      </c>
    </row>
    <row r="1081" spans="1:30" x14ac:dyDescent="0.25">
      <c r="A1081" s="176" t="s">
        <v>6734</v>
      </c>
      <c r="B1081" s="176" t="s">
        <v>2785</v>
      </c>
      <c r="C1081" s="176" t="s">
        <v>47</v>
      </c>
      <c r="D1081" s="176" t="s">
        <v>48</v>
      </c>
      <c r="E1081" s="176" t="s">
        <v>2786</v>
      </c>
      <c r="F1081" s="176" t="s">
        <v>1180</v>
      </c>
      <c r="G1081" s="176" t="s">
        <v>22</v>
      </c>
      <c r="H1081" s="176" t="s">
        <v>23</v>
      </c>
      <c r="I1081" s="176" t="s">
        <v>373</v>
      </c>
      <c r="J1081" s="176" t="s">
        <v>2791</v>
      </c>
      <c r="K1081" s="176" t="s">
        <v>3353</v>
      </c>
      <c r="L1081" s="176" t="s">
        <v>6735</v>
      </c>
      <c r="M1081" s="177">
        <v>138857</v>
      </c>
      <c r="N1081" s="177">
        <v>138857</v>
      </c>
      <c r="O1081" s="177">
        <v>234943</v>
      </c>
      <c r="P1081" s="177">
        <v>0</v>
      </c>
      <c r="Q1081" s="177">
        <v>40154</v>
      </c>
      <c r="R1081" s="177">
        <v>444</v>
      </c>
      <c r="S1081" s="177">
        <v>5047</v>
      </c>
      <c r="T1081" s="24">
        <f>IF(P1081&gt;0, ROUND(IF(IF(OR(C1081="51", C1081="52", C1081="66"), (L1081*'UNIT VALUES'!$C$26)-CALCS!P1081,0)&gt;0, IF(OR(C1081="51", C1081="52", C1081="66"), (L1081*'UNIT VALUES'!$C$26)-CALCS!P1081,0), 0), 0), ROUND(IF(IF(OR(C1081="51", C1081="52", C1081="66"), (L1081*'UNIT VALUES'!$C$26)-CALCS!O1081,0)&gt;0, IF(OR(C1081="51", C1081="52", C1081="66"), (L1081*'UNIT VALUES'!$C$26)-CALCS!O1081,0), 0), 0))</f>
        <v>0</v>
      </c>
      <c r="U1081" s="25">
        <f>IF(C1081="22", (O1081*'UNIT VALUES'!$D$38)+(Q1081*'UNIT VALUES'!$D$39)+(S1081*'UNIT VALUES'!$D$40), (O1081*'UNIT VALUES'!$D$28)+(Q1081*'UNIT VALUES'!$D$29)+(S1081*'UNIT VALUES'!$D$30))</f>
        <v>2433854.1594027597</v>
      </c>
      <c r="V1081" s="25">
        <f>IF(C1081="22",(O1081*'UNIT VALUES'!$D$41)+(Q1081*'UNIT VALUES'!$D$42)+(R1081*'UNIT VALUES'!$D$43),IF(C1081="66",(Q1081*'UNIT VALUES'!$D$31)+(T1081*'UNIT VALUES'!$D$33)+(R1081*'UNIT VALUES'!$D$34),(Q1081*'UNIT VALUES'!$D$31)+(T1081*'UNIT VALUES'!$D$32)+(R1081*'UNIT VALUES'!$D$34)))</f>
        <v>709125.0591243977</v>
      </c>
      <c r="W1081" s="25">
        <f t="shared" si="33"/>
        <v>2433854</v>
      </c>
      <c r="X1081" s="30">
        <f>ROUND(IF(C1081="22", W1081*'UNIT VALUES'!$D$44, W1081*'UNIT VALUES'!$D$36), 0)</f>
        <v>2127677</v>
      </c>
      <c r="Y1081" s="168">
        <f>ROUND(IF(C1081="22", IF(U1081&gt;V1081,O1081*'UNIT VALUES'!$D$38*'UNIT VALUES'!$D$44,O1081*'UNIT VALUES'!$D$41*'UNIT VALUES'!$D$44),IF(U1081&gt;V1081, O1081*'UNIT VALUES'!$D$28*'UNIT VALUES'!$D$36,0)), 0)</f>
        <v>427168</v>
      </c>
      <c r="Z1081" s="168">
        <f>ROUND(IF(C1081="22", IF(U1081&gt;V1081,Q1081*'UNIT VALUES'!$D$39*'UNIT VALUES'!$D$44,Q1081*'UNIT VALUES'!$D$42*'UNIT VALUES'!$D$44), IF(U1081&gt;V1081, Q1081*'UNIT VALUES'!$D$29*'UNIT VALUES'!$D$36, Q1081*'UNIT VALUES'!$D$31*'UNIT VALUES'!$D$36)),0)</f>
        <v>980235</v>
      </c>
      <c r="AA1081" s="168">
        <f>ROUND(IF(C1081="22", IF(U1081&gt;V1081,0,R1081*'UNIT VALUES'!$D$43*'UNIT VALUES'!$D$44),IF(CALCS!U1081&gt;CALCS!V1081,0,CALCS!R1081*'UNIT VALUES'!$D$34*'UNIT VALUES'!$D$36)), 0)</f>
        <v>0</v>
      </c>
      <c r="AB1081" s="168">
        <f>ROUND(IF(C1081="22",IF(U1081&gt;V1081,S1081*'UNIT VALUES'!$D$40*'UNIT VALUES'!$D$44,0),IF(U1081&gt;V1081,S1081*'UNIT VALUES'!$D$30*'UNIT VALUES'!$D$36)), 0)</f>
        <v>720273</v>
      </c>
      <c r="AC1081" s="168">
        <f>ROUND(IF(U1081&gt;V1081,0,IF(T1081&gt;1, IF(C1081="66", T1081*'UNIT VALUES'!$D$33*'UNIT VALUES'!$D$36,T1081*'UNIT VALUES'!$D$32*'UNIT VALUES'!$D$36),0)),0)</f>
        <v>0</v>
      </c>
      <c r="AD1081" t="str">
        <f t="shared" si="34"/>
        <v>481998</v>
      </c>
    </row>
    <row r="1082" spans="1:30" x14ac:dyDescent="0.25">
      <c r="A1082" s="176" t="s">
        <v>6736</v>
      </c>
      <c r="B1082" s="176" t="s">
        <v>2785</v>
      </c>
      <c r="C1082" s="176" t="s">
        <v>47</v>
      </c>
      <c r="D1082" s="176" t="s">
        <v>48</v>
      </c>
      <c r="E1082" s="176" t="s">
        <v>2786</v>
      </c>
      <c r="F1082" s="176" t="s">
        <v>1039</v>
      </c>
      <c r="G1082" s="176" t="s">
        <v>22</v>
      </c>
      <c r="H1082" s="176" t="s">
        <v>23</v>
      </c>
      <c r="I1082" s="176" t="s">
        <v>2845</v>
      </c>
      <c r="J1082" s="176" t="s">
        <v>2791</v>
      </c>
      <c r="K1082" s="176" t="s">
        <v>3353</v>
      </c>
      <c r="L1082" s="176" t="s">
        <v>6737</v>
      </c>
      <c r="M1082" s="177">
        <v>71458</v>
      </c>
      <c r="N1082" s="177">
        <v>71462</v>
      </c>
      <c r="O1082" s="177">
        <v>190682</v>
      </c>
      <c r="P1082" s="177">
        <v>0</v>
      </c>
      <c r="Q1082" s="177">
        <v>26923</v>
      </c>
      <c r="R1082" s="177">
        <v>474</v>
      </c>
      <c r="S1082" s="177">
        <v>3360</v>
      </c>
      <c r="T1082" s="24">
        <f>IF(P1082&gt;0, ROUND(IF(IF(OR(C1082="51", C1082="52", C1082="66"), (L1082*'UNIT VALUES'!$C$26)-CALCS!P1082,0)&gt;0, IF(OR(C1082="51", C1082="52", C1082="66"), (L1082*'UNIT VALUES'!$C$26)-CALCS!P1082,0), 0), 0), ROUND(IF(IF(OR(C1082="51", C1082="52", C1082="66"), (L1082*'UNIT VALUES'!$C$26)-CALCS!O1082,0)&gt;0, IF(OR(C1082="51", C1082="52", C1082="66"), (L1082*'UNIT VALUES'!$C$26)-CALCS!O1082,0), 0), 0))</f>
        <v>0</v>
      </c>
      <c r="U1082" s="25">
        <f>IF(C1082="22", (O1082*'UNIT VALUES'!$D$38)+(Q1082*'UNIT VALUES'!$D$39)+(S1082*'UNIT VALUES'!$D$40), (O1082*'UNIT VALUES'!$D$28)+(Q1082*'UNIT VALUES'!$D$29)+(S1082*'UNIT VALUES'!$D$30))</f>
        <v>1696923.4572222726</v>
      </c>
      <c r="V1082" s="25">
        <f>IF(C1082="22",(O1082*'UNIT VALUES'!$D$41)+(Q1082*'UNIT VALUES'!$D$42)+(R1082*'UNIT VALUES'!$D$43),IF(C1082="66",(Q1082*'UNIT VALUES'!$D$31)+(T1082*'UNIT VALUES'!$D$33)+(R1082*'UNIT VALUES'!$D$34),(Q1082*'UNIT VALUES'!$D$31)+(T1082*'UNIT VALUES'!$D$32)+(R1082*'UNIT VALUES'!$D$34)))</f>
        <v>489897.07361918892</v>
      </c>
      <c r="W1082" s="25">
        <f t="shared" si="33"/>
        <v>1696923</v>
      </c>
      <c r="X1082" s="30">
        <f>ROUND(IF(C1082="22", W1082*'UNIT VALUES'!$D$44, W1082*'UNIT VALUES'!$D$36), 0)</f>
        <v>1483451</v>
      </c>
      <c r="Y1082" s="168">
        <f>ROUND(IF(C1082="22", IF(U1082&gt;V1082,O1082*'UNIT VALUES'!$D$38*'UNIT VALUES'!$D$44,O1082*'UNIT VALUES'!$D$41*'UNIT VALUES'!$D$44),IF(U1082&gt;V1082, O1082*'UNIT VALUES'!$D$28*'UNIT VALUES'!$D$36,0)), 0)</f>
        <v>346694</v>
      </c>
      <c r="Z1082" s="168">
        <f>ROUND(IF(C1082="22", IF(U1082&gt;V1082,Q1082*'UNIT VALUES'!$D$39*'UNIT VALUES'!$D$44,Q1082*'UNIT VALUES'!$D$42*'UNIT VALUES'!$D$44), IF(U1082&gt;V1082, Q1082*'UNIT VALUES'!$D$29*'UNIT VALUES'!$D$36, Q1082*'UNIT VALUES'!$D$31*'UNIT VALUES'!$D$36)),0)</f>
        <v>657241</v>
      </c>
      <c r="AA1082" s="168">
        <f>ROUND(IF(C1082="22", IF(U1082&gt;V1082,0,R1082*'UNIT VALUES'!$D$43*'UNIT VALUES'!$D$44),IF(CALCS!U1082&gt;CALCS!V1082,0,CALCS!R1082*'UNIT VALUES'!$D$34*'UNIT VALUES'!$D$36)), 0)</f>
        <v>0</v>
      </c>
      <c r="AB1082" s="168">
        <f>ROUND(IF(C1082="22",IF(U1082&gt;V1082,S1082*'UNIT VALUES'!$D$40*'UNIT VALUES'!$D$44,0),IF(U1082&gt;V1082,S1082*'UNIT VALUES'!$D$30*'UNIT VALUES'!$D$36)), 0)</f>
        <v>479516</v>
      </c>
      <c r="AC1082" s="168">
        <f>ROUND(IF(U1082&gt;V1082,0,IF(T1082&gt;1, IF(C1082="66", T1082*'UNIT VALUES'!$D$33*'UNIT VALUES'!$D$36,T1082*'UNIT VALUES'!$D$32*'UNIT VALUES'!$D$36),0)),0)</f>
        <v>0</v>
      </c>
      <c r="AD1082" t="str">
        <f t="shared" si="34"/>
        <v>482142</v>
      </c>
    </row>
    <row r="1083" spans="1:30" x14ac:dyDescent="0.25">
      <c r="A1083" s="176" t="s">
        <v>6738</v>
      </c>
      <c r="B1083" s="176" t="s">
        <v>2785</v>
      </c>
      <c r="C1083" s="176" t="s">
        <v>47</v>
      </c>
      <c r="D1083" s="176" t="s">
        <v>48</v>
      </c>
      <c r="E1083" s="176" t="s">
        <v>2786</v>
      </c>
      <c r="F1083" s="176" t="s">
        <v>2559</v>
      </c>
      <c r="G1083" s="176" t="s">
        <v>2794</v>
      </c>
      <c r="H1083" s="176" t="s">
        <v>23</v>
      </c>
      <c r="I1083" s="176" t="s">
        <v>2847</v>
      </c>
      <c r="J1083" s="176" t="s">
        <v>2795</v>
      </c>
      <c r="K1083" s="176" t="s">
        <v>3353</v>
      </c>
      <c r="L1083" s="176" t="s">
        <v>6739</v>
      </c>
      <c r="M1083" s="177">
        <v>11801</v>
      </c>
      <c r="N1083" s="177">
        <v>11801</v>
      </c>
      <c r="O1083" s="177">
        <v>51971</v>
      </c>
      <c r="P1083" s="177">
        <v>0</v>
      </c>
      <c r="Q1083" s="177">
        <v>5888</v>
      </c>
      <c r="R1083" s="177">
        <v>250</v>
      </c>
      <c r="S1083" s="177">
        <v>782</v>
      </c>
      <c r="T1083" s="24">
        <f>IF(P1083&gt;0, ROUND(IF(IF(OR(C1083="51", C1083="52", C1083="66"), (L1083*'UNIT VALUES'!$C$26)-CALCS!P1083,0)&gt;0, IF(OR(C1083="51", C1083="52", C1083="66"), (L1083*'UNIT VALUES'!$C$26)-CALCS!P1083,0), 0), 0), ROUND(IF(IF(OR(C1083="51", C1083="52", C1083="66"), (L1083*'UNIT VALUES'!$C$26)-CALCS!O1083,0)&gt;0, IF(OR(C1083="51", C1083="52", C1083="66"), (L1083*'UNIT VALUES'!$C$26)-CALCS!O1083,0), 0), 0))</f>
        <v>0</v>
      </c>
      <c r="U1083" s="25">
        <f>IF(C1083="22", (O1083*'UNIT VALUES'!$D$38)+(Q1083*'UNIT VALUES'!$D$39)+(S1083*'UNIT VALUES'!$D$40), (O1083*'UNIT VALUES'!$D$28)+(Q1083*'UNIT VALUES'!$D$29)+(S1083*'UNIT VALUES'!$D$30))</f>
        <v>400172.98402229097</v>
      </c>
      <c r="V1083" s="25">
        <f>IF(C1083="22",(O1083*'UNIT VALUES'!$D$41)+(Q1083*'UNIT VALUES'!$D$42)+(R1083*'UNIT VALUES'!$D$43),IF(C1083="66",(Q1083*'UNIT VALUES'!$D$31)+(T1083*'UNIT VALUES'!$D$33)+(R1083*'UNIT VALUES'!$D$34),(Q1083*'UNIT VALUES'!$D$31)+(T1083*'UNIT VALUES'!$D$32)+(R1083*'UNIT VALUES'!$D$34)))</f>
        <v>119119.62118672082</v>
      </c>
      <c r="W1083" s="25">
        <f t="shared" si="33"/>
        <v>400173</v>
      </c>
      <c r="X1083" s="30">
        <f>ROUND(IF(C1083="22", W1083*'UNIT VALUES'!$D$44, W1083*'UNIT VALUES'!$D$36), 0)</f>
        <v>349831</v>
      </c>
      <c r="Y1083" s="168">
        <f>ROUND(IF(C1083="22", IF(U1083&gt;V1083,O1083*'UNIT VALUES'!$D$38*'UNIT VALUES'!$D$44,O1083*'UNIT VALUES'!$D$41*'UNIT VALUES'!$D$44),IF(U1083&gt;V1083, O1083*'UNIT VALUES'!$D$28*'UNIT VALUES'!$D$36,0)), 0)</f>
        <v>94493</v>
      </c>
      <c r="Z1083" s="168">
        <f>ROUND(IF(C1083="22", IF(U1083&gt;V1083,Q1083*'UNIT VALUES'!$D$39*'UNIT VALUES'!$D$44,Q1083*'UNIT VALUES'!$D$42*'UNIT VALUES'!$D$44), IF(U1083&gt;V1083, Q1083*'UNIT VALUES'!$D$29*'UNIT VALUES'!$D$36, Q1083*'UNIT VALUES'!$D$31*'UNIT VALUES'!$D$36)),0)</f>
        <v>143737</v>
      </c>
      <c r="AA1083" s="168">
        <f>ROUND(IF(C1083="22", IF(U1083&gt;V1083,0,R1083*'UNIT VALUES'!$D$43*'UNIT VALUES'!$D$44),IF(CALCS!U1083&gt;CALCS!V1083,0,CALCS!R1083*'UNIT VALUES'!$D$34*'UNIT VALUES'!$D$36)), 0)</f>
        <v>0</v>
      </c>
      <c r="AB1083" s="168">
        <f>ROUND(IF(C1083="22",IF(U1083&gt;V1083,S1083*'UNIT VALUES'!$D$40*'UNIT VALUES'!$D$44,0),IF(U1083&gt;V1083,S1083*'UNIT VALUES'!$D$30*'UNIT VALUES'!$D$36)), 0)</f>
        <v>111602</v>
      </c>
      <c r="AC1083" s="168">
        <f>ROUND(IF(U1083&gt;V1083,0,IF(T1083&gt;1, IF(C1083="66", T1083*'UNIT VALUES'!$D$33*'UNIT VALUES'!$D$36,T1083*'UNIT VALUES'!$D$32*'UNIT VALUES'!$D$36),0)),0)</f>
        <v>0</v>
      </c>
      <c r="AD1083" t="str">
        <f t="shared" si="34"/>
        <v>482178</v>
      </c>
    </row>
    <row r="1084" spans="1:30" x14ac:dyDescent="0.25">
      <c r="A1084" s="176" t="s">
        <v>6740</v>
      </c>
      <c r="B1084" s="176" t="s">
        <v>2785</v>
      </c>
      <c r="C1084" s="176" t="s">
        <v>27</v>
      </c>
      <c r="D1084" s="176" t="s">
        <v>28</v>
      </c>
      <c r="E1084" s="176" t="s">
        <v>2786</v>
      </c>
      <c r="F1084" s="176" t="s">
        <v>149</v>
      </c>
      <c r="G1084" s="176" t="s">
        <v>594</v>
      </c>
      <c r="H1084" s="176" t="s">
        <v>23</v>
      </c>
      <c r="I1084" s="176" t="s">
        <v>2849</v>
      </c>
      <c r="J1084" s="176" t="s">
        <v>2806</v>
      </c>
      <c r="K1084" s="176" t="s">
        <v>3354</v>
      </c>
      <c r="L1084" s="176" t="s">
        <v>6741</v>
      </c>
      <c r="M1084" s="177">
        <v>43543</v>
      </c>
      <c r="N1084" s="177">
        <v>43543</v>
      </c>
      <c r="O1084" s="177">
        <v>65539</v>
      </c>
      <c r="P1084" s="177">
        <v>0</v>
      </c>
      <c r="Q1084" s="177">
        <v>21023</v>
      </c>
      <c r="R1084" s="177">
        <v>892</v>
      </c>
      <c r="S1084" s="177">
        <v>1764</v>
      </c>
      <c r="T1084" s="24">
        <f>IF(P1084&gt;0, ROUND(IF(IF(OR(C1084="51", C1084="52", C1084="66"), (L1084*'UNIT VALUES'!$C$26)-CALCS!P1084,0)&gt;0, IF(OR(C1084="51", C1084="52", C1084="66"), (L1084*'UNIT VALUES'!$C$26)-CALCS!P1084,0), 0), 0), ROUND(IF(IF(OR(C1084="51", C1084="52", C1084="66"), (L1084*'UNIT VALUES'!$C$26)-CALCS!O1084,0)&gt;0, IF(OR(C1084="51", C1084="52", C1084="66"), (L1084*'UNIT VALUES'!$C$26)-CALCS!O1084,0), 0), 0))</f>
        <v>0</v>
      </c>
      <c r="U1084" s="25">
        <f>IF(C1084="22", (O1084*'UNIT VALUES'!$D$38)+(Q1084*'UNIT VALUES'!$D$39)+(S1084*'UNIT VALUES'!$D$40), (O1084*'UNIT VALUES'!$D$28)+(Q1084*'UNIT VALUES'!$D$29)+(S1084*'UNIT VALUES'!$D$30))</f>
        <v>1011345.5332341902</v>
      </c>
      <c r="V1084" s="25">
        <f>IF(C1084="22",(O1084*'UNIT VALUES'!$D$41)+(Q1084*'UNIT VALUES'!$D$42)+(R1084*'UNIT VALUES'!$D$43),IF(C1084="66",(Q1084*'UNIT VALUES'!$D$31)+(T1084*'UNIT VALUES'!$D$33)+(R1084*'UNIT VALUES'!$D$34),(Q1084*'UNIT VALUES'!$D$31)+(T1084*'UNIT VALUES'!$D$32)+(R1084*'UNIT VALUES'!$D$34)))</f>
        <v>425263.69792453479</v>
      </c>
      <c r="W1084" s="25">
        <f t="shared" ref="W1084:W1147" si="35">ROUND(IF(U1084&gt;V1084,U1084,V1084), 0)</f>
        <v>1011346</v>
      </c>
      <c r="X1084" s="30">
        <f>ROUND(IF(C1084="22", W1084*'UNIT VALUES'!$D$44, W1084*'UNIT VALUES'!$D$36), 0)</f>
        <v>884119</v>
      </c>
      <c r="Y1084" s="168">
        <f>ROUND(IF(C1084="22", IF(U1084&gt;V1084,O1084*'UNIT VALUES'!$D$38*'UNIT VALUES'!$D$44,O1084*'UNIT VALUES'!$D$41*'UNIT VALUES'!$D$44),IF(U1084&gt;V1084, O1084*'UNIT VALUES'!$D$28*'UNIT VALUES'!$D$36,0)), 0)</f>
        <v>119162</v>
      </c>
      <c r="Z1084" s="168">
        <f>ROUND(IF(C1084="22", IF(U1084&gt;V1084,Q1084*'UNIT VALUES'!$D$39*'UNIT VALUES'!$D$44,Q1084*'UNIT VALUES'!$D$42*'UNIT VALUES'!$D$44), IF(U1084&gt;V1084, Q1084*'UNIT VALUES'!$D$29*'UNIT VALUES'!$D$36, Q1084*'UNIT VALUES'!$D$31*'UNIT VALUES'!$D$36)),0)</f>
        <v>513211</v>
      </c>
      <c r="AA1084" s="168">
        <f>ROUND(IF(C1084="22", IF(U1084&gt;V1084,0,R1084*'UNIT VALUES'!$D$43*'UNIT VALUES'!$D$44),IF(CALCS!U1084&gt;CALCS!V1084,0,CALCS!R1084*'UNIT VALUES'!$D$34*'UNIT VALUES'!$D$36)), 0)</f>
        <v>0</v>
      </c>
      <c r="AB1084" s="168">
        <f>ROUND(IF(C1084="22",IF(U1084&gt;V1084,S1084*'UNIT VALUES'!$D$40*'UNIT VALUES'!$D$44,0),IF(U1084&gt;V1084,S1084*'UNIT VALUES'!$D$30*'UNIT VALUES'!$D$36)), 0)</f>
        <v>251746</v>
      </c>
      <c r="AC1084" s="168">
        <f>ROUND(IF(U1084&gt;V1084,0,IF(T1084&gt;1, IF(C1084="66", T1084*'UNIT VALUES'!$D$33*'UNIT VALUES'!$D$36,T1084*'UNIT VALUES'!$D$32*'UNIT VALUES'!$D$36),0)),0)</f>
        <v>0</v>
      </c>
      <c r="AD1084" t="str">
        <f t="shared" si="34"/>
        <v>482304</v>
      </c>
    </row>
    <row r="1085" spans="1:30" x14ac:dyDescent="0.25">
      <c r="A1085" s="176" t="s">
        <v>6742</v>
      </c>
      <c r="B1085" s="176" t="s">
        <v>2785</v>
      </c>
      <c r="C1085" s="176" t="s">
        <v>27</v>
      </c>
      <c r="D1085" s="176" t="s">
        <v>28</v>
      </c>
      <c r="E1085" s="176" t="s">
        <v>2786</v>
      </c>
      <c r="F1085" s="176" t="s">
        <v>1062</v>
      </c>
      <c r="G1085" s="176" t="s">
        <v>22</v>
      </c>
      <c r="H1085" s="176" t="s">
        <v>23</v>
      </c>
      <c r="I1085" s="176" t="s">
        <v>1948</v>
      </c>
      <c r="J1085" s="176" t="s">
        <v>2801</v>
      </c>
      <c r="K1085" s="176" t="s">
        <v>61</v>
      </c>
      <c r="L1085" s="176" t="s">
        <v>6743</v>
      </c>
      <c r="M1085" s="177">
        <v>1618236</v>
      </c>
      <c r="N1085" s="177">
        <v>1595138</v>
      </c>
      <c r="O1085" s="177">
        <v>2303482</v>
      </c>
      <c r="P1085" s="177">
        <v>0</v>
      </c>
      <c r="Q1085" s="177">
        <v>491043</v>
      </c>
      <c r="R1085" s="177">
        <v>42531</v>
      </c>
      <c r="S1085" s="177">
        <v>54438</v>
      </c>
      <c r="T1085" s="24">
        <f>IF(P1085&gt;0, ROUND(IF(IF(OR(C1085="51", C1085="52", C1085="66"), (L1085*'UNIT VALUES'!$C$26)-CALCS!P1085,0)&gt;0, IF(OR(C1085="51", C1085="52", C1085="66"), (L1085*'UNIT VALUES'!$C$26)-CALCS!P1085,0), 0), 0), ROUND(IF(IF(OR(C1085="51", C1085="52", C1085="66"), (L1085*'UNIT VALUES'!$C$26)-CALCS!O1085,0)&gt;0, IF(OR(C1085="51", C1085="52", C1085="66"), (L1085*'UNIT VALUES'!$C$26)-CALCS!O1085,0), 0), 0))</f>
        <v>0</v>
      </c>
      <c r="U1085" s="25">
        <f>IF(C1085="22", (O1085*'UNIT VALUES'!$D$38)+(Q1085*'UNIT VALUES'!$D$39)+(S1085*'UNIT VALUES'!$D$40), (O1085*'UNIT VALUES'!$D$28)+(Q1085*'UNIT VALUES'!$D$29)+(S1085*'UNIT VALUES'!$D$30))</f>
        <v>27390109.082172103</v>
      </c>
      <c r="V1085" s="25">
        <f>IF(C1085="22",(O1085*'UNIT VALUES'!$D$41)+(Q1085*'UNIT VALUES'!$D$42)+(R1085*'UNIT VALUES'!$D$43),IF(C1085="66",(Q1085*'UNIT VALUES'!$D$31)+(T1085*'UNIT VALUES'!$D$33)+(R1085*'UNIT VALUES'!$D$34),(Q1085*'UNIT VALUES'!$D$31)+(T1085*'UNIT VALUES'!$D$32)+(R1085*'UNIT VALUES'!$D$34)))</f>
        <v>11709268.215397242</v>
      </c>
      <c r="W1085" s="25">
        <f t="shared" si="35"/>
        <v>27390109</v>
      </c>
      <c r="X1085" s="30">
        <f>ROUND(IF(C1085="22", W1085*'UNIT VALUES'!$D$44, W1085*'UNIT VALUES'!$D$36), 0)</f>
        <v>23944449</v>
      </c>
      <c r="Y1085" s="168">
        <f>ROUND(IF(C1085="22", IF(U1085&gt;V1085,O1085*'UNIT VALUES'!$D$38*'UNIT VALUES'!$D$44,O1085*'UNIT VALUES'!$D$41*'UNIT VALUES'!$D$44),IF(U1085&gt;V1085, O1085*'UNIT VALUES'!$D$28*'UNIT VALUES'!$D$36,0)), 0)</f>
        <v>4188141</v>
      </c>
      <c r="Z1085" s="168">
        <f>ROUND(IF(C1085="22", IF(U1085&gt;V1085,Q1085*'UNIT VALUES'!$D$39*'UNIT VALUES'!$D$44,Q1085*'UNIT VALUES'!$D$42*'UNIT VALUES'!$D$44), IF(U1085&gt;V1085, Q1085*'UNIT VALUES'!$D$29*'UNIT VALUES'!$D$36, Q1085*'UNIT VALUES'!$D$31*'UNIT VALUES'!$D$36)),0)</f>
        <v>11987291</v>
      </c>
      <c r="AA1085" s="168">
        <f>ROUND(IF(C1085="22", IF(U1085&gt;V1085,0,R1085*'UNIT VALUES'!$D$43*'UNIT VALUES'!$D$44),IF(CALCS!U1085&gt;CALCS!V1085,0,CALCS!R1085*'UNIT VALUES'!$D$34*'UNIT VALUES'!$D$36)), 0)</f>
        <v>0</v>
      </c>
      <c r="AB1085" s="168">
        <f>ROUND(IF(C1085="22",IF(U1085&gt;V1085,S1085*'UNIT VALUES'!$D$40*'UNIT VALUES'!$D$44,0),IF(U1085&gt;V1085,S1085*'UNIT VALUES'!$D$30*'UNIT VALUES'!$D$36)), 0)</f>
        <v>7769018</v>
      </c>
      <c r="AC1085" s="168">
        <f>ROUND(IF(U1085&gt;V1085,0,IF(T1085&gt;1, IF(C1085="66", T1085*'UNIT VALUES'!$D$33*'UNIT VALUES'!$D$36,T1085*'UNIT VALUES'!$D$32*'UNIT VALUES'!$D$36),0)),0)</f>
        <v>0</v>
      </c>
      <c r="AD1085" t="str">
        <f t="shared" si="34"/>
        <v>482514</v>
      </c>
    </row>
    <row r="1086" spans="1:30" x14ac:dyDescent="0.25">
      <c r="A1086" s="176" t="s">
        <v>6744</v>
      </c>
      <c r="B1086" s="176" t="s">
        <v>2785</v>
      </c>
      <c r="C1086" s="176" t="s">
        <v>27</v>
      </c>
      <c r="D1086" s="176" t="s">
        <v>28</v>
      </c>
      <c r="E1086" s="176" t="s">
        <v>2786</v>
      </c>
      <c r="F1086" s="176" t="s">
        <v>1950</v>
      </c>
      <c r="G1086" s="176" t="s">
        <v>322</v>
      </c>
      <c r="H1086" s="176" t="s">
        <v>23</v>
      </c>
      <c r="I1086" s="176" t="s">
        <v>78</v>
      </c>
      <c r="J1086" s="176" t="s">
        <v>2791</v>
      </c>
      <c r="K1086" s="176" t="s">
        <v>3353</v>
      </c>
      <c r="L1086" s="176" t="s">
        <v>6745</v>
      </c>
      <c r="M1086" s="177">
        <v>109943</v>
      </c>
      <c r="N1086" s="177">
        <v>109943</v>
      </c>
      <c r="O1086" s="177">
        <v>238289</v>
      </c>
      <c r="P1086" s="177">
        <v>0</v>
      </c>
      <c r="Q1086" s="177">
        <v>34415</v>
      </c>
      <c r="R1086" s="177">
        <v>664</v>
      </c>
      <c r="S1086" s="177">
        <v>6552</v>
      </c>
      <c r="T1086" s="24">
        <f>IF(P1086&gt;0, ROUND(IF(IF(OR(C1086="51", C1086="52", C1086="66"), (L1086*'UNIT VALUES'!$C$26)-CALCS!P1086,0)&gt;0, IF(OR(C1086="51", C1086="52", C1086="66"), (L1086*'UNIT VALUES'!$C$26)-CALCS!P1086,0), 0), 0), ROUND(IF(IF(OR(C1086="51", C1086="52", C1086="66"), (L1086*'UNIT VALUES'!$C$26)-CALCS!O1086,0)&gt;0, IF(OR(C1086="51", C1086="52", C1086="66"), (L1086*'UNIT VALUES'!$C$26)-CALCS!O1086,0), 0), 0))</f>
        <v>0</v>
      </c>
      <c r="U1086" s="25">
        <f>IF(C1086="22", (O1086*'UNIT VALUES'!$D$38)+(Q1086*'UNIT VALUES'!$D$39)+(S1086*'UNIT VALUES'!$D$40), (O1086*'UNIT VALUES'!$D$28)+(Q1086*'UNIT VALUES'!$D$29)+(S1086*'UNIT VALUES'!$D$30))</f>
        <v>2526243.7326469114</v>
      </c>
      <c r="V1086" s="25">
        <f>IF(C1086="22",(O1086*'UNIT VALUES'!$D$41)+(Q1086*'UNIT VALUES'!$D$42)+(R1086*'UNIT VALUES'!$D$43),IF(C1086="66",(Q1086*'UNIT VALUES'!$D$31)+(T1086*'UNIT VALUES'!$D$33)+(R1086*'UNIT VALUES'!$D$34),(Q1086*'UNIT VALUES'!$D$31)+(T1086*'UNIT VALUES'!$D$32)+(R1086*'UNIT VALUES'!$D$34)))</f>
        <v>630979.51142605953</v>
      </c>
      <c r="W1086" s="25">
        <f t="shared" si="35"/>
        <v>2526244</v>
      </c>
      <c r="X1086" s="30">
        <f>ROUND(IF(C1086="22", W1086*'UNIT VALUES'!$D$44, W1086*'UNIT VALUES'!$D$36), 0)</f>
        <v>2208444</v>
      </c>
      <c r="Y1086" s="168">
        <f>ROUND(IF(C1086="22", IF(U1086&gt;V1086,O1086*'UNIT VALUES'!$D$38*'UNIT VALUES'!$D$44,O1086*'UNIT VALUES'!$D$41*'UNIT VALUES'!$D$44),IF(U1086&gt;V1086, O1086*'UNIT VALUES'!$D$28*'UNIT VALUES'!$D$36,0)), 0)</f>
        <v>433252</v>
      </c>
      <c r="Z1086" s="168">
        <f>ROUND(IF(C1086="22", IF(U1086&gt;V1086,Q1086*'UNIT VALUES'!$D$39*'UNIT VALUES'!$D$44,Q1086*'UNIT VALUES'!$D$42*'UNIT VALUES'!$D$44), IF(U1086&gt;V1086, Q1086*'UNIT VALUES'!$D$29*'UNIT VALUES'!$D$36, Q1086*'UNIT VALUES'!$D$31*'UNIT VALUES'!$D$36)),0)</f>
        <v>840135</v>
      </c>
      <c r="AA1086" s="168">
        <f>ROUND(IF(C1086="22", IF(U1086&gt;V1086,0,R1086*'UNIT VALUES'!$D$43*'UNIT VALUES'!$D$44),IF(CALCS!U1086&gt;CALCS!V1086,0,CALCS!R1086*'UNIT VALUES'!$D$34*'UNIT VALUES'!$D$36)), 0)</f>
        <v>0</v>
      </c>
      <c r="AB1086" s="168">
        <f>ROUND(IF(C1086="22",IF(U1086&gt;V1086,S1086*'UNIT VALUES'!$D$40*'UNIT VALUES'!$D$44,0),IF(U1086&gt;V1086,S1086*'UNIT VALUES'!$D$30*'UNIT VALUES'!$D$36)), 0)</f>
        <v>935056</v>
      </c>
      <c r="AC1086" s="168">
        <f>ROUND(IF(U1086&gt;V1086,0,IF(T1086&gt;1, IF(C1086="66", T1086*'UNIT VALUES'!$D$33*'UNIT VALUES'!$D$36,T1086*'UNIT VALUES'!$D$32*'UNIT VALUES'!$D$36),0)),0)</f>
        <v>0</v>
      </c>
      <c r="AD1086" t="str">
        <f t="shared" si="34"/>
        <v>482628</v>
      </c>
    </row>
    <row r="1087" spans="1:30" x14ac:dyDescent="0.25">
      <c r="A1087" s="176" t="s">
        <v>6746</v>
      </c>
      <c r="B1087" s="176" t="s">
        <v>2785</v>
      </c>
      <c r="C1087" s="176" t="s">
        <v>27</v>
      </c>
      <c r="D1087" s="176" t="s">
        <v>28</v>
      </c>
      <c r="E1087" s="176" t="s">
        <v>2786</v>
      </c>
      <c r="F1087" s="176" t="s">
        <v>2430</v>
      </c>
      <c r="G1087" s="176" t="s">
        <v>215</v>
      </c>
      <c r="H1087" s="176" t="s">
        <v>23</v>
      </c>
      <c r="I1087" s="176" t="s">
        <v>2853</v>
      </c>
      <c r="J1087" s="176" t="s">
        <v>2854</v>
      </c>
      <c r="K1087" s="176" t="s">
        <v>3353</v>
      </c>
      <c r="L1087" s="176" t="s">
        <v>6747</v>
      </c>
      <c r="M1087" s="177">
        <v>46296</v>
      </c>
      <c r="N1087" s="177">
        <v>46296</v>
      </c>
      <c r="O1087" s="177">
        <v>143400</v>
      </c>
      <c r="P1087" s="177">
        <v>0</v>
      </c>
      <c r="Q1087" s="177">
        <v>20609</v>
      </c>
      <c r="R1087" s="177">
        <v>286</v>
      </c>
      <c r="S1087" s="177">
        <v>1517</v>
      </c>
      <c r="T1087" s="24">
        <f>IF(P1087&gt;0, ROUND(IF(IF(OR(C1087="51", C1087="52", C1087="66"), (L1087*'UNIT VALUES'!$C$26)-CALCS!P1087,0)&gt;0, IF(OR(C1087="51", C1087="52", C1087="66"), (L1087*'UNIT VALUES'!$C$26)-CALCS!P1087,0), 0), 0), ROUND(IF(IF(OR(C1087="51", C1087="52", C1087="66"), (L1087*'UNIT VALUES'!$C$26)-CALCS!O1087,0)&gt;0, IF(OR(C1087="51", C1087="52", C1087="66"), (L1087*'UNIT VALUES'!$C$26)-CALCS!O1087,0), 0), 0))</f>
        <v>0</v>
      </c>
      <c r="U1087" s="25">
        <f>IF(C1087="22", (O1087*'UNIT VALUES'!$D$38)+(Q1087*'UNIT VALUES'!$D$39)+(S1087*'UNIT VALUES'!$D$40), (O1087*'UNIT VALUES'!$D$28)+(Q1087*'UNIT VALUES'!$D$29)+(S1087*'UNIT VALUES'!$D$30))</f>
        <v>1121398.6469110565</v>
      </c>
      <c r="V1087" s="25">
        <f>IF(C1087="22",(O1087*'UNIT VALUES'!$D$41)+(Q1087*'UNIT VALUES'!$D$42)+(R1087*'UNIT VALUES'!$D$43),IF(C1087="66",(Q1087*'UNIT VALUES'!$D$31)+(T1087*'UNIT VALUES'!$D$33)+(R1087*'UNIT VALUES'!$D$34),(Q1087*'UNIT VALUES'!$D$31)+(T1087*'UNIT VALUES'!$D$32)+(R1087*'UNIT VALUES'!$D$34)))</f>
        <v>368715.63535673113</v>
      </c>
      <c r="W1087" s="25">
        <f t="shared" si="35"/>
        <v>1121399</v>
      </c>
      <c r="X1087" s="30">
        <f>ROUND(IF(C1087="22", W1087*'UNIT VALUES'!$D$44, W1087*'UNIT VALUES'!$D$36), 0)</f>
        <v>980328</v>
      </c>
      <c r="Y1087" s="168">
        <f>ROUND(IF(C1087="22", IF(U1087&gt;V1087,O1087*'UNIT VALUES'!$D$38*'UNIT VALUES'!$D$44,O1087*'UNIT VALUES'!$D$41*'UNIT VALUES'!$D$44),IF(U1087&gt;V1087, O1087*'UNIT VALUES'!$D$28*'UNIT VALUES'!$D$36,0)), 0)</f>
        <v>260727</v>
      </c>
      <c r="Z1087" s="168">
        <f>ROUND(IF(C1087="22", IF(U1087&gt;V1087,Q1087*'UNIT VALUES'!$D$39*'UNIT VALUES'!$D$44,Q1087*'UNIT VALUES'!$D$42*'UNIT VALUES'!$D$44), IF(U1087&gt;V1087, Q1087*'UNIT VALUES'!$D$29*'UNIT VALUES'!$D$36, Q1087*'UNIT VALUES'!$D$31*'UNIT VALUES'!$D$36)),0)</f>
        <v>503105</v>
      </c>
      <c r="AA1087" s="168">
        <f>ROUND(IF(C1087="22", IF(U1087&gt;V1087,0,R1087*'UNIT VALUES'!$D$43*'UNIT VALUES'!$D$44),IF(CALCS!U1087&gt;CALCS!V1087,0,CALCS!R1087*'UNIT VALUES'!$D$34*'UNIT VALUES'!$D$36)), 0)</f>
        <v>0</v>
      </c>
      <c r="AB1087" s="168">
        <f>ROUND(IF(C1087="22",IF(U1087&gt;V1087,S1087*'UNIT VALUES'!$D$40*'UNIT VALUES'!$D$44,0),IF(U1087&gt;V1087,S1087*'UNIT VALUES'!$D$30*'UNIT VALUES'!$D$36)), 0)</f>
        <v>216496</v>
      </c>
      <c r="AC1087" s="168">
        <f>ROUND(IF(U1087&gt;V1087,0,IF(T1087&gt;1, IF(C1087="66", T1087*'UNIT VALUES'!$D$33*'UNIT VALUES'!$D$36,T1087*'UNIT VALUES'!$D$32*'UNIT VALUES'!$D$36),0)),0)</f>
        <v>0</v>
      </c>
      <c r="AD1087" t="str">
        <f t="shared" si="34"/>
        <v>482820</v>
      </c>
    </row>
    <row r="1088" spans="1:30" x14ac:dyDescent="0.25">
      <c r="A1088" s="176" t="s">
        <v>6748</v>
      </c>
      <c r="B1088" s="176" t="s">
        <v>2785</v>
      </c>
      <c r="C1088" s="176" t="s">
        <v>27</v>
      </c>
      <c r="D1088" s="176" t="s">
        <v>28</v>
      </c>
      <c r="E1088" s="176" t="s">
        <v>2786</v>
      </c>
      <c r="F1088" s="176" t="s">
        <v>1500</v>
      </c>
      <c r="G1088" s="176" t="s">
        <v>2856</v>
      </c>
      <c r="H1088" s="176" t="s">
        <v>23</v>
      </c>
      <c r="I1088" s="176" t="s">
        <v>2857</v>
      </c>
      <c r="J1088" s="176" t="s">
        <v>1981</v>
      </c>
      <c r="K1088" s="176" t="s">
        <v>3354</v>
      </c>
      <c r="L1088" s="176" t="s">
        <v>6749</v>
      </c>
      <c r="M1088" s="177">
        <v>96691</v>
      </c>
      <c r="N1088" s="177">
        <v>91449</v>
      </c>
      <c r="O1088" s="177">
        <v>257156</v>
      </c>
      <c r="P1088" s="177">
        <v>0</v>
      </c>
      <c r="Q1088" s="177">
        <v>75512</v>
      </c>
      <c r="R1088" s="177">
        <v>2468</v>
      </c>
      <c r="S1088" s="177">
        <v>9941</v>
      </c>
      <c r="T1088" s="24">
        <f>IF(P1088&gt;0, ROUND(IF(IF(OR(C1088="51", C1088="52", C1088="66"), (L1088*'UNIT VALUES'!$C$26)-CALCS!P1088,0)&gt;0, IF(OR(C1088="51", C1088="52", C1088="66"), (L1088*'UNIT VALUES'!$C$26)-CALCS!P1088,0), 0), 0), ROUND(IF(IF(OR(C1088="51", C1088="52", C1088="66"), (L1088*'UNIT VALUES'!$C$26)-CALCS!O1088,0)&gt;0, IF(OR(C1088="51", C1088="52", C1088="66"), (L1088*'UNIT VALUES'!$C$26)-CALCS!O1088,0), 0), 0))</f>
        <v>0</v>
      </c>
      <c r="U1088" s="25">
        <f>IF(C1088="22", (O1088*'UNIT VALUES'!$D$38)+(Q1088*'UNIT VALUES'!$D$39)+(S1088*'UNIT VALUES'!$D$40), (O1088*'UNIT VALUES'!$D$28)+(Q1088*'UNIT VALUES'!$D$29)+(S1088*'UNIT VALUES'!$D$30))</f>
        <v>4266363.9507072289</v>
      </c>
      <c r="V1088" s="25">
        <f>IF(C1088="22",(O1088*'UNIT VALUES'!$D$41)+(Q1088*'UNIT VALUES'!$D$42)+(R1088*'UNIT VALUES'!$D$43),IF(C1088="66",(Q1088*'UNIT VALUES'!$D$31)+(T1088*'UNIT VALUES'!$D$33)+(R1088*'UNIT VALUES'!$D$34),(Q1088*'UNIT VALUES'!$D$31)+(T1088*'UNIT VALUES'!$D$32)+(R1088*'UNIT VALUES'!$D$34)))</f>
        <v>1467243.857332109</v>
      </c>
      <c r="W1088" s="25">
        <f t="shared" si="35"/>
        <v>4266364</v>
      </c>
      <c r="X1088" s="30">
        <f>ROUND(IF(C1088="22", W1088*'UNIT VALUES'!$D$44, W1088*'UNIT VALUES'!$D$36), 0)</f>
        <v>3729658</v>
      </c>
      <c r="Y1088" s="168">
        <f>ROUND(IF(C1088="22", IF(U1088&gt;V1088,O1088*'UNIT VALUES'!$D$38*'UNIT VALUES'!$D$44,O1088*'UNIT VALUES'!$D$41*'UNIT VALUES'!$D$44),IF(U1088&gt;V1088, O1088*'UNIT VALUES'!$D$28*'UNIT VALUES'!$D$36,0)), 0)</f>
        <v>467555</v>
      </c>
      <c r="Z1088" s="168">
        <f>ROUND(IF(C1088="22", IF(U1088&gt;V1088,Q1088*'UNIT VALUES'!$D$39*'UNIT VALUES'!$D$44,Q1088*'UNIT VALUES'!$D$42*'UNIT VALUES'!$D$44), IF(U1088&gt;V1088, Q1088*'UNIT VALUES'!$D$29*'UNIT VALUES'!$D$36, Q1088*'UNIT VALUES'!$D$31*'UNIT VALUES'!$D$36)),0)</f>
        <v>1843391</v>
      </c>
      <c r="AA1088" s="168">
        <f>ROUND(IF(C1088="22", IF(U1088&gt;V1088,0,R1088*'UNIT VALUES'!$D$43*'UNIT VALUES'!$D$44),IF(CALCS!U1088&gt;CALCS!V1088,0,CALCS!R1088*'UNIT VALUES'!$D$34*'UNIT VALUES'!$D$36)), 0)</f>
        <v>0</v>
      </c>
      <c r="AB1088" s="168">
        <f>ROUND(IF(C1088="22",IF(U1088&gt;V1088,S1088*'UNIT VALUES'!$D$40*'UNIT VALUES'!$D$44,0),IF(U1088&gt;V1088,S1088*'UNIT VALUES'!$D$30*'UNIT VALUES'!$D$36)), 0)</f>
        <v>1418711</v>
      </c>
      <c r="AC1088" s="168">
        <f>ROUND(IF(U1088&gt;V1088,0,IF(T1088&gt;1, IF(C1088="66", T1088*'UNIT VALUES'!$D$33*'UNIT VALUES'!$D$36,T1088*'UNIT VALUES'!$D$32*'UNIT VALUES'!$D$36),0)),0)</f>
        <v>0</v>
      </c>
      <c r="AD1088" t="str">
        <f t="shared" si="34"/>
        <v>483042</v>
      </c>
    </row>
    <row r="1089" spans="1:30" x14ac:dyDescent="0.25">
      <c r="A1089" s="176" t="s">
        <v>6750</v>
      </c>
      <c r="B1089" s="176" t="s">
        <v>2785</v>
      </c>
      <c r="C1089" s="176" t="s">
        <v>47</v>
      </c>
      <c r="D1089" s="176" t="s">
        <v>48</v>
      </c>
      <c r="E1089" s="176" t="s">
        <v>2786</v>
      </c>
      <c r="F1089" s="176" t="s">
        <v>2859</v>
      </c>
      <c r="G1089" s="176" t="s">
        <v>22</v>
      </c>
      <c r="H1089" s="176" t="s">
        <v>23</v>
      </c>
      <c r="I1089" s="176" t="s">
        <v>2648</v>
      </c>
      <c r="J1089" s="176" t="s">
        <v>2801</v>
      </c>
      <c r="K1089" s="176" t="s">
        <v>61</v>
      </c>
      <c r="L1089" s="176" t="s">
        <v>4878</v>
      </c>
      <c r="M1089" s="177">
        <v>0</v>
      </c>
      <c r="N1089" s="177">
        <v>0</v>
      </c>
      <c r="O1089" s="177">
        <v>102010</v>
      </c>
      <c r="P1089" s="177">
        <v>0</v>
      </c>
      <c r="Q1089" s="177">
        <v>5092</v>
      </c>
      <c r="R1089" s="177">
        <v>218</v>
      </c>
      <c r="S1089" s="177">
        <v>458</v>
      </c>
      <c r="T1089" s="24">
        <f>IF(P1089&gt;0, ROUND(IF(IF(OR(C1089="51", C1089="52", C1089="66"), (L1089*'UNIT VALUES'!$C$26)-CALCS!P1089,0)&gt;0, IF(OR(C1089="51", C1089="52", C1089="66"), (L1089*'UNIT VALUES'!$C$26)-CALCS!P1089,0), 0), 0), ROUND(IF(IF(OR(C1089="51", C1089="52", C1089="66"), (L1089*'UNIT VALUES'!$C$26)-CALCS!O1089,0)&gt;0, IF(OR(C1089="51", C1089="52", C1089="66"), (L1089*'UNIT VALUES'!$C$26)-CALCS!O1089,0), 0), 0))</f>
        <v>0</v>
      </c>
      <c r="U1089" s="25">
        <f>IF(C1089="22", (O1089*'UNIT VALUES'!$D$38)+(Q1089*'UNIT VALUES'!$D$39)+(S1089*'UNIT VALUES'!$D$40), (O1089*'UNIT VALUES'!$D$28)+(Q1089*'UNIT VALUES'!$D$29)+(S1089*'UNIT VALUES'!$D$30))</f>
        <v>429123.8781794674</v>
      </c>
      <c r="V1089" s="25">
        <f>IF(C1089="22",(O1089*'UNIT VALUES'!$D$41)+(Q1089*'UNIT VALUES'!$D$42)+(R1089*'UNIT VALUES'!$D$43),IF(C1089="66",(Q1089*'UNIT VALUES'!$D$31)+(T1089*'UNIT VALUES'!$D$33)+(R1089*'UNIT VALUES'!$D$34),(Q1089*'UNIT VALUES'!$D$31)+(T1089*'UNIT VALUES'!$D$32)+(R1089*'UNIT VALUES'!$D$34)))</f>
        <v>103162.97448356356</v>
      </c>
      <c r="W1089" s="25">
        <f t="shared" si="35"/>
        <v>429124</v>
      </c>
      <c r="X1089" s="30">
        <f>ROUND(IF(C1089="22", W1089*'UNIT VALUES'!$D$44, W1089*'UNIT VALUES'!$D$36), 0)</f>
        <v>375140</v>
      </c>
      <c r="Y1089" s="168">
        <f>ROUND(IF(C1089="22", IF(U1089&gt;V1089,O1089*'UNIT VALUES'!$D$38*'UNIT VALUES'!$D$44,O1089*'UNIT VALUES'!$D$41*'UNIT VALUES'!$D$44),IF(U1089&gt;V1089, O1089*'UNIT VALUES'!$D$28*'UNIT VALUES'!$D$36,0)), 0)</f>
        <v>185472</v>
      </c>
      <c r="Z1089" s="168">
        <f>ROUND(IF(C1089="22", IF(U1089&gt;V1089,Q1089*'UNIT VALUES'!$D$39*'UNIT VALUES'!$D$44,Q1089*'UNIT VALUES'!$D$42*'UNIT VALUES'!$D$44), IF(U1089&gt;V1089, Q1089*'UNIT VALUES'!$D$29*'UNIT VALUES'!$D$36, Q1089*'UNIT VALUES'!$D$31*'UNIT VALUES'!$D$36)),0)</f>
        <v>124305</v>
      </c>
      <c r="AA1089" s="168">
        <f>ROUND(IF(C1089="22", IF(U1089&gt;V1089,0,R1089*'UNIT VALUES'!$D$43*'UNIT VALUES'!$D$44),IF(CALCS!U1089&gt;CALCS!V1089,0,CALCS!R1089*'UNIT VALUES'!$D$34*'UNIT VALUES'!$D$36)), 0)</f>
        <v>0</v>
      </c>
      <c r="AB1089" s="168">
        <f>ROUND(IF(C1089="22",IF(U1089&gt;V1089,S1089*'UNIT VALUES'!$D$40*'UNIT VALUES'!$D$44,0),IF(U1089&gt;V1089,S1089*'UNIT VALUES'!$D$30*'UNIT VALUES'!$D$36)), 0)</f>
        <v>65363</v>
      </c>
      <c r="AC1089" s="168">
        <f>ROUND(IF(U1089&gt;V1089,0,IF(T1089&gt;1, IF(C1089="66", T1089*'UNIT VALUES'!$D$33*'UNIT VALUES'!$D$36,T1089*'UNIT VALUES'!$D$32*'UNIT VALUES'!$D$36),0)),0)</f>
        <v>0</v>
      </c>
      <c r="AD1089" t="str">
        <f t="shared" ref="AD1089:AD1152" si="36">E1089&amp;F1089</f>
        <v>483084</v>
      </c>
    </row>
    <row r="1090" spans="1:30" x14ac:dyDescent="0.25">
      <c r="A1090" s="176" t="s">
        <v>6751</v>
      </c>
      <c r="B1090" s="176" t="s">
        <v>2785</v>
      </c>
      <c r="C1090" s="176" t="s">
        <v>47</v>
      </c>
      <c r="D1090" s="176" t="s">
        <v>48</v>
      </c>
      <c r="E1090" s="176" t="s">
        <v>2786</v>
      </c>
      <c r="F1090" s="176" t="s">
        <v>2861</v>
      </c>
      <c r="G1090" s="176" t="s">
        <v>22</v>
      </c>
      <c r="H1090" s="176" t="s">
        <v>23</v>
      </c>
      <c r="I1090" s="176" t="s">
        <v>2862</v>
      </c>
      <c r="J1090" s="176" t="s">
        <v>2791</v>
      </c>
      <c r="K1090" s="176" t="s">
        <v>3353</v>
      </c>
      <c r="L1090" s="176" t="s">
        <v>6752</v>
      </c>
      <c r="M1090" s="177">
        <v>0</v>
      </c>
      <c r="N1090" s="177">
        <v>0</v>
      </c>
      <c r="O1090" s="177">
        <v>104659</v>
      </c>
      <c r="P1090" s="177">
        <v>0</v>
      </c>
      <c r="Q1090" s="177">
        <v>10750</v>
      </c>
      <c r="R1090" s="177">
        <v>363</v>
      </c>
      <c r="S1090" s="177">
        <v>1731</v>
      </c>
      <c r="T1090" s="24">
        <f>IF(P1090&gt;0, ROUND(IF(IF(OR(C1090="51", C1090="52", C1090="66"), (L1090*'UNIT VALUES'!$C$26)-CALCS!P1090,0)&gt;0, IF(OR(C1090="51", C1090="52", C1090="66"), (L1090*'UNIT VALUES'!$C$26)-CALCS!P1090,0), 0), 0), ROUND(IF(IF(OR(C1090="51", C1090="52", C1090="66"), (L1090*'UNIT VALUES'!$C$26)-CALCS!O1090,0)&gt;0, IF(OR(C1090="51", C1090="52", C1090="66"), (L1090*'UNIT VALUES'!$C$26)-CALCS!O1090,0), 0), 0))</f>
        <v>0</v>
      </c>
      <c r="U1090" s="25">
        <f>IF(C1090="22", (O1090*'UNIT VALUES'!$D$38)+(Q1090*'UNIT VALUES'!$D$39)+(S1090*'UNIT VALUES'!$D$40), (O1090*'UNIT VALUES'!$D$28)+(Q1090*'UNIT VALUES'!$D$29)+(S1090*'UNIT VALUES'!$D$30))</f>
        <v>800449.05811626301</v>
      </c>
      <c r="V1090" s="25">
        <f>IF(C1090="22",(O1090*'UNIT VALUES'!$D$41)+(Q1090*'UNIT VALUES'!$D$42)+(R1090*'UNIT VALUES'!$D$43),IF(C1090="66",(Q1090*'UNIT VALUES'!$D$31)+(T1090*'UNIT VALUES'!$D$33)+(R1090*'UNIT VALUES'!$D$34),(Q1090*'UNIT VALUES'!$D$31)+(T1090*'UNIT VALUES'!$D$32)+(R1090*'UNIT VALUES'!$D$34)))</f>
        <v>209832.91175839293</v>
      </c>
      <c r="W1090" s="25">
        <f t="shared" si="35"/>
        <v>800449</v>
      </c>
      <c r="X1090" s="30">
        <f>ROUND(IF(C1090="22", W1090*'UNIT VALUES'!$D$44, W1090*'UNIT VALUES'!$D$36), 0)</f>
        <v>699753</v>
      </c>
      <c r="Y1090" s="168">
        <f>ROUND(IF(C1090="22", IF(U1090&gt;V1090,O1090*'UNIT VALUES'!$D$38*'UNIT VALUES'!$D$44,O1090*'UNIT VALUES'!$D$41*'UNIT VALUES'!$D$44),IF(U1090&gt;V1090, O1090*'UNIT VALUES'!$D$28*'UNIT VALUES'!$D$36,0)), 0)</f>
        <v>190289</v>
      </c>
      <c r="Z1090" s="168">
        <f>ROUND(IF(C1090="22", IF(U1090&gt;V1090,Q1090*'UNIT VALUES'!$D$39*'UNIT VALUES'!$D$44,Q1090*'UNIT VALUES'!$D$42*'UNIT VALUES'!$D$44), IF(U1090&gt;V1090, Q1090*'UNIT VALUES'!$D$29*'UNIT VALUES'!$D$36, Q1090*'UNIT VALUES'!$D$31*'UNIT VALUES'!$D$36)),0)</f>
        <v>262428</v>
      </c>
      <c r="AA1090" s="168">
        <f>ROUND(IF(C1090="22", IF(U1090&gt;V1090,0,R1090*'UNIT VALUES'!$D$43*'UNIT VALUES'!$D$44),IF(CALCS!U1090&gt;CALCS!V1090,0,CALCS!R1090*'UNIT VALUES'!$D$34*'UNIT VALUES'!$D$36)), 0)</f>
        <v>0</v>
      </c>
      <c r="AB1090" s="168">
        <f>ROUND(IF(C1090="22",IF(U1090&gt;V1090,S1090*'UNIT VALUES'!$D$40*'UNIT VALUES'!$D$44,0),IF(U1090&gt;V1090,S1090*'UNIT VALUES'!$D$30*'UNIT VALUES'!$D$36)), 0)</f>
        <v>247036</v>
      </c>
      <c r="AC1090" s="168">
        <f>ROUND(IF(U1090&gt;V1090,0,IF(T1090&gt;1, IF(C1090="66", T1090*'UNIT VALUES'!$D$33*'UNIT VALUES'!$D$36,T1090*'UNIT VALUES'!$D$32*'UNIT VALUES'!$D$36),0)),0)</f>
        <v>0</v>
      </c>
      <c r="AD1090" t="str">
        <f t="shared" si="36"/>
        <v>483132</v>
      </c>
    </row>
    <row r="1091" spans="1:30" x14ac:dyDescent="0.25">
      <c r="A1091" s="176" t="s">
        <v>6753</v>
      </c>
      <c r="B1091" s="176" t="s">
        <v>2785</v>
      </c>
      <c r="C1091" s="176" t="s">
        <v>27</v>
      </c>
      <c r="D1091" s="176" t="s">
        <v>28</v>
      </c>
      <c r="E1091" s="176" t="s">
        <v>2786</v>
      </c>
      <c r="F1091" s="176" t="s">
        <v>2864</v>
      </c>
      <c r="G1091" s="176" t="s">
        <v>22</v>
      </c>
      <c r="H1091" s="176" t="s">
        <v>23</v>
      </c>
      <c r="I1091" s="176" t="s">
        <v>2865</v>
      </c>
      <c r="J1091" s="176" t="s">
        <v>2866</v>
      </c>
      <c r="K1091" s="176" t="s">
        <v>3353</v>
      </c>
      <c r="L1091" s="176" t="s">
        <v>6754</v>
      </c>
      <c r="M1091" s="177">
        <v>66624</v>
      </c>
      <c r="N1091" s="177">
        <v>62762</v>
      </c>
      <c r="O1091" s="177">
        <v>82055</v>
      </c>
      <c r="P1091" s="177">
        <v>0</v>
      </c>
      <c r="Q1091" s="177">
        <v>14207</v>
      </c>
      <c r="R1091" s="177">
        <v>539</v>
      </c>
      <c r="S1091" s="177">
        <v>1073</v>
      </c>
      <c r="T1091" s="24">
        <f>IF(P1091&gt;0, ROUND(IF(IF(OR(C1091="51", C1091="52", C1091="66"), (L1091*'UNIT VALUES'!$C$26)-CALCS!P1091,0)&gt;0, IF(OR(C1091="51", C1091="52", C1091="66"), (L1091*'UNIT VALUES'!$C$26)-CALCS!P1091,0), 0), 0), ROUND(IF(IF(OR(C1091="51", C1091="52", C1091="66"), (L1091*'UNIT VALUES'!$C$26)-CALCS!O1091,0)&gt;0, IF(OR(C1091="51", C1091="52", C1091="66"), (L1091*'UNIT VALUES'!$C$26)-CALCS!O1091,0), 0), 0))</f>
        <v>0</v>
      </c>
      <c r="U1091" s="25">
        <f>IF(C1091="22", (O1091*'UNIT VALUES'!$D$38)+(Q1091*'UNIT VALUES'!$D$39)+(S1091*'UNIT VALUES'!$D$40), (O1091*'UNIT VALUES'!$D$28)+(Q1091*'UNIT VALUES'!$D$29)+(S1091*'UNIT VALUES'!$D$30))</f>
        <v>742554.54773498443</v>
      </c>
      <c r="V1091" s="25">
        <f>IF(C1091="22",(O1091*'UNIT VALUES'!$D$41)+(Q1091*'UNIT VALUES'!$D$42)+(R1091*'UNIT VALUES'!$D$43),IF(C1091="66",(Q1091*'UNIT VALUES'!$D$31)+(T1091*'UNIT VALUES'!$D$33)+(R1091*'UNIT VALUES'!$D$34),(Q1091*'UNIT VALUES'!$D$31)+(T1091*'UNIT VALUES'!$D$32)+(R1091*'UNIT VALUES'!$D$34)))</f>
        <v>282163.21127627534</v>
      </c>
      <c r="W1091" s="25">
        <f t="shared" si="35"/>
        <v>742555</v>
      </c>
      <c r="X1091" s="30">
        <f>ROUND(IF(C1091="22", W1091*'UNIT VALUES'!$D$44, W1091*'UNIT VALUES'!$D$36), 0)</f>
        <v>649142</v>
      </c>
      <c r="Y1091" s="168">
        <f>ROUND(IF(C1091="22", IF(U1091&gt;V1091,O1091*'UNIT VALUES'!$D$38*'UNIT VALUES'!$D$44,O1091*'UNIT VALUES'!$D$41*'UNIT VALUES'!$D$44),IF(U1091&gt;V1091, O1091*'UNIT VALUES'!$D$28*'UNIT VALUES'!$D$36,0)), 0)</f>
        <v>149191</v>
      </c>
      <c r="Z1091" s="168">
        <f>ROUND(IF(C1091="22", IF(U1091&gt;V1091,Q1091*'UNIT VALUES'!$D$39*'UNIT VALUES'!$D$44,Q1091*'UNIT VALUES'!$D$42*'UNIT VALUES'!$D$44), IF(U1091&gt;V1091, Q1091*'UNIT VALUES'!$D$29*'UNIT VALUES'!$D$36, Q1091*'UNIT VALUES'!$D$31*'UNIT VALUES'!$D$36)),0)</f>
        <v>346820</v>
      </c>
      <c r="AA1091" s="168">
        <f>ROUND(IF(C1091="22", IF(U1091&gt;V1091,0,R1091*'UNIT VALUES'!$D$43*'UNIT VALUES'!$D$44),IF(CALCS!U1091&gt;CALCS!V1091,0,CALCS!R1091*'UNIT VALUES'!$D$34*'UNIT VALUES'!$D$36)), 0)</f>
        <v>0</v>
      </c>
      <c r="AB1091" s="168">
        <f>ROUND(IF(C1091="22",IF(U1091&gt;V1091,S1091*'UNIT VALUES'!$D$40*'UNIT VALUES'!$D$44,0),IF(U1091&gt;V1091,S1091*'UNIT VALUES'!$D$30*'UNIT VALUES'!$D$36)), 0)</f>
        <v>153131</v>
      </c>
      <c r="AC1091" s="168">
        <f>ROUND(IF(U1091&gt;V1091,0,IF(T1091&gt;1, IF(C1091="66", T1091*'UNIT VALUES'!$D$33*'UNIT VALUES'!$D$36,T1091*'UNIT VALUES'!$D$32*'UNIT VALUES'!$D$36),0)),0)</f>
        <v>0</v>
      </c>
      <c r="AD1091" t="str">
        <f t="shared" si="36"/>
        <v>483246</v>
      </c>
    </row>
    <row r="1092" spans="1:30" x14ac:dyDescent="0.25">
      <c r="A1092" s="176" t="s">
        <v>6755</v>
      </c>
      <c r="B1092" s="176" t="s">
        <v>2785</v>
      </c>
      <c r="C1092" s="176" t="s">
        <v>27</v>
      </c>
      <c r="D1092" s="176" t="s">
        <v>28</v>
      </c>
      <c r="E1092" s="176" t="s">
        <v>2786</v>
      </c>
      <c r="F1092" s="176" t="s">
        <v>2868</v>
      </c>
      <c r="G1092" s="176" t="s">
        <v>2869</v>
      </c>
      <c r="H1092" s="176" t="s">
        <v>23</v>
      </c>
      <c r="I1092" s="176" t="s">
        <v>1025</v>
      </c>
      <c r="J1092" s="176" t="s">
        <v>2870</v>
      </c>
      <c r="K1092" s="176" t="s">
        <v>3353</v>
      </c>
      <c r="L1092" s="176" t="s">
        <v>6756</v>
      </c>
      <c r="M1092" s="177">
        <v>177517</v>
      </c>
      <c r="N1092" s="177">
        <v>173979</v>
      </c>
      <c r="O1092" s="177">
        <v>252506</v>
      </c>
      <c r="P1092" s="177">
        <v>0</v>
      </c>
      <c r="Q1092" s="177">
        <v>47560</v>
      </c>
      <c r="R1092" s="177">
        <v>3192</v>
      </c>
      <c r="S1092" s="177">
        <v>2873</v>
      </c>
      <c r="T1092" s="24">
        <f>IF(P1092&gt;0, ROUND(IF(IF(OR(C1092="51", C1092="52", C1092="66"), (L1092*'UNIT VALUES'!$C$26)-CALCS!P1092,0)&gt;0, IF(OR(C1092="51", C1092="52", C1092="66"), (L1092*'UNIT VALUES'!$C$26)-CALCS!P1092,0), 0), 0), ROUND(IF(IF(OR(C1092="51", C1092="52", C1092="66"), (L1092*'UNIT VALUES'!$C$26)-CALCS!O1092,0)&gt;0, IF(OR(C1092="51", C1092="52", C1092="66"), (L1092*'UNIT VALUES'!$C$26)-CALCS!O1092,0), 0), 0))</f>
        <v>0</v>
      </c>
      <c r="U1092" s="25">
        <f>IF(C1092="22", (O1092*'UNIT VALUES'!$D$38)+(Q1092*'UNIT VALUES'!$D$39)+(S1092*'UNIT VALUES'!$D$40), (O1092*'UNIT VALUES'!$D$28)+(Q1092*'UNIT VALUES'!$D$29)+(S1092*'UNIT VALUES'!$D$30))</f>
        <v>2322288.0143912109</v>
      </c>
      <c r="V1092" s="25">
        <f>IF(C1092="22",(O1092*'UNIT VALUES'!$D$41)+(Q1092*'UNIT VALUES'!$D$42)+(R1092*'UNIT VALUES'!$D$43),IF(C1092="66",(Q1092*'UNIT VALUES'!$D$31)+(T1092*'UNIT VALUES'!$D$33)+(R1092*'UNIT VALUES'!$D$34),(Q1092*'UNIT VALUES'!$D$31)+(T1092*'UNIT VALUES'!$D$32)+(R1092*'UNIT VALUES'!$D$34)))</f>
        <v>1058182.9296335597</v>
      </c>
      <c r="W1092" s="25">
        <f t="shared" si="35"/>
        <v>2322288</v>
      </c>
      <c r="X1092" s="30">
        <f>ROUND(IF(C1092="22", W1092*'UNIT VALUES'!$D$44, W1092*'UNIT VALUES'!$D$36), 0)</f>
        <v>2030146</v>
      </c>
      <c r="Y1092" s="168">
        <f>ROUND(IF(C1092="22", IF(U1092&gt;V1092,O1092*'UNIT VALUES'!$D$38*'UNIT VALUES'!$D$44,O1092*'UNIT VALUES'!$D$41*'UNIT VALUES'!$D$44),IF(U1092&gt;V1092, O1092*'UNIT VALUES'!$D$28*'UNIT VALUES'!$D$36,0)), 0)</f>
        <v>459101</v>
      </c>
      <c r="Z1092" s="168">
        <f>ROUND(IF(C1092="22", IF(U1092&gt;V1092,Q1092*'UNIT VALUES'!$D$39*'UNIT VALUES'!$D$44,Q1092*'UNIT VALUES'!$D$42*'UNIT VALUES'!$D$44), IF(U1092&gt;V1092, Q1092*'UNIT VALUES'!$D$29*'UNIT VALUES'!$D$36, Q1092*'UNIT VALUES'!$D$31*'UNIT VALUES'!$D$36)),0)</f>
        <v>1161030</v>
      </c>
      <c r="AA1092" s="168">
        <f>ROUND(IF(C1092="22", IF(U1092&gt;V1092,0,R1092*'UNIT VALUES'!$D$43*'UNIT VALUES'!$D$44),IF(CALCS!U1092&gt;CALCS!V1092,0,CALCS!R1092*'UNIT VALUES'!$D$34*'UNIT VALUES'!$D$36)), 0)</f>
        <v>0</v>
      </c>
      <c r="AB1092" s="168">
        <f>ROUND(IF(C1092="22",IF(U1092&gt;V1092,S1092*'UNIT VALUES'!$D$40*'UNIT VALUES'!$D$44,0),IF(U1092&gt;V1092,S1092*'UNIT VALUES'!$D$30*'UNIT VALUES'!$D$36)), 0)</f>
        <v>410015</v>
      </c>
      <c r="AC1092" s="168">
        <f>ROUND(IF(U1092&gt;V1092,0,IF(T1092&gt;1, IF(C1092="66", T1092*'UNIT VALUES'!$D$33*'UNIT VALUES'!$D$36,T1092*'UNIT VALUES'!$D$32*'UNIT VALUES'!$D$36),0)),0)</f>
        <v>0</v>
      </c>
      <c r="AD1092" t="str">
        <f t="shared" si="36"/>
        <v>483288</v>
      </c>
    </row>
    <row r="1093" spans="1:30" x14ac:dyDescent="0.25">
      <c r="A1093" s="176" t="s">
        <v>6757</v>
      </c>
      <c r="B1093" s="176" t="s">
        <v>2785</v>
      </c>
      <c r="C1093" s="176" t="s">
        <v>27</v>
      </c>
      <c r="D1093" s="176" t="s">
        <v>28</v>
      </c>
      <c r="E1093" s="176" t="s">
        <v>2786</v>
      </c>
      <c r="F1093" s="176" t="s">
        <v>2196</v>
      </c>
      <c r="G1093" s="176" t="s">
        <v>1161</v>
      </c>
      <c r="H1093" s="176" t="s">
        <v>23</v>
      </c>
      <c r="I1093" s="176" t="s">
        <v>2872</v>
      </c>
      <c r="J1093" s="176" t="s">
        <v>2828</v>
      </c>
      <c r="K1093" s="176" t="s">
        <v>3354</v>
      </c>
      <c r="L1093" s="176" t="s">
        <v>6758</v>
      </c>
      <c r="M1093" s="177">
        <v>67215</v>
      </c>
      <c r="N1093" s="177">
        <v>66281</v>
      </c>
      <c r="O1093" s="177">
        <v>142212</v>
      </c>
      <c r="P1093" s="177">
        <v>0</v>
      </c>
      <c r="Q1093" s="177">
        <v>35305</v>
      </c>
      <c r="R1093" s="177">
        <v>933</v>
      </c>
      <c r="S1093" s="177">
        <v>2884</v>
      </c>
      <c r="T1093" s="24">
        <f>IF(P1093&gt;0, ROUND(IF(IF(OR(C1093="51", C1093="52", C1093="66"), (L1093*'UNIT VALUES'!$C$26)-CALCS!P1093,0)&gt;0, IF(OR(C1093="51", C1093="52", C1093="66"), (L1093*'UNIT VALUES'!$C$26)-CALCS!P1093,0), 0), 0), ROUND(IF(IF(OR(C1093="51", C1093="52", C1093="66"), (L1093*'UNIT VALUES'!$C$26)-CALCS!O1093,0)&gt;0, IF(OR(C1093="51", C1093="52", C1093="66"), (L1093*'UNIT VALUES'!$C$26)-CALCS!O1093,0), 0), 0))</f>
        <v>0</v>
      </c>
      <c r="U1093" s="25">
        <f>IF(C1093="22", (O1093*'UNIT VALUES'!$D$38)+(Q1093*'UNIT VALUES'!$D$39)+(S1093*'UNIT VALUES'!$D$40), (O1093*'UNIT VALUES'!$D$28)+(Q1093*'UNIT VALUES'!$D$29)+(S1093*'UNIT VALUES'!$D$30))</f>
        <v>1752473.6063642979</v>
      </c>
      <c r="V1093" s="25">
        <f>IF(C1093="22",(O1093*'UNIT VALUES'!$D$41)+(Q1093*'UNIT VALUES'!$D$42)+(R1093*'UNIT VALUES'!$D$43),IF(C1093="66",(Q1093*'UNIT VALUES'!$D$31)+(T1093*'UNIT VALUES'!$D$33)+(R1093*'UNIT VALUES'!$D$34),(Q1093*'UNIT VALUES'!$D$31)+(T1093*'UNIT VALUES'!$D$32)+(R1093*'UNIT VALUES'!$D$34)))</f>
        <v>667913.64974966075</v>
      </c>
      <c r="W1093" s="25">
        <f t="shared" si="35"/>
        <v>1752474</v>
      </c>
      <c r="X1093" s="30">
        <f>ROUND(IF(C1093="22", W1093*'UNIT VALUES'!$D$44, W1093*'UNIT VALUES'!$D$36), 0)</f>
        <v>1532014</v>
      </c>
      <c r="Y1093" s="168">
        <f>ROUND(IF(C1093="22", IF(U1093&gt;V1093,O1093*'UNIT VALUES'!$D$38*'UNIT VALUES'!$D$44,O1093*'UNIT VALUES'!$D$41*'UNIT VALUES'!$D$44),IF(U1093&gt;V1093, O1093*'UNIT VALUES'!$D$28*'UNIT VALUES'!$D$36,0)), 0)</f>
        <v>258567</v>
      </c>
      <c r="Z1093" s="168">
        <f>ROUND(IF(C1093="22", IF(U1093&gt;V1093,Q1093*'UNIT VALUES'!$D$39*'UNIT VALUES'!$D$44,Q1093*'UNIT VALUES'!$D$42*'UNIT VALUES'!$D$44), IF(U1093&gt;V1093, Q1093*'UNIT VALUES'!$D$29*'UNIT VALUES'!$D$36, Q1093*'UNIT VALUES'!$D$31*'UNIT VALUES'!$D$36)),0)</f>
        <v>861862</v>
      </c>
      <c r="AA1093" s="168">
        <f>ROUND(IF(C1093="22", IF(U1093&gt;V1093,0,R1093*'UNIT VALUES'!$D$43*'UNIT VALUES'!$D$44),IF(CALCS!U1093&gt;CALCS!V1093,0,CALCS!R1093*'UNIT VALUES'!$D$34*'UNIT VALUES'!$D$36)), 0)</f>
        <v>0</v>
      </c>
      <c r="AB1093" s="168">
        <f>ROUND(IF(C1093="22",IF(U1093&gt;V1093,S1093*'UNIT VALUES'!$D$40*'UNIT VALUES'!$D$44,0),IF(U1093&gt;V1093,S1093*'UNIT VALUES'!$D$30*'UNIT VALUES'!$D$36)), 0)</f>
        <v>411585</v>
      </c>
      <c r="AC1093" s="168">
        <f>ROUND(IF(U1093&gt;V1093,0,IF(T1093&gt;1, IF(C1093="66", T1093*'UNIT VALUES'!$D$33*'UNIT VALUES'!$D$36,T1093*'UNIT VALUES'!$D$32*'UNIT VALUES'!$D$36),0)),0)</f>
        <v>0</v>
      </c>
      <c r="AD1093" t="str">
        <f t="shared" si="36"/>
        <v>483330</v>
      </c>
    </row>
    <row r="1094" spans="1:30" x14ac:dyDescent="0.25">
      <c r="A1094" s="176" t="s">
        <v>6759</v>
      </c>
      <c r="B1094" s="176" t="s">
        <v>2785</v>
      </c>
      <c r="C1094" s="176" t="s">
        <v>47</v>
      </c>
      <c r="D1094" s="176" t="s">
        <v>48</v>
      </c>
      <c r="E1094" s="176" t="s">
        <v>2786</v>
      </c>
      <c r="F1094" s="176" t="s">
        <v>636</v>
      </c>
      <c r="G1094" s="176" t="s">
        <v>314</v>
      </c>
      <c r="H1094" s="176" t="s">
        <v>23</v>
      </c>
      <c r="I1094" s="176" t="s">
        <v>2874</v>
      </c>
      <c r="J1094" s="176" t="s">
        <v>2791</v>
      </c>
      <c r="K1094" s="176" t="s">
        <v>3353</v>
      </c>
      <c r="L1094" s="176" t="s">
        <v>6760</v>
      </c>
      <c r="M1094" s="177">
        <v>0</v>
      </c>
      <c r="N1094" s="177">
        <v>0</v>
      </c>
      <c r="O1094" s="177">
        <v>172298</v>
      </c>
      <c r="P1094" s="177">
        <v>0</v>
      </c>
      <c r="Q1094" s="177">
        <v>10945</v>
      </c>
      <c r="R1094" s="177">
        <v>842</v>
      </c>
      <c r="S1094" s="177">
        <v>1249</v>
      </c>
      <c r="T1094" s="24">
        <f>IF(P1094&gt;0, ROUND(IF(IF(OR(C1094="51", C1094="52", C1094="66"), (L1094*'UNIT VALUES'!$C$26)-CALCS!P1094,0)&gt;0, IF(OR(C1094="51", C1094="52", C1094="66"), (L1094*'UNIT VALUES'!$C$26)-CALCS!P1094,0), 0), 0), ROUND(IF(IF(OR(C1094="51", C1094="52", C1094="66"), (L1094*'UNIT VALUES'!$C$26)-CALCS!O1094,0)&gt;0, IF(OR(C1094="51", C1094="52", C1094="66"), (L1094*'UNIT VALUES'!$C$26)-CALCS!O1094,0), 0), 0))</f>
        <v>0</v>
      </c>
      <c r="U1094" s="25">
        <f>IF(C1094="22", (O1094*'UNIT VALUES'!$D$38)+(Q1094*'UNIT VALUES'!$D$39)+(S1094*'UNIT VALUES'!$D$40), (O1094*'UNIT VALUES'!$D$28)+(Q1094*'UNIT VALUES'!$D$29)+(S1094*'UNIT VALUES'!$D$30))</f>
        <v>867884.76870124554</v>
      </c>
      <c r="V1094" s="25">
        <f>IF(C1094="22",(O1094*'UNIT VALUES'!$D$41)+(Q1094*'UNIT VALUES'!$D$42)+(R1094*'UNIT VALUES'!$D$43),IF(C1094="66",(Q1094*'UNIT VALUES'!$D$31)+(T1094*'UNIT VALUES'!$D$33)+(R1094*'UNIT VALUES'!$D$34),(Q1094*'UNIT VALUES'!$D$31)+(T1094*'UNIT VALUES'!$D$32)+(R1094*'UNIT VALUES'!$D$34)))</f>
        <v>252314.5153665237</v>
      </c>
      <c r="W1094" s="25">
        <f t="shared" si="35"/>
        <v>867885</v>
      </c>
      <c r="X1094" s="30">
        <f>ROUND(IF(C1094="22", W1094*'UNIT VALUES'!$D$44, W1094*'UNIT VALUES'!$D$36), 0)</f>
        <v>758706</v>
      </c>
      <c r="Y1094" s="168">
        <f>ROUND(IF(C1094="22", IF(U1094&gt;V1094,O1094*'UNIT VALUES'!$D$38*'UNIT VALUES'!$D$44,O1094*'UNIT VALUES'!$D$41*'UNIT VALUES'!$D$44),IF(U1094&gt;V1094, O1094*'UNIT VALUES'!$D$28*'UNIT VALUES'!$D$36,0)), 0)</f>
        <v>313268</v>
      </c>
      <c r="Z1094" s="168">
        <f>ROUND(IF(C1094="22", IF(U1094&gt;V1094,Q1094*'UNIT VALUES'!$D$39*'UNIT VALUES'!$D$44,Q1094*'UNIT VALUES'!$D$42*'UNIT VALUES'!$D$44), IF(U1094&gt;V1094, Q1094*'UNIT VALUES'!$D$29*'UNIT VALUES'!$D$36, Q1094*'UNIT VALUES'!$D$31*'UNIT VALUES'!$D$36)),0)</f>
        <v>267188</v>
      </c>
      <c r="AA1094" s="168">
        <f>ROUND(IF(C1094="22", IF(U1094&gt;V1094,0,R1094*'UNIT VALUES'!$D$43*'UNIT VALUES'!$D$44),IF(CALCS!U1094&gt;CALCS!V1094,0,CALCS!R1094*'UNIT VALUES'!$D$34*'UNIT VALUES'!$D$36)), 0)</f>
        <v>0</v>
      </c>
      <c r="AB1094" s="168">
        <f>ROUND(IF(C1094="22",IF(U1094&gt;V1094,S1094*'UNIT VALUES'!$D$40*'UNIT VALUES'!$D$44,0),IF(U1094&gt;V1094,S1094*'UNIT VALUES'!$D$30*'UNIT VALUES'!$D$36)), 0)</f>
        <v>178249</v>
      </c>
      <c r="AC1094" s="168">
        <f>ROUND(IF(U1094&gt;V1094,0,IF(T1094&gt;1, IF(C1094="66", T1094*'UNIT VALUES'!$D$33*'UNIT VALUES'!$D$36,T1094*'UNIT VALUES'!$D$32*'UNIT VALUES'!$D$36),0)),0)</f>
        <v>0</v>
      </c>
      <c r="AD1094" t="str">
        <f t="shared" si="36"/>
        <v>483348</v>
      </c>
    </row>
    <row r="1095" spans="1:30" x14ac:dyDescent="0.25">
      <c r="A1095" s="176" t="s">
        <v>6381</v>
      </c>
      <c r="B1095" s="176" t="s">
        <v>2785</v>
      </c>
      <c r="C1095" s="176" t="s">
        <v>47</v>
      </c>
      <c r="D1095" s="176" t="s">
        <v>48</v>
      </c>
      <c r="E1095" s="176" t="s">
        <v>2786</v>
      </c>
      <c r="F1095" s="176" t="s">
        <v>656</v>
      </c>
      <c r="G1095" s="176" t="s">
        <v>22</v>
      </c>
      <c r="H1095" s="176" t="s">
        <v>23</v>
      </c>
      <c r="I1095" s="176" t="s">
        <v>2875</v>
      </c>
      <c r="J1095" s="176" t="s">
        <v>2795</v>
      </c>
      <c r="K1095" s="176" t="s">
        <v>3353</v>
      </c>
      <c r="L1095" s="176" t="s">
        <v>6761</v>
      </c>
      <c r="M1095" s="177">
        <v>0</v>
      </c>
      <c r="N1095" s="177">
        <v>0</v>
      </c>
      <c r="O1095" s="177">
        <v>65631</v>
      </c>
      <c r="P1095" s="177">
        <v>0</v>
      </c>
      <c r="Q1095" s="177">
        <v>3774</v>
      </c>
      <c r="R1095" s="177">
        <v>195</v>
      </c>
      <c r="S1095" s="177">
        <v>250</v>
      </c>
      <c r="T1095" s="24">
        <f>IF(P1095&gt;0, ROUND(IF(IF(OR(C1095="51", C1095="52", C1095="66"), (L1095*'UNIT VALUES'!$C$26)-CALCS!P1095,0)&gt;0, IF(OR(C1095="51", C1095="52", C1095="66"), (L1095*'UNIT VALUES'!$C$26)-CALCS!P1095,0), 0), 0), ROUND(IF(IF(OR(C1095="51", C1095="52", C1095="66"), (L1095*'UNIT VALUES'!$C$26)-CALCS!O1095,0)&gt;0, IF(OR(C1095="51", C1095="52", C1095="66"), (L1095*'UNIT VALUES'!$C$26)-CALCS!O1095,0), 0), 0))</f>
        <v>0</v>
      </c>
      <c r="U1095" s="25">
        <f>IF(C1095="22", (O1095*'UNIT VALUES'!$D$38)+(Q1095*'UNIT VALUES'!$D$39)+(S1095*'UNIT VALUES'!$D$40), (O1095*'UNIT VALUES'!$D$28)+(Q1095*'UNIT VALUES'!$D$29)+(S1095*'UNIT VALUES'!$D$30))</f>
        <v>282701.28764903324</v>
      </c>
      <c r="V1095" s="25">
        <f>IF(C1095="22",(O1095*'UNIT VALUES'!$D$41)+(Q1095*'UNIT VALUES'!$D$42)+(R1095*'UNIT VALUES'!$D$43),IF(C1095="66",(Q1095*'UNIT VALUES'!$D$31)+(T1095*'UNIT VALUES'!$D$33)+(R1095*'UNIT VALUES'!$D$34),(Q1095*'UNIT VALUES'!$D$31)+(T1095*'UNIT VALUES'!$D$32)+(R1095*'UNIT VALUES'!$D$34)))</f>
        <v>79197.078123274841</v>
      </c>
      <c r="W1095" s="25">
        <f t="shared" si="35"/>
        <v>282701</v>
      </c>
      <c r="X1095" s="30">
        <f>ROUND(IF(C1095="22", W1095*'UNIT VALUES'!$D$44, W1095*'UNIT VALUES'!$D$36), 0)</f>
        <v>247137</v>
      </c>
      <c r="Y1095" s="168">
        <f>ROUND(IF(C1095="22", IF(U1095&gt;V1095,O1095*'UNIT VALUES'!$D$38*'UNIT VALUES'!$D$44,O1095*'UNIT VALUES'!$D$41*'UNIT VALUES'!$D$44),IF(U1095&gt;V1095, O1095*'UNIT VALUES'!$D$28*'UNIT VALUES'!$D$36,0)), 0)</f>
        <v>119329</v>
      </c>
      <c r="Z1095" s="168">
        <f>ROUND(IF(C1095="22", IF(U1095&gt;V1095,Q1095*'UNIT VALUES'!$D$39*'UNIT VALUES'!$D$44,Q1095*'UNIT VALUES'!$D$42*'UNIT VALUES'!$D$44), IF(U1095&gt;V1095, Q1095*'UNIT VALUES'!$D$29*'UNIT VALUES'!$D$36, Q1095*'UNIT VALUES'!$D$31*'UNIT VALUES'!$D$36)),0)</f>
        <v>92130</v>
      </c>
      <c r="AA1095" s="168">
        <f>ROUND(IF(C1095="22", IF(U1095&gt;V1095,0,R1095*'UNIT VALUES'!$D$43*'UNIT VALUES'!$D$44),IF(CALCS!U1095&gt;CALCS!V1095,0,CALCS!R1095*'UNIT VALUES'!$D$34*'UNIT VALUES'!$D$36)), 0)</f>
        <v>0</v>
      </c>
      <c r="AB1095" s="168">
        <f>ROUND(IF(C1095="22",IF(U1095&gt;V1095,S1095*'UNIT VALUES'!$D$40*'UNIT VALUES'!$D$44,0),IF(U1095&gt;V1095,S1095*'UNIT VALUES'!$D$30*'UNIT VALUES'!$D$36)), 0)</f>
        <v>35678</v>
      </c>
      <c r="AC1095" s="168">
        <f>ROUND(IF(U1095&gt;V1095,0,IF(T1095&gt;1, IF(C1095="66", T1095*'UNIT VALUES'!$D$33*'UNIT VALUES'!$D$36,T1095*'UNIT VALUES'!$D$32*'UNIT VALUES'!$D$36),0)),0)</f>
        <v>0</v>
      </c>
      <c r="AD1095" t="str">
        <f t="shared" si="36"/>
        <v>483396</v>
      </c>
    </row>
    <row r="1096" spans="1:30" x14ac:dyDescent="0.25">
      <c r="A1096" s="176" t="s">
        <v>6762</v>
      </c>
      <c r="B1096" s="176" t="s">
        <v>2785</v>
      </c>
      <c r="C1096" s="176" t="s">
        <v>47</v>
      </c>
      <c r="D1096" s="176" t="s">
        <v>48</v>
      </c>
      <c r="E1096" s="176" t="s">
        <v>2786</v>
      </c>
      <c r="F1096" s="176" t="s">
        <v>2202</v>
      </c>
      <c r="G1096" s="176" t="s">
        <v>2877</v>
      </c>
      <c r="H1096" s="176" t="s">
        <v>23</v>
      </c>
      <c r="I1096" s="176" t="s">
        <v>2878</v>
      </c>
      <c r="J1096" s="176" t="s">
        <v>24</v>
      </c>
      <c r="K1096" s="176" t="s">
        <v>3353</v>
      </c>
      <c r="L1096" s="176" t="s">
        <v>6763</v>
      </c>
      <c r="M1096" s="177">
        <v>24921</v>
      </c>
      <c r="N1096" s="177">
        <v>24921</v>
      </c>
      <c r="O1096" s="177">
        <v>23561</v>
      </c>
      <c r="P1096" s="177">
        <v>0</v>
      </c>
      <c r="Q1096" s="177">
        <v>4990</v>
      </c>
      <c r="R1096" s="177">
        <v>1592</v>
      </c>
      <c r="S1096" s="177">
        <v>339</v>
      </c>
      <c r="T1096" s="24">
        <f>IF(P1096&gt;0, ROUND(IF(IF(OR(C1096="51", C1096="52", C1096="66"), (L1096*'UNIT VALUES'!$C$26)-CALCS!P1096,0)&gt;0, IF(OR(C1096="51", C1096="52", C1096="66"), (L1096*'UNIT VALUES'!$C$26)-CALCS!P1096,0), 0), 0), ROUND(IF(IF(OR(C1096="51", C1096="52", C1096="66"), (L1096*'UNIT VALUES'!$C$26)-CALCS!O1096,0)&gt;0, IF(OR(C1096="51", C1096="52", C1096="66"), (L1096*'UNIT VALUES'!$C$26)-CALCS!O1096,0), 0), 0))</f>
        <v>14111</v>
      </c>
      <c r="U1096" s="25">
        <f>IF(C1096="22", (O1096*'UNIT VALUES'!$D$38)+(Q1096*'UNIT VALUES'!$D$39)+(S1096*'UNIT VALUES'!$D$40), (O1096*'UNIT VALUES'!$D$28)+(Q1096*'UNIT VALUES'!$D$29)+(S1096*'UNIT VALUES'!$D$30))</f>
        <v>243689.16816207167</v>
      </c>
      <c r="V1096" s="25">
        <f>IF(C1096="22",(O1096*'UNIT VALUES'!$D$41)+(Q1096*'UNIT VALUES'!$D$42)+(R1096*'UNIT VALUES'!$D$43),IF(C1096="66",(Q1096*'UNIT VALUES'!$D$31)+(T1096*'UNIT VALUES'!$D$33)+(R1096*'UNIT VALUES'!$D$34),(Q1096*'UNIT VALUES'!$D$31)+(T1096*'UNIT VALUES'!$D$32)+(R1096*'UNIT VALUES'!$D$34)))</f>
        <v>391957.48731293617</v>
      </c>
      <c r="W1096" s="25">
        <f t="shared" si="35"/>
        <v>391957</v>
      </c>
      <c r="X1096" s="30">
        <f>ROUND(IF(C1096="22", W1096*'UNIT VALUES'!$D$44, W1096*'UNIT VALUES'!$D$36), 0)</f>
        <v>342649</v>
      </c>
      <c r="Y1096" s="168">
        <f>ROUND(IF(C1096="22", IF(U1096&gt;V1096,O1096*'UNIT VALUES'!$D$38*'UNIT VALUES'!$D$44,O1096*'UNIT VALUES'!$D$41*'UNIT VALUES'!$D$44),IF(U1096&gt;V1096, O1096*'UNIT VALUES'!$D$28*'UNIT VALUES'!$D$36,0)), 0)</f>
        <v>0</v>
      </c>
      <c r="Z1096" s="168">
        <f>ROUND(IF(C1096="22", IF(U1096&gt;V1096,Q1096*'UNIT VALUES'!$D$39*'UNIT VALUES'!$D$44,Q1096*'UNIT VALUES'!$D$42*'UNIT VALUES'!$D$44), IF(U1096&gt;V1096, Q1096*'UNIT VALUES'!$D$29*'UNIT VALUES'!$D$36, Q1096*'UNIT VALUES'!$D$31*'UNIT VALUES'!$D$36)),0)</f>
        <v>73089</v>
      </c>
      <c r="AA1096" s="168">
        <f>ROUND(IF(C1096="22", IF(U1096&gt;V1096,0,R1096*'UNIT VALUES'!$D$43*'UNIT VALUES'!$D$44),IF(CALCS!U1096&gt;CALCS!V1096,0,CALCS!R1096*'UNIT VALUES'!$D$34*'UNIT VALUES'!$D$36)), 0)</f>
        <v>113937</v>
      </c>
      <c r="AB1096" s="168">
        <f>ROUND(IF(C1096="22",IF(U1096&gt;V1096,S1096*'UNIT VALUES'!$D$40*'UNIT VALUES'!$D$44,0),IF(U1096&gt;V1096,S1096*'UNIT VALUES'!$D$30*'UNIT VALUES'!$D$36)), 0)</f>
        <v>0</v>
      </c>
      <c r="AC1096" s="168">
        <f>ROUND(IF(U1096&gt;V1096,0,IF(T1096&gt;1, IF(C1096="66", T1096*'UNIT VALUES'!$D$33*'UNIT VALUES'!$D$36,T1096*'UNIT VALUES'!$D$32*'UNIT VALUES'!$D$36),0)),0)</f>
        <v>155623</v>
      </c>
      <c r="AD1096" t="str">
        <f t="shared" si="36"/>
        <v>483438</v>
      </c>
    </row>
    <row r="1097" spans="1:30" x14ac:dyDescent="0.25">
      <c r="A1097" s="176" t="s">
        <v>6764</v>
      </c>
      <c r="B1097" s="176" t="s">
        <v>2785</v>
      </c>
      <c r="C1097" s="176" t="s">
        <v>47</v>
      </c>
      <c r="D1097" s="176" t="s">
        <v>48</v>
      </c>
      <c r="E1097" s="176" t="s">
        <v>2786</v>
      </c>
      <c r="F1097" s="176" t="s">
        <v>2880</v>
      </c>
      <c r="G1097" s="176" t="s">
        <v>22</v>
      </c>
      <c r="H1097" s="176" t="s">
        <v>23</v>
      </c>
      <c r="I1097" s="176" t="s">
        <v>2881</v>
      </c>
      <c r="J1097" s="176" t="s">
        <v>2791</v>
      </c>
      <c r="K1097" s="176" t="s">
        <v>3353</v>
      </c>
      <c r="L1097" s="176" t="s">
        <v>6765</v>
      </c>
      <c r="M1097" s="177">
        <v>67053</v>
      </c>
      <c r="N1097" s="177">
        <v>67053</v>
      </c>
      <c r="O1097" s="177">
        <v>143736</v>
      </c>
      <c r="P1097" s="177">
        <v>0</v>
      </c>
      <c r="Q1097" s="177">
        <v>21952</v>
      </c>
      <c r="R1097" s="177">
        <v>231</v>
      </c>
      <c r="S1097" s="177">
        <v>2120</v>
      </c>
      <c r="T1097" s="24">
        <f>IF(P1097&gt;0, ROUND(IF(IF(OR(C1097="51", C1097="52", C1097="66"), (L1097*'UNIT VALUES'!$C$26)-CALCS!P1097,0)&gt;0, IF(OR(C1097="51", C1097="52", C1097="66"), (L1097*'UNIT VALUES'!$C$26)-CALCS!P1097,0), 0), 0), ROUND(IF(IF(OR(C1097="51", C1097="52", C1097="66"), (L1097*'UNIT VALUES'!$C$26)-CALCS!O1097,0)&gt;0, IF(OR(C1097="51", C1097="52", C1097="66"), (L1097*'UNIT VALUES'!$C$26)-CALCS!O1097,0), 0), 0))</f>
        <v>0</v>
      </c>
      <c r="U1097" s="25">
        <f>IF(C1097="22", (O1097*'UNIT VALUES'!$D$38)+(Q1097*'UNIT VALUES'!$D$39)+(S1097*'UNIT VALUES'!$D$40), (O1097*'UNIT VALUES'!$D$28)+(Q1097*'UNIT VALUES'!$D$29)+(S1097*'UNIT VALUES'!$D$30))</f>
        <v>1258040.1785336009</v>
      </c>
      <c r="V1097" s="25">
        <f>IF(C1097="22",(O1097*'UNIT VALUES'!$D$41)+(Q1097*'UNIT VALUES'!$D$42)+(R1097*'UNIT VALUES'!$D$43),IF(C1097="66",(Q1097*'UNIT VALUES'!$D$31)+(T1097*'UNIT VALUES'!$D$33)+(R1097*'UNIT VALUES'!$D$34),(Q1097*'UNIT VALUES'!$D$31)+(T1097*'UNIT VALUES'!$D$32)+(R1097*'UNIT VALUES'!$D$34)))</f>
        <v>386714.76075925806</v>
      </c>
      <c r="W1097" s="25">
        <f t="shared" si="35"/>
        <v>1258040</v>
      </c>
      <c r="X1097" s="30">
        <f>ROUND(IF(C1097="22", W1097*'UNIT VALUES'!$D$44, W1097*'UNIT VALUES'!$D$36), 0)</f>
        <v>1099779</v>
      </c>
      <c r="Y1097" s="168">
        <f>ROUND(IF(C1097="22", IF(U1097&gt;V1097,O1097*'UNIT VALUES'!$D$38*'UNIT VALUES'!$D$44,O1097*'UNIT VALUES'!$D$41*'UNIT VALUES'!$D$44),IF(U1097&gt;V1097, O1097*'UNIT VALUES'!$D$28*'UNIT VALUES'!$D$36,0)), 0)</f>
        <v>261338</v>
      </c>
      <c r="Z1097" s="168">
        <f>ROUND(IF(C1097="22", IF(U1097&gt;V1097,Q1097*'UNIT VALUES'!$D$39*'UNIT VALUES'!$D$44,Q1097*'UNIT VALUES'!$D$42*'UNIT VALUES'!$D$44), IF(U1097&gt;V1097, Q1097*'UNIT VALUES'!$D$29*'UNIT VALUES'!$D$36, Q1097*'UNIT VALUES'!$D$31*'UNIT VALUES'!$D$36)),0)</f>
        <v>535890</v>
      </c>
      <c r="AA1097" s="168">
        <f>ROUND(IF(C1097="22", IF(U1097&gt;V1097,0,R1097*'UNIT VALUES'!$D$43*'UNIT VALUES'!$D$44),IF(CALCS!U1097&gt;CALCS!V1097,0,CALCS!R1097*'UNIT VALUES'!$D$34*'UNIT VALUES'!$D$36)), 0)</f>
        <v>0</v>
      </c>
      <c r="AB1097" s="168">
        <f>ROUND(IF(C1097="22",IF(U1097&gt;V1097,S1097*'UNIT VALUES'!$D$40*'UNIT VALUES'!$D$44,0),IF(U1097&gt;V1097,S1097*'UNIT VALUES'!$D$30*'UNIT VALUES'!$D$36)), 0)</f>
        <v>302552</v>
      </c>
      <c r="AC1097" s="168">
        <f>ROUND(IF(U1097&gt;V1097,0,IF(T1097&gt;1, IF(C1097="66", T1097*'UNIT VALUES'!$D$33*'UNIT VALUES'!$D$36,T1097*'UNIT VALUES'!$D$32*'UNIT VALUES'!$D$36),0)),0)</f>
        <v>0</v>
      </c>
      <c r="AD1097" t="str">
        <f t="shared" si="36"/>
        <v>483546</v>
      </c>
    </row>
    <row r="1098" spans="1:30" x14ac:dyDescent="0.25">
      <c r="A1098" s="176" t="s">
        <v>5913</v>
      </c>
      <c r="B1098" s="176" t="s">
        <v>2785</v>
      </c>
      <c r="C1098" s="176" t="s">
        <v>27</v>
      </c>
      <c r="D1098" s="176" t="s">
        <v>28</v>
      </c>
      <c r="E1098" s="176" t="s">
        <v>2786</v>
      </c>
      <c r="F1098" s="176" t="s">
        <v>671</v>
      </c>
      <c r="G1098" s="176" t="s">
        <v>22</v>
      </c>
      <c r="H1098" s="176" t="s">
        <v>23</v>
      </c>
      <c r="I1098" s="176" t="s">
        <v>2882</v>
      </c>
      <c r="J1098" s="176" t="s">
        <v>1818</v>
      </c>
      <c r="K1098" s="176" t="s">
        <v>3353</v>
      </c>
      <c r="L1098" s="176" t="s">
        <v>6766</v>
      </c>
      <c r="M1098" s="177">
        <v>72102</v>
      </c>
      <c r="N1098" s="177">
        <v>70525</v>
      </c>
      <c r="O1098" s="177">
        <v>134610</v>
      </c>
      <c r="P1098" s="177">
        <v>0</v>
      </c>
      <c r="Q1098" s="177">
        <v>11433</v>
      </c>
      <c r="R1098" s="177">
        <v>757</v>
      </c>
      <c r="S1098" s="177">
        <v>2019</v>
      </c>
      <c r="T1098" s="24">
        <f>IF(P1098&gt;0, ROUND(IF(IF(OR(C1098="51", C1098="52", C1098="66"), (L1098*'UNIT VALUES'!$C$26)-CALCS!P1098,0)&gt;0, IF(OR(C1098="51", C1098="52", C1098="66"), (L1098*'UNIT VALUES'!$C$26)-CALCS!P1098,0), 0), 0), ROUND(IF(IF(OR(C1098="51", C1098="52", C1098="66"), (L1098*'UNIT VALUES'!$C$26)-CALCS!O1098,0)&gt;0, IF(OR(C1098="51", C1098="52", C1098="66"), (L1098*'UNIT VALUES'!$C$26)-CALCS!O1098,0), 0), 0))</f>
        <v>0</v>
      </c>
      <c r="U1098" s="25">
        <f>IF(C1098="22", (O1098*'UNIT VALUES'!$D$38)+(Q1098*'UNIT VALUES'!$D$39)+(S1098*'UNIT VALUES'!$D$40), (O1098*'UNIT VALUES'!$D$28)+(Q1098*'UNIT VALUES'!$D$29)+(S1098*'UNIT VALUES'!$D$30))</f>
        <v>928830.30577215517</v>
      </c>
      <c r="V1098" s="25">
        <f>IF(C1098="22",(O1098*'UNIT VALUES'!$D$41)+(Q1098*'UNIT VALUES'!$D$42)+(R1098*'UNIT VALUES'!$D$43),IF(C1098="66",(Q1098*'UNIT VALUES'!$D$31)+(T1098*'UNIT VALUES'!$D$33)+(R1098*'UNIT VALUES'!$D$34),(Q1098*'UNIT VALUES'!$D$31)+(T1098*'UNIT VALUES'!$D$32)+(R1098*'UNIT VALUES'!$D$34)))</f>
        <v>253532.1897652357</v>
      </c>
      <c r="W1098" s="25">
        <f t="shared" si="35"/>
        <v>928830</v>
      </c>
      <c r="X1098" s="30">
        <f>ROUND(IF(C1098="22", W1098*'UNIT VALUES'!$D$44, W1098*'UNIT VALUES'!$D$36), 0)</f>
        <v>811984</v>
      </c>
      <c r="Y1098" s="168">
        <f>ROUND(IF(C1098="22", IF(U1098&gt;V1098,O1098*'UNIT VALUES'!$D$38*'UNIT VALUES'!$D$44,O1098*'UNIT VALUES'!$D$41*'UNIT VALUES'!$D$44),IF(U1098&gt;V1098, O1098*'UNIT VALUES'!$D$28*'UNIT VALUES'!$D$36,0)), 0)</f>
        <v>244745</v>
      </c>
      <c r="Z1098" s="168">
        <f>ROUND(IF(C1098="22", IF(U1098&gt;V1098,Q1098*'UNIT VALUES'!$D$39*'UNIT VALUES'!$D$44,Q1098*'UNIT VALUES'!$D$42*'UNIT VALUES'!$D$44), IF(U1098&gt;V1098, Q1098*'UNIT VALUES'!$D$29*'UNIT VALUES'!$D$36, Q1098*'UNIT VALUES'!$D$31*'UNIT VALUES'!$D$36)),0)</f>
        <v>279101</v>
      </c>
      <c r="AA1098" s="168">
        <f>ROUND(IF(C1098="22", IF(U1098&gt;V1098,0,R1098*'UNIT VALUES'!$D$43*'UNIT VALUES'!$D$44),IF(CALCS!U1098&gt;CALCS!V1098,0,CALCS!R1098*'UNIT VALUES'!$D$34*'UNIT VALUES'!$D$36)), 0)</f>
        <v>0</v>
      </c>
      <c r="AB1098" s="168">
        <f>ROUND(IF(C1098="22",IF(U1098&gt;V1098,S1098*'UNIT VALUES'!$D$40*'UNIT VALUES'!$D$44,0),IF(U1098&gt;V1098,S1098*'UNIT VALUES'!$D$30*'UNIT VALUES'!$D$36)), 0)</f>
        <v>288138</v>
      </c>
      <c r="AC1098" s="168">
        <f>ROUND(IF(U1098&gt;V1098,0,IF(T1098&gt;1, IF(C1098="66", T1098*'UNIT VALUES'!$D$33*'UNIT VALUES'!$D$36,T1098*'UNIT VALUES'!$D$32*'UNIT VALUES'!$D$36),0)),0)</f>
        <v>0</v>
      </c>
      <c r="AD1098" t="str">
        <f t="shared" si="36"/>
        <v>483564</v>
      </c>
    </row>
    <row r="1099" spans="1:30" x14ac:dyDescent="0.25">
      <c r="A1099" s="176" t="s">
        <v>6767</v>
      </c>
      <c r="B1099" s="176" t="s">
        <v>2785</v>
      </c>
      <c r="C1099" s="176" t="s">
        <v>27</v>
      </c>
      <c r="D1099" s="176" t="s">
        <v>28</v>
      </c>
      <c r="E1099" s="176" t="s">
        <v>2786</v>
      </c>
      <c r="F1099" s="176" t="s">
        <v>2884</v>
      </c>
      <c r="G1099" s="176" t="s">
        <v>1161</v>
      </c>
      <c r="H1099" s="176" t="s">
        <v>23</v>
      </c>
      <c r="I1099" s="176" t="s">
        <v>2885</v>
      </c>
      <c r="J1099" s="176" t="s">
        <v>2828</v>
      </c>
      <c r="K1099" s="176" t="s">
        <v>3354</v>
      </c>
      <c r="L1099" s="176" t="s">
        <v>6768</v>
      </c>
      <c r="M1099" s="177">
        <v>22653</v>
      </c>
      <c r="N1099" s="177">
        <v>22589</v>
      </c>
      <c r="O1099" s="177">
        <v>83563</v>
      </c>
      <c r="P1099" s="177">
        <v>0</v>
      </c>
      <c r="Q1099" s="177">
        <v>21145</v>
      </c>
      <c r="R1099" s="177">
        <v>444</v>
      </c>
      <c r="S1099" s="177">
        <v>2048</v>
      </c>
      <c r="T1099" s="24">
        <f>IF(P1099&gt;0, ROUND(IF(IF(OR(C1099="51", C1099="52", C1099="66"), (L1099*'UNIT VALUES'!$C$26)-CALCS!P1099,0)&gt;0, IF(OR(C1099="51", C1099="52", C1099="66"), (L1099*'UNIT VALUES'!$C$26)-CALCS!P1099,0), 0), 0), ROUND(IF(IF(OR(C1099="51", C1099="52", C1099="66"), (L1099*'UNIT VALUES'!$C$26)-CALCS!O1099,0)&gt;0, IF(OR(C1099="51", C1099="52", C1099="66"), (L1099*'UNIT VALUES'!$C$26)-CALCS!O1099,0), 0), 0))</f>
        <v>0</v>
      </c>
      <c r="U1099" s="25">
        <f>IF(C1099="22", (O1099*'UNIT VALUES'!$D$38)+(Q1099*'UNIT VALUES'!$D$39)+(S1099*'UNIT VALUES'!$D$40), (O1099*'UNIT VALUES'!$D$28)+(Q1099*'UNIT VALUES'!$D$29)+(S1099*'UNIT VALUES'!$D$30))</f>
        <v>1098601.9661534294</v>
      </c>
      <c r="V1099" s="25">
        <f>IF(C1099="22",(O1099*'UNIT VALUES'!$D$41)+(Q1099*'UNIT VALUES'!$D$42)+(R1099*'UNIT VALUES'!$D$43),IF(C1099="66",(Q1099*'UNIT VALUES'!$D$31)+(T1099*'UNIT VALUES'!$D$33)+(R1099*'UNIT VALUES'!$D$34),(Q1099*'UNIT VALUES'!$D$31)+(T1099*'UNIT VALUES'!$D$32)+(R1099*'UNIT VALUES'!$D$34)))</f>
        <v>390631.27958442667</v>
      </c>
      <c r="W1099" s="25">
        <f t="shared" si="35"/>
        <v>1098602</v>
      </c>
      <c r="X1099" s="30">
        <f>ROUND(IF(C1099="22", W1099*'UNIT VALUES'!$D$44, W1099*'UNIT VALUES'!$D$36), 0)</f>
        <v>960399</v>
      </c>
      <c r="Y1099" s="168">
        <f>ROUND(IF(C1099="22", IF(U1099&gt;V1099,O1099*'UNIT VALUES'!$D$38*'UNIT VALUES'!$D$44,O1099*'UNIT VALUES'!$D$41*'UNIT VALUES'!$D$44),IF(U1099&gt;V1099, O1099*'UNIT VALUES'!$D$28*'UNIT VALUES'!$D$36,0)), 0)</f>
        <v>151932</v>
      </c>
      <c r="Z1099" s="168">
        <f>ROUND(IF(C1099="22", IF(U1099&gt;V1099,Q1099*'UNIT VALUES'!$D$39*'UNIT VALUES'!$D$44,Q1099*'UNIT VALUES'!$D$42*'UNIT VALUES'!$D$44), IF(U1099&gt;V1099, Q1099*'UNIT VALUES'!$D$29*'UNIT VALUES'!$D$36, Q1099*'UNIT VALUES'!$D$31*'UNIT VALUES'!$D$36)),0)</f>
        <v>516190</v>
      </c>
      <c r="AA1099" s="168">
        <f>ROUND(IF(C1099="22", IF(U1099&gt;V1099,0,R1099*'UNIT VALUES'!$D$43*'UNIT VALUES'!$D$44),IF(CALCS!U1099&gt;CALCS!V1099,0,CALCS!R1099*'UNIT VALUES'!$D$34*'UNIT VALUES'!$D$36)), 0)</f>
        <v>0</v>
      </c>
      <c r="AB1099" s="168">
        <f>ROUND(IF(C1099="22",IF(U1099&gt;V1099,S1099*'UNIT VALUES'!$D$40*'UNIT VALUES'!$D$44,0),IF(U1099&gt;V1099,S1099*'UNIT VALUES'!$D$30*'UNIT VALUES'!$D$36)), 0)</f>
        <v>292277</v>
      </c>
      <c r="AC1099" s="168">
        <f>ROUND(IF(U1099&gt;V1099,0,IF(T1099&gt;1, IF(C1099="66", T1099*'UNIT VALUES'!$D$33*'UNIT VALUES'!$D$36,T1099*'UNIT VALUES'!$D$32*'UNIT VALUES'!$D$36),0)),0)</f>
        <v>0</v>
      </c>
      <c r="AD1099" t="str">
        <f t="shared" si="36"/>
        <v>483606</v>
      </c>
    </row>
    <row r="1100" spans="1:30" x14ac:dyDescent="0.25">
      <c r="A1100" s="176" t="s">
        <v>6769</v>
      </c>
      <c r="B1100" s="176" t="s">
        <v>2785</v>
      </c>
      <c r="C1100" s="176" t="s">
        <v>47</v>
      </c>
      <c r="D1100" s="176" t="s">
        <v>48</v>
      </c>
      <c r="E1100" s="176" t="s">
        <v>2786</v>
      </c>
      <c r="F1100" s="176" t="s">
        <v>2887</v>
      </c>
      <c r="G1100" s="176" t="s">
        <v>22</v>
      </c>
      <c r="H1100" s="176" t="s">
        <v>23</v>
      </c>
      <c r="I1100" s="176" t="s">
        <v>2888</v>
      </c>
      <c r="J1100" s="176" t="s">
        <v>2801</v>
      </c>
      <c r="K1100" s="176" t="s">
        <v>61</v>
      </c>
      <c r="L1100" s="176" t="s">
        <v>6770</v>
      </c>
      <c r="M1100" s="177">
        <v>24423</v>
      </c>
      <c r="N1100" s="177">
        <v>24533</v>
      </c>
      <c r="O1100" s="177">
        <v>74561</v>
      </c>
      <c r="P1100" s="177">
        <v>0</v>
      </c>
      <c r="Q1100" s="177">
        <v>3624</v>
      </c>
      <c r="R1100" s="177">
        <v>87</v>
      </c>
      <c r="S1100" s="177">
        <v>336</v>
      </c>
      <c r="T1100" s="24">
        <f>IF(P1100&gt;0, ROUND(IF(IF(OR(C1100="51", C1100="52", C1100="66"), (L1100*'UNIT VALUES'!$C$26)-CALCS!P1100,0)&gt;0, IF(OR(C1100="51", C1100="52", C1100="66"), (L1100*'UNIT VALUES'!$C$26)-CALCS!P1100,0), 0), 0), ROUND(IF(IF(OR(C1100="51", C1100="52", C1100="66"), (L1100*'UNIT VALUES'!$C$26)-CALCS!O1100,0)&gt;0, IF(OR(C1100="51", C1100="52", C1100="66"), (L1100*'UNIT VALUES'!$C$26)-CALCS!O1100,0), 0), 0))</f>
        <v>0</v>
      </c>
      <c r="U1100" s="25">
        <f>IF(C1100="22", (O1100*'UNIT VALUES'!$D$38)+(Q1100*'UNIT VALUES'!$D$39)+(S1100*'UNIT VALUES'!$D$40), (O1100*'UNIT VALUES'!$D$28)+(Q1100*'UNIT VALUES'!$D$29)+(S1100*'UNIT VALUES'!$D$30))</f>
        <v>311124.82827445294</v>
      </c>
      <c r="V1100" s="25">
        <f>IF(C1100="22",(O1100*'UNIT VALUES'!$D$41)+(Q1100*'UNIT VALUES'!$D$42)+(R1100*'UNIT VALUES'!$D$43),IF(C1100="66",(Q1100*'UNIT VALUES'!$D$31)+(T1100*'UNIT VALUES'!$D$33)+(R1100*'UNIT VALUES'!$D$34),(Q1100*'UNIT VALUES'!$D$31)+(T1100*'UNIT VALUES'!$D$32)+(R1100*'UNIT VALUES'!$D$34)))</f>
        <v>67842.1840635962</v>
      </c>
      <c r="W1100" s="25">
        <f t="shared" si="35"/>
        <v>311125</v>
      </c>
      <c r="X1100" s="30">
        <f>ROUND(IF(C1100="22", W1100*'UNIT VALUES'!$D$44, W1100*'UNIT VALUES'!$D$36), 0)</f>
        <v>271986</v>
      </c>
      <c r="Y1100" s="168">
        <f>ROUND(IF(C1100="22", IF(U1100&gt;V1100,O1100*'UNIT VALUES'!$D$38*'UNIT VALUES'!$D$44,O1100*'UNIT VALUES'!$D$41*'UNIT VALUES'!$D$44),IF(U1100&gt;V1100, O1100*'UNIT VALUES'!$D$28*'UNIT VALUES'!$D$36,0)), 0)</f>
        <v>135565</v>
      </c>
      <c r="Z1100" s="168">
        <f>ROUND(IF(C1100="22", IF(U1100&gt;V1100,Q1100*'UNIT VALUES'!$D$39*'UNIT VALUES'!$D$44,Q1100*'UNIT VALUES'!$D$42*'UNIT VALUES'!$D$44), IF(U1100&gt;V1100, Q1100*'UNIT VALUES'!$D$29*'UNIT VALUES'!$D$36, Q1100*'UNIT VALUES'!$D$31*'UNIT VALUES'!$D$36)),0)</f>
        <v>88469</v>
      </c>
      <c r="AA1100" s="168">
        <f>ROUND(IF(C1100="22", IF(U1100&gt;V1100,0,R1100*'UNIT VALUES'!$D$43*'UNIT VALUES'!$D$44),IF(CALCS!U1100&gt;CALCS!V1100,0,CALCS!R1100*'UNIT VALUES'!$D$34*'UNIT VALUES'!$D$36)), 0)</f>
        <v>0</v>
      </c>
      <c r="AB1100" s="168">
        <f>ROUND(IF(C1100="22",IF(U1100&gt;V1100,S1100*'UNIT VALUES'!$D$40*'UNIT VALUES'!$D$44,0),IF(U1100&gt;V1100,S1100*'UNIT VALUES'!$D$30*'UNIT VALUES'!$D$36)), 0)</f>
        <v>47952</v>
      </c>
      <c r="AC1100" s="168">
        <f>ROUND(IF(U1100&gt;V1100,0,IF(T1100&gt;1, IF(C1100="66", T1100*'UNIT VALUES'!$D$33*'UNIT VALUES'!$D$36,T1100*'UNIT VALUES'!$D$32*'UNIT VALUES'!$D$36),0)),0)</f>
        <v>0</v>
      </c>
      <c r="AD1100" t="str">
        <f t="shared" si="36"/>
        <v>483612</v>
      </c>
    </row>
    <row r="1101" spans="1:30" x14ac:dyDescent="0.25">
      <c r="A1101" s="176" t="s">
        <v>6771</v>
      </c>
      <c r="B1101" s="176" t="s">
        <v>2785</v>
      </c>
      <c r="C1101" s="176" t="s">
        <v>27</v>
      </c>
      <c r="D1101" s="176" t="s">
        <v>28</v>
      </c>
      <c r="E1101" s="176" t="s">
        <v>2786</v>
      </c>
      <c r="F1101" s="176" t="s">
        <v>690</v>
      </c>
      <c r="G1101" s="176" t="s">
        <v>22</v>
      </c>
      <c r="H1101" s="176" t="s">
        <v>23</v>
      </c>
      <c r="I1101" s="176" t="s">
        <v>2890</v>
      </c>
      <c r="J1101" s="176" t="s">
        <v>2891</v>
      </c>
      <c r="K1101" s="176" t="s">
        <v>3354</v>
      </c>
      <c r="L1101" s="176" t="s">
        <v>6772</v>
      </c>
      <c r="M1101" s="177">
        <v>22402</v>
      </c>
      <c r="N1101" s="177">
        <v>22402</v>
      </c>
      <c r="O1101" s="177">
        <v>73959</v>
      </c>
      <c r="P1101" s="177">
        <v>0</v>
      </c>
      <c r="Q1101" s="177">
        <v>5977</v>
      </c>
      <c r="R1101" s="177">
        <v>1117</v>
      </c>
      <c r="S1101" s="177">
        <v>687</v>
      </c>
      <c r="T1101" s="24">
        <f>IF(P1101&gt;0, ROUND(IF(IF(OR(C1101="51", C1101="52", C1101="66"), (L1101*'UNIT VALUES'!$C$26)-CALCS!P1101,0)&gt;0, IF(OR(C1101="51", C1101="52", C1101="66"), (L1101*'UNIT VALUES'!$C$26)-CALCS!P1101,0), 0), 0), ROUND(IF(IF(OR(C1101="51", C1101="52", C1101="66"), (L1101*'UNIT VALUES'!$C$26)-CALCS!O1101,0)&gt;0, IF(OR(C1101="51", C1101="52", C1101="66"), (L1101*'UNIT VALUES'!$C$26)-CALCS!O1101,0), 0), 0))</f>
        <v>0</v>
      </c>
      <c r="U1101" s="25">
        <f>IF(C1101="22", (O1101*'UNIT VALUES'!$D$38)+(Q1101*'UNIT VALUES'!$D$39)+(S1101*'UNIT VALUES'!$D$40), (O1101*'UNIT VALUES'!$D$28)+(Q1101*'UNIT VALUES'!$D$29)+(S1101*'UNIT VALUES'!$D$30))</f>
        <v>432880.5934318935</v>
      </c>
      <c r="V1101" s="25">
        <f>IF(C1101="22",(O1101*'UNIT VALUES'!$D$41)+(Q1101*'UNIT VALUES'!$D$42)+(R1101*'UNIT VALUES'!$D$43),IF(C1101="66",(Q1101*'UNIT VALUES'!$D$31)+(T1101*'UNIT VALUES'!$D$33)+(R1101*'UNIT VALUES'!$D$34),(Q1101*'UNIT VALUES'!$D$31)+(T1101*'UNIT VALUES'!$D$32)+(R1101*'UNIT VALUES'!$D$34)))</f>
        <v>191589.68812538282</v>
      </c>
      <c r="W1101" s="25">
        <f t="shared" si="35"/>
        <v>432881</v>
      </c>
      <c r="X1101" s="30">
        <f>ROUND(IF(C1101="22", W1101*'UNIT VALUES'!$D$44, W1101*'UNIT VALUES'!$D$36), 0)</f>
        <v>378425</v>
      </c>
      <c r="Y1101" s="168">
        <f>ROUND(IF(C1101="22", IF(U1101&gt;V1101,O1101*'UNIT VALUES'!$D$38*'UNIT VALUES'!$D$44,O1101*'UNIT VALUES'!$D$41*'UNIT VALUES'!$D$44),IF(U1101&gt;V1101, O1101*'UNIT VALUES'!$D$28*'UNIT VALUES'!$D$36,0)), 0)</f>
        <v>134471</v>
      </c>
      <c r="Z1101" s="168">
        <f>ROUND(IF(C1101="22", IF(U1101&gt;V1101,Q1101*'UNIT VALUES'!$D$39*'UNIT VALUES'!$D$44,Q1101*'UNIT VALUES'!$D$42*'UNIT VALUES'!$D$44), IF(U1101&gt;V1101, Q1101*'UNIT VALUES'!$D$29*'UNIT VALUES'!$D$36, Q1101*'UNIT VALUES'!$D$31*'UNIT VALUES'!$D$36)),0)</f>
        <v>145910</v>
      </c>
      <c r="AA1101" s="168">
        <f>ROUND(IF(C1101="22", IF(U1101&gt;V1101,0,R1101*'UNIT VALUES'!$D$43*'UNIT VALUES'!$D$44),IF(CALCS!U1101&gt;CALCS!V1101,0,CALCS!R1101*'UNIT VALUES'!$D$34*'UNIT VALUES'!$D$36)), 0)</f>
        <v>0</v>
      </c>
      <c r="AB1101" s="168">
        <f>ROUND(IF(C1101="22",IF(U1101&gt;V1101,S1101*'UNIT VALUES'!$D$40*'UNIT VALUES'!$D$44,0),IF(U1101&gt;V1101,S1101*'UNIT VALUES'!$D$30*'UNIT VALUES'!$D$36)), 0)</f>
        <v>98044</v>
      </c>
      <c r="AC1101" s="168">
        <f>ROUND(IF(U1101&gt;V1101,0,IF(T1101&gt;1, IF(C1101="66", T1101*'UNIT VALUES'!$D$33*'UNIT VALUES'!$D$36,T1101*'UNIT VALUES'!$D$32*'UNIT VALUES'!$D$36),0)),0)</f>
        <v>0</v>
      </c>
      <c r="AD1101" t="str">
        <f t="shared" si="36"/>
        <v>483798</v>
      </c>
    </row>
    <row r="1102" spans="1:30" x14ac:dyDescent="0.25">
      <c r="A1102" s="176" t="s">
        <v>6773</v>
      </c>
      <c r="B1102" s="176" t="s">
        <v>2785</v>
      </c>
      <c r="C1102" s="176" t="s">
        <v>47</v>
      </c>
      <c r="D1102" s="176" t="s">
        <v>48</v>
      </c>
      <c r="E1102" s="176" t="s">
        <v>2786</v>
      </c>
      <c r="F1102" s="176" t="s">
        <v>708</v>
      </c>
      <c r="G1102" s="176" t="s">
        <v>2794</v>
      </c>
      <c r="H1102" s="176" t="s">
        <v>23</v>
      </c>
      <c r="I1102" s="176" t="s">
        <v>2893</v>
      </c>
      <c r="J1102" s="176" t="s">
        <v>2795</v>
      </c>
      <c r="K1102" s="176" t="s">
        <v>3353</v>
      </c>
      <c r="L1102" s="176" t="s">
        <v>6774</v>
      </c>
      <c r="M1102" s="177">
        <v>0</v>
      </c>
      <c r="N1102" s="177">
        <v>0</v>
      </c>
      <c r="O1102" s="177">
        <v>69798</v>
      </c>
      <c r="P1102" s="177">
        <v>0</v>
      </c>
      <c r="Q1102" s="177">
        <v>5130</v>
      </c>
      <c r="R1102" s="177">
        <v>116</v>
      </c>
      <c r="S1102" s="177">
        <v>819</v>
      </c>
      <c r="T1102" s="24">
        <f>IF(P1102&gt;0, ROUND(IF(IF(OR(C1102="51", C1102="52", C1102="66"), (L1102*'UNIT VALUES'!$C$26)-CALCS!P1102,0)&gt;0, IF(OR(C1102="51", C1102="52", C1102="66"), (L1102*'UNIT VALUES'!$C$26)-CALCS!P1102,0), 0), 0), ROUND(IF(IF(OR(C1102="51", C1102="52", C1102="66"), (L1102*'UNIT VALUES'!$C$26)-CALCS!O1102,0)&gt;0, IF(OR(C1102="51", C1102="52", C1102="66"), (L1102*'UNIT VALUES'!$C$26)-CALCS!O1102,0), 0), 0))</f>
        <v>0</v>
      </c>
      <c r="U1102" s="25">
        <f>IF(C1102="22", (O1102*'UNIT VALUES'!$D$38)+(Q1102*'UNIT VALUES'!$D$39)+(S1102*'UNIT VALUES'!$D$40), (O1102*'UNIT VALUES'!$D$28)+(Q1102*'UNIT VALUES'!$D$29)+(S1102*'UNIT VALUES'!$D$30))</f>
        <v>422123.1289823004</v>
      </c>
      <c r="V1102" s="25">
        <f>IF(C1102="22",(O1102*'UNIT VALUES'!$D$41)+(Q1102*'UNIT VALUES'!$D$42)+(R1102*'UNIT VALUES'!$D$43),IF(C1102="66",(Q1102*'UNIT VALUES'!$D$31)+(T1102*'UNIT VALUES'!$D$33)+(R1102*'UNIT VALUES'!$D$34),(Q1102*'UNIT VALUES'!$D$31)+(T1102*'UNIT VALUES'!$D$32)+(R1102*'UNIT VALUES'!$D$34)))</f>
        <v>95449.20382219537</v>
      </c>
      <c r="W1102" s="25">
        <f t="shared" si="35"/>
        <v>422123</v>
      </c>
      <c r="X1102" s="30">
        <f>ROUND(IF(C1102="22", W1102*'UNIT VALUES'!$D$44, W1102*'UNIT VALUES'!$D$36), 0)</f>
        <v>369020</v>
      </c>
      <c r="Y1102" s="168">
        <f>ROUND(IF(C1102="22", IF(U1102&gt;V1102,O1102*'UNIT VALUES'!$D$38*'UNIT VALUES'!$D$44,O1102*'UNIT VALUES'!$D$41*'UNIT VALUES'!$D$44),IF(U1102&gt;V1102, O1102*'UNIT VALUES'!$D$28*'UNIT VALUES'!$D$36,0)), 0)</f>
        <v>126905</v>
      </c>
      <c r="Z1102" s="168">
        <f>ROUND(IF(C1102="22", IF(U1102&gt;V1102,Q1102*'UNIT VALUES'!$D$39*'UNIT VALUES'!$D$44,Q1102*'UNIT VALUES'!$D$42*'UNIT VALUES'!$D$44), IF(U1102&gt;V1102, Q1102*'UNIT VALUES'!$D$29*'UNIT VALUES'!$D$36, Q1102*'UNIT VALUES'!$D$31*'UNIT VALUES'!$D$36)),0)</f>
        <v>125233</v>
      </c>
      <c r="AA1102" s="168">
        <f>ROUND(IF(C1102="22", IF(U1102&gt;V1102,0,R1102*'UNIT VALUES'!$D$43*'UNIT VALUES'!$D$44),IF(CALCS!U1102&gt;CALCS!V1102,0,CALCS!R1102*'UNIT VALUES'!$D$34*'UNIT VALUES'!$D$36)), 0)</f>
        <v>0</v>
      </c>
      <c r="AB1102" s="168">
        <f>ROUND(IF(C1102="22",IF(U1102&gt;V1102,S1102*'UNIT VALUES'!$D$40*'UNIT VALUES'!$D$44,0),IF(U1102&gt;V1102,S1102*'UNIT VALUES'!$D$30*'UNIT VALUES'!$D$36)), 0)</f>
        <v>116882</v>
      </c>
      <c r="AC1102" s="168">
        <f>ROUND(IF(U1102&gt;V1102,0,IF(T1102&gt;1, IF(C1102="66", T1102*'UNIT VALUES'!$D$33*'UNIT VALUES'!$D$36,T1102*'UNIT VALUES'!$D$32*'UNIT VALUES'!$D$36),0)),0)</f>
        <v>0</v>
      </c>
      <c r="AD1102" t="str">
        <f t="shared" si="36"/>
        <v>483888</v>
      </c>
    </row>
    <row r="1103" spans="1:30" x14ac:dyDescent="0.25">
      <c r="A1103" s="176" t="s">
        <v>6775</v>
      </c>
      <c r="B1103" s="176" t="s">
        <v>2785</v>
      </c>
      <c r="C1103" s="176" t="s">
        <v>27</v>
      </c>
      <c r="D1103" s="176" t="s">
        <v>28</v>
      </c>
      <c r="E1103" s="176" t="s">
        <v>2786</v>
      </c>
      <c r="F1103" s="176" t="s">
        <v>717</v>
      </c>
      <c r="G1103" s="176" t="s">
        <v>22</v>
      </c>
      <c r="H1103" s="176" t="s">
        <v>23</v>
      </c>
      <c r="I1103" s="176" t="s">
        <v>2895</v>
      </c>
      <c r="J1103" s="176" t="s">
        <v>4769</v>
      </c>
      <c r="K1103" s="176" t="s">
        <v>3353</v>
      </c>
      <c r="L1103" s="176" t="s">
        <v>6776</v>
      </c>
      <c r="M1103" s="177">
        <v>90031</v>
      </c>
      <c r="N1103" s="177">
        <v>90027</v>
      </c>
      <c r="O1103" s="177">
        <v>117871</v>
      </c>
      <c r="P1103" s="177">
        <v>0</v>
      </c>
      <c r="Q1103" s="177">
        <v>13207</v>
      </c>
      <c r="R1103" s="177">
        <v>807</v>
      </c>
      <c r="S1103" s="177">
        <v>2089</v>
      </c>
      <c r="T1103" s="24">
        <f>IF(P1103&gt;0, ROUND(IF(IF(OR(C1103="51", C1103="52", C1103="66"), (L1103*'UNIT VALUES'!$C$26)-CALCS!P1103,0)&gt;0, IF(OR(C1103="51", C1103="52", C1103="66"), (L1103*'UNIT VALUES'!$C$26)-CALCS!P1103,0), 0), 0), ROUND(IF(IF(OR(C1103="51", C1103="52", C1103="66"), (L1103*'UNIT VALUES'!$C$26)-CALCS!O1103,0)&gt;0, IF(OR(C1103="51", C1103="52", C1103="66"), (L1103*'UNIT VALUES'!$C$26)-CALCS!O1103,0), 0), 0))</f>
        <v>9047</v>
      </c>
      <c r="U1103" s="25">
        <f>IF(C1103="22", (O1103*'UNIT VALUES'!$D$38)+(Q1103*'UNIT VALUES'!$D$39)+(S1103*'UNIT VALUES'!$D$40), (O1103*'UNIT VALUES'!$D$28)+(Q1103*'UNIT VALUES'!$D$29)+(S1103*'UNIT VALUES'!$D$30))</f>
        <v>954982.3599736786</v>
      </c>
      <c r="V1103" s="25">
        <f>IF(C1103="22",(O1103*'UNIT VALUES'!$D$41)+(Q1103*'UNIT VALUES'!$D$42)+(R1103*'UNIT VALUES'!$D$43),IF(C1103="66",(Q1103*'UNIT VALUES'!$D$31)+(T1103*'UNIT VALUES'!$D$33)+(R1103*'UNIT VALUES'!$D$34),(Q1103*'UNIT VALUES'!$D$31)+(T1103*'UNIT VALUES'!$D$32)+(R1103*'UNIT VALUES'!$D$34)))</f>
        <v>401481.56431116001</v>
      </c>
      <c r="W1103" s="25">
        <f t="shared" si="35"/>
        <v>954982</v>
      </c>
      <c r="X1103" s="30">
        <f>ROUND(IF(C1103="22", W1103*'UNIT VALUES'!$D$44, W1103*'UNIT VALUES'!$D$36), 0)</f>
        <v>834846</v>
      </c>
      <c r="Y1103" s="168">
        <f>ROUND(IF(C1103="22", IF(U1103&gt;V1103,O1103*'UNIT VALUES'!$D$38*'UNIT VALUES'!$D$44,O1103*'UNIT VALUES'!$D$41*'UNIT VALUES'!$D$44),IF(U1103&gt;V1103, O1103*'UNIT VALUES'!$D$28*'UNIT VALUES'!$D$36,0)), 0)</f>
        <v>214310</v>
      </c>
      <c r="Z1103" s="168">
        <f>ROUND(IF(C1103="22", IF(U1103&gt;V1103,Q1103*'UNIT VALUES'!$D$39*'UNIT VALUES'!$D$44,Q1103*'UNIT VALUES'!$D$42*'UNIT VALUES'!$D$44), IF(U1103&gt;V1103, Q1103*'UNIT VALUES'!$D$29*'UNIT VALUES'!$D$36, Q1103*'UNIT VALUES'!$D$31*'UNIT VALUES'!$D$36)),0)</f>
        <v>322408</v>
      </c>
      <c r="AA1103" s="168">
        <f>ROUND(IF(C1103="22", IF(U1103&gt;V1103,0,R1103*'UNIT VALUES'!$D$43*'UNIT VALUES'!$D$44),IF(CALCS!U1103&gt;CALCS!V1103,0,CALCS!R1103*'UNIT VALUES'!$D$34*'UNIT VALUES'!$D$36)), 0)</f>
        <v>0</v>
      </c>
      <c r="AB1103" s="168">
        <f>ROUND(IF(C1103="22",IF(U1103&gt;V1103,S1103*'UNIT VALUES'!$D$40*'UNIT VALUES'!$D$44,0),IF(U1103&gt;V1103,S1103*'UNIT VALUES'!$D$30*'UNIT VALUES'!$D$36)), 0)</f>
        <v>298128</v>
      </c>
      <c r="AC1103" s="168">
        <f>ROUND(IF(U1103&gt;V1103,0,IF(T1103&gt;1, IF(C1103="66", T1103*'UNIT VALUES'!$D$33*'UNIT VALUES'!$D$36,T1103*'UNIT VALUES'!$D$32*'UNIT VALUES'!$D$36),0)),0)</f>
        <v>0</v>
      </c>
      <c r="AD1103" t="str">
        <f t="shared" si="36"/>
        <v>483924</v>
      </c>
    </row>
    <row r="1104" spans="1:30" x14ac:dyDescent="0.25">
      <c r="A1104" s="176" t="s">
        <v>5055</v>
      </c>
      <c r="B1104" s="176" t="s">
        <v>2785</v>
      </c>
      <c r="C1104" s="176" t="s">
        <v>47</v>
      </c>
      <c r="D1104" s="176" t="s">
        <v>48</v>
      </c>
      <c r="E1104" s="176" t="s">
        <v>2786</v>
      </c>
      <c r="F1104" s="176" t="s">
        <v>723</v>
      </c>
      <c r="G1104" s="176" t="s">
        <v>2896</v>
      </c>
      <c r="H1104" s="176" t="s">
        <v>23</v>
      </c>
      <c r="I1104" s="176" t="s">
        <v>2897</v>
      </c>
      <c r="J1104" s="176" t="s">
        <v>2803</v>
      </c>
      <c r="K1104" s="176" t="s">
        <v>61</v>
      </c>
      <c r="L1104" s="176" t="s">
        <v>6777</v>
      </c>
      <c r="M1104" s="177">
        <v>23628</v>
      </c>
      <c r="N1104" s="177">
        <v>23628</v>
      </c>
      <c r="O1104" s="177">
        <v>19418</v>
      </c>
      <c r="P1104" s="177">
        <v>0</v>
      </c>
      <c r="Q1104" s="177">
        <v>3893</v>
      </c>
      <c r="R1104" s="177">
        <v>553</v>
      </c>
      <c r="S1104" s="177">
        <v>79</v>
      </c>
      <c r="T1104" s="24">
        <f>IF(P1104&gt;0, ROUND(IF(IF(OR(C1104="51", C1104="52", C1104="66"), (L1104*'UNIT VALUES'!$C$26)-CALCS!P1104,0)&gt;0, IF(OR(C1104="51", C1104="52", C1104="66"), (L1104*'UNIT VALUES'!$C$26)-CALCS!P1104,0), 0), 0), ROUND(IF(IF(OR(C1104="51", C1104="52", C1104="66"), (L1104*'UNIT VALUES'!$C$26)-CALCS!O1104,0)&gt;0, IF(OR(C1104="51", C1104="52", C1104="66"), (L1104*'UNIT VALUES'!$C$26)-CALCS!O1104,0), 0), 0))</f>
        <v>21033</v>
      </c>
      <c r="U1104" s="25">
        <f>IF(C1104="22", (O1104*'UNIT VALUES'!$D$38)+(Q1104*'UNIT VALUES'!$D$39)+(S1104*'UNIT VALUES'!$D$40), (O1104*'UNIT VALUES'!$D$28)+(Q1104*'UNIT VALUES'!$D$29)+(S1104*'UNIT VALUES'!$D$30))</f>
        <v>161993.98330873071</v>
      </c>
      <c r="V1104" s="25">
        <f>IF(C1104="22",(O1104*'UNIT VALUES'!$D$41)+(Q1104*'UNIT VALUES'!$D$42)+(R1104*'UNIT VALUES'!$D$43),IF(C1104="66",(Q1104*'UNIT VALUES'!$D$31)+(T1104*'UNIT VALUES'!$D$33)+(R1104*'UNIT VALUES'!$D$34),(Q1104*'UNIT VALUES'!$D$31)+(T1104*'UNIT VALUES'!$D$32)+(R1104*'UNIT VALUES'!$D$34)))</f>
        <v>375842.12445908145</v>
      </c>
      <c r="W1104" s="25">
        <f t="shared" si="35"/>
        <v>375842</v>
      </c>
      <c r="X1104" s="30">
        <f>ROUND(IF(C1104="22", W1104*'UNIT VALUES'!$D$44, W1104*'UNIT VALUES'!$D$36), 0)</f>
        <v>328561</v>
      </c>
      <c r="Y1104" s="168">
        <f>ROUND(IF(C1104="22", IF(U1104&gt;V1104,O1104*'UNIT VALUES'!$D$38*'UNIT VALUES'!$D$44,O1104*'UNIT VALUES'!$D$41*'UNIT VALUES'!$D$44),IF(U1104&gt;V1104, O1104*'UNIT VALUES'!$D$28*'UNIT VALUES'!$D$36,0)), 0)</f>
        <v>0</v>
      </c>
      <c r="Z1104" s="168">
        <f>ROUND(IF(C1104="22", IF(U1104&gt;V1104,Q1104*'UNIT VALUES'!$D$39*'UNIT VALUES'!$D$44,Q1104*'UNIT VALUES'!$D$42*'UNIT VALUES'!$D$44), IF(U1104&gt;V1104, Q1104*'UNIT VALUES'!$D$29*'UNIT VALUES'!$D$36, Q1104*'UNIT VALUES'!$D$31*'UNIT VALUES'!$D$36)),0)</f>
        <v>57021</v>
      </c>
      <c r="AA1104" s="168">
        <f>ROUND(IF(C1104="22", IF(U1104&gt;V1104,0,R1104*'UNIT VALUES'!$D$43*'UNIT VALUES'!$D$44),IF(CALCS!U1104&gt;CALCS!V1104,0,CALCS!R1104*'UNIT VALUES'!$D$34*'UNIT VALUES'!$D$36)), 0)</f>
        <v>39577</v>
      </c>
      <c r="AB1104" s="168">
        <f>ROUND(IF(C1104="22",IF(U1104&gt;V1104,S1104*'UNIT VALUES'!$D$40*'UNIT VALUES'!$D$44,0),IF(U1104&gt;V1104,S1104*'UNIT VALUES'!$D$30*'UNIT VALUES'!$D$36)), 0)</f>
        <v>0</v>
      </c>
      <c r="AC1104" s="168">
        <f>ROUND(IF(U1104&gt;V1104,0,IF(T1104&gt;1, IF(C1104="66", T1104*'UNIT VALUES'!$D$33*'UNIT VALUES'!$D$36,T1104*'UNIT VALUES'!$D$32*'UNIT VALUES'!$D$36),0)),0)</f>
        <v>231963</v>
      </c>
      <c r="AD1104" t="str">
        <f t="shared" si="36"/>
        <v>483966</v>
      </c>
    </row>
    <row r="1105" spans="1:30" x14ac:dyDescent="0.25">
      <c r="A1105" s="176" t="s">
        <v>5069</v>
      </c>
      <c r="B1105" s="176" t="s">
        <v>2785</v>
      </c>
      <c r="C1105" s="176" t="s">
        <v>47</v>
      </c>
      <c r="D1105" s="176" t="s">
        <v>48</v>
      </c>
      <c r="E1105" s="176" t="s">
        <v>2786</v>
      </c>
      <c r="F1105" s="176" t="s">
        <v>2898</v>
      </c>
      <c r="G1105" s="176" t="s">
        <v>1396</v>
      </c>
      <c r="H1105" s="176" t="s">
        <v>23</v>
      </c>
      <c r="I1105" s="176" t="s">
        <v>539</v>
      </c>
      <c r="J1105" s="176" t="s">
        <v>2801</v>
      </c>
      <c r="K1105" s="176" t="s">
        <v>61</v>
      </c>
      <c r="L1105" s="176" t="s">
        <v>6778</v>
      </c>
      <c r="M1105" s="177">
        <v>112560</v>
      </c>
      <c r="N1105" s="177">
        <v>112560</v>
      </c>
      <c r="O1105" s="177">
        <v>153351</v>
      </c>
      <c r="P1105" s="177">
        <v>0</v>
      </c>
      <c r="Q1105" s="177">
        <v>30259</v>
      </c>
      <c r="R1105" s="177">
        <v>618</v>
      </c>
      <c r="S1105" s="177">
        <v>4448</v>
      </c>
      <c r="T1105" s="24">
        <f>IF(P1105&gt;0, ROUND(IF(IF(OR(C1105="51", C1105="52", C1105="66"), (L1105*'UNIT VALUES'!$C$26)-CALCS!P1105,0)&gt;0, IF(OR(C1105="51", C1105="52", C1105="66"), (L1105*'UNIT VALUES'!$C$26)-CALCS!P1105,0), 0), 0), ROUND(IF(IF(OR(C1105="51", C1105="52", C1105="66"), (L1105*'UNIT VALUES'!$C$26)-CALCS!O1105,0)&gt;0, IF(OR(C1105="51", C1105="52", C1105="66"), (L1105*'UNIT VALUES'!$C$26)-CALCS!O1105,0), 0), 0))</f>
        <v>0</v>
      </c>
      <c r="U1105" s="25">
        <f>IF(C1105="22", (O1105*'UNIT VALUES'!$D$38)+(Q1105*'UNIT VALUES'!$D$39)+(S1105*'UNIT VALUES'!$D$40), (O1105*'UNIT VALUES'!$D$28)+(Q1105*'UNIT VALUES'!$D$29)+(S1105*'UNIT VALUES'!$D$30))</f>
        <v>1890054.8465465591</v>
      </c>
      <c r="V1105" s="25">
        <f>IF(C1105="22",(O1105*'UNIT VALUES'!$D$41)+(Q1105*'UNIT VALUES'!$D$42)+(R1105*'UNIT VALUES'!$D$43),IF(C1105="66",(Q1105*'UNIT VALUES'!$D$31)+(T1105*'UNIT VALUES'!$D$33)+(R1105*'UNIT VALUES'!$D$34),(Q1105*'UNIT VALUES'!$D$31)+(T1105*'UNIT VALUES'!$D$32)+(R1105*'UNIT VALUES'!$D$34)))</f>
        <v>557580.27986594522</v>
      </c>
      <c r="W1105" s="25">
        <f t="shared" si="35"/>
        <v>1890055</v>
      </c>
      <c r="X1105" s="30">
        <f>ROUND(IF(C1105="22", W1105*'UNIT VALUES'!$D$44, W1105*'UNIT VALUES'!$D$36), 0)</f>
        <v>1652287</v>
      </c>
      <c r="Y1105" s="168">
        <f>ROUND(IF(C1105="22", IF(U1105&gt;V1105,O1105*'UNIT VALUES'!$D$38*'UNIT VALUES'!$D$44,O1105*'UNIT VALUES'!$D$41*'UNIT VALUES'!$D$44),IF(U1105&gt;V1105, O1105*'UNIT VALUES'!$D$28*'UNIT VALUES'!$D$36,0)), 0)</f>
        <v>278819</v>
      </c>
      <c r="Z1105" s="168">
        <f>ROUND(IF(C1105="22", IF(U1105&gt;V1105,Q1105*'UNIT VALUES'!$D$39*'UNIT VALUES'!$D$44,Q1105*'UNIT VALUES'!$D$42*'UNIT VALUES'!$D$44), IF(U1105&gt;V1105, Q1105*'UNIT VALUES'!$D$29*'UNIT VALUES'!$D$36, Q1105*'UNIT VALUES'!$D$31*'UNIT VALUES'!$D$36)),0)</f>
        <v>738680</v>
      </c>
      <c r="AA1105" s="168">
        <f>ROUND(IF(C1105="22", IF(U1105&gt;V1105,0,R1105*'UNIT VALUES'!$D$43*'UNIT VALUES'!$D$44),IF(CALCS!U1105&gt;CALCS!V1105,0,CALCS!R1105*'UNIT VALUES'!$D$34*'UNIT VALUES'!$D$36)), 0)</f>
        <v>0</v>
      </c>
      <c r="AB1105" s="168">
        <f>ROUND(IF(C1105="22",IF(U1105&gt;V1105,S1105*'UNIT VALUES'!$D$40*'UNIT VALUES'!$D$44,0),IF(U1105&gt;V1105,S1105*'UNIT VALUES'!$D$30*'UNIT VALUES'!$D$36)), 0)</f>
        <v>634788</v>
      </c>
      <c r="AC1105" s="168">
        <f>ROUND(IF(U1105&gt;V1105,0,IF(T1105&gt;1, IF(C1105="66", T1105*'UNIT VALUES'!$D$33*'UNIT VALUES'!$D$36,T1105*'UNIT VALUES'!$D$32*'UNIT VALUES'!$D$36),0)),0)</f>
        <v>0</v>
      </c>
      <c r="AD1105" t="str">
        <f t="shared" si="36"/>
        <v>484068</v>
      </c>
    </row>
    <row r="1106" spans="1:30" x14ac:dyDescent="0.25">
      <c r="A1106" s="176" t="s">
        <v>6779</v>
      </c>
      <c r="B1106" s="176" t="s">
        <v>2785</v>
      </c>
      <c r="C1106" s="176" t="s">
        <v>47</v>
      </c>
      <c r="D1106" s="176" t="s">
        <v>48</v>
      </c>
      <c r="E1106" s="176" t="s">
        <v>2786</v>
      </c>
      <c r="F1106" s="176" t="s">
        <v>2900</v>
      </c>
      <c r="G1106" s="176" t="s">
        <v>454</v>
      </c>
      <c r="H1106" s="176" t="s">
        <v>23</v>
      </c>
      <c r="I1106" s="176" t="s">
        <v>2901</v>
      </c>
      <c r="J1106" s="176" t="s">
        <v>2801</v>
      </c>
      <c r="K1106" s="176" t="s">
        <v>61</v>
      </c>
      <c r="L1106" s="176" t="s">
        <v>6780</v>
      </c>
      <c r="M1106" s="177">
        <v>0</v>
      </c>
      <c r="N1106" s="177">
        <v>0</v>
      </c>
      <c r="O1106" s="177">
        <v>113570</v>
      </c>
      <c r="P1106" s="177">
        <v>0</v>
      </c>
      <c r="Q1106" s="177">
        <v>4593</v>
      </c>
      <c r="R1106" s="177">
        <v>97</v>
      </c>
      <c r="S1106" s="177">
        <v>500</v>
      </c>
      <c r="T1106" s="24">
        <f>IF(P1106&gt;0, ROUND(IF(IF(OR(C1106="51", C1106="52", C1106="66"), (L1106*'UNIT VALUES'!$C$26)-CALCS!P1106,0)&gt;0, IF(OR(C1106="51", C1106="52", C1106="66"), (L1106*'UNIT VALUES'!$C$26)-CALCS!P1106,0), 0), 0), ROUND(IF(IF(OR(C1106="51", C1106="52", C1106="66"), (L1106*'UNIT VALUES'!$C$26)-CALCS!O1106,0)&gt;0, IF(OR(C1106="51", C1106="52", C1106="66"), (L1106*'UNIT VALUES'!$C$26)-CALCS!O1106,0), 0), 0))</f>
        <v>0</v>
      </c>
      <c r="U1106" s="25">
        <f>IF(C1106="22", (O1106*'UNIT VALUES'!$D$38)+(Q1106*'UNIT VALUES'!$D$39)+(S1106*'UNIT VALUES'!$D$40), (O1106*'UNIT VALUES'!$D$28)+(Q1106*'UNIT VALUES'!$D$29)+(S1106*'UNIT VALUES'!$D$30))</f>
        <v>446088.5823009077</v>
      </c>
      <c r="V1106" s="25">
        <f>IF(C1106="22",(O1106*'UNIT VALUES'!$D$41)+(Q1106*'UNIT VALUES'!$D$42)+(R1106*'UNIT VALUES'!$D$43),IF(C1106="66",(Q1106*'UNIT VALUES'!$D$31)+(T1106*'UNIT VALUES'!$D$33)+(R1106*'UNIT VALUES'!$D$34),(Q1106*'UNIT VALUES'!$D$31)+(T1106*'UNIT VALUES'!$D$32)+(R1106*'UNIT VALUES'!$D$34)))</f>
        <v>84896.348542659427</v>
      </c>
      <c r="W1106" s="25">
        <f t="shared" si="35"/>
        <v>446089</v>
      </c>
      <c r="X1106" s="30">
        <f>ROUND(IF(C1106="22", W1106*'UNIT VALUES'!$D$44, W1106*'UNIT VALUES'!$D$36), 0)</f>
        <v>389971</v>
      </c>
      <c r="Y1106" s="168">
        <f>ROUND(IF(C1106="22", IF(U1106&gt;V1106,O1106*'UNIT VALUES'!$D$38*'UNIT VALUES'!$D$44,O1106*'UNIT VALUES'!$D$41*'UNIT VALUES'!$D$44),IF(U1106&gt;V1106, O1106*'UNIT VALUES'!$D$28*'UNIT VALUES'!$D$36,0)), 0)</f>
        <v>206490</v>
      </c>
      <c r="Z1106" s="168">
        <f>ROUND(IF(C1106="22", IF(U1106&gt;V1106,Q1106*'UNIT VALUES'!$D$39*'UNIT VALUES'!$D$44,Q1106*'UNIT VALUES'!$D$42*'UNIT VALUES'!$D$44), IF(U1106&gt;V1106, Q1106*'UNIT VALUES'!$D$29*'UNIT VALUES'!$D$36, Q1106*'UNIT VALUES'!$D$31*'UNIT VALUES'!$D$36)),0)</f>
        <v>112124</v>
      </c>
      <c r="AA1106" s="168">
        <f>ROUND(IF(C1106="22", IF(U1106&gt;V1106,0,R1106*'UNIT VALUES'!$D$43*'UNIT VALUES'!$D$44),IF(CALCS!U1106&gt;CALCS!V1106,0,CALCS!R1106*'UNIT VALUES'!$D$34*'UNIT VALUES'!$D$36)), 0)</f>
        <v>0</v>
      </c>
      <c r="AB1106" s="168">
        <f>ROUND(IF(C1106="22",IF(U1106&gt;V1106,S1106*'UNIT VALUES'!$D$40*'UNIT VALUES'!$D$44,0),IF(U1106&gt;V1106,S1106*'UNIT VALUES'!$D$30*'UNIT VALUES'!$D$36)), 0)</f>
        <v>71357</v>
      </c>
      <c r="AC1106" s="168">
        <f>ROUND(IF(U1106&gt;V1106,0,IF(T1106&gt;1, IF(C1106="66", T1106*'UNIT VALUES'!$D$33*'UNIT VALUES'!$D$36,T1106*'UNIT VALUES'!$D$32*'UNIT VALUES'!$D$36),0)),0)</f>
        <v>0</v>
      </c>
      <c r="AD1106" t="str">
        <f t="shared" si="36"/>
        <v>484080</v>
      </c>
    </row>
    <row r="1107" spans="1:30" x14ac:dyDescent="0.25">
      <c r="A1107" s="176" t="s">
        <v>6781</v>
      </c>
      <c r="B1107" s="176" t="s">
        <v>2785</v>
      </c>
      <c r="C1107" s="176" t="s">
        <v>47</v>
      </c>
      <c r="D1107" s="176" t="s">
        <v>48</v>
      </c>
      <c r="E1107" s="176" t="s">
        <v>2786</v>
      </c>
      <c r="F1107" s="176" t="s">
        <v>4665</v>
      </c>
      <c r="G1107" s="176" t="s">
        <v>2976</v>
      </c>
      <c r="H1107" s="176" t="s">
        <v>23</v>
      </c>
      <c r="I1107" s="176" t="s">
        <v>4666</v>
      </c>
      <c r="J1107" s="176" t="s">
        <v>2798</v>
      </c>
      <c r="K1107" s="176" t="s">
        <v>3354</v>
      </c>
      <c r="L1107" s="176" t="s">
        <v>4878</v>
      </c>
      <c r="M1107" s="177">
        <v>0</v>
      </c>
      <c r="N1107" s="177">
        <v>0</v>
      </c>
      <c r="O1107" s="177">
        <v>59245</v>
      </c>
      <c r="P1107" s="177">
        <v>0</v>
      </c>
      <c r="Q1107" s="177">
        <v>4315</v>
      </c>
      <c r="R1107" s="177">
        <v>46</v>
      </c>
      <c r="S1107" s="177">
        <v>364</v>
      </c>
      <c r="T1107" s="24">
        <f>IF(P1107&gt;0, ROUND(IF(IF(OR(C1107="51", C1107="52", C1107="66"), (L1107*'UNIT VALUES'!$C$26)-CALCS!P1107,0)&gt;0, IF(OR(C1107="51", C1107="52", C1107="66"), (L1107*'UNIT VALUES'!$C$26)-CALCS!P1107,0), 0), 0), ROUND(IF(IF(OR(C1107="51", C1107="52", C1107="66"), (L1107*'UNIT VALUES'!$C$26)-CALCS!O1107,0)&gt;0, IF(OR(C1107="51", C1107="52", C1107="66"), (L1107*'UNIT VALUES'!$C$26)-CALCS!O1107,0), 0), 0))</f>
        <v>0</v>
      </c>
      <c r="U1107" s="25">
        <f>IF(C1107="22", (O1107*'UNIT VALUES'!$D$38)+(Q1107*'UNIT VALUES'!$D$39)+(S1107*'UNIT VALUES'!$D$40), (O1107*'UNIT VALUES'!$D$28)+(Q1107*'UNIT VALUES'!$D$29)+(S1107*'UNIT VALUES'!$D$30))</f>
        <v>303137.38509511424</v>
      </c>
      <c r="V1107" s="25">
        <f>IF(C1107="22",(O1107*'UNIT VALUES'!$D$41)+(Q1107*'UNIT VALUES'!$D$42)+(R1107*'UNIT VALUES'!$D$43),IF(C1107="66",(Q1107*'UNIT VALUES'!$D$31)+(T1107*'UNIT VALUES'!$D$33)+(R1107*'UNIT VALUES'!$D$34),(Q1107*'UNIT VALUES'!$D$31)+(T1107*'UNIT VALUES'!$D$32)+(R1107*'UNIT VALUES'!$D$34)))</f>
        <v>76063.25970188163</v>
      </c>
      <c r="W1107" s="25">
        <f t="shared" si="35"/>
        <v>303137</v>
      </c>
      <c r="X1107" s="30">
        <f>ROUND(IF(C1107="22", W1107*'UNIT VALUES'!$D$44, W1107*'UNIT VALUES'!$D$36), 0)</f>
        <v>265003</v>
      </c>
      <c r="Y1107" s="168">
        <f>ROUND(IF(C1107="22", IF(U1107&gt;V1107,O1107*'UNIT VALUES'!$D$38*'UNIT VALUES'!$D$44,O1107*'UNIT VALUES'!$D$41*'UNIT VALUES'!$D$44),IF(U1107&gt;V1107, O1107*'UNIT VALUES'!$D$28*'UNIT VALUES'!$D$36,0)), 0)</f>
        <v>107718</v>
      </c>
      <c r="Z1107" s="168">
        <f>ROUND(IF(C1107="22", IF(U1107&gt;V1107,Q1107*'UNIT VALUES'!$D$39*'UNIT VALUES'!$D$44,Q1107*'UNIT VALUES'!$D$42*'UNIT VALUES'!$D$44), IF(U1107&gt;V1107, Q1107*'UNIT VALUES'!$D$29*'UNIT VALUES'!$D$36, Q1107*'UNIT VALUES'!$D$31*'UNIT VALUES'!$D$36)),0)</f>
        <v>105337</v>
      </c>
      <c r="AA1107" s="168">
        <f>ROUND(IF(C1107="22", IF(U1107&gt;V1107,0,R1107*'UNIT VALUES'!$D$43*'UNIT VALUES'!$D$44),IF(CALCS!U1107&gt;CALCS!V1107,0,CALCS!R1107*'UNIT VALUES'!$D$34*'UNIT VALUES'!$D$36)), 0)</f>
        <v>0</v>
      </c>
      <c r="AB1107" s="168">
        <f>ROUND(IF(C1107="22",IF(U1107&gt;V1107,S1107*'UNIT VALUES'!$D$40*'UNIT VALUES'!$D$44,0),IF(U1107&gt;V1107,S1107*'UNIT VALUES'!$D$30*'UNIT VALUES'!$D$36)), 0)</f>
        <v>51948</v>
      </c>
      <c r="AC1107" s="168">
        <f>ROUND(IF(U1107&gt;V1107,0,IF(T1107&gt;1, IF(C1107="66", T1107*'UNIT VALUES'!$D$33*'UNIT VALUES'!$D$36,T1107*'UNIT VALUES'!$D$32*'UNIT VALUES'!$D$36),0)),0)</f>
        <v>0</v>
      </c>
      <c r="AD1107" t="str">
        <f t="shared" si="36"/>
        <v>484140</v>
      </c>
    </row>
    <row r="1108" spans="1:30" x14ac:dyDescent="0.25">
      <c r="A1108" s="176" t="s">
        <v>6782</v>
      </c>
      <c r="B1108" s="176" t="s">
        <v>2785</v>
      </c>
      <c r="C1108" s="176" t="s">
        <v>47</v>
      </c>
      <c r="D1108" s="176" t="s">
        <v>48</v>
      </c>
      <c r="E1108" s="176" t="s">
        <v>2786</v>
      </c>
      <c r="F1108" s="176" t="s">
        <v>2903</v>
      </c>
      <c r="G1108" s="176" t="s">
        <v>1161</v>
      </c>
      <c r="H1108" s="176" t="s">
        <v>23</v>
      </c>
      <c r="I1108" s="176" t="s">
        <v>2904</v>
      </c>
      <c r="J1108" s="176" t="s">
        <v>2828</v>
      </c>
      <c r="K1108" s="176" t="s">
        <v>3354</v>
      </c>
      <c r="L1108" s="176" t="s">
        <v>6783</v>
      </c>
      <c r="M1108" s="177">
        <v>25101</v>
      </c>
      <c r="N1108" s="177">
        <v>21381</v>
      </c>
      <c r="O1108" s="177">
        <v>77320</v>
      </c>
      <c r="P1108" s="177">
        <v>0</v>
      </c>
      <c r="Q1108" s="177">
        <v>25161</v>
      </c>
      <c r="R1108" s="177">
        <v>580</v>
      </c>
      <c r="S1108" s="177">
        <v>3133</v>
      </c>
      <c r="T1108" s="24">
        <f>IF(P1108&gt;0, ROUND(IF(IF(OR(C1108="51", C1108="52", C1108="66"), (L1108*'UNIT VALUES'!$C$26)-CALCS!P1108,0)&gt;0, IF(OR(C1108="51", C1108="52", C1108="66"), (L1108*'UNIT VALUES'!$C$26)-CALCS!P1108,0), 0), 0), ROUND(IF(IF(OR(C1108="51", C1108="52", C1108="66"), (L1108*'UNIT VALUES'!$C$26)-CALCS!O1108,0)&gt;0, IF(OR(C1108="51", C1108="52", C1108="66"), (L1108*'UNIT VALUES'!$C$26)-CALCS!O1108,0), 0), 0))</f>
        <v>0</v>
      </c>
      <c r="U1108" s="25">
        <f>IF(C1108="22", (O1108*'UNIT VALUES'!$D$38)+(Q1108*'UNIT VALUES'!$D$39)+(S1108*'UNIT VALUES'!$D$40), (O1108*'UNIT VALUES'!$D$28)+(Q1108*'UNIT VALUES'!$D$29)+(S1108*'UNIT VALUES'!$D$30))</f>
        <v>1374889.8678857149</v>
      </c>
      <c r="V1108" s="25">
        <f>IF(C1108="22",(O1108*'UNIT VALUES'!$D$41)+(Q1108*'UNIT VALUES'!$D$42)+(R1108*'UNIT VALUES'!$D$43),IF(C1108="66",(Q1108*'UNIT VALUES'!$D$31)+(T1108*'UNIT VALUES'!$D$33)+(R1108*'UNIT VALUES'!$D$34),(Q1108*'UNIT VALUES'!$D$31)+(T1108*'UNIT VALUES'!$D$32)+(R1108*'UNIT VALUES'!$D$34)))</f>
        <v>469052.87595799426</v>
      </c>
      <c r="W1108" s="25">
        <f t="shared" si="35"/>
        <v>1374890</v>
      </c>
      <c r="X1108" s="30">
        <f>ROUND(IF(C1108="22", W1108*'UNIT VALUES'!$D$44, W1108*'UNIT VALUES'!$D$36), 0)</f>
        <v>1201930</v>
      </c>
      <c r="Y1108" s="168">
        <f>ROUND(IF(C1108="22", IF(U1108&gt;V1108,O1108*'UNIT VALUES'!$D$38*'UNIT VALUES'!$D$44,O1108*'UNIT VALUES'!$D$41*'UNIT VALUES'!$D$44),IF(U1108&gt;V1108, O1108*'UNIT VALUES'!$D$28*'UNIT VALUES'!$D$36,0)), 0)</f>
        <v>140582</v>
      </c>
      <c r="Z1108" s="168">
        <f>ROUND(IF(C1108="22", IF(U1108&gt;V1108,Q1108*'UNIT VALUES'!$D$39*'UNIT VALUES'!$D$44,Q1108*'UNIT VALUES'!$D$42*'UNIT VALUES'!$D$44), IF(U1108&gt;V1108, Q1108*'UNIT VALUES'!$D$29*'UNIT VALUES'!$D$36, Q1108*'UNIT VALUES'!$D$31*'UNIT VALUES'!$D$36)),0)</f>
        <v>614228</v>
      </c>
      <c r="AA1108" s="168">
        <f>ROUND(IF(C1108="22", IF(U1108&gt;V1108,0,R1108*'UNIT VALUES'!$D$43*'UNIT VALUES'!$D$44),IF(CALCS!U1108&gt;CALCS!V1108,0,CALCS!R1108*'UNIT VALUES'!$D$34*'UNIT VALUES'!$D$36)), 0)</f>
        <v>0</v>
      </c>
      <c r="AB1108" s="168">
        <f>ROUND(IF(C1108="22",IF(U1108&gt;V1108,S1108*'UNIT VALUES'!$D$40*'UNIT VALUES'!$D$44,0),IF(U1108&gt;V1108,S1108*'UNIT VALUES'!$D$30*'UNIT VALUES'!$D$36)), 0)</f>
        <v>447120</v>
      </c>
      <c r="AC1108" s="168">
        <f>ROUND(IF(U1108&gt;V1108,0,IF(T1108&gt;1, IF(C1108="66", T1108*'UNIT VALUES'!$D$33*'UNIT VALUES'!$D$36,T1108*'UNIT VALUES'!$D$32*'UNIT VALUES'!$D$36),0)),0)</f>
        <v>0</v>
      </c>
      <c r="AD1108" t="str">
        <f t="shared" si="36"/>
        <v>484146</v>
      </c>
    </row>
    <row r="1109" spans="1:30" x14ac:dyDescent="0.25">
      <c r="A1109" s="176" t="s">
        <v>6784</v>
      </c>
      <c r="B1109" s="176" t="s">
        <v>2785</v>
      </c>
      <c r="C1109" s="176" t="s">
        <v>27</v>
      </c>
      <c r="D1109" s="176" t="s">
        <v>28</v>
      </c>
      <c r="E1109" s="176" t="s">
        <v>2786</v>
      </c>
      <c r="F1109" s="176" t="s">
        <v>2906</v>
      </c>
      <c r="G1109" s="176" t="s">
        <v>22</v>
      </c>
      <c r="H1109" s="176" t="s">
        <v>23</v>
      </c>
      <c r="I1109" s="176" t="s">
        <v>2907</v>
      </c>
      <c r="J1109" s="176" t="s">
        <v>2791</v>
      </c>
      <c r="K1109" s="176" t="s">
        <v>3353</v>
      </c>
      <c r="L1109" s="176" t="s">
        <v>6785</v>
      </c>
      <c r="M1109" s="177">
        <v>72331</v>
      </c>
      <c r="N1109" s="177">
        <v>72331</v>
      </c>
      <c r="O1109" s="177">
        <v>286057</v>
      </c>
      <c r="P1109" s="177">
        <v>0</v>
      </c>
      <c r="Q1109" s="177">
        <v>20626</v>
      </c>
      <c r="R1109" s="177">
        <v>382</v>
      </c>
      <c r="S1109" s="177">
        <v>2076</v>
      </c>
      <c r="T1109" s="24">
        <f>IF(P1109&gt;0, ROUND(IF(IF(OR(C1109="51", C1109="52", C1109="66"), (L1109*'UNIT VALUES'!$C$26)-CALCS!P1109,0)&gt;0, IF(OR(C1109="51", C1109="52", C1109="66"), (L1109*'UNIT VALUES'!$C$26)-CALCS!P1109,0), 0), 0), ROUND(IF(IF(OR(C1109="51", C1109="52", C1109="66"), (L1109*'UNIT VALUES'!$C$26)-CALCS!O1109,0)&gt;0, IF(OR(C1109="51", C1109="52", C1109="66"), (L1109*'UNIT VALUES'!$C$26)-CALCS!O1109,0), 0), 0))</f>
        <v>0</v>
      </c>
      <c r="U1109" s="25">
        <f>IF(C1109="22", (O1109*'UNIT VALUES'!$D$38)+(Q1109*'UNIT VALUES'!$D$39)+(S1109*'UNIT VALUES'!$D$40), (O1109*'UNIT VALUES'!$D$28)+(Q1109*'UNIT VALUES'!$D$29)+(S1109*'UNIT VALUES'!$D$30))</f>
        <v>1509830.6468796697</v>
      </c>
      <c r="V1109" s="25">
        <f>IF(C1109="22",(O1109*'UNIT VALUES'!$D$41)+(Q1109*'UNIT VALUES'!$D$42)+(R1109*'UNIT VALUES'!$D$43),IF(C1109="66",(Q1109*'UNIT VALUES'!$D$31)+(T1109*'UNIT VALUES'!$D$33)+(R1109*'UNIT VALUES'!$D$34),(Q1109*'UNIT VALUES'!$D$31)+(T1109*'UNIT VALUES'!$D$32)+(R1109*'UNIT VALUES'!$D$34)))</f>
        <v>376859.72185532004</v>
      </c>
      <c r="W1109" s="25">
        <f t="shared" si="35"/>
        <v>1509831</v>
      </c>
      <c r="X1109" s="30">
        <f>ROUND(IF(C1109="22", W1109*'UNIT VALUES'!$D$44, W1109*'UNIT VALUES'!$D$36), 0)</f>
        <v>1319895</v>
      </c>
      <c r="Y1109" s="168">
        <f>ROUND(IF(C1109="22", IF(U1109&gt;V1109,O1109*'UNIT VALUES'!$D$38*'UNIT VALUES'!$D$44,O1109*'UNIT VALUES'!$D$41*'UNIT VALUES'!$D$44),IF(U1109&gt;V1109, O1109*'UNIT VALUES'!$D$28*'UNIT VALUES'!$D$36,0)), 0)</f>
        <v>520103</v>
      </c>
      <c r="Z1109" s="168">
        <f>ROUND(IF(C1109="22", IF(U1109&gt;V1109,Q1109*'UNIT VALUES'!$D$39*'UNIT VALUES'!$D$44,Q1109*'UNIT VALUES'!$D$42*'UNIT VALUES'!$D$44), IF(U1109&gt;V1109, Q1109*'UNIT VALUES'!$D$29*'UNIT VALUES'!$D$36, Q1109*'UNIT VALUES'!$D$31*'UNIT VALUES'!$D$36)),0)</f>
        <v>503520</v>
      </c>
      <c r="AA1109" s="168">
        <f>ROUND(IF(C1109="22", IF(U1109&gt;V1109,0,R1109*'UNIT VALUES'!$D$43*'UNIT VALUES'!$D$44),IF(CALCS!U1109&gt;CALCS!V1109,0,CALCS!R1109*'UNIT VALUES'!$D$34*'UNIT VALUES'!$D$36)), 0)</f>
        <v>0</v>
      </c>
      <c r="AB1109" s="168">
        <f>ROUND(IF(C1109="22",IF(U1109&gt;V1109,S1109*'UNIT VALUES'!$D$40*'UNIT VALUES'!$D$44,0),IF(U1109&gt;V1109,S1109*'UNIT VALUES'!$D$30*'UNIT VALUES'!$D$36)), 0)</f>
        <v>296272</v>
      </c>
      <c r="AC1109" s="168">
        <f>ROUND(IF(U1109&gt;V1109,0,IF(T1109&gt;1, IF(C1109="66", T1109*'UNIT VALUES'!$D$33*'UNIT VALUES'!$D$36,T1109*'UNIT VALUES'!$D$32*'UNIT VALUES'!$D$36),0)),0)</f>
        <v>0</v>
      </c>
      <c r="AD1109" t="str">
        <f t="shared" si="36"/>
        <v>484206</v>
      </c>
    </row>
    <row r="1110" spans="1:30" x14ac:dyDescent="0.25">
      <c r="A1110" s="176" t="s">
        <v>6786</v>
      </c>
      <c r="B1110" s="176" t="s">
        <v>2785</v>
      </c>
      <c r="C1110" s="176" t="s">
        <v>27</v>
      </c>
      <c r="D1110" s="176" t="s">
        <v>28</v>
      </c>
      <c r="E1110" s="176" t="s">
        <v>2786</v>
      </c>
      <c r="F1110" s="176" t="s">
        <v>2909</v>
      </c>
      <c r="G1110" s="176" t="s">
        <v>22</v>
      </c>
      <c r="H1110" s="176" t="s">
        <v>23</v>
      </c>
      <c r="I1110" s="176" t="s">
        <v>2910</v>
      </c>
      <c r="J1110" s="176" t="s">
        <v>2803</v>
      </c>
      <c r="K1110" s="176" t="s">
        <v>61</v>
      </c>
      <c r="L1110" s="176" t="s">
        <v>6787</v>
      </c>
      <c r="M1110" s="177">
        <v>63053</v>
      </c>
      <c r="N1110" s="177">
        <v>61251</v>
      </c>
      <c r="O1110" s="177">
        <v>55427</v>
      </c>
      <c r="P1110" s="177">
        <v>0</v>
      </c>
      <c r="Q1110" s="177">
        <v>14751</v>
      </c>
      <c r="R1110" s="177">
        <v>1976</v>
      </c>
      <c r="S1110" s="177">
        <v>1101</v>
      </c>
      <c r="T1110" s="24">
        <f>IF(P1110&gt;0, ROUND(IF(IF(OR(C1110="51", C1110="52", C1110="66"), (L1110*'UNIT VALUES'!$C$26)-CALCS!P1110,0)&gt;0, IF(OR(C1110="51", C1110="52", C1110="66"), (L1110*'UNIT VALUES'!$C$26)-CALCS!P1110,0), 0), 0), ROUND(IF(IF(OR(C1110="51", C1110="52", C1110="66"), (L1110*'UNIT VALUES'!$C$26)-CALCS!O1110,0)&gt;0, IF(OR(C1110="51", C1110="52", C1110="66"), (L1110*'UNIT VALUES'!$C$26)-CALCS!O1110,0), 0), 0))</f>
        <v>65051</v>
      </c>
      <c r="U1110" s="25">
        <f>IF(C1110="22", (O1110*'UNIT VALUES'!$D$38)+(Q1110*'UNIT VALUES'!$D$39)+(S1110*'UNIT VALUES'!$D$40), (O1110*'UNIT VALUES'!$D$28)+(Q1110*'UNIT VALUES'!$D$29)+(S1110*'UNIT VALUES'!$D$30))</f>
        <v>706935.2542379935</v>
      </c>
      <c r="V1110" s="25">
        <f>IF(C1110="22",(O1110*'UNIT VALUES'!$D$41)+(Q1110*'UNIT VALUES'!$D$42)+(R1110*'UNIT VALUES'!$D$43),IF(C1110="66",(Q1110*'UNIT VALUES'!$D$31)+(T1110*'UNIT VALUES'!$D$33)+(R1110*'UNIT VALUES'!$D$34),(Q1110*'UNIT VALUES'!$D$31)+(T1110*'UNIT VALUES'!$D$32)+(R1110*'UNIT VALUES'!$D$34)))</f>
        <v>1229574.8599626662</v>
      </c>
      <c r="W1110" s="25">
        <f t="shared" si="35"/>
        <v>1229575</v>
      </c>
      <c r="X1110" s="30">
        <f>ROUND(IF(C1110="22", W1110*'UNIT VALUES'!$D$44, W1110*'UNIT VALUES'!$D$36), 0)</f>
        <v>1074895</v>
      </c>
      <c r="Y1110" s="168">
        <f>ROUND(IF(C1110="22", IF(U1110&gt;V1110,O1110*'UNIT VALUES'!$D$38*'UNIT VALUES'!$D$44,O1110*'UNIT VALUES'!$D$41*'UNIT VALUES'!$D$44),IF(U1110&gt;V1110, O1110*'UNIT VALUES'!$D$28*'UNIT VALUES'!$D$36,0)), 0)</f>
        <v>0</v>
      </c>
      <c r="Z1110" s="168">
        <f>ROUND(IF(C1110="22", IF(U1110&gt;V1110,Q1110*'UNIT VALUES'!$D$39*'UNIT VALUES'!$D$44,Q1110*'UNIT VALUES'!$D$42*'UNIT VALUES'!$D$44), IF(U1110&gt;V1110, Q1110*'UNIT VALUES'!$D$29*'UNIT VALUES'!$D$36, Q1110*'UNIT VALUES'!$D$31*'UNIT VALUES'!$D$36)),0)</f>
        <v>216060</v>
      </c>
      <c r="AA1110" s="168">
        <f>ROUND(IF(C1110="22", IF(U1110&gt;V1110,0,R1110*'UNIT VALUES'!$D$43*'UNIT VALUES'!$D$44),IF(CALCS!U1110&gt;CALCS!V1110,0,CALCS!R1110*'UNIT VALUES'!$D$34*'UNIT VALUES'!$D$36)), 0)</f>
        <v>141419</v>
      </c>
      <c r="AB1110" s="168">
        <f>ROUND(IF(C1110="22",IF(U1110&gt;V1110,S1110*'UNIT VALUES'!$D$40*'UNIT VALUES'!$D$44,0),IF(U1110&gt;V1110,S1110*'UNIT VALUES'!$D$30*'UNIT VALUES'!$D$36)), 0)</f>
        <v>0</v>
      </c>
      <c r="AC1110" s="168">
        <f>ROUND(IF(U1110&gt;V1110,0,IF(T1110&gt;1, IF(C1110="66", T1110*'UNIT VALUES'!$D$33*'UNIT VALUES'!$D$36,T1110*'UNIT VALUES'!$D$32*'UNIT VALUES'!$D$36),0)),0)</f>
        <v>717416</v>
      </c>
      <c r="AD1110" t="str">
        <f t="shared" si="36"/>
        <v>484248</v>
      </c>
    </row>
    <row r="1111" spans="1:30" x14ac:dyDescent="0.25">
      <c r="A1111" s="176" t="s">
        <v>6788</v>
      </c>
      <c r="B1111" s="176" t="s">
        <v>2785</v>
      </c>
      <c r="C1111" s="176" t="s">
        <v>27</v>
      </c>
      <c r="D1111" s="176" t="s">
        <v>28</v>
      </c>
      <c r="E1111" s="176" t="s">
        <v>2786</v>
      </c>
      <c r="F1111" s="176" t="s">
        <v>2912</v>
      </c>
      <c r="G1111" s="176" t="s">
        <v>22</v>
      </c>
      <c r="H1111" s="176" t="s">
        <v>23</v>
      </c>
      <c r="I1111" s="176" t="s">
        <v>2913</v>
      </c>
      <c r="J1111" s="176" t="s">
        <v>2798</v>
      </c>
      <c r="K1111" s="176" t="s">
        <v>3354</v>
      </c>
      <c r="L1111" s="176" t="s">
        <v>1018</v>
      </c>
      <c r="M1111" s="177">
        <v>0</v>
      </c>
      <c r="N1111" s="177">
        <v>0</v>
      </c>
      <c r="O1111" s="177">
        <v>120892</v>
      </c>
      <c r="P1111" s="177">
        <v>0</v>
      </c>
      <c r="Q1111" s="177">
        <v>10932</v>
      </c>
      <c r="R1111" s="177">
        <v>128</v>
      </c>
      <c r="S1111" s="177">
        <v>1315</v>
      </c>
      <c r="T1111" s="24">
        <f>IF(P1111&gt;0, ROUND(IF(IF(OR(C1111="51", C1111="52", C1111="66"), (L1111*'UNIT VALUES'!$C$26)-CALCS!P1111,0)&gt;0, IF(OR(C1111="51", C1111="52", C1111="66"), (L1111*'UNIT VALUES'!$C$26)-CALCS!P1111,0), 0), 0), ROUND(IF(IF(OR(C1111="51", C1111="52", C1111="66"), (L1111*'UNIT VALUES'!$C$26)-CALCS!O1111,0)&gt;0, IF(OR(C1111="51", C1111="52", C1111="66"), (L1111*'UNIT VALUES'!$C$26)-CALCS!O1111,0), 0), 0))</f>
        <v>0</v>
      </c>
      <c r="U1111" s="25">
        <f>IF(C1111="22", (O1111*'UNIT VALUES'!$D$38)+(Q1111*'UNIT VALUES'!$D$39)+(S1111*'UNIT VALUES'!$D$40), (O1111*'UNIT VALUES'!$D$28)+(Q1111*'UNIT VALUES'!$D$29)+(S1111*'UNIT VALUES'!$D$30))</f>
        <v>771381.11333669396</v>
      </c>
      <c r="V1111" s="25">
        <f>IF(C1111="22",(O1111*'UNIT VALUES'!$D$41)+(Q1111*'UNIT VALUES'!$D$42)+(R1111*'UNIT VALUES'!$D$43),IF(C1111="66",(Q1111*'UNIT VALUES'!$D$31)+(T1111*'UNIT VALUES'!$D$33)+(R1111*'UNIT VALUES'!$D$34),(Q1111*'UNIT VALUES'!$D$31)+(T1111*'UNIT VALUES'!$D$32)+(R1111*'UNIT VALUES'!$D$34)))</f>
        <v>193643.50531837344</v>
      </c>
      <c r="W1111" s="25">
        <f t="shared" si="35"/>
        <v>771381</v>
      </c>
      <c r="X1111" s="30">
        <f>ROUND(IF(C1111="22", W1111*'UNIT VALUES'!$D$44, W1111*'UNIT VALUES'!$D$36), 0)</f>
        <v>674342</v>
      </c>
      <c r="Y1111" s="168">
        <f>ROUND(IF(C1111="22", IF(U1111&gt;V1111,O1111*'UNIT VALUES'!$D$38*'UNIT VALUES'!$D$44,O1111*'UNIT VALUES'!$D$41*'UNIT VALUES'!$D$44),IF(U1111&gt;V1111, O1111*'UNIT VALUES'!$D$28*'UNIT VALUES'!$D$36,0)), 0)</f>
        <v>219803</v>
      </c>
      <c r="Z1111" s="168">
        <f>ROUND(IF(C1111="22", IF(U1111&gt;V1111,Q1111*'UNIT VALUES'!$D$39*'UNIT VALUES'!$D$44,Q1111*'UNIT VALUES'!$D$42*'UNIT VALUES'!$D$44), IF(U1111&gt;V1111, Q1111*'UNIT VALUES'!$D$29*'UNIT VALUES'!$D$36, Q1111*'UNIT VALUES'!$D$31*'UNIT VALUES'!$D$36)),0)</f>
        <v>266871</v>
      </c>
      <c r="AA1111" s="168">
        <f>ROUND(IF(C1111="22", IF(U1111&gt;V1111,0,R1111*'UNIT VALUES'!$D$43*'UNIT VALUES'!$D$44),IF(CALCS!U1111&gt;CALCS!V1111,0,CALCS!R1111*'UNIT VALUES'!$D$34*'UNIT VALUES'!$D$36)), 0)</f>
        <v>0</v>
      </c>
      <c r="AB1111" s="168">
        <f>ROUND(IF(C1111="22",IF(U1111&gt;V1111,S1111*'UNIT VALUES'!$D$40*'UNIT VALUES'!$D$44,0),IF(U1111&gt;V1111,S1111*'UNIT VALUES'!$D$30*'UNIT VALUES'!$D$36)), 0)</f>
        <v>187668</v>
      </c>
      <c r="AC1111" s="168">
        <f>ROUND(IF(U1111&gt;V1111,0,IF(T1111&gt;1, IF(C1111="66", T1111*'UNIT VALUES'!$D$33*'UNIT VALUES'!$D$36,T1111*'UNIT VALUES'!$D$32*'UNIT VALUES'!$D$36),0)),0)</f>
        <v>0</v>
      </c>
      <c r="AD1111" t="str">
        <f t="shared" si="36"/>
        <v>484674</v>
      </c>
    </row>
    <row r="1112" spans="1:30" x14ac:dyDescent="0.25">
      <c r="A1112" s="176" t="s">
        <v>6789</v>
      </c>
      <c r="B1112" s="176" t="s">
        <v>2785</v>
      </c>
      <c r="C1112" s="176" t="s">
        <v>47</v>
      </c>
      <c r="D1112" s="176" t="s">
        <v>48</v>
      </c>
      <c r="E1112" s="176" t="s">
        <v>2786</v>
      </c>
      <c r="F1112" s="176" t="s">
        <v>2915</v>
      </c>
      <c r="G1112" s="176" t="s">
        <v>322</v>
      </c>
      <c r="H1112" s="176" t="s">
        <v>23</v>
      </c>
      <c r="I1112" s="176" t="s">
        <v>2916</v>
      </c>
      <c r="J1112" s="176" t="s">
        <v>2791</v>
      </c>
      <c r="K1112" s="176" t="s">
        <v>3353</v>
      </c>
      <c r="L1112" s="176" t="s">
        <v>6790</v>
      </c>
      <c r="M1112" s="177">
        <v>7522</v>
      </c>
      <c r="N1112" s="177">
        <v>7522</v>
      </c>
      <c r="O1112" s="177">
        <v>61999</v>
      </c>
      <c r="P1112" s="177">
        <v>0</v>
      </c>
      <c r="Q1112" s="177">
        <v>3953</v>
      </c>
      <c r="R1112" s="177">
        <v>24</v>
      </c>
      <c r="S1112" s="177">
        <v>258</v>
      </c>
      <c r="T1112" s="24">
        <f>IF(P1112&gt;0, ROUND(IF(IF(OR(C1112="51", C1112="52", C1112="66"), (L1112*'UNIT VALUES'!$C$26)-CALCS!P1112,0)&gt;0, IF(OR(C1112="51", C1112="52", C1112="66"), (L1112*'UNIT VALUES'!$C$26)-CALCS!P1112,0), 0), 0), ROUND(IF(IF(OR(C1112="51", C1112="52", C1112="66"), (L1112*'UNIT VALUES'!$C$26)-CALCS!O1112,0)&gt;0, IF(OR(C1112="51", C1112="52", C1112="66"), (L1112*'UNIT VALUES'!$C$26)-CALCS!O1112,0), 0), 0))</f>
        <v>0</v>
      </c>
      <c r="U1112" s="25">
        <f>IF(C1112="22", (O1112*'UNIT VALUES'!$D$38)+(Q1112*'UNIT VALUES'!$D$39)+(S1112*'UNIT VALUES'!$D$40), (O1112*'UNIT VALUES'!$D$28)+(Q1112*'UNIT VALUES'!$D$29)+(S1112*'UNIT VALUES'!$D$30))</f>
        <v>281451.93102289573</v>
      </c>
      <c r="V1112" s="25">
        <f>IF(C1112="22",(O1112*'UNIT VALUES'!$D$41)+(Q1112*'UNIT VALUES'!$D$42)+(R1112*'UNIT VALUES'!$D$43),IF(C1112="66",(Q1112*'UNIT VALUES'!$D$31)+(T1112*'UNIT VALUES'!$D$33)+(R1112*'UNIT VALUES'!$D$34),(Q1112*'UNIT VALUES'!$D$31)+(T1112*'UNIT VALUES'!$D$32)+(R1112*'UNIT VALUES'!$D$34)))</f>
        <v>68196.909202029565</v>
      </c>
      <c r="W1112" s="25">
        <f t="shared" si="35"/>
        <v>281452</v>
      </c>
      <c r="X1112" s="30">
        <f>ROUND(IF(C1112="22", W1112*'UNIT VALUES'!$D$44, W1112*'UNIT VALUES'!$D$36), 0)</f>
        <v>246046</v>
      </c>
      <c r="Y1112" s="168">
        <f>ROUND(IF(C1112="22", IF(U1112&gt;V1112,O1112*'UNIT VALUES'!$D$38*'UNIT VALUES'!$D$44,O1112*'UNIT VALUES'!$D$41*'UNIT VALUES'!$D$44),IF(U1112&gt;V1112, O1112*'UNIT VALUES'!$D$28*'UNIT VALUES'!$D$36,0)), 0)</f>
        <v>112725</v>
      </c>
      <c r="Z1112" s="168">
        <f>ROUND(IF(C1112="22", IF(U1112&gt;V1112,Q1112*'UNIT VALUES'!$D$39*'UNIT VALUES'!$D$44,Q1112*'UNIT VALUES'!$D$42*'UNIT VALUES'!$D$44), IF(U1112&gt;V1112, Q1112*'UNIT VALUES'!$D$29*'UNIT VALUES'!$D$36, Q1112*'UNIT VALUES'!$D$31*'UNIT VALUES'!$D$36)),0)</f>
        <v>96500</v>
      </c>
      <c r="AA1112" s="168">
        <f>ROUND(IF(C1112="22", IF(U1112&gt;V1112,0,R1112*'UNIT VALUES'!$D$43*'UNIT VALUES'!$D$44),IF(CALCS!U1112&gt;CALCS!V1112,0,CALCS!R1112*'UNIT VALUES'!$D$34*'UNIT VALUES'!$D$36)), 0)</f>
        <v>0</v>
      </c>
      <c r="AB1112" s="168">
        <f>ROUND(IF(C1112="22",IF(U1112&gt;V1112,S1112*'UNIT VALUES'!$D$40*'UNIT VALUES'!$D$44,0),IF(U1112&gt;V1112,S1112*'UNIT VALUES'!$D$30*'UNIT VALUES'!$D$36)), 0)</f>
        <v>36820</v>
      </c>
      <c r="AC1112" s="168">
        <f>ROUND(IF(U1112&gt;V1112,0,IF(T1112&gt;1, IF(C1112="66", T1112*'UNIT VALUES'!$D$33*'UNIT VALUES'!$D$36,T1112*'UNIT VALUES'!$D$32*'UNIT VALUES'!$D$36),0)),0)</f>
        <v>0</v>
      </c>
      <c r="AD1112" t="str">
        <f t="shared" si="36"/>
        <v>484686</v>
      </c>
    </row>
    <row r="1113" spans="1:30" x14ac:dyDescent="0.25">
      <c r="A1113" s="176" t="s">
        <v>6791</v>
      </c>
      <c r="B1113" s="176" t="s">
        <v>2785</v>
      </c>
      <c r="C1113" s="176" t="s">
        <v>27</v>
      </c>
      <c r="D1113" s="176" t="s">
        <v>28</v>
      </c>
      <c r="E1113" s="176" t="s">
        <v>2786</v>
      </c>
      <c r="F1113" s="176" t="s">
        <v>2918</v>
      </c>
      <c r="G1113" s="176" t="s">
        <v>2919</v>
      </c>
      <c r="H1113" s="176" t="s">
        <v>23</v>
      </c>
      <c r="I1113" s="176" t="s">
        <v>2920</v>
      </c>
      <c r="J1113" s="176" t="s">
        <v>2921</v>
      </c>
      <c r="K1113" s="176" t="s">
        <v>3353</v>
      </c>
      <c r="L1113" s="176" t="s">
        <v>6792</v>
      </c>
      <c r="M1113" s="177">
        <v>73240</v>
      </c>
      <c r="N1113" s="177">
        <v>73240</v>
      </c>
      <c r="O1113" s="177">
        <v>100702</v>
      </c>
      <c r="P1113" s="177">
        <v>0</v>
      </c>
      <c r="Q1113" s="177">
        <v>14740</v>
      </c>
      <c r="R1113" s="177">
        <v>2106</v>
      </c>
      <c r="S1113" s="177">
        <v>1099</v>
      </c>
      <c r="T1113" s="24">
        <f>IF(P1113&gt;0, ROUND(IF(IF(OR(C1113="51", C1113="52", C1113="66"), (L1113*'UNIT VALUES'!$C$26)-CALCS!P1113,0)&gt;0, IF(OR(C1113="51", C1113="52", C1113="66"), (L1113*'UNIT VALUES'!$C$26)-CALCS!P1113,0), 0), 0), ROUND(IF(IF(OR(C1113="51", C1113="52", C1113="66"), (L1113*'UNIT VALUES'!$C$26)-CALCS!O1113,0)&gt;0, IF(OR(C1113="51", C1113="52", C1113="66"), (L1113*'UNIT VALUES'!$C$26)-CALCS!O1113,0), 0), 0))</f>
        <v>0</v>
      </c>
      <c r="U1113" s="25">
        <f>IF(C1113="22", (O1113*'UNIT VALUES'!$D$38)+(Q1113*'UNIT VALUES'!$D$39)+(S1113*'UNIT VALUES'!$D$40), (O1113*'UNIT VALUES'!$D$28)+(Q1113*'UNIT VALUES'!$D$29)+(S1113*'UNIT VALUES'!$D$30))</f>
        <v>800465.34169313917</v>
      </c>
      <c r="V1113" s="25">
        <f>IF(C1113="22",(O1113*'UNIT VALUES'!$D$41)+(Q1113*'UNIT VALUES'!$D$42)+(R1113*'UNIT VALUES'!$D$43),IF(C1113="66",(Q1113*'UNIT VALUES'!$D$31)+(T1113*'UNIT VALUES'!$D$33)+(R1113*'UNIT VALUES'!$D$34),(Q1113*'UNIT VALUES'!$D$31)+(T1113*'UNIT VALUES'!$D$32)+(R1113*'UNIT VALUES'!$D$34)))</f>
        <v>419379.50645921228</v>
      </c>
      <c r="W1113" s="25">
        <f t="shared" si="35"/>
        <v>800465</v>
      </c>
      <c r="X1113" s="30">
        <f>ROUND(IF(C1113="22", W1113*'UNIT VALUES'!$D$44, W1113*'UNIT VALUES'!$D$36), 0)</f>
        <v>699767</v>
      </c>
      <c r="Y1113" s="168">
        <f>ROUND(IF(C1113="22", IF(U1113&gt;V1113,O1113*'UNIT VALUES'!$D$38*'UNIT VALUES'!$D$44,O1113*'UNIT VALUES'!$D$41*'UNIT VALUES'!$D$44),IF(U1113&gt;V1113, O1113*'UNIT VALUES'!$D$28*'UNIT VALUES'!$D$36,0)), 0)</f>
        <v>183094</v>
      </c>
      <c r="Z1113" s="168">
        <f>ROUND(IF(C1113="22", IF(U1113&gt;V1113,Q1113*'UNIT VALUES'!$D$39*'UNIT VALUES'!$D$44,Q1113*'UNIT VALUES'!$D$42*'UNIT VALUES'!$D$44), IF(U1113&gt;V1113, Q1113*'UNIT VALUES'!$D$29*'UNIT VALUES'!$D$36, Q1113*'UNIT VALUES'!$D$31*'UNIT VALUES'!$D$36)),0)</f>
        <v>359831</v>
      </c>
      <c r="AA1113" s="168">
        <f>ROUND(IF(C1113="22", IF(U1113&gt;V1113,0,R1113*'UNIT VALUES'!$D$43*'UNIT VALUES'!$D$44),IF(CALCS!U1113&gt;CALCS!V1113,0,CALCS!R1113*'UNIT VALUES'!$D$34*'UNIT VALUES'!$D$36)), 0)</f>
        <v>0</v>
      </c>
      <c r="AB1113" s="168">
        <f>ROUND(IF(C1113="22",IF(U1113&gt;V1113,S1113*'UNIT VALUES'!$D$40*'UNIT VALUES'!$D$44,0),IF(U1113&gt;V1113,S1113*'UNIT VALUES'!$D$30*'UNIT VALUES'!$D$36)), 0)</f>
        <v>156842</v>
      </c>
      <c r="AC1113" s="168">
        <f>ROUND(IF(U1113&gt;V1113,0,IF(T1113&gt;1, IF(C1113="66", T1113*'UNIT VALUES'!$D$33*'UNIT VALUES'!$D$36,T1113*'UNIT VALUES'!$D$32*'UNIT VALUES'!$D$36),0)),0)</f>
        <v>0</v>
      </c>
      <c r="AD1113" t="str">
        <f t="shared" si="36"/>
        <v>484752</v>
      </c>
    </row>
    <row r="1114" spans="1:30" x14ac:dyDescent="0.25">
      <c r="A1114" s="176" t="s">
        <v>6793</v>
      </c>
      <c r="B1114" s="176" t="s">
        <v>2785</v>
      </c>
      <c r="C1114" s="176" t="s">
        <v>27</v>
      </c>
      <c r="D1114" s="176" t="s">
        <v>28</v>
      </c>
      <c r="E1114" s="176" t="s">
        <v>2786</v>
      </c>
      <c r="F1114" s="176" t="s">
        <v>2923</v>
      </c>
      <c r="G1114" s="176" t="s">
        <v>22</v>
      </c>
      <c r="H1114" s="176" t="s">
        <v>23</v>
      </c>
      <c r="I1114" s="176" t="s">
        <v>201</v>
      </c>
      <c r="J1114" s="176" t="s">
        <v>2891</v>
      </c>
      <c r="K1114" s="176" t="s">
        <v>3354</v>
      </c>
      <c r="L1114" s="176" t="s">
        <v>6794</v>
      </c>
      <c r="M1114" s="177">
        <v>814325</v>
      </c>
      <c r="N1114" s="177">
        <v>785880</v>
      </c>
      <c r="O1114" s="177">
        <v>1492510</v>
      </c>
      <c r="P1114" s="177">
        <v>0</v>
      </c>
      <c r="Q1114" s="177">
        <v>275642</v>
      </c>
      <c r="R1114" s="177">
        <v>30314</v>
      </c>
      <c r="S1114" s="177">
        <v>23109</v>
      </c>
      <c r="T1114" s="24">
        <f>IF(P1114&gt;0, ROUND(IF(IF(OR(C1114="51", C1114="52", C1114="66"), (L1114*'UNIT VALUES'!$C$26)-CALCS!P1114,0)&gt;0, IF(OR(C1114="51", C1114="52", C1114="66"), (L1114*'UNIT VALUES'!$C$26)-CALCS!P1114,0), 0), 0), ROUND(IF(IF(OR(C1114="51", C1114="52", C1114="66"), (L1114*'UNIT VALUES'!$C$26)-CALCS!O1114,0)&gt;0, IF(OR(C1114="51", C1114="52", C1114="66"), (L1114*'UNIT VALUES'!$C$26)-CALCS!O1114,0), 0), 0))</f>
        <v>0</v>
      </c>
      <c r="U1114" s="25">
        <f>IF(C1114="22", (O1114*'UNIT VALUES'!$D$38)+(Q1114*'UNIT VALUES'!$D$39)+(S1114*'UNIT VALUES'!$D$40), (O1114*'UNIT VALUES'!$D$28)+(Q1114*'UNIT VALUES'!$D$29)+(S1114*'UNIT VALUES'!$D$30))</f>
        <v>14573944.693903869</v>
      </c>
      <c r="V1114" s="25">
        <f>IF(C1114="22",(O1114*'UNIT VALUES'!$D$41)+(Q1114*'UNIT VALUES'!$D$42)+(R1114*'UNIT VALUES'!$D$43),IF(C1114="66",(Q1114*'UNIT VALUES'!$D$31)+(T1114*'UNIT VALUES'!$D$33)+(R1114*'UNIT VALUES'!$D$34),(Q1114*'UNIT VALUES'!$D$31)+(T1114*'UNIT VALUES'!$D$32)+(R1114*'UNIT VALUES'!$D$34)))</f>
        <v>7100075.4488579053</v>
      </c>
      <c r="W1114" s="25">
        <f t="shared" si="35"/>
        <v>14573945</v>
      </c>
      <c r="X1114" s="30">
        <f>ROUND(IF(C1114="22", W1114*'UNIT VALUES'!$D$44, W1114*'UNIT VALUES'!$D$36), 0)</f>
        <v>12740551</v>
      </c>
      <c r="Y1114" s="168">
        <f>ROUND(IF(C1114="22", IF(U1114&gt;V1114,O1114*'UNIT VALUES'!$D$38*'UNIT VALUES'!$D$44,O1114*'UNIT VALUES'!$D$41*'UNIT VALUES'!$D$44),IF(U1114&gt;V1114, O1114*'UNIT VALUES'!$D$28*'UNIT VALUES'!$D$36,0)), 0)</f>
        <v>2713649</v>
      </c>
      <c r="Z1114" s="168">
        <f>ROUND(IF(C1114="22", IF(U1114&gt;V1114,Q1114*'UNIT VALUES'!$D$39*'UNIT VALUES'!$D$44,Q1114*'UNIT VALUES'!$D$42*'UNIT VALUES'!$D$44), IF(U1114&gt;V1114, Q1114*'UNIT VALUES'!$D$29*'UNIT VALUES'!$D$36, Q1114*'UNIT VALUES'!$D$31*'UNIT VALUES'!$D$36)),0)</f>
        <v>6728944</v>
      </c>
      <c r="AA1114" s="168">
        <f>ROUND(IF(C1114="22", IF(U1114&gt;V1114,0,R1114*'UNIT VALUES'!$D$43*'UNIT VALUES'!$D$44),IF(CALCS!U1114&gt;CALCS!V1114,0,CALCS!R1114*'UNIT VALUES'!$D$34*'UNIT VALUES'!$D$36)), 0)</f>
        <v>0</v>
      </c>
      <c r="AB1114" s="168">
        <f>ROUND(IF(C1114="22",IF(U1114&gt;V1114,S1114*'UNIT VALUES'!$D$40*'UNIT VALUES'!$D$44,0),IF(U1114&gt;V1114,S1114*'UNIT VALUES'!$D$30*'UNIT VALUES'!$D$36)), 0)</f>
        <v>3297958</v>
      </c>
      <c r="AC1114" s="168">
        <f>ROUND(IF(U1114&gt;V1114,0,IF(T1114&gt;1, IF(C1114="66", T1114*'UNIT VALUES'!$D$33*'UNIT VALUES'!$D$36,T1114*'UNIT VALUES'!$D$32*'UNIT VALUES'!$D$36),0)),0)</f>
        <v>0</v>
      </c>
      <c r="AD1114" t="str">
        <f t="shared" si="36"/>
        <v>484758</v>
      </c>
    </row>
    <row r="1115" spans="1:30" x14ac:dyDescent="0.25">
      <c r="A1115" s="176" t="s">
        <v>6795</v>
      </c>
      <c r="B1115" s="176" t="s">
        <v>2785</v>
      </c>
      <c r="C1115" s="176" t="s">
        <v>47</v>
      </c>
      <c r="D1115" s="176" t="s">
        <v>48</v>
      </c>
      <c r="E1115" s="176" t="s">
        <v>2786</v>
      </c>
      <c r="F1115" s="176" t="s">
        <v>2925</v>
      </c>
      <c r="G1115" s="176" t="s">
        <v>594</v>
      </c>
      <c r="H1115" s="176" t="s">
        <v>23</v>
      </c>
      <c r="I1115" s="176" t="s">
        <v>2926</v>
      </c>
      <c r="J1115" s="176" t="s">
        <v>2806</v>
      </c>
      <c r="K1115" s="176" t="s">
        <v>3354</v>
      </c>
      <c r="L1115" s="176" t="s">
        <v>6796</v>
      </c>
      <c r="M1115" s="177">
        <v>17988</v>
      </c>
      <c r="N1115" s="177">
        <v>17988</v>
      </c>
      <c r="O1115" s="177">
        <v>24476</v>
      </c>
      <c r="P1115" s="177">
        <v>0</v>
      </c>
      <c r="Q1115" s="177">
        <v>9450</v>
      </c>
      <c r="R1115" s="177">
        <v>752</v>
      </c>
      <c r="S1115" s="177">
        <v>918</v>
      </c>
      <c r="T1115" s="24">
        <f>IF(P1115&gt;0, ROUND(IF(IF(OR(C1115="51", C1115="52", C1115="66"), (L1115*'UNIT VALUES'!$C$26)-CALCS!P1115,0)&gt;0, IF(OR(C1115="51", C1115="52", C1115="66"), (L1115*'UNIT VALUES'!$C$26)-CALCS!P1115,0), 0), 0), ROUND(IF(IF(OR(C1115="51", C1115="52", C1115="66"), (L1115*'UNIT VALUES'!$C$26)-CALCS!O1115,0)&gt;0, IF(OR(C1115="51", C1115="52", C1115="66"), (L1115*'UNIT VALUES'!$C$26)-CALCS!O1115,0), 0), 0))</f>
        <v>1467</v>
      </c>
      <c r="U1115" s="25">
        <f>IF(C1115="22", (O1115*'UNIT VALUES'!$D$38)+(Q1115*'UNIT VALUES'!$D$39)+(S1115*'UNIT VALUES'!$D$40), (O1115*'UNIT VALUES'!$D$28)+(Q1115*'UNIT VALUES'!$D$29)+(S1115*'UNIT VALUES'!$D$30))</f>
        <v>464658.59158361173</v>
      </c>
      <c r="V1115" s="25">
        <f>IF(C1115="22",(O1115*'UNIT VALUES'!$D$41)+(Q1115*'UNIT VALUES'!$D$42)+(R1115*'UNIT VALUES'!$D$43),IF(C1115="66",(Q1115*'UNIT VALUES'!$D$31)+(T1115*'UNIT VALUES'!$D$33)+(R1115*'UNIT VALUES'!$D$34),(Q1115*'UNIT VALUES'!$D$31)+(T1115*'UNIT VALUES'!$D$32)+(R1115*'UNIT VALUES'!$D$34)))</f>
        <v>238404.90276128383</v>
      </c>
      <c r="W1115" s="25">
        <f t="shared" si="35"/>
        <v>464659</v>
      </c>
      <c r="X1115" s="30">
        <f>ROUND(IF(C1115="22", W1115*'UNIT VALUES'!$D$44, W1115*'UNIT VALUES'!$D$36), 0)</f>
        <v>406205</v>
      </c>
      <c r="Y1115" s="168">
        <f>ROUND(IF(C1115="22", IF(U1115&gt;V1115,O1115*'UNIT VALUES'!$D$38*'UNIT VALUES'!$D$44,O1115*'UNIT VALUES'!$D$41*'UNIT VALUES'!$D$44),IF(U1115&gt;V1115, O1115*'UNIT VALUES'!$D$28*'UNIT VALUES'!$D$36,0)), 0)</f>
        <v>44502</v>
      </c>
      <c r="Z1115" s="168">
        <f>ROUND(IF(C1115="22", IF(U1115&gt;V1115,Q1115*'UNIT VALUES'!$D$39*'UNIT VALUES'!$D$44,Q1115*'UNIT VALUES'!$D$42*'UNIT VALUES'!$D$44), IF(U1115&gt;V1115, Q1115*'UNIT VALUES'!$D$29*'UNIT VALUES'!$D$36, Q1115*'UNIT VALUES'!$D$31*'UNIT VALUES'!$D$36)),0)</f>
        <v>230692</v>
      </c>
      <c r="AA1115" s="168">
        <f>ROUND(IF(C1115="22", IF(U1115&gt;V1115,0,R1115*'UNIT VALUES'!$D$43*'UNIT VALUES'!$D$44),IF(CALCS!U1115&gt;CALCS!V1115,0,CALCS!R1115*'UNIT VALUES'!$D$34*'UNIT VALUES'!$D$36)), 0)</f>
        <v>0</v>
      </c>
      <c r="AB1115" s="168">
        <f>ROUND(IF(C1115="22",IF(U1115&gt;V1115,S1115*'UNIT VALUES'!$D$40*'UNIT VALUES'!$D$44,0),IF(U1115&gt;V1115,S1115*'UNIT VALUES'!$D$30*'UNIT VALUES'!$D$36)), 0)</f>
        <v>131011</v>
      </c>
      <c r="AC1115" s="168">
        <f>ROUND(IF(U1115&gt;V1115,0,IF(T1115&gt;1, IF(C1115="66", T1115*'UNIT VALUES'!$D$33*'UNIT VALUES'!$D$36,T1115*'UNIT VALUES'!$D$32*'UNIT VALUES'!$D$36),0)),0)</f>
        <v>0</v>
      </c>
      <c r="AD1115" t="str">
        <f t="shared" si="36"/>
        <v>484770</v>
      </c>
    </row>
    <row r="1116" spans="1:30" x14ac:dyDescent="0.25">
      <c r="A1116" s="176" t="s">
        <v>6797</v>
      </c>
      <c r="B1116" s="176" t="s">
        <v>2785</v>
      </c>
      <c r="C1116" s="176" t="s">
        <v>47</v>
      </c>
      <c r="D1116" s="176" t="s">
        <v>48</v>
      </c>
      <c r="E1116" s="176" t="s">
        <v>2786</v>
      </c>
      <c r="F1116" s="176" t="s">
        <v>1256</v>
      </c>
      <c r="G1116" s="176" t="s">
        <v>22</v>
      </c>
      <c r="H1116" s="176" t="s">
        <v>23</v>
      </c>
      <c r="I1116" s="176" t="s">
        <v>2928</v>
      </c>
      <c r="J1116" s="176" t="s">
        <v>2798</v>
      </c>
      <c r="K1116" s="176" t="s">
        <v>3354</v>
      </c>
      <c r="L1116" s="176" t="s">
        <v>6798</v>
      </c>
      <c r="M1116" s="177">
        <v>23422</v>
      </c>
      <c r="N1116" s="177">
        <v>23420</v>
      </c>
      <c r="O1116" s="177">
        <v>61980</v>
      </c>
      <c r="P1116" s="177">
        <v>0</v>
      </c>
      <c r="Q1116" s="177">
        <v>17978</v>
      </c>
      <c r="R1116" s="177">
        <v>885</v>
      </c>
      <c r="S1116" s="177">
        <v>689</v>
      </c>
      <c r="T1116" s="24">
        <f>IF(P1116&gt;0, ROUND(IF(IF(OR(C1116="51", C1116="52", C1116="66"), (L1116*'UNIT VALUES'!$C$26)-CALCS!P1116,0)&gt;0, IF(OR(C1116="51", C1116="52", C1116="66"), (L1116*'UNIT VALUES'!$C$26)-CALCS!P1116,0), 0), 0), ROUND(IF(IF(OR(C1116="51", C1116="52", C1116="66"), (L1116*'UNIT VALUES'!$C$26)-CALCS!O1116,0)&gt;0, IF(OR(C1116="51", C1116="52", C1116="66"), (L1116*'UNIT VALUES'!$C$26)-CALCS!O1116,0), 0), 0))</f>
        <v>0</v>
      </c>
      <c r="U1116" s="25">
        <f>IF(C1116="22", (O1116*'UNIT VALUES'!$D$38)+(Q1116*'UNIT VALUES'!$D$39)+(S1116*'UNIT VALUES'!$D$40), (O1116*'UNIT VALUES'!$D$28)+(Q1116*'UNIT VALUES'!$D$29)+(S1116*'UNIT VALUES'!$D$30))</f>
        <v>743418.75756954821</v>
      </c>
      <c r="V1116" s="25">
        <f>IF(C1116="22",(O1116*'UNIT VALUES'!$D$41)+(Q1116*'UNIT VALUES'!$D$42)+(R1116*'UNIT VALUES'!$D$43),IF(C1116="66",(Q1116*'UNIT VALUES'!$D$31)+(T1116*'UNIT VALUES'!$D$33)+(R1116*'UNIT VALUES'!$D$34),(Q1116*'UNIT VALUES'!$D$31)+(T1116*'UNIT VALUES'!$D$32)+(R1116*'UNIT VALUES'!$D$34)))</f>
        <v>373671.97522239329</v>
      </c>
      <c r="W1116" s="25">
        <f t="shared" si="35"/>
        <v>743419</v>
      </c>
      <c r="X1116" s="30">
        <f>ROUND(IF(C1116="22", W1116*'UNIT VALUES'!$D$44, W1116*'UNIT VALUES'!$D$36), 0)</f>
        <v>649897</v>
      </c>
      <c r="Y1116" s="168">
        <f>ROUND(IF(C1116="22", IF(U1116&gt;V1116,O1116*'UNIT VALUES'!$D$38*'UNIT VALUES'!$D$44,O1116*'UNIT VALUES'!$D$41*'UNIT VALUES'!$D$44),IF(U1116&gt;V1116, O1116*'UNIT VALUES'!$D$28*'UNIT VALUES'!$D$36,0)), 0)</f>
        <v>112691</v>
      </c>
      <c r="Z1116" s="168">
        <f>ROUND(IF(C1116="22", IF(U1116&gt;V1116,Q1116*'UNIT VALUES'!$D$39*'UNIT VALUES'!$D$44,Q1116*'UNIT VALUES'!$D$42*'UNIT VALUES'!$D$44), IF(U1116&gt;V1116, Q1116*'UNIT VALUES'!$D$29*'UNIT VALUES'!$D$36, Q1116*'UNIT VALUES'!$D$31*'UNIT VALUES'!$D$36)),0)</f>
        <v>438877</v>
      </c>
      <c r="AA1116" s="168">
        <f>ROUND(IF(C1116="22", IF(U1116&gt;V1116,0,R1116*'UNIT VALUES'!$D$43*'UNIT VALUES'!$D$44),IF(CALCS!U1116&gt;CALCS!V1116,0,CALCS!R1116*'UNIT VALUES'!$D$34*'UNIT VALUES'!$D$36)), 0)</f>
        <v>0</v>
      </c>
      <c r="AB1116" s="168">
        <f>ROUND(IF(C1116="22",IF(U1116&gt;V1116,S1116*'UNIT VALUES'!$D$40*'UNIT VALUES'!$D$44,0),IF(U1116&gt;V1116,S1116*'UNIT VALUES'!$D$30*'UNIT VALUES'!$D$36)), 0)</f>
        <v>98329</v>
      </c>
      <c r="AC1116" s="168">
        <f>ROUND(IF(U1116&gt;V1116,0,IF(T1116&gt;1, IF(C1116="66", T1116*'UNIT VALUES'!$D$33*'UNIT VALUES'!$D$36,T1116*'UNIT VALUES'!$D$32*'UNIT VALUES'!$D$36),0)),0)</f>
        <v>0</v>
      </c>
      <c r="AD1116" t="str">
        <f t="shared" si="36"/>
        <v>484812</v>
      </c>
    </row>
    <row r="1117" spans="1:30" x14ac:dyDescent="0.25">
      <c r="A1117" s="176" t="s">
        <v>6799</v>
      </c>
      <c r="B1117" s="176" t="s">
        <v>2785</v>
      </c>
      <c r="C1117" s="176" t="s">
        <v>27</v>
      </c>
      <c r="D1117" s="176" t="s">
        <v>28</v>
      </c>
      <c r="E1117" s="176" t="s">
        <v>2786</v>
      </c>
      <c r="F1117" s="176" t="s">
        <v>2930</v>
      </c>
      <c r="G1117" s="176" t="s">
        <v>2822</v>
      </c>
      <c r="H1117" s="176" t="s">
        <v>23</v>
      </c>
      <c r="I1117" s="176" t="s">
        <v>2931</v>
      </c>
      <c r="J1117" s="176" t="s">
        <v>2824</v>
      </c>
      <c r="K1117" s="176" t="s">
        <v>3353</v>
      </c>
      <c r="L1117" s="176" t="s">
        <v>6800</v>
      </c>
      <c r="M1117" s="177">
        <v>31196</v>
      </c>
      <c r="N1117" s="177">
        <v>30413</v>
      </c>
      <c r="O1117" s="177">
        <v>41567</v>
      </c>
      <c r="P1117" s="177">
        <v>40524</v>
      </c>
      <c r="Q1117" s="177">
        <v>7747</v>
      </c>
      <c r="R1117" s="177">
        <v>1250</v>
      </c>
      <c r="S1117" s="177">
        <v>726</v>
      </c>
      <c r="T1117" s="24">
        <f>IF(P1117&gt;0, ROUND(IF(IF(OR(C1117="51", C1117="52", C1117="66"), (L1117*'UNIT VALUES'!$C$26)-CALCS!P1117,0)&gt;0, IF(OR(C1117="51", C1117="52", C1117="66"), (L1117*'UNIT VALUES'!$C$26)-CALCS!P1117,0), 0), 0), ROUND(IF(IF(OR(C1117="51", C1117="52", C1117="66"), (L1117*'UNIT VALUES'!$C$26)-CALCS!O1117,0)&gt;0, IF(OR(C1117="51", C1117="52", C1117="66"), (L1117*'UNIT VALUES'!$C$26)-CALCS!O1117,0), 0), 0))</f>
        <v>0</v>
      </c>
      <c r="U1117" s="25">
        <f>IF(C1117="22", (O1117*'UNIT VALUES'!$D$38)+(Q1117*'UNIT VALUES'!$D$39)+(S1117*'UNIT VALUES'!$D$40), (O1117*'UNIT VALUES'!$D$28)+(Q1117*'UNIT VALUES'!$D$29)+(S1117*'UNIT VALUES'!$D$30))</f>
        <v>421304.81092891766</v>
      </c>
      <c r="V1117" s="25">
        <f>IF(C1117="22",(O1117*'UNIT VALUES'!$D$41)+(Q1117*'UNIT VALUES'!$D$42)+(R1117*'UNIT VALUES'!$D$43),IF(C1117="66",(Q1117*'UNIT VALUES'!$D$31)+(T1117*'UNIT VALUES'!$D$33)+(R1117*'UNIT VALUES'!$D$34),(Q1117*'UNIT VALUES'!$D$31)+(T1117*'UNIT VALUES'!$D$32)+(R1117*'UNIT VALUES'!$D$34)))</f>
        <v>232134.19096908247</v>
      </c>
      <c r="W1117" s="25">
        <f t="shared" si="35"/>
        <v>421305</v>
      </c>
      <c r="X1117" s="30">
        <f>ROUND(IF(C1117="22", W1117*'UNIT VALUES'!$D$44, W1117*'UNIT VALUES'!$D$36), 0)</f>
        <v>368305</v>
      </c>
      <c r="Y1117" s="168">
        <f>ROUND(IF(C1117="22", IF(U1117&gt;V1117,O1117*'UNIT VALUES'!$D$38*'UNIT VALUES'!$D$44,O1117*'UNIT VALUES'!$D$41*'UNIT VALUES'!$D$44),IF(U1117&gt;V1117, O1117*'UNIT VALUES'!$D$28*'UNIT VALUES'!$D$36,0)), 0)</f>
        <v>75576</v>
      </c>
      <c r="Z1117" s="168">
        <f>ROUND(IF(C1117="22", IF(U1117&gt;V1117,Q1117*'UNIT VALUES'!$D$39*'UNIT VALUES'!$D$44,Q1117*'UNIT VALUES'!$D$42*'UNIT VALUES'!$D$44), IF(U1117&gt;V1117, Q1117*'UNIT VALUES'!$D$29*'UNIT VALUES'!$D$36, Q1117*'UNIT VALUES'!$D$31*'UNIT VALUES'!$D$36)),0)</f>
        <v>189119</v>
      </c>
      <c r="AA1117" s="168">
        <f>ROUND(IF(C1117="22", IF(U1117&gt;V1117,0,R1117*'UNIT VALUES'!$D$43*'UNIT VALUES'!$D$44),IF(CALCS!U1117&gt;CALCS!V1117,0,CALCS!R1117*'UNIT VALUES'!$D$34*'UNIT VALUES'!$D$36)), 0)</f>
        <v>0</v>
      </c>
      <c r="AB1117" s="168">
        <f>ROUND(IF(C1117="22",IF(U1117&gt;V1117,S1117*'UNIT VALUES'!$D$40*'UNIT VALUES'!$D$44,0),IF(U1117&gt;V1117,S1117*'UNIT VALUES'!$D$30*'UNIT VALUES'!$D$36)), 0)</f>
        <v>103610</v>
      </c>
      <c r="AC1117" s="168">
        <f>ROUND(IF(U1117&gt;V1117,0,IF(T1117&gt;1, IF(C1117="66", T1117*'UNIT VALUES'!$D$33*'UNIT VALUES'!$D$36,T1117*'UNIT VALUES'!$D$32*'UNIT VALUES'!$D$36),0)),0)</f>
        <v>0</v>
      </c>
      <c r="AD1117" t="str">
        <f t="shared" si="36"/>
        <v>484962</v>
      </c>
    </row>
    <row r="1118" spans="1:30" x14ac:dyDescent="0.25">
      <c r="A1118" s="176" t="s">
        <v>6801</v>
      </c>
      <c r="B1118" s="176" t="s">
        <v>2785</v>
      </c>
      <c r="C1118" s="176" t="s">
        <v>27</v>
      </c>
      <c r="D1118" s="176" t="s">
        <v>28</v>
      </c>
      <c r="E1118" s="176" t="s">
        <v>2786</v>
      </c>
      <c r="F1118" s="176" t="s">
        <v>2933</v>
      </c>
      <c r="G1118" s="176" t="s">
        <v>1477</v>
      </c>
      <c r="H1118" s="176" t="s">
        <v>23</v>
      </c>
      <c r="I1118" s="176" t="s">
        <v>2934</v>
      </c>
      <c r="J1118" s="176" t="s">
        <v>2801</v>
      </c>
      <c r="K1118" s="176" t="s">
        <v>61</v>
      </c>
      <c r="L1118" s="176" t="s">
        <v>4719</v>
      </c>
      <c r="M1118" s="177">
        <v>11599</v>
      </c>
      <c r="N1118" s="177">
        <v>8826</v>
      </c>
      <c r="O1118" s="177">
        <v>88177</v>
      </c>
      <c r="P1118" s="177">
        <v>0</v>
      </c>
      <c r="Q1118" s="177">
        <v>4454</v>
      </c>
      <c r="R1118" s="177">
        <v>238</v>
      </c>
      <c r="S1118" s="177">
        <v>440</v>
      </c>
      <c r="T1118" s="24">
        <f>IF(P1118&gt;0, ROUND(IF(IF(OR(C1118="51", C1118="52", C1118="66"), (L1118*'UNIT VALUES'!$C$26)-CALCS!P1118,0)&gt;0, IF(OR(C1118="51", C1118="52", C1118="66"), (L1118*'UNIT VALUES'!$C$26)-CALCS!P1118,0), 0), 0), ROUND(IF(IF(OR(C1118="51", C1118="52", C1118="66"), (L1118*'UNIT VALUES'!$C$26)-CALCS!O1118,0)&gt;0, IF(OR(C1118="51", C1118="52", C1118="66"), (L1118*'UNIT VALUES'!$C$26)-CALCS!O1118,0), 0), 0))</f>
        <v>0</v>
      </c>
      <c r="U1118" s="25">
        <f>IF(C1118="22", (O1118*'UNIT VALUES'!$D$38)+(Q1118*'UNIT VALUES'!$D$39)+(S1118*'UNIT VALUES'!$D$40), (O1118*'UNIT VALUES'!$D$28)+(Q1118*'UNIT VALUES'!$D$29)+(S1118*'UNIT VALUES'!$D$30))</f>
        <v>379599.22066747688</v>
      </c>
      <c r="V1118" s="25">
        <f>IF(C1118="22",(O1118*'UNIT VALUES'!$D$41)+(Q1118*'UNIT VALUES'!$D$42)+(R1118*'UNIT VALUES'!$D$43),IF(C1118="66",(Q1118*'UNIT VALUES'!$D$31)+(T1118*'UNIT VALUES'!$D$33)+(R1118*'UNIT VALUES'!$D$34),(Q1118*'UNIT VALUES'!$D$31)+(T1118*'UNIT VALUES'!$D$32)+(R1118*'UNIT VALUES'!$D$34)))</f>
        <v>94110.696566264422</v>
      </c>
      <c r="W1118" s="25">
        <f t="shared" si="35"/>
        <v>379599</v>
      </c>
      <c r="X1118" s="30">
        <f>ROUND(IF(C1118="22", W1118*'UNIT VALUES'!$D$44, W1118*'UNIT VALUES'!$D$36), 0)</f>
        <v>331846</v>
      </c>
      <c r="Y1118" s="168">
        <f>ROUND(IF(C1118="22", IF(U1118&gt;V1118,O1118*'UNIT VALUES'!$D$38*'UNIT VALUES'!$D$44,O1118*'UNIT VALUES'!$D$41*'UNIT VALUES'!$D$44),IF(U1118&gt;V1118, O1118*'UNIT VALUES'!$D$28*'UNIT VALUES'!$D$36,0)), 0)</f>
        <v>160321</v>
      </c>
      <c r="Z1118" s="168">
        <f>ROUND(IF(C1118="22", IF(U1118&gt;V1118,Q1118*'UNIT VALUES'!$D$39*'UNIT VALUES'!$D$44,Q1118*'UNIT VALUES'!$D$42*'UNIT VALUES'!$D$44), IF(U1118&gt;V1118, Q1118*'UNIT VALUES'!$D$29*'UNIT VALUES'!$D$36, Q1118*'UNIT VALUES'!$D$31*'UNIT VALUES'!$D$36)),0)</f>
        <v>108731</v>
      </c>
      <c r="AA1118" s="168">
        <f>ROUND(IF(C1118="22", IF(U1118&gt;V1118,0,R1118*'UNIT VALUES'!$D$43*'UNIT VALUES'!$D$44),IF(CALCS!U1118&gt;CALCS!V1118,0,CALCS!R1118*'UNIT VALUES'!$D$34*'UNIT VALUES'!$D$36)), 0)</f>
        <v>0</v>
      </c>
      <c r="AB1118" s="168">
        <f>ROUND(IF(C1118="22",IF(U1118&gt;V1118,S1118*'UNIT VALUES'!$D$40*'UNIT VALUES'!$D$44,0),IF(U1118&gt;V1118,S1118*'UNIT VALUES'!$D$30*'UNIT VALUES'!$D$36)), 0)</f>
        <v>62794</v>
      </c>
      <c r="AC1118" s="168">
        <f>ROUND(IF(U1118&gt;V1118,0,IF(T1118&gt;1, IF(C1118="66", T1118*'UNIT VALUES'!$D$33*'UNIT VALUES'!$D$36,T1118*'UNIT VALUES'!$D$32*'UNIT VALUES'!$D$36),0)),0)</f>
        <v>0</v>
      </c>
      <c r="AD1118" t="str">
        <f t="shared" si="36"/>
        <v>485202</v>
      </c>
    </row>
    <row r="1119" spans="1:30" x14ac:dyDescent="0.25">
      <c r="A1119" s="176" t="s">
        <v>6802</v>
      </c>
      <c r="B1119" s="176" t="s">
        <v>2785</v>
      </c>
      <c r="C1119" s="176" t="s">
        <v>27</v>
      </c>
      <c r="D1119" s="176" t="s">
        <v>28</v>
      </c>
      <c r="E1119" s="176" t="s">
        <v>2786</v>
      </c>
      <c r="F1119" s="176" t="s">
        <v>2936</v>
      </c>
      <c r="G1119" s="176" t="s">
        <v>215</v>
      </c>
      <c r="H1119" s="176" t="s">
        <v>23</v>
      </c>
      <c r="I1119" s="176" t="s">
        <v>2937</v>
      </c>
      <c r="J1119" s="176" t="s">
        <v>2854</v>
      </c>
      <c r="K1119" s="176" t="s">
        <v>3353</v>
      </c>
      <c r="L1119" s="176" t="s">
        <v>6803</v>
      </c>
      <c r="M1119" s="177">
        <v>42447</v>
      </c>
      <c r="N1119" s="177">
        <v>42483</v>
      </c>
      <c r="O1119" s="177">
        <v>73600</v>
      </c>
      <c r="P1119" s="177">
        <v>0</v>
      </c>
      <c r="Q1119" s="177">
        <v>12291</v>
      </c>
      <c r="R1119" s="177">
        <v>1319</v>
      </c>
      <c r="S1119" s="177">
        <v>717</v>
      </c>
      <c r="T1119" s="24">
        <f>IF(P1119&gt;0, ROUND(IF(IF(OR(C1119="51", C1119="52", C1119="66"), (L1119*'UNIT VALUES'!$C$26)-CALCS!P1119,0)&gt;0, IF(OR(C1119="51", C1119="52", C1119="66"), (L1119*'UNIT VALUES'!$C$26)-CALCS!P1119,0), 0), 0), ROUND(IF(IF(OR(C1119="51", C1119="52", C1119="66"), (L1119*'UNIT VALUES'!$C$26)-CALCS!O1119,0)&gt;0, IF(OR(C1119="51", C1119="52", C1119="66"), (L1119*'UNIT VALUES'!$C$26)-CALCS!O1119,0), 0), 0))</f>
        <v>0</v>
      </c>
      <c r="U1119" s="25">
        <f>IF(C1119="22", (O1119*'UNIT VALUES'!$D$38)+(Q1119*'UNIT VALUES'!$D$39)+(S1119*'UNIT VALUES'!$D$40), (O1119*'UNIT VALUES'!$D$28)+(Q1119*'UNIT VALUES'!$D$29)+(S1119*'UNIT VALUES'!$D$30))</f>
        <v>613348.76928733301</v>
      </c>
      <c r="V1119" s="25">
        <f>IF(C1119="22",(O1119*'UNIT VALUES'!$D$41)+(Q1119*'UNIT VALUES'!$D$42)+(R1119*'UNIT VALUES'!$D$43),IF(C1119="66",(Q1119*'UNIT VALUES'!$D$31)+(T1119*'UNIT VALUES'!$D$33)+(R1119*'UNIT VALUES'!$D$34),(Q1119*'UNIT VALUES'!$D$31)+(T1119*'UNIT VALUES'!$D$32)+(R1119*'UNIT VALUES'!$D$34)))</f>
        <v>313917.26749424252</v>
      </c>
      <c r="W1119" s="25">
        <f t="shared" si="35"/>
        <v>613349</v>
      </c>
      <c r="X1119" s="30">
        <f>ROUND(IF(C1119="22", W1119*'UNIT VALUES'!$D$44, W1119*'UNIT VALUES'!$D$36), 0)</f>
        <v>536190</v>
      </c>
      <c r="Y1119" s="168">
        <f>ROUND(IF(C1119="22", IF(U1119&gt;V1119,O1119*'UNIT VALUES'!$D$38*'UNIT VALUES'!$D$44,O1119*'UNIT VALUES'!$D$41*'UNIT VALUES'!$D$44),IF(U1119&gt;V1119, O1119*'UNIT VALUES'!$D$28*'UNIT VALUES'!$D$36,0)), 0)</f>
        <v>133818</v>
      </c>
      <c r="Z1119" s="168">
        <f>ROUND(IF(C1119="22", IF(U1119&gt;V1119,Q1119*'UNIT VALUES'!$D$39*'UNIT VALUES'!$D$44,Q1119*'UNIT VALUES'!$D$42*'UNIT VALUES'!$D$44), IF(U1119&gt;V1119, Q1119*'UNIT VALUES'!$D$29*'UNIT VALUES'!$D$36, Q1119*'UNIT VALUES'!$D$31*'UNIT VALUES'!$D$36)),0)</f>
        <v>300047</v>
      </c>
      <c r="AA1119" s="168">
        <f>ROUND(IF(C1119="22", IF(U1119&gt;V1119,0,R1119*'UNIT VALUES'!$D$43*'UNIT VALUES'!$D$44),IF(CALCS!U1119&gt;CALCS!V1119,0,CALCS!R1119*'UNIT VALUES'!$D$34*'UNIT VALUES'!$D$36)), 0)</f>
        <v>0</v>
      </c>
      <c r="AB1119" s="168">
        <f>ROUND(IF(C1119="22",IF(U1119&gt;V1119,S1119*'UNIT VALUES'!$D$40*'UNIT VALUES'!$D$44,0),IF(U1119&gt;V1119,S1119*'UNIT VALUES'!$D$30*'UNIT VALUES'!$D$36)), 0)</f>
        <v>102325</v>
      </c>
      <c r="AC1119" s="168">
        <f>ROUND(IF(U1119&gt;V1119,0,IF(T1119&gt;1, IF(C1119="66", T1119*'UNIT VALUES'!$D$33*'UNIT VALUES'!$D$36,T1119*'UNIT VALUES'!$D$32*'UNIT VALUES'!$D$36),0)),0)</f>
        <v>0</v>
      </c>
      <c r="AD1119" t="str">
        <f t="shared" si="36"/>
        <v>485316</v>
      </c>
    </row>
    <row r="1120" spans="1:30" x14ac:dyDescent="0.25">
      <c r="A1120" s="176" t="s">
        <v>4847</v>
      </c>
      <c r="B1120" s="176" t="s">
        <v>2785</v>
      </c>
      <c r="C1120" s="176" t="s">
        <v>27</v>
      </c>
      <c r="D1120" s="176" t="s">
        <v>28</v>
      </c>
      <c r="E1120" s="176" t="s">
        <v>2786</v>
      </c>
      <c r="F1120" s="176" t="s">
        <v>1849</v>
      </c>
      <c r="G1120" s="176" t="s">
        <v>232</v>
      </c>
      <c r="H1120" s="176" t="s">
        <v>23</v>
      </c>
      <c r="I1120" s="176" t="s">
        <v>2938</v>
      </c>
      <c r="J1120" s="176" t="s">
        <v>158</v>
      </c>
      <c r="K1120" s="176" t="s">
        <v>3353</v>
      </c>
      <c r="L1120" s="176" t="s">
        <v>6804</v>
      </c>
      <c r="M1120" s="177">
        <v>32290</v>
      </c>
      <c r="N1120" s="177">
        <v>31271</v>
      </c>
      <c r="O1120" s="177">
        <v>37679</v>
      </c>
      <c r="P1120" s="177">
        <v>36490</v>
      </c>
      <c r="Q1120" s="177">
        <v>8198</v>
      </c>
      <c r="R1120" s="177">
        <v>838</v>
      </c>
      <c r="S1120" s="177">
        <v>395</v>
      </c>
      <c r="T1120" s="24">
        <f>IF(P1120&gt;0, ROUND(IF(IF(OR(C1120="51", C1120="52", C1120="66"), (L1120*'UNIT VALUES'!$C$26)-CALCS!P1120,0)&gt;0, IF(OR(C1120="51", C1120="52", C1120="66"), (L1120*'UNIT VALUES'!$C$26)-CALCS!P1120,0), 0), 0), ROUND(IF(IF(OR(C1120="51", C1120="52", C1120="66"), (L1120*'UNIT VALUES'!$C$26)-CALCS!O1120,0)&gt;0, IF(OR(C1120="51", C1120="52", C1120="66"), (L1120*'UNIT VALUES'!$C$26)-CALCS!O1120,0), 0), 0))</f>
        <v>11248</v>
      </c>
      <c r="U1120" s="25">
        <f>IF(C1120="22", (O1120*'UNIT VALUES'!$D$38)+(Q1120*'UNIT VALUES'!$D$39)+(S1120*'UNIT VALUES'!$D$40), (O1120*'UNIT VALUES'!$D$28)+(Q1120*'UNIT VALUES'!$D$29)+(S1120*'UNIT VALUES'!$D$30))</f>
        <v>371776.86493830144</v>
      </c>
      <c r="V1120" s="25">
        <f>IF(C1120="22",(O1120*'UNIT VALUES'!$D$41)+(Q1120*'UNIT VALUES'!$D$42)+(R1120*'UNIT VALUES'!$D$43),IF(C1120="66",(Q1120*'UNIT VALUES'!$D$31)+(T1120*'UNIT VALUES'!$D$33)+(R1120*'UNIT VALUES'!$D$34),(Q1120*'UNIT VALUES'!$D$31)+(T1120*'UNIT VALUES'!$D$32)+(R1120*'UNIT VALUES'!$D$34)))</f>
        <v>347860.99783127167</v>
      </c>
      <c r="W1120" s="25">
        <f t="shared" si="35"/>
        <v>371777</v>
      </c>
      <c r="X1120" s="30">
        <f>ROUND(IF(C1120="22", W1120*'UNIT VALUES'!$D$44, W1120*'UNIT VALUES'!$D$36), 0)</f>
        <v>325008</v>
      </c>
      <c r="Y1120" s="168">
        <f>ROUND(IF(C1120="22", IF(U1120&gt;V1120,O1120*'UNIT VALUES'!$D$38*'UNIT VALUES'!$D$44,O1120*'UNIT VALUES'!$D$41*'UNIT VALUES'!$D$44),IF(U1120&gt;V1120, O1120*'UNIT VALUES'!$D$28*'UNIT VALUES'!$D$36,0)), 0)</f>
        <v>68507</v>
      </c>
      <c r="Z1120" s="168">
        <f>ROUND(IF(C1120="22", IF(U1120&gt;V1120,Q1120*'UNIT VALUES'!$D$39*'UNIT VALUES'!$D$44,Q1120*'UNIT VALUES'!$D$42*'UNIT VALUES'!$D$44), IF(U1120&gt;V1120, Q1120*'UNIT VALUES'!$D$29*'UNIT VALUES'!$D$36, Q1120*'UNIT VALUES'!$D$31*'UNIT VALUES'!$D$36)),0)</f>
        <v>200129</v>
      </c>
      <c r="AA1120" s="168">
        <f>ROUND(IF(C1120="22", IF(U1120&gt;V1120,0,R1120*'UNIT VALUES'!$D$43*'UNIT VALUES'!$D$44),IF(CALCS!U1120&gt;CALCS!V1120,0,CALCS!R1120*'UNIT VALUES'!$D$34*'UNIT VALUES'!$D$36)), 0)</f>
        <v>0</v>
      </c>
      <c r="AB1120" s="168">
        <f>ROUND(IF(C1120="22",IF(U1120&gt;V1120,S1120*'UNIT VALUES'!$D$40*'UNIT VALUES'!$D$44,0),IF(U1120&gt;V1120,S1120*'UNIT VALUES'!$D$30*'UNIT VALUES'!$D$36)), 0)</f>
        <v>56372</v>
      </c>
      <c r="AC1120" s="168">
        <f>ROUND(IF(U1120&gt;V1120,0,IF(T1120&gt;1, IF(C1120="66", T1120*'UNIT VALUES'!$D$33*'UNIT VALUES'!$D$36,T1120*'UNIT VALUES'!$D$32*'UNIT VALUES'!$D$36),0)),0)</f>
        <v>0</v>
      </c>
      <c r="AD1120" t="str">
        <f t="shared" si="36"/>
        <v>485340</v>
      </c>
    </row>
    <row r="1121" spans="1:30" x14ac:dyDescent="0.25">
      <c r="A1121" s="176" t="s">
        <v>6805</v>
      </c>
      <c r="B1121" s="176" t="s">
        <v>2785</v>
      </c>
      <c r="C1121" s="176" t="s">
        <v>47</v>
      </c>
      <c r="D1121" s="176" t="s">
        <v>48</v>
      </c>
      <c r="E1121" s="176" t="s">
        <v>2786</v>
      </c>
      <c r="F1121" s="176" t="s">
        <v>2940</v>
      </c>
      <c r="G1121" s="176" t="s">
        <v>22</v>
      </c>
      <c r="H1121" s="176" t="s">
        <v>23</v>
      </c>
      <c r="I1121" s="176" t="s">
        <v>2941</v>
      </c>
      <c r="J1121" s="176" t="s">
        <v>2801</v>
      </c>
      <c r="K1121" s="176" t="s">
        <v>61</v>
      </c>
      <c r="L1121" s="176" t="s">
        <v>6806</v>
      </c>
      <c r="M1121" s="177">
        <v>41201</v>
      </c>
      <c r="N1121" s="177">
        <v>41403</v>
      </c>
      <c r="O1121" s="177">
        <v>48262</v>
      </c>
      <c r="P1121" s="177">
        <v>0</v>
      </c>
      <c r="Q1121" s="177">
        <v>9448</v>
      </c>
      <c r="R1121" s="177">
        <v>654</v>
      </c>
      <c r="S1121" s="177">
        <v>645</v>
      </c>
      <c r="T1121" s="24">
        <f>IF(P1121&gt;0, ROUND(IF(IF(OR(C1121="51", C1121="52", C1121="66"), (L1121*'UNIT VALUES'!$C$26)-CALCS!P1121,0)&gt;0, IF(OR(C1121="51", C1121="52", C1121="66"), (L1121*'UNIT VALUES'!$C$26)-CALCS!P1121,0), 0), 0), ROUND(IF(IF(OR(C1121="51", C1121="52", C1121="66"), (L1121*'UNIT VALUES'!$C$26)-CALCS!O1121,0)&gt;0, IF(OR(C1121="51", C1121="52", C1121="66"), (L1121*'UNIT VALUES'!$C$26)-CALCS!O1121,0), 0), 0))</f>
        <v>2394</v>
      </c>
      <c r="U1121" s="25">
        <f>IF(C1121="22", (O1121*'UNIT VALUES'!$D$38)+(Q1121*'UNIT VALUES'!$D$39)+(S1121*'UNIT VALUES'!$D$40), (O1121*'UNIT VALUES'!$D$28)+(Q1121*'UNIT VALUES'!$D$29)+(S1121*'UNIT VALUES'!$D$30))</f>
        <v>469506.07696156256</v>
      </c>
      <c r="V1121" s="25">
        <f>IF(C1121="22",(O1121*'UNIT VALUES'!$D$41)+(Q1121*'UNIT VALUES'!$D$42)+(R1121*'UNIT VALUES'!$D$43),IF(C1121="66",(Q1121*'UNIT VALUES'!$D$31)+(T1121*'UNIT VALUES'!$D$33)+(R1121*'UNIT VALUES'!$D$34),(Q1121*'UNIT VALUES'!$D$31)+(T1121*'UNIT VALUES'!$D$32)+(R1121*'UNIT VALUES'!$D$34)))</f>
        <v>242043.01502627204</v>
      </c>
      <c r="W1121" s="25">
        <f t="shared" si="35"/>
        <v>469506</v>
      </c>
      <c r="X1121" s="30">
        <f>ROUND(IF(C1121="22", W1121*'UNIT VALUES'!$D$44, W1121*'UNIT VALUES'!$D$36), 0)</f>
        <v>410442</v>
      </c>
      <c r="Y1121" s="168">
        <f>ROUND(IF(C1121="22", IF(U1121&gt;V1121,O1121*'UNIT VALUES'!$D$38*'UNIT VALUES'!$D$44,O1121*'UNIT VALUES'!$D$41*'UNIT VALUES'!$D$44),IF(U1121&gt;V1121, O1121*'UNIT VALUES'!$D$28*'UNIT VALUES'!$D$36,0)), 0)</f>
        <v>87749</v>
      </c>
      <c r="Z1121" s="168">
        <f>ROUND(IF(C1121="22", IF(U1121&gt;V1121,Q1121*'UNIT VALUES'!$D$39*'UNIT VALUES'!$D$44,Q1121*'UNIT VALUES'!$D$42*'UNIT VALUES'!$D$44), IF(U1121&gt;V1121, Q1121*'UNIT VALUES'!$D$29*'UNIT VALUES'!$D$36, Q1121*'UNIT VALUES'!$D$31*'UNIT VALUES'!$D$36)),0)</f>
        <v>230644</v>
      </c>
      <c r="AA1121" s="168">
        <f>ROUND(IF(C1121="22", IF(U1121&gt;V1121,0,R1121*'UNIT VALUES'!$D$43*'UNIT VALUES'!$D$44),IF(CALCS!U1121&gt;CALCS!V1121,0,CALCS!R1121*'UNIT VALUES'!$D$34*'UNIT VALUES'!$D$36)), 0)</f>
        <v>0</v>
      </c>
      <c r="AB1121" s="168">
        <f>ROUND(IF(C1121="22",IF(U1121&gt;V1121,S1121*'UNIT VALUES'!$D$40*'UNIT VALUES'!$D$44,0),IF(U1121&gt;V1121,S1121*'UNIT VALUES'!$D$30*'UNIT VALUES'!$D$36)), 0)</f>
        <v>92050</v>
      </c>
      <c r="AC1121" s="168">
        <f>ROUND(IF(U1121&gt;V1121,0,IF(T1121&gt;1, IF(C1121="66", T1121*'UNIT VALUES'!$D$33*'UNIT VALUES'!$D$36,T1121*'UNIT VALUES'!$D$32*'UNIT VALUES'!$D$36),0)),0)</f>
        <v>0</v>
      </c>
      <c r="AD1121" t="str">
        <f t="shared" si="36"/>
        <v>485346</v>
      </c>
    </row>
    <row r="1122" spans="1:30" x14ac:dyDescent="0.25">
      <c r="A1122" s="176" t="s">
        <v>6807</v>
      </c>
      <c r="B1122" s="176" t="s">
        <v>2785</v>
      </c>
      <c r="C1122" s="176" t="s">
        <v>27</v>
      </c>
      <c r="D1122" s="176" t="s">
        <v>28</v>
      </c>
      <c r="E1122" s="176" t="s">
        <v>2786</v>
      </c>
      <c r="F1122" s="176" t="s">
        <v>2943</v>
      </c>
      <c r="G1122" s="176" t="s">
        <v>2944</v>
      </c>
      <c r="H1122" s="176" t="s">
        <v>23</v>
      </c>
      <c r="I1122" s="176" t="s">
        <v>2945</v>
      </c>
      <c r="J1122" s="176" t="s">
        <v>2946</v>
      </c>
      <c r="K1122" s="176" t="s">
        <v>3353</v>
      </c>
      <c r="L1122" s="176" t="s">
        <v>6808</v>
      </c>
      <c r="M1122" s="177">
        <v>70508</v>
      </c>
      <c r="N1122" s="177">
        <v>70508</v>
      </c>
      <c r="O1122" s="177">
        <v>104798</v>
      </c>
      <c r="P1122" s="177">
        <v>0</v>
      </c>
      <c r="Q1122" s="177">
        <v>20281</v>
      </c>
      <c r="R1122" s="177">
        <v>2031</v>
      </c>
      <c r="S1122" s="177">
        <v>1319</v>
      </c>
      <c r="T1122" s="24">
        <f>IF(P1122&gt;0, ROUND(IF(IF(OR(C1122="51", C1122="52", C1122="66"), (L1122*'UNIT VALUES'!$C$26)-CALCS!P1122,0)&gt;0, IF(OR(C1122="51", C1122="52", C1122="66"), (L1122*'UNIT VALUES'!$C$26)-CALCS!P1122,0), 0), 0), ROUND(IF(IF(OR(C1122="51", C1122="52", C1122="66"), (L1122*'UNIT VALUES'!$C$26)-CALCS!O1122,0)&gt;0, IF(OR(C1122="51", C1122="52", C1122="66"), (L1122*'UNIT VALUES'!$C$26)-CALCS!O1122,0), 0), 0))</f>
        <v>0</v>
      </c>
      <c r="U1122" s="25">
        <f>IF(C1122="22", (O1122*'UNIT VALUES'!$D$38)+(Q1122*'UNIT VALUES'!$D$39)+(S1122*'UNIT VALUES'!$D$40), (O1122*'UNIT VALUES'!$D$28)+(Q1122*'UNIT VALUES'!$D$29)+(S1122*'UNIT VALUES'!$D$30))</f>
        <v>999630.69476513285</v>
      </c>
      <c r="V1122" s="25">
        <f>IF(C1122="22",(O1122*'UNIT VALUES'!$D$41)+(Q1122*'UNIT VALUES'!$D$42)+(R1122*'UNIT VALUES'!$D$43),IF(C1122="66",(Q1122*'UNIT VALUES'!$D$31)+(T1122*'UNIT VALUES'!$D$33)+(R1122*'UNIT VALUES'!$D$34),(Q1122*'UNIT VALUES'!$D$31)+(T1122*'UNIT VALUES'!$D$32)+(R1122*'UNIT VALUES'!$D$34)))</f>
        <v>506078.3323242694</v>
      </c>
      <c r="W1122" s="25">
        <f t="shared" si="35"/>
        <v>999631</v>
      </c>
      <c r="X1122" s="30">
        <f>ROUND(IF(C1122="22", W1122*'UNIT VALUES'!$D$44, W1122*'UNIT VALUES'!$D$36), 0)</f>
        <v>873878</v>
      </c>
      <c r="Y1122" s="168">
        <f>ROUND(IF(C1122="22", IF(U1122&gt;V1122,O1122*'UNIT VALUES'!$D$38*'UNIT VALUES'!$D$44,O1122*'UNIT VALUES'!$D$41*'UNIT VALUES'!$D$44),IF(U1122&gt;V1122, O1122*'UNIT VALUES'!$D$28*'UNIT VALUES'!$D$36,0)), 0)</f>
        <v>190541</v>
      </c>
      <c r="Z1122" s="168">
        <f>ROUND(IF(C1122="22", IF(U1122&gt;V1122,Q1122*'UNIT VALUES'!$D$39*'UNIT VALUES'!$D$44,Q1122*'UNIT VALUES'!$D$42*'UNIT VALUES'!$D$44), IF(U1122&gt;V1122, Q1122*'UNIT VALUES'!$D$29*'UNIT VALUES'!$D$36, Q1122*'UNIT VALUES'!$D$31*'UNIT VALUES'!$D$36)),0)</f>
        <v>495098</v>
      </c>
      <c r="AA1122" s="168">
        <f>ROUND(IF(C1122="22", IF(U1122&gt;V1122,0,R1122*'UNIT VALUES'!$D$43*'UNIT VALUES'!$D$44),IF(CALCS!U1122&gt;CALCS!V1122,0,CALCS!R1122*'UNIT VALUES'!$D$34*'UNIT VALUES'!$D$36)), 0)</f>
        <v>0</v>
      </c>
      <c r="AB1122" s="168">
        <f>ROUND(IF(C1122="22",IF(U1122&gt;V1122,S1122*'UNIT VALUES'!$D$40*'UNIT VALUES'!$D$44,0),IF(U1122&gt;V1122,S1122*'UNIT VALUES'!$D$30*'UNIT VALUES'!$D$36)), 0)</f>
        <v>188239</v>
      </c>
      <c r="AC1122" s="168">
        <f>ROUND(IF(U1122&gt;V1122,0,IF(T1122&gt;1, IF(C1122="66", T1122*'UNIT VALUES'!$D$33*'UNIT VALUES'!$D$36,T1122*'UNIT VALUES'!$D$32*'UNIT VALUES'!$D$36),0)),0)</f>
        <v>0</v>
      </c>
      <c r="AD1122" t="str">
        <f t="shared" si="36"/>
        <v>485496</v>
      </c>
    </row>
    <row r="1123" spans="1:30" x14ac:dyDescent="0.25">
      <c r="A1123" s="176" t="s">
        <v>6809</v>
      </c>
      <c r="B1123" s="176" t="s">
        <v>2785</v>
      </c>
      <c r="C1123" s="176" t="s">
        <v>27</v>
      </c>
      <c r="D1123" s="176" t="s">
        <v>28</v>
      </c>
      <c r="E1123" s="176" t="s">
        <v>2786</v>
      </c>
      <c r="F1123" s="176" t="s">
        <v>2948</v>
      </c>
      <c r="G1123" s="176" t="s">
        <v>2949</v>
      </c>
      <c r="H1123" s="176" t="s">
        <v>23</v>
      </c>
      <c r="I1123" s="176" t="s">
        <v>1501</v>
      </c>
      <c r="J1123" s="176" t="s">
        <v>2950</v>
      </c>
      <c r="K1123" s="176" t="s">
        <v>3354</v>
      </c>
      <c r="L1123" s="176" t="s">
        <v>6810</v>
      </c>
      <c r="M1123" s="177">
        <v>51248</v>
      </c>
      <c r="N1123" s="177">
        <v>50695</v>
      </c>
      <c r="O1123" s="177">
        <v>67670</v>
      </c>
      <c r="P1123" s="177">
        <v>0</v>
      </c>
      <c r="Q1123" s="177">
        <v>11506</v>
      </c>
      <c r="R1123" s="177">
        <v>1172</v>
      </c>
      <c r="S1123" s="177">
        <v>1036</v>
      </c>
      <c r="T1123" s="24">
        <f>IF(P1123&gt;0, ROUND(IF(IF(OR(C1123="51", C1123="52", C1123="66"), (L1123*'UNIT VALUES'!$C$26)-CALCS!P1123,0)&gt;0, IF(OR(C1123="51", C1123="52", C1123="66"), (L1123*'UNIT VALUES'!$C$26)-CALCS!P1123,0), 0), 0), ROUND(IF(IF(OR(C1123="51", C1123="52", C1123="66"), (L1123*'UNIT VALUES'!$C$26)-CALCS!O1123,0)&gt;0, IF(OR(C1123="51", C1123="52", C1123="66"), (L1123*'UNIT VALUES'!$C$26)-CALCS!O1123,0), 0), 0))</f>
        <v>0</v>
      </c>
      <c r="U1123" s="25">
        <f>IF(C1123="22", (O1123*'UNIT VALUES'!$D$38)+(Q1123*'UNIT VALUES'!$D$39)+(S1123*'UNIT VALUES'!$D$40), (O1123*'UNIT VALUES'!$D$28)+(Q1123*'UNIT VALUES'!$D$29)+(S1123*'UNIT VALUES'!$D$30))</f>
        <v>631171.17259822891</v>
      </c>
      <c r="V1123" s="25">
        <f>IF(C1123="22",(O1123*'UNIT VALUES'!$D$41)+(Q1123*'UNIT VALUES'!$D$42)+(R1123*'UNIT VALUES'!$D$43),IF(C1123="66",(Q1123*'UNIT VALUES'!$D$31)+(T1123*'UNIT VALUES'!$D$33)+(R1123*'UNIT VALUES'!$D$34),(Q1123*'UNIT VALUES'!$D$31)+(T1123*'UNIT VALUES'!$D$32)+(R1123*'UNIT VALUES'!$D$34)))</f>
        <v>288730.19410791981</v>
      </c>
      <c r="W1123" s="25">
        <f t="shared" si="35"/>
        <v>631171</v>
      </c>
      <c r="X1123" s="30">
        <f>ROUND(IF(C1123="22", W1123*'UNIT VALUES'!$D$44, W1123*'UNIT VALUES'!$D$36), 0)</f>
        <v>551770</v>
      </c>
      <c r="Y1123" s="168">
        <f>ROUND(IF(C1123="22", IF(U1123&gt;V1123,O1123*'UNIT VALUES'!$D$38*'UNIT VALUES'!$D$44,O1123*'UNIT VALUES'!$D$41*'UNIT VALUES'!$D$44),IF(U1123&gt;V1123, O1123*'UNIT VALUES'!$D$28*'UNIT VALUES'!$D$36,0)), 0)</f>
        <v>123036</v>
      </c>
      <c r="Z1123" s="168">
        <f>ROUND(IF(C1123="22", IF(U1123&gt;V1123,Q1123*'UNIT VALUES'!$D$39*'UNIT VALUES'!$D$44,Q1123*'UNIT VALUES'!$D$42*'UNIT VALUES'!$D$44), IF(U1123&gt;V1123, Q1123*'UNIT VALUES'!$D$29*'UNIT VALUES'!$D$36, Q1123*'UNIT VALUES'!$D$31*'UNIT VALUES'!$D$36)),0)</f>
        <v>280883</v>
      </c>
      <c r="AA1123" s="168">
        <f>ROUND(IF(C1123="22", IF(U1123&gt;V1123,0,R1123*'UNIT VALUES'!$D$43*'UNIT VALUES'!$D$44),IF(CALCS!U1123&gt;CALCS!V1123,0,CALCS!R1123*'UNIT VALUES'!$D$34*'UNIT VALUES'!$D$36)), 0)</f>
        <v>0</v>
      </c>
      <c r="AB1123" s="168">
        <f>ROUND(IF(C1123="22",IF(U1123&gt;V1123,S1123*'UNIT VALUES'!$D$40*'UNIT VALUES'!$D$44,0),IF(U1123&gt;V1123,S1123*'UNIT VALUES'!$D$30*'UNIT VALUES'!$D$36)), 0)</f>
        <v>147851</v>
      </c>
      <c r="AC1123" s="168">
        <f>ROUND(IF(U1123&gt;V1123,0,IF(T1123&gt;1, IF(C1123="66", T1123*'UNIT VALUES'!$D$33*'UNIT VALUES'!$D$36,T1123*'UNIT VALUES'!$D$32*'UNIT VALUES'!$D$36),0)),0)</f>
        <v>0</v>
      </c>
      <c r="AD1123" t="str">
        <f t="shared" si="36"/>
        <v>485580</v>
      </c>
    </row>
    <row r="1124" spans="1:30" x14ac:dyDescent="0.25">
      <c r="A1124" s="176" t="s">
        <v>6811</v>
      </c>
      <c r="B1124" s="176" t="s">
        <v>2785</v>
      </c>
      <c r="C1124" s="176" t="s">
        <v>27</v>
      </c>
      <c r="D1124" s="176" t="s">
        <v>28</v>
      </c>
      <c r="E1124" s="176" t="s">
        <v>2786</v>
      </c>
      <c r="F1124" s="176" t="s">
        <v>2952</v>
      </c>
      <c r="G1124" s="176" t="s">
        <v>2953</v>
      </c>
      <c r="H1124" s="176" t="s">
        <v>23</v>
      </c>
      <c r="I1124" s="176" t="s">
        <v>2954</v>
      </c>
      <c r="J1124" s="176" t="s">
        <v>2955</v>
      </c>
      <c r="K1124" s="176" t="s">
        <v>3353</v>
      </c>
      <c r="L1124" s="176" t="s">
        <v>6812</v>
      </c>
      <c r="M1124" s="177">
        <v>101261</v>
      </c>
      <c r="N1124" s="177">
        <v>101261</v>
      </c>
      <c r="O1124" s="177">
        <v>134432</v>
      </c>
      <c r="P1124" s="177">
        <v>0</v>
      </c>
      <c r="Q1124" s="177">
        <v>35189</v>
      </c>
      <c r="R1124" s="177">
        <v>3313</v>
      </c>
      <c r="S1124" s="177">
        <v>1578</v>
      </c>
      <c r="T1124" s="24">
        <f>IF(P1124&gt;0, ROUND(IF(IF(OR(C1124="51", C1124="52", C1124="66"), (L1124*'UNIT VALUES'!$C$26)-CALCS!P1124,0)&gt;0, IF(OR(C1124="51", C1124="52", C1124="66"), (L1124*'UNIT VALUES'!$C$26)-CALCS!P1124,0), 0), 0), ROUND(IF(IF(OR(C1124="51", C1124="52", C1124="66"), (L1124*'UNIT VALUES'!$C$26)-CALCS!O1124,0)&gt;0, IF(OR(C1124="51", C1124="52", C1124="66"), (L1124*'UNIT VALUES'!$C$26)-CALCS!O1124,0), 0), 0))</f>
        <v>20085</v>
      </c>
      <c r="U1124" s="25">
        <f>IF(C1124="22", (O1124*'UNIT VALUES'!$D$38)+(Q1124*'UNIT VALUES'!$D$39)+(S1124*'UNIT VALUES'!$D$40), (O1124*'UNIT VALUES'!$D$28)+(Q1124*'UNIT VALUES'!$D$29)+(S1124*'UNIT VALUES'!$D$30))</f>
        <v>1519849.0050007631</v>
      </c>
      <c r="V1124" s="25">
        <f>IF(C1124="22",(O1124*'UNIT VALUES'!$D$41)+(Q1124*'UNIT VALUES'!$D$42)+(R1124*'UNIT VALUES'!$D$43),IF(C1124="66",(Q1124*'UNIT VALUES'!$D$31)+(T1124*'UNIT VALUES'!$D$33)+(R1124*'UNIT VALUES'!$D$34),(Q1124*'UNIT VALUES'!$D$31)+(T1124*'UNIT VALUES'!$D$32)+(R1124*'UNIT VALUES'!$D$34)))</f>
        <v>1114197.2824216143</v>
      </c>
      <c r="W1124" s="25">
        <f t="shared" si="35"/>
        <v>1519849</v>
      </c>
      <c r="X1124" s="30">
        <f>ROUND(IF(C1124="22", W1124*'UNIT VALUES'!$D$44, W1124*'UNIT VALUES'!$D$36), 0)</f>
        <v>1328653</v>
      </c>
      <c r="Y1124" s="168">
        <f>ROUND(IF(C1124="22", IF(U1124&gt;V1124,O1124*'UNIT VALUES'!$D$38*'UNIT VALUES'!$D$44,O1124*'UNIT VALUES'!$D$41*'UNIT VALUES'!$D$44),IF(U1124&gt;V1124, O1124*'UNIT VALUES'!$D$28*'UNIT VALUES'!$D$36,0)), 0)</f>
        <v>244421</v>
      </c>
      <c r="Z1124" s="168">
        <f>ROUND(IF(C1124="22", IF(U1124&gt;V1124,Q1124*'UNIT VALUES'!$D$39*'UNIT VALUES'!$D$44,Q1124*'UNIT VALUES'!$D$42*'UNIT VALUES'!$D$44), IF(U1124&gt;V1124, Q1124*'UNIT VALUES'!$D$29*'UNIT VALUES'!$D$36, Q1124*'UNIT VALUES'!$D$31*'UNIT VALUES'!$D$36)),0)</f>
        <v>859030</v>
      </c>
      <c r="AA1124" s="168">
        <f>ROUND(IF(C1124="22", IF(U1124&gt;V1124,0,R1124*'UNIT VALUES'!$D$43*'UNIT VALUES'!$D$44),IF(CALCS!U1124&gt;CALCS!V1124,0,CALCS!R1124*'UNIT VALUES'!$D$34*'UNIT VALUES'!$D$36)), 0)</f>
        <v>0</v>
      </c>
      <c r="AB1124" s="168">
        <f>ROUND(IF(C1124="22",IF(U1124&gt;V1124,S1124*'UNIT VALUES'!$D$40*'UNIT VALUES'!$D$44,0),IF(U1124&gt;V1124,S1124*'UNIT VALUES'!$D$30*'UNIT VALUES'!$D$36)), 0)</f>
        <v>225201</v>
      </c>
      <c r="AC1124" s="168">
        <f>ROUND(IF(U1124&gt;V1124,0,IF(T1124&gt;1, IF(C1124="66", T1124*'UNIT VALUES'!$D$33*'UNIT VALUES'!$D$36,T1124*'UNIT VALUES'!$D$32*'UNIT VALUES'!$D$36),0)),0)</f>
        <v>0</v>
      </c>
      <c r="AD1124" t="str">
        <f t="shared" si="36"/>
        <v>485592</v>
      </c>
    </row>
    <row r="1125" spans="1:30" x14ac:dyDescent="0.25">
      <c r="A1125" s="176" t="s">
        <v>6813</v>
      </c>
      <c r="B1125" s="176" t="s">
        <v>2785</v>
      </c>
      <c r="C1125" s="176" t="s">
        <v>27</v>
      </c>
      <c r="D1125" s="176" t="s">
        <v>28</v>
      </c>
      <c r="E1125" s="176" t="s">
        <v>2786</v>
      </c>
      <c r="F1125" s="176" t="s">
        <v>2957</v>
      </c>
      <c r="G1125" s="176" t="s">
        <v>2958</v>
      </c>
      <c r="H1125" s="176" t="s">
        <v>23</v>
      </c>
      <c r="I1125" s="176" t="s">
        <v>1536</v>
      </c>
      <c r="J1125" s="176" t="s">
        <v>2959</v>
      </c>
      <c r="K1125" s="176" t="s">
        <v>3353</v>
      </c>
      <c r="L1125" s="176" t="s">
        <v>6814</v>
      </c>
      <c r="M1125" s="177">
        <v>94201</v>
      </c>
      <c r="N1125" s="177">
        <v>94201</v>
      </c>
      <c r="O1125" s="177">
        <v>104724</v>
      </c>
      <c r="P1125" s="177">
        <v>0</v>
      </c>
      <c r="Q1125" s="177">
        <v>18041</v>
      </c>
      <c r="R1125" s="177">
        <v>4921</v>
      </c>
      <c r="S1125" s="177">
        <v>1204</v>
      </c>
      <c r="T1125" s="24">
        <f>IF(P1125&gt;0, ROUND(IF(IF(OR(C1125="51", C1125="52", C1125="66"), (L1125*'UNIT VALUES'!$C$26)-CALCS!P1125,0)&gt;0, IF(OR(C1125="51", C1125="52", C1125="66"), (L1125*'UNIT VALUES'!$C$26)-CALCS!P1125,0), 0), 0), ROUND(IF(IF(OR(C1125="51", C1125="52", C1125="66"), (L1125*'UNIT VALUES'!$C$26)-CALCS!O1125,0)&gt;0, IF(OR(C1125="51", C1125="52", C1125="66"), (L1125*'UNIT VALUES'!$C$26)-CALCS!O1125,0), 0), 0))</f>
        <v>55979</v>
      </c>
      <c r="U1125" s="25">
        <f>IF(C1125="22", (O1125*'UNIT VALUES'!$D$38)+(Q1125*'UNIT VALUES'!$D$39)+(S1125*'UNIT VALUES'!$D$40), (O1125*'UNIT VALUES'!$D$28)+(Q1125*'UNIT VALUES'!$D$29)+(S1125*'UNIT VALUES'!$D$30))</f>
        <v>918151.44835067587</v>
      </c>
      <c r="V1125" s="25">
        <f>IF(C1125="22",(O1125*'UNIT VALUES'!$D$41)+(Q1125*'UNIT VALUES'!$D$42)+(R1125*'UNIT VALUES'!$D$43),IF(C1125="66",(Q1125*'UNIT VALUES'!$D$31)+(T1125*'UNIT VALUES'!$D$33)+(R1125*'UNIT VALUES'!$D$34),(Q1125*'UNIT VALUES'!$D$31)+(T1125*'UNIT VALUES'!$D$32)+(R1125*'UNIT VALUES'!$D$34)))</f>
        <v>1411349.2094323067</v>
      </c>
      <c r="W1125" s="25">
        <f t="shared" si="35"/>
        <v>1411349</v>
      </c>
      <c r="X1125" s="30">
        <f>ROUND(IF(C1125="22", W1125*'UNIT VALUES'!$D$44, W1125*'UNIT VALUES'!$D$36), 0)</f>
        <v>1233802</v>
      </c>
      <c r="Y1125" s="168">
        <f>ROUND(IF(C1125="22", IF(U1125&gt;V1125,O1125*'UNIT VALUES'!$D$38*'UNIT VALUES'!$D$44,O1125*'UNIT VALUES'!$D$41*'UNIT VALUES'!$D$44),IF(U1125&gt;V1125, O1125*'UNIT VALUES'!$D$28*'UNIT VALUES'!$D$36,0)), 0)</f>
        <v>0</v>
      </c>
      <c r="Z1125" s="168">
        <f>ROUND(IF(C1125="22", IF(U1125&gt;V1125,Q1125*'UNIT VALUES'!$D$39*'UNIT VALUES'!$D$44,Q1125*'UNIT VALUES'!$D$42*'UNIT VALUES'!$D$44), IF(U1125&gt;V1125, Q1125*'UNIT VALUES'!$D$29*'UNIT VALUES'!$D$36, Q1125*'UNIT VALUES'!$D$31*'UNIT VALUES'!$D$36)),0)</f>
        <v>264249</v>
      </c>
      <c r="AA1125" s="168">
        <f>ROUND(IF(C1125="22", IF(U1125&gt;V1125,0,R1125*'UNIT VALUES'!$D$43*'UNIT VALUES'!$D$44),IF(CALCS!U1125&gt;CALCS!V1125,0,CALCS!R1125*'UNIT VALUES'!$D$34*'UNIT VALUES'!$D$36)), 0)</f>
        <v>352188</v>
      </c>
      <c r="AB1125" s="168">
        <f>ROUND(IF(C1125="22",IF(U1125&gt;V1125,S1125*'UNIT VALUES'!$D$40*'UNIT VALUES'!$D$44,0),IF(U1125&gt;V1125,S1125*'UNIT VALUES'!$D$30*'UNIT VALUES'!$D$36)), 0)</f>
        <v>0</v>
      </c>
      <c r="AC1125" s="168">
        <f>ROUND(IF(U1125&gt;V1125,0,IF(T1125&gt;1, IF(C1125="66", T1125*'UNIT VALUES'!$D$33*'UNIT VALUES'!$D$36,T1125*'UNIT VALUES'!$D$32*'UNIT VALUES'!$D$36),0)),0)</f>
        <v>617365</v>
      </c>
      <c r="AD1125" t="str">
        <f t="shared" si="36"/>
        <v>485826</v>
      </c>
    </row>
    <row r="1126" spans="1:30" x14ac:dyDescent="0.25">
      <c r="A1126" s="176" t="s">
        <v>6815</v>
      </c>
      <c r="B1126" s="176" t="s">
        <v>2785</v>
      </c>
      <c r="C1126" s="176" t="s">
        <v>99</v>
      </c>
      <c r="D1126" s="176" t="s">
        <v>100</v>
      </c>
      <c r="E1126" s="176" t="s">
        <v>2786</v>
      </c>
      <c r="F1126" s="176" t="s">
        <v>749</v>
      </c>
      <c r="G1126" s="176" t="s">
        <v>247</v>
      </c>
      <c r="H1126" s="176" t="s">
        <v>23</v>
      </c>
      <c r="I1126" s="176" t="s">
        <v>23</v>
      </c>
      <c r="J1126" s="176" t="s">
        <v>2891</v>
      </c>
      <c r="K1126" s="176" t="s">
        <v>3354</v>
      </c>
      <c r="L1126" s="176" t="s">
        <v>6816</v>
      </c>
      <c r="M1126" s="177">
        <v>158979</v>
      </c>
      <c r="N1126" s="177">
        <v>187303</v>
      </c>
      <c r="O1126" s="177">
        <v>441971</v>
      </c>
      <c r="P1126" s="177">
        <v>0</v>
      </c>
      <c r="Q1126" s="177">
        <v>37396</v>
      </c>
      <c r="R1126" s="177">
        <v>2106</v>
      </c>
      <c r="S1126" s="177">
        <v>4716</v>
      </c>
      <c r="T1126" s="24">
        <f>IF(P1126&gt;0, ROUND(IF(IF(OR(C1126="51", C1126="52", C1126="66"), (L1126*'UNIT VALUES'!$C$26)-CALCS!P1126,0)&gt;0, IF(OR(C1126="51", C1126="52", C1126="66"), (L1126*'UNIT VALUES'!$C$26)-CALCS!P1126,0), 0), 0), ROUND(IF(IF(OR(C1126="51", C1126="52", C1126="66"), (L1126*'UNIT VALUES'!$C$26)-CALCS!O1126,0)&gt;0, IF(OR(C1126="51", C1126="52", C1126="66"), (L1126*'UNIT VALUES'!$C$26)-CALCS!O1126,0), 0), 0))</f>
        <v>0</v>
      </c>
      <c r="U1126" s="25">
        <f>IF(C1126="22", (O1126*'UNIT VALUES'!$D$38)+(Q1126*'UNIT VALUES'!$D$39)+(S1126*'UNIT VALUES'!$D$40), (O1126*'UNIT VALUES'!$D$28)+(Q1126*'UNIT VALUES'!$D$29)+(S1126*'UNIT VALUES'!$D$30))</f>
        <v>2733382.350223437</v>
      </c>
      <c r="V1126" s="25">
        <f>IF(C1126="22",(O1126*'UNIT VALUES'!$D$41)+(Q1126*'UNIT VALUES'!$D$42)+(R1126*'UNIT VALUES'!$D$43),IF(C1126="66",(Q1126*'UNIT VALUES'!$D$31)+(T1126*'UNIT VALUES'!$D$33)+(R1126*'UNIT VALUES'!$D$34),(Q1126*'UNIT VALUES'!$D$31)+(T1126*'UNIT VALUES'!$D$32)+(R1126*'UNIT VALUES'!$D$34)))</f>
        <v>798978.38432009832</v>
      </c>
      <c r="W1126" s="25">
        <f t="shared" si="35"/>
        <v>2733382</v>
      </c>
      <c r="X1126" s="30">
        <f>ROUND(IF(C1126="22", W1126*'UNIT VALUES'!$D$44, W1126*'UNIT VALUES'!$D$36), 0)</f>
        <v>2389524</v>
      </c>
      <c r="Y1126" s="168">
        <f>ROUND(IF(C1126="22", IF(U1126&gt;V1126,O1126*'UNIT VALUES'!$D$38*'UNIT VALUES'!$D$44,O1126*'UNIT VALUES'!$D$41*'UNIT VALUES'!$D$44),IF(U1126&gt;V1126, O1126*'UNIT VALUES'!$D$28*'UNIT VALUES'!$D$36,0)), 0)</f>
        <v>803582</v>
      </c>
      <c r="Z1126" s="168">
        <f>ROUND(IF(C1126="22", IF(U1126&gt;V1126,Q1126*'UNIT VALUES'!$D$39*'UNIT VALUES'!$D$44,Q1126*'UNIT VALUES'!$D$42*'UNIT VALUES'!$D$44), IF(U1126&gt;V1126, Q1126*'UNIT VALUES'!$D$29*'UNIT VALUES'!$D$36, Q1126*'UNIT VALUES'!$D$31*'UNIT VALUES'!$D$36)),0)</f>
        <v>912907</v>
      </c>
      <c r="AA1126" s="168">
        <f>ROUND(IF(C1126="22", IF(U1126&gt;V1126,0,R1126*'UNIT VALUES'!$D$43*'UNIT VALUES'!$D$44),IF(CALCS!U1126&gt;CALCS!V1126,0,CALCS!R1126*'UNIT VALUES'!$D$34*'UNIT VALUES'!$D$36)), 0)</f>
        <v>0</v>
      </c>
      <c r="AB1126" s="168">
        <f>ROUND(IF(C1126="22",IF(U1126&gt;V1126,S1126*'UNIT VALUES'!$D$40*'UNIT VALUES'!$D$44,0),IF(U1126&gt;V1126,S1126*'UNIT VALUES'!$D$30*'UNIT VALUES'!$D$36)), 0)</f>
        <v>673035</v>
      </c>
      <c r="AC1126" s="168">
        <f>ROUND(IF(U1126&gt;V1126,0,IF(T1126&gt;1, IF(C1126="66", T1126*'UNIT VALUES'!$D$33*'UNIT VALUES'!$D$36,T1126*'UNIT VALUES'!$D$32*'UNIT VALUES'!$D$36),0)),0)</f>
        <v>0</v>
      </c>
      <c r="AD1126" t="str">
        <f t="shared" si="36"/>
        <v>489029</v>
      </c>
    </row>
    <row r="1127" spans="1:30" x14ac:dyDescent="0.25">
      <c r="A1127" s="176" t="s">
        <v>6817</v>
      </c>
      <c r="B1127" s="176" t="s">
        <v>2785</v>
      </c>
      <c r="C1127" s="176" t="s">
        <v>99</v>
      </c>
      <c r="D1127" s="176" t="s">
        <v>100</v>
      </c>
      <c r="E1127" s="176" t="s">
        <v>2786</v>
      </c>
      <c r="F1127" s="176" t="s">
        <v>2223</v>
      </c>
      <c r="G1127" s="176" t="s">
        <v>454</v>
      </c>
      <c r="H1127" s="176" t="s">
        <v>23</v>
      </c>
      <c r="I1127" s="176" t="s">
        <v>23</v>
      </c>
      <c r="J1127" s="176" t="s">
        <v>2801</v>
      </c>
      <c r="K1127" s="176" t="s">
        <v>61</v>
      </c>
      <c r="L1127" s="176" t="s">
        <v>6818</v>
      </c>
      <c r="M1127" s="177">
        <v>0</v>
      </c>
      <c r="N1127" s="177">
        <v>0</v>
      </c>
      <c r="O1127" s="177">
        <v>245315</v>
      </c>
      <c r="P1127" s="177">
        <v>0</v>
      </c>
      <c r="Q1127" s="177">
        <v>31457</v>
      </c>
      <c r="R1127" s="177">
        <v>1807</v>
      </c>
      <c r="S1127" s="177">
        <v>4360</v>
      </c>
      <c r="T1127" s="24">
        <f>IF(P1127&gt;0, ROUND(IF(IF(OR(C1127="51", C1127="52", C1127="66"), (L1127*'UNIT VALUES'!$C$26)-CALCS!P1127,0)&gt;0, IF(OR(C1127="51", C1127="52", C1127="66"), (L1127*'UNIT VALUES'!$C$26)-CALCS!P1127,0), 0), 0), ROUND(IF(IF(OR(C1127="51", C1127="52", C1127="66"), (L1127*'UNIT VALUES'!$C$26)-CALCS!O1127,0)&gt;0, IF(OR(C1127="51", C1127="52", C1127="66"), (L1127*'UNIT VALUES'!$C$26)-CALCS!O1127,0), 0), 0))</f>
        <v>0</v>
      </c>
      <c r="U1127" s="25">
        <f>IF(C1127="22", (O1127*'UNIT VALUES'!$D$38)+(Q1127*'UNIT VALUES'!$D$39)+(S1127*'UNIT VALUES'!$D$40), (O1127*'UNIT VALUES'!$D$28)+(Q1127*'UNIT VALUES'!$D$29)+(S1127*'UNIT VALUES'!$D$30))</f>
        <v>2100411.1789656682</v>
      </c>
      <c r="V1127" s="25">
        <f>IF(C1127="22",(O1127*'UNIT VALUES'!$D$41)+(Q1127*'UNIT VALUES'!$D$42)+(R1127*'UNIT VALUES'!$D$43),IF(C1127="66",(Q1127*'UNIT VALUES'!$D$31)+(T1127*'UNIT VALUES'!$D$33)+(R1127*'UNIT VALUES'!$D$34),(Q1127*'UNIT VALUES'!$D$31)+(T1127*'UNIT VALUES'!$D$32)+(R1127*'UNIT VALUES'!$D$34)))</f>
        <v>674992.76966832858</v>
      </c>
      <c r="W1127" s="25">
        <f t="shared" si="35"/>
        <v>2100411</v>
      </c>
      <c r="X1127" s="30">
        <f>ROUND(IF(C1127="22", W1127*'UNIT VALUES'!$D$44, W1127*'UNIT VALUES'!$D$36), 0)</f>
        <v>1836181</v>
      </c>
      <c r="Y1127" s="168">
        <f>ROUND(IF(C1127="22", IF(U1127&gt;V1127,O1127*'UNIT VALUES'!$D$38*'UNIT VALUES'!$D$44,O1127*'UNIT VALUES'!$D$41*'UNIT VALUES'!$D$44),IF(U1127&gt;V1127, O1127*'UNIT VALUES'!$D$28*'UNIT VALUES'!$D$36,0)), 0)</f>
        <v>446026</v>
      </c>
      <c r="Z1127" s="168">
        <f>ROUND(IF(C1127="22", IF(U1127&gt;V1127,Q1127*'UNIT VALUES'!$D$39*'UNIT VALUES'!$D$44,Q1127*'UNIT VALUES'!$D$42*'UNIT VALUES'!$D$44), IF(U1127&gt;V1127, Q1127*'UNIT VALUES'!$D$29*'UNIT VALUES'!$D$36, Q1127*'UNIT VALUES'!$D$31*'UNIT VALUES'!$D$36)),0)</f>
        <v>767925</v>
      </c>
      <c r="AA1127" s="168">
        <f>ROUND(IF(C1127="22", IF(U1127&gt;V1127,0,R1127*'UNIT VALUES'!$D$43*'UNIT VALUES'!$D$44),IF(CALCS!U1127&gt;CALCS!V1127,0,CALCS!R1127*'UNIT VALUES'!$D$34*'UNIT VALUES'!$D$36)), 0)</f>
        <v>0</v>
      </c>
      <c r="AB1127" s="168">
        <f>ROUND(IF(C1127="22",IF(U1127&gt;V1127,S1127*'UNIT VALUES'!$D$40*'UNIT VALUES'!$D$44,0),IF(U1127&gt;V1127,S1127*'UNIT VALUES'!$D$30*'UNIT VALUES'!$D$36)), 0)</f>
        <v>622229</v>
      </c>
      <c r="AC1127" s="168">
        <f>ROUND(IF(U1127&gt;V1127,0,IF(T1127&gt;1, IF(C1127="66", T1127*'UNIT VALUES'!$D$33*'UNIT VALUES'!$D$36,T1127*'UNIT VALUES'!$D$32*'UNIT VALUES'!$D$36),0)),0)</f>
        <v>0</v>
      </c>
      <c r="AD1127" t="str">
        <f t="shared" si="36"/>
        <v>489039</v>
      </c>
    </row>
    <row r="1128" spans="1:30" x14ac:dyDescent="0.25">
      <c r="A1128" s="176" t="s">
        <v>6819</v>
      </c>
      <c r="B1128" s="176" t="s">
        <v>2785</v>
      </c>
      <c r="C1128" s="176" t="s">
        <v>99</v>
      </c>
      <c r="D1128" s="176" t="s">
        <v>100</v>
      </c>
      <c r="E1128" s="176" t="s">
        <v>2786</v>
      </c>
      <c r="F1128" s="176" t="s">
        <v>2468</v>
      </c>
      <c r="G1128" s="176" t="s">
        <v>322</v>
      </c>
      <c r="H1128" s="176" t="s">
        <v>23</v>
      </c>
      <c r="I1128" s="176" t="s">
        <v>23</v>
      </c>
      <c r="J1128" s="176" t="s">
        <v>2791</v>
      </c>
      <c r="K1128" s="176" t="s">
        <v>3353</v>
      </c>
      <c r="L1128" s="176" t="s">
        <v>6820</v>
      </c>
      <c r="M1128" s="177">
        <v>145933</v>
      </c>
      <c r="N1128" s="177">
        <v>147531</v>
      </c>
      <c r="O1128" s="177">
        <v>338650</v>
      </c>
      <c r="P1128" s="177">
        <v>0</v>
      </c>
      <c r="Q1128" s="177">
        <v>39973</v>
      </c>
      <c r="R1128" s="177">
        <v>4423</v>
      </c>
      <c r="S1128" s="177">
        <v>3978</v>
      </c>
      <c r="T1128" s="24">
        <f>IF(P1128&gt;0, ROUND(IF(IF(OR(C1128="51", C1128="52", C1128="66"), (L1128*'UNIT VALUES'!$C$26)-CALCS!P1128,0)&gt;0, IF(OR(C1128="51", C1128="52", C1128="66"), (L1128*'UNIT VALUES'!$C$26)-CALCS!P1128,0), 0), 0), ROUND(IF(IF(OR(C1128="51", C1128="52", C1128="66"), (L1128*'UNIT VALUES'!$C$26)-CALCS!O1128,0)&gt;0, IF(OR(C1128="51", C1128="52", C1128="66"), (L1128*'UNIT VALUES'!$C$26)-CALCS!O1128,0), 0), 0))</f>
        <v>0</v>
      </c>
      <c r="U1128" s="25">
        <f>IF(C1128="22", (O1128*'UNIT VALUES'!$D$38)+(Q1128*'UNIT VALUES'!$D$39)+(S1128*'UNIT VALUES'!$D$40), (O1128*'UNIT VALUES'!$D$28)+(Q1128*'UNIT VALUES'!$D$29)+(S1128*'UNIT VALUES'!$D$30))</f>
        <v>2469977.3352216813</v>
      </c>
      <c r="V1128" s="25">
        <f>IF(C1128="22",(O1128*'UNIT VALUES'!$D$41)+(Q1128*'UNIT VALUES'!$D$42)+(R1128*'UNIT VALUES'!$D$43),IF(C1128="66",(Q1128*'UNIT VALUES'!$D$31)+(T1128*'UNIT VALUES'!$D$33)+(R1128*'UNIT VALUES'!$D$34),(Q1128*'UNIT VALUES'!$D$31)+(T1128*'UNIT VALUES'!$D$32)+(R1128*'UNIT VALUES'!$D$34)))</f>
        <v>1031842.0991990098</v>
      </c>
      <c r="W1128" s="25">
        <f t="shared" si="35"/>
        <v>2469977</v>
      </c>
      <c r="X1128" s="30">
        <f>ROUND(IF(C1128="22", W1128*'UNIT VALUES'!$D$44, W1128*'UNIT VALUES'!$D$36), 0)</f>
        <v>2159255</v>
      </c>
      <c r="Y1128" s="168">
        <f>ROUND(IF(C1128="22", IF(U1128&gt;V1128,O1128*'UNIT VALUES'!$D$38*'UNIT VALUES'!$D$44,O1128*'UNIT VALUES'!$D$41*'UNIT VALUES'!$D$44),IF(U1128&gt;V1128, O1128*'UNIT VALUES'!$D$28*'UNIT VALUES'!$D$36,0)), 0)</f>
        <v>615726</v>
      </c>
      <c r="Z1128" s="168">
        <f>ROUND(IF(C1128="22", IF(U1128&gt;V1128,Q1128*'UNIT VALUES'!$D$39*'UNIT VALUES'!$D$44,Q1128*'UNIT VALUES'!$D$42*'UNIT VALUES'!$D$44), IF(U1128&gt;V1128, Q1128*'UNIT VALUES'!$D$29*'UNIT VALUES'!$D$36, Q1128*'UNIT VALUES'!$D$31*'UNIT VALUES'!$D$36)),0)</f>
        <v>975817</v>
      </c>
      <c r="AA1128" s="168">
        <f>ROUND(IF(C1128="22", IF(U1128&gt;V1128,0,R1128*'UNIT VALUES'!$D$43*'UNIT VALUES'!$D$44),IF(CALCS!U1128&gt;CALCS!V1128,0,CALCS!R1128*'UNIT VALUES'!$D$34*'UNIT VALUES'!$D$36)), 0)</f>
        <v>0</v>
      </c>
      <c r="AB1128" s="168">
        <f>ROUND(IF(C1128="22",IF(U1128&gt;V1128,S1128*'UNIT VALUES'!$D$40*'UNIT VALUES'!$D$44,0),IF(U1128&gt;V1128,S1128*'UNIT VALUES'!$D$30*'UNIT VALUES'!$D$36)), 0)</f>
        <v>567713</v>
      </c>
      <c r="AC1128" s="168">
        <f>ROUND(IF(U1128&gt;V1128,0,IF(T1128&gt;1, IF(C1128="66", T1128*'UNIT VALUES'!$D$33*'UNIT VALUES'!$D$36,T1128*'UNIT VALUES'!$D$32*'UNIT VALUES'!$D$36),0)),0)</f>
        <v>0</v>
      </c>
      <c r="AD1128" t="str">
        <f t="shared" si="36"/>
        <v>489113</v>
      </c>
    </row>
    <row r="1129" spans="1:30" x14ac:dyDescent="0.25">
      <c r="A1129" s="176" t="s">
        <v>6821</v>
      </c>
      <c r="B1129" s="176" t="s">
        <v>2785</v>
      </c>
      <c r="C1129" s="176" t="s">
        <v>99</v>
      </c>
      <c r="D1129" s="176" t="s">
        <v>100</v>
      </c>
      <c r="E1129" s="176" t="s">
        <v>2786</v>
      </c>
      <c r="F1129" s="176" t="s">
        <v>2783</v>
      </c>
      <c r="G1129" s="176" t="s">
        <v>1477</v>
      </c>
      <c r="H1129" s="176" t="s">
        <v>23</v>
      </c>
      <c r="I1129" s="176" t="s">
        <v>23</v>
      </c>
      <c r="J1129" s="176" t="s">
        <v>2801</v>
      </c>
      <c r="K1129" s="176" t="s">
        <v>61</v>
      </c>
      <c r="L1129" s="176" t="s">
        <v>6822</v>
      </c>
      <c r="M1129" s="177">
        <v>77464</v>
      </c>
      <c r="N1129" s="177">
        <v>84865</v>
      </c>
      <c r="O1129" s="177">
        <v>535903</v>
      </c>
      <c r="P1129" s="177">
        <v>0</v>
      </c>
      <c r="Q1129" s="177">
        <v>39472</v>
      </c>
      <c r="R1129" s="177">
        <v>1196</v>
      </c>
      <c r="S1129" s="177">
        <v>4991</v>
      </c>
      <c r="T1129" s="24">
        <f>IF(P1129&gt;0, ROUND(IF(IF(OR(C1129="51", C1129="52", C1129="66"), (L1129*'UNIT VALUES'!$C$26)-CALCS!P1129,0)&gt;0, IF(OR(C1129="51", C1129="52", C1129="66"), (L1129*'UNIT VALUES'!$C$26)-CALCS!P1129,0), 0), 0), ROUND(IF(IF(OR(C1129="51", C1129="52", C1129="66"), (L1129*'UNIT VALUES'!$C$26)-CALCS!O1129,0)&gt;0, IF(OR(C1129="51", C1129="52", C1129="66"), (L1129*'UNIT VALUES'!$C$26)-CALCS!O1129,0), 0), 0))</f>
        <v>0</v>
      </c>
      <c r="U1129" s="25">
        <f>IF(C1129="22", (O1129*'UNIT VALUES'!$D$38)+(Q1129*'UNIT VALUES'!$D$39)+(S1129*'UNIT VALUES'!$D$40), (O1129*'UNIT VALUES'!$D$28)+(Q1129*'UNIT VALUES'!$D$29)+(S1129*'UNIT VALUES'!$D$30))</f>
        <v>3031609.4642358795</v>
      </c>
      <c r="V1129" s="25">
        <f>IF(C1129="22",(O1129*'UNIT VALUES'!$D$41)+(Q1129*'UNIT VALUES'!$D$42)+(R1129*'UNIT VALUES'!$D$43),IF(C1129="66",(Q1129*'UNIT VALUES'!$D$31)+(T1129*'UNIT VALUES'!$D$33)+(R1129*'UNIT VALUES'!$D$34),(Q1129*'UNIT VALUES'!$D$31)+(T1129*'UNIT VALUES'!$D$32)+(R1129*'UNIT VALUES'!$D$34)))</f>
        <v>759262.3722927114</v>
      </c>
      <c r="W1129" s="25">
        <f t="shared" si="35"/>
        <v>3031609</v>
      </c>
      <c r="X1129" s="30">
        <f>ROUND(IF(C1129="22", W1129*'UNIT VALUES'!$D$44, W1129*'UNIT VALUES'!$D$36), 0)</f>
        <v>2650234</v>
      </c>
      <c r="Y1129" s="168">
        <f>ROUND(IF(C1129="22", IF(U1129&gt;V1129,O1129*'UNIT VALUES'!$D$38*'UNIT VALUES'!$D$44,O1129*'UNIT VALUES'!$D$41*'UNIT VALUES'!$D$44),IF(U1129&gt;V1129, O1129*'UNIT VALUES'!$D$28*'UNIT VALUES'!$D$36,0)), 0)</f>
        <v>974367</v>
      </c>
      <c r="Z1129" s="168">
        <f>ROUND(IF(C1129="22", IF(U1129&gt;V1129,Q1129*'UNIT VALUES'!$D$39*'UNIT VALUES'!$D$44,Q1129*'UNIT VALUES'!$D$42*'UNIT VALUES'!$D$44), IF(U1129&gt;V1129, Q1129*'UNIT VALUES'!$D$29*'UNIT VALUES'!$D$36, Q1129*'UNIT VALUES'!$D$31*'UNIT VALUES'!$D$36)),0)</f>
        <v>963586</v>
      </c>
      <c r="AA1129" s="168">
        <f>ROUND(IF(C1129="22", IF(U1129&gt;V1129,0,R1129*'UNIT VALUES'!$D$43*'UNIT VALUES'!$D$44),IF(CALCS!U1129&gt;CALCS!V1129,0,CALCS!R1129*'UNIT VALUES'!$D$34*'UNIT VALUES'!$D$36)), 0)</f>
        <v>0</v>
      </c>
      <c r="AB1129" s="168">
        <f>ROUND(IF(C1129="22",IF(U1129&gt;V1129,S1129*'UNIT VALUES'!$D$40*'UNIT VALUES'!$D$44,0),IF(U1129&gt;V1129,S1129*'UNIT VALUES'!$D$30*'UNIT VALUES'!$D$36)), 0)</f>
        <v>712281</v>
      </c>
      <c r="AC1129" s="168">
        <f>ROUND(IF(U1129&gt;V1129,0,IF(T1129&gt;1, IF(C1129="66", T1129*'UNIT VALUES'!$D$33*'UNIT VALUES'!$D$36,T1129*'UNIT VALUES'!$D$32*'UNIT VALUES'!$D$36),0)),0)</f>
        <v>0</v>
      </c>
      <c r="AD1129" t="str">
        <f t="shared" si="36"/>
        <v>489157</v>
      </c>
    </row>
    <row r="1130" spans="1:30" x14ac:dyDescent="0.25">
      <c r="A1130" s="176" t="s">
        <v>6823</v>
      </c>
      <c r="B1130" s="176" t="s">
        <v>2785</v>
      </c>
      <c r="C1130" s="176" t="s">
        <v>99</v>
      </c>
      <c r="D1130" s="176" t="s">
        <v>100</v>
      </c>
      <c r="E1130" s="176" t="s">
        <v>2786</v>
      </c>
      <c r="F1130" s="176" t="s">
        <v>2965</v>
      </c>
      <c r="G1130" s="176" t="s">
        <v>1396</v>
      </c>
      <c r="H1130" s="176" t="s">
        <v>23</v>
      </c>
      <c r="I1130" s="176" t="s">
        <v>23</v>
      </c>
      <c r="J1130" s="176" t="s">
        <v>2801</v>
      </c>
      <c r="K1130" s="176" t="s">
        <v>61</v>
      </c>
      <c r="L1130" s="176" t="s">
        <v>6824</v>
      </c>
      <c r="M1130" s="177">
        <v>570779</v>
      </c>
      <c r="N1130" s="177">
        <v>596153</v>
      </c>
      <c r="O1130" s="177">
        <v>2014369</v>
      </c>
      <c r="P1130" s="177">
        <v>0</v>
      </c>
      <c r="Q1130" s="177">
        <v>242160</v>
      </c>
      <c r="R1130" s="177">
        <v>3745</v>
      </c>
      <c r="S1130" s="177">
        <v>26700</v>
      </c>
      <c r="T1130" s="24">
        <f>IF(P1130&gt;0, ROUND(IF(IF(OR(C1130="51", C1130="52", C1130="66"), (L1130*'UNIT VALUES'!$C$26)-CALCS!P1130,0)&gt;0, IF(OR(C1130="51", C1130="52", C1130="66"), (L1130*'UNIT VALUES'!$C$26)-CALCS!P1130,0), 0), 0), ROUND(IF(IF(OR(C1130="51", C1130="52", C1130="66"), (L1130*'UNIT VALUES'!$C$26)-CALCS!O1130,0)&gt;0, IF(OR(C1130="51", C1130="52", C1130="66"), (L1130*'UNIT VALUES'!$C$26)-CALCS!O1130,0), 0), 0))</f>
        <v>0</v>
      </c>
      <c r="U1130" s="25">
        <f>IF(C1130="22", (O1130*'UNIT VALUES'!$D$38)+(Q1130*'UNIT VALUES'!$D$39)+(S1130*'UNIT VALUES'!$D$40), (O1130*'UNIT VALUES'!$D$28)+(Q1130*'UNIT VALUES'!$D$29)+(S1130*'UNIT VALUES'!$D$30))</f>
        <v>15310567.809735939</v>
      </c>
      <c r="V1130" s="25">
        <f>IF(C1130="22",(O1130*'UNIT VALUES'!$D$41)+(Q1130*'UNIT VALUES'!$D$42)+(R1130*'UNIT VALUES'!$D$43),IF(C1130="66",(Q1130*'UNIT VALUES'!$D$31)+(T1130*'UNIT VALUES'!$D$33)+(R1130*'UNIT VALUES'!$D$34),(Q1130*'UNIT VALUES'!$D$31)+(T1130*'UNIT VALUES'!$D$32)+(R1130*'UNIT VALUES'!$D$34)))</f>
        <v>4363957.8705560863</v>
      </c>
      <c r="W1130" s="25">
        <f t="shared" si="35"/>
        <v>15310568</v>
      </c>
      <c r="X1130" s="30">
        <f>ROUND(IF(C1130="22", W1130*'UNIT VALUES'!$D$44, W1130*'UNIT VALUES'!$D$36), 0)</f>
        <v>13384507</v>
      </c>
      <c r="Y1130" s="168">
        <f>ROUND(IF(C1130="22", IF(U1130&gt;V1130,O1130*'UNIT VALUES'!$D$38*'UNIT VALUES'!$D$44,O1130*'UNIT VALUES'!$D$41*'UNIT VALUES'!$D$44),IF(U1130&gt;V1130, O1130*'UNIT VALUES'!$D$28*'UNIT VALUES'!$D$36,0)), 0)</f>
        <v>3662482</v>
      </c>
      <c r="Z1130" s="168">
        <f>ROUND(IF(C1130="22", IF(U1130&gt;V1130,Q1130*'UNIT VALUES'!$D$39*'UNIT VALUES'!$D$44,Q1130*'UNIT VALUES'!$D$42*'UNIT VALUES'!$D$44), IF(U1130&gt;V1130, Q1130*'UNIT VALUES'!$D$29*'UNIT VALUES'!$D$36, Q1130*'UNIT VALUES'!$D$31*'UNIT VALUES'!$D$36)),0)</f>
        <v>5911585</v>
      </c>
      <c r="AA1130" s="168">
        <f>ROUND(IF(C1130="22", IF(U1130&gt;V1130,0,R1130*'UNIT VALUES'!$D$43*'UNIT VALUES'!$D$44),IF(CALCS!U1130&gt;CALCS!V1130,0,CALCS!R1130*'UNIT VALUES'!$D$34*'UNIT VALUES'!$D$36)), 0)</f>
        <v>0</v>
      </c>
      <c r="AB1130" s="168">
        <f>ROUND(IF(C1130="22",IF(U1130&gt;V1130,S1130*'UNIT VALUES'!$D$40*'UNIT VALUES'!$D$44,0),IF(U1130&gt;V1130,S1130*'UNIT VALUES'!$D$30*'UNIT VALUES'!$D$36)), 0)</f>
        <v>3810441</v>
      </c>
      <c r="AC1130" s="168">
        <f>ROUND(IF(U1130&gt;V1130,0,IF(T1130&gt;1, IF(C1130="66", T1130*'UNIT VALUES'!$D$33*'UNIT VALUES'!$D$36,T1130*'UNIT VALUES'!$D$32*'UNIT VALUES'!$D$36),0)),0)</f>
        <v>0</v>
      </c>
      <c r="AD1130" t="str">
        <f t="shared" si="36"/>
        <v>489201</v>
      </c>
    </row>
    <row r="1131" spans="1:30" x14ac:dyDescent="0.25">
      <c r="A1131" s="176" t="s">
        <v>6825</v>
      </c>
      <c r="B1131" s="176" t="s">
        <v>2785</v>
      </c>
      <c r="C1131" s="176" t="s">
        <v>99</v>
      </c>
      <c r="D1131" s="176" t="s">
        <v>100</v>
      </c>
      <c r="E1131" s="176" t="s">
        <v>2786</v>
      </c>
      <c r="F1131" s="176" t="s">
        <v>2967</v>
      </c>
      <c r="G1131" s="176" t="s">
        <v>1161</v>
      </c>
      <c r="H1131" s="176" t="s">
        <v>23</v>
      </c>
      <c r="I1131" s="176" t="s">
        <v>23</v>
      </c>
      <c r="J1131" s="176" t="s">
        <v>2828</v>
      </c>
      <c r="K1131" s="176" t="s">
        <v>3354</v>
      </c>
      <c r="L1131" s="176" t="s">
        <v>6826</v>
      </c>
      <c r="M1131" s="177">
        <v>132236</v>
      </c>
      <c r="N1131" s="177">
        <v>138951</v>
      </c>
      <c r="O1131" s="177">
        <v>442580</v>
      </c>
      <c r="P1131" s="177">
        <v>0</v>
      </c>
      <c r="Q1131" s="177">
        <v>167945</v>
      </c>
      <c r="R1131" s="177">
        <v>1552</v>
      </c>
      <c r="S1131" s="177">
        <v>18614</v>
      </c>
      <c r="T1131" s="24">
        <f>IF(P1131&gt;0, ROUND(IF(IF(OR(C1131="51", C1131="52", C1131="66"), (L1131*'UNIT VALUES'!$C$26)-CALCS!P1131,0)&gt;0, IF(OR(C1131="51", C1131="52", C1131="66"), (L1131*'UNIT VALUES'!$C$26)-CALCS!P1131,0), 0), 0), ROUND(IF(IF(OR(C1131="51", C1131="52", C1131="66"), (L1131*'UNIT VALUES'!$C$26)-CALCS!O1131,0)&gt;0, IF(OR(C1131="51", C1131="52", C1131="66"), (L1131*'UNIT VALUES'!$C$26)-CALCS!O1131,0), 0), 0))</f>
        <v>0</v>
      </c>
      <c r="U1131" s="25">
        <f>IF(C1131="22", (O1131*'UNIT VALUES'!$D$38)+(Q1131*'UNIT VALUES'!$D$39)+(S1131*'UNIT VALUES'!$D$40), (O1131*'UNIT VALUES'!$D$28)+(Q1131*'UNIT VALUES'!$D$29)+(S1131*'UNIT VALUES'!$D$30))</f>
        <v>8649053.4885267057</v>
      </c>
      <c r="V1131" s="25">
        <f>IF(C1131="22",(O1131*'UNIT VALUES'!$D$41)+(Q1131*'UNIT VALUES'!$D$42)+(R1131*'UNIT VALUES'!$D$43),IF(C1131="66",(Q1131*'UNIT VALUES'!$D$31)+(T1131*'UNIT VALUES'!$D$33)+(R1131*'UNIT VALUES'!$D$34),(Q1131*'UNIT VALUES'!$D$31)+(T1131*'UNIT VALUES'!$D$32)+(R1131*'UNIT VALUES'!$D$34)))</f>
        <v>2940958.596726059</v>
      </c>
      <c r="W1131" s="25">
        <f t="shared" si="35"/>
        <v>8649053</v>
      </c>
      <c r="X1131" s="30">
        <f>ROUND(IF(C1131="22", W1131*'UNIT VALUES'!$D$44, W1131*'UNIT VALUES'!$D$36), 0)</f>
        <v>7561007</v>
      </c>
      <c r="Y1131" s="168">
        <f>ROUND(IF(C1131="22", IF(U1131&gt;V1131,O1131*'UNIT VALUES'!$D$38*'UNIT VALUES'!$D$44,O1131*'UNIT VALUES'!$D$41*'UNIT VALUES'!$D$44),IF(U1131&gt;V1131, O1131*'UNIT VALUES'!$D$28*'UNIT VALUES'!$D$36,0)), 0)</f>
        <v>804689</v>
      </c>
      <c r="Z1131" s="168">
        <f>ROUND(IF(C1131="22", IF(U1131&gt;V1131,Q1131*'UNIT VALUES'!$D$39*'UNIT VALUES'!$D$44,Q1131*'UNIT VALUES'!$D$42*'UNIT VALUES'!$D$44), IF(U1131&gt;V1131, Q1131*'UNIT VALUES'!$D$29*'UNIT VALUES'!$D$36, Q1131*'UNIT VALUES'!$D$31*'UNIT VALUES'!$D$36)),0)</f>
        <v>4099856</v>
      </c>
      <c r="AA1131" s="168">
        <f>ROUND(IF(C1131="22", IF(U1131&gt;V1131,0,R1131*'UNIT VALUES'!$D$43*'UNIT VALUES'!$D$44),IF(CALCS!U1131&gt;CALCS!V1131,0,CALCS!R1131*'UNIT VALUES'!$D$34*'UNIT VALUES'!$D$36)), 0)</f>
        <v>0</v>
      </c>
      <c r="AB1131" s="168">
        <f>ROUND(IF(C1131="22",IF(U1131&gt;V1131,S1131*'UNIT VALUES'!$D$40*'UNIT VALUES'!$D$44,0),IF(U1131&gt;V1131,S1131*'UNIT VALUES'!$D$30*'UNIT VALUES'!$D$36)), 0)</f>
        <v>2656462</v>
      </c>
      <c r="AC1131" s="168">
        <f>ROUND(IF(U1131&gt;V1131,0,IF(T1131&gt;1, IF(C1131="66", T1131*'UNIT VALUES'!$D$33*'UNIT VALUES'!$D$36,T1131*'UNIT VALUES'!$D$32*'UNIT VALUES'!$D$36),0)),0)</f>
        <v>0</v>
      </c>
      <c r="AD1131" t="str">
        <f t="shared" si="36"/>
        <v>489215</v>
      </c>
    </row>
    <row r="1132" spans="1:30" x14ac:dyDescent="0.25">
      <c r="A1132" s="176" t="s">
        <v>5861</v>
      </c>
      <c r="B1132" s="176" t="s">
        <v>2785</v>
      </c>
      <c r="C1132" s="176" t="s">
        <v>99</v>
      </c>
      <c r="D1132" s="176" t="s">
        <v>100</v>
      </c>
      <c r="E1132" s="176" t="s">
        <v>2786</v>
      </c>
      <c r="F1132" s="176" t="s">
        <v>2968</v>
      </c>
      <c r="G1132" s="176" t="s">
        <v>2816</v>
      </c>
      <c r="H1132" s="176" t="s">
        <v>23</v>
      </c>
      <c r="I1132" s="176" t="s">
        <v>23</v>
      </c>
      <c r="J1132" s="176" t="s">
        <v>2801</v>
      </c>
      <c r="K1132" s="176" t="s">
        <v>61</v>
      </c>
      <c r="L1132" s="176" t="s">
        <v>6827</v>
      </c>
      <c r="M1132" s="177">
        <v>0</v>
      </c>
      <c r="N1132" s="177">
        <v>0</v>
      </c>
      <c r="O1132" s="177">
        <v>440726</v>
      </c>
      <c r="P1132" s="177">
        <v>0</v>
      </c>
      <c r="Q1132" s="177">
        <v>43880</v>
      </c>
      <c r="R1132" s="177">
        <v>978</v>
      </c>
      <c r="S1132" s="177">
        <v>5082</v>
      </c>
      <c r="T1132" s="24">
        <f>IF(P1132&gt;0, ROUND(IF(IF(OR(C1132="51", C1132="52", C1132="66"), (L1132*'UNIT VALUES'!$C$26)-CALCS!P1132,0)&gt;0, IF(OR(C1132="51", C1132="52", C1132="66"), (L1132*'UNIT VALUES'!$C$26)-CALCS!P1132,0), 0), 0), ROUND(IF(IF(OR(C1132="51", C1132="52", C1132="66"), (L1132*'UNIT VALUES'!$C$26)-CALCS!O1132,0)&gt;0, IF(OR(C1132="51", C1132="52", C1132="66"), (L1132*'UNIT VALUES'!$C$26)-CALCS!O1132,0), 0), 0))</f>
        <v>0</v>
      </c>
      <c r="U1132" s="25">
        <f>IF(C1132="22", (O1132*'UNIT VALUES'!$D$38)+(Q1132*'UNIT VALUES'!$D$39)+(S1132*'UNIT VALUES'!$D$40), (O1132*'UNIT VALUES'!$D$28)+(Q1132*'UNIT VALUES'!$D$29)+(S1132*'UNIT VALUES'!$D$30))</f>
        <v>2971606.9855458471</v>
      </c>
      <c r="V1132" s="25">
        <f>IF(C1132="22",(O1132*'UNIT VALUES'!$D$41)+(Q1132*'UNIT VALUES'!$D$42)+(R1132*'UNIT VALUES'!$D$43),IF(C1132="66",(Q1132*'UNIT VALUES'!$D$31)+(T1132*'UNIT VALUES'!$D$33)+(R1132*'UNIT VALUES'!$D$34),(Q1132*'UNIT VALUES'!$D$31)+(T1132*'UNIT VALUES'!$D$32)+(R1132*'UNIT VALUES'!$D$34)))</f>
        <v>815270.89055625326</v>
      </c>
      <c r="W1132" s="25">
        <f t="shared" si="35"/>
        <v>2971607</v>
      </c>
      <c r="X1132" s="30">
        <f>ROUND(IF(C1132="22", W1132*'UNIT VALUES'!$D$44, W1132*'UNIT VALUES'!$D$36), 0)</f>
        <v>2597781</v>
      </c>
      <c r="Y1132" s="168">
        <f>ROUND(IF(C1132="22", IF(U1132&gt;V1132,O1132*'UNIT VALUES'!$D$38*'UNIT VALUES'!$D$44,O1132*'UNIT VALUES'!$D$41*'UNIT VALUES'!$D$44),IF(U1132&gt;V1132, O1132*'UNIT VALUES'!$D$28*'UNIT VALUES'!$D$36,0)), 0)</f>
        <v>801318</v>
      </c>
      <c r="Z1132" s="168">
        <f>ROUND(IF(C1132="22", IF(U1132&gt;V1132,Q1132*'UNIT VALUES'!$D$39*'UNIT VALUES'!$D$44,Q1132*'UNIT VALUES'!$D$42*'UNIT VALUES'!$D$44), IF(U1132&gt;V1132, Q1132*'UNIT VALUES'!$D$29*'UNIT VALUES'!$D$36, Q1132*'UNIT VALUES'!$D$31*'UNIT VALUES'!$D$36)),0)</f>
        <v>1071194</v>
      </c>
      <c r="AA1132" s="168">
        <f>ROUND(IF(C1132="22", IF(U1132&gt;V1132,0,R1132*'UNIT VALUES'!$D$43*'UNIT VALUES'!$D$44),IF(CALCS!U1132&gt;CALCS!V1132,0,CALCS!R1132*'UNIT VALUES'!$D$34*'UNIT VALUES'!$D$36)), 0)</f>
        <v>0</v>
      </c>
      <c r="AB1132" s="168">
        <f>ROUND(IF(C1132="22",IF(U1132&gt;V1132,S1132*'UNIT VALUES'!$D$40*'UNIT VALUES'!$D$44,0),IF(U1132&gt;V1132,S1132*'UNIT VALUES'!$D$30*'UNIT VALUES'!$D$36)), 0)</f>
        <v>725268</v>
      </c>
      <c r="AC1132" s="168">
        <f>ROUND(IF(U1132&gt;V1132,0,IF(T1132&gt;1, IF(C1132="66", T1132*'UNIT VALUES'!$D$33*'UNIT VALUES'!$D$36,T1132*'UNIT VALUES'!$D$32*'UNIT VALUES'!$D$36),0)),0)</f>
        <v>0</v>
      </c>
      <c r="AD1132" t="str">
        <f t="shared" si="36"/>
        <v>489339</v>
      </c>
    </row>
    <row r="1133" spans="1:30" x14ac:dyDescent="0.25">
      <c r="A1133" s="176" t="s">
        <v>6828</v>
      </c>
      <c r="B1133" s="176" t="s">
        <v>2785</v>
      </c>
      <c r="C1133" s="176" t="s">
        <v>99</v>
      </c>
      <c r="D1133" s="176" t="s">
        <v>100</v>
      </c>
      <c r="E1133" s="176" t="s">
        <v>2786</v>
      </c>
      <c r="F1133" s="176" t="s">
        <v>2970</v>
      </c>
      <c r="G1133" s="176" t="s">
        <v>2794</v>
      </c>
      <c r="H1133" s="176" t="s">
        <v>23</v>
      </c>
      <c r="I1133" s="176" t="s">
        <v>23</v>
      </c>
      <c r="J1133" s="176" t="s">
        <v>2795</v>
      </c>
      <c r="K1133" s="176" t="s">
        <v>3353</v>
      </c>
      <c r="L1133" s="176" t="s">
        <v>6829</v>
      </c>
      <c r="M1133" s="177">
        <v>228868</v>
      </c>
      <c r="N1133" s="177">
        <v>230629</v>
      </c>
      <c r="O1133" s="177">
        <v>484037</v>
      </c>
      <c r="P1133" s="177">
        <v>0</v>
      </c>
      <c r="Q1133" s="177">
        <v>45516</v>
      </c>
      <c r="R1133" s="177">
        <v>1818</v>
      </c>
      <c r="S1133" s="177">
        <v>4997</v>
      </c>
      <c r="T1133" s="24">
        <f>IF(P1133&gt;0, ROUND(IF(IF(OR(C1133="51", C1133="52", C1133="66"), (L1133*'UNIT VALUES'!$C$26)-CALCS!P1133,0)&gt;0, IF(OR(C1133="51", C1133="52", C1133="66"), (L1133*'UNIT VALUES'!$C$26)-CALCS!P1133,0), 0), 0), ROUND(IF(IF(OR(C1133="51", C1133="52", C1133="66"), (L1133*'UNIT VALUES'!$C$26)-CALCS!O1133,0)&gt;0, IF(OR(C1133="51", C1133="52", C1133="66"), (L1133*'UNIT VALUES'!$C$26)-CALCS!O1133,0), 0), 0))</f>
        <v>0</v>
      </c>
      <c r="U1133" s="25">
        <f>IF(C1133="22", (O1133*'UNIT VALUES'!$D$38)+(Q1133*'UNIT VALUES'!$D$39)+(S1133*'UNIT VALUES'!$D$40), (O1133*'UNIT VALUES'!$D$28)+(Q1133*'UNIT VALUES'!$D$29)+(S1133*'UNIT VALUES'!$D$30))</f>
        <v>3093494.7547026342</v>
      </c>
      <c r="V1133" s="25">
        <f>IF(C1133="22",(O1133*'UNIT VALUES'!$D$41)+(Q1133*'UNIT VALUES'!$D$42)+(R1133*'UNIT VALUES'!$D$43),IF(C1133="66",(Q1133*'UNIT VALUES'!$D$31)+(T1133*'UNIT VALUES'!$D$33)+(R1133*'UNIT VALUES'!$D$34),(Q1133*'UNIT VALUES'!$D$31)+(T1133*'UNIT VALUES'!$D$32)+(R1133*'UNIT VALUES'!$D$34)))</f>
        <v>911450.36348081543</v>
      </c>
      <c r="W1133" s="25">
        <f t="shared" si="35"/>
        <v>3093495</v>
      </c>
      <c r="X1133" s="30">
        <f>ROUND(IF(C1133="22", W1133*'UNIT VALUES'!$D$44, W1133*'UNIT VALUES'!$D$36), 0)</f>
        <v>2704335</v>
      </c>
      <c r="Y1133" s="168">
        <f>ROUND(IF(C1133="22", IF(U1133&gt;V1133,O1133*'UNIT VALUES'!$D$38*'UNIT VALUES'!$D$44,O1133*'UNIT VALUES'!$D$41*'UNIT VALUES'!$D$44),IF(U1133&gt;V1133, O1133*'UNIT VALUES'!$D$28*'UNIT VALUES'!$D$36,0)), 0)</f>
        <v>880065</v>
      </c>
      <c r="Z1133" s="168">
        <f>ROUND(IF(C1133="22", IF(U1133&gt;V1133,Q1133*'UNIT VALUES'!$D$39*'UNIT VALUES'!$D$44,Q1133*'UNIT VALUES'!$D$42*'UNIT VALUES'!$D$44), IF(U1133&gt;V1133, Q1133*'UNIT VALUES'!$D$29*'UNIT VALUES'!$D$36, Q1133*'UNIT VALUES'!$D$31*'UNIT VALUES'!$D$36)),0)</f>
        <v>1111132</v>
      </c>
      <c r="AA1133" s="168">
        <f>ROUND(IF(C1133="22", IF(U1133&gt;V1133,0,R1133*'UNIT VALUES'!$D$43*'UNIT VALUES'!$D$44),IF(CALCS!U1133&gt;CALCS!V1133,0,CALCS!R1133*'UNIT VALUES'!$D$34*'UNIT VALUES'!$D$36)), 0)</f>
        <v>0</v>
      </c>
      <c r="AB1133" s="168">
        <f>ROUND(IF(C1133="22",IF(U1133&gt;V1133,S1133*'UNIT VALUES'!$D$40*'UNIT VALUES'!$D$44,0),IF(U1133&gt;V1133,S1133*'UNIT VALUES'!$D$30*'UNIT VALUES'!$D$36)), 0)</f>
        <v>713138</v>
      </c>
      <c r="AC1133" s="168">
        <f>ROUND(IF(U1133&gt;V1133,0,IF(T1133&gt;1, IF(C1133="66", T1133*'UNIT VALUES'!$D$33*'UNIT VALUES'!$D$36,T1133*'UNIT VALUES'!$D$32*'UNIT VALUES'!$D$36),0)),0)</f>
        <v>0</v>
      </c>
      <c r="AD1133" t="str">
        <f t="shared" si="36"/>
        <v>489439</v>
      </c>
    </row>
    <row r="1134" spans="1:30" x14ac:dyDescent="0.25">
      <c r="A1134" s="176" t="s">
        <v>6830</v>
      </c>
      <c r="B1134" s="176" t="s">
        <v>2785</v>
      </c>
      <c r="C1134" s="176" t="s">
        <v>99</v>
      </c>
      <c r="D1134" s="176" t="s">
        <v>100</v>
      </c>
      <c r="E1134" s="176" t="s">
        <v>2786</v>
      </c>
      <c r="F1134" s="176" t="s">
        <v>2972</v>
      </c>
      <c r="G1134" s="176" t="s">
        <v>2973</v>
      </c>
      <c r="H1134" s="176" t="s">
        <v>23</v>
      </c>
      <c r="I1134" s="176" t="s">
        <v>23</v>
      </c>
      <c r="J1134" s="176" t="s">
        <v>2798</v>
      </c>
      <c r="K1134" s="176" t="s">
        <v>3354</v>
      </c>
      <c r="L1134" s="176" t="s">
        <v>6831</v>
      </c>
      <c r="M1134" s="177">
        <v>0</v>
      </c>
      <c r="N1134" s="177">
        <v>0</v>
      </c>
      <c r="O1134" s="177">
        <v>198351</v>
      </c>
      <c r="P1134" s="177">
        <v>0</v>
      </c>
      <c r="Q1134" s="177">
        <v>19946</v>
      </c>
      <c r="R1134" s="177">
        <v>409</v>
      </c>
      <c r="S1134" s="177">
        <v>2506</v>
      </c>
      <c r="T1134" s="24">
        <f>IF(P1134&gt;0, ROUND(IF(IF(OR(C1134="51", C1134="52", C1134="66"), (L1134*'UNIT VALUES'!$C$26)-CALCS!P1134,0)&gt;0, IF(OR(C1134="51", C1134="52", C1134="66"), (L1134*'UNIT VALUES'!$C$26)-CALCS!P1134,0), 0), 0), ROUND(IF(IF(OR(C1134="51", C1134="52", C1134="66"), (L1134*'UNIT VALUES'!$C$26)-CALCS!O1134,0)&gt;0, IF(OR(C1134="51", C1134="52", C1134="66"), (L1134*'UNIT VALUES'!$C$26)-CALCS!O1134,0), 0), 0))</f>
        <v>0</v>
      </c>
      <c r="U1134" s="25">
        <f>IF(C1134="22", (O1134*'UNIT VALUES'!$D$38)+(Q1134*'UNIT VALUES'!$D$39)+(S1134*'UNIT VALUES'!$D$40), (O1134*'UNIT VALUES'!$D$28)+(Q1134*'UNIT VALUES'!$D$29)+(S1134*'UNIT VALUES'!$D$30))</f>
        <v>1378626.6955143181</v>
      </c>
      <c r="V1134" s="25">
        <f>IF(C1134="22",(O1134*'UNIT VALUES'!$D$41)+(Q1134*'UNIT VALUES'!$D$42)+(R1134*'UNIT VALUES'!$D$43),IF(C1134="66",(Q1134*'UNIT VALUES'!$D$31)+(T1134*'UNIT VALUES'!$D$33)+(R1134*'UNIT VALUES'!$D$34),(Q1134*'UNIT VALUES'!$D$31)+(T1134*'UNIT VALUES'!$D$32)+(R1134*'UNIT VALUES'!$D$34)))</f>
        <v>367676.80894433998</v>
      </c>
      <c r="W1134" s="25">
        <f t="shared" si="35"/>
        <v>1378627</v>
      </c>
      <c r="X1134" s="30">
        <f>ROUND(IF(C1134="22", W1134*'UNIT VALUES'!$D$44, W1134*'UNIT VALUES'!$D$36), 0)</f>
        <v>1205197</v>
      </c>
      <c r="Y1134" s="168">
        <f>ROUND(IF(C1134="22", IF(U1134&gt;V1134,O1134*'UNIT VALUES'!$D$38*'UNIT VALUES'!$D$44,O1134*'UNIT VALUES'!$D$41*'UNIT VALUES'!$D$44),IF(U1134&gt;V1134, O1134*'UNIT VALUES'!$D$28*'UNIT VALUES'!$D$36,0)), 0)</f>
        <v>360637</v>
      </c>
      <c r="Z1134" s="168">
        <f>ROUND(IF(C1134="22", IF(U1134&gt;V1134,Q1134*'UNIT VALUES'!$D$39*'UNIT VALUES'!$D$44,Q1134*'UNIT VALUES'!$D$42*'UNIT VALUES'!$D$44), IF(U1134&gt;V1134, Q1134*'UNIT VALUES'!$D$29*'UNIT VALUES'!$D$36, Q1134*'UNIT VALUES'!$D$31*'UNIT VALUES'!$D$36)),0)</f>
        <v>486920</v>
      </c>
      <c r="AA1134" s="168">
        <f>ROUND(IF(C1134="22", IF(U1134&gt;V1134,0,R1134*'UNIT VALUES'!$D$43*'UNIT VALUES'!$D$44),IF(CALCS!U1134&gt;CALCS!V1134,0,CALCS!R1134*'UNIT VALUES'!$D$34*'UNIT VALUES'!$D$36)), 0)</f>
        <v>0</v>
      </c>
      <c r="AB1134" s="168">
        <f>ROUND(IF(C1134="22",IF(U1134&gt;V1134,S1134*'UNIT VALUES'!$D$40*'UNIT VALUES'!$D$44,0),IF(U1134&gt;V1134,S1134*'UNIT VALUES'!$D$30*'UNIT VALUES'!$D$36)), 0)</f>
        <v>357639</v>
      </c>
      <c r="AC1134" s="168">
        <f>ROUND(IF(U1134&gt;V1134,0,IF(T1134&gt;1, IF(C1134="66", T1134*'UNIT VALUES'!$D$33*'UNIT VALUES'!$D$36,T1134*'UNIT VALUES'!$D$32*'UNIT VALUES'!$D$36),0)),0)</f>
        <v>0</v>
      </c>
      <c r="AD1134" t="str">
        <f t="shared" si="36"/>
        <v>489453</v>
      </c>
    </row>
    <row r="1135" spans="1:30" x14ac:dyDescent="0.25">
      <c r="A1135" s="176" t="s">
        <v>6832</v>
      </c>
      <c r="B1135" s="176" t="s">
        <v>2785</v>
      </c>
      <c r="C1135" s="176" t="s">
        <v>99</v>
      </c>
      <c r="D1135" s="176" t="s">
        <v>100</v>
      </c>
      <c r="E1135" s="176" t="s">
        <v>2786</v>
      </c>
      <c r="F1135" s="176" t="s">
        <v>2975</v>
      </c>
      <c r="G1135" s="176" t="s">
        <v>2976</v>
      </c>
      <c r="H1135" s="176" t="s">
        <v>23</v>
      </c>
      <c r="I1135" s="176" t="s">
        <v>23</v>
      </c>
      <c r="J1135" s="176" t="s">
        <v>2798</v>
      </c>
      <c r="K1135" s="176" t="s">
        <v>3354</v>
      </c>
      <c r="L1135" s="176" t="s">
        <v>6833</v>
      </c>
      <c r="M1135" s="177">
        <v>0</v>
      </c>
      <c r="N1135" s="177">
        <v>0</v>
      </c>
      <c r="O1135" s="177">
        <v>346087</v>
      </c>
      <c r="P1135" s="177">
        <v>0</v>
      </c>
      <c r="Q1135" s="177">
        <v>20187</v>
      </c>
      <c r="R1135" s="177">
        <v>2891</v>
      </c>
      <c r="S1135" s="177">
        <v>2049</v>
      </c>
      <c r="T1135" s="24">
        <f>IF(P1135&gt;0, ROUND(IF(IF(OR(C1135="51", C1135="52", C1135="66"), (L1135*'UNIT VALUES'!$C$26)-CALCS!P1135,0)&gt;0, IF(OR(C1135="51", C1135="52", C1135="66"), (L1135*'UNIT VALUES'!$C$26)-CALCS!P1135,0), 0), 0), ROUND(IF(IF(OR(C1135="51", C1135="52", C1135="66"), (L1135*'UNIT VALUES'!$C$26)-CALCS!O1135,0)&gt;0, IF(OR(C1135="51", C1135="52", C1135="66"), (L1135*'UNIT VALUES'!$C$26)-CALCS!O1135,0), 0), 0))</f>
        <v>0</v>
      </c>
      <c r="U1135" s="25">
        <f>IF(C1135="22", (O1135*'UNIT VALUES'!$D$38)+(Q1135*'UNIT VALUES'!$D$39)+(S1135*'UNIT VALUES'!$D$40), (O1135*'UNIT VALUES'!$D$28)+(Q1135*'UNIT VALUES'!$D$29)+(S1135*'UNIT VALUES'!$D$30))</f>
        <v>1618015.3777646143</v>
      </c>
      <c r="V1135" s="25">
        <f>IF(C1135="22",(O1135*'UNIT VALUES'!$D$41)+(Q1135*'UNIT VALUES'!$D$42)+(R1135*'UNIT VALUES'!$D$43),IF(C1135="66",(Q1135*'UNIT VALUES'!$D$31)+(T1135*'UNIT VALUES'!$D$33)+(R1135*'UNIT VALUES'!$D$34),(Q1135*'UNIT VALUES'!$D$31)+(T1135*'UNIT VALUES'!$D$32)+(R1135*'UNIT VALUES'!$D$34)))</f>
        <v>574909.18311260198</v>
      </c>
      <c r="W1135" s="25">
        <f t="shared" si="35"/>
        <v>1618015</v>
      </c>
      <c r="X1135" s="30">
        <f>ROUND(IF(C1135="22", W1135*'UNIT VALUES'!$D$44, W1135*'UNIT VALUES'!$D$36), 0)</f>
        <v>1414470</v>
      </c>
      <c r="Y1135" s="168">
        <f>ROUND(IF(C1135="22", IF(U1135&gt;V1135,O1135*'UNIT VALUES'!$D$38*'UNIT VALUES'!$D$44,O1135*'UNIT VALUES'!$D$41*'UNIT VALUES'!$D$44),IF(U1135&gt;V1135, O1135*'UNIT VALUES'!$D$28*'UNIT VALUES'!$D$36,0)), 0)</f>
        <v>629248</v>
      </c>
      <c r="Z1135" s="168">
        <f>ROUND(IF(C1135="22", IF(U1135&gt;V1135,Q1135*'UNIT VALUES'!$D$39*'UNIT VALUES'!$D$44,Q1135*'UNIT VALUES'!$D$42*'UNIT VALUES'!$D$44), IF(U1135&gt;V1135, Q1135*'UNIT VALUES'!$D$29*'UNIT VALUES'!$D$36, Q1135*'UNIT VALUES'!$D$31*'UNIT VALUES'!$D$36)),0)</f>
        <v>492803</v>
      </c>
      <c r="AA1135" s="168">
        <f>ROUND(IF(C1135="22", IF(U1135&gt;V1135,0,R1135*'UNIT VALUES'!$D$43*'UNIT VALUES'!$D$44),IF(CALCS!U1135&gt;CALCS!V1135,0,CALCS!R1135*'UNIT VALUES'!$D$34*'UNIT VALUES'!$D$36)), 0)</f>
        <v>0</v>
      </c>
      <c r="AB1135" s="168">
        <f>ROUND(IF(C1135="22",IF(U1135&gt;V1135,S1135*'UNIT VALUES'!$D$40*'UNIT VALUES'!$D$44,0),IF(U1135&gt;V1135,S1135*'UNIT VALUES'!$D$30*'UNIT VALUES'!$D$36)), 0)</f>
        <v>292419</v>
      </c>
      <c r="AC1135" s="168">
        <f>ROUND(IF(U1135&gt;V1135,0,IF(T1135&gt;1, IF(C1135="66", T1135*'UNIT VALUES'!$D$33*'UNIT VALUES'!$D$36,T1135*'UNIT VALUES'!$D$32*'UNIT VALUES'!$D$36),0)),0)</f>
        <v>0</v>
      </c>
      <c r="AD1135" t="str">
        <f t="shared" si="36"/>
        <v>489491</v>
      </c>
    </row>
    <row r="1136" spans="1:30" x14ac:dyDescent="0.25">
      <c r="A1136" s="176" t="s">
        <v>6834</v>
      </c>
      <c r="B1136" s="176" t="s">
        <v>2978</v>
      </c>
      <c r="C1136" s="176" t="s">
        <v>19</v>
      </c>
      <c r="D1136" s="176" t="s">
        <v>20</v>
      </c>
      <c r="E1136" s="176" t="s">
        <v>2979</v>
      </c>
      <c r="F1136" s="176" t="s">
        <v>4738</v>
      </c>
      <c r="G1136" s="176" t="s">
        <v>22</v>
      </c>
      <c r="H1136" s="176" t="s">
        <v>23</v>
      </c>
      <c r="I1136" s="176" t="s">
        <v>23</v>
      </c>
      <c r="J1136" s="176" t="s">
        <v>24</v>
      </c>
      <c r="K1136" s="176" t="s">
        <v>3329</v>
      </c>
      <c r="L1136" s="176" t="s">
        <v>4789</v>
      </c>
      <c r="M1136" s="177">
        <v>1461117</v>
      </c>
      <c r="N1136" s="177">
        <v>1461037</v>
      </c>
      <c r="O1136" s="177">
        <v>838802</v>
      </c>
      <c r="P1136" s="177">
        <v>0</v>
      </c>
      <c r="Q1136" s="177">
        <v>81445</v>
      </c>
      <c r="R1136" s="177">
        <v>24977</v>
      </c>
      <c r="S1136" s="177">
        <v>7085</v>
      </c>
      <c r="T1136" s="24">
        <f>IF(P1136&gt;0, ROUND(IF(IF(OR(C1136="51", C1136="52", C1136="66"), (L1136*'UNIT VALUES'!$C$26)-CALCS!P1136,0)&gt;0, IF(OR(C1136="51", C1136="52", C1136="66"), (L1136*'UNIT VALUES'!$C$26)-CALCS!P1136,0), 0), 0), ROUND(IF(IF(OR(C1136="51", C1136="52", C1136="66"), (L1136*'UNIT VALUES'!$C$26)-CALCS!O1136,0)&gt;0, IF(OR(C1136="51", C1136="52", C1136="66"), (L1136*'UNIT VALUES'!$C$26)-CALCS!O1136,0), 0), 0))</f>
        <v>0</v>
      </c>
      <c r="U1136" s="25">
        <f>IF(C1136="22", (O1136*'UNIT VALUES'!$D$38)+(Q1136*'UNIT VALUES'!$D$39)+(S1136*'UNIT VALUES'!$D$40), (O1136*'UNIT VALUES'!$D$28)+(Q1136*'UNIT VALUES'!$D$29)+(S1136*'UNIT VALUES'!$D$30))</f>
        <v>6330332.3951824512</v>
      </c>
      <c r="V1136" s="25">
        <f>IF(C1136="22",(O1136*'UNIT VALUES'!$D$41)+(Q1136*'UNIT VALUES'!$D$42)+(R1136*'UNIT VALUES'!$D$43),IF(C1136="66",(Q1136*'UNIT VALUES'!$D$31)+(T1136*'UNIT VALUES'!$D$33)+(R1136*'UNIT VALUES'!$D$34),(Q1136*'UNIT VALUES'!$D$31)+(T1136*'UNIT VALUES'!$D$32)+(R1136*'UNIT VALUES'!$D$34)))</f>
        <v>4927780.0838390104</v>
      </c>
      <c r="W1136" s="25">
        <f t="shared" si="35"/>
        <v>6330332</v>
      </c>
      <c r="X1136" s="30">
        <f>ROUND(IF(C1136="22", W1136*'UNIT VALUES'!$D$44, W1136*'UNIT VALUES'!$D$36), 0)</f>
        <v>5266358</v>
      </c>
      <c r="Y1136" s="168">
        <f>ROUND(IF(C1136="22", IF(U1136&gt;V1136,O1136*'UNIT VALUES'!$D$38*'UNIT VALUES'!$D$44,O1136*'UNIT VALUES'!$D$41*'UNIT VALUES'!$D$44),IF(U1136&gt;V1136, O1136*'UNIT VALUES'!$D$28*'UNIT VALUES'!$D$36,0)), 0)</f>
        <v>1537024</v>
      </c>
      <c r="Z1136" s="168">
        <f>ROUND(IF(C1136="22", IF(U1136&gt;V1136,Q1136*'UNIT VALUES'!$D$39*'UNIT VALUES'!$D$44,Q1136*'UNIT VALUES'!$D$42*'UNIT VALUES'!$D$44), IF(U1136&gt;V1136, Q1136*'UNIT VALUES'!$D$29*'UNIT VALUES'!$D$36, Q1136*'UNIT VALUES'!$D$31*'UNIT VALUES'!$D$36)),0)</f>
        <v>2093668</v>
      </c>
      <c r="AA1136" s="168">
        <f>ROUND(IF(C1136="22", IF(U1136&gt;V1136,0,R1136*'UNIT VALUES'!$D$43*'UNIT VALUES'!$D$44),IF(CALCS!U1136&gt;CALCS!V1136,0,CALCS!R1136*'UNIT VALUES'!$D$34*'UNIT VALUES'!$D$36)), 0)</f>
        <v>0</v>
      </c>
      <c r="AB1136" s="168">
        <f>ROUND(IF(C1136="22",IF(U1136&gt;V1136,S1136*'UNIT VALUES'!$D$40*'UNIT VALUES'!$D$44,0),IF(U1136&gt;V1136,S1136*'UNIT VALUES'!$D$30*'UNIT VALUES'!$D$36)), 0)</f>
        <v>1635666</v>
      </c>
      <c r="AC1136" s="168">
        <f>ROUND(IF(U1136&gt;V1136,0,IF(T1136&gt;1, IF(C1136="66", T1136*'UNIT VALUES'!$D$33*'UNIT VALUES'!$D$36,T1136*'UNIT VALUES'!$D$32*'UNIT VALUES'!$D$36),0)),0)</f>
        <v>0</v>
      </c>
      <c r="AD1136" t="str">
        <f t="shared" si="36"/>
        <v>499999</v>
      </c>
    </row>
    <row r="1137" spans="1:30" x14ac:dyDescent="0.25">
      <c r="A1137" s="176" t="s">
        <v>6835</v>
      </c>
      <c r="B1137" s="176" t="s">
        <v>2978</v>
      </c>
      <c r="C1137" s="176" t="s">
        <v>27</v>
      </c>
      <c r="D1137" s="176" t="s">
        <v>28</v>
      </c>
      <c r="E1137" s="176" t="s">
        <v>2979</v>
      </c>
      <c r="F1137" s="176" t="s">
        <v>1149</v>
      </c>
      <c r="G1137" s="176" t="s">
        <v>886</v>
      </c>
      <c r="H1137" s="176" t="s">
        <v>23</v>
      </c>
      <c r="I1137" s="176" t="s">
        <v>2981</v>
      </c>
      <c r="J1137" s="176" t="s">
        <v>2982</v>
      </c>
      <c r="K1137" s="176" t="s">
        <v>3329</v>
      </c>
      <c r="L1137" s="176" t="s">
        <v>6836</v>
      </c>
      <c r="M1137" s="177">
        <v>17982</v>
      </c>
      <c r="N1137" s="177">
        <v>17982</v>
      </c>
      <c r="O1137" s="177">
        <v>30855</v>
      </c>
      <c r="P1137" s="177">
        <v>0</v>
      </c>
      <c r="Q1137" s="177">
        <v>3937</v>
      </c>
      <c r="R1137" s="177">
        <v>264</v>
      </c>
      <c r="S1137" s="177">
        <v>391</v>
      </c>
      <c r="T1137" s="24">
        <f>IF(P1137&gt;0, ROUND(IF(IF(OR(C1137="51", C1137="52", C1137="66"), (L1137*'UNIT VALUES'!$C$26)-CALCS!P1137,0)&gt;0, IF(OR(C1137="51", C1137="52", C1137="66"), (L1137*'UNIT VALUES'!$C$26)-CALCS!P1137,0), 0), 0), ROUND(IF(IF(OR(C1137="51", C1137="52", C1137="66"), (L1137*'UNIT VALUES'!$C$26)-CALCS!O1137,0)&gt;0, IF(OR(C1137="51", C1137="52", C1137="66"), (L1137*'UNIT VALUES'!$C$26)-CALCS!O1137,0), 0), 0))</f>
        <v>0</v>
      </c>
      <c r="U1137" s="25">
        <f>IF(C1137="22", (O1137*'UNIT VALUES'!$D$38)+(Q1137*'UNIT VALUES'!$D$39)+(S1137*'UNIT VALUES'!$D$40), (O1137*'UNIT VALUES'!$D$28)+(Q1137*'UNIT VALUES'!$D$29)+(S1137*'UNIT VALUES'!$D$30))</f>
        <v>237943.51532174041</v>
      </c>
      <c r="V1137" s="25">
        <f>IF(C1137="22",(O1137*'UNIT VALUES'!$D$41)+(Q1137*'UNIT VALUES'!$D$42)+(R1137*'UNIT VALUES'!$D$43),IF(C1137="66",(Q1137*'UNIT VALUES'!$D$31)+(T1137*'UNIT VALUES'!$D$33)+(R1137*'UNIT VALUES'!$D$34),(Q1137*'UNIT VALUES'!$D$31)+(T1137*'UNIT VALUES'!$D$32)+(R1137*'UNIT VALUES'!$D$34)))</f>
        <v>87576.964151059292</v>
      </c>
      <c r="W1137" s="25">
        <f t="shared" si="35"/>
        <v>237944</v>
      </c>
      <c r="X1137" s="30">
        <f>ROUND(IF(C1137="22", W1137*'UNIT VALUES'!$D$44, W1137*'UNIT VALUES'!$D$36), 0)</f>
        <v>208011</v>
      </c>
      <c r="Y1137" s="168">
        <f>ROUND(IF(C1137="22", IF(U1137&gt;V1137,O1137*'UNIT VALUES'!$D$38*'UNIT VALUES'!$D$44,O1137*'UNIT VALUES'!$D$41*'UNIT VALUES'!$D$44),IF(U1137&gt;V1137, O1137*'UNIT VALUES'!$D$28*'UNIT VALUES'!$D$36,0)), 0)</f>
        <v>56100</v>
      </c>
      <c r="Z1137" s="168">
        <f>ROUND(IF(C1137="22", IF(U1137&gt;V1137,Q1137*'UNIT VALUES'!$D$39*'UNIT VALUES'!$D$44,Q1137*'UNIT VALUES'!$D$42*'UNIT VALUES'!$D$44), IF(U1137&gt;V1137, Q1137*'UNIT VALUES'!$D$29*'UNIT VALUES'!$D$36, Q1137*'UNIT VALUES'!$D$31*'UNIT VALUES'!$D$36)),0)</f>
        <v>96110</v>
      </c>
      <c r="AA1137" s="168">
        <f>ROUND(IF(C1137="22", IF(U1137&gt;V1137,0,R1137*'UNIT VALUES'!$D$43*'UNIT VALUES'!$D$44),IF(CALCS!U1137&gt;CALCS!V1137,0,CALCS!R1137*'UNIT VALUES'!$D$34*'UNIT VALUES'!$D$36)), 0)</f>
        <v>0</v>
      </c>
      <c r="AB1137" s="168">
        <f>ROUND(IF(C1137="22",IF(U1137&gt;V1137,S1137*'UNIT VALUES'!$D$40*'UNIT VALUES'!$D$44,0),IF(U1137&gt;V1137,S1137*'UNIT VALUES'!$D$30*'UNIT VALUES'!$D$36)), 0)</f>
        <v>55801</v>
      </c>
      <c r="AC1137" s="168">
        <f>ROUND(IF(U1137&gt;V1137,0,IF(T1137&gt;1, IF(C1137="66", T1137*'UNIT VALUES'!$D$33*'UNIT VALUES'!$D$36,T1137*'UNIT VALUES'!$D$32*'UNIT VALUES'!$D$36),0)),0)</f>
        <v>0</v>
      </c>
      <c r="AD1137" t="str">
        <f t="shared" si="36"/>
        <v>490174</v>
      </c>
    </row>
    <row r="1138" spans="1:30" x14ac:dyDescent="0.25">
      <c r="A1138" s="176" t="s">
        <v>6837</v>
      </c>
      <c r="B1138" s="176" t="s">
        <v>2978</v>
      </c>
      <c r="C1138" s="176" t="s">
        <v>47</v>
      </c>
      <c r="D1138" s="176" t="s">
        <v>48</v>
      </c>
      <c r="E1138" s="176" t="s">
        <v>2979</v>
      </c>
      <c r="F1138" s="176" t="s">
        <v>61</v>
      </c>
      <c r="G1138" s="176" t="s">
        <v>886</v>
      </c>
      <c r="H1138" s="176" t="s">
        <v>23</v>
      </c>
      <c r="I1138" s="176" t="s">
        <v>2984</v>
      </c>
      <c r="J1138" s="176" t="s">
        <v>2982</v>
      </c>
      <c r="K1138" s="176" t="s">
        <v>3329</v>
      </c>
      <c r="L1138" s="176" t="s">
        <v>1737</v>
      </c>
      <c r="M1138" s="177">
        <v>0</v>
      </c>
      <c r="N1138" s="177">
        <v>0</v>
      </c>
      <c r="O1138" s="177">
        <v>75655</v>
      </c>
      <c r="P1138" s="177">
        <v>0</v>
      </c>
      <c r="Q1138" s="177">
        <v>6644</v>
      </c>
      <c r="R1138" s="177">
        <v>288</v>
      </c>
      <c r="S1138" s="177">
        <v>792</v>
      </c>
      <c r="T1138" s="24">
        <f>IF(P1138&gt;0, ROUND(IF(IF(OR(C1138="51", C1138="52", C1138="66"), (L1138*'UNIT VALUES'!$C$26)-CALCS!P1138,0)&gt;0, IF(OR(C1138="51", C1138="52", C1138="66"), (L1138*'UNIT VALUES'!$C$26)-CALCS!P1138,0), 0), 0), ROUND(IF(IF(OR(C1138="51", C1138="52", C1138="66"), (L1138*'UNIT VALUES'!$C$26)-CALCS!O1138,0)&gt;0, IF(OR(C1138="51", C1138="52", C1138="66"), (L1138*'UNIT VALUES'!$C$26)-CALCS!O1138,0), 0), 0))</f>
        <v>0</v>
      </c>
      <c r="U1138" s="25">
        <f>IF(C1138="22", (O1138*'UNIT VALUES'!$D$38)+(Q1138*'UNIT VALUES'!$D$39)+(S1138*'UNIT VALUES'!$D$40), (O1138*'UNIT VALUES'!$D$28)+(Q1138*'UNIT VALUES'!$D$29)+(S1138*'UNIT VALUES'!$D$30))</f>
        <v>472175.0588622198</v>
      </c>
      <c r="V1138" s="25">
        <f>IF(C1138="22",(O1138*'UNIT VALUES'!$D$41)+(Q1138*'UNIT VALUES'!$D$42)+(R1138*'UNIT VALUES'!$D$43),IF(C1138="66",(Q1138*'UNIT VALUES'!$D$31)+(T1138*'UNIT VALUES'!$D$33)+(R1138*'UNIT VALUES'!$D$34),(Q1138*'UNIT VALUES'!$D$31)+(T1138*'UNIT VALUES'!$D$32)+(R1138*'UNIT VALUES'!$D$34)))</f>
        <v>134897.275462258</v>
      </c>
      <c r="W1138" s="25">
        <f t="shared" si="35"/>
        <v>472175</v>
      </c>
      <c r="X1138" s="30">
        <f>ROUND(IF(C1138="22", W1138*'UNIT VALUES'!$D$44, W1138*'UNIT VALUES'!$D$36), 0)</f>
        <v>412776</v>
      </c>
      <c r="Y1138" s="168">
        <f>ROUND(IF(C1138="22", IF(U1138&gt;V1138,O1138*'UNIT VALUES'!$D$38*'UNIT VALUES'!$D$44,O1138*'UNIT VALUES'!$D$41*'UNIT VALUES'!$D$44),IF(U1138&gt;V1138, O1138*'UNIT VALUES'!$D$28*'UNIT VALUES'!$D$36,0)), 0)</f>
        <v>137554</v>
      </c>
      <c r="Z1138" s="168">
        <f>ROUND(IF(C1138="22", IF(U1138&gt;V1138,Q1138*'UNIT VALUES'!$D$39*'UNIT VALUES'!$D$44,Q1138*'UNIT VALUES'!$D$42*'UNIT VALUES'!$D$44), IF(U1138&gt;V1138, Q1138*'UNIT VALUES'!$D$29*'UNIT VALUES'!$D$36, Q1138*'UNIT VALUES'!$D$31*'UNIT VALUES'!$D$36)),0)</f>
        <v>162193</v>
      </c>
      <c r="AA1138" s="168">
        <f>ROUND(IF(C1138="22", IF(U1138&gt;V1138,0,R1138*'UNIT VALUES'!$D$43*'UNIT VALUES'!$D$44),IF(CALCS!U1138&gt;CALCS!V1138,0,CALCS!R1138*'UNIT VALUES'!$D$34*'UNIT VALUES'!$D$36)), 0)</f>
        <v>0</v>
      </c>
      <c r="AB1138" s="168">
        <f>ROUND(IF(C1138="22",IF(U1138&gt;V1138,S1138*'UNIT VALUES'!$D$40*'UNIT VALUES'!$D$44,0),IF(U1138&gt;V1138,S1138*'UNIT VALUES'!$D$30*'UNIT VALUES'!$D$36)), 0)</f>
        <v>113029</v>
      </c>
      <c r="AC1138" s="168">
        <f>ROUND(IF(U1138&gt;V1138,0,IF(T1138&gt;1, IF(C1138="66", T1138*'UNIT VALUES'!$D$33*'UNIT VALUES'!$D$36,T1138*'UNIT VALUES'!$D$32*'UNIT VALUES'!$D$36),0)),0)</f>
        <v>0</v>
      </c>
      <c r="AD1138" t="str">
        <f t="shared" si="36"/>
        <v>490624</v>
      </c>
    </row>
    <row r="1139" spans="1:30" x14ac:dyDescent="0.25">
      <c r="A1139" s="176" t="s">
        <v>6838</v>
      </c>
      <c r="B1139" s="176" t="s">
        <v>2978</v>
      </c>
      <c r="C1139" s="176" t="s">
        <v>47</v>
      </c>
      <c r="D1139" s="176" t="s">
        <v>48</v>
      </c>
      <c r="E1139" s="176" t="s">
        <v>2979</v>
      </c>
      <c r="F1139" s="176" t="s">
        <v>4668</v>
      </c>
      <c r="G1139" s="176" t="s">
        <v>1792</v>
      </c>
      <c r="H1139" s="176" t="s">
        <v>23</v>
      </c>
      <c r="I1139" s="176" t="s">
        <v>4669</v>
      </c>
      <c r="J1139" s="176" t="s">
        <v>2992</v>
      </c>
      <c r="K1139" s="176" t="s">
        <v>3329</v>
      </c>
      <c r="L1139" s="176" t="s">
        <v>6839</v>
      </c>
      <c r="M1139" s="177">
        <v>0</v>
      </c>
      <c r="N1139" s="177">
        <v>0</v>
      </c>
      <c r="O1139" s="177">
        <v>61130</v>
      </c>
      <c r="P1139" s="177">
        <v>0</v>
      </c>
      <c r="Q1139" s="177">
        <v>3097</v>
      </c>
      <c r="R1139" s="177">
        <v>603</v>
      </c>
      <c r="S1139" s="177">
        <v>450</v>
      </c>
      <c r="T1139" s="24">
        <f>IF(P1139&gt;0, ROUND(IF(IF(OR(C1139="51", C1139="52", C1139="66"), (L1139*'UNIT VALUES'!$C$26)-CALCS!P1139,0)&gt;0, IF(OR(C1139="51", C1139="52", C1139="66"), (L1139*'UNIT VALUES'!$C$26)-CALCS!P1139,0), 0), 0), ROUND(IF(IF(OR(C1139="51", C1139="52", C1139="66"), (L1139*'UNIT VALUES'!$C$26)-CALCS!O1139,0)&gt;0, IF(OR(C1139="51", C1139="52", C1139="66"), (L1139*'UNIT VALUES'!$C$26)-CALCS!O1139,0), 0), 0))</f>
        <v>0</v>
      </c>
      <c r="U1139" s="25">
        <f>IF(C1139="22", (O1139*'UNIT VALUES'!$D$38)+(Q1139*'UNIT VALUES'!$D$39)+(S1139*'UNIT VALUES'!$D$40), (O1139*'UNIT VALUES'!$D$28)+(Q1139*'UNIT VALUES'!$D$29)+(S1139*'UNIT VALUES'!$D$30))</f>
        <v>287084.8965892322</v>
      </c>
      <c r="V1139" s="25">
        <f>IF(C1139="22",(O1139*'UNIT VALUES'!$D$41)+(Q1139*'UNIT VALUES'!$D$42)+(R1139*'UNIT VALUES'!$D$43),IF(C1139="66",(Q1139*'UNIT VALUES'!$D$31)+(T1139*'UNIT VALUES'!$D$33)+(R1139*'UNIT VALUES'!$D$34),(Q1139*'UNIT VALUES'!$D$31)+(T1139*'UNIT VALUES'!$D$32)+(R1139*'UNIT VALUES'!$D$34)))</f>
        <v>101255.84143272336</v>
      </c>
      <c r="W1139" s="25">
        <f t="shared" si="35"/>
        <v>287085</v>
      </c>
      <c r="X1139" s="30">
        <f>ROUND(IF(C1139="22", W1139*'UNIT VALUES'!$D$44, W1139*'UNIT VALUES'!$D$36), 0)</f>
        <v>250970</v>
      </c>
      <c r="Y1139" s="168">
        <f>ROUND(IF(C1139="22", IF(U1139&gt;V1139,O1139*'UNIT VALUES'!$D$38*'UNIT VALUES'!$D$44,O1139*'UNIT VALUES'!$D$41*'UNIT VALUES'!$D$44),IF(U1139&gt;V1139, O1139*'UNIT VALUES'!$D$28*'UNIT VALUES'!$D$36,0)), 0)</f>
        <v>111145</v>
      </c>
      <c r="Z1139" s="168">
        <f>ROUND(IF(C1139="22", IF(U1139&gt;V1139,Q1139*'UNIT VALUES'!$D$39*'UNIT VALUES'!$D$44,Q1139*'UNIT VALUES'!$D$42*'UNIT VALUES'!$D$44), IF(U1139&gt;V1139, Q1139*'UNIT VALUES'!$D$29*'UNIT VALUES'!$D$36, Q1139*'UNIT VALUES'!$D$31*'UNIT VALUES'!$D$36)),0)</f>
        <v>75604</v>
      </c>
      <c r="AA1139" s="168">
        <f>ROUND(IF(C1139="22", IF(U1139&gt;V1139,0,R1139*'UNIT VALUES'!$D$43*'UNIT VALUES'!$D$44),IF(CALCS!U1139&gt;CALCS!V1139,0,CALCS!R1139*'UNIT VALUES'!$D$34*'UNIT VALUES'!$D$36)), 0)</f>
        <v>0</v>
      </c>
      <c r="AB1139" s="168">
        <f>ROUND(IF(C1139="22",IF(U1139&gt;V1139,S1139*'UNIT VALUES'!$D$40*'UNIT VALUES'!$D$44,0),IF(U1139&gt;V1139,S1139*'UNIT VALUES'!$D$30*'UNIT VALUES'!$D$36)), 0)</f>
        <v>64221</v>
      </c>
      <c r="AC1139" s="168">
        <f>ROUND(IF(U1139&gt;V1139,0,IF(T1139&gt;1, IF(C1139="66", T1139*'UNIT VALUES'!$D$33*'UNIT VALUES'!$D$36,T1139*'UNIT VALUES'!$D$32*'UNIT VALUES'!$D$36),0)),0)</f>
        <v>0</v>
      </c>
      <c r="AD1139" t="str">
        <f t="shared" si="36"/>
        <v>490642</v>
      </c>
    </row>
    <row r="1140" spans="1:30" x14ac:dyDescent="0.25">
      <c r="A1140" s="176" t="s">
        <v>6840</v>
      </c>
      <c r="B1140" s="176" t="s">
        <v>2978</v>
      </c>
      <c r="C1140" s="176" t="s">
        <v>27</v>
      </c>
      <c r="D1140" s="176" t="s">
        <v>28</v>
      </c>
      <c r="E1140" s="176" t="s">
        <v>2979</v>
      </c>
      <c r="F1140" s="176" t="s">
        <v>808</v>
      </c>
      <c r="G1140" s="176" t="s">
        <v>176</v>
      </c>
      <c r="H1140" s="176" t="s">
        <v>23</v>
      </c>
      <c r="I1140" s="176" t="s">
        <v>2986</v>
      </c>
      <c r="J1140" s="176" t="s">
        <v>2987</v>
      </c>
      <c r="K1140" s="176" t="s">
        <v>3329</v>
      </c>
      <c r="L1140" s="176" t="s">
        <v>6841</v>
      </c>
      <c r="M1140" s="177">
        <v>0</v>
      </c>
      <c r="N1140" s="177">
        <v>0</v>
      </c>
      <c r="O1140" s="177">
        <v>50676</v>
      </c>
      <c r="P1140" s="177">
        <v>0</v>
      </c>
      <c r="Q1140" s="177">
        <v>12159</v>
      </c>
      <c r="R1140" s="177">
        <v>1999</v>
      </c>
      <c r="S1140" s="177">
        <v>602</v>
      </c>
      <c r="T1140" s="24">
        <f>IF(P1140&gt;0, ROUND(IF(IF(OR(C1140="51", C1140="52", C1140="66"), (L1140*'UNIT VALUES'!$C$26)-CALCS!P1140,0)&gt;0, IF(OR(C1140="51", C1140="52", C1140="66"), (L1140*'UNIT VALUES'!$C$26)-CALCS!P1140,0), 0), 0), ROUND(IF(IF(OR(C1140="51", C1140="52", C1140="66"), (L1140*'UNIT VALUES'!$C$26)-CALCS!O1140,0)&gt;0, IF(OR(C1140="51", C1140="52", C1140="66"), (L1140*'UNIT VALUES'!$C$26)-CALCS!O1140,0), 0), 0))</f>
        <v>0</v>
      </c>
      <c r="U1140" s="25">
        <f>IF(C1140="22", (O1140*'UNIT VALUES'!$D$38)+(Q1140*'UNIT VALUES'!$D$39)+(S1140*'UNIT VALUES'!$D$40), (O1140*'UNIT VALUES'!$D$28)+(Q1140*'UNIT VALUES'!$D$29)+(S1140*'UNIT VALUES'!$D$30))</f>
        <v>543211.20890810573</v>
      </c>
      <c r="V1140" s="25">
        <f>IF(C1140="22",(O1140*'UNIT VALUES'!$D$41)+(Q1140*'UNIT VALUES'!$D$42)+(R1140*'UNIT VALUES'!$D$43),IF(C1140="66",(Q1140*'UNIT VALUES'!$D$31)+(T1140*'UNIT VALUES'!$D$33)+(R1140*'UNIT VALUES'!$D$34),(Q1140*'UNIT VALUES'!$D$31)+(T1140*'UNIT VALUES'!$D$32)+(R1140*'UNIT VALUES'!$D$34)))</f>
        <v>367375.33237213385</v>
      </c>
      <c r="W1140" s="25">
        <f t="shared" si="35"/>
        <v>543211</v>
      </c>
      <c r="X1140" s="30">
        <f>ROUND(IF(C1140="22", W1140*'UNIT VALUES'!$D$44, W1140*'UNIT VALUES'!$D$36), 0)</f>
        <v>474875</v>
      </c>
      <c r="Y1140" s="168">
        <f>ROUND(IF(C1140="22", IF(U1140&gt;V1140,O1140*'UNIT VALUES'!$D$38*'UNIT VALUES'!$D$44,O1140*'UNIT VALUES'!$D$41*'UNIT VALUES'!$D$44),IF(U1140&gt;V1140, O1140*'UNIT VALUES'!$D$28*'UNIT VALUES'!$D$36,0)), 0)</f>
        <v>92138</v>
      </c>
      <c r="Z1140" s="168">
        <f>ROUND(IF(C1140="22", IF(U1140&gt;V1140,Q1140*'UNIT VALUES'!$D$39*'UNIT VALUES'!$D$44,Q1140*'UNIT VALUES'!$D$42*'UNIT VALUES'!$D$44), IF(U1140&gt;V1140, Q1140*'UNIT VALUES'!$D$29*'UNIT VALUES'!$D$36, Q1140*'UNIT VALUES'!$D$31*'UNIT VALUES'!$D$36)),0)</f>
        <v>296824</v>
      </c>
      <c r="AA1140" s="168">
        <f>ROUND(IF(C1140="22", IF(U1140&gt;V1140,0,R1140*'UNIT VALUES'!$D$43*'UNIT VALUES'!$D$44),IF(CALCS!U1140&gt;CALCS!V1140,0,CALCS!R1140*'UNIT VALUES'!$D$34*'UNIT VALUES'!$D$36)), 0)</f>
        <v>0</v>
      </c>
      <c r="AB1140" s="168">
        <f>ROUND(IF(C1140="22",IF(U1140&gt;V1140,S1140*'UNIT VALUES'!$D$40*'UNIT VALUES'!$D$44,0),IF(U1140&gt;V1140,S1140*'UNIT VALUES'!$D$30*'UNIT VALUES'!$D$36)), 0)</f>
        <v>85913</v>
      </c>
      <c r="AC1140" s="168">
        <f>ROUND(IF(U1140&gt;V1140,0,IF(T1140&gt;1, IF(C1140="66", T1140*'UNIT VALUES'!$D$33*'UNIT VALUES'!$D$36,T1140*'UNIT VALUES'!$D$32*'UNIT VALUES'!$D$36),0)),0)</f>
        <v>0</v>
      </c>
      <c r="AD1140" t="str">
        <f t="shared" si="36"/>
        <v>490672</v>
      </c>
    </row>
    <row r="1141" spans="1:30" x14ac:dyDescent="0.25">
      <c r="A1141" s="176" t="s">
        <v>6842</v>
      </c>
      <c r="B1141" s="176" t="s">
        <v>2978</v>
      </c>
      <c r="C1141" s="176" t="s">
        <v>27</v>
      </c>
      <c r="D1141" s="176" t="s">
        <v>28</v>
      </c>
      <c r="E1141" s="176" t="s">
        <v>2979</v>
      </c>
      <c r="F1141" s="176" t="s">
        <v>2523</v>
      </c>
      <c r="G1141" s="176" t="s">
        <v>1092</v>
      </c>
      <c r="H1141" s="176" t="s">
        <v>23</v>
      </c>
      <c r="I1141" s="176" t="s">
        <v>2989</v>
      </c>
      <c r="J1141" s="176" t="s">
        <v>2982</v>
      </c>
      <c r="K1141" s="176" t="s">
        <v>3329</v>
      </c>
      <c r="L1141" s="176" t="s">
        <v>6843</v>
      </c>
      <c r="M1141" s="177">
        <v>64407</v>
      </c>
      <c r="N1141" s="177">
        <v>64407</v>
      </c>
      <c r="O1141" s="177">
        <v>86701</v>
      </c>
      <c r="P1141" s="177">
        <v>0</v>
      </c>
      <c r="Q1141" s="177">
        <v>18720</v>
      </c>
      <c r="R1141" s="177">
        <v>6942</v>
      </c>
      <c r="S1141" s="177">
        <v>1009</v>
      </c>
      <c r="T1141" s="24">
        <f>IF(P1141&gt;0, ROUND(IF(IF(OR(C1141="51", C1141="52", C1141="66"), (L1141*'UNIT VALUES'!$C$26)-CALCS!P1141,0)&gt;0, IF(OR(C1141="51", C1141="52", C1141="66"), (L1141*'UNIT VALUES'!$C$26)-CALCS!P1141,0), 0), 0), ROUND(IF(IF(OR(C1141="51", C1141="52", C1141="66"), (L1141*'UNIT VALUES'!$C$26)-CALCS!O1141,0)&gt;0, IF(OR(C1141="51", C1141="52", C1141="66"), (L1141*'UNIT VALUES'!$C$26)-CALCS!O1141,0), 0), 0))</f>
        <v>24196</v>
      </c>
      <c r="U1141" s="25">
        <f>IF(C1141="22", (O1141*'UNIT VALUES'!$D$38)+(Q1141*'UNIT VALUES'!$D$39)+(S1141*'UNIT VALUES'!$D$40), (O1141*'UNIT VALUES'!$D$28)+(Q1141*'UNIT VALUES'!$D$29)+(S1141*'UNIT VALUES'!$D$30))</f>
        <v>867794.11764829583</v>
      </c>
      <c r="V1141" s="25">
        <f>IF(C1141="22",(O1141*'UNIT VALUES'!$D$41)+(Q1141*'UNIT VALUES'!$D$42)+(R1141*'UNIT VALUES'!$D$43),IF(C1141="66",(Q1141*'UNIT VALUES'!$D$31)+(T1141*'UNIT VALUES'!$D$33)+(R1141*'UNIT VALUES'!$D$34),(Q1141*'UNIT VALUES'!$D$31)+(T1141*'UNIT VALUES'!$D$32)+(R1141*'UNIT VALUES'!$D$34)))</f>
        <v>1187219.5854423726</v>
      </c>
      <c r="W1141" s="25">
        <f t="shared" si="35"/>
        <v>1187220</v>
      </c>
      <c r="X1141" s="30">
        <f>ROUND(IF(C1141="22", W1141*'UNIT VALUES'!$D$44, W1141*'UNIT VALUES'!$D$36), 0)</f>
        <v>1037868</v>
      </c>
      <c r="Y1141" s="168">
        <f>ROUND(IF(C1141="22", IF(U1141&gt;V1141,O1141*'UNIT VALUES'!$D$38*'UNIT VALUES'!$D$44,O1141*'UNIT VALUES'!$D$41*'UNIT VALUES'!$D$44),IF(U1141&gt;V1141, O1141*'UNIT VALUES'!$D$28*'UNIT VALUES'!$D$36,0)), 0)</f>
        <v>0</v>
      </c>
      <c r="Z1141" s="168">
        <f>ROUND(IF(C1141="22", IF(U1141&gt;V1141,Q1141*'UNIT VALUES'!$D$39*'UNIT VALUES'!$D$44,Q1141*'UNIT VALUES'!$D$42*'UNIT VALUES'!$D$44), IF(U1141&gt;V1141, Q1141*'UNIT VALUES'!$D$29*'UNIT VALUES'!$D$36, Q1141*'UNIT VALUES'!$D$31*'UNIT VALUES'!$D$36)),0)</f>
        <v>274194</v>
      </c>
      <c r="AA1141" s="168">
        <f>ROUND(IF(C1141="22", IF(U1141&gt;V1141,0,R1141*'UNIT VALUES'!$D$43*'UNIT VALUES'!$D$44),IF(CALCS!U1141&gt;CALCS!V1141,0,CALCS!R1141*'UNIT VALUES'!$D$34*'UNIT VALUES'!$D$36)), 0)</f>
        <v>496828</v>
      </c>
      <c r="AB1141" s="168">
        <f>ROUND(IF(C1141="22",IF(U1141&gt;V1141,S1141*'UNIT VALUES'!$D$40*'UNIT VALUES'!$D$44,0),IF(U1141&gt;V1141,S1141*'UNIT VALUES'!$D$30*'UNIT VALUES'!$D$36)), 0)</f>
        <v>0</v>
      </c>
      <c r="AC1141" s="168">
        <f>ROUND(IF(U1141&gt;V1141,0,IF(T1141&gt;1, IF(C1141="66", T1141*'UNIT VALUES'!$D$33*'UNIT VALUES'!$D$36,T1141*'UNIT VALUES'!$D$32*'UNIT VALUES'!$D$36),0)),0)</f>
        <v>266846</v>
      </c>
      <c r="AD1141" t="str">
        <f t="shared" si="36"/>
        <v>490888</v>
      </c>
    </row>
    <row r="1142" spans="1:30" x14ac:dyDescent="0.25">
      <c r="A1142" s="176" t="s">
        <v>6844</v>
      </c>
      <c r="B1142" s="176" t="s">
        <v>2978</v>
      </c>
      <c r="C1142" s="176" t="s">
        <v>27</v>
      </c>
      <c r="D1142" s="176" t="s">
        <v>28</v>
      </c>
      <c r="E1142" s="176" t="s">
        <v>2979</v>
      </c>
      <c r="F1142" s="176" t="s">
        <v>2479</v>
      </c>
      <c r="G1142" s="176" t="s">
        <v>1792</v>
      </c>
      <c r="H1142" s="176" t="s">
        <v>23</v>
      </c>
      <c r="I1142" s="176" t="s">
        <v>2991</v>
      </c>
      <c r="J1142" s="176" t="s">
        <v>2992</v>
      </c>
      <c r="K1142" s="176" t="s">
        <v>3329</v>
      </c>
      <c r="L1142" s="176" t="s">
        <v>326</v>
      </c>
      <c r="M1142" s="177">
        <v>52399</v>
      </c>
      <c r="N1142" s="177">
        <v>52399</v>
      </c>
      <c r="O1142" s="177">
        <v>97499</v>
      </c>
      <c r="P1142" s="177">
        <v>0</v>
      </c>
      <c r="Q1142" s="177">
        <v>15051</v>
      </c>
      <c r="R1142" s="177">
        <v>514</v>
      </c>
      <c r="S1142" s="177">
        <v>1134</v>
      </c>
      <c r="T1142" s="24">
        <f>IF(P1142&gt;0, ROUND(IF(IF(OR(C1142="51", C1142="52", C1142="66"), (L1142*'UNIT VALUES'!$C$26)-CALCS!P1142,0)&gt;0, IF(OR(C1142="51", C1142="52", C1142="66"), (L1142*'UNIT VALUES'!$C$26)-CALCS!P1142,0), 0), 0), ROUND(IF(IF(OR(C1142="51", C1142="52", C1142="66"), (L1142*'UNIT VALUES'!$C$26)-CALCS!O1142,0)&gt;0, IF(OR(C1142="51", C1142="52", C1142="66"), (L1142*'UNIT VALUES'!$C$26)-CALCS!O1142,0), 0), 0))</f>
        <v>0</v>
      </c>
      <c r="U1142" s="25">
        <f>IF(C1142="22", (O1142*'UNIT VALUES'!$D$38)+(Q1142*'UNIT VALUES'!$D$39)+(S1142*'UNIT VALUES'!$D$40), (O1142*'UNIT VALUES'!$D$28)+(Q1142*'UNIT VALUES'!$D$29)+(S1142*'UNIT VALUES'!$D$30))</f>
        <v>808202.05031216098</v>
      </c>
      <c r="V1142" s="25">
        <f>IF(C1142="22",(O1142*'UNIT VALUES'!$D$41)+(Q1142*'UNIT VALUES'!$D$42)+(R1142*'UNIT VALUES'!$D$43),IF(C1142="66",(Q1142*'UNIT VALUES'!$D$31)+(T1142*'UNIT VALUES'!$D$33)+(R1142*'UNIT VALUES'!$D$34),(Q1142*'UNIT VALUES'!$D$31)+(T1142*'UNIT VALUES'!$D$32)+(R1142*'UNIT VALUES'!$D$34)))</f>
        <v>294257.66124266142</v>
      </c>
      <c r="W1142" s="25">
        <f t="shared" si="35"/>
        <v>808202</v>
      </c>
      <c r="X1142" s="30">
        <f>ROUND(IF(C1142="22", W1142*'UNIT VALUES'!$D$44, W1142*'UNIT VALUES'!$D$36), 0)</f>
        <v>706531</v>
      </c>
      <c r="Y1142" s="168">
        <f>ROUND(IF(C1142="22", IF(U1142&gt;V1142,O1142*'UNIT VALUES'!$D$38*'UNIT VALUES'!$D$44,O1142*'UNIT VALUES'!$D$41*'UNIT VALUES'!$D$44),IF(U1142&gt;V1142, O1142*'UNIT VALUES'!$D$28*'UNIT VALUES'!$D$36,0)), 0)</f>
        <v>177271</v>
      </c>
      <c r="Z1142" s="168">
        <f>ROUND(IF(C1142="22", IF(U1142&gt;V1142,Q1142*'UNIT VALUES'!$D$39*'UNIT VALUES'!$D$44,Q1142*'UNIT VALUES'!$D$42*'UNIT VALUES'!$D$44), IF(U1142&gt;V1142, Q1142*'UNIT VALUES'!$D$29*'UNIT VALUES'!$D$36, Q1142*'UNIT VALUES'!$D$31*'UNIT VALUES'!$D$36)),0)</f>
        <v>367423</v>
      </c>
      <c r="AA1142" s="168">
        <f>ROUND(IF(C1142="22", IF(U1142&gt;V1142,0,R1142*'UNIT VALUES'!$D$43*'UNIT VALUES'!$D$44),IF(CALCS!U1142&gt;CALCS!V1142,0,CALCS!R1142*'UNIT VALUES'!$D$34*'UNIT VALUES'!$D$36)), 0)</f>
        <v>0</v>
      </c>
      <c r="AB1142" s="168">
        <f>ROUND(IF(C1142="22",IF(U1142&gt;V1142,S1142*'UNIT VALUES'!$D$40*'UNIT VALUES'!$D$44,0),IF(U1142&gt;V1142,S1142*'UNIT VALUES'!$D$30*'UNIT VALUES'!$D$36)), 0)</f>
        <v>161837</v>
      </c>
      <c r="AC1142" s="168">
        <f>ROUND(IF(U1142&gt;V1142,0,IF(T1142&gt;1, IF(C1142="66", T1142*'UNIT VALUES'!$D$33*'UNIT VALUES'!$D$36,T1142*'UNIT VALUES'!$D$32*'UNIT VALUES'!$D$36),0)),0)</f>
        <v>0</v>
      </c>
      <c r="AD1142" t="str">
        <f t="shared" si="36"/>
        <v>490918</v>
      </c>
    </row>
    <row r="1143" spans="1:30" x14ac:dyDescent="0.25">
      <c r="A1143" s="176" t="s">
        <v>6845</v>
      </c>
      <c r="B1143" s="176" t="s">
        <v>2978</v>
      </c>
      <c r="C1143" s="176" t="s">
        <v>27</v>
      </c>
      <c r="D1143" s="176" t="s">
        <v>28</v>
      </c>
      <c r="E1143" s="176" t="s">
        <v>2979</v>
      </c>
      <c r="F1143" s="176" t="s">
        <v>1460</v>
      </c>
      <c r="G1143" s="176" t="s">
        <v>1792</v>
      </c>
      <c r="H1143" s="176" t="s">
        <v>23</v>
      </c>
      <c r="I1143" s="176" t="s">
        <v>2994</v>
      </c>
      <c r="J1143" s="176" t="s">
        <v>2992</v>
      </c>
      <c r="K1143" s="176" t="s">
        <v>3329</v>
      </c>
      <c r="L1143" s="176" t="s">
        <v>6846</v>
      </c>
      <c r="M1143" s="177">
        <v>74111</v>
      </c>
      <c r="N1143" s="177">
        <v>74108</v>
      </c>
      <c r="O1143" s="177">
        <v>116868</v>
      </c>
      <c r="P1143" s="177">
        <v>0</v>
      </c>
      <c r="Q1143" s="177">
        <v>30863</v>
      </c>
      <c r="R1143" s="177">
        <v>2928</v>
      </c>
      <c r="S1143" s="177">
        <v>1843</v>
      </c>
      <c r="T1143" s="24">
        <f>IF(P1143&gt;0, ROUND(IF(IF(OR(C1143="51", C1143="52", C1143="66"), (L1143*'UNIT VALUES'!$C$26)-CALCS!P1143,0)&gt;0, IF(OR(C1143="51", C1143="52", C1143="66"), (L1143*'UNIT VALUES'!$C$26)-CALCS!P1143,0), 0), 0), ROUND(IF(IF(OR(C1143="51", C1143="52", C1143="66"), (L1143*'UNIT VALUES'!$C$26)-CALCS!O1143,0)&gt;0, IF(OR(C1143="51", C1143="52", C1143="66"), (L1143*'UNIT VALUES'!$C$26)-CALCS!O1143,0), 0), 0))</f>
        <v>0</v>
      </c>
      <c r="U1143" s="25">
        <f>IF(C1143="22", (O1143*'UNIT VALUES'!$D$38)+(Q1143*'UNIT VALUES'!$D$39)+(S1143*'UNIT VALUES'!$D$40), (O1143*'UNIT VALUES'!$D$28)+(Q1143*'UNIT VALUES'!$D$29)+(S1143*'UNIT VALUES'!$D$30))</f>
        <v>1405777.5130609293</v>
      </c>
      <c r="V1143" s="25">
        <f>IF(C1143="22",(O1143*'UNIT VALUES'!$D$41)+(Q1143*'UNIT VALUES'!$D$42)+(R1143*'UNIT VALUES'!$D$43),IF(C1143="66",(Q1143*'UNIT VALUES'!$D$31)+(T1143*'UNIT VALUES'!$D$33)+(R1143*'UNIT VALUES'!$D$34),(Q1143*'UNIT VALUES'!$D$31)+(T1143*'UNIT VALUES'!$D$32)+(R1143*'UNIT VALUES'!$D$34)))</f>
        <v>756813.51838217804</v>
      </c>
      <c r="W1143" s="25">
        <f t="shared" si="35"/>
        <v>1405778</v>
      </c>
      <c r="X1143" s="30">
        <f>ROUND(IF(C1143="22", W1143*'UNIT VALUES'!$D$44, W1143*'UNIT VALUES'!$D$36), 0)</f>
        <v>1228932</v>
      </c>
      <c r="Y1143" s="168">
        <f>ROUND(IF(C1143="22", IF(U1143&gt;V1143,O1143*'UNIT VALUES'!$D$38*'UNIT VALUES'!$D$44,O1143*'UNIT VALUES'!$D$41*'UNIT VALUES'!$D$44),IF(U1143&gt;V1143, O1143*'UNIT VALUES'!$D$28*'UNIT VALUES'!$D$36,0)), 0)</f>
        <v>212487</v>
      </c>
      <c r="Z1143" s="168">
        <f>ROUND(IF(C1143="22", IF(U1143&gt;V1143,Q1143*'UNIT VALUES'!$D$39*'UNIT VALUES'!$D$44,Q1143*'UNIT VALUES'!$D$42*'UNIT VALUES'!$D$44), IF(U1143&gt;V1143, Q1143*'UNIT VALUES'!$D$29*'UNIT VALUES'!$D$36, Q1143*'UNIT VALUES'!$D$31*'UNIT VALUES'!$D$36)),0)</f>
        <v>753424</v>
      </c>
      <c r="AA1143" s="168">
        <f>ROUND(IF(C1143="22", IF(U1143&gt;V1143,0,R1143*'UNIT VALUES'!$D$43*'UNIT VALUES'!$D$44),IF(CALCS!U1143&gt;CALCS!V1143,0,CALCS!R1143*'UNIT VALUES'!$D$34*'UNIT VALUES'!$D$36)), 0)</f>
        <v>0</v>
      </c>
      <c r="AB1143" s="168">
        <f>ROUND(IF(C1143="22",IF(U1143&gt;V1143,S1143*'UNIT VALUES'!$D$40*'UNIT VALUES'!$D$44,0),IF(U1143&gt;V1143,S1143*'UNIT VALUES'!$D$30*'UNIT VALUES'!$D$36)), 0)</f>
        <v>263020</v>
      </c>
      <c r="AC1143" s="168">
        <f>ROUND(IF(U1143&gt;V1143,0,IF(T1143&gt;1, IF(C1143="66", T1143*'UNIT VALUES'!$D$33*'UNIT VALUES'!$D$36,T1143*'UNIT VALUES'!$D$32*'UNIT VALUES'!$D$36),0)),0)</f>
        <v>0</v>
      </c>
      <c r="AD1143" t="str">
        <f t="shared" si="36"/>
        <v>491014</v>
      </c>
    </row>
    <row r="1144" spans="1:30" x14ac:dyDescent="0.25">
      <c r="A1144" s="176" t="s">
        <v>6847</v>
      </c>
      <c r="B1144" s="176" t="s">
        <v>2978</v>
      </c>
      <c r="C1144" s="176" t="s">
        <v>27</v>
      </c>
      <c r="D1144" s="176" t="s">
        <v>28</v>
      </c>
      <c r="E1144" s="176" t="s">
        <v>2979</v>
      </c>
      <c r="F1144" s="176" t="s">
        <v>897</v>
      </c>
      <c r="G1144" s="176" t="s">
        <v>480</v>
      </c>
      <c r="H1144" s="176" t="s">
        <v>23</v>
      </c>
      <c r="I1144" s="176" t="s">
        <v>2996</v>
      </c>
      <c r="J1144" s="176" t="s">
        <v>2997</v>
      </c>
      <c r="K1144" s="176" t="s">
        <v>3329</v>
      </c>
      <c r="L1144" s="176" t="s">
        <v>6848</v>
      </c>
      <c r="M1144" s="177">
        <v>0</v>
      </c>
      <c r="N1144" s="177">
        <v>0</v>
      </c>
      <c r="O1144" s="177">
        <v>82318</v>
      </c>
      <c r="P1144" s="177">
        <v>0</v>
      </c>
      <c r="Q1144" s="177">
        <v>12112</v>
      </c>
      <c r="R1144" s="177">
        <v>496</v>
      </c>
      <c r="S1144" s="177">
        <v>1033</v>
      </c>
      <c r="T1144" s="24">
        <f>IF(P1144&gt;0, ROUND(IF(IF(OR(C1144="51", C1144="52", C1144="66"), (L1144*'UNIT VALUES'!$C$26)-CALCS!P1144,0)&gt;0, IF(OR(C1144="51", C1144="52", C1144="66"), (L1144*'UNIT VALUES'!$C$26)-CALCS!P1144,0), 0), 0), ROUND(IF(IF(OR(C1144="51", C1144="52", C1144="66"), (L1144*'UNIT VALUES'!$C$26)-CALCS!O1144,0)&gt;0, IF(OR(C1144="51", C1144="52", C1144="66"), (L1144*'UNIT VALUES'!$C$26)-CALCS!O1144,0), 0), 0))</f>
        <v>0</v>
      </c>
      <c r="U1144" s="25">
        <f>IF(C1144="22", (O1144*'UNIT VALUES'!$D$38)+(Q1144*'UNIT VALUES'!$D$39)+(S1144*'UNIT VALUES'!$D$40), (O1144*'UNIT VALUES'!$D$28)+(Q1144*'UNIT VALUES'!$D$29)+(S1144*'UNIT VALUES'!$D$30))</f>
        <v>678069.04004923184</v>
      </c>
      <c r="V1144" s="25">
        <f>IF(C1144="22",(O1144*'UNIT VALUES'!$D$41)+(Q1144*'UNIT VALUES'!$D$42)+(R1144*'UNIT VALUES'!$D$43),IF(C1144="66",(Q1144*'UNIT VALUES'!$D$31)+(T1144*'UNIT VALUES'!$D$33)+(R1144*'UNIT VALUES'!$D$34),(Q1144*'UNIT VALUES'!$D$31)+(T1144*'UNIT VALUES'!$D$32)+(R1144*'UNIT VALUES'!$D$34)))</f>
        <v>243541.41786095375</v>
      </c>
      <c r="W1144" s="25">
        <f t="shared" si="35"/>
        <v>678069</v>
      </c>
      <c r="X1144" s="30">
        <f>ROUND(IF(C1144="22", W1144*'UNIT VALUES'!$D$44, W1144*'UNIT VALUES'!$D$36), 0)</f>
        <v>592768</v>
      </c>
      <c r="Y1144" s="168">
        <f>ROUND(IF(C1144="22", IF(U1144&gt;V1144,O1144*'UNIT VALUES'!$D$38*'UNIT VALUES'!$D$44,O1144*'UNIT VALUES'!$D$41*'UNIT VALUES'!$D$44),IF(U1144&gt;V1144, O1144*'UNIT VALUES'!$D$28*'UNIT VALUES'!$D$36,0)), 0)</f>
        <v>149669</v>
      </c>
      <c r="Z1144" s="168">
        <f>ROUND(IF(C1144="22", IF(U1144&gt;V1144,Q1144*'UNIT VALUES'!$D$39*'UNIT VALUES'!$D$44,Q1144*'UNIT VALUES'!$D$42*'UNIT VALUES'!$D$44), IF(U1144&gt;V1144, Q1144*'UNIT VALUES'!$D$29*'UNIT VALUES'!$D$36, Q1144*'UNIT VALUES'!$D$31*'UNIT VALUES'!$D$36)),0)</f>
        <v>295677</v>
      </c>
      <c r="AA1144" s="168">
        <f>ROUND(IF(C1144="22", IF(U1144&gt;V1144,0,R1144*'UNIT VALUES'!$D$43*'UNIT VALUES'!$D$44),IF(CALCS!U1144&gt;CALCS!V1144,0,CALCS!R1144*'UNIT VALUES'!$D$34*'UNIT VALUES'!$D$36)), 0)</f>
        <v>0</v>
      </c>
      <c r="AB1144" s="168">
        <f>ROUND(IF(C1144="22",IF(U1144&gt;V1144,S1144*'UNIT VALUES'!$D$40*'UNIT VALUES'!$D$44,0),IF(U1144&gt;V1144,S1144*'UNIT VALUES'!$D$30*'UNIT VALUES'!$D$36)), 0)</f>
        <v>147423</v>
      </c>
      <c r="AC1144" s="168">
        <f>ROUND(IF(U1144&gt;V1144,0,IF(T1144&gt;1, IF(C1144="66", T1144*'UNIT VALUES'!$D$33*'UNIT VALUES'!$D$36,T1144*'UNIT VALUES'!$D$32*'UNIT VALUES'!$D$36),0)),0)</f>
        <v>0</v>
      </c>
      <c r="AD1144" t="str">
        <f t="shared" si="36"/>
        <v>491074</v>
      </c>
    </row>
    <row r="1145" spans="1:30" x14ac:dyDescent="0.25">
      <c r="A1145" s="176" t="s">
        <v>6849</v>
      </c>
      <c r="B1145" s="176" t="s">
        <v>2978</v>
      </c>
      <c r="C1145" s="176" t="s">
        <v>27</v>
      </c>
      <c r="D1145" s="176" t="s">
        <v>28</v>
      </c>
      <c r="E1145" s="176" t="s">
        <v>2979</v>
      </c>
      <c r="F1145" s="176" t="s">
        <v>2026</v>
      </c>
      <c r="G1145" s="176" t="s">
        <v>161</v>
      </c>
      <c r="H1145" s="176" t="s">
        <v>23</v>
      </c>
      <c r="I1145" s="176" t="s">
        <v>619</v>
      </c>
      <c r="J1145" s="176" t="s">
        <v>2999</v>
      </c>
      <c r="K1145" s="176" t="s">
        <v>3329</v>
      </c>
      <c r="L1145" s="176" t="s">
        <v>6850</v>
      </c>
      <c r="M1145" s="177">
        <v>163034</v>
      </c>
      <c r="N1145" s="177">
        <v>163033</v>
      </c>
      <c r="O1145" s="177">
        <v>193744</v>
      </c>
      <c r="P1145" s="177">
        <v>0</v>
      </c>
      <c r="Q1145" s="177">
        <v>37821</v>
      </c>
      <c r="R1145" s="177">
        <v>25274</v>
      </c>
      <c r="S1145" s="177">
        <v>3032</v>
      </c>
      <c r="T1145" s="24">
        <f>IF(P1145&gt;0, ROUND(IF(IF(OR(C1145="51", C1145="52", C1145="66"), (L1145*'UNIT VALUES'!$C$26)-CALCS!P1145,0)&gt;0, IF(OR(C1145="51", C1145="52", C1145="66"), (L1145*'UNIT VALUES'!$C$26)-CALCS!P1145,0), 0), 0), ROUND(IF(IF(OR(C1145="51", C1145="52", C1145="66"), (L1145*'UNIT VALUES'!$C$26)-CALCS!O1145,0)&gt;0, IF(OR(C1145="51", C1145="52", C1145="66"), (L1145*'UNIT VALUES'!$C$26)-CALCS!O1145,0), 0), 0))</f>
        <v>105555</v>
      </c>
      <c r="U1145" s="25">
        <f>IF(C1145="22", (O1145*'UNIT VALUES'!$D$38)+(Q1145*'UNIT VALUES'!$D$39)+(S1145*'UNIT VALUES'!$D$40), (O1145*'UNIT VALUES'!$D$28)+(Q1145*'UNIT VALUES'!$D$29)+(S1145*'UNIT VALUES'!$D$30))</f>
        <v>1954070.6249068514</v>
      </c>
      <c r="V1145" s="25">
        <f>IF(C1145="22",(O1145*'UNIT VALUES'!$D$41)+(Q1145*'UNIT VALUES'!$D$42)+(R1145*'UNIT VALUES'!$D$43),IF(C1145="66",(Q1145*'UNIT VALUES'!$D$31)+(T1145*'UNIT VALUES'!$D$33)+(R1145*'UNIT VALUES'!$D$34),(Q1145*'UNIT VALUES'!$D$31)+(T1145*'UNIT VALUES'!$D$32)+(R1145*'UNIT VALUES'!$D$34)))</f>
        <v>4034432.815873798</v>
      </c>
      <c r="W1145" s="25">
        <f t="shared" si="35"/>
        <v>4034433</v>
      </c>
      <c r="X1145" s="30">
        <f>ROUND(IF(C1145="22", W1145*'UNIT VALUES'!$D$44, W1145*'UNIT VALUES'!$D$36), 0)</f>
        <v>3526904</v>
      </c>
      <c r="Y1145" s="168">
        <f>ROUND(IF(C1145="22", IF(U1145&gt;V1145,O1145*'UNIT VALUES'!$D$38*'UNIT VALUES'!$D$44,O1145*'UNIT VALUES'!$D$41*'UNIT VALUES'!$D$44),IF(U1145&gt;V1145, O1145*'UNIT VALUES'!$D$28*'UNIT VALUES'!$D$36,0)), 0)</f>
        <v>0</v>
      </c>
      <c r="Z1145" s="168">
        <f>ROUND(IF(C1145="22", IF(U1145&gt;V1145,Q1145*'UNIT VALUES'!$D$39*'UNIT VALUES'!$D$44,Q1145*'UNIT VALUES'!$D$42*'UNIT VALUES'!$D$44), IF(U1145&gt;V1145, Q1145*'UNIT VALUES'!$D$29*'UNIT VALUES'!$D$36, Q1145*'UNIT VALUES'!$D$31*'UNIT VALUES'!$D$36)),0)</f>
        <v>553969</v>
      </c>
      <c r="AA1145" s="168">
        <f>ROUND(IF(C1145="22", IF(U1145&gt;V1145,0,R1145*'UNIT VALUES'!$D$43*'UNIT VALUES'!$D$44),IF(CALCS!U1145&gt;CALCS!V1145,0,CALCS!R1145*'UNIT VALUES'!$D$34*'UNIT VALUES'!$D$36)), 0)</f>
        <v>1808819</v>
      </c>
      <c r="AB1145" s="168">
        <f>ROUND(IF(C1145="22",IF(U1145&gt;V1145,S1145*'UNIT VALUES'!$D$40*'UNIT VALUES'!$D$44,0),IF(U1145&gt;V1145,S1145*'UNIT VALUES'!$D$30*'UNIT VALUES'!$D$36)), 0)</f>
        <v>0</v>
      </c>
      <c r="AC1145" s="168">
        <f>ROUND(IF(U1145&gt;V1145,0,IF(T1145&gt;1, IF(C1145="66", T1145*'UNIT VALUES'!$D$33*'UNIT VALUES'!$D$36,T1145*'UNIT VALUES'!$D$32*'UNIT VALUES'!$D$36),0)),0)</f>
        <v>1164115</v>
      </c>
      <c r="AD1145" t="str">
        <f t="shared" si="36"/>
        <v>491092</v>
      </c>
    </row>
    <row r="1146" spans="1:30" x14ac:dyDescent="0.25">
      <c r="A1146" s="176" t="s">
        <v>6851</v>
      </c>
      <c r="B1146" s="176" t="s">
        <v>2978</v>
      </c>
      <c r="C1146" s="176" t="s">
        <v>47</v>
      </c>
      <c r="D1146" s="176" t="s">
        <v>48</v>
      </c>
      <c r="E1146" s="176" t="s">
        <v>2979</v>
      </c>
      <c r="F1146" s="176" t="s">
        <v>2526</v>
      </c>
      <c r="G1146" s="176" t="s">
        <v>161</v>
      </c>
      <c r="H1146" s="176" t="s">
        <v>23</v>
      </c>
      <c r="I1146" s="176" t="s">
        <v>3001</v>
      </c>
      <c r="J1146" s="176" t="s">
        <v>2999</v>
      </c>
      <c r="K1146" s="176" t="s">
        <v>3329</v>
      </c>
      <c r="L1146" s="176" t="s">
        <v>6852</v>
      </c>
      <c r="M1146" s="177">
        <v>52210</v>
      </c>
      <c r="N1146" s="177">
        <v>50546</v>
      </c>
      <c r="O1146" s="177">
        <v>95836</v>
      </c>
      <c r="P1146" s="177">
        <v>0</v>
      </c>
      <c r="Q1146" s="177">
        <v>6078</v>
      </c>
      <c r="R1146" s="177">
        <v>500</v>
      </c>
      <c r="S1146" s="177">
        <v>500</v>
      </c>
      <c r="T1146" s="24">
        <f>IF(P1146&gt;0, ROUND(IF(IF(OR(C1146="51", C1146="52", C1146="66"), (L1146*'UNIT VALUES'!$C$26)-CALCS!P1146,0)&gt;0, IF(OR(C1146="51", C1146="52", C1146="66"), (L1146*'UNIT VALUES'!$C$26)-CALCS!P1146,0), 0), 0), ROUND(IF(IF(OR(C1146="51", C1146="52", C1146="66"), (L1146*'UNIT VALUES'!$C$26)-CALCS!O1146,0)&gt;0, IF(OR(C1146="51", C1146="52", C1146="66"), (L1146*'UNIT VALUES'!$C$26)-CALCS!O1146,0), 0), 0))</f>
        <v>0</v>
      </c>
      <c r="U1146" s="25">
        <f>IF(C1146="22", (O1146*'UNIT VALUES'!$D$38)+(Q1146*'UNIT VALUES'!$D$39)+(S1146*'UNIT VALUES'!$D$40), (O1146*'UNIT VALUES'!$D$28)+(Q1146*'UNIT VALUES'!$D$29)+(S1146*'UNIT VALUES'!$D$30))</f>
        <v>450673.45235046698</v>
      </c>
      <c r="V1146" s="25">
        <f>IF(C1146="22",(O1146*'UNIT VALUES'!$D$41)+(Q1146*'UNIT VALUES'!$D$42)+(R1146*'UNIT VALUES'!$D$43),IF(C1146="66",(Q1146*'UNIT VALUES'!$D$31)+(T1146*'UNIT VALUES'!$D$33)+(R1146*'UNIT VALUES'!$D$34),(Q1146*'UNIT VALUES'!$D$31)+(T1146*'UNIT VALUES'!$D$32)+(R1146*'UNIT VALUES'!$D$34)))</f>
        <v>142769.85651312524</v>
      </c>
      <c r="W1146" s="25">
        <f t="shared" si="35"/>
        <v>450673</v>
      </c>
      <c r="X1146" s="30">
        <f>ROUND(IF(C1146="22", W1146*'UNIT VALUES'!$D$44, W1146*'UNIT VALUES'!$D$36), 0)</f>
        <v>393979</v>
      </c>
      <c r="Y1146" s="168">
        <f>ROUND(IF(C1146="22", IF(U1146&gt;V1146,O1146*'UNIT VALUES'!$D$38*'UNIT VALUES'!$D$44,O1146*'UNIT VALUES'!$D$41*'UNIT VALUES'!$D$44),IF(U1146&gt;V1146, O1146*'UNIT VALUES'!$D$28*'UNIT VALUES'!$D$36,0)), 0)</f>
        <v>174247</v>
      </c>
      <c r="Z1146" s="168">
        <f>ROUND(IF(C1146="22", IF(U1146&gt;V1146,Q1146*'UNIT VALUES'!$D$39*'UNIT VALUES'!$D$44,Q1146*'UNIT VALUES'!$D$42*'UNIT VALUES'!$D$44), IF(U1146&gt;V1146, Q1146*'UNIT VALUES'!$D$29*'UNIT VALUES'!$D$36, Q1146*'UNIT VALUES'!$D$31*'UNIT VALUES'!$D$36)),0)</f>
        <v>148376</v>
      </c>
      <c r="AA1146" s="168">
        <f>ROUND(IF(C1146="22", IF(U1146&gt;V1146,0,R1146*'UNIT VALUES'!$D$43*'UNIT VALUES'!$D$44),IF(CALCS!U1146&gt;CALCS!V1146,0,CALCS!R1146*'UNIT VALUES'!$D$34*'UNIT VALUES'!$D$36)), 0)</f>
        <v>0</v>
      </c>
      <c r="AB1146" s="168">
        <f>ROUND(IF(C1146="22",IF(U1146&gt;V1146,S1146*'UNIT VALUES'!$D$40*'UNIT VALUES'!$D$44,0),IF(U1146&gt;V1146,S1146*'UNIT VALUES'!$D$30*'UNIT VALUES'!$D$36)), 0)</f>
        <v>71357</v>
      </c>
      <c r="AC1146" s="168">
        <f>ROUND(IF(U1146&gt;V1146,0,IF(T1146&gt;1, IF(C1146="66", T1146*'UNIT VALUES'!$D$33*'UNIT VALUES'!$D$36,T1146*'UNIT VALUES'!$D$32*'UNIT VALUES'!$D$36),0)),0)</f>
        <v>0</v>
      </c>
      <c r="AD1146" t="str">
        <f t="shared" si="36"/>
        <v>491098</v>
      </c>
    </row>
    <row r="1147" spans="1:30" x14ac:dyDescent="0.25">
      <c r="A1147" s="176" t="s">
        <v>6853</v>
      </c>
      <c r="B1147" s="176" t="s">
        <v>2978</v>
      </c>
      <c r="C1147" s="176" t="s">
        <v>47</v>
      </c>
      <c r="D1147" s="176" t="s">
        <v>48</v>
      </c>
      <c r="E1147" s="176" t="s">
        <v>2979</v>
      </c>
      <c r="F1147" s="176" t="s">
        <v>341</v>
      </c>
      <c r="G1147" s="176" t="s">
        <v>161</v>
      </c>
      <c r="H1147" s="176" t="s">
        <v>23</v>
      </c>
      <c r="I1147" s="176" t="s">
        <v>3002</v>
      </c>
      <c r="J1147" s="176" t="s">
        <v>2999</v>
      </c>
      <c r="K1147" s="176" t="s">
        <v>3329</v>
      </c>
      <c r="L1147" s="176" t="s">
        <v>6854</v>
      </c>
      <c r="M1147" s="177">
        <v>0</v>
      </c>
      <c r="N1147" s="177">
        <v>0</v>
      </c>
      <c r="O1147" s="177">
        <v>69034</v>
      </c>
      <c r="P1147" s="177">
        <v>0</v>
      </c>
      <c r="Q1147" s="177">
        <v>2100</v>
      </c>
      <c r="R1147" s="177">
        <v>146</v>
      </c>
      <c r="S1147" s="177">
        <v>359</v>
      </c>
      <c r="T1147" s="24">
        <f>IF(P1147&gt;0, ROUND(IF(IF(OR(C1147="51", C1147="52", C1147="66"), (L1147*'UNIT VALUES'!$C$26)-CALCS!P1147,0)&gt;0, IF(OR(C1147="51", C1147="52", C1147="66"), (L1147*'UNIT VALUES'!$C$26)-CALCS!P1147,0), 0), 0), ROUND(IF(IF(OR(C1147="51", C1147="52", C1147="66"), (L1147*'UNIT VALUES'!$C$26)-CALCS!O1147,0)&gt;0, IF(OR(C1147="51", C1147="52", C1147="66"), (L1147*'UNIT VALUES'!$C$26)-CALCS!O1147,0), 0), 0))</f>
        <v>0</v>
      </c>
      <c r="U1147" s="25">
        <f>IF(C1147="22", (O1147*'UNIT VALUES'!$D$38)+(Q1147*'UNIT VALUES'!$D$39)+(S1147*'UNIT VALUES'!$D$40), (O1147*'UNIT VALUES'!$D$28)+(Q1147*'UNIT VALUES'!$D$29)+(S1147*'UNIT VALUES'!$D$30))</f>
        <v>260826.99060080576</v>
      </c>
      <c r="V1147" s="25">
        <f>IF(C1147="22",(O1147*'UNIT VALUES'!$D$41)+(Q1147*'UNIT VALUES'!$D$42)+(R1147*'UNIT VALUES'!$D$43),IF(C1147="66",(Q1147*'UNIT VALUES'!$D$31)+(T1147*'UNIT VALUES'!$D$33)+(R1147*'UNIT VALUES'!$D$34),(Q1147*'UNIT VALUES'!$D$31)+(T1147*'UNIT VALUES'!$D$32)+(R1147*'UNIT VALUES'!$D$34)))</f>
        <v>47137.891739430939</v>
      </c>
      <c r="W1147" s="25">
        <f t="shared" si="35"/>
        <v>260827</v>
      </c>
      <c r="X1147" s="30">
        <f>ROUND(IF(C1147="22", W1147*'UNIT VALUES'!$D$44, W1147*'UNIT VALUES'!$D$36), 0)</f>
        <v>228015</v>
      </c>
      <c r="Y1147" s="168">
        <f>ROUND(IF(C1147="22", IF(U1147&gt;V1147,O1147*'UNIT VALUES'!$D$38*'UNIT VALUES'!$D$44,O1147*'UNIT VALUES'!$D$41*'UNIT VALUES'!$D$44),IF(U1147&gt;V1147, O1147*'UNIT VALUES'!$D$28*'UNIT VALUES'!$D$36,0)), 0)</f>
        <v>125516</v>
      </c>
      <c r="Z1147" s="168">
        <f>ROUND(IF(C1147="22", IF(U1147&gt;V1147,Q1147*'UNIT VALUES'!$D$39*'UNIT VALUES'!$D$44,Q1147*'UNIT VALUES'!$D$42*'UNIT VALUES'!$D$44), IF(U1147&gt;V1147, Q1147*'UNIT VALUES'!$D$29*'UNIT VALUES'!$D$36, Q1147*'UNIT VALUES'!$D$31*'UNIT VALUES'!$D$36)),0)</f>
        <v>51265</v>
      </c>
      <c r="AA1147" s="168">
        <f>ROUND(IF(C1147="22", IF(U1147&gt;V1147,0,R1147*'UNIT VALUES'!$D$43*'UNIT VALUES'!$D$44),IF(CALCS!U1147&gt;CALCS!V1147,0,CALCS!R1147*'UNIT VALUES'!$D$34*'UNIT VALUES'!$D$36)), 0)</f>
        <v>0</v>
      </c>
      <c r="AB1147" s="168">
        <f>ROUND(IF(C1147="22",IF(U1147&gt;V1147,S1147*'UNIT VALUES'!$D$40*'UNIT VALUES'!$D$44,0),IF(U1147&gt;V1147,S1147*'UNIT VALUES'!$D$30*'UNIT VALUES'!$D$36)), 0)</f>
        <v>51234</v>
      </c>
      <c r="AC1147" s="168">
        <f>ROUND(IF(U1147&gt;V1147,0,IF(T1147&gt;1, IF(C1147="66", T1147*'UNIT VALUES'!$D$33*'UNIT VALUES'!$D$36,T1147*'UNIT VALUES'!$D$32*'UNIT VALUES'!$D$36),0)),0)</f>
        <v>0</v>
      </c>
      <c r="AD1147" t="str">
        <f t="shared" si="36"/>
        <v>491152</v>
      </c>
    </row>
    <row r="1148" spans="1:30" x14ac:dyDescent="0.25">
      <c r="A1148" s="176" t="s">
        <v>6855</v>
      </c>
      <c r="B1148" s="176" t="s">
        <v>2978</v>
      </c>
      <c r="C1148" s="176" t="s">
        <v>47</v>
      </c>
      <c r="D1148" s="176" t="s">
        <v>48</v>
      </c>
      <c r="E1148" s="176" t="s">
        <v>2979</v>
      </c>
      <c r="F1148" s="176" t="s">
        <v>3004</v>
      </c>
      <c r="G1148" s="176" t="s">
        <v>161</v>
      </c>
      <c r="H1148" s="176" t="s">
        <v>23</v>
      </c>
      <c r="I1148" s="176" t="s">
        <v>3005</v>
      </c>
      <c r="J1148" s="176" t="s">
        <v>2999</v>
      </c>
      <c r="K1148" s="176" t="s">
        <v>3329</v>
      </c>
      <c r="L1148" s="176" t="s">
        <v>4878</v>
      </c>
      <c r="M1148" s="177">
        <v>0</v>
      </c>
      <c r="N1148" s="177">
        <v>0</v>
      </c>
      <c r="O1148" s="177">
        <v>60436</v>
      </c>
      <c r="P1148" s="177">
        <v>0</v>
      </c>
      <c r="Q1148" s="177">
        <v>6759</v>
      </c>
      <c r="R1148" s="177">
        <v>186</v>
      </c>
      <c r="S1148" s="177">
        <v>973</v>
      </c>
      <c r="T1148" s="24">
        <f>IF(P1148&gt;0, ROUND(IF(IF(OR(C1148="51", C1148="52", C1148="66"), (L1148*'UNIT VALUES'!$C$26)-CALCS!P1148,0)&gt;0, IF(OR(C1148="51", C1148="52", C1148="66"), (L1148*'UNIT VALUES'!$C$26)-CALCS!P1148,0), 0), 0), ROUND(IF(IF(OR(C1148="51", C1148="52", C1148="66"), (L1148*'UNIT VALUES'!$C$26)-CALCS!O1148,0)&gt;0, IF(OR(C1148="51", C1148="52", C1148="66"), (L1148*'UNIT VALUES'!$C$26)-CALCS!O1148,0), 0), 0))</f>
        <v>0</v>
      </c>
      <c r="U1148" s="25">
        <f>IF(C1148="22", (O1148*'UNIT VALUES'!$D$38)+(Q1148*'UNIT VALUES'!$D$39)+(S1148*'UNIT VALUES'!$D$40), (O1148*'UNIT VALUES'!$D$28)+(Q1148*'UNIT VALUES'!$D$29)+(S1148*'UNIT VALUES'!$D$30))</f>
        <v>473281.89080939663</v>
      </c>
      <c r="V1148" s="25">
        <f>IF(C1148="22",(O1148*'UNIT VALUES'!$D$41)+(Q1148*'UNIT VALUES'!$D$42)+(R1148*'UNIT VALUES'!$D$43),IF(C1148="66",(Q1148*'UNIT VALUES'!$D$31)+(T1148*'UNIT VALUES'!$D$33)+(R1148*'UNIT VALUES'!$D$34),(Q1148*'UNIT VALUES'!$D$31)+(T1148*'UNIT VALUES'!$D$32)+(R1148*'UNIT VALUES'!$D$34)))</f>
        <v>128473.63163684003</v>
      </c>
      <c r="W1148" s="25">
        <f t="shared" ref="W1148:W1211" si="37">ROUND(IF(U1148&gt;V1148,U1148,V1148), 0)</f>
        <v>473282</v>
      </c>
      <c r="X1148" s="30">
        <f>ROUND(IF(C1148="22", W1148*'UNIT VALUES'!$D$44, W1148*'UNIT VALUES'!$D$36), 0)</f>
        <v>413743</v>
      </c>
      <c r="Y1148" s="168">
        <f>ROUND(IF(C1148="22", IF(U1148&gt;V1148,O1148*'UNIT VALUES'!$D$38*'UNIT VALUES'!$D$44,O1148*'UNIT VALUES'!$D$41*'UNIT VALUES'!$D$44),IF(U1148&gt;V1148, O1148*'UNIT VALUES'!$D$28*'UNIT VALUES'!$D$36,0)), 0)</f>
        <v>109883</v>
      </c>
      <c r="Z1148" s="168">
        <f>ROUND(IF(C1148="22", IF(U1148&gt;V1148,Q1148*'UNIT VALUES'!$D$39*'UNIT VALUES'!$D$44,Q1148*'UNIT VALUES'!$D$42*'UNIT VALUES'!$D$44), IF(U1148&gt;V1148, Q1148*'UNIT VALUES'!$D$29*'UNIT VALUES'!$D$36, Q1148*'UNIT VALUES'!$D$31*'UNIT VALUES'!$D$36)),0)</f>
        <v>165000</v>
      </c>
      <c r="AA1148" s="168">
        <f>ROUND(IF(C1148="22", IF(U1148&gt;V1148,0,R1148*'UNIT VALUES'!$D$43*'UNIT VALUES'!$D$44),IF(CALCS!U1148&gt;CALCS!V1148,0,CALCS!R1148*'UNIT VALUES'!$D$34*'UNIT VALUES'!$D$36)), 0)</f>
        <v>0</v>
      </c>
      <c r="AB1148" s="168">
        <f>ROUND(IF(C1148="22",IF(U1148&gt;V1148,S1148*'UNIT VALUES'!$D$40*'UNIT VALUES'!$D$44,0),IF(U1148&gt;V1148,S1148*'UNIT VALUES'!$D$30*'UNIT VALUES'!$D$36)), 0)</f>
        <v>138860</v>
      </c>
      <c r="AC1148" s="168">
        <f>ROUND(IF(U1148&gt;V1148,0,IF(T1148&gt;1, IF(C1148="66", T1148*'UNIT VALUES'!$D$33*'UNIT VALUES'!$D$36,T1148*'UNIT VALUES'!$D$32*'UNIT VALUES'!$D$36),0)),0)</f>
        <v>0</v>
      </c>
      <c r="AD1148" t="str">
        <f t="shared" si="36"/>
        <v>491239</v>
      </c>
    </row>
    <row r="1149" spans="1:30" x14ac:dyDescent="0.25">
      <c r="A1149" s="176" t="s">
        <v>6856</v>
      </c>
      <c r="B1149" s="176" t="s">
        <v>2978</v>
      </c>
      <c r="C1149" s="176" t="s">
        <v>47</v>
      </c>
      <c r="D1149" s="176" t="s">
        <v>48</v>
      </c>
      <c r="E1149" s="176" t="s">
        <v>2979</v>
      </c>
      <c r="F1149" s="176" t="s">
        <v>1898</v>
      </c>
      <c r="G1149" s="176" t="s">
        <v>161</v>
      </c>
      <c r="H1149" s="176" t="s">
        <v>23</v>
      </c>
      <c r="I1149" s="176" t="s">
        <v>3007</v>
      </c>
      <c r="J1149" s="176" t="s">
        <v>2999</v>
      </c>
      <c r="K1149" s="176" t="s">
        <v>3329</v>
      </c>
      <c r="L1149" s="176" t="s">
        <v>6857</v>
      </c>
      <c r="M1149" s="177">
        <v>27327</v>
      </c>
      <c r="N1149" s="177">
        <v>27192</v>
      </c>
      <c r="O1149" s="177">
        <v>113699</v>
      </c>
      <c r="P1149" s="177">
        <v>0</v>
      </c>
      <c r="Q1149" s="177">
        <v>9919</v>
      </c>
      <c r="R1149" s="177">
        <v>232</v>
      </c>
      <c r="S1149" s="177">
        <v>1147</v>
      </c>
      <c r="T1149" s="24">
        <f>IF(P1149&gt;0, ROUND(IF(IF(OR(C1149="51", C1149="52", C1149="66"), (L1149*'UNIT VALUES'!$C$26)-CALCS!P1149,0)&gt;0, IF(OR(C1149="51", C1149="52", C1149="66"), (L1149*'UNIT VALUES'!$C$26)-CALCS!P1149,0), 0), 0), ROUND(IF(IF(OR(C1149="51", C1149="52", C1149="66"), (L1149*'UNIT VALUES'!$C$26)-CALCS!O1149,0)&gt;0, IF(OR(C1149="51", C1149="52", C1149="66"), (L1149*'UNIT VALUES'!$C$26)-CALCS!O1149,0), 0), 0))</f>
        <v>0</v>
      </c>
      <c r="U1149" s="25">
        <f>IF(C1149="22", (O1149*'UNIT VALUES'!$D$38)+(Q1149*'UNIT VALUES'!$D$39)+(S1149*'UNIT VALUES'!$D$40), (O1149*'UNIT VALUES'!$D$28)+(Q1149*'UNIT VALUES'!$D$29)+(S1149*'UNIT VALUES'!$D$30))</f>
        <v>700707.15729027789</v>
      </c>
      <c r="V1149" s="25">
        <f>IF(C1149="22",(O1149*'UNIT VALUES'!$D$41)+(Q1149*'UNIT VALUES'!$D$42)+(R1149*'UNIT VALUES'!$D$43),IF(C1149="66",(Q1149*'UNIT VALUES'!$D$31)+(T1149*'UNIT VALUES'!$D$33)+(R1149*'UNIT VALUES'!$D$34),(Q1149*'UNIT VALUES'!$D$31)+(T1149*'UNIT VALUES'!$D$32)+(R1149*'UNIT VALUES'!$D$34)))</f>
        <v>185184.98879946832</v>
      </c>
      <c r="W1149" s="25">
        <f t="shared" si="37"/>
        <v>700707</v>
      </c>
      <c r="X1149" s="30">
        <f>ROUND(IF(C1149="22", W1149*'UNIT VALUES'!$D$44, W1149*'UNIT VALUES'!$D$36), 0)</f>
        <v>612558</v>
      </c>
      <c r="Y1149" s="168">
        <f>ROUND(IF(C1149="22", IF(U1149&gt;V1149,O1149*'UNIT VALUES'!$D$38*'UNIT VALUES'!$D$44,O1149*'UNIT VALUES'!$D$41*'UNIT VALUES'!$D$44),IF(U1149&gt;V1149, O1149*'UNIT VALUES'!$D$28*'UNIT VALUES'!$D$36,0)), 0)</f>
        <v>206725</v>
      </c>
      <c r="Z1149" s="168">
        <f>ROUND(IF(C1149="22", IF(U1149&gt;V1149,Q1149*'UNIT VALUES'!$D$39*'UNIT VALUES'!$D$44,Q1149*'UNIT VALUES'!$D$42*'UNIT VALUES'!$D$44), IF(U1149&gt;V1149, Q1149*'UNIT VALUES'!$D$29*'UNIT VALUES'!$D$36, Q1149*'UNIT VALUES'!$D$31*'UNIT VALUES'!$D$36)),0)</f>
        <v>242142</v>
      </c>
      <c r="AA1149" s="168">
        <f>ROUND(IF(C1149="22", IF(U1149&gt;V1149,0,R1149*'UNIT VALUES'!$D$43*'UNIT VALUES'!$D$44),IF(CALCS!U1149&gt;CALCS!V1149,0,CALCS!R1149*'UNIT VALUES'!$D$34*'UNIT VALUES'!$D$36)), 0)</f>
        <v>0</v>
      </c>
      <c r="AB1149" s="168">
        <f>ROUND(IF(C1149="22",IF(U1149&gt;V1149,S1149*'UNIT VALUES'!$D$40*'UNIT VALUES'!$D$44,0),IF(U1149&gt;V1149,S1149*'UNIT VALUES'!$D$30*'UNIT VALUES'!$D$36)), 0)</f>
        <v>163692</v>
      </c>
      <c r="AC1149" s="168">
        <f>ROUND(IF(U1149&gt;V1149,0,IF(T1149&gt;1, IF(C1149="66", T1149*'UNIT VALUES'!$D$33*'UNIT VALUES'!$D$36,T1149*'UNIT VALUES'!$D$32*'UNIT VALUES'!$D$36),0)),0)</f>
        <v>0</v>
      </c>
      <c r="AD1149" t="str">
        <f t="shared" si="36"/>
        <v>491338</v>
      </c>
    </row>
    <row r="1150" spans="1:30" x14ac:dyDescent="0.25">
      <c r="A1150" s="176" t="s">
        <v>6858</v>
      </c>
      <c r="B1150" s="176" t="s">
        <v>2978</v>
      </c>
      <c r="C1150" s="176" t="s">
        <v>47</v>
      </c>
      <c r="D1150" s="176" t="s">
        <v>48</v>
      </c>
      <c r="E1150" s="176" t="s">
        <v>2979</v>
      </c>
      <c r="F1150" s="176" t="s">
        <v>3009</v>
      </c>
      <c r="G1150" s="176" t="s">
        <v>161</v>
      </c>
      <c r="H1150" s="176" t="s">
        <v>23</v>
      </c>
      <c r="I1150" s="176" t="s">
        <v>3010</v>
      </c>
      <c r="J1150" s="176" t="s">
        <v>2999</v>
      </c>
      <c r="K1150" s="176" t="s">
        <v>3329</v>
      </c>
      <c r="L1150" s="176" t="s">
        <v>4878</v>
      </c>
      <c r="M1150" s="177">
        <v>72509</v>
      </c>
      <c r="N1150" s="177">
        <v>0</v>
      </c>
      <c r="O1150" s="177">
        <v>136574</v>
      </c>
      <c r="P1150" s="177">
        <v>0</v>
      </c>
      <c r="Q1150" s="177">
        <v>24911</v>
      </c>
      <c r="R1150" s="177">
        <v>584</v>
      </c>
      <c r="S1150" s="177">
        <v>3176</v>
      </c>
      <c r="T1150" s="24">
        <f>IF(P1150&gt;0, ROUND(IF(IF(OR(C1150="51", C1150="52", C1150="66"), (L1150*'UNIT VALUES'!$C$26)-CALCS!P1150,0)&gt;0, IF(OR(C1150="51", C1150="52", C1150="66"), (L1150*'UNIT VALUES'!$C$26)-CALCS!P1150,0), 0), 0), ROUND(IF(IF(OR(C1150="51", C1150="52", C1150="66"), (L1150*'UNIT VALUES'!$C$26)-CALCS!O1150,0)&gt;0, IF(OR(C1150="51", C1150="52", C1150="66"), (L1150*'UNIT VALUES'!$C$26)-CALCS!O1150,0), 0), 0))</f>
        <v>0</v>
      </c>
      <c r="U1150" s="25">
        <f>IF(C1150="22", (O1150*'UNIT VALUES'!$D$38)+(Q1150*'UNIT VALUES'!$D$39)+(S1150*'UNIT VALUES'!$D$40), (O1150*'UNIT VALUES'!$D$28)+(Q1150*'UNIT VALUES'!$D$29)+(S1150*'UNIT VALUES'!$D$30))</f>
        <v>1498165.9429034879</v>
      </c>
      <c r="V1150" s="25">
        <f>IF(C1150="22",(O1150*'UNIT VALUES'!$D$41)+(Q1150*'UNIT VALUES'!$D$42)+(R1150*'UNIT VALUES'!$D$43),IF(C1150="66",(Q1150*'UNIT VALUES'!$D$31)+(T1150*'UNIT VALUES'!$D$33)+(R1150*'UNIT VALUES'!$D$34),(Q1150*'UNIT VALUES'!$D$31)+(T1150*'UNIT VALUES'!$D$32)+(R1150*'UNIT VALUES'!$D$34)))</f>
        <v>465191.62135219277</v>
      </c>
      <c r="W1150" s="25">
        <f t="shared" si="37"/>
        <v>1498166</v>
      </c>
      <c r="X1150" s="30">
        <f>ROUND(IF(C1150="22", W1150*'UNIT VALUES'!$D$44, W1150*'UNIT VALUES'!$D$36), 0)</f>
        <v>1309698</v>
      </c>
      <c r="Y1150" s="168">
        <f>ROUND(IF(C1150="22", IF(U1150&gt;V1150,O1150*'UNIT VALUES'!$D$38*'UNIT VALUES'!$D$44,O1150*'UNIT VALUES'!$D$41*'UNIT VALUES'!$D$44),IF(U1150&gt;V1150, O1150*'UNIT VALUES'!$D$28*'UNIT VALUES'!$D$36,0)), 0)</f>
        <v>248316</v>
      </c>
      <c r="Z1150" s="168">
        <f>ROUND(IF(C1150="22", IF(U1150&gt;V1150,Q1150*'UNIT VALUES'!$D$39*'UNIT VALUES'!$D$44,Q1150*'UNIT VALUES'!$D$42*'UNIT VALUES'!$D$44), IF(U1150&gt;V1150, Q1150*'UNIT VALUES'!$D$29*'UNIT VALUES'!$D$36, Q1150*'UNIT VALUES'!$D$31*'UNIT VALUES'!$D$36)),0)</f>
        <v>608125</v>
      </c>
      <c r="AA1150" s="168">
        <f>ROUND(IF(C1150="22", IF(U1150&gt;V1150,0,R1150*'UNIT VALUES'!$D$43*'UNIT VALUES'!$D$44),IF(CALCS!U1150&gt;CALCS!V1150,0,CALCS!R1150*'UNIT VALUES'!$D$34*'UNIT VALUES'!$D$36)), 0)</f>
        <v>0</v>
      </c>
      <c r="AB1150" s="168">
        <f>ROUND(IF(C1150="22",IF(U1150&gt;V1150,S1150*'UNIT VALUES'!$D$40*'UNIT VALUES'!$D$44,0),IF(U1150&gt;V1150,S1150*'UNIT VALUES'!$D$30*'UNIT VALUES'!$D$36)), 0)</f>
        <v>453257</v>
      </c>
      <c r="AC1150" s="168">
        <f>ROUND(IF(U1150&gt;V1150,0,IF(T1150&gt;1, IF(C1150="66", T1150*'UNIT VALUES'!$D$33*'UNIT VALUES'!$D$36,T1150*'UNIT VALUES'!$D$32*'UNIT VALUES'!$D$36),0)),0)</f>
        <v>0</v>
      </c>
      <c r="AD1150" t="str">
        <f t="shared" si="36"/>
        <v>491346</v>
      </c>
    </row>
    <row r="1151" spans="1:30" x14ac:dyDescent="0.25">
      <c r="A1151" s="176" t="s">
        <v>6859</v>
      </c>
      <c r="B1151" s="176" t="s">
        <v>2978</v>
      </c>
      <c r="C1151" s="176" t="s">
        <v>99</v>
      </c>
      <c r="D1151" s="176" t="s">
        <v>100</v>
      </c>
      <c r="E1151" s="176" t="s">
        <v>2979</v>
      </c>
      <c r="F1151" s="176" t="s">
        <v>1107</v>
      </c>
      <c r="G1151" s="176" t="s">
        <v>886</v>
      </c>
      <c r="H1151" s="176" t="s">
        <v>23</v>
      </c>
      <c r="I1151" s="176" t="s">
        <v>23</v>
      </c>
      <c r="J1151" s="176" t="s">
        <v>2982</v>
      </c>
      <c r="K1151" s="176" t="s">
        <v>3329</v>
      </c>
      <c r="L1151" s="176" t="s">
        <v>6860</v>
      </c>
      <c r="M1151" s="177">
        <v>0</v>
      </c>
      <c r="N1151" s="177">
        <v>0</v>
      </c>
      <c r="O1151" s="177">
        <v>222414</v>
      </c>
      <c r="P1151" s="177">
        <v>0</v>
      </c>
      <c r="Q1151" s="177">
        <v>13336</v>
      </c>
      <c r="R1151" s="177">
        <v>1861</v>
      </c>
      <c r="S1151" s="177">
        <v>1196</v>
      </c>
      <c r="T1151" s="24">
        <f>IF(P1151&gt;0, ROUND(IF(IF(OR(C1151="51", C1151="52", C1151="66"), (L1151*'UNIT VALUES'!$C$26)-CALCS!P1151,0)&gt;0, IF(OR(C1151="51", C1151="52", C1151="66"), (L1151*'UNIT VALUES'!$C$26)-CALCS!P1151,0), 0), 0), ROUND(IF(IF(OR(C1151="51", C1151="52", C1151="66"), (L1151*'UNIT VALUES'!$C$26)-CALCS!O1151,0)&gt;0, IF(OR(C1151="51", C1151="52", C1151="66"), (L1151*'UNIT VALUES'!$C$26)-CALCS!O1151,0), 0), 0))</f>
        <v>0</v>
      </c>
      <c r="U1151" s="25">
        <f>IF(C1151="22", (O1151*'UNIT VALUES'!$D$38)+(Q1151*'UNIT VALUES'!$D$39)+(S1151*'UNIT VALUES'!$D$40), (O1151*'UNIT VALUES'!$D$28)+(Q1151*'UNIT VALUES'!$D$29)+(S1151*'UNIT VALUES'!$D$30))</f>
        <v>1030232.9370031789</v>
      </c>
      <c r="V1151" s="25">
        <f>IF(C1151="22",(O1151*'UNIT VALUES'!$D$41)+(Q1151*'UNIT VALUES'!$D$42)+(R1151*'UNIT VALUES'!$D$43),IF(C1151="66",(Q1151*'UNIT VALUES'!$D$31)+(T1151*'UNIT VALUES'!$D$33)+(R1151*'UNIT VALUES'!$D$34),(Q1151*'UNIT VALUES'!$D$31)+(T1151*'UNIT VALUES'!$D$32)+(R1151*'UNIT VALUES'!$D$34)))</f>
        <v>375798.16595855437</v>
      </c>
      <c r="W1151" s="25">
        <f t="shared" si="37"/>
        <v>1030233</v>
      </c>
      <c r="X1151" s="30">
        <f>ROUND(IF(C1151="22", W1151*'UNIT VALUES'!$D$44, W1151*'UNIT VALUES'!$D$36), 0)</f>
        <v>900630</v>
      </c>
      <c r="Y1151" s="168">
        <f>ROUND(IF(C1151="22", IF(U1151&gt;V1151,O1151*'UNIT VALUES'!$D$38*'UNIT VALUES'!$D$44,O1151*'UNIT VALUES'!$D$41*'UNIT VALUES'!$D$44),IF(U1151&gt;V1151, O1151*'UNIT VALUES'!$D$28*'UNIT VALUES'!$D$36,0)), 0)</f>
        <v>404388</v>
      </c>
      <c r="Z1151" s="168">
        <f>ROUND(IF(C1151="22", IF(U1151&gt;V1151,Q1151*'UNIT VALUES'!$D$39*'UNIT VALUES'!$D$44,Q1151*'UNIT VALUES'!$D$42*'UNIT VALUES'!$D$44), IF(U1151&gt;V1151, Q1151*'UNIT VALUES'!$D$29*'UNIT VALUES'!$D$36, Q1151*'UNIT VALUES'!$D$31*'UNIT VALUES'!$D$36)),0)</f>
        <v>325557</v>
      </c>
      <c r="AA1151" s="168">
        <f>ROUND(IF(C1151="22", IF(U1151&gt;V1151,0,R1151*'UNIT VALUES'!$D$43*'UNIT VALUES'!$D$44),IF(CALCS!U1151&gt;CALCS!V1151,0,CALCS!R1151*'UNIT VALUES'!$D$34*'UNIT VALUES'!$D$36)), 0)</f>
        <v>0</v>
      </c>
      <c r="AB1151" s="168">
        <f>ROUND(IF(C1151="22",IF(U1151&gt;V1151,S1151*'UNIT VALUES'!$D$40*'UNIT VALUES'!$D$44,0),IF(U1151&gt;V1151,S1151*'UNIT VALUES'!$D$30*'UNIT VALUES'!$D$36)), 0)</f>
        <v>170685</v>
      </c>
      <c r="AC1151" s="168">
        <f>ROUND(IF(U1151&gt;V1151,0,IF(T1151&gt;1, IF(C1151="66", T1151*'UNIT VALUES'!$D$33*'UNIT VALUES'!$D$36,T1151*'UNIT VALUES'!$D$32*'UNIT VALUES'!$D$36),0)),0)</f>
        <v>0</v>
      </c>
      <c r="AD1151" t="str">
        <f t="shared" si="36"/>
        <v>499011</v>
      </c>
    </row>
    <row r="1152" spans="1:30" x14ac:dyDescent="0.25">
      <c r="A1152" s="176" t="s">
        <v>6861</v>
      </c>
      <c r="B1152" s="176" t="s">
        <v>2978</v>
      </c>
      <c r="C1152" s="176" t="s">
        <v>99</v>
      </c>
      <c r="D1152" s="176" t="s">
        <v>100</v>
      </c>
      <c r="E1152" s="176" t="s">
        <v>2979</v>
      </c>
      <c r="F1152" s="176" t="s">
        <v>833</v>
      </c>
      <c r="G1152" s="176" t="s">
        <v>161</v>
      </c>
      <c r="H1152" s="176" t="s">
        <v>23</v>
      </c>
      <c r="I1152" s="176" t="s">
        <v>23</v>
      </c>
      <c r="J1152" s="176" t="s">
        <v>2999</v>
      </c>
      <c r="K1152" s="176" t="s">
        <v>3329</v>
      </c>
      <c r="L1152" s="176" t="s">
        <v>6862</v>
      </c>
      <c r="M1152" s="177">
        <v>290973</v>
      </c>
      <c r="N1152" s="177">
        <v>365282</v>
      </c>
      <c r="O1152" s="177">
        <v>454223</v>
      </c>
      <c r="P1152" s="177">
        <v>0</v>
      </c>
      <c r="Q1152" s="177">
        <v>44049</v>
      </c>
      <c r="R1152" s="177">
        <v>5854</v>
      </c>
      <c r="S1152" s="177">
        <v>4385</v>
      </c>
      <c r="T1152" s="24">
        <f>IF(P1152&gt;0, ROUND(IF(IF(OR(C1152="51", C1152="52", C1152="66"), (L1152*'UNIT VALUES'!$C$26)-CALCS!P1152,0)&gt;0, IF(OR(C1152="51", C1152="52", C1152="66"), (L1152*'UNIT VALUES'!$C$26)-CALCS!P1152,0), 0), 0), ROUND(IF(IF(OR(C1152="51", C1152="52", C1152="66"), (L1152*'UNIT VALUES'!$C$26)-CALCS!O1152,0)&gt;0, IF(OR(C1152="51", C1152="52", C1152="66"), (L1152*'UNIT VALUES'!$C$26)-CALCS!O1152,0), 0), 0))</f>
        <v>0</v>
      </c>
      <c r="U1152" s="25">
        <f>IF(C1152="22", (O1152*'UNIT VALUES'!$D$38)+(Q1152*'UNIT VALUES'!$D$39)+(S1152*'UNIT VALUES'!$D$40), (O1152*'UNIT VALUES'!$D$28)+(Q1152*'UNIT VALUES'!$D$29)+(S1152*'UNIT VALUES'!$D$30))</f>
        <v>2890612.420902526</v>
      </c>
      <c r="V1152" s="25">
        <f>IF(C1152="22",(O1152*'UNIT VALUES'!$D$41)+(Q1152*'UNIT VALUES'!$D$42)+(R1152*'UNIT VALUES'!$D$43),IF(C1152="66",(Q1152*'UNIT VALUES'!$D$31)+(T1152*'UNIT VALUES'!$D$33)+(R1152*'UNIT VALUES'!$D$34),(Q1152*'UNIT VALUES'!$D$31)+(T1152*'UNIT VALUES'!$D$32)+(R1152*'UNIT VALUES'!$D$34)))</f>
        <v>1217287.0415531548</v>
      </c>
      <c r="W1152" s="25">
        <f t="shared" si="37"/>
        <v>2890612</v>
      </c>
      <c r="X1152" s="30">
        <f>ROUND(IF(C1152="22", W1152*'UNIT VALUES'!$D$44, W1152*'UNIT VALUES'!$D$36), 0)</f>
        <v>2526975</v>
      </c>
      <c r="Y1152" s="168">
        <f>ROUND(IF(C1152="22", IF(U1152&gt;V1152,O1152*'UNIT VALUES'!$D$38*'UNIT VALUES'!$D$44,O1152*'UNIT VALUES'!$D$41*'UNIT VALUES'!$D$44),IF(U1152&gt;V1152, O1152*'UNIT VALUES'!$D$28*'UNIT VALUES'!$D$36,0)), 0)</f>
        <v>825858</v>
      </c>
      <c r="Z1152" s="168">
        <f>ROUND(IF(C1152="22", IF(U1152&gt;V1152,Q1152*'UNIT VALUES'!$D$39*'UNIT VALUES'!$D$44,Q1152*'UNIT VALUES'!$D$42*'UNIT VALUES'!$D$44), IF(U1152&gt;V1152, Q1152*'UNIT VALUES'!$D$29*'UNIT VALUES'!$D$36, Q1152*'UNIT VALUES'!$D$31*'UNIT VALUES'!$D$36)),0)</f>
        <v>1075320</v>
      </c>
      <c r="AA1152" s="168">
        <f>ROUND(IF(C1152="22", IF(U1152&gt;V1152,0,R1152*'UNIT VALUES'!$D$43*'UNIT VALUES'!$D$44),IF(CALCS!U1152&gt;CALCS!V1152,0,CALCS!R1152*'UNIT VALUES'!$D$34*'UNIT VALUES'!$D$36)), 0)</f>
        <v>0</v>
      </c>
      <c r="AB1152" s="168">
        <f>ROUND(IF(C1152="22",IF(U1152&gt;V1152,S1152*'UNIT VALUES'!$D$40*'UNIT VALUES'!$D$44,0),IF(U1152&gt;V1152,S1152*'UNIT VALUES'!$D$30*'UNIT VALUES'!$D$36)), 0)</f>
        <v>625797</v>
      </c>
      <c r="AC1152" s="168">
        <f>ROUND(IF(U1152&gt;V1152,0,IF(T1152&gt;1, IF(C1152="66", T1152*'UNIT VALUES'!$D$33*'UNIT VALUES'!$D$36,T1152*'UNIT VALUES'!$D$32*'UNIT VALUES'!$D$36),0)),0)</f>
        <v>0</v>
      </c>
      <c r="AD1152" t="str">
        <f t="shared" si="36"/>
        <v>499035</v>
      </c>
    </row>
    <row r="1153" spans="1:30" x14ac:dyDescent="0.25">
      <c r="A1153" s="176" t="s">
        <v>6863</v>
      </c>
      <c r="B1153" s="176" t="s">
        <v>2978</v>
      </c>
      <c r="C1153" s="176" t="s">
        <v>99</v>
      </c>
      <c r="D1153" s="176" t="s">
        <v>100</v>
      </c>
      <c r="E1153" s="176" t="s">
        <v>2979</v>
      </c>
      <c r="F1153" s="176" t="s">
        <v>1877</v>
      </c>
      <c r="G1153" s="176" t="s">
        <v>1792</v>
      </c>
      <c r="H1153" s="176" t="s">
        <v>23</v>
      </c>
      <c r="I1153" s="176" t="s">
        <v>23</v>
      </c>
      <c r="J1153" s="176" t="s">
        <v>2992</v>
      </c>
      <c r="K1153" s="176" t="s">
        <v>3329</v>
      </c>
      <c r="L1153" s="176" t="s">
        <v>6864</v>
      </c>
      <c r="M1153" s="177">
        <v>0</v>
      </c>
      <c r="N1153" s="177">
        <v>0</v>
      </c>
      <c r="O1153" s="177">
        <v>254737</v>
      </c>
      <c r="P1153" s="177">
        <v>0</v>
      </c>
      <c r="Q1153" s="177">
        <v>19232</v>
      </c>
      <c r="R1153" s="177">
        <v>4082</v>
      </c>
      <c r="S1153" s="177">
        <v>2519</v>
      </c>
      <c r="T1153" s="24">
        <f>IF(P1153&gt;0, ROUND(IF(IF(OR(C1153="51", C1153="52", C1153="66"), (L1153*'UNIT VALUES'!$C$26)-CALCS!P1153,0)&gt;0, IF(OR(C1153="51", C1153="52", C1153="66"), (L1153*'UNIT VALUES'!$C$26)-CALCS!P1153,0), 0), 0), ROUND(IF(IF(OR(C1153="51", C1153="52", C1153="66"), (L1153*'UNIT VALUES'!$C$26)-CALCS!O1153,0)&gt;0, IF(OR(C1153="51", C1153="52", C1153="66"), (L1153*'UNIT VALUES'!$C$26)-CALCS!O1153,0), 0), 0))</f>
        <v>0</v>
      </c>
      <c r="U1153" s="25">
        <f>IF(C1153="22", (O1153*'UNIT VALUES'!$D$38)+(Q1153*'UNIT VALUES'!$D$39)+(S1153*'UNIT VALUES'!$D$40), (O1153*'UNIT VALUES'!$D$28)+(Q1153*'UNIT VALUES'!$D$29)+(S1153*'UNIT VALUES'!$D$30))</f>
        <v>1478083.2382088013</v>
      </c>
      <c r="V1153" s="25">
        <f>IF(C1153="22",(O1153*'UNIT VALUES'!$D$41)+(Q1153*'UNIT VALUES'!$D$42)+(R1153*'UNIT VALUES'!$D$43),IF(C1153="66",(Q1153*'UNIT VALUES'!$D$31)+(T1153*'UNIT VALUES'!$D$33)+(R1153*'UNIT VALUES'!$D$34),(Q1153*'UNIT VALUES'!$D$31)+(T1153*'UNIT VALUES'!$D$32)+(R1153*'UNIT VALUES'!$D$34)))</f>
        <v>656412.12063407095</v>
      </c>
      <c r="W1153" s="25">
        <f t="shared" si="37"/>
        <v>1478083</v>
      </c>
      <c r="X1153" s="30">
        <f>ROUND(IF(C1153="22", W1153*'UNIT VALUES'!$D$44, W1153*'UNIT VALUES'!$D$36), 0)</f>
        <v>1292141</v>
      </c>
      <c r="Y1153" s="168">
        <f>ROUND(IF(C1153="22", IF(U1153&gt;V1153,O1153*'UNIT VALUES'!$D$38*'UNIT VALUES'!$D$44,O1153*'UNIT VALUES'!$D$41*'UNIT VALUES'!$D$44),IF(U1153&gt;V1153, O1153*'UNIT VALUES'!$D$28*'UNIT VALUES'!$D$36,0)), 0)</f>
        <v>463157</v>
      </c>
      <c r="Z1153" s="168">
        <f>ROUND(IF(C1153="22", IF(U1153&gt;V1153,Q1153*'UNIT VALUES'!$D$39*'UNIT VALUES'!$D$44,Q1153*'UNIT VALUES'!$D$42*'UNIT VALUES'!$D$44), IF(U1153&gt;V1153, Q1153*'UNIT VALUES'!$D$29*'UNIT VALUES'!$D$36, Q1153*'UNIT VALUES'!$D$31*'UNIT VALUES'!$D$36)),0)</f>
        <v>469490</v>
      </c>
      <c r="AA1153" s="168">
        <f>ROUND(IF(C1153="22", IF(U1153&gt;V1153,0,R1153*'UNIT VALUES'!$D$43*'UNIT VALUES'!$D$44),IF(CALCS!U1153&gt;CALCS!V1153,0,CALCS!R1153*'UNIT VALUES'!$D$34*'UNIT VALUES'!$D$36)), 0)</f>
        <v>0</v>
      </c>
      <c r="AB1153" s="168">
        <f>ROUND(IF(C1153="22",IF(U1153&gt;V1153,S1153*'UNIT VALUES'!$D$40*'UNIT VALUES'!$D$44,0),IF(U1153&gt;V1153,S1153*'UNIT VALUES'!$D$30*'UNIT VALUES'!$D$36)), 0)</f>
        <v>359494</v>
      </c>
      <c r="AC1153" s="168">
        <f>ROUND(IF(U1153&gt;V1153,0,IF(T1153&gt;1, IF(C1153="66", T1153*'UNIT VALUES'!$D$33*'UNIT VALUES'!$D$36,T1153*'UNIT VALUES'!$D$32*'UNIT VALUES'!$D$36),0)),0)</f>
        <v>0</v>
      </c>
      <c r="AD1153" t="str">
        <f t="shared" ref="AD1153:AD1216" si="38">E1153&amp;F1153</f>
        <v>499049</v>
      </c>
    </row>
    <row r="1154" spans="1:30" x14ac:dyDescent="0.25">
      <c r="A1154" s="176" t="s">
        <v>6865</v>
      </c>
      <c r="B1154" s="176" t="s">
        <v>3015</v>
      </c>
      <c r="C1154" s="176" t="s">
        <v>19</v>
      </c>
      <c r="D1154" s="176" t="s">
        <v>20</v>
      </c>
      <c r="E1154" s="176" t="s">
        <v>27</v>
      </c>
      <c r="F1154" s="176" t="s">
        <v>4738</v>
      </c>
      <c r="G1154" s="176" t="s">
        <v>22</v>
      </c>
      <c r="H1154" s="176" t="s">
        <v>23</v>
      </c>
      <c r="I1154" s="176" t="s">
        <v>23</v>
      </c>
      <c r="J1154" s="176" t="s">
        <v>24</v>
      </c>
      <c r="K1154" s="176" t="s">
        <v>853</v>
      </c>
      <c r="L1154" s="176" t="s">
        <v>4789</v>
      </c>
      <c r="M1154" s="177">
        <v>5347017</v>
      </c>
      <c r="N1154" s="177">
        <v>5346818</v>
      </c>
      <c r="O1154" s="177">
        <v>3051050</v>
      </c>
      <c r="P1154" s="177">
        <v>0</v>
      </c>
      <c r="Q1154" s="177">
        <v>358414</v>
      </c>
      <c r="R1154" s="177">
        <v>123650</v>
      </c>
      <c r="S1154" s="177">
        <v>14981</v>
      </c>
      <c r="T1154" s="24">
        <f>IF(P1154&gt;0, ROUND(IF(IF(OR(C1154="51", C1154="52", C1154="66"), (L1154*'UNIT VALUES'!$C$26)-CALCS!P1154,0)&gt;0, IF(OR(C1154="51", C1154="52", C1154="66"), (L1154*'UNIT VALUES'!$C$26)-CALCS!P1154,0), 0), 0), ROUND(IF(IF(OR(C1154="51", C1154="52", C1154="66"), (L1154*'UNIT VALUES'!$C$26)-CALCS!O1154,0)&gt;0, IF(OR(C1154="51", C1154="52", C1154="66"), (L1154*'UNIT VALUES'!$C$26)-CALCS!O1154,0), 0), 0))</f>
        <v>0</v>
      </c>
      <c r="U1154" s="25">
        <f>IF(C1154="22", (O1154*'UNIT VALUES'!$D$38)+(Q1154*'UNIT VALUES'!$D$39)+(S1154*'UNIT VALUES'!$D$40), (O1154*'UNIT VALUES'!$D$28)+(Q1154*'UNIT VALUES'!$D$29)+(S1154*'UNIT VALUES'!$D$30))</f>
        <v>21952592.306652479</v>
      </c>
      <c r="V1154" s="25">
        <f>IF(C1154="22",(O1154*'UNIT VALUES'!$D$41)+(Q1154*'UNIT VALUES'!$D$42)+(R1154*'UNIT VALUES'!$D$43),IF(C1154="66",(Q1154*'UNIT VALUES'!$D$31)+(T1154*'UNIT VALUES'!$D$33)+(R1154*'UNIT VALUES'!$D$34),(Q1154*'UNIT VALUES'!$D$31)+(T1154*'UNIT VALUES'!$D$32)+(R1154*'UNIT VALUES'!$D$34)))</f>
        <v>21624035.41057089</v>
      </c>
      <c r="W1154" s="25">
        <f t="shared" si="37"/>
        <v>21952592</v>
      </c>
      <c r="X1154" s="30">
        <f>ROUND(IF(C1154="22", W1154*'UNIT VALUES'!$D$44, W1154*'UNIT VALUES'!$D$36), 0)</f>
        <v>18262897</v>
      </c>
      <c r="Y1154" s="168">
        <f>ROUND(IF(C1154="22", IF(U1154&gt;V1154,O1154*'UNIT VALUES'!$D$38*'UNIT VALUES'!$D$44,O1154*'UNIT VALUES'!$D$41*'UNIT VALUES'!$D$44),IF(U1154&gt;V1154, O1154*'UNIT VALUES'!$D$28*'UNIT VALUES'!$D$36,0)), 0)</f>
        <v>5590757</v>
      </c>
      <c r="Z1154" s="168">
        <f>ROUND(IF(C1154="22", IF(U1154&gt;V1154,Q1154*'UNIT VALUES'!$D$39*'UNIT VALUES'!$D$44,Q1154*'UNIT VALUES'!$D$42*'UNIT VALUES'!$D$44), IF(U1154&gt;V1154, Q1154*'UNIT VALUES'!$D$29*'UNIT VALUES'!$D$36, Q1154*'UNIT VALUES'!$D$31*'UNIT VALUES'!$D$36)),0)</f>
        <v>9213579</v>
      </c>
      <c r="AA1154" s="168">
        <f>ROUND(IF(C1154="22", IF(U1154&gt;V1154,0,R1154*'UNIT VALUES'!$D$43*'UNIT VALUES'!$D$44),IF(CALCS!U1154&gt;CALCS!V1154,0,CALCS!R1154*'UNIT VALUES'!$D$34*'UNIT VALUES'!$D$36)), 0)</f>
        <v>0</v>
      </c>
      <c r="AB1154" s="168">
        <f>ROUND(IF(C1154="22",IF(U1154&gt;V1154,S1154*'UNIT VALUES'!$D$40*'UNIT VALUES'!$D$44,0),IF(U1154&gt;V1154,S1154*'UNIT VALUES'!$D$30*'UNIT VALUES'!$D$36)), 0)</f>
        <v>3458561</v>
      </c>
      <c r="AC1154" s="168">
        <f>ROUND(IF(U1154&gt;V1154,0,IF(T1154&gt;1, IF(C1154="66", T1154*'UNIT VALUES'!$D$33*'UNIT VALUES'!$D$36,T1154*'UNIT VALUES'!$D$32*'UNIT VALUES'!$D$36),0)),0)</f>
        <v>0</v>
      </c>
      <c r="AD1154" t="str">
        <f t="shared" si="38"/>
        <v>519999</v>
      </c>
    </row>
    <row r="1155" spans="1:30" x14ac:dyDescent="0.25">
      <c r="A1155" s="176" t="s">
        <v>5736</v>
      </c>
      <c r="B1155" s="176" t="s">
        <v>3015</v>
      </c>
      <c r="C1155" s="176" t="s">
        <v>27</v>
      </c>
      <c r="D1155" s="176" t="s">
        <v>28</v>
      </c>
      <c r="E1155" s="176" t="s">
        <v>27</v>
      </c>
      <c r="F1155" s="176" t="s">
        <v>3016</v>
      </c>
      <c r="G1155" s="176" t="s">
        <v>1713</v>
      </c>
      <c r="H1155" s="176" t="s">
        <v>23</v>
      </c>
      <c r="I1155" s="176" t="s">
        <v>2262</v>
      </c>
      <c r="J1155" s="176" t="s">
        <v>914</v>
      </c>
      <c r="K1155" s="176" t="s">
        <v>3330</v>
      </c>
      <c r="L1155" s="176" t="s">
        <v>6866</v>
      </c>
      <c r="M1155" s="177">
        <v>103217</v>
      </c>
      <c r="N1155" s="177">
        <v>103217</v>
      </c>
      <c r="O1155" s="177">
        <v>155810</v>
      </c>
      <c r="P1155" s="177">
        <v>0</v>
      </c>
      <c r="Q1155" s="177">
        <v>12359</v>
      </c>
      <c r="R1155" s="177">
        <v>6302</v>
      </c>
      <c r="S1155" s="177">
        <v>2500</v>
      </c>
      <c r="T1155" s="24">
        <f>IF(P1155&gt;0, ROUND(IF(IF(OR(C1155="51", C1155="52", C1155="66"), (L1155*'UNIT VALUES'!$C$26)-CALCS!P1155,0)&gt;0, IF(OR(C1155="51", C1155="52", C1155="66"), (L1155*'UNIT VALUES'!$C$26)-CALCS!P1155,0), 0), 0), ROUND(IF(IF(OR(C1155="51", C1155="52", C1155="66"), (L1155*'UNIT VALUES'!$C$26)-CALCS!O1155,0)&gt;0, IF(OR(C1155="51", C1155="52", C1155="66"), (L1155*'UNIT VALUES'!$C$26)-CALCS!O1155,0), 0), 0))</f>
        <v>0</v>
      </c>
      <c r="U1155" s="25">
        <f>IF(C1155="22", (O1155*'UNIT VALUES'!$D$38)+(Q1155*'UNIT VALUES'!$D$39)+(S1155*'UNIT VALUES'!$D$40), (O1155*'UNIT VALUES'!$D$28)+(Q1155*'UNIT VALUES'!$D$29)+(S1155*'UNIT VALUES'!$D$30))</f>
        <v>1077304.0241342667</v>
      </c>
      <c r="V1155" s="25">
        <f>IF(C1155="22",(O1155*'UNIT VALUES'!$D$41)+(Q1155*'UNIT VALUES'!$D$42)+(R1155*'UNIT VALUES'!$D$43),IF(C1155="66",(Q1155*'UNIT VALUES'!$D$31)+(T1155*'UNIT VALUES'!$D$33)+(R1155*'UNIT VALUES'!$D$34),(Q1155*'UNIT VALUES'!$D$31)+(T1155*'UNIT VALUES'!$D$32)+(R1155*'UNIT VALUES'!$D$34)))</f>
        <v>723000.96694161871</v>
      </c>
      <c r="W1155" s="25">
        <f t="shared" si="37"/>
        <v>1077304</v>
      </c>
      <c r="X1155" s="30">
        <f>ROUND(IF(C1155="22", W1155*'UNIT VALUES'!$D$44, W1155*'UNIT VALUES'!$D$36), 0)</f>
        <v>941780</v>
      </c>
      <c r="Y1155" s="168">
        <f>ROUND(IF(C1155="22", IF(U1155&gt;V1155,O1155*'UNIT VALUES'!$D$38*'UNIT VALUES'!$D$44,O1155*'UNIT VALUES'!$D$41*'UNIT VALUES'!$D$44),IF(U1155&gt;V1155, O1155*'UNIT VALUES'!$D$28*'UNIT VALUES'!$D$36,0)), 0)</f>
        <v>283290</v>
      </c>
      <c r="Z1155" s="168">
        <f>ROUND(IF(C1155="22", IF(U1155&gt;V1155,Q1155*'UNIT VALUES'!$D$39*'UNIT VALUES'!$D$44,Q1155*'UNIT VALUES'!$D$42*'UNIT VALUES'!$D$44), IF(U1155&gt;V1155, Q1155*'UNIT VALUES'!$D$29*'UNIT VALUES'!$D$36, Q1155*'UNIT VALUES'!$D$31*'UNIT VALUES'!$D$36)),0)</f>
        <v>301707</v>
      </c>
      <c r="AA1155" s="168">
        <f>ROUND(IF(C1155="22", IF(U1155&gt;V1155,0,R1155*'UNIT VALUES'!$D$43*'UNIT VALUES'!$D$44),IF(CALCS!U1155&gt;CALCS!V1155,0,CALCS!R1155*'UNIT VALUES'!$D$34*'UNIT VALUES'!$D$36)), 0)</f>
        <v>0</v>
      </c>
      <c r="AB1155" s="168">
        <f>ROUND(IF(C1155="22",IF(U1155&gt;V1155,S1155*'UNIT VALUES'!$D$40*'UNIT VALUES'!$D$44,0),IF(U1155&gt;V1155,S1155*'UNIT VALUES'!$D$30*'UNIT VALUES'!$D$36)), 0)</f>
        <v>356783</v>
      </c>
      <c r="AC1155" s="168">
        <f>ROUND(IF(U1155&gt;V1155,0,IF(T1155&gt;1, IF(C1155="66", T1155*'UNIT VALUES'!$D$33*'UNIT VALUES'!$D$36,T1155*'UNIT VALUES'!$D$32*'UNIT VALUES'!$D$36),0)),0)</f>
        <v>0</v>
      </c>
      <c r="AD1155" t="str">
        <f t="shared" si="38"/>
        <v>510024</v>
      </c>
    </row>
    <row r="1156" spans="1:30" x14ac:dyDescent="0.25">
      <c r="A1156" s="176" t="s">
        <v>6867</v>
      </c>
      <c r="B1156" s="176" t="s">
        <v>3015</v>
      </c>
      <c r="C1156" s="176" t="s">
        <v>27</v>
      </c>
      <c r="D1156" s="176" t="s">
        <v>28</v>
      </c>
      <c r="E1156" s="176" t="s">
        <v>27</v>
      </c>
      <c r="F1156" s="176" t="s">
        <v>843</v>
      </c>
      <c r="G1156" s="176" t="s">
        <v>1176</v>
      </c>
      <c r="H1156" s="176" t="s">
        <v>23</v>
      </c>
      <c r="I1156" s="176" t="s">
        <v>3018</v>
      </c>
      <c r="J1156" s="176" t="s">
        <v>3019</v>
      </c>
      <c r="K1156" s="176" t="s">
        <v>853</v>
      </c>
      <c r="L1156" s="176" t="s">
        <v>6868</v>
      </c>
      <c r="M1156" s="177">
        <v>0</v>
      </c>
      <c r="N1156" s="177">
        <v>0</v>
      </c>
      <c r="O1156" s="177">
        <v>45038</v>
      </c>
      <c r="P1156" s="177">
        <v>0</v>
      </c>
      <c r="Q1156" s="177">
        <v>15807</v>
      </c>
      <c r="R1156" s="177">
        <v>618</v>
      </c>
      <c r="S1156" s="177">
        <v>106</v>
      </c>
      <c r="T1156" s="24">
        <f>IF(P1156&gt;0, ROUND(IF(IF(OR(C1156="51", C1156="52", C1156="66"), (L1156*'UNIT VALUES'!$C$26)-CALCS!P1156,0)&gt;0, IF(OR(C1156="51", C1156="52", C1156="66"), (L1156*'UNIT VALUES'!$C$26)-CALCS!P1156,0), 0), 0), ROUND(IF(IF(OR(C1156="51", C1156="52", C1156="66"), (L1156*'UNIT VALUES'!$C$26)-CALCS!O1156,0)&gt;0, IF(OR(C1156="51", C1156="52", C1156="66"), (L1156*'UNIT VALUES'!$C$26)-CALCS!O1156,0), 0), 0))</f>
        <v>0</v>
      </c>
      <c r="U1156" s="25">
        <f>IF(C1156="22", (O1156*'UNIT VALUES'!$D$38)+(Q1156*'UNIT VALUES'!$D$39)+(S1156*'UNIT VALUES'!$D$40), (O1156*'UNIT VALUES'!$D$28)+(Q1156*'UNIT VALUES'!$D$29)+(S1156*'UNIT VALUES'!$D$30))</f>
        <v>552383.01195657393</v>
      </c>
      <c r="V1156" s="25">
        <f>IF(C1156="22",(O1156*'UNIT VALUES'!$D$41)+(Q1156*'UNIT VALUES'!$D$42)+(R1156*'UNIT VALUES'!$D$43),IF(C1156="66",(Q1156*'UNIT VALUES'!$D$31)+(T1156*'UNIT VALUES'!$D$33)+(R1156*'UNIT VALUES'!$D$34),(Q1156*'UNIT VALUES'!$D$31)+(T1156*'UNIT VALUES'!$D$32)+(R1156*'UNIT VALUES'!$D$34)))</f>
        <v>315438.55216266459</v>
      </c>
      <c r="W1156" s="25">
        <f t="shared" si="37"/>
        <v>552383</v>
      </c>
      <c r="X1156" s="30">
        <f>ROUND(IF(C1156="22", W1156*'UNIT VALUES'!$D$44, W1156*'UNIT VALUES'!$D$36), 0)</f>
        <v>482894</v>
      </c>
      <c r="Y1156" s="168">
        <f>ROUND(IF(C1156="22", IF(U1156&gt;V1156,O1156*'UNIT VALUES'!$D$38*'UNIT VALUES'!$D$44,O1156*'UNIT VALUES'!$D$41*'UNIT VALUES'!$D$44),IF(U1156&gt;V1156, O1156*'UNIT VALUES'!$D$28*'UNIT VALUES'!$D$36,0)), 0)</f>
        <v>81887</v>
      </c>
      <c r="Z1156" s="168">
        <f>ROUND(IF(C1156="22", IF(U1156&gt;V1156,Q1156*'UNIT VALUES'!$D$39*'UNIT VALUES'!$D$44,Q1156*'UNIT VALUES'!$D$42*'UNIT VALUES'!$D$44), IF(U1156&gt;V1156, Q1156*'UNIT VALUES'!$D$29*'UNIT VALUES'!$D$36, Q1156*'UNIT VALUES'!$D$31*'UNIT VALUES'!$D$36)),0)</f>
        <v>385879</v>
      </c>
      <c r="AA1156" s="168">
        <f>ROUND(IF(C1156="22", IF(U1156&gt;V1156,0,R1156*'UNIT VALUES'!$D$43*'UNIT VALUES'!$D$44),IF(CALCS!U1156&gt;CALCS!V1156,0,CALCS!R1156*'UNIT VALUES'!$D$34*'UNIT VALUES'!$D$36)), 0)</f>
        <v>0</v>
      </c>
      <c r="AB1156" s="168">
        <f>ROUND(IF(C1156="22",IF(U1156&gt;V1156,S1156*'UNIT VALUES'!$D$40*'UNIT VALUES'!$D$44,0),IF(U1156&gt;V1156,S1156*'UNIT VALUES'!$D$30*'UNIT VALUES'!$D$36)), 0)</f>
        <v>15128</v>
      </c>
      <c r="AC1156" s="168">
        <f>ROUND(IF(U1156&gt;V1156,0,IF(T1156&gt;1, IF(C1156="66", T1156*'UNIT VALUES'!$D$33*'UNIT VALUES'!$D$36,T1156*'UNIT VALUES'!$D$32*'UNIT VALUES'!$D$36),0)),0)</f>
        <v>0</v>
      </c>
      <c r="AD1156" t="str">
        <f t="shared" si="38"/>
        <v>510114</v>
      </c>
    </row>
    <row r="1157" spans="1:30" x14ac:dyDescent="0.25">
      <c r="A1157" s="176" t="s">
        <v>5270</v>
      </c>
      <c r="B1157" s="176" t="s">
        <v>3015</v>
      </c>
      <c r="C1157" s="176" t="s">
        <v>27</v>
      </c>
      <c r="D1157" s="176" t="s">
        <v>28</v>
      </c>
      <c r="E1157" s="176" t="s">
        <v>27</v>
      </c>
      <c r="F1157" s="176" t="s">
        <v>183</v>
      </c>
      <c r="G1157" s="176" t="s">
        <v>3020</v>
      </c>
      <c r="H1157" s="176" t="s">
        <v>23</v>
      </c>
      <c r="I1157" s="176" t="s">
        <v>3021</v>
      </c>
      <c r="J1157" s="176" t="s">
        <v>2746</v>
      </c>
      <c r="K1157" s="176" t="s">
        <v>853</v>
      </c>
      <c r="L1157" s="176" t="s">
        <v>6869</v>
      </c>
      <c r="M1157" s="177">
        <v>19042</v>
      </c>
      <c r="N1157" s="177">
        <v>19042</v>
      </c>
      <c r="O1157" s="177">
        <v>16960</v>
      </c>
      <c r="P1157" s="177">
        <v>0</v>
      </c>
      <c r="Q1157" s="177">
        <v>3496</v>
      </c>
      <c r="R1157" s="177">
        <v>1280</v>
      </c>
      <c r="S1157" s="177">
        <v>61</v>
      </c>
      <c r="T1157" s="24">
        <f>IF(P1157&gt;0, ROUND(IF(IF(OR(C1157="51", C1157="52", C1157="66"), (L1157*'UNIT VALUES'!$C$26)-CALCS!P1157,0)&gt;0, IF(OR(C1157="51", C1157="52", C1157="66"), (L1157*'UNIT VALUES'!$C$26)-CALCS!P1157,0), 0), 0), ROUND(IF(IF(OR(C1157="51", C1157="52", C1157="66"), (L1157*'UNIT VALUES'!$C$26)-CALCS!O1157,0)&gt;0, IF(OR(C1157="51", C1157="52", C1157="66"), (L1157*'UNIT VALUES'!$C$26)-CALCS!O1157,0), 0), 0))</f>
        <v>10124</v>
      </c>
      <c r="U1157" s="25">
        <f>IF(C1157="22", (O1157*'UNIT VALUES'!$D$38)+(Q1157*'UNIT VALUES'!$D$39)+(S1157*'UNIT VALUES'!$D$40), (O1157*'UNIT VALUES'!$D$28)+(Q1157*'UNIT VALUES'!$D$29)+(S1157*'UNIT VALUES'!$D$30))</f>
        <v>142857.13803799057</v>
      </c>
      <c r="V1157" s="25">
        <f>IF(C1157="22",(O1157*'UNIT VALUES'!$D$41)+(Q1157*'UNIT VALUES'!$D$42)+(R1157*'UNIT VALUES'!$D$43),IF(C1157="66",(Q1157*'UNIT VALUES'!$D$31)+(T1157*'UNIT VALUES'!$D$33)+(R1157*'UNIT VALUES'!$D$34),(Q1157*'UNIT VALUES'!$D$31)+(T1157*'UNIT VALUES'!$D$32)+(R1157*'UNIT VALUES'!$D$34)))</f>
        <v>291084.92636791</v>
      </c>
      <c r="W1157" s="25">
        <f t="shared" si="37"/>
        <v>291085</v>
      </c>
      <c r="X1157" s="30">
        <f>ROUND(IF(C1157="22", W1157*'UNIT VALUES'!$D$44, W1157*'UNIT VALUES'!$D$36), 0)</f>
        <v>254467</v>
      </c>
      <c r="Y1157" s="168">
        <f>ROUND(IF(C1157="22", IF(U1157&gt;V1157,O1157*'UNIT VALUES'!$D$38*'UNIT VALUES'!$D$44,O1157*'UNIT VALUES'!$D$41*'UNIT VALUES'!$D$44),IF(U1157&gt;V1157, O1157*'UNIT VALUES'!$D$28*'UNIT VALUES'!$D$36,0)), 0)</f>
        <v>0</v>
      </c>
      <c r="Z1157" s="168">
        <f>ROUND(IF(C1157="22", IF(U1157&gt;V1157,Q1157*'UNIT VALUES'!$D$39*'UNIT VALUES'!$D$44,Q1157*'UNIT VALUES'!$D$42*'UNIT VALUES'!$D$44), IF(U1157&gt;V1157, Q1157*'UNIT VALUES'!$D$29*'UNIT VALUES'!$D$36, Q1157*'UNIT VALUES'!$D$31*'UNIT VALUES'!$D$36)),0)</f>
        <v>51206</v>
      </c>
      <c r="AA1157" s="168">
        <f>ROUND(IF(C1157="22", IF(U1157&gt;V1157,0,R1157*'UNIT VALUES'!$D$43*'UNIT VALUES'!$D$44),IF(CALCS!U1157&gt;CALCS!V1157,0,CALCS!R1157*'UNIT VALUES'!$D$34*'UNIT VALUES'!$D$36)), 0)</f>
        <v>91608</v>
      </c>
      <c r="AB1157" s="168">
        <f>ROUND(IF(C1157="22",IF(U1157&gt;V1157,S1157*'UNIT VALUES'!$D$40*'UNIT VALUES'!$D$44,0),IF(U1157&gt;V1157,S1157*'UNIT VALUES'!$D$30*'UNIT VALUES'!$D$36)), 0)</f>
        <v>0</v>
      </c>
      <c r="AC1157" s="168">
        <f>ROUND(IF(U1157&gt;V1157,0,IF(T1157&gt;1, IF(C1157="66", T1157*'UNIT VALUES'!$D$33*'UNIT VALUES'!$D$36,T1157*'UNIT VALUES'!$D$32*'UNIT VALUES'!$D$36),0)),0)</f>
        <v>111653</v>
      </c>
      <c r="AD1157" t="str">
        <f t="shared" si="38"/>
        <v>510186</v>
      </c>
    </row>
    <row r="1158" spans="1:30" x14ac:dyDescent="0.25">
      <c r="A1158" s="176" t="s">
        <v>6870</v>
      </c>
      <c r="B1158" s="176" t="s">
        <v>3015</v>
      </c>
      <c r="C1158" s="176" t="s">
        <v>27</v>
      </c>
      <c r="D1158" s="176" t="s">
        <v>28</v>
      </c>
      <c r="E1158" s="176" t="s">
        <v>27</v>
      </c>
      <c r="F1158" s="176" t="s">
        <v>934</v>
      </c>
      <c r="G1158" s="176" t="s">
        <v>3023</v>
      </c>
      <c r="H1158" s="176" t="s">
        <v>23</v>
      </c>
      <c r="I1158" s="176" t="s">
        <v>3024</v>
      </c>
      <c r="J1158" s="176" t="s">
        <v>3025</v>
      </c>
      <c r="K1158" s="176" t="s">
        <v>853</v>
      </c>
      <c r="L1158" s="176" t="s">
        <v>6871</v>
      </c>
      <c r="M1158" s="177">
        <v>39916</v>
      </c>
      <c r="N1158" s="177">
        <v>39916</v>
      </c>
      <c r="O1158" s="177">
        <v>46912</v>
      </c>
      <c r="P1158" s="177">
        <v>0</v>
      </c>
      <c r="Q1158" s="177">
        <v>10995</v>
      </c>
      <c r="R1158" s="177">
        <v>3456</v>
      </c>
      <c r="S1158" s="177">
        <v>207</v>
      </c>
      <c r="T1158" s="24">
        <f>IF(P1158&gt;0, ROUND(IF(IF(OR(C1158="51", C1158="52", C1158="66"), (L1158*'UNIT VALUES'!$C$26)-CALCS!P1158,0)&gt;0, IF(OR(C1158="51", C1158="52", C1158="66"), (L1158*'UNIT VALUES'!$C$26)-CALCS!P1158,0), 0), 0), ROUND(IF(IF(OR(C1158="51", C1158="52", C1158="66"), (L1158*'UNIT VALUES'!$C$26)-CALCS!O1158,0)&gt;0, IF(OR(C1158="51", C1158="52", C1158="66"), (L1158*'UNIT VALUES'!$C$26)-CALCS!O1158,0), 0), 0))</f>
        <v>0</v>
      </c>
      <c r="U1158" s="25">
        <f>IF(C1158="22", (O1158*'UNIT VALUES'!$D$38)+(Q1158*'UNIT VALUES'!$D$39)+(S1158*'UNIT VALUES'!$D$40), (O1158*'UNIT VALUES'!$D$28)+(Q1158*'UNIT VALUES'!$D$29)+(S1158*'UNIT VALUES'!$D$30))</f>
        <v>438394.57868876774</v>
      </c>
      <c r="V1158" s="25">
        <f>IF(C1158="22",(O1158*'UNIT VALUES'!$D$41)+(Q1158*'UNIT VALUES'!$D$42)+(R1158*'UNIT VALUES'!$D$43),IF(C1158="66",(Q1158*'UNIT VALUES'!$D$31)+(T1158*'UNIT VALUES'!$D$33)+(R1158*'UNIT VALUES'!$D$34),(Q1158*'UNIT VALUES'!$D$31)+(T1158*'UNIT VALUES'!$D$32)+(R1158*'UNIT VALUES'!$D$34)))</f>
        <v>467153.17807480239</v>
      </c>
      <c r="W1158" s="25">
        <f t="shared" si="37"/>
        <v>467153</v>
      </c>
      <c r="X1158" s="30">
        <f>ROUND(IF(C1158="22", W1158*'UNIT VALUES'!$D$44, W1158*'UNIT VALUES'!$D$36), 0)</f>
        <v>408385</v>
      </c>
      <c r="Y1158" s="168">
        <f>ROUND(IF(C1158="22", IF(U1158&gt;V1158,O1158*'UNIT VALUES'!$D$38*'UNIT VALUES'!$D$44,O1158*'UNIT VALUES'!$D$41*'UNIT VALUES'!$D$44),IF(U1158&gt;V1158, O1158*'UNIT VALUES'!$D$28*'UNIT VALUES'!$D$36,0)), 0)</f>
        <v>0</v>
      </c>
      <c r="Z1158" s="168">
        <f>ROUND(IF(C1158="22", IF(U1158&gt;V1158,Q1158*'UNIT VALUES'!$D$39*'UNIT VALUES'!$D$44,Q1158*'UNIT VALUES'!$D$42*'UNIT VALUES'!$D$44), IF(U1158&gt;V1158, Q1158*'UNIT VALUES'!$D$29*'UNIT VALUES'!$D$36, Q1158*'UNIT VALUES'!$D$31*'UNIT VALUES'!$D$36)),0)</f>
        <v>161045</v>
      </c>
      <c r="AA1158" s="168">
        <f>ROUND(IF(C1158="22", IF(U1158&gt;V1158,0,R1158*'UNIT VALUES'!$D$43*'UNIT VALUES'!$D$44),IF(CALCS!U1158&gt;CALCS!V1158,0,CALCS!R1158*'UNIT VALUES'!$D$34*'UNIT VALUES'!$D$36)), 0)</f>
        <v>247340</v>
      </c>
      <c r="AB1158" s="168">
        <f>ROUND(IF(C1158="22",IF(U1158&gt;V1158,S1158*'UNIT VALUES'!$D$40*'UNIT VALUES'!$D$44,0),IF(U1158&gt;V1158,S1158*'UNIT VALUES'!$D$30*'UNIT VALUES'!$D$36)), 0)</f>
        <v>0</v>
      </c>
      <c r="AC1158" s="168">
        <f>ROUND(IF(U1158&gt;V1158,0,IF(T1158&gt;1, IF(C1158="66", T1158*'UNIT VALUES'!$D$33*'UNIT VALUES'!$D$36,T1158*'UNIT VALUES'!$D$32*'UNIT VALUES'!$D$36),0)),0)</f>
        <v>0</v>
      </c>
      <c r="AD1158" t="str">
        <f t="shared" si="38"/>
        <v>510264</v>
      </c>
    </row>
    <row r="1159" spans="1:30" x14ac:dyDescent="0.25">
      <c r="A1159" s="176" t="s">
        <v>6872</v>
      </c>
      <c r="B1159" s="176" t="s">
        <v>3015</v>
      </c>
      <c r="C1159" s="176" t="s">
        <v>47</v>
      </c>
      <c r="D1159" s="176" t="s">
        <v>48</v>
      </c>
      <c r="E1159" s="176" t="s">
        <v>27</v>
      </c>
      <c r="F1159" s="176" t="s">
        <v>254</v>
      </c>
      <c r="G1159" s="176" t="s">
        <v>3027</v>
      </c>
      <c r="H1159" s="176" t="s">
        <v>23</v>
      </c>
      <c r="I1159" s="176" t="s">
        <v>305</v>
      </c>
      <c r="J1159" s="176" t="s">
        <v>3028</v>
      </c>
      <c r="K1159" s="176" t="s">
        <v>853</v>
      </c>
      <c r="L1159" s="176" t="s">
        <v>6873</v>
      </c>
      <c r="M1159" s="177">
        <v>114486</v>
      </c>
      <c r="N1159" s="177">
        <v>114486</v>
      </c>
      <c r="O1159" s="177">
        <v>237940</v>
      </c>
      <c r="P1159" s="177">
        <v>0</v>
      </c>
      <c r="Q1159" s="177">
        <v>21734</v>
      </c>
      <c r="R1159" s="177">
        <v>1735</v>
      </c>
      <c r="S1159" s="177">
        <v>1537</v>
      </c>
      <c r="T1159" s="24">
        <f>IF(P1159&gt;0, ROUND(IF(IF(OR(C1159="51", C1159="52", C1159="66"), (L1159*'UNIT VALUES'!$C$26)-CALCS!P1159,0)&gt;0, IF(OR(C1159="51", C1159="52", C1159="66"), (L1159*'UNIT VALUES'!$C$26)-CALCS!P1159,0), 0), 0), ROUND(IF(IF(OR(C1159="51", C1159="52", C1159="66"), (L1159*'UNIT VALUES'!$C$26)-CALCS!O1159,0)&gt;0, IF(OR(C1159="51", C1159="52", C1159="66"), (L1159*'UNIT VALUES'!$C$26)-CALCS!O1159,0), 0), 0))</f>
        <v>0</v>
      </c>
      <c r="U1159" s="25">
        <f>IF(C1159="22", (O1159*'UNIT VALUES'!$D$38)+(Q1159*'UNIT VALUES'!$D$39)+(S1159*'UNIT VALUES'!$D$40), (O1159*'UNIT VALUES'!$D$28)+(Q1159*'UNIT VALUES'!$D$29)+(S1159*'UNIT VALUES'!$D$30))</f>
        <v>1352705.0650000777</v>
      </c>
      <c r="V1159" s="25">
        <f>IF(C1159="22",(O1159*'UNIT VALUES'!$D$41)+(Q1159*'UNIT VALUES'!$D$42)+(R1159*'UNIT VALUES'!$D$43),IF(C1159="66",(Q1159*'UNIT VALUES'!$D$31)+(T1159*'UNIT VALUES'!$D$33)+(R1159*'UNIT VALUES'!$D$34),(Q1159*'UNIT VALUES'!$D$31)+(T1159*'UNIT VALUES'!$D$32)+(R1159*'UNIT VALUES'!$D$34)))</f>
        <v>506190.49558937852</v>
      </c>
      <c r="W1159" s="25">
        <f t="shared" si="37"/>
        <v>1352705</v>
      </c>
      <c r="X1159" s="30">
        <f>ROUND(IF(C1159="22", W1159*'UNIT VALUES'!$D$44, W1159*'UNIT VALUES'!$D$36), 0)</f>
        <v>1182535</v>
      </c>
      <c r="Y1159" s="168">
        <f>ROUND(IF(C1159="22", IF(U1159&gt;V1159,O1159*'UNIT VALUES'!$D$38*'UNIT VALUES'!$D$44,O1159*'UNIT VALUES'!$D$41*'UNIT VALUES'!$D$44),IF(U1159&gt;V1159, O1159*'UNIT VALUES'!$D$28*'UNIT VALUES'!$D$36,0)), 0)</f>
        <v>432617</v>
      </c>
      <c r="Z1159" s="168">
        <f>ROUND(IF(C1159="22", IF(U1159&gt;V1159,Q1159*'UNIT VALUES'!$D$39*'UNIT VALUES'!$D$44,Q1159*'UNIT VALUES'!$D$42*'UNIT VALUES'!$D$44), IF(U1159&gt;V1159, Q1159*'UNIT VALUES'!$D$29*'UNIT VALUES'!$D$36, Q1159*'UNIT VALUES'!$D$31*'UNIT VALUES'!$D$36)),0)</f>
        <v>530568</v>
      </c>
      <c r="AA1159" s="168">
        <f>ROUND(IF(C1159="22", IF(U1159&gt;V1159,0,R1159*'UNIT VALUES'!$D$43*'UNIT VALUES'!$D$44),IF(CALCS!U1159&gt;CALCS!V1159,0,CALCS!R1159*'UNIT VALUES'!$D$34*'UNIT VALUES'!$D$36)), 0)</f>
        <v>0</v>
      </c>
      <c r="AB1159" s="168">
        <f>ROUND(IF(C1159="22",IF(U1159&gt;V1159,S1159*'UNIT VALUES'!$D$40*'UNIT VALUES'!$D$44,0),IF(U1159&gt;V1159,S1159*'UNIT VALUES'!$D$30*'UNIT VALUES'!$D$36)), 0)</f>
        <v>219350</v>
      </c>
      <c r="AC1159" s="168">
        <f>ROUND(IF(U1159&gt;V1159,0,IF(T1159&gt;1, IF(C1159="66", T1159*'UNIT VALUES'!$D$33*'UNIT VALUES'!$D$36,T1159*'UNIT VALUES'!$D$32*'UNIT VALUES'!$D$36),0)),0)</f>
        <v>0</v>
      </c>
      <c r="AD1159" t="str">
        <f t="shared" si="38"/>
        <v>510288</v>
      </c>
    </row>
    <row r="1160" spans="1:30" x14ac:dyDescent="0.25">
      <c r="A1160" s="176" t="s">
        <v>6874</v>
      </c>
      <c r="B1160" s="176" t="s">
        <v>3015</v>
      </c>
      <c r="C1160" s="176" t="s">
        <v>27</v>
      </c>
      <c r="D1160" s="176" t="s">
        <v>28</v>
      </c>
      <c r="E1160" s="176" t="s">
        <v>27</v>
      </c>
      <c r="F1160" s="176" t="s">
        <v>3030</v>
      </c>
      <c r="G1160" s="176" t="s">
        <v>1176</v>
      </c>
      <c r="H1160" s="176" t="s">
        <v>23</v>
      </c>
      <c r="I1160" s="176" t="s">
        <v>3031</v>
      </c>
      <c r="J1160" s="176" t="s">
        <v>3019</v>
      </c>
      <c r="K1160" s="176" t="s">
        <v>853</v>
      </c>
      <c r="L1160" s="176" t="s">
        <v>6875</v>
      </c>
      <c r="M1160" s="177">
        <v>0</v>
      </c>
      <c r="N1160" s="177">
        <v>0</v>
      </c>
      <c r="O1160" s="177">
        <v>22088</v>
      </c>
      <c r="P1160" s="177">
        <v>0</v>
      </c>
      <c r="Q1160" s="177">
        <v>2258</v>
      </c>
      <c r="R1160" s="177">
        <v>444</v>
      </c>
      <c r="S1160" s="177">
        <v>115</v>
      </c>
      <c r="T1160" s="24">
        <f>IF(P1160&gt;0, ROUND(IF(IF(OR(C1160="51", C1160="52", C1160="66"), (L1160*'UNIT VALUES'!$C$26)-CALCS!P1160,0)&gt;0, IF(OR(C1160="51", C1160="52", C1160="66"), (L1160*'UNIT VALUES'!$C$26)-CALCS!P1160,0), 0), 0), ROUND(IF(IF(OR(C1160="51", C1160="52", C1160="66"), (L1160*'UNIT VALUES'!$C$26)-CALCS!O1160,0)&gt;0, IF(OR(C1160="51", C1160="52", C1160="66"), (L1160*'UNIT VALUES'!$C$26)-CALCS!O1160,0), 0), 0))</f>
        <v>0</v>
      </c>
      <c r="U1160" s="25">
        <f>IF(C1160="22", (O1160*'UNIT VALUES'!$D$38)+(Q1160*'UNIT VALUES'!$D$39)+(S1160*'UNIT VALUES'!$D$40), (O1160*'UNIT VALUES'!$D$28)+(Q1160*'UNIT VALUES'!$D$29)+(S1160*'UNIT VALUES'!$D$30))</f>
        <v>127767.00683779133</v>
      </c>
      <c r="V1160" s="25">
        <f>IF(C1160="22",(O1160*'UNIT VALUES'!$D$41)+(Q1160*'UNIT VALUES'!$D$42)+(R1160*'UNIT VALUES'!$D$43),IF(C1160="66",(Q1160*'UNIT VALUES'!$D$31)+(T1160*'UNIT VALUES'!$D$33)+(R1160*'UNIT VALUES'!$D$34),(Q1160*'UNIT VALUES'!$D$31)+(T1160*'UNIT VALUES'!$D$32)+(R1160*'UNIT VALUES'!$D$34)))</f>
        <v>74181.597109207956</v>
      </c>
      <c r="W1160" s="25">
        <f t="shared" si="37"/>
        <v>127767</v>
      </c>
      <c r="X1160" s="30">
        <f>ROUND(IF(C1160="22", W1160*'UNIT VALUES'!$D$44, W1160*'UNIT VALUES'!$D$36), 0)</f>
        <v>111694</v>
      </c>
      <c r="Y1160" s="168">
        <f>ROUND(IF(C1160="22", IF(U1160&gt;V1160,O1160*'UNIT VALUES'!$D$38*'UNIT VALUES'!$D$44,O1160*'UNIT VALUES'!$D$41*'UNIT VALUES'!$D$44),IF(U1160&gt;V1160, O1160*'UNIT VALUES'!$D$28*'UNIT VALUES'!$D$36,0)), 0)</f>
        <v>40160</v>
      </c>
      <c r="Z1160" s="168">
        <f>ROUND(IF(C1160="22", IF(U1160&gt;V1160,Q1160*'UNIT VALUES'!$D$39*'UNIT VALUES'!$D$44,Q1160*'UNIT VALUES'!$D$42*'UNIT VALUES'!$D$44), IF(U1160&gt;V1160, Q1160*'UNIT VALUES'!$D$29*'UNIT VALUES'!$D$36, Q1160*'UNIT VALUES'!$D$31*'UNIT VALUES'!$D$36)),0)</f>
        <v>55122</v>
      </c>
      <c r="AA1160" s="168">
        <f>ROUND(IF(C1160="22", IF(U1160&gt;V1160,0,R1160*'UNIT VALUES'!$D$43*'UNIT VALUES'!$D$44),IF(CALCS!U1160&gt;CALCS!V1160,0,CALCS!R1160*'UNIT VALUES'!$D$34*'UNIT VALUES'!$D$36)), 0)</f>
        <v>0</v>
      </c>
      <c r="AB1160" s="168">
        <f>ROUND(IF(C1160="22",IF(U1160&gt;V1160,S1160*'UNIT VALUES'!$D$40*'UNIT VALUES'!$D$44,0),IF(U1160&gt;V1160,S1160*'UNIT VALUES'!$D$30*'UNIT VALUES'!$D$36)), 0)</f>
        <v>16412</v>
      </c>
      <c r="AC1160" s="168">
        <f>ROUND(IF(U1160&gt;V1160,0,IF(T1160&gt;1, IF(C1160="66", T1160*'UNIT VALUES'!$D$33*'UNIT VALUES'!$D$36,T1160*'UNIT VALUES'!$D$32*'UNIT VALUES'!$D$36),0)),0)</f>
        <v>0</v>
      </c>
      <c r="AD1160" t="str">
        <f t="shared" si="38"/>
        <v>510312</v>
      </c>
    </row>
    <row r="1161" spans="1:30" x14ac:dyDescent="0.25">
      <c r="A1161" s="176" t="s">
        <v>6876</v>
      </c>
      <c r="B1161" s="176" t="s">
        <v>3015</v>
      </c>
      <c r="C1161" s="176" t="s">
        <v>47</v>
      </c>
      <c r="D1161" s="176" t="s">
        <v>48</v>
      </c>
      <c r="E1161" s="176" t="s">
        <v>27</v>
      </c>
      <c r="F1161" s="176" t="s">
        <v>200</v>
      </c>
      <c r="G1161" s="176" t="s">
        <v>3033</v>
      </c>
      <c r="H1161" s="176" t="s">
        <v>23</v>
      </c>
      <c r="I1161" s="176" t="s">
        <v>3034</v>
      </c>
      <c r="J1161" s="176" t="s">
        <v>3035</v>
      </c>
      <c r="K1161" s="176" t="s">
        <v>853</v>
      </c>
      <c r="L1161" s="176" t="s">
        <v>6877</v>
      </c>
      <c r="M1161" s="177">
        <v>16509</v>
      </c>
      <c r="N1161" s="177">
        <v>16509</v>
      </c>
      <c r="O1161" s="177">
        <v>17772</v>
      </c>
      <c r="P1161" s="177">
        <v>0</v>
      </c>
      <c r="Q1161" s="177">
        <v>1974</v>
      </c>
      <c r="R1161" s="177">
        <v>567</v>
      </c>
      <c r="S1161" s="177">
        <v>98</v>
      </c>
      <c r="T1161" s="24">
        <f>IF(P1161&gt;0, ROUND(IF(IF(OR(C1161="51", C1161="52", C1161="66"), (L1161*'UNIT VALUES'!$C$26)-CALCS!P1161,0)&gt;0, IF(OR(C1161="51", C1161="52", C1161="66"), (L1161*'UNIT VALUES'!$C$26)-CALCS!P1161,0), 0), 0), ROUND(IF(IF(OR(C1161="51", C1161="52", C1161="66"), (L1161*'UNIT VALUES'!$C$26)-CALCS!O1161,0)&gt;0, IF(OR(C1161="51", C1161="52", C1161="66"), (L1161*'UNIT VALUES'!$C$26)-CALCS!O1161,0), 0), 0))</f>
        <v>0</v>
      </c>
      <c r="U1161" s="25">
        <f>IF(C1161="22", (O1161*'UNIT VALUES'!$D$38)+(Q1161*'UNIT VALUES'!$D$39)+(S1161*'UNIT VALUES'!$D$40), (O1161*'UNIT VALUES'!$D$28)+(Q1161*'UNIT VALUES'!$D$29)+(S1161*'UNIT VALUES'!$D$30))</f>
        <v>108084.61461764388</v>
      </c>
      <c r="V1161" s="25">
        <f>IF(C1161="22",(O1161*'UNIT VALUES'!$D$41)+(Q1161*'UNIT VALUES'!$D$42)+(R1161*'UNIT VALUES'!$D$43),IF(C1161="66",(Q1161*'UNIT VALUES'!$D$31)+(T1161*'UNIT VALUES'!$D$33)+(R1161*'UNIT VALUES'!$D$34),(Q1161*'UNIT VALUES'!$D$31)+(T1161*'UNIT VALUES'!$D$32)+(R1161*'UNIT VALUES'!$D$34)))</f>
        <v>79492.875512727624</v>
      </c>
      <c r="W1161" s="25">
        <f t="shared" si="37"/>
        <v>108085</v>
      </c>
      <c r="X1161" s="30">
        <f>ROUND(IF(C1161="22", W1161*'UNIT VALUES'!$D$44, W1161*'UNIT VALUES'!$D$36), 0)</f>
        <v>94488</v>
      </c>
      <c r="Y1161" s="168">
        <f>ROUND(IF(C1161="22", IF(U1161&gt;V1161,O1161*'UNIT VALUES'!$D$38*'UNIT VALUES'!$D$44,O1161*'UNIT VALUES'!$D$41*'UNIT VALUES'!$D$44),IF(U1161&gt;V1161, O1161*'UNIT VALUES'!$D$28*'UNIT VALUES'!$D$36,0)), 0)</f>
        <v>32313</v>
      </c>
      <c r="Z1161" s="168">
        <f>ROUND(IF(C1161="22", IF(U1161&gt;V1161,Q1161*'UNIT VALUES'!$D$39*'UNIT VALUES'!$D$44,Q1161*'UNIT VALUES'!$D$42*'UNIT VALUES'!$D$44), IF(U1161&gt;V1161, Q1161*'UNIT VALUES'!$D$29*'UNIT VALUES'!$D$36, Q1161*'UNIT VALUES'!$D$31*'UNIT VALUES'!$D$36)),0)</f>
        <v>48189</v>
      </c>
      <c r="AA1161" s="168">
        <f>ROUND(IF(C1161="22", IF(U1161&gt;V1161,0,R1161*'UNIT VALUES'!$D$43*'UNIT VALUES'!$D$44),IF(CALCS!U1161&gt;CALCS!V1161,0,CALCS!R1161*'UNIT VALUES'!$D$34*'UNIT VALUES'!$D$36)), 0)</f>
        <v>0</v>
      </c>
      <c r="AB1161" s="168">
        <f>ROUND(IF(C1161="22",IF(U1161&gt;V1161,S1161*'UNIT VALUES'!$D$40*'UNIT VALUES'!$D$44,0),IF(U1161&gt;V1161,S1161*'UNIT VALUES'!$D$30*'UNIT VALUES'!$D$36)), 0)</f>
        <v>13986</v>
      </c>
      <c r="AC1161" s="168">
        <f>ROUND(IF(U1161&gt;V1161,0,IF(T1161&gt;1, IF(C1161="66", T1161*'UNIT VALUES'!$D$33*'UNIT VALUES'!$D$36,T1161*'UNIT VALUES'!$D$32*'UNIT VALUES'!$D$36),0)),0)</f>
        <v>0</v>
      </c>
      <c r="AD1161" t="str">
        <f t="shared" si="38"/>
        <v>510384</v>
      </c>
    </row>
    <row r="1162" spans="1:30" x14ac:dyDescent="0.25">
      <c r="A1162" s="176" t="s">
        <v>5572</v>
      </c>
      <c r="B1162" s="176" t="s">
        <v>3015</v>
      </c>
      <c r="C1162" s="176" t="s">
        <v>47</v>
      </c>
      <c r="D1162" s="176" t="s">
        <v>48</v>
      </c>
      <c r="E1162" s="176" t="s">
        <v>27</v>
      </c>
      <c r="F1162" s="176" t="s">
        <v>259</v>
      </c>
      <c r="G1162" s="176" t="s">
        <v>3036</v>
      </c>
      <c r="H1162" s="176" t="s">
        <v>23</v>
      </c>
      <c r="I1162" s="176" t="s">
        <v>3037</v>
      </c>
      <c r="J1162" s="176" t="s">
        <v>24</v>
      </c>
      <c r="K1162" s="176" t="s">
        <v>853</v>
      </c>
      <c r="L1162" s="176" t="s">
        <v>6878</v>
      </c>
      <c r="M1162" s="177">
        <v>56721</v>
      </c>
      <c r="N1162" s="177">
        <v>45642</v>
      </c>
      <c r="O1162" s="177">
        <v>41898</v>
      </c>
      <c r="P1162" s="177">
        <v>33714</v>
      </c>
      <c r="Q1162" s="177">
        <v>9629</v>
      </c>
      <c r="R1162" s="177">
        <v>3977</v>
      </c>
      <c r="S1162" s="177">
        <v>369</v>
      </c>
      <c r="T1162" s="24">
        <f>IF(P1162&gt;0, ROUND(IF(IF(OR(C1162="51", C1162="52", C1162="66"), (L1162*'UNIT VALUES'!$C$26)-CALCS!P1162,0)&gt;0, IF(OR(C1162="51", C1162="52", C1162="66"), (L1162*'UNIT VALUES'!$C$26)-CALCS!P1162,0), 0), 0), ROUND(IF(IF(OR(C1162="51", C1162="52", C1162="66"), (L1162*'UNIT VALUES'!$C$26)-CALCS!O1162,0)&gt;0, IF(OR(C1162="51", C1162="52", C1162="66"), (L1162*'UNIT VALUES'!$C$26)-CALCS!O1162,0), 0), 0))</f>
        <v>39868</v>
      </c>
      <c r="U1162" s="25">
        <f>IF(C1162="22", (O1162*'UNIT VALUES'!$D$38)+(Q1162*'UNIT VALUES'!$D$39)+(S1162*'UNIT VALUES'!$D$40), (O1162*'UNIT VALUES'!$D$28)+(Q1162*'UNIT VALUES'!$D$29)+(S1162*'UNIT VALUES'!$D$30))</f>
        <v>416267.54246569652</v>
      </c>
      <c r="V1162" s="25">
        <f>IF(C1162="22",(O1162*'UNIT VALUES'!$D$41)+(Q1162*'UNIT VALUES'!$D$42)+(R1162*'UNIT VALUES'!$D$43),IF(C1162="66",(Q1162*'UNIT VALUES'!$D$31)+(T1162*'UNIT VALUES'!$D$33)+(R1162*'UNIT VALUES'!$D$34),(Q1162*'UNIT VALUES'!$D$31)+(T1162*'UNIT VALUES'!$D$32)+(R1162*'UNIT VALUES'!$D$34)))</f>
        <v>989875.34562471579</v>
      </c>
      <c r="W1162" s="25">
        <f t="shared" si="37"/>
        <v>989875</v>
      </c>
      <c r="X1162" s="30">
        <f>ROUND(IF(C1162="22", W1162*'UNIT VALUES'!$D$44, W1162*'UNIT VALUES'!$D$36), 0)</f>
        <v>865349</v>
      </c>
      <c r="Y1162" s="168">
        <f>ROUND(IF(C1162="22", IF(U1162&gt;V1162,O1162*'UNIT VALUES'!$D$38*'UNIT VALUES'!$D$44,O1162*'UNIT VALUES'!$D$41*'UNIT VALUES'!$D$44),IF(U1162&gt;V1162, O1162*'UNIT VALUES'!$D$28*'UNIT VALUES'!$D$36,0)), 0)</f>
        <v>0</v>
      </c>
      <c r="Z1162" s="168">
        <f>ROUND(IF(C1162="22", IF(U1162&gt;V1162,Q1162*'UNIT VALUES'!$D$39*'UNIT VALUES'!$D$44,Q1162*'UNIT VALUES'!$D$42*'UNIT VALUES'!$D$44), IF(U1162&gt;V1162, Q1162*'UNIT VALUES'!$D$29*'UNIT VALUES'!$D$36, Q1162*'UNIT VALUES'!$D$31*'UNIT VALUES'!$D$36)),0)</f>
        <v>141037</v>
      </c>
      <c r="AA1162" s="168">
        <f>ROUND(IF(C1162="22", IF(U1162&gt;V1162,0,R1162*'UNIT VALUES'!$D$43*'UNIT VALUES'!$D$44),IF(CALCS!U1162&gt;CALCS!V1162,0,CALCS!R1162*'UNIT VALUES'!$D$34*'UNIT VALUES'!$D$36)), 0)</f>
        <v>284627</v>
      </c>
      <c r="AB1162" s="168">
        <f>ROUND(IF(C1162="22",IF(U1162&gt;V1162,S1162*'UNIT VALUES'!$D$40*'UNIT VALUES'!$D$44,0),IF(U1162&gt;V1162,S1162*'UNIT VALUES'!$D$30*'UNIT VALUES'!$D$36)), 0)</f>
        <v>0</v>
      </c>
      <c r="AC1162" s="168">
        <f>ROUND(IF(U1162&gt;V1162,0,IF(T1162&gt;1, IF(C1162="66", T1162*'UNIT VALUES'!$D$33*'UNIT VALUES'!$D$36,T1162*'UNIT VALUES'!$D$32*'UNIT VALUES'!$D$36),0)),0)</f>
        <v>439685</v>
      </c>
      <c r="AD1162" t="str">
        <f t="shared" si="38"/>
        <v>510450</v>
      </c>
    </row>
    <row r="1163" spans="1:30" x14ac:dyDescent="0.25">
      <c r="A1163" s="176" t="s">
        <v>6879</v>
      </c>
      <c r="B1163" s="176" t="s">
        <v>3015</v>
      </c>
      <c r="C1163" s="176" t="s">
        <v>47</v>
      </c>
      <c r="D1163" s="176" t="s">
        <v>48</v>
      </c>
      <c r="E1163" s="176" t="s">
        <v>27</v>
      </c>
      <c r="F1163" s="176" t="s">
        <v>867</v>
      </c>
      <c r="G1163" s="176" t="s">
        <v>3039</v>
      </c>
      <c r="H1163" s="176" t="s">
        <v>23</v>
      </c>
      <c r="I1163" s="176" t="s">
        <v>3040</v>
      </c>
      <c r="J1163" s="176" t="s">
        <v>914</v>
      </c>
      <c r="K1163" s="176" t="s">
        <v>853</v>
      </c>
      <c r="L1163" s="176" t="s">
        <v>6880</v>
      </c>
      <c r="M1163" s="177">
        <v>17762</v>
      </c>
      <c r="N1163" s="177">
        <v>15322</v>
      </c>
      <c r="O1163" s="177">
        <v>28297</v>
      </c>
      <c r="P1163" s="177">
        <v>0</v>
      </c>
      <c r="Q1163" s="177">
        <v>4108</v>
      </c>
      <c r="R1163" s="177">
        <v>1769</v>
      </c>
      <c r="S1163" s="177">
        <v>60</v>
      </c>
      <c r="T1163" s="24">
        <f>IF(P1163&gt;0, ROUND(IF(IF(OR(C1163="51", C1163="52", C1163="66"), (L1163*'UNIT VALUES'!$C$26)-CALCS!P1163,0)&gt;0, IF(OR(C1163="51", C1163="52", C1163="66"), (L1163*'UNIT VALUES'!$C$26)-CALCS!P1163,0), 0), 0), ROUND(IF(IF(OR(C1163="51", C1163="52", C1163="66"), (L1163*'UNIT VALUES'!$C$26)-CALCS!O1163,0)&gt;0, IF(OR(C1163="51", C1163="52", C1163="66"), (L1163*'UNIT VALUES'!$C$26)-CALCS!O1163,0), 0), 0))</f>
        <v>0</v>
      </c>
      <c r="U1163" s="25">
        <f>IF(C1163="22", (O1163*'UNIT VALUES'!$D$38)+(Q1163*'UNIT VALUES'!$D$39)+(S1163*'UNIT VALUES'!$D$40), (O1163*'UNIT VALUES'!$D$28)+(Q1163*'UNIT VALUES'!$D$29)+(S1163*'UNIT VALUES'!$D$30))</f>
        <v>183362.77675940504</v>
      </c>
      <c r="V1163" s="25">
        <f>IF(C1163="22",(O1163*'UNIT VALUES'!$D$41)+(Q1163*'UNIT VALUES'!$D$42)+(R1163*'UNIT VALUES'!$D$43),IF(C1163="66",(Q1163*'UNIT VALUES'!$D$31)+(T1163*'UNIT VALUES'!$D$33)+(R1163*'UNIT VALUES'!$D$34),(Q1163*'UNIT VALUES'!$D$31)+(T1163*'UNIT VALUES'!$D$32)+(R1163*'UNIT VALUES'!$D$34)))</f>
        <v>213652.21995871019</v>
      </c>
      <c r="W1163" s="25">
        <f t="shared" si="37"/>
        <v>213652</v>
      </c>
      <c r="X1163" s="30">
        <f>ROUND(IF(C1163="22", W1163*'UNIT VALUES'!$D$44, W1163*'UNIT VALUES'!$D$36), 0)</f>
        <v>186775</v>
      </c>
      <c r="Y1163" s="168">
        <f>ROUND(IF(C1163="22", IF(U1163&gt;V1163,O1163*'UNIT VALUES'!$D$38*'UNIT VALUES'!$D$44,O1163*'UNIT VALUES'!$D$41*'UNIT VALUES'!$D$44),IF(U1163&gt;V1163, O1163*'UNIT VALUES'!$D$28*'UNIT VALUES'!$D$36,0)), 0)</f>
        <v>0</v>
      </c>
      <c r="Z1163" s="168">
        <f>ROUND(IF(C1163="22", IF(U1163&gt;V1163,Q1163*'UNIT VALUES'!$D$39*'UNIT VALUES'!$D$44,Q1163*'UNIT VALUES'!$D$42*'UNIT VALUES'!$D$44), IF(U1163&gt;V1163, Q1163*'UNIT VALUES'!$D$29*'UNIT VALUES'!$D$36, Q1163*'UNIT VALUES'!$D$31*'UNIT VALUES'!$D$36)),0)</f>
        <v>60170</v>
      </c>
      <c r="AA1163" s="168">
        <f>ROUND(IF(C1163="22", IF(U1163&gt;V1163,0,R1163*'UNIT VALUES'!$D$43*'UNIT VALUES'!$D$44),IF(CALCS!U1163&gt;CALCS!V1163,0,CALCS!R1163*'UNIT VALUES'!$D$34*'UNIT VALUES'!$D$36)), 0)</f>
        <v>126604</v>
      </c>
      <c r="AB1163" s="168">
        <f>ROUND(IF(C1163="22",IF(U1163&gt;V1163,S1163*'UNIT VALUES'!$D$40*'UNIT VALUES'!$D$44,0),IF(U1163&gt;V1163,S1163*'UNIT VALUES'!$D$30*'UNIT VALUES'!$D$36)), 0)</f>
        <v>0</v>
      </c>
      <c r="AC1163" s="168">
        <f>ROUND(IF(U1163&gt;V1163,0,IF(T1163&gt;1, IF(C1163="66", T1163*'UNIT VALUES'!$D$33*'UNIT VALUES'!$D$36,T1163*'UNIT VALUES'!$D$32*'UNIT VALUES'!$D$36),0)),0)</f>
        <v>0</v>
      </c>
      <c r="AD1163" t="str">
        <f t="shared" si="38"/>
        <v>510612</v>
      </c>
    </row>
    <row r="1164" spans="1:30" x14ac:dyDescent="0.25">
      <c r="A1164" s="176" t="s">
        <v>6881</v>
      </c>
      <c r="B1164" s="176" t="s">
        <v>3015</v>
      </c>
      <c r="C1164" s="176" t="s">
        <v>27</v>
      </c>
      <c r="D1164" s="176" t="s">
        <v>28</v>
      </c>
      <c r="E1164" s="176" t="s">
        <v>27</v>
      </c>
      <c r="F1164" s="176" t="s">
        <v>290</v>
      </c>
      <c r="G1164" s="176" t="s">
        <v>3042</v>
      </c>
      <c r="H1164" s="176" t="s">
        <v>23</v>
      </c>
      <c r="I1164" s="176" t="s">
        <v>1948</v>
      </c>
      <c r="J1164" s="176" t="s">
        <v>3028</v>
      </c>
      <c r="K1164" s="176" t="s">
        <v>853</v>
      </c>
      <c r="L1164" s="176" t="s">
        <v>6882</v>
      </c>
      <c r="M1164" s="177">
        <v>122617</v>
      </c>
      <c r="N1164" s="177">
        <v>122617</v>
      </c>
      <c r="O1164" s="177">
        <v>135410</v>
      </c>
      <c r="P1164" s="177">
        <v>0</v>
      </c>
      <c r="Q1164" s="177">
        <v>20187</v>
      </c>
      <c r="R1164" s="177">
        <v>3908</v>
      </c>
      <c r="S1164" s="177">
        <v>2927</v>
      </c>
      <c r="T1164" s="24">
        <f>IF(P1164&gt;0, ROUND(IF(IF(OR(C1164="51", C1164="52", C1164="66"), (L1164*'UNIT VALUES'!$C$26)-CALCS!P1164,0)&gt;0, IF(OR(C1164="51", C1164="52", C1164="66"), (L1164*'UNIT VALUES'!$C$26)-CALCS!P1164,0), 0), 0), ROUND(IF(IF(OR(C1164="51", C1164="52", C1164="66"), (L1164*'UNIT VALUES'!$C$26)-CALCS!O1164,0)&gt;0, IF(OR(C1164="51", C1164="52", C1164="66"), (L1164*'UNIT VALUES'!$C$26)-CALCS!O1164,0), 0), 0))</f>
        <v>5600</v>
      </c>
      <c r="U1164" s="25">
        <f>IF(C1164="22", (O1164*'UNIT VALUES'!$D$38)+(Q1164*'UNIT VALUES'!$D$39)+(S1164*'UNIT VALUES'!$D$40), (O1164*'UNIT VALUES'!$D$28)+(Q1164*'UNIT VALUES'!$D$29)+(S1164*'UNIT VALUES'!$D$30))</f>
        <v>1323178.9504572311</v>
      </c>
      <c r="V1164" s="25">
        <f>IF(C1164="22",(O1164*'UNIT VALUES'!$D$41)+(Q1164*'UNIT VALUES'!$D$42)+(R1164*'UNIT VALUES'!$D$43),IF(C1164="66",(Q1164*'UNIT VALUES'!$D$31)+(T1164*'UNIT VALUES'!$D$33)+(R1164*'UNIT VALUES'!$D$34),(Q1164*'UNIT VALUES'!$D$31)+(T1164*'UNIT VALUES'!$D$32)+(R1164*'UNIT VALUES'!$D$34)))</f>
        <v>728815.19724989566</v>
      </c>
      <c r="W1164" s="25">
        <f t="shared" si="37"/>
        <v>1323179</v>
      </c>
      <c r="X1164" s="30">
        <f>ROUND(IF(C1164="22", W1164*'UNIT VALUES'!$D$44, W1164*'UNIT VALUES'!$D$36), 0)</f>
        <v>1156724</v>
      </c>
      <c r="Y1164" s="168">
        <f>ROUND(IF(C1164="22", IF(U1164&gt;V1164,O1164*'UNIT VALUES'!$D$38*'UNIT VALUES'!$D$44,O1164*'UNIT VALUES'!$D$41*'UNIT VALUES'!$D$44),IF(U1164&gt;V1164, O1164*'UNIT VALUES'!$D$28*'UNIT VALUES'!$D$36,0)), 0)</f>
        <v>246199</v>
      </c>
      <c r="Z1164" s="168">
        <f>ROUND(IF(C1164="22", IF(U1164&gt;V1164,Q1164*'UNIT VALUES'!$D$39*'UNIT VALUES'!$D$44,Q1164*'UNIT VALUES'!$D$42*'UNIT VALUES'!$D$44), IF(U1164&gt;V1164, Q1164*'UNIT VALUES'!$D$29*'UNIT VALUES'!$D$36, Q1164*'UNIT VALUES'!$D$31*'UNIT VALUES'!$D$36)),0)</f>
        <v>492803</v>
      </c>
      <c r="AA1164" s="168">
        <f>ROUND(IF(C1164="22", IF(U1164&gt;V1164,0,R1164*'UNIT VALUES'!$D$43*'UNIT VALUES'!$D$44),IF(CALCS!U1164&gt;CALCS!V1164,0,CALCS!R1164*'UNIT VALUES'!$D$34*'UNIT VALUES'!$D$36)), 0)</f>
        <v>0</v>
      </c>
      <c r="AB1164" s="168">
        <f>ROUND(IF(C1164="22",IF(U1164&gt;V1164,S1164*'UNIT VALUES'!$D$40*'UNIT VALUES'!$D$44,0),IF(U1164&gt;V1164,S1164*'UNIT VALUES'!$D$30*'UNIT VALUES'!$D$36)), 0)</f>
        <v>417721</v>
      </c>
      <c r="AC1164" s="168">
        <f>ROUND(IF(U1164&gt;V1164,0,IF(T1164&gt;1, IF(C1164="66", T1164*'UNIT VALUES'!$D$33*'UNIT VALUES'!$D$36,T1164*'UNIT VALUES'!$D$32*'UNIT VALUES'!$D$36),0)),0)</f>
        <v>0</v>
      </c>
      <c r="AD1164" t="str">
        <f t="shared" si="38"/>
        <v>510720</v>
      </c>
    </row>
    <row r="1165" spans="1:30" x14ac:dyDescent="0.25">
      <c r="A1165" s="176" t="s">
        <v>6883</v>
      </c>
      <c r="B1165" s="176" t="s">
        <v>3015</v>
      </c>
      <c r="C1165" s="176" t="s">
        <v>27</v>
      </c>
      <c r="D1165" s="176" t="s">
        <v>28</v>
      </c>
      <c r="E1165" s="176" t="s">
        <v>27</v>
      </c>
      <c r="F1165" s="176" t="s">
        <v>293</v>
      </c>
      <c r="G1165" s="176" t="s">
        <v>3044</v>
      </c>
      <c r="H1165" s="176" t="s">
        <v>23</v>
      </c>
      <c r="I1165" s="176" t="s">
        <v>3045</v>
      </c>
      <c r="J1165" s="176" t="s">
        <v>3046</v>
      </c>
      <c r="K1165" s="176" t="s">
        <v>853</v>
      </c>
      <c r="L1165" s="176" t="s">
        <v>6884</v>
      </c>
      <c r="M1165" s="177">
        <v>0</v>
      </c>
      <c r="N1165" s="177">
        <v>0</v>
      </c>
      <c r="O1165" s="177">
        <v>53078</v>
      </c>
      <c r="P1165" s="177">
        <v>0</v>
      </c>
      <c r="Q1165" s="177">
        <v>14326</v>
      </c>
      <c r="R1165" s="177">
        <v>1819</v>
      </c>
      <c r="S1165" s="177">
        <v>794</v>
      </c>
      <c r="T1165" s="24">
        <f>IF(P1165&gt;0, ROUND(IF(IF(OR(C1165="51", C1165="52", C1165="66"), (L1165*'UNIT VALUES'!$C$26)-CALCS!P1165,0)&gt;0, IF(OR(C1165="51", C1165="52", C1165="66"), (L1165*'UNIT VALUES'!$C$26)-CALCS!P1165,0), 0), 0), ROUND(IF(IF(OR(C1165="51", C1165="52", C1165="66"), (L1165*'UNIT VALUES'!$C$26)-CALCS!O1165,0)&gt;0, IF(OR(C1165="51", C1165="52", C1165="66"), (L1165*'UNIT VALUES'!$C$26)-CALCS!O1165,0), 0), 0))</f>
        <v>0</v>
      </c>
      <c r="U1165" s="25">
        <f>IF(C1165="22", (O1165*'UNIT VALUES'!$D$38)+(Q1165*'UNIT VALUES'!$D$39)+(S1165*'UNIT VALUES'!$D$40), (O1165*'UNIT VALUES'!$D$28)+(Q1165*'UNIT VALUES'!$D$29)+(S1165*'UNIT VALUES'!$D$30))</f>
        <v>640063.99997759098</v>
      </c>
      <c r="V1165" s="25">
        <f>IF(C1165="22",(O1165*'UNIT VALUES'!$D$41)+(Q1165*'UNIT VALUES'!$D$42)+(R1165*'UNIT VALUES'!$D$43),IF(C1165="66",(Q1165*'UNIT VALUES'!$D$31)+(T1165*'UNIT VALUES'!$D$33)+(R1165*'UNIT VALUES'!$D$34),(Q1165*'UNIT VALUES'!$D$31)+(T1165*'UNIT VALUES'!$D$32)+(R1165*'UNIT VALUES'!$D$34)))</f>
        <v>388947.08767299441</v>
      </c>
      <c r="W1165" s="25">
        <f t="shared" si="37"/>
        <v>640064</v>
      </c>
      <c r="X1165" s="30">
        <f>ROUND(IF(C1165="22", W1165*'UNIT VALUES'!$D$44, W1165*'UNIT VALUES'!$D$36), 0)</f>
        <v>559544</v>
      </c>
      <c r="Y1165" s="168">
        <f>ROUND(IF(C1165="22", IF(U1165&gt;V1165,O1165*'UNIT VALUES'!$D$38*'UNIT VALUES'!$D$44,O1165*'UNIT VALUES'!$D$41*'UNIT VALUES'!$D$44),IF(U1165&gt;V1165, O1165*'UNIT VALUES'!$D$28*'UNIT VALUES'!$D$36,0)), 0)</f>
        <v>96505</v>
      </c>
      <c r="Z1165" s="168">
        <f>ROUND(IF(C1165="22", IF(U1165&gt;V1165,Q1165*'UNIT VALUES'!$D$39*'UNIT VALUES'!$D$44,Q1165*'UNIT VALUES'!$D$42*'UNIT VALUES'!$D$44), IF(U1165&gt;V1165, Q1165*'UNIT VALUES'!$D$29*'UNIT VALUES'!$D$36, Q1165*'UNIT VALUES'!$D$31*'UNIT VALUES'!$D$36)),0)</f>
        <v>349725</v>
      </c>
      <c r="AA1165" s="168">
        <f>ROUND(IF(C1165="22", IF(U1165&gt;V1165,0,R1165*'UNIT VALUES'!$D$43*'UNIT VALUES'!$D$44),IF(CALCS!U1165&gt;CALCS!V1165,0,CALCS!R1165*'UNIT VALUES'!$D$34*'UNIT VALUES'!$D$36)), 0)</f>
        <v>0</v>
      </c>
      <c r="AB1165" s="168">
        <f>ROUND(IF(C1165="22",IF(U1165&gt;V1165,S1165*'UNIT VALUES'!$D$40*'UNIT VALUES'!$D$44,0),IF(U1165&gt;V1165,S1165*'UNIT VALUES'!$D$30*'UNIT VALUES'!$D$36)), 0)</f>
        <v>113314</v>
      </c>
      <c r="AC1165" s="168">
        <f>ROUND(IF(U1165&gt;V1165,0,IF(T1165&gt;1, IF(C1165="66", T1165*'UNIT VALUES'!$D$33*'UNIT VALUES'!$D$36,T1165*'UNIT VALUES'!$D$32*'UNIT VALUES'!$D$36),0)),0)</f>
        <v>0</v>
      </c>
      <c r="AD1165" t="str">
        <f t="shared" si="38"/>
        <v>510726</v>
      </c>
    </row>
    <row r="1166" spans="1:30" x14ac:dyDescent="0.25">
      <c r="A1166" s="176" t="s">
        <v>6885</v>
      </c>
      <c r="B1166" s="176" t="s">
        <v>3015</v>
      </c>
      <c r="C1166" s="176" t="s">
        <v>47</v>
      </c>
      <c r="D1166" s="176" t="s">
        <v>48</v>
      </c>
      <c r="E1166" s="176" t="s">
        <v>27</v>
      </c>
      <c r="F1166" s="176" t="s">
        <v>2136</v>
      </c>
      <c r="G1166" s="176" t="s">
        <v>3048</v>
      </c>
      <c r="H1166" s="176" t="s">
        <v>23</v>
      </c>
      <c r="I1166" s="176" t="s">
        <v>3049</v>
      </c>
      <c r="J1166" s="176" t="s">
        <v>3035</v>
      </c>
      <c r="K1166" s="176" t="s">
        <v>853</v>
      </c>
      <c r="L1166" s="176" t="s">
        <v>6886</v>
      </c>
      <c r="M1166" s="177">
        <v>23397</v>
      </c>
      <c r="N1166" s="177">
        <v>23397</v>
      </c>
      <c r="O1166" s="177">
        <v>22735</v>
      </c>
      <c r="P1166" s="177">
        <v>0</v>
      </c>
      <c r="Q1166" s="177">
        <v>4165</v>
      </c>
      <c r="R1166" s="177">
        <v>721</v>
      </c>
      <c r="S1166" s="177">
        <v>244</v>
      </c>
      <c r="T1166" s="24">
        <f>IF(P1166&gt;0, ROUND(IF(IF(OR(C1166="51", C1166="52", C1166="66"), (L1166*'UNIT VALUES'!$C$26)-CALCS!P1166,0)&gt;0, IF(OR(C1166="51", C1166="52", C1166="66"), (L1166*'UNIT VALUES'!$C$26)-CALCS!P1166,0), 0), 0), ROUND(IF(IF(OR(C1166="51", C1166="52", C1166="66"), (L1166*'UNIT VALUES'!$C$26)-CALCS!O1166,0)&gt;0, IF(OR(C1166="51", C1166="52", C1166="66"), (L1166*'UNIT VALUES'!$C$26)-CALCS!O1166,0), 0), 0))</f>
        <v>5535</v>
      </c>
      <c r="U1166" s="25">
        <f>IF(C1166="22", (O1166*'UNIT VALUES'!$D$38)+(Q1166*'UNIT VALUES'!$D$39)+(S1166*'UNIT VALUES'!$D$40), (O1166*'UNIT VALUES'!$D$28)+(Q1166*'UNIT VALUES'!$D$29)+(S1166*'UNIT VALUES'!$D$30))</f>
        <v>203424.52107589791</v>
      </c>
      <c r="V1166" s="25">
        <f>IF(C1166="22",(O1166*'UNIT VALUES'!$D$41)+(Q1166*'UNIT VALUES'!$D$42)+(R1166*'UNIT VALUES'!$D$43),IF(C1166="66",(Q1166*'UNIT VALUES'!$D$31)+(T1166*'UNIT VALUES'!$D$33)+(R1166*'UNIT VALUES'!$D$34),(Q1166*'UNIT VALUES'!$D$31)+(T1166*'UNIT VALUES'!$D$32)+(R1166*'UNIT VALUES'!$D$34)))</f>
        <v>198637.43946246512</v>
      </c>
      <c r="W1166" s="25">
        <f t="shared" si="37"/>
        <v>203425</v>
      </c>
      <c r="X1166" s="30">
        <f>ROUND(IF(C1166="22", W1166*'UNIT VALUES'!$D$44, W1166*'UNIT VALUES'!$D$36), 0)</f>
        <v>177834</v>
      </c>
      <c r="Y1166" s="168">
        <f>ROUND(IF(C1166="22", IF(U1166&gt;V1166,O1166*'UNIT VALUES'!$D$38*'UNIT VALUES'!$D$44,O1166*'UNIT VALUES'!$D$41*'UNIT VALUES'!$D$44),IF(U1166&gt;V1166, O1166*'UNIT VALUES'!$D$28*'UNIT VALUES'!$D$36,0)), 0)</f>
        <v>41336</v>
      </c>
      <c r="Z1166" s="168">
        <f>ROUND(IF(C1166="22", IF(U1166&gt;V1166,Q1166*'UNIT VALUES'!$D$39*'UNIT VALUES'!$D$44,Q1166*'UNIT VALUES'!$D$42*'UNIT VALUES'!$D$44), IF(U1166&gt;V1166, Q1166*'UNIT VALUES'!$D$29*'UNIT VALUES'!$D$36, Q1166*'UNIT VALUES'!$D$31*'UNIT VALUES'!$D$36)),0)</f>
        <v>101676</v>
      </c>
      <c r="AA1166" s="168">
        <f>ROUND(IF(C1166="22", IF(U1166&gt;V1166,0,R1166*'UNIT VALUES'!$D$43*'UNIT VALUES'!$D$44),IF(CALCS!U1166&gt;CALCS!V1166,0,CALCS!R1166*'UNIT VALUES'!$D$34*'UNIT VALUES'!$D$36)), 0)</f>
        <v>0</v>
      </c>
      <c r="AB1166" s="168">
        <f>ROUND(IF(C1166="22",IF(U1166&gt;V1166,S1166*'UNIT VALUES'!$D$40*'UNIT VALUES'!$D$44,0),IF(U1166&gt;V1166,S1166*'UNIT VALUES'!$D$30*'UNIT VALUES'!$D$36)), 0)</f>
        <v>34822</v>
      </c>
      <c r="AC1166" s="168">
        <f>ROUND(IF(U1166&gt;V1166,0,IF(T1166&gt;1, IF(C1166="66", T1166*'UNIT VALUES'!$D$33*'UNIT VALUES'!$D$36,T1166*'UNIT VALUES'!$D$32*'UNIT VALUES'!$D$36),0)),0)</f>
        <v>0</v>
      </c>
      <c r="AD1166" t="str">
        <f t="shared" si="38"/>
        <v>510780</v>
      </c>
    </row>
    <row r="1167" spans="1:30" x14ac:dyDescent="0.25">
      <c r="A1167" s="176" t="s">
        <v>6887</v>
      </c>
      <c r="B1167" s="176" t="s">
        <v>3015</v>
      </c>
      <c r="C1167" s="176" t="s">
        <v>27</v>
      </c>
      <c r="D1167" s="176" t="s">
        <v>28</v>
      </c>
      <c r="E1167" s="176" t="s">
        <v>27</v>
      </c>
      <c r="F1167" s="176" t="s">
        <v>325</v>
      </c>
      <c r="G1167" s="176" t="s">
        <v>3051</v>
      </c>
      <c r="H1167" s="176" t="s">
        <v>23</v>
      </c>
      <c r="I1167" s="176" t="s">
        <v>3052</v>
      </c>
      <c r="J1167" s="176" t="s">
        <v>3053</v>
      </c>
      <c r="K1167" s="176" t="s">
        <v>853</v>
      </c>
      <c r="L1167" s="176" t="s">
        <v>6888</v>
      </c>
      <c r="M1167" s="177">
        <v>66743</v>
      </c>
      <c r="N1167" s="177">
        <v>66743</v>
      </c>
      <c r="O1167" s="177">
        <v>80212</v>
      </c>
      <c r="P1167" s="177">
        <v>0</v>
      </c>
      <c r="Q1167" s="177">
        <v>16775</v>
      </c>
      <c r="R1167" s="177">
        <v>5843</v>
      </c>
      <c r="S1167" s="177">
        <v>429</v>
      </c>
      <c r="T1167" s="24">
        <f>IF(P1167&gt;0, ROUND(IF(IF(OR(C1167="51", C1167="52", C1167="66"), (L1167*'UNIT VALUES'!$C$26)-CALCS!P1167,0)&gt;0, IF(OR(C1167="51", C1167="52", C1167="66"), (L1167*'UNIT VALUES'!$C$26)-CALCS!P1167,0), 0), 0), ROUND(IF(IF(OR(C1167="51", C1167="52", C1167="66"), (L1167*'UNIT VALUES'!$C$26)-CALCS!O1167,0)&gt;0, IF(OR(C1167="51", C1167="52", C1167="66"), (L1167*'UNIT VALUES'!$C$26)-CALCS!O1167,0), 0), 0))</f>
        <v>6345</v>
      </c>
      <c r="U1167" s="25">
        <f>IF(C1167="22", (O1167*'UNIT VALUES'!$D$38)+(Q1167*'UNIT VALUES'!$D$39)+(S1167*'UNIT VALUES'!$D$40), (O1167*'UNIT VALUES'!$D$28)+(Q1167*'UNIT VALUES'!$D$29)+(S1167*'UNIT VALUES'!$D$30))</f>
        <v>705299.46935220459</v>
      </c>
      <c r="V1167" s="25">
        <f>IF(C1167="22",(O1167*'UNIT VALUES'!$D$41)+(Q1167*'UNIT VALUES'!$D$42)+(R1167*'UNIT VALUES'!$D$43),IF(C1167="66",(Q1167*'UNIT VALUES'!$D$31)+(T1167*'UNIT VALUES'!$D$33)+(R1167*'UNIT VALUES'!$D$34),(Q1167*'UNIT VALUES'!$D$31)+(T1167*'UNIT VALUES'!$D$32)+(R1167*'UNIT VALUES'!$D$34)))</f>
        <v>839459.15405151108</v>
      </c>
      <c r="W1167" s="25">
        <f t="shared" si="37"/>
        <v>839459</v>
      </c>
      <c r="X1167" s="30">
        <f>ROUND(IF(C1167="22", W1167*'UNIT VALUES'!$D$44, W1167*'UNIT VALUES'!$D$36), 0)</f>
        <v>733856</v>
      </c>
      <c r="Y1167" s="168">
        <f>ROUND(IF(C1167="22", IF(U1167&gt;V1167,O1167*'UNIT VALUES'!$D$38*'UNIT VALUES'!$D$44,O1167*'UNIT VALUES'!$D$41*'UNIT VALUES'!$D$44),IF(U1167&gt;V1167, O1167*'UNIT VALUES'!$D$28*'UNIT VALUES'!$D$36,0)), 0)</f>
        <v>0</v>
      </c>
      <c r="Z1167" s="168">
        <f>ROUND(IF(C1167="22", IF(U1167&gt;V1167,Q1167*'UNIT VALUES'!$D$39*'UNIT VALUES'!$D$44,Q1167*'UNIT VALUES'!$D$42*'UNIT VALUES'!$D$44), IF(U1167&gt;V1167, Q1167*'UNIT VALUES'!$D$29*'UNIT VALUES'!$D$36, Q1167*'UNIT VALUES'!$D$31*'UNIT VALUES'!$D$36)),0)</f>
        <v>245706</v>
      </c>
      <c r="AA1167" s="168">
        <f>ROUND(IF(C1167="22", IF(U1167&gt;V1167,0,R1167*'UNIT VALUES'!$D$43*'UNIT VALUES'!$D$44),IF(CALCS!U1167&gt;CALCS!V1167,0,CALCS!R1167*'UNIT VALUES'!$D$34*'UNIT VALUES'!$D$36)), 0)</f>
        <v>418174</v>
      </c>
      <c r="AB1167" s="168">
        <f>ROUND(IF(C1167="22",IF(U1167&gt;V1167,S1167*'UNIT VALUES'!$D$40*'UNIT VALUES'!$D$44,0),IF(U1167&gt;V1167,S1167*'UNIT VALUES'!$D$30*'UNIT VALUES'!$D$36)), 0)</f>
        <v>0</v>
      </c>
      <c r="AC1167" s="168">
        <f>ROUND(IF(U1167&gt;V1167,0,IF(T1167&gt;1, IF(C1167="66", T1167*'UNIT VALUES'!$D$33*'UNIT VALUES'!$D$36,T1167*'UNIT VALUES'!$D$32*'UNIT VALUES'!$D$36),0)),0)</f>
        <v>69976</v>
      </c>
      <c r="AD1167" t="str">
        <f t="shared" si="38"/>
        <v>510960</v>
      </c>
    </row>
    <row r="1168" spans="1:30" x14ac:dyDescent="0.25">
      <c r="A1168" s="176" t="s">
        <v>6889</v>
      </c>
      <c r="B1168" s="176" t="s">
        <v>3015</v>
      </c>
      <c r="C1168" s="176" t="s">
        <v>27</v>
      </c>
      <c r="D1168" s="176" t="s">
        <v>28</v>
      </c>
      <c r="E1168" s="176" t="s">
        <v>27</v>
      </c>
      <c r="F1168" s="176" t="s">
        <v>2526</v>
      </c>
      <c r="G1168" s="176" t="s">
        <v>3055</v>
      </c>
      <c r="H1168" s="176" t="s">
        <v>23</v>
      </c>
      <c r="I1168" s="176" t="s">
        <v>539</v>
      </c>
      <c r="J1168" s="176" t="s">
        <v>3028</v>
      </c>
      <c r="K1168" s="176" t="s">
        <v>853</v>
      </c>
      <c r="L1168" s="176" t="s">
        <v>6890</v>
      </c>
      <c r="M1168" s="177">
        <v>144903</v>
      </c>
      <c r="N1168" s="177">
        <v>144903</v>
      </c>
      <c r="O1168" s="177">
        <v>181825</v>
      </c>
      <c r="P1168" s="177">
        <v>0</v>
      </c>
      <c r="Q1168" s="177">
        <v>26984</v>
      </c>
      <c r="R1168" s="177">
        <v>3467</v>
      </c>
      <c r="S1168" s="177">
        <v>1878</v>
      </c>
      <c r="T1168" s="24">
        <f>IF(P1168&gt;0, ROUND(IF(IF(OR(C1168="51", C1168="52", C1168="66"), (L1168*'UNIT VALUES'!$C$26)-CALCS!P1168,0)&gt;0, IF(OR(C1168="51", C1168="52", C1168="66"), (L1168*'UNIT VALUES'!$C$26)-CALCS!P1168,0), 0), 0), ROUND(IF(IF(OR(C1168="51", C1168="52", C1168="66"), (L1168*'UNIT VALUES'!$C$26)-CALCS!O1168,0)&gt;0, IF(OR(C1168="51", C1168="52", C1168="66"), (L1168*'UNIT VALUES'!$C$26)-CALCS!O1168,0), 0), 0))</f>
        <v>0</v>
      </c>
      <c r="U1168" s="25">
        <f>IF(C1168="22", (O1168*'UNIT VALUES'!$D$38)+(Q1168*'UNIT VALUES'!$D$39)+(S1168*'UNIT VALUES'!$D$40), (O1168*'UNIT VALUES'!$D$28)+(Q1168*'UNIT VALUES'!$D$29)+(S1168*'UNIT VALUES'!$D$30))</f>
        <v>1438269.6074502198</v>
      </c>
      <c r="V1168" s="25">
        <f>IF(C1168="22",(O1168*'UNIT VALUES'!$D$41)+(Q1168*'UNIT VALUES'!$D$42)+(R1168*'UNIT VALUES'!$D$43),IF(C1168="66",(Q1168*'UNIT VALUES'!$D$31)+(T1168*'UNIT VALUES'!$D$33)+(R1168*'UNIT VALUES'!$D$34),(Q1168*'UNIT VALUES'!$D$31)+(T1168*'UNIT VALUES'!$D$32)+(R1168*'UNIT VALUES'!$D$34)))</f>
        <v>735947.71725591156</v>
      </c>
      <c r="W1168" s="25">
        <f t="shared" si="37"/>
        <v>1438270</v>
      </c>
      <c r="X1168" s="30">
        <f>ROUND(IF(C1168="22", W1168*'UNIT VALUES'!$D$44, W1168*'UNIT VALUES'!$D$36), 0)</f>
        <v>1257336</v>
      </c>
      <c r="Y1168" s="168">
        <f>ROUND(IF(C1168="22", IF(U1168&gt;V1168,O1168*'UNIT VALUES'!$D$38*'UNIT VALUES'!$D$44,O1168*'UNIT VALUES'!$D$41*'UNIT VALUES'!$D$44),IF(U1168&gt;V1168, O1168*'UNIT VALUES'!$D$28*'UNIT VALUES'!$D$36,0)), 0)</f>
        <v>330590</v>
      </c>
      <c r="Z1168" s="168">
        <f>ROUND(IF(C1168="22", IF(U1168&gt;V1168,Q1168*'UNIT VALUES'!$D$39*'UNIT VALUES'!$D$44,Q1168*'UNIT VALUES'!$D$42*'UNIT VALUES'!$D$44), IF(U1168&gt;V1168, Q1168*'UNIT VALUES'!$D$29*'UNIT VALUES'!$D$36, Q1168*'UNIT VALUES'!$D$31*'UNIT VALUES'!$D$36)),0)</f>
        <v>658731</v>
      </c>
      <c r="AA1168" s="168">
        <f>ROUND(IF(C1168="22", IF(U1168&gt;V1168,0,R1168*'UNIT VALUES'!$D$43*'UNIT VALUES'!$D$44),IF(CALCS!U1168&gt;CALCS!V1168,0,CALCS!R1168*'UNIT VALUES'!$D$34*'UNIT VALUES'!$D$36)), 0)</f>
        <v>0</v>
      </c>
      <c r="AB1168" s="168">
        <f>ROUND(IF(C1168="22",IF(U1168&gt;V1168,S1168*'UNIT VALUES'!$D$40*'UNIT VALUES'!$D$44,0),IF(U1168&gt;V1168,S1168*'UNIT VALUES'!$D$30*'UNIT VALUES'!$D$36)), 0)</f>
        <v>268015</v>
      </c>
      <c r="AC1168" s="168">
        <f>ROUND(IF(U1168&gt;V1168,0,IF(T1168&gt;1, IF(C1168="66", T1168*'UNIT VALUES'!$D$33*'UNIT VALUES'!$D$36,T1168*'UNIT VALUES'!$D$32*'UNIT VALUES'!$D$36),0)),0)</f>
        <v>0</v>
      </c>
      <c r="AD1168" t="str">
        <f t="shared" si="38"/>
        <v>511098</v>
      </c>
    </row>
    <row r="1169" spans="1:30" x14ac:dyDescent="0.25">
      <c r="A1169" s="176" t="s">
        <v>6891</v>
      </c>
      <c r="B1169" s="176" t="s">
        <v>3015</v>
      </c>
      <c r="C1169" s="176" t="s">
        <v>27</v>
      </c>
      <c r="D1169" s="176" t="s">
        <v>28</v>
      </c>
      <c r="E1169" s="176" t="s">
        <v>27</v>
      </c>
      <c r="F1169" s="176" t="s">
        <v>331</v>
      </c>
      <c r="G1169" s="176" t="s">
        <v>3057</v>
      </c>
      <c r="H1169" s="176" t="s">
        <v>23</v>
      </c>
      <c r="I1169" s="176" t="s">
        <v>2184</v>
      </c>
      <c r="J1169" s="176" t="s">
        <v>3028</v>
      </c>
      <c r="K1169" s="176" t="s">
        <v>853</v>
      </c>
      <c r="L1169" s="176" t="s">
        <v>6892</v>
      </c>
      <c r="M1169" s="177">
        <v>266979</v>
      </c>
      <c r="N1169" s="177">
        <v>266979</v>
      </c>
      <c r="O1169" s="177">
        <v>245115</v>
      </c>
      <c r="P1169" s="177">
        <v>0</v>
      </c>
      <c r="Q1169" s="177">
        <v>46288</v>
      </c>
      <c r="R1169" s="177">
        <v>14491</v>
      </c>
      <c r="S1169" s="177">
        <v>2078</v>
      </c>
      <c r="T1169" s="24">
        <f>IF(P1169&gt;0, ROUND(IF(IF(OR(C1169="51", C1169="52", C1169="66"), (L1169*'UNIT VALUES'!$C$26)-CALCS!P1169,0)&gt;0, IF(OR(C1169="51", C1169="52", C1169="66"), (L1169*'UNIT VALUES'!$C$26)-CALCS!P1169,0), 0), 0), ROUND(IF(IF(OR(C1169="51", C1169="52", C1169="66"), (L1169*'UNIT VALUES'!$C$26)-CALCS!O1169,0)&gt;0, IF(OR(C1169="51", C1169="52", C1169="66"), (L1169*'UNIT VALUES'!$C$26)-CALCS!O1169,0), 0), 0))</f>
        <v>236516</v>
      </c>
      <c r="U1169" s="25">
        <f>IF(C1169="22", (O1169*'UNIT VALUES'!$D$38)+(Q1169*'UNIT VALUES'!$D$39)+(S1169*'UNIT VALUES'!$D$40), (O1169*'UNIT VALUES'!$D$28)+(Q1169*'UNIT VALUES'!$D$29)+(S1169*'UNIT VALUES'!$D$30))</f>
        <v>2141612.0530337309</v>
      </c>
      <c r="V1169" s="25">
        <f>IF(C1169="22",(O1169*'UNIT VALUES'!$D$41)+(Q1169*'UNIT VALUES'!$D$42)+(R1169*'UNIT VALUES'!$D$43),IF(C1169="66",(Q1169*'UNIT VALUES'!$D$31)+(T1169*'UNIT VALUES'!$D$33)+(R1169*'UNIT VALUES'!$D$34),(Q1169*'UNIT VALUES'!$D$31)+(T1169*'UNIT VALUES'!$D$32)+(R1169*'UNIT VALUES'!$D$34)))</f>
        <v>4945666.5793494601</v>
      </c>
      <c r="W1169" s="25">
        <f t="shared" si="37"/>
        <v>4945667</v>
      </c>
      <c r="X1169" s="30">
        <f>ROUND(IF(C1169="22", W1169*'UNIT VALUES'!$D$44, W1169*'UNIT VALUES'!$D$36), 0)</f>
        <v>4323505</v>
      </c>
      <c r="Y1169" s="168">
        <f>ROUND(IF(C1169="22", IF(U1169&gt;V1169,O1169*'UNIT VALUES'!$D$38*'UNIT VALUES'!$D$44,O1169*'UNIT VALUES'!$D$41*'UNIT VALUES'!$D$44),IF(U1169&gt;V1169, O1169*'UNIT VALUES'!$D$28*'UNIT VALUES'!$D$36,0)), 0)</f>
        <v>0</v>
      </c>
      <c r="Z1169" s="168">
        <f>ROUND(IF(C1169="22", IF(U1169&gt;V1169,Q1169*'UNIT VALUES'!$D$39*'UNIT VALUES'!$D$44,Q1169*'UNIT VALUES'!$D$42*'UNIT VALUES'!$D$44), IF(U1169&gt;V1169, Q1169*'UNIT VALUES'!$D$29*'UNIT VALUES'!$D$36, Q1169*'UNIT VALUES'!$D$31*'UNIT VALUES'!$D$36)),0)</f>
        <v>677987</v>
      </c>
      <c r="AA1169" s="168">
        <f>ROUND(IF(C1169="22", IF(U1169&gt;V1169,0,R1169*'UNIT VALUES'!$D$43*'UNIT VALUES'!$D$44),IF(CALCS!U1169&gt;CALCS!V1169,0,CALCS!R1169*'UNIT VALUES'!$D$34*'UNIT VALUES'!$D$36)), 0)</f>
        <v>1037097</v>
      </c>
      <c r="AB1169" s="168">
        <f>ROUND(IF(C1169="22",IF(U1169&gt;V1169,S1169*'UNIT VALUES'!$D$40*'UNIT VALUES'!$D$44,0),IF(U1169&gt;V1169,S1169*'UNIT VALUES'!$D$30*'UNIT VALUES'!$D$36)), 0)</f>
        <v>0</v>
      </c>
      <c r="AC1169" s="168">
        <f>ROUND(IF(U1169&gt;V1169,0,IF(T1169&gt;1, IF(C1169="66", T1169*'UNIT VALUES'!$D$33*'UNIT VALUES'!$D$36,T1169*'UNIT VALUES'!$D$32*'UNIT VALUES'!$D$36),0)),0)</f>
        <v>2608421</v>
      </c>
      <c r="AD1169" t="str">
        <f t="shared" si="38"/>
        <v>511116</v>
      </c>
    </row>
    <row r="1170" spans="1:30" x14ac:dyDescent="0.25">
      <c r="A1170" s="176" t="s">
        <v>6893</v>
      </c>
      <c r="B1170" s="176" t="s">
        <v>3015</v>
      </c>
      <c r="C1170" s="176" t="s">
        <v>47</v>
      </c>
      <c r="D1170" s="176" t="s">
        <v>48</v>
      </c>
      <c r="E1170" s="176" t="s">
        <v>27</v>
      </c>
      <c r="F1170" s="176" t="s">
        <v>2527</v>
      </c>
      <c r="G1170" s="176" t="s">
        <v>3059</v>
      </c>
      <c r="H1170" s="176" t="s">
        <v>23</v>
      </c>
      <c r="I1170" s="176" t="s">
        <v>3060</v>
      </c>
      <c r="J1170" s="176" t="s">
        <v>3035</v>
      </c>
      <c r="K1170" s="176" t="s">
        <v>853</v>
      </c>
      <c r="L1170" s="176" t="s">
        <v>6894</v>
      </c>
      <c r="M1170" s="177">
        <v>41055</v>
      </c>
      <c r="N1170" s="177">
        <v>41055</v>
      </c>
      <c r="O1170" s="177">
        <v>31882</v>
      </c>
      <c r="P1170" s="177">
        <v>0</v>
      </c>
      <c r="Q1170" s="177">
        <v>8795</v>
      </c>
      <c r="R1170" s="177">
        <v>2893</v>
      </c>
      <c r="S1170" s="177">
        <v>252</v>
      </c>
      <c r="T1170" s="24">
        <f>IF(P1170&gt;0, ROUND(IF(IF(OR(C1170="51", C1170="52", C1170="66"), (L1170*'UNIT VALUES'!$C$26)-CALCS!P1170,0)&gt;0, IF(OR(C1170="51", C1170="52", C1170="66"), (L1170*'UNIT VALUES'!$C$26)-CALCS!P1170,0), 0), 0), ROUND(IF(IF(OR(C1170="51", C1170="52", C1170="66"), (L1170*'UNIT VALUES'!$C$26)-CALCS!O1170,0)&gt;0, IF(OR(C1170="51", C1170="52", C1170="66"), (L1170*'UNIT VALUES'!$C$26)-CALCS!O1170,0), 0), 0))</f>
        <v>26176</v>
      </c>
      <c r="U1170" s="25">
        <f>IF(C1170="22", (O1170*'UNIT VALUES'!$D$38)+(Q1170*'UNIT VALUES'!$D$39)+(S1170*'UNIT VALUES'!$D$40), (O1170*'UNIT VALUES'!$D$28)+(Q1170*'UNIT VALUES'!$D$29)+(S1170*'UNIT VALUES'!$D$30))</f>
        <v>353046.54721925961</v>
      </c>
      <c r="V1170" s="25">
        <f>IF(C1170="22",(O1170*'UNIT VALUES'!$D$41)+(Q1170*'UNIT VALUES'!$D$42)+(R1170*'UNIT VALUES'!$D$43),IF(C1170="66",(Q1170*'UNIT VALUES'!$D$31)+(T1170*'UNIT VALUES'!$D$33)+(R1170*'UNIT VALUES'!$D$34),(Q1170*'UNIT VALUES'!$D$31)+(T1170*'UNIT VALUES'!$D$32)+(R1170*'UNIT VALUES'!$D$34)))</f>
        <v>714425.65954956017</v>
      </c>
      <c r="W1170" s="25">
        <f t="shared" si="37"/>
        <v>714426</v>
      </c>
      <c r="X1170" s="30">
        <f>ROUND(IF(C1170="22", W1170*'UNIT VALUES'!$D$44, W1170*'UNIT VALUES'!$D$36), 0)</f>
        <v>624552</v>
      </c>
      <c r="Y1170" s="168">
        <f>ROUND(IF(C1170="22", IF(U1170&gt;V1170,O1170*'UNIT VALUES'!$D$38*'UNIT VALUES'!$D$44,O1170*'UNIT VALUES'!$D$41*'UNIT VALUES'!$D$44),IF(U1170&gt;V1170, O1170*'UNIT VALUES'!$D$28*'UNIT VALUES'!$D$36,0)), 0)</f>
        <v>0</v>
      </c>
      <c r="Z1170" s="168">
        <f>ROUND(IF(C1170="22", IF(U1170&gt;V1170,Q1170*'UNIT VALUES'!$D$39*'UNIT VALUES'!$D$44,Q1170*'UNIT VALUES'!$D$42*'UNIT VALUES'!$D$44), IF(U1170&gt;V1170, Q1170*'UNIT VALUES'!$D$29*'UNIT VALUES'!$D$36, Q1170*'UNIT VALUES'!$D$31*'UNIT VALUES'!$D$36)),0)</f>
        <v>128822</v>
      </c>
      <c r="AA1170" s="168">
        <f>ROUND(IF(C1170="22", IF(U1170&gt;V1170,0,R1170*'UNIT VALUES'!$D$43*'UNIT VALUES'!$D$44),IF(CALCS!U1170&gt;CALCS!V1170,0,CALCS!R1170*'UNIT VALUES'!$D$34*'UNIT VALUES'!$D$36)), 0)</f>
        <v>207047</v>
      </c>
      <c r="AB1170" s="168">
        <f>ROUND(IF(C1170="22",IF(U1170&gt;V1170,S1170*'UNIT VALUES'!$D$40*'UNIT VALUES'!$D$44,0),IF(U1170&gt;V1170,S1170*'UNIT VALUES'!$D$30*'UNIT VALUES'!$D$36)), 0)</f>
        <v>0</v>
      </c>
      <c r="AC1170" s="168">
        <f>ROUND(IF(U1170&gt;V1170,0,IF(T1170&gt;1, IF(C1170="66", T1170*'UNIT VALUES'!$D$33*'UNIT VALUES'!$D$36,T1170*'UNIT VALUES'!$D$32*'UNIT VALUES'!$D$36),0)),0)</f>
        <v>288682</v>
      </c>
      <c r="AD1170" t="str">
        <f t="shared" si="38"/>
        <v>511200</v>
      </c>
    </row>
    <row r="1171" spans="1:30" x14ac:dyDescent="0.25">
      <c r="A1171" s="176" t="s">
        <v>6113</v>
      </c>
      <c r="B1171" s="176" t="s">
        <v>3015</v>
      </c>
      <c r="C1171" s="176" t="s">
        <v>27</v>
      </c>
      <c r="D1171" s="176" t="s">
        <v>28</v>
      </c>
      <c r="E1171" s="176" t="s">
        <v>27</v>
      </c>
      <c r="F1171" s="176" t="s">
        <v>907</v>
      </c>
      <c r="G1171" s="176" t="s">
        <v>3061</v>
      </c>
      <c r="H1171" s="176" t="s">
        <v>23</v>
      </c>
      <c r="I1171" s="176" t="s">
        <v>604</v>
      </c>
      <c r="J1171" s="176" t="s">
        <v>3028</v>
      </c>
      <c r="K1171" s="176" t="s">
        <v>853</v>
      </c>
      <c r="L1171" s="176" t="s">
        <v>6895</v>
      </c>
      <c r="M1171" s="177">
        <v>104577</v>
      </c>
      <c r="N1171" s="177">
        <v>104577</v>
      </c>
      <c r="O1171" s="177">
        <v>95252</v>
      </c>
      <c r="P1171" s="177">
        <v>0</v>
      </c>
      <c r="Q1171" s="177">
        <v>17000</v>
      </c>
      <c r="R1171" s="177">
        <v>5013</v>
      </c>
      <c r="S1171" s="177">
        <v>805</v>
      </c>
      <c r="T1171" s="24">
        <f>IF(P1171&gt;0, ROUND(IF(IF(OR(C1171="51", C1171="52", C1171="66"), (L1171*'UNIT VALUES'!$C$26)-CALCS!P1171,0)&gt;0, IF(OR(C1171="51", C1171="52", C1171="66"), (L1171*'UNIT VALUES'!$C$26)-CALCS!P1171,0), 0), 0), ROUND(IF(IF(OR(C1171="51", C1171="52", C1171="66"), (L1171*'UNIT VALUES'!$C$26)-CALCS!O1171,0)&gt;0, IF(OR(C1171="51", C1171="52", C1171="66"), (L1171*'UNIT VALUES'!$C$26)-CALCS!O1171,0), 0), 0))</f>
        <v>86066</v>
      </c>
      <c r="U1171" s="25">
        <f>IF(C1171="22", (O1171*'UNIT VALUES'!$D$38)+(Q1171*'UNIT VALUES'!$D$39)+(S1171*'UNIT VALUES'!$D$40), (O1171*'UNIT VALUES'!$D$28)+(Q1171*'UNIT VALUES'!$D$29)+(S1171*'UNIT VALUES'!$D$30))</f>
        <v>804244.9707093155</v>
      </c>
      <c r="V1171" s="25">
        <f>IF(C1171="22",(O1171*'UNIT VALUES'!$D$41)+(Q1171*'UNIT VALUES'!$D$42)+(R1171*'UNIT VALUES'!$D$43),IF(C1171="66",(Q1171*'UNIT VALUES'!$D$31)+(T1171*'UNIT VALUES'!$D$33)+(R1171*'UNIT VALUES'!$D$34),(Q1171*'UNIT VALUES'!$D$31)+(T1171*'UNIT VALUES'!$D$32)+(R1171*'UNIT VALUES'!$D$34)))</f>
        <v>1781003.038092063</v>
      </c>
      <c r="W1171" s="25">
        <f t="shared" si="37"/>
        <v>1781003</v>
      </c>
      <c r="X1171" s="30">
        <f>ROUND(IF(C1171="22", W1171*'UNIT VALUES'!$D$44, W1171*'UNIT VALUES'!$D$36), 0)</f>
        <v>1556954</v>
      </c>
      <c r="Y1171" s="168">
        <f>ROUND(IF(C1171="22", IF(U1171&gt;V1171,O1171*'UNIT VALUES'!$D$38*'UNIT VALUES'!$D$44,O1171*'UNIT VALUES'!$D$41*'UNIT VALUES'!$D$44),IF(U1171&gt;V1171, O1171*'UNIT VALUES'!$D$28*'UNIT VALUES'!$D$36,0)), 0)</f>
        <v>0</v>
      </c>
      <c r="Z1171" s="168">
        <f>ROUND(IF(C1171="22", IF(U1171&gt;V1171,Q1171*'UNIT VALUES'!$D$39*'UNIT VALUES'!$D$44,Q1171*'UNIT VALUES'!$D$42*'UNIT VALUES'!$D$44), IF(U1171&gt;V1171, Q1171*'UNIT VALUES'!$D$29*'UNIT VALUES'!$D$36, Q1171*'UNIT VALUES'!$D$31*'UNIT VALUES'!$D$36)),0)</f>
        <v>249001</v>
      </c>
      <c r="AA1171" s="168">
        <f>ROUND(IF(C1171="22", IF(U1171&gt;V1171,0,R1171*'UNIT VALUES'!$D$43*'UNIT VALUES'!$D$44),IF(CALCS!U1171&gt;CALCS!V1171,0,CALCS!R1171*'UNIT VALUES'!$D$34*'UNIT VALUES'!$D$36)), 0)</f>
        <v>358772</v>
      </c>
      <c r="AB1171" s="168">
        <f>ROUND(IF(C1171="22",IF(U1171&gt;V1171,S1171*'UNIT VALUES'!$D$40*'UNIT VALUES'!$D$44,0),IF(U1171&gt;V1171,S1171*'UNIT VALUES'!$D$30*'UNIT VALUES'!$D$36)), 0)</f>
        <v>0</v>
      </c>
      <c r="AC1171" s="168">
        <f>ROUND(IF(U1171&gt;V1171,0,IF(T1171&gt;1, IF(C1171="66", T1171*'UNIT VALUES'!$D$33*'UNIT VALUES'!$D$36,T1171*'UNIT VALUES'!$D$32*'UNIT VALUES'!$D$36),0)),0)</f>
        <v>949180</v>
      </c>
      <c r="AD1171" t="str">
        <f t="shared" si="38"/>
        <v>511236</v>
      </c>
    </row>
    <row r="1172" spans="1:30" x14ac:dyDescent="0.25">
      <c r="A1172" s="176" t="s">
        <v>6896</v>
      </c>
      <c r="B1172" s="176" t="s">
        <v>3015</v>
      </c>
      <c r="C1172" s="176" t="s">
        <v>27</v>
      </c>
      <c r="D1172" s="176" t="s">
        <v>28</v>
      </c>
      <c r="E1172" s="176" t="s">
        <v>27</v>
      </c>
      <c r="F1172" s="176" t="s">
        <v>1468</v>
      </c>
      <c r="G1172" s="176" t="s">
        <v>3063</v>
      </c>
      <c r="H1172" s="176" t="s">
        <v>23</v>
      </c>
      <c r="I1172" s="176" t="s">
        <v>3064</v>
      </c>
      <c r="J1172" s="176" t="s">
        <v>3019</v>
      </c>
      <c r="K1172" s="176" t="s">
        <v>853</v>
      </c>
      <c r="L1172" s="176" t="s">
        <v>6897</v>
      </c>
      <c r="M1172" s="177">
        <v>0</v>
      </c>
      <c r="N1172" s="177">
        <v>0</v>
      </c>
      <c r="O1172" s="177">
        <v>17483</v>
      </c>
      <c r="P1172" s="177">
        <v>0</v>
      </c>
      <c r="Q1172" s="177">
        <v>5497</v>
      </c>
      <c r="R1172" s="177">
        <v>745</v>
      </c>
      <c r="S1172" s="177">
        <v>0</v>
      </c>
      <c r="T1172" s="24">
        <f>IF(P1172&gt;0, ROUND(IF(IF(OR(C1172="51", C1172="52", C1172="66"), (L1172*'UNIT VALUES'!$C$26)-CALCS!P1172,0)&gt;0, IF(OR(C1172="51", C1172="52", C1172="66"), (L1172*'UNIT VALUES'!$C$26)-CALCS!P1172,0), 0), 0), ROUND(IF(IF(OR(C1172="51", C1172="52", C1172="66"), (L1172*'UNIT VALUES'!$C$26)-CALCS!O1172,0)&gt;0, IF(OR(C1172="51", C1172="52", C1172="66"), (L1172*'UNIT VALUES'!$C$26)-CALCS!O1172,0), 0), 0))</f>
        <v>0</v>
      </c>
      <c r="U1172" s="25">
        <f>IF(C1172="22", (O1172*'UNIT VALUES'!$D$38)+(Q1172*'UNIT VALUES'!$D$39)+(S1172*'UNIT VALUES'!$D$40), (O1172*'UNIT VALUES'!$D$28)+(Q1172*'UNIT VALUES'!$D$29)+(S1172*'UNIT VALUES'!$D$30))</f>
        <v>189864.21183426565</v>
      </c>
      <c r="V1172" s="25">
        <f>IF(C1172="22",(O1172*'UNIT VALUES'!$D$41)+(Q1172*'UNIT VALUES'!$D$42)+(R1172*'UNIT VALUES'!$D$43),IF(C1172="66",(Q1172*'UNIT VALUES'!$D$31)+(T1172*'UNIT VALUES'!$D$33)+(R1172*'UNIT VALUES'!$D$34),(Q1172*'UNIT VALUES'!$D$31)+(T1172*'UNIT VALUES'!$D$32)+(R1172*'UNIT VALUES'!$D$34)))</f>
        <v>153092.73247662478</v>
      </c>
      <c r="W1172" s="25">
        <f t="shared" si="37"/>
        <v>189864</v>
      </c>
      <c r="X1172" s="30">
        <f>ROUND(IF(C1172="22", W1172*'UNIT VALUES'!$D$44, W1172*'UNIT VALUES'!$D$36), 0)</f>
        <v>165979</v>
      </c>
      <c r="Y1172" s="168">
        <f>ROUND(IF(C1172="22", IF(U1172&gt;V1172,O1172*'UNIT VALUES'!$D$38*'UNIT VALUES'!$D$44,O1172*'UNIT VALUES'!$D$41*'UNIT VALUES'!$D$44),IF(U1172&gt;V1172, O1172*'UNIT VALUES'!$D$28*'UNIT VALUES'!$D$36,0)), 0)</f>
        <v>31787</v>
      </c>
      <c r="Z1172" s="168">
        <f>ROUND(IF(C1172="22", IF(U1172&gt;V1172,Q1172*'UNIT VALUES'!$D$39*'UNIT VALUES'!$D$44,Q1172*'UNIT VALUES'!$D$42*'UNIT VALUES'!$D$44), IF(U1172&gt;V1172, Q1172*'UNIT VALUES'!$D$29*'UNIT VALUES'!$D$36, Q1172*'UNIT VALUES'!$D$31*'UNIT VALUES'!$D$36)),0)</f>
        <v>134192</v>
      </c>
      <c r="AA1172" s="168">
        <f>ROUND(IF(C1172="22", IF(U1172&gt;V1172,0,R1172*'UNIT VALUES'!$D$43*'UNIT VALUES'!$D$44),IF(CALCS!U1172&gt;CALCS!V1172,0,CALCS!R1172*'UNIT VALUES'!$D$34*'UNIT VALUES'!$D$36)), 0)</f>
        <v>0</v>
      </c>
      <c r="AB1172" s="168">
        <f>ROUND(IF(C1172="22",IF(U1172&gt;V1172,S1172*'UNIT VALUES'!$D$40*'UNIT VALUES'!$D$44,0),IF(U1172&gt;V1172,S1172*'UNIT VALUES'!$D$30*'UNIT VALUES'!$D$36)), 0)</f>
        <v>0</v>
      </c>
      <c r="AC1172" s="168">
        <f>ROUND(IF(U1172&gt;V1172,0,IF(T1172&gt;1, IF(C1172="66", T1172*'UNIT VALUES'!$D$33*'UNIT VALUES'!$D$36,T1172*'UNIT VALUES'!$D$32*'UNIT VALUES'!$D$36),0)),0)</f>
        <v>0</v>
      </c>
      <c r="AD1172" t="str">
        <f t="shared" si="38"/>
        <v>511272</v>
      </c>
    </row>
    <row r="1173" spans="1:30" x14ac:dyDescent="0.25">
      <c r="A1173" s="176" t="s">
        <v>6898</v>
      </c>
      <c r="B1173" s="176" t="s">
        <v>3015</v>
      </c>
      <c r="C1173" s="176" t="s">
        <v>27</v>
      </c>
      <c r="D1173" s="176" t="s">
        <v>28</v>
      </c>
      <c r="E1173" s="176" t="s">
        <v>27</v>
      </c>
      <c r="F1173" s="176" t="s">
        <v>3065</v>
      </c>
      <c r="G1173" s="176" t="s">
        <v>3066</v>
      </c>
      <c r="H1173" s="176" t="s">
        <v>23</v>
      </c>
      <c r="I1173" s="176" t="s">
        <v>619</v>
      </c>
      <c r="J1173" s="176" t="s">
        <v>3035</v>
      </c>
      <c r="K1173" s="176" t="s">
        <v>853</v>
      </c>
      <c r="L1173" s="176" t="s">
        <v>6899</v>
      </c>
      <c r="M1173" s="177">
        <v>219214</v>
      </c>
      <c r="N1173" s="177">
        <v>219214</v>
      </c>
      <c r="O1173" s="177">
        <v>223170</v>
      </c>
      <c r="P1173" s="177">
        <v>0</v>
      </c>
      <c r="Q1173" s="177">
        <v>51828</v>
      </c>
      <c r="R1173" s="177">
        <v>32304</v>
      </c>
      <c r="S1173" s="177">
        <v>1786</v>
      </c>
      <c r="T1173" s="24">
        <f>IF(P1173&gt;0, ROUND(IF(IF(OR(C1173="51", C1173="52", C1173="66"), (L1173*'UNIT VALUES'!$C$26)-CALCS!P1173,0)&gt;0, IF(OR(C1173="51", C1173="52", C1173="66"), (L1173*'UNIT VALUES'!$C$26)-CALCS!P1173,0), 0), 0), ROUND(IF(IF(OR(C1173="51", C1173="52", C1173="66"), (L1173*'UNIT VALUES'!$C$26)-CALCS!O1173,0)&gt;0, IF(OR(C1173="51", C1173="52", C1173="66"), (L1173*'UNIT VALUES'!$C$26)-CALCS!O1173,0), 0), 0))</f>
        <v>124319</v>
      </c>
      <c r="U1173" s="25">
        <f>IF(C1173="22", (O1173*'UNIT VALUES'!$D$38)+(Q1173*'UNIT VALUES'!$D$39)+(S1173*'UNIT VALUES'!$D$40), (O1173*'UNIT VALUES'!$D$28)+(Q1173*'UNIT VALUES'!$D$29)+(S1173*'UNIT VALUES'!$D$30))</f>
        <v>2203005.004165282</v>
      </c>
      <c r="V1173" s="25">
        <f>IF(C1173="22",(O1173*'UNIT VALUES'!$D$41)+(Q1173*'UNIT VALUES'!$D$42)+(R1173*'UNIT VALUES'!$D$43),IF(C1173="66",(Q1173*'UNIT VALUES'!$D$31)+(T1173*'UNIT VALUES'!$D$33)+(R1173*'UNIT VALUES'!$D$34),(Q1173*'UNIT VALUES'!$D$31)+(T1173*'UNIT VALUES'!$D$32)+(R1173*'UNIT VALUES'!$D$34)))</f>
        <v>5081363.2635505833</v>
      </c>
      <c r="W1173" s="25">
        <f t="shared" si="37"/>
        <v>5081363</v>
      </c>
      <c r="X1173" s="30">
        <f>ROUND(IF(C1173="22", W1173*'UNIT VALUES'!$D$44, W1173*'UNIT VALUES'!$D$36), 0)</f>
        <v>4442130</v>
      </c>
      <c r="Y1173" s="168">
        <f>ROUND(IF(C1173="22", IF(U1173&gt;V1173,O1173*'UNIT VALUES'!$D$38*'UNIT VALUES'!$D$44,O1173*'UNIT VALUES'!$D$41*'UNIT VALUES'!$D$44),IF(U1173&gt;V1173, O1173*'UNIT VALUES'!$D$28*'UNIT VALUES'!$D$36,0)), 0)</f>
        <v>0</v>
      </c>
      <c r="Z1173" s="168">
        <f>ROUND(IF(C1173="22", IF(U1173&gt;V1173,Q1173*'UNIT VALUES'!$D$39*'UNIT VALUES'!$D$44,Q1173*'UNIT VALUES'!$D$42*'UNIT VALUES'!$D$44), IF(U1173&gt;V1173, Q1173*'UNIT VALUES'!$D$29*'UNIT VALUES'!$D$36, Q1173*'UNIT VALUES'!$D$31*'UNIT VALUES'!$D$36)),0)</f>
        <v>759132</v>
      </c>
      <c r="AA1173" s="168">
        <f>ROUND(IF(C1173="22", IF(U1173&gt;V1173,0,R1173*'UNIT VALUES'!$D$43*'UNIT VALUES'!$D$44),IF(CALCS!U1173&gt;CALCS!V1173,0,CALCS!R1173*'UNIT VALUES'!$D$34*'UNIT VALUES'!$D$36)), 0)</f>
        <v>2311945</v>
      </c>
      <c r="AB1173" s="168">
        <f>ROUND(IF(C1173="22",IF(U1173&gt;V1173,S1173*'UNIT VALUES'!$D$40*'UNIT VALUES'!$D$44,0),IF(U1173&gt;V1173,S1173*'UNIT VALUES'!$D$30*'UNIT VALUES'!$D$36)), 0)</f>
        <v>0</v>
      </c>
      <c r="AC1173" s="168">
        <f>ROUND(IF(U1173&gt;V1173,0,IF(T1173&gt;1, IF(C1173="66", T1173*'UNIT VALUES'!$D$33*'UNIT VALUES'!$D$36,T1173*'UNIT VALUES'!$D$32*'UNIT VALUES'!$D$36),0)),0)</f>
        <v>1371054</v>
      </c>
      <c r="AD1173" t="str">
        <f t="shared" si="38"/>
        <v>511308</v>
      </c>
    </row>
    <row r="1174" spans="1:30" x14ac:dyDescent="0.25">
      <c r="A1174" s="176" t="s">
        <v>6900</v>
      </c>
      <c r="B1174" s="176" t="s">
        <v>3015</v>
      </c>
      <c r="C1174" s="176" t="s">
        <v>27</v>
      </c>
      <c r="D1174" s="176" t="s">
        <v>28</v>
      </c>
      <c r="E1174" s="176" t="s">
        <v>27</v>
      </c>
      <c r="F1174" s="176" t="s">
        <v>991</v>
      </c>
      <c r="G1174" s="176" t="s">
        <v>3068</v>
      </c>
      <c r="H1174" s="176" t="s">
        <v>23</v>
      </c>
      <c r="I1174" s="176" t="s">
        <v>622</v>
      </c>
      <c r="J1174" s="176" t="s">
        <v>3069</v>
      </c>
      <c r="K1174" s="176" t="s">
        <v>853</v>
      </c>
      <c r="L1174" s="176" t="s">
        <v>6901</v>
      </c>
      <c r="M1174" s="177">
        <v>100220</v>
      </c>
      <c r="N1174" s="177">
        <v>100220</v>
      </c>
      <c r="O1174" s="177">
        <v>99660</v>
      </c>
      <c r="P1174" s="177">
        <v>0</v>
      </c>
      <c r="Q1174" s="177">
        <v>20514</v>
      </c>
      <c r="R1174" s="177">
        <v>11721</v>
      </c>
      <c r="S1174" s="177">
        <v>730</v>
      </c>
      <c r="T1174" s="24">
        <f>IF(P1174&gt;0, ROUND(IF(IF(OR(C1174="51", C1174="52", C1174="66"), (L1174*'UNIT VALUES'!$C$26)-CALCS!P1174,0)&gt;0, IF(OR(C1174="51", C1174="52", C1174="66"), (L1174*'UNIT VALUES'!$C$26)-CALCS!P1174,0), 0), 0), ROUND(IF(IF(OR(C1174="51", C1174="52", C1174="66"), (L1174*'UNIT VALUES'!$C$26)-CALCS!O1174,0)&gt;0, IF(OR(C1174="51", C1174="52", C1174="66"), (L1174*'UNIT VALUES'!$C$26)-CALCS!O1174,0), 0), 0))</f>
        <v>53754</v>
      </c>
      <c r="U1174" s="25">
        <f>IF(C1174="22", (O1174*'UNIT VALUES'!$D$38)+(Q1174*'UNIT VALUES'!$D$39)+(S1174*'UNIT VALUES'!$D$40), (O1174*'UNIT VALUES'!$D$28)+(Q1174*'UNIT VALUES'!$D$29)+(S1174*'UNIT VALUES'!$D$30))</f>
        <v>899296.8968377288</v>
      </c>
      <c r="V1174" s="25">
        <f>IF(C1174="22",(O1174*'UNIT VALUES'!$D$41)+(Q1174*'UNIT VALUES'!$D$42)+(R1174*'UNIT VALUES'!$D$43),IF(C1174="66",(Q1174*'UNIT VALUES'!$D$31)+(T1174*'UNIT VALUES'!$D$33)+(R1174*'UNIT VALUES'!$D$34),(Q1174*'UNIT VALUES'!$D$31)+(T1174*'UNIT VALUES'!$D$32)+(R1174*'UNIT VALUES'!$D$34)))</f>
        <v>1981411.5844287428</v>
      </c>
      <c r="W1174" s="25">
        <f t="shared" si="37"/>
        <v>1981412</v>
      </c>
      <c r="X1174" s="30">
        <f>ROUND(IF(C1174="22", W1174*'UNIT VALUES'!$D$44, W1174*'UNIT VALUES'!$D$36), 0)</f>
        <v>1732152</v>
      </c>
      <c r="Y1174" s="168">
        <f>ROUND(IF(C1174="22", IF(U1174&gt;V1174,O1174*'UNIT VALUES'!$D$38*'UNIT VALUES'!$D$44,O1174*'UNIT VALUES'!$D$41*'UNIT VALUES'!$D$44),IF(U1174&gt;V1174, O1174*'UNIT VALUES'!$D$28*'UNIT VALUES'!$D$36,0)), 0)</f>
        <v>0</v>
      </c>
      <c r="Z1174" s="168">
        <f>ROUND(IF(C1174="22", IF(U1174&gt;V1174,Q1174*'UNIT VALUES'!$D$39*'UNIT VALUES'!$D$44,Q1174*'UNIT VALUES'!$D$42*'UNIT VALUES'!$D$44), IF(U1174&gt;V1174, Q1174*'UNIT VALUES'!$D$29*'UNIT VALUES'!$D$36, Q1174*'UNIT VALUES'!$D$31*'UNIT VALUES'!$D$36)),0)</f>
        <v>300471</v>
      </c>
      <c r="AA1174" s="168">
        <f>ROUND(IF(C1174="22", IF(U1174&gt;V1174,0,R1174*'UNIT VALUES'!$D$43*'UNIT VALUES'!$D$44),IF(CALCS!U1174&gt;CALCS!V1174,0,CALCS!R1174*'UNIT VALUES'!$D$34*'UNIT VALUES'!$D$36)), 0)</f>
        <v>838853</v>
      </c>
      <c r="AB1174" s="168">
        <f>ROUND(IF(C1174="22",IF(U1174&gt;V1174,S1174*'UNIT VALUES'!$D$40*'UNIT VALUES'!$D$44,0),IF(U1174&gt;V1174,S1174*'UNIT VALUES'!$D$30*'UNIT VALUES'!$D$36)), 0)</f>
        <v>0</v>
      </c>
      <c r="AC1174" s="168">
        <f>ROUND(IF(U1174&gt;V1174,0,IF(T1174&gt;1, IF(C1174="66", T1174*'UNIT VALUES'!$D$33*'UNIT VALUES'!$D$36,T1174*'UNIT VALUES'!$D$32*'UNIT VALUES'!$D$36),0)),0)</f>
        <v>592827</v>
      </c>
      <c r="AD1174" t="str">
        <f t="shared" si="38"/>
        <v>511320</v>
      </c>
    </row>
    <row r="1175" spans="1:30" x14ac:dyDescent="0.25">
      <c r="A1175" s="176" t="s">
        <v>6902</v>
      </c>
      <c r="B1175" s="176" t="s">
        <v>3015</v>
      </c>
      <c r="C1175" s="176" t="s">
        <v>47</v>
      </c>
      <c r="D1175" s="176" t="s">
        <v>48</v>
      </c>
      <c r="E1175" s="176" t="s">
        <v>27</v>
      </c>
      <c r="F1175" s="176" t="s">
        <v>3071</v>
      </c>
      <c r="G1175" s="176" t="s">
        <v>3072</v>
      </c>
      <c r="H1175" s="176" t="s">
        <v>23</v>
      </c>
      <c r="I1175" s="176" t="s">
        <v>3073</v>
      </c>
      <c r="J1175" s="176" t="s">
        <v>3028</v>
      </c>
      <c r="K1175" s="176" t="s">
        <v>853</v>
      </c>
      <c r="L1175" s="176" t="s">
        <v>1022</v>
      </c>
      <c r="M1175" s="177">
        <v>47621</v>
      </c>
      <c r="N1175" s="177">
        <v>47621</v>
      </c>
      <c r="O1175" s="177">
        <v>89273</v>
      </c>
      <c r="P1175" s="177">
        <v>0</v>
      </c>
      <c r="Q1175" s="177">
        <v>9835</v>
      </c>
      <c r="R1175" s="177">
        <v>3086</v>
      </c>
      <c r="S1175" s="177">
        <v>447</v>
      </c>
      <c r="T1175" s="24">
        <f>IF(P1175&gt;0, ROUND(IF(IF(OR(C1175="51", C1175="52", C1175="66"), (L1175*'UNIT VALUES'!$C$26)-CALCS!P1175,0)&gt;0, IF(OR(C1175="51", C1175="52", C1175="66"), (L1175*'UNIT VALUES'!$C$26)-CALCS!P1175,0), 0), 0), ROUND(IF(IF(OR(C1175="51", C1175="52", C1175="66"), (L1175*'UNIT VALUES'!$C$26)-CALCS!O1175,0)&gt;0, IF(OR(C1175="51", C1175="52", C1175="66"), (L1175*'UNIT VALUES'!$C$26)-CALCS!O1175,0), 0), 0))</f>
        <v>0</v>
      </c>
      <c r="U1175" s="25">
        <f>IF(C1175="22", (O1175*'UNIT VALUES'!$D$38)+(Q1175*'UNIT VALUES'!$D$39)+(S1175*'UNIT VALUES'!$D$40), (O1175*'UNIT VALUES'!$D$28)+(Q1175*'UNIT VALUES'!$D$29)+(S1175*'UNIT VALUES'!$D$30))</f>
        <v>533284.92445143394</v>
      </c>
      <c r="V1175" s="25">
        <f>IF(C1175="22",(O1175*'UNIT VALUES'!$D$41)+(Q1175*'UNIT VALUES'!$D$42)+(R1175*'UNIT VALUES'!$D$43),IF(C1175="66",(Q1175*'UNIT VALUES'!$D$31)+(T1175*'UNIT VALUES'!$D$33)+(R1175*'UNIT VALUES'!$D$34),(Q1175*'UNIT VALUES'!$D$31)+(T1175*'UNIT VALUES'!$D$32)+(R1175*'UNIT VALUES'!$D$34)))</f>
        <v>417426.62896791793</v>
      </c>
      <c r="W1175" s="25">
        <f t="shared" si="37"/>
        <v>533285</v>
      </c>
      <c r="X1175" s="30">
        <f>ROUND(IF(C1175="22", W1175*'UNIT VALUES'!$D$44, W1175*'UNIT VALUES'!$D$36), 0)</f>
        <v>466198</v>
      </c>
      <c r="Y1175" s="168">
        <f>ROUND(IF(C1175="22", IF(U1175&gt;V1175,O1175*'UNIT VALUES'!$D$38*'UNIT VALUES'!$D$44,O1175*'UNIT VALUES'!$D$41*'UNIT VALUES'!$D$44),IF(U1175&gt;V1175, O1175*'UNIT VALUES'!$D$28*'UNIT VALUES'!$D$36,0)), 0)</f>
        <v>162314</v>
      </c>
      <c r="Z1175" s="168">
        <f>ROUND(IF(C1175="22", IF(U1175&gt;V1175,Q1175*'UNIT VALUES'!$D$39*'UNIT VALUES'!$D$44,Q1175*'UNIT VALUES'!$D$42*'UNIT VALUES'!$D$44), IF(U1175&gt;V1175, Q1175*'UNIT VALUES'!$D$29*'UNIT VALUES'!$D$36, Q1175*'UNIT VALUES'!$D$31*'UNIT VALUES'!$D$36)),0)</f>
        <v>240091</v>
      </c>
      <c r="AA1175" s="168">
        <f>ROUND(IF(C1175="22", IF(U1175&gt;V1175,0,R1175*'UNIT VALUES'!$D$43*'UNIT VALUES'!$D$44),IF(CALCS!U1175&gt;CALCS!V1175,0,CALCS!R1175*'UNIT VALUES'!$D$34*'UNIT VALUES'!$D$36)), 0)</f>
        <v>0</v>
      </c>
      <c r="AB1175" s="168">
        <f>ROUND(IF(C1175="22",IF(U1175&gt;V1175,S1175*'UNIT VALUES'!$D$40*'UNIT VALUES'!$D$44,0),IF(U1175&gt;V1175,S1175*'UNIT VALUES'!$D$30*'UNIT VALUES'!$D$36)), 0)</f>
        <v>63793</v>
      </c>
      <c r="AC1175" s="168">
        <f>ROUND(IF(U1175&gt;V1175,0,IF(T1175&gt;1, IF(C1175="66", T1175*'UNIT VALUES'!$D$33*'UNIT VALUES'!$D$36,T1175*'UNIT VALUES'!$D$32*'UNIT VALUES'!$D$36),0)),0)</f>
        <v>0</v>
      </c>
      <c r="AD1175" t="str">
        <f t="shared" si="38"/>
        <v>511488</v>
      </c>
    </row>
    <row r="1176" spans="1:30" x14ac:dyDescent="0.25">
      <c r="A1176" s="176" t="s">
        <v>6903</v>
      </c>
      <c r="B1176" s="176" t="s">
        <v>3015</v>
      </c>
      <c r="C1176" s="176" t="s">
        <v>27</v>
      </c>
      <c r="D1176" s="176" t="s">
        <v>28</v>
      </c>
      <c r="E1176" s="176" t="s">
        <v>27</v>
      </c>
      <c r="F1176" s="176" t="s">
        <v>3075</v>
      </c>
      <c r="G1176" s="176" t="s">
        <v>3076</v>
      </c>
      <c r="H1176" s="176" t="s">
        <v>23</v>
      </c>
      <c r="I1176" s="176" t="s">
        <v>1700</v>
      </c>
      <c r="J1176" s="176" t="s">
        <v>3028</v>
      </c>
      <c r="K1176" s="176" t="s">
        <v>853</v>
      </c>
      <c r="L1176" s="176" t="s">
        <v>6904</v>
      </c>
      <c r="M1176" s="177">
        <v>262199</v>
      </c>
      <c r="N1176" s="177">
        <v>262199</v>
      </c>
      <c r="O1176" s="177">
        <v>452602</v>
      </c>
      <c r="P1176" s="177">
        <v>0</v>
      </c>
      <c r="Q1176" s="177">
        <v>36267</v>
      </c>
      <c r="R1176" s="177">
        <v>2131</v>
      </c>
      <c r="S1176" s="177">
        <v>2049</v>
      </c>
      <c r="T1176" s="24">
        <f>IF(P1176&gt;0, ROUND(IF(IF(OR(C1176="51", C1176="52", C1176="66"), (L1176*'UNIT VALUES'!$C$26)-CALCS!P1176,0)&gt;0, IF(OR(C1176="51", C1176="52", C1176="66"), (L1176*'UNIT VALUES'!$C$26)-CALCS!P1176,0), 0), 0), ROUND(IF(IF(OR(C1176="51", C1176="52", C1176="66"), (L1176*'UNIT VALUES'!$C$26)-CALCS!O1176,0)&gt;0, IF(OR(C1176="51", C1176="52", C1176="66"), (L1176*'UNIT VALUES'!$C$26)-CALCS!O1176,0), 0), 0))</f>
        <v>0</v>
      </c>
      <c r="U1176" s="25">
        <f>IF(C1176="22", (O1176*'UNIT VALUES'!$D$38)+(Q1176*'UNIT VALUES'!$D$39)+(S1176*'UNIT VALUES'!$D$40), (O1176*'UNIT VALUES'!$D$28)+(Q1176*'UNIT VALUES'!$D$29)+(S1176*'UNIT VALUES'!$D$30))</f>
        <v>2288578.3512572823</v>
      </c>
      <c r="V1176" s="25">
        <f>IF(C1176="22",(O1176*'UNIT VALUES'!$D$41)+(Q1176*'UNIT VALUES'!$D$42)+(R1176*'UNIT VALUES'!$D$43),IF(C1176="66",(Q1176*'UNIT VALUES'!$D$31)+(T1176*'UNIT VALUES'!$D$33)+(R1176*'UNIT VALUES'!$D$34),(Q1176*'UNIT VALUES'!$D$31)+(T1176*'UNIT VALUES'!$D$32)+(R1176*'UNIT VALUES'!$D$34)))</f>
        <v>782108.7895712991</v>
      </c>
      <c r="W1176" s="25">
        <f t="shared" si="37"/>
        <v>2288578</v>
      </c>
      <c r="X1176" s="30">
        <f>ROUND(IF(C1176="22", W1176*'UNIT VALUES'!$D$44, W1176*'UNIT VALUES'!$D$36), 0)</f>
        <v>2000676</v>
      </c>
      <c r="Y1176" s="168">
        <f>ROUND(IF(C1176="22", IF(U1176&gt;V1176,O1176*'UNIT VALUES'!$D$38*'UNIT VALUES'!$D$44,O1176*'UNIT VALUES'!$D$41*'UNIT VALUES'!$D$44),IF(U1176&gt;V1176, O1176*'UNIT VALUES'!$D$28*'UNIT VALUES'!$D$36,0)), 0)</f>
        <v>822911</v>
      </c>
      <c r="Z1176" s="168">
        <f>ROUND(IF(C1176="22", IF(U1176&gt;V1176,Q1176*'UNIT VALUES'!$D$39*'UNIT VALUES'!$D$44,Q1176*'UNIT VALUES'!$D$42*'UNIT VALUES'!$D$44), IF(U1176&gt;V1176, Q1176*'UNIT VALUES'!$D$29*'UNIT VALUES'!$D$36, Q1176*'UNIT VALUES'!$D$31*'UNIT VALUES'!$D$36)),0)</f>
        <v>885346</v>
      </c>
      <c r="AA1176" s="168">
        <f>ROUND(IF(C1176="22", IF(U1176&gt;V1176,0,R1176*'UNIT VALUES'!$D$43*'UNIT VALUES'!$D$44),IF(CALCS!U1176&gt;CALCS!V1176,0,CALCS!R1176*'UNIT VALUES'!$D$34*'UNIT VALUES'!$D$36)), 0)</f>
        <v>0</v>
      </c>
      <c r="AB1176" s="168">
        <f>ROUND(IF(C1176="22",IF(U1176&gt;V1176,S1176*'UNIT VALUES'!$D$40*'UNIT VALUES'!$D$44,0),IF(U1176&gt;V1176,S1176*'UNIT VALUES'!$D$30*'UNIT VALUES'!$D$36)), 0)</f>
        <v>292419</v>
      </c>
      <c r="AC1176" s="168">
        <f>ROUND(IF(U1176&gt;V1176,0,IF(T1176&gt;1, IF(C1176="66", T1176*'UNIT VALUES'!$D$33*'UNIT VALUES'!$D$36,T1176*'UNIT VALUES'!$D$32*'UNIT VALUES'!$D$36),0)),0)</f>
        <v>0</v>
      </c>
      <c r="AD1176" t="str">
        <f t="shared" si="38"/>
        <v>511590</v>
      </c>
    </row>
    <row r="1177" spans="1:30" x14ac:dyDescent="0.25">
      <c r="A1177" s="176" t="s">
        <v>6905</v>
      </c>
      <c r="B1177" s="176" t="s">
        <v>3015</v>
      </c>
      <c r="C1177" s="176" t="s">
        <v>27</v>
      </c>
      <c r="D1177" s="176" t="s">
        <v>28</v>
      </c>
      <c r="E1177" s="176" t="s">
        <v>27</v>
      </c>
      <c r="F1177" s="176" t="s">
        <v>4671</v>
      </c>
      <c r="G1177" s="176" t="s">
        <v>4672</v>
      </c>
      <c r="H1177" s="176" t="s">
        <v>23</v>
      </c>
      <c r="I1177" s="176" t="s">
        <v>4673</v>
      </c>
      <c r="J1177" s="176" t="s">
        <v>4674</v>
      </c>
      <c r="K1177" s="176" t="s">
        <v>853</v>
      </c>
      <c r="L1177" s="176" t="s">
        <v>6906</v>
      </c>
      <c r="M1177" s="177">
        <v>0</v>
      </c>
      <c r="N1177" s="177">
        <v>0</v>
      </c>
      <c r="O1177" s="177">
        <v>21887</v>
      </c>
      <c r="P1177" s="177">
        <v>0</v>
      </c>
      <c r="Q1177" s="177">
        <v>3796</v>
      </c>
      <c r="R1177" s="177">
        <v>1480</v>
      </c>
      <c r="S1177" s="177">
        <v>229</v>
      </c>
      <c r="T1177" s="24">
        <f>IF(P1177&gt;0, ROUND(IF(IF(OR(C1177="51", C1177="52", C1177="66"), (L1177*'UNIT VALUES'!$C$26)-CALCS!P1177,0)&gt;0, IF(OR(C1177="51", C1177="52", C1177="66"), (L1177*'UNIT VALUES'!$C$26)-CALCS!P1177,0), 0), 0), ROUND(IF(IF(OR(C1177="51", C1177="52", C1177="66"), (L1177*'UNIT VALUES'!$C$26)-CALCS!O1177,0)&gt;0, IF(OR(C1177="51", C1177="52", C1177="66"), (L1177*'UNIT VALUES'!$C$26)-CALCS!O1177,0), 0), 0))</f>
        <v>2906</v>
      </c>
      <c r="U1177" s="25">
        <f>IF(C1177="22", (O1177*'UNIT VALUES'!$D$38)+(Q1177*'UNIT VALUES'!$D$39)+(S1177*'UNIT VALUES'!$D$40), (O1177*'UNIT VALUES'!$D$28)+(Q1177*'UNIT VALUES'!$D$29)+(S1177*'UNIT VALUES'!$D$30))</f>
        <v>188907.82747571415</v>
      </c>
      <c r="V1177" s="25">
        <f>IF(C1177="22",(O1177*'UNIT VALUES'!$D$41)+(Q1177*'UNIT VALUES'!$D$42)+(R1177*'UNIT VALUES'!$D$43),IF(C1177="66",(Q1177*'UNIT VALUES'!$D$31)+(T1177*'UNIT VALUES'!$D$33)+(R1177*'UNIT VALUES'!$D$34),(Q1177*'UNIT VALUES'!$D$31)+(T1177*'UNIT VALUES'!$D$32)+(R1177*'UNIT VALUES'!$D$34)))</f>
        <v>221425.83837598626</v>
      </c>
      <c r="W1177" s="25">
        <f t="shared" si="37"/>
        <v>221426</v>
      </c>
      <c r="X1177" s="30">
        <f>ROUND(IF(C1177="22", W1177*'UNIT VALUES'!$D$44, W1177*'UNIT VALUES'!$D$36), 0)</f>
        <v>193571</v>
      </c>
      <c r="Y1177" s="168">
        <f>ROUND(IF(C1177="22", IF(U1177&gt;V1177,O1177*'UNIT VALUES'!$D$38*'UNIT VALUES'!$D$44,O1177*'UNIT VALUES'!$D$41*'UNIT VALUES'!$D$44),IF(U1177&gt;V1177, O1177*'UNIT VALUES'!$D$28*'UNIT VALUES'!$D$36,0)), 0)</f>
        <v>0</v>
      </c>
      <c r="Z1177" s="168">
        <f>ROUND(IF(C1177="22", IF(U1177&gt;V1177,Q1177*'UNIT VALUES'!$D$39*'UNIT VALUES'!$D$44,Q1177*'UNIT VALUES'!$D$42*'UNIT VALUES'!$D$44), IF(U1177&gt;V1177, Q1177*'UNIT VALUES'!$D$29*'UNIT VALUES'!$D$36, Q1177*'UNIT VALUES'!$D$31*'UNIT VALUES'!$D$36)),0)</f>
        <v>55601</v>
      </c>
      <c r="AA1177" s="168">
        <f>ROUND(IF(C1177="22", IF(U1177&gt;V1177,0,R1177*'UNIT VALUES'!$D$43*'UNIT VALUES'!$D$44),IF(CALCS!U1177&gt;CALCS!V1177,0,CALCS!R1177*'UNIT VALUES'!$D$34*'UNIT VALUES'!$D$36)), 0)</f>
        <v>105921</v>
      </c>
      <c r="AB1177" s="168">
        <f>ROUND(IF(C1177="22",IF(U1177&gt;V1177,S1177*'UNIT VALUES'!$D$40*'UNIT VALUES'!$D$44,0),IF(U1177&gt;V1177,S1177*'UNIT VALUES'!$D$30*'UNIT VALUES'!$D$36)), 0)</f>
        <v>0</v>
      </c>
      <c r="AC1177" s="168">
        <f>ROUND(IF(U1177&gt;V1177,0,IF(T1177&gt;1, IF(C1177="66", T1177*'UNIT VALUES'!$D$33*'UNIT VALUES'!$D$36,T1177*'UNIT VALUES'!$D$32*'UNIT VALUES'!$D$36),0)),0)</f>
        <v>32049</v>
      </c>
      <c r="AD1177" t="str">
        <f t="shared" si="38"/>
        <v>511632</v>
      </c>
    </row>
    <row r="1178" spans="1:30" x14ac:dyDescent="0.25">
      <c r="A1178" s="176" t="s">
        <v>6907</v>
      </c>
      <c r="B1178" s="176" t="s">
        <v>3015</v>
      </c>
      <c r="C1178" s="176" t="s">
        <v>27</v>
      </c>
      <c r="D1178" s="176" t="s">
        <v>28</v>
      </c>
      <c r="E1178" s="176" t="s">
        <v>27</v>
      </c>
      <c r="F1178" s="176" t="s">
        <v>1668</v>
      </c>
      <c r="G1178" s="176" t="s">
        <v>3078</v>
      </c>
      <c r="H1178" s="176" t="s">
        <v>23</v>
      </c>
      <c r="I1178" s="176" t="s">
        <v>3079</v>
      </c>
      <c r="J1178" s="176" t="s">
        <v>3080</v>
      </c>
      <c r="K1178" s="176" t="s">
        <v>853</v>
      </c>
      <c r="L1178" s="176" t="s">
        <v>6908</v>
      </c>
      <c r="M1178" s="177">
        <v>0</v>
      </c>
      <c r="N1178" s="177">
        <v>0</v>
      </c>
      <c r="O1178" s="177">
        <v>27516</v>
      </c>
      <c r="P1178" s="177">
        <v>0</v>
      </c>
      <c r="Q1178" s="177">
        <v>4200</v>
      </c>
      <c r="R1178" s="177">
        <v>2369</v>
      </c>
      <c r="S1178" s="177">
        <v>448</v>
      </c>
      <c r="T1178" s="24">
        <f>IF(P1178&gt;0, ROUND(IF(IF(OR(C1178="51", C1178="52", C1178="66"), (L1178*'UNIT VALUES'!$C$26)-CALCS!P1178,0)&gt;0, IF(OR(C1178="51", C1178="52", C1178="66"), (L1178*'UNIT VALUES'!$C$26)-CALCS!P1178,0), 0), 0), ROUND(IF(IF(OR(C1178="51", C1178="52", C1178="66"), (L1178*'UNIT VALUES'!$C$26)-CALCS!O1178,0)&gt;0, IF(OR(C1178="51", C1178="52", C1178="66"), (L1178*'UNIT VALUES'!$C$26)-CALCS!O1178,0), 0), 0))</f>
        <v>0</v>
      </c>
      <c r="U1178" s="25">
        <f>IF(C1178="22", (O1178*'UNIT VALUES'!$D$38)+(Q1178*'UNIT VALUES'!$D$39)+(S1178*'UNIT VALUES'!$D$40), (O1178*'UNIT VALUES'!$D$28)+(Q1178*'UNIT VALUES'!$D$29)+(S1178*'UNIT VALUES'!$D$30))</f>
        <v>247648.47444110468</v>
      </c>
      <c r="V1178" s="25">
        <f>IF(C1178="22",(O1178*'UNIT VALUES'!$D$41)+(Q1178*'UNIT VALUES'!$D$42)+(R1178*'UNIT VALUES'!$D$43),IF(C1178="66",(Q1178*'UNIT VALUES'!$D$31)+(T1178*'UNIT VALUES'!$D$33)+(R1178*'UNIT VALUES'!$D$34),(Q1178*'UNIT VALUES'!$D$31)+(T1178*'UNIT VALUES'!$D$32)+(R1178*'UNIT VALUES'!$D$34)))</f>
        <v>264314.00333577057</v>
      </c>
      <c r="W1178" s="25">
        <f t="shared" si="37"/>
        <v>264314</v>
      </c>
      <c r="X1178" s="30">
        <f>ROUND(IF(C1178="22", W1178*'UNIT VALUES'!$D$44, W1178*'UNIT VALUES'!$D$36), 0)</f>
        <v>231063</v>
      </c>
      <c r="Y1178" s="168">
        <f>ROUND(IF(C1178="22", IF(U1178&gt;V1178,O1178*'UNIT VALUES'!$D$38*'UNIT VALUES'!$D$44,O1178*'UNIT VALUES'!$D$41*'UNIT VALUES'!$D$44),IF(U1178&gt;V1178, O1178*'UNIT VALUES'!$D$28*'UNIT VALUES'!$D$36,0)), 0)</f>
        <v>0</v>
      </c>
      <c r="Z1178" s="168">
        <f>ROUND(IF(C1178="22", IF(U1178&gt;V1178,Q1178*'UNIT VALUES'!$D$39*'UNIT VALUES'!$D$44,Q1178*'UNIT VALUES'!$D$42*'UNIT VALUES'!$D$44), IF(U1178&gt;V1178, Q1178*'UNIT VALUES'!$D$29*'UNIT VALUES'!$D$36, Q1178*'UNIT VALUES'!$D$31*'UNIT VALUES'!$D$36)),0)</f>
        <v>61518</v>
      </c>
      <c r="AA1178" s="168">
        <f>ROUND(IF(C1178="22", IF(U1178&gt;V1178,0,R1178*'UNIT VALUES'!$D$43*'UNIT VALUES'!$D$44),IF(CALCS!U1178&gt;CALCS!V1178,0,CALCS!R1178*'UNIT VALUES'!$D$34*'UNIT VALUES'!$D$36)), 0)</f>
        <v>169545</v>
      </c>
      <c r="AB1178" s="168">
        <f>ROUND(IF(C1178="22",IF(U1178&gt;V1178,S1178*'UNIT VALUES'!$D$40*'UNIT VALUES'!$D$44,0),IF(U1178&gt;V1178,S1178*'UNIT VALUES'!$D$30*'UNIT VALUES'!$D$36)), 0)</f>
        <v>0</v>
      </c>
      <c r="AC1178" s="168">
        <f>ROUND(IF(U1178&gt;V1178,0,IF(T1178&gt;1, IF(C1178="66", T1178*'UNIT VALUES'!$D$33*'UNIT VALUES'!$D$36,T1178*'UNIT VALUES'!$D$32*'UNIT VALUES'!$D$36),0)),0)</f>
        <v>0</v>
      </c>
      <c r="AD1178" t="str">
        <f t="shared" si="38"/>
        <v>511674</v>
      </c>
    </row>
    <row r="1179" spans="1:30" x14ac:dyDescent="0.25">
      <c r="A1179" s="176" t="s">
        <v>6909</v>
      </c>
      <c r="B1179" s="176" t="s">
        <v>3015</v>
      </c>
      <c r="C1179" s="176" t="s">
        <v>99</v>
      </c>
      <c r="D1179" s="176" t="s">
        <v>100</v>
      </c>
      <c r="E1179" s="176" t="s">
        <v>27</v>
      </c>
      <c r="F1179" s="176" t="s">
        <v>219</v>
      </c>
      <c r="G1179" s="176" t="s">
        <v>170</v>
      </c>
      <c r="H1179" s="176" t="s">
        <v>23</v>
      </c>
      <c r="I1179" s="176" t="s">
        <v>23</v>
      </c>
      <c r="J1179" s="176" t="s">
        <v>914</v>
      </c>
      <c r="K1179" s="176" t="s">
        <v>3330</v>
      </c>
      <c r="L1179" s="176" t="s">
        <v>6910</v>
      </c>
      <c r="M1179" s="177">
        <v>162184</v>
      </c>
      <c r="N1179" s="177">
        <v>162114</v>
      </c>
      <c r="O1179" s="177">
        <v>244064</v>
      </c>
      <c r="P1179" s="177">
        <v>0</v>
      </c>
      <c r="Q1179" s="177">
        <v>20357</v>
      </c>
      <c r="R1179" s="177">
        <v>10667</v>
      </c>
      <c r="S1179" s="177">
        <v>2320</v>
      </c>
      <c r="T1179" s="24">
        <f>IF(P1179&gt;0, ROUND(IF(IF(OR(C1179="51", C1179="52", C1179="66"), (L1179*'UNIT VALUES'!$C$26)-CALCS!P1179,0)&gt;0, IF(OR(C1179="51", C1179="52", C1179="66"), (L1179*'UNIT VALUES'!$C$26)-CALCS!P1179,0), 0), 0), ROUND(IF(IF(OR(C1179="51", C1179="52", C1179="66"), (L1179*'UNIT VALUES'!$C$26)-CALCS!O1179,0)&gt;0, IF(OR(C1179="51", C1179="52", C1179="66"), (L1179*'UNIT VALUES'!$C$26)-CALCS!O1179,0), 0), 0))</f>
        <v>30178</v>
      </c>
      <c r="U1179" s="25">
        <f>IF(C1179="22", (O1179*'UNIT VALUES'!$D$38)+(Q1179*'UNIT VALUES'!$D$39)+(S1179*'UNIT VALUES'!$D$40), (O1179*'UNIT VALUES'!$D$28)+(Q1179*'UNIT VALUES'!$D$29)+(S1179*'UNIT VALUES'!$D$30))</f>
        <v>1454814.041540975</v>
      </c>
      <c r="V1179" s="25">
        <f>IF(C1179="22",(O1179*'UNIT VALUES'!$D$41)+(Q1179*'UNIT VALUES'!$D$42)+(R1179*'UNIT VALUES'!$D$43),IF(C1179="66",(Q1179*'UNIT VALUES'!$D$31)+(T1179*'UNIT VALUES'!$D$33)+(R1179*'UNIT VALUES'!$D$34),(Q1179*'UNIT VALUES'!$D$31)+(T1179*'UNIT VALUES'!$D$32)+(R1179*'UNIT VALUES'!$D$34)))</f>
        <v>1559384.3362460036</v>
      </c>
      <c r="W1179" s="25">
        <f t="shared" si="37"/>
        <v>1559384</v>
      </c>
      <c r="X1179" s="30">
        <f>ROUND(IF(C1179="22", W1179*'UNIT VALUES'!$D$44, W1179*'UNIT VALUES'!$D$36), 0)</f>
        <v>1363214</v>
      </c>
      <c r="Y1179" s="168">
        <f>ROUND(IF(C1179="22", IF(U1179&gt;V1179,O1179*'UNIT VALUES'!$D$38*'UNIT VALUES'!$D$44,O1179*'UNIT VALUES'!$D$41*'UNIT VALUES'!$D$44),IF(U1179&gt;V1179, O1179*'UNIT VALUES'!$D$28*'UNIT VALUES'!$D$36,0)), 0)</f>
        <v>0</v>
      </c>
      <c r="Z1179" s="168">
        <f>ROUND(IF(C1179="22", IF(U1179&gt;V1179,Q1179*'UNIT VALUES'!$D$39*'UNIT VALUES'!$D$44,Q1179*'UNIT VALUES'!$D$42*'UNIT VALUES'!$D$44), IF(U1179&gt;V1179, Q1179*'UNIT VALUES'!$D$29*'UNIT VALUES'!$D$36, Q1179*'UNIT VALUES'!$D$31*'UNIT VALUES'!$D$36)),0)</f>
        <v>298172</v>
      </c>
      <c r="AA1179" s="168">
        <f>ROUND(IF(C1179="22", IF(U1179&gt;V1179,0,R1179*'UNIT VALUES'!$D$43*'UNIT VALUES'!$D$44),IF(CALCS!U1179&gt;CALCS!V1179,0,CALCS!R1179*'UNIT VALUES'!$D$34*'UNIT VALUES'!$D$36)), 0)</f>
        <v>763420</v>
      </c>
      <c r="AB1179" s="168">
        <f>ROUND(IF(C1179="22",IF(U1179&gt;V1179,S1179*'UNIT VALUES'!$D$40*'UNIT VALUES'!$D$44,0),IF(U1179&gt;V1179,S1179*'UNIT VALUES'!$D$30*'UNIT VALUES'!$D$36)), 0)</f>
        <v>0</v>
      </c>
      <c r="AC1179" s="168">
        <f>ROUND(IF(U1179&gt;V1179,0,IF(T1179&gt;1, IF(C1179="66", T1179*'UNIT VALUES'!$D$33*'UNIT VALUES'!$D$36,T1179*'UNIT VALUES'!$D$32*'UNIT VALUES'!$D$36),0)),0)</f>
        <v>301623</v>
      </c>
      <c r="AD1179" t="str">
        <f t="shared" si="38"/>
        <v>519013</v>
      </c>
    </row>
    <row r="1180" spans="1:30" x14ac:dyDescent="0.25">
      <c r="A1180" s="176" t="s">
        <v>6911</v>
      </c>
      <c r="B1180" s="176" t="s">
        <v>3015</v>
      </c>
      <c r="C1180" s="176" t="s">
        <v>99</v>
      </c>
      <c r="D1180" s="176" t="s">
        <v>100</v>
      </c>
      <c r="E1180" s="176" t="s">
        <v>27</v>
      </c>
      <c r="F1180" s="176" t="s">
        <v>753</v>
      </c>
      <c r="G1180" s="176" t="s">
        <v>754</v>
      </c>
      <c r="H1180" s="176" t="s">
        <v>23</v>
      </c>
      <c r="I1180" s="176" t="s">
        <v>23</v>
      </c>
      <c r="J1180" s="176" t="s">
        <v>3035</v>
      </c>
      <c r="K1180" s="176" t="s">
        <v>853</v>
      </c>
      <c r="L1180" s="176" t="s">
        <v>6912</v>
      </c>
      <c r="M1180" s="177">
        <v>141372</v>
      </c>
      <c r="N1180" s="177">
        <v>32602</v>
      </c>
      <c r="O1180" s="177">
        <v>339009</v>
      </c>
      <c r="P1180" s="177">
        <v>0</v>
      </c>
      <c r="Q1180" s="177">
        <v>24002</v>
      </c>
      <c r="R1180" s="177">
        <v>2105</v>
      </c>
      <c r="S1180" s="177">
        <v>1315</v>
      </c>
      <c r="T1180" s="24">
        <f>IF(P1180&gt;0, ROUND(IF(IF(OR(C1180="51", C1180="52", C1180="66"), (L1180*'UNIT VALUES'!$C$26)-CALCS!P1180,0)&gt;0, IF(OR(C1180="51", C1180="52", C1180="66"), (L1180*'UNIT VALUES'!$C$26)-CALCS!P1180,0), 0), 0), ROUND(IF(IF(OR(C1180="51", C1180="52", C1180="66"), (L1180*'UNIT VALUES'!$C$26)-CALCS!O1180,0)&gt;0, IF(OR(C1180="51", C1180="52", C1180="66"), (L1180*'UNIT VALUES'!$C$26)-CALCS!O1180,0), 0), 0))</f>
        <v>0</v>
      </c>
      <c r="U1180" s="25">
        <f>IF(C1180="22", (O1180*'UNIT VALUES'!$D$38)+(Q1180*'UNIT VALUES'!$D$39)+(S1180*'UNIT VALUES'!$D$40), (O1180*'UNIT VALUES'!$D$28)+(Q1180*'UNIT VALUES'!$D$29)+(S1180*'UNIT VALUES'!$D$30))</f>
        <v>1590002.2179368269</v>
      </c>
      <c r="V1180" s="25">
        <f>IF(C1180="22",(O1180*'UNIT VALUES'!$D$41)+(Q1180*'UNIT VALUES'!$D$42)+(R1180*'UNIT VALUES'!$D$43),IF(C1180="66",(Q1180*'UNIT VALUES'!$D$31)+(T1180*'UNIT VALUES'!$D$33)+(R1180*'UNIT VALUES'!$D$34),(Q1180*'UNIT VALUES'!$D$31)+(T1180*'UNIT VALUES'!$D$32)+(R1180*'UNIT VALUES'!$D$34)))</f>
        <v>574481.46721876739</v>
      </c>
      <c r="W1180" s="25">
        <f t="shared" si="37"/>
        <v>1590002</v>
      </c>
      <c r="X1180" s="30">
        <f>ROUND(IF(C1180="22", W1180*'UNIT VALUES'!$D$44, W1180*'UNIT VALUES'!$D$36), 0)</f>
        <v>1389981</v>
      </c>
      <c r="Y1180" s="168">
        <f>ROUND(IF(C1180="22", IF(U1180&gt;V1180,O1180*'UNIT VALUES'!$D$38*'UNIT VALUES'!$D$44,O1180*'UNIT VALUES'!$D$41*'UNIT VALUES'!$D$44),IF(U1180&gt;V1180, O1180*'UNIT VALUES'!$D$28*'UNIT VALUES'!$D$36,0)), 0)</f>
        <v>616379</v>
      </c>
      <c r="Z1180" s="168">
        <f>ROUND(IF(C1180="22", IF(U1180&gt;V1180,Q1180*'UNIT VALUES'!$D$39*'UNIT VALUES'!$D$44,Q1180*'UNIT VALUES'!$D$42*'UNIT VALUES'!$D$44), IF(U1180&gt;V1180, Q1180*'UNIT VALUES'!$D$29*'UNIT VALUES'!$D$36, Q1180*'UNIT VALUES'!$D$31*'UNIT VALUES'!$D$36)),0)</f>
        <v>585934</v>
      </c>
      <c r="AA1180" s="168">
        <f>ROUND(IF(C1180="22", IF(U1180&gt;V1180,0,R1180*'UNIT VALUES'!$D$43*'UNIT VALUES'!$D$44),IF(CALCS!U1180&gt;CALCS!V1180,0,CALCS!R1180*'UNIT VALUES'!$D$34*'UNIT VALUES'!$D$36)), 0)</f>
        <v>0</v>
      </c>
      <c r="AB1180" s="168">
        <f>ROUND(IF(C1180="22",IF(U1180&gt;V1180,S1180*'UNIT VALUES'!$D$40*'UNIT VALUES'!$D$44,0),IF(U1180&gt;V1180,S1180*'UNIT VALUES'!$D$30*'UNIT VALUES'!$D$36)), 0)</f>
        <v>187668</v>
      </c>
      <c r="AC1180" s="168">
        <f>ROUND(IF(U1180&gt;V1180,0,IF(T1180&gt;1, IF(C1180="66", T1180*'UNIT VALUES'!$D$33*'UNIT VALUES'!$D$36,T1180*'UNIT VALUES'!$D$32*'UNIT VALUES'!$D$36),0)),0)</f>
        <v>0</v>
      </c>
      <c r="AD1180" t="str">
        <f t="shared" si="38"/>
        <v>519041</v>
      </c>
    </row>
    <row r="1181" spans="1:30" x14ac:dyDescent="0.25">
      <c r="A1181" s="176" t="s">
        <v>6913</v>
      </c>
      <c r="B1181" s="176" t="s">
        <v>3015</v>
      </c>
      <c r="C1181" s="176" t="s">
        <v>99</v>
      </c>
      <c r="D1181" s="176" t="s">
        <v>100</v>
      </c>
      <c r="E1181" s="176" t="s">
        <v>27</v>
      </c>
      <c r="F1181" s="176" t="s">
        <v>756</v>
      </c>
      <c r="G1181" s="176" t="s">
        <v>236</v>
      </c>
      <c r="H1181" s="176" t="s">
        <v>23</v>
      </c>
      <c r="I1181" s="176" t="s">
        <v>23</v>
      </c>
      <c r="J1181" s="176" t="s">
        <v>914</v>
      </c>
      <c r="K1181" s="176" t="s">
        <v>3330</v>
      </c>
      <c r="L1181" s="176" t="s">
        <v>6914</v>
      </c>
      <c r="M1181" s="177">
        <v>616341</v>
      </c>
      <c r="N1181" s="177">
        <v>616291</v>
      </c>
      <c r="O1181" s="177">
        <v>1162816</v>
      </c>
      <c r="P1181" s="177">
        <v>0</v>
      </c>
      <c r="Q1181" s="177">
        <v>68355</v>
      </c>
      <c r="R1181" s="177">
        <v>4586</v>
      </c>
      <c r="S1181" s="177">
        <v>12551</v>
      </c>
      <c r="T1181" s="24">
        <f>IF(P1181&gt;0, ROUND(IF(IF(OR(C1181="51", C1181="52", C1181="66"), (L1181*'UNIT VALUES'!$C$26)-CALCS!P1181,0)&gt;0, IF(OR(C1181="51", C1181="52", C1181="66"), (L1181*'UNIT VALUES'!$C$26)-CALCS!P1181,0), 0), 0), ROUND(IF(IF(OR(C1181="51", C1181="52", C1181="66"), (L1181*'UNIT VALUES'!$C$26)-CALCS!O1181,0)&gt;0, IF(OR(C1181="51", C1181="52", C1181="66"), (L1181*'UNIT VALUES'!$C$26)-CALCS!O1181,0), 0), 0))</f>
        <v>0</v>
      </c>
      <c r="U1181" s="25">
        <f>IF(C1181="22", (O1181*'UNIT VALUES'!$D$38)+(Q1181*'UNIT VALUES'!$D$39)+(S1181*'UNIT VALUES'!$D$40), (O1181*'UNIT VALUES'!$D$28)+(Q1181*'UNIT VALUES'!$D$29)+(S1181*'UNIT VALUES'!$D$30))</f>
        <v>6376196.1423518173</v>
      </c>
      <c r="V1181" s="25">
        <f>IF(C1181="22",(O1181*'UNIT VALUES'!$D$41)+(Q1181*'UNIT VALUES'!$D$42)+(R1181*'UNIT VALUES'!$D$43),IF(C1181="66",(Q1181*'UNIT VALUES'!$D$31)+(T1181*'UNIT VALUES'!$D$33)+(R1181*'UNIT VALUES'!$D$34),(Q1181*'UNIT VALUES'!$D$31)+(T1181*'UNIT VALUES'!$D$32)+(R1181*'UNIT VALUES'!$D$34)))</f>
        <v>1520723.8571188604</v>
      </c>
      <c r="W1181" s="25">
        <f t="shared" si="37"/>
        <v>6376196</v>
      </c>
      <c r="X1181" s="30">
        <f>ROUND(IF(C1181="22", W1181*'UNIT VALUES'!$D$44, W1181*'UNIT VALUES'!$D$36), 0)</f>
        <v>5574074</v>
      </c>
      <c r="Y1181" s="168">
        <f>ROUND(IF(C1181="22", IF(U1181&gt;V1181,O1181*'UNIT VALUES'!$D$38*'UNIT VALUES'!$D$44,O1181*'UNIT VALUES'!$D$41*'UNIT VALUES'!$D$44),IF(U1181&gt;V1181, O1181*'UNIT VALUES'!$D$28*'UNIT VALUES'!$D$36,0)), 0)</f>
        <v>2114207</v>
      </c>
      <c r="Z1181" s="168">
        <f>ROUND(IF(C1181="22", IF(U1181&gt;V1181,Q1181*'UNIT VALUES'!$D$39*'UNIT VALUES'!$D$44,Q1181*'UNIT VALUES'!$D$42*'UNIT VALUES'!$D$44), IF(U1181&gt;V1181, Q1181*'UNIT VALUES'!$D$29*'UNIT VALUES'!$D$36, Q1181*'UNIT VALUES'!$D$31*'UNIT VALUES'!$D$36)),0)</f>
        <v>1668675</v>
      </c>
      <c r="AA1181" s="168">
        <f>ROUND(IF(C1181="22", IF(U1181&gt;V1181,0,R1181*'UNIT VALUES'!$D$43*'UNIT VALUES'!$D$44),IF(CALCS!U1181&gt;CALCS!V1181,0,CALCS!R1181*'UNIT VALUES'!$D$34*'UNIT VALUES'!$D$36)), 0)</f>
        <v>0</v>
      </c>
      <c r="AB1181" s="168">
        <f>ROUND(IF(C1181="22",IF(U1181&gt;V1181,S1181*'UNIT VALUES'!$D$40*'UNIT VALUES'!$D$44,0),IF(U1181&gt;V1181,S1181*'UNIT VALUES'!$D$30*'UNIT VALUES'!$D$36)), 0)</f>
        <v>1791193</v>
      </c>
      <c r="AC1181" s="168">
        <f>ROUND(IF(U1181&gt;V1181,0,IF(T1181&gt;1, IF(C1181="66", T1181*'UNIT VALUES'!$D$33*'UNIT VALUES'!$D$36,T1181*'UNIT VALUES'!$D$32*'UNIT VALUES'!$D$36),0)),0)</f>
        <v>0</v>
      </c>
      <c r="AD1181" t="str">
        <f t="shared" si="38"/>
        <v>519059</v>
      </c>
    </row>
    <row r="1182" spans="1:30" x14ac:dyDescent="0.25">
      <c r="A1182" s="176" t="s">
        <v>6915</v>
      </c>
      <c r="B1182" s="176" t="s">
        <v>3015</v>
      </c>
      <c r="C1182" s="176" t="s">
        <v>99</v>
      </c>
      <c r="D1182" s="176" t="s">
        <v>100</v>
      </c>
      <c r="E1182" s="176" t="s">
        <v>27</v>
      </c>
      <c r="F1182" s="176" t="s">
        <v>2373</v>
      </c>
      <c r="G1182" s="176" t="s">
        <v>646</v>
      </c>
      <c r="H1182" s="176" t="s">
        <v>23</v>
      </c>
      <c r="I1182" s="176" t="s">
        <v>23</v>
      </c>
      <c r="J1182" s="176" t="s">
        <v>3035</v>
      </c>
      <c r="K1182" s="176" t="s">
        <v>853</v>
      </c>
      <c r="L1182" s="176" t="s">
        <v>6916</v>
      </c>
      <c r="M1182" s="177">
        <v>180735</v>
      </c>
      <c r="N1182" s="177">
        <v>180735</v>
      </c>
      <c r="O1182" s="177">
        <v>326501</v>
      </c>
      <c r="P1182" s="177">
        <v>0</v>
      </c>
      <c r="Q1182" s="177">
        <v>33914</v>
      </c>
      <c r="R1182" s="177">
        <v>3708</v>
      </c>
      <c r="S1182" s="177">
        <v>1900</v>
      </c>
      <c r="T1182" s="24">
        <f>IF(P1182&gt;0, ROUND(IF(IF(OR(C1182="51", C1182="52", C1182="66"), (L1182*'UNIT VALUES'!$C$26)-CALCS!P1182,0)&gt;0, IF(OR(C1182="51", C1182="52", C1182="66"), (L1182*'UNIT VALUES'!$C$26)-CALCS!P1182,0), 0), 0), ROUND(IF(IF(OR(C1182="51", C1182="52", C1182="66"), (L1182*'UNIT VALUES'!$C$26)-CALCS!O1182,0)&gt;0, IF(OR(C1182="51", C1182="52", C1182="66"), (L1182*'UNIT VALUES'!$C$26)-CALCS!O1182,0), 0), 0))</f>
        <v>0</v>
      </c>
      <c r="U1182" s="25">
        <f>IF(C1182="22", (O1182*'UNIT VALUES'!$D$38)+(Q1182*'UNIT VALUES'!$D$39)+(S1182*'UNIT VALUES'!$D$40), (O1182*'UNIT VALUES'!$D$28)+(Q1182*'UNIT VALUES'!$D$29)+(S1182*'UNIT VALUES'!$D$30))</f>
        <v>1936279.8800777239</v>
      </c>
      <c r="V1182" s="25">
        <f>IF(C1182="22",(O1182*'UNIT VALUES'!$D$41)+(Q1182*'UNIT VALUES'!$D$42)+(R1182*'UNIT VALUES'!$D$43),IF(C1182="66",(Q1182*'UNIT VALUES'!$D$31)+(T1182*'UNIT VALUES'!$D$33)+(R1182*'UNIT VALUES'!$D$34),(Q1182*'UNIT VALUES'!$D$31)+(T1182*'UNIT VALUES'!$D$32)+(R1182*'UNIT VALUES'!$D$34)))</f>
        <v>871789.13296592131</v>
      </c>
      <c r="W1182" s="25">
        <f t="shared" si="37"/>
        <v>1936280</v>
      </c>
      <c r="X1182" s="30">
        <f>ROUND(IF(C1182="22", W1182*'UNIT VALUES'!$D$44, W1182*'UNIT VALUES'!$D$36), 0)</f>
        <v>1692697</v>
      </c>
      <c r="Y1182" s="168">
        <f>ROUND(IF(C1182="22", IF(U1182&gt;V1182,O1182*'UNIT VALUES'!$D$38*'UNIT VALUES'!$D$44,O1182*'UNIT VALUES'!$D$41*'UNIT VALUES'!$D$44),IF(U1182&gt;V1182, O1182*'UNIT VALUES'!$D$28*'UNIT VALUES'!$D$36,0)), 0)</f>
        <v>593637</v>
      </c>
      <c r="Z1182" s="168">
        <f>ROUND(IF(C1182="22", IF(U1182&gt;V1182,Q1182*'UNIT VALUES'!$D$39*'UNIT VALUES'!$D$44,Q1182*'UNIT VALUES'!$D$42*'UNIT VALUES'!$D$44), IF(U1182&gt;V1182, Q1182*'UNIT VALUES'!$D$29*'UNIT VALUES'!$D$36, Q1182*'UNIT VALUES'!$D$31*'UNIT VALUES'!$D$36)),0)</f>
        <v>827905</v>
      </c>
      <c r="AA1182" s="168">
        <f>ROUND(IF(C1182="22", IF(U1182&gt;V1182,0,R1182*'UNIT VALUES'!$D$43*'UNIT VALUES'!$D$44),IF(CALCS!U1182&gt;CALCS!V1182,0,CALCS!R1182*'UNIT VALUES'!$D$34*'UNIT VALUES'!$D$36)), 0)</f>
        <v>0</v>
      </c>
      <c r="AB1182" s="168">
        <f>ROUND(IF(C1182="22",IF(U1182&gt;V1182,S1182*'UNIT VALUES'!$D$40*'UNIT VALUES'!$D$44,0),IF(U1182&gt;V1182,S1182*'UNIT VALUES'!$D$30*'UNIT VALUES'!$D$36)), 0)</f>
        <v>271155</v>
      </c>
      <c r="AC1182" s="168">
        <f>ROUND(IF(U1182&gt;V1182,0,IF(T1182&gt;1, IF(C1182="66", T1182*'UNIT VALUES'!$D$33*'UNIT VALUES'!$D$36,T1182*'UNIT VALUES'!$D$32*'UNIT VALUES'!$D$36),0)),0)</f>
        <v>0</v>
      </c>
      <c r="AD1182" t="str">
        <f t="shared" si="38"/>
        <v>519087</v>
      </c>
    </row>
    <row r="1183" spans="1:30" x14ac:dyDescent="0.25">
      <c r="A1183" s="176" t="s">
        <v>6917</v>
      </c>
      <c r="B1183" s="176" t="s">
        <v>3015</v>
      </c>
      <c r="C1183" s="176" t="s">
        <v>99</v>
      </c>
      <c r="D1183" s="176" t="s">
        <v>100</v>
      </c>
      <c r="E1183" s="176" t="s">
        <v>27</v>
      </c>
      <c r="F1183" s="176" t="s">
        <v>3086</v>
      </c>
      <c r="G1183" s="176" t="s">
        <v>560</v>
      </c>
      <c r="H1183" s="176" t="s">
        <v>23</v>
      </c>
      <c r="I1183" s="176" t="s">
        <v>23</v>
      </c>
      <c r="J1183" s="176" t="s">
        <v>914</v>
      </c>
      <c r="K1183" s="176" t="s">
        <v>3330</v>
      </c>
      <c r="L1183" s="176" t="s">
        <v>6918</v>
      </c>
      <c r="M1183" s="177">
        <v>0</v>
      </c>
      <c r="N1183" s="177">
        <v>0</v>
      </c>
      <c r="O1183" s="177">
        <v>385945</v>
      </c>
      <c r="P1183" s="177">
        <v>0</v>
      </c>
      <c r="Q1183" s="177">
        <v>14047</v>
      </c>
      <c r="R1183" s="177">
        <v>4019</v>
      </c>
      <c r="S1183" s="177">
        <v>2029</v>
      </c>
      <c r="T1183" s="24">
        <f>IF(P1183&gt;0, ROUND(IF(IF(OR(C1183="51", C1183="52", C1183="66"), (L1183*'UNIT VALUES'!$C$26)-CALCS!P1183,0)&gt;0, IF(OR(C1183="51", C1183="52", C1183="66"), (L1183*'UNIT VALUES'!$C$26)-CALCS!P1183,0), 0), 0), ROUND(IF(IF(OR(C1183="51", C1183="52", C1183="66"), (L1183*'UNIT VALUES'!$C$26)-CALCS!O1183,0)&gt;0, IF(OR(C1183="51", C1183="52", C1183="66"), (L1183*'UNIT VALUES'!$C$26)-CALCS!O1183,0), 0), 0))</f>
        <v>0</v>
      </c>
      <c r="U1183" s="25">
        <f>IF(C1183="22", (O1183*'UNIT VALUES'!$D$38)+(Q1183*'UNIT VALUES'!$D$39)+(S1183*'UNIT VALUES'!$D$40), (O1183*'UNIT VALUES'!$D$28)+(Q1183*'UNIT VALUES'!$D$29)+(S1183*'UNIT VALUES'!$D$30))</f>
        <v>1526189.3513742187</v>
      </c>
      <c r="V1183" s="25">
        <f>IF(C1183="22",(O1183*'UNIT VALUES'!$D$41)+(Q1183*'UNIT VALUES'!$D$42)+(R1183*'UNIT VALUES'!$D$43),IF(C1183="66",(Q1183*'UNIT VALUES'!$D$31)+(T1183*'UNIT VALUES'!$D$33)+(R1183*'UNIT VALUES'!$D$34),(Q1183*'UNIT VALUES'!$D$31)+(T1183*'UNIT VALUES'!$D$32)+(R1183*'UNIT VALUES'!$D$34)))</f>
        <v>564380.36040328967</v>
      </c>
      <c r="W1183" s="25">
        <f t="shared" si="37"/>
        <v>1526189</v>
      </c>
      <c r="X1183" s="30">
        <f>ROUND(IF(C1183="22", W1183*'UNIT VALUES'!$D$44, W1183*'UNIT VALUES'!$D$36), 0)</f>
        <v>1334195</v>
      </c>
      <c r="Y1183" s="168">
        <f>ROUND(IF(C1183="22", IF(U1183&gt;V1183,O1183*'UNIT VALUES'!$D$38*'UNIT VALUES'!$D$44,O1183*'UNIT VALUES'!$D$41*'UNIT VALUES'!$D$44),IF(U1183&gt;V1183, O1183*'UNIT VALUES'!$D$28*'UNIT VALUES'!$D$36,0)), 0)</f>
        <v>701717</v>
      </c>
      <c r="Z1183" s="168">
        <f>ROUND(IF(C1183="22", IF(U1183&gt;V1183,Q1183*'UNIT VALUES'!$D$39*'UNIT VALUES'!$D$44,Q1183*'UNIT VALUES'!$D$42*'UNIT VALUES'!$D$44), IF(U1183&gt;V1183, Q1183*'UNIT VALUES'!$D$29*'UNIT VALUES'!$D$36, Q1183*'UNIT VALUES'!$D$31*'UNIT VALUES'!$D$36)),0)</f>
        <v>342914</v>
      </c>
      <c r="AA1183" s="168">
        <f>ROUND(IF(C1183="22", IF(U1183&gt;V1183,0,R1183*'UNIT VALUES'!$D$43*'UNIT VALUES'!$D$44),IF(CALCS!U1183&gt;CALCS!V1183,0,CALCS!R1183*'UNIT VALUES'!$D$34*'UNIT VALUES'!$D$36)), 0)</f>
        <v>0</v>
      </c>
      <c r="AB1183" s="168">
        <f>ROUND(IF(C1183="22",IF(U1183&gt;V1183,S1183*'UNIT VALUES'!$D$40*'UNIT VALUES'!$D$44,0),IF(U1183&gt;V1183,S1183*'UNIT VALUES'!$D$30*'UNIT VALUES'!$D$36)), 0)</f>
        <v>289565</v>
      </c>
      <c r="AC1183" s="168">
        <f>ROUND(IF(U1183&gt;V1183,0,IF(T1183&gt;1, IF(C1183="66", T1183*'UNIT VALUES'!$D$33*'UNIT VALUES'!$D$36,T1183*'UNIT VALUES'!$D$32*'UNIT VALUES'!$D$36),0)),0)</f>
        <v>0</v>
      </c>
      <c r="AD1183" t="str">
        <f t="shared" si="38"/>
        <v>519107</v>
      </c>
    </row>
    <row r="1184" spans="1:30" x14ac:dyDescent="0.25">
      <c r="A1184" s="176" t="s">
        <v>6919</v>
      </c>
      <c r="B1184" s="176" t="s">
        <v>3015</v>
      </c>
      <c r="C1184" s="176" t="s">
        <v>99</v>
      </c>
      <c r="D1184" s="176" t="s">
        <v>100</v>
      </c>
      <c r="E1184" s="176" t="s">
        <v>27</v>
      </c>
      <c r="F1184" s="176" t="s">
        <v>2471</v>
      </c>
      <c r="G1184" s="176" t="s">
        <v>2084</v>
      </c>
      <c r="H1184" s="176" t="s">
        <v>23</v>
      </c>
      <c r="I1184" s="176" t="s">
        <v>23</v>
      </c>
      <c r="J1184" s="176" t="s">
        <v>914</v>
      </c>
      <c r="K1184" s="176" t="s">
        <v>3330</v>
      </c>
      <c r="L1184" s="176" t="s">
        <v>6920</v>
      </c>
      <c r="M1184" s="177">
        <v>166665</v>
      </c>
      <c r="N1184" s="177">
        <v>97806</v>
      </c>
      <c r="O1184" s="177">
        <v>512608</v>
      </c>
      <c r="P1184" s="177">
        <v>0</v>
      </c>
      <c r="Q1184" s="177">
        <v>33916</v>
      </c>
      <c r="R1184" s="177">
        <v>2366</v>
      </c>
      <c r="S1184" s="177">
        <v>5217</v>
      </c>
      <c r="T1184" s="24">
        <f>IF(P1184&gt;0, ROUND(IF(IF(OR(C1184="51", C1184="52", C1184="66"), (L1184*'UNIT VALUES'!$C$26)-CALCS!P1184,0)&gt;0, IF(OR(C1184="51", C1184="52", C1184="66"), (L1184*'UNIT VALUES'!$C$26)-CALCS!P1184,0), 0), 0), ROUND(IF(IF(OR(C1184="51", C1184="52", C1184="66"), (L1184*'UNIT VALUES'!$C$26)-CALCS!O1184,0)&gt;0, IF(OR(C1184="51", C1184="52", C1184="66"), (L1184*'UNIT VALUES'!$C$26)-CALCS!O1184,0), 0), 0))</f>
        <v>0</v>
      </c>
      <c r="U1184" s="25">
        <f>IF(C1184="22", (O1184*'UNIT VALUES'!$D$38)+(Q1184*'UNIT VALUES'!$D$39)+(S1184*'UNIT VALUES'!$D$40), (O1184*'UNIT VALUES'!$D$28)+(Q1184*'UNIT VALUES'!$D$29)+(S1184*'UNIT VALUES'!$D$30))</f>
        <v>2864904.2574976045</v>
      </c>
      <c r="V1184" s="25">
        <f>IF(C1184="22",(O1184*'UNIT VALUES'!$D$41)+(Q1184*'UNIT VALUES'!$D$42)+(R1184*'UNIT VALUES'!$D$43),IF(C1184="66",(Q1184*'UNIT VALUES'!$D$31)+(T1184*'UNIT VALUES'!$D$33)+(R1184*'UNIT VALUES'!$D$34),(Q1184*'UNIT VALUES'!$D$31)+(T1184*'UNIT VALUES'!$D$32)+(R1184*'UNIT VALUES'!$D$34)))</f>
        <v>761956.83098305843</v>
      </c>
      <c r="W1184" s="25">
        <f t="shared" si="37"/>
        <v>2864904</v>
      </c>
      <c r="X1184" s="30">
        <f>ROUND(IF(C1184="22", W1184*'UNIT VALUES'!$D$44, W1184*'UNIT VALUES'!$D$36), 0)</f>
        <v>2504501</v>
      </c>
      <c r="Y1184" s="168">
        <f>ROUND(IF(C1184="22", IF(U1184&gt;V1184,O1184*'UNIT VALUES'!$D$38*'UNIT VALUES'!$D$44,O1184*'UNIT VALUES'!$D$41*'UNIT VALUES'!$D$44),IF(U1184&gt;V1184, O1184*'UNIT VALUES'!$D$28*'UNIT VALUES'!$D$36,0)), 0)</f>
        <v>932013</v>
      </c>
      <c r="Z1184" s="168">
        <f>ROUND(IF(C1184="22", IF(U1184&gt;V1184,Q1184*'UNIT VALUES'!$D$39*'UNIT VALUES'!$D$44,Q1184*'UNIT VALUES'!$D$42*'UNIT VALUES'!$D$44), IF(U1184&gt;V1184, Q1184*'UNIT VALUES'!$D$29*'UNIT VALUES'!$D$36, Q1184*'UNIT VALUES'!$D$31*'UNIT VALUES'!$D$36)),0)</f>
        <v>827954</v>
      </c>
      <c r="AA1184" s="168">
        <f>ROUND(IF(C1184="22", IF(U1184&gt;V1184,0,R1184*'UNIT VALUES'!$D$43*'UNIT VALUES'!$D$44),IF(CALCS!U1184&gt;CALCS!V1184,0,CALCS!R1184*'UNIT VALUES'!$D$34*'UNIT VALUES'!$D$36)), 0)</f>
        <v>0</v>
      </c>
      <c r="AB1184" s="168">
        <f>ROUND(IF(C1184="22",IF(U1184&gt;V1184,S1184*'UNIT VALUES'!$D$40*'UNIT VALUES'!$D$44,0),IF(U1184&gt;V1184,S1184*'UNIT VALUES'!$D$30*'UNIT VALUES'!$D$36)), 0)</f>
        <v>744534</v>
      </c>
      <c r="AC1184" s="168">
        <f>ROUND(IF(U1184&gt;V1184,0,IF(T1184&gt;1, IF(C1184="66", T1184*'UNIT VALUES'!$D$33*'UNIT VALUES'!$D$36,T1184*'UNIT VALUES'!$D$32*'UNIT VALUES'!$D$36),0)),0)</f>
        <v>0</v>
      </c>
      <c r="AD1184" t="str">
        <f t="shared" si="38"/>
        <v>519153</v>
      </c>
    </row>
    <row r="1185" spans="1:30" x14ac:dyDescent="0.25">
      <c r="A1185" s="176" t="s">
        <v>6921</v>
      </c>
      <c r="B1185" s="176" t="s">
        <v>3089</v>
      </c>
      <c r="C1185" s="176" t="s">
        <v>19</v>
      </c>
      <c r="D1185" s="176" t="s">
        <v>20</v>
      </c>
      <c r="E1185" s="176" t="s">
        <v>3090</v>
      </c>
      <c r="F1185" s="176" t="s">
        <v>4738</v>
      </c>
      <c r="G1185" s="176" t="s">
        <v>22</v>
      </c>
      <c r="H1185" s="176" t="s">
        <v>23</v>
      </c>
      <c r="I1185" s="176" t="s">
        <v>23</v>
      </c>
      <c r="J1185" s="176" t="s">
        <v>24</v>
      </c>
      <c r="K1185" s="176" t="s">
        <v>167</v>
      </c>
      <c r="L1185" s="176" t="s">
        <v>4789</v>
      </c>
      <c r="M1185" s="177">
        <v>511456</v>
      </c>
      <c r="N1185" s="177">
        <v>511456</v>
      </c>
      <c r="O1185" s="177">
        <v>582334</v>
      </c>
      <c r="P1185" s="177">
        <v>0</v>
      </c>
      <c r="Q1185" s="177">
        <v>60296</v>
      </c>
      <c r="R1185" s="177">
        <v>78926</v>
      </c>
      <c r="S1185" s="177">
        <v>3983</v>
      </c>
      <c r="T1185" s="24">
        <f>IF(P1185&gt;0, ROUND(IF(IF(OR(C1185="51", C1185="52", C1185="66"), (L1185*'UNIT VALUES'!$C$26)-CALCS!P1185,0)&gt;0, IF(OR(C1185="51", C1185="52", C1185="66"), (L1185*'UNIT VALUES'!$C$26)-CALCS!P1185,0), 0), 0), ROUND(IF(IF(OR(C1185="51", C1185="52", C1185="66"), (L1185*'UNIT VALUES'!$C$26)-CALCS!O1185,0)&gt;0, IF(OR(C1185="51", C1185="52", C1185="66"), (L1185*'UNIT VALUES'!$C$26)-CALCS!O1185,0), 0), 0))</f>
        <v>0</v>
      </c>
      <c r="U1185" s="25">
        <f>IF(C1185="22", (O1185*'UNIT VALUES'!$D$38)+(Q1185*'UNIT VALUES'!$D$39)+(S1185*'UNIT VALUES'!$D$40), (O1185*'UNIT VALUES'!$D$28)+(Q1185*'UNIT VALUES'!$D$29)+(S1185*'UNIT VALUES'!$D$30))</f>
        <v>4251107.4767305832</v>
      </c>
      <c r="V1185" s="25">
        <f>IF(C1185="22",(O1185*'UNIT VALUES'!$D$41)+(Q1185*'UNIT VALUES'!$D$42)+(R1185*'UNIT VALUES'!$D$43),IF(C1185="66",(Q1185*'UNIT VALUES'!$D$31)+(T1185*'UNIT VALUES'!$D$33)+(R1185*'UNIT VALUES'!$D$34),(Q1185*'UNIT VALUES'!$D$31)+(T1185*'UNIT VALUES'!$D$32)+(R1185*'UNIT VALUES'!$D$34)))</f>
        <v>8273501.6959800953</v>
      </c>
      <c r="W1185" s="25">
        <f t="shared" si="37"/>
        <v>8273502</v>
      </c>
      <c r="X1185" s="30">
        <f>ROUND(IF(C1185="22", W1185*'UNIT VALUES'!$D$44, W1185*'UNIT VALUES'!$D$36), 0)</f>
        <v>6882928</v>
      </c>
      <c r="Y1185" s="168">
        <f>ROUND(IF(C1185="22", IF(U1185&gt;V1185,O1185*'UNIT VALUES'!$D$38*'UNIT VALUES'!$D$44,O1185*'UNIT VALUES'!$D$41*'UNIT VALUES'!$D$44),IF(U1185&gt;V1185, O1185*'UNIT VALUES'!$D$28*'UNIT VALUES'!$D$36,0)), 0)</f>
        <v>853657</v>
      </c>
      <c r="Z1185" s="168">
        <f>ROUND(IF(C1185="22", IF(U1185&gt;V1185,Q1185*'UNIT VALUES'!$D$39*'UNIT VALUES'!$D$44,Q1185*'UNIT VALUES'!$D$42*'UNIT VALUES'!$D$44), IF(U1185&gt;V1185, Q1185*'UNIT VALUES'!$D$29*'UNIT VALUES'!$D$36, Q1185*'UNIT VALUES'!$D$31*'UNIT VALUES'!$D$36)),0)</f>
        <v>930000</v>
      </c>
      <c r="AA1185" s="168">
        <f>ROUND(IF(C1185="22", IF(U1185&gt;V1185,0,R1185*'UNIT VALUES'!$D$43*'UNIT VALUES'!$D$44),IF(CALCS!U1185&gt;CALCS!V1185,0,CALCS!R1185*'UNIT VALUES'!$D$34*'UNIT VALUES'!$D$36)), 0)</f>
        <v>5099271</v>
      </c>
      <c r="AB1185" s="168">
        <f>ROUND(IF(C1185="22",IF(U1185&gt;V1185,S1185*'UNIT VALUES'!$D$40*'UNIT VALUES'!$D$44,0),IF(U1185&gt;V1185,S1185*'UNIT VALUES'!$D$30*'UNIT VALUES'!$D$36)), 0)</f>
        <v>0</v>
      </c>
      <c r="AC1185" s="168">
        <f>ROUND(IF(U1185&gt;V1185,0,IF(T1185&gt;1, IF(C1185="66", T1185*'UNIT VALUES'!$D$33*'UNIT VALUES'!$D$36,T1185*'UNIT VALUES'!$D$32*'UNIT VALUES'!$D$36),0)),0)</f>
        <v>0</v>
      </c>
      <c r="AD1185" t="str">
        <f t="shared" si="38"/>
        <v>509999</v>
      </c>
    </row>
    <row r="1186" spans="1:30" x14ac:dyDescent="0.25">
      <c r="A1186" s="176" t="s">
        <v>6047</v>
      </c>
      <c r="B1186" s="176" t="s">
        <v>3089</v>
      </c>
      <c r="C1186" s="176" t="s">
        <v>27</v>
      </c>
      <c r="D1186" s="176" t="s">
        <v>28</v>
      </c>
      <c r="E1186" s="176" t="s">
        <v>3090</v>
      </c>
      <c r="F1186" s="176" t="s">
        <v>254</v>
      </c>
      <c r="G1186" s="176" t="s">
        <v>108</v>
      </c>
      <c r="H1186" s="176" t="s">
        <v>3091</v>
      </c>
      <c r="I1186" s="176" t="s">
        <v>3091</v>
      </c>
      <c r="J1186" s="176" t="s">
        <v>3092</v>
      </c>
      <c r="K1186" s="176" t="s">
        <v>167</v>
      </c>
      <c r="L1186" s="176" t="s">
        <v>6922</v>
      </c>
      <c r="M1186" s="177">
        <v>37712</v>
      </c>
      <c r="N1186" s="177">
        <v>37712</v>
      </c>
      <c r="O1186" s="177">
        <v>42260</v>
      </c>
      <c r="P1186" s="177">
        <v>0</v>
      </c>
      <c r="Q1186" s="177">
        <v>8937</v>
      </c>
      <c r="R1186" s="177">
        <v>7026</v>
      </c>
      <c r="S1186" s="177">
        <v>365</v>
      </c>
      <c r="T1186" s="24">
        <f>IF(P1186&gt;0, ROUND(IF(IF(OR(C1186="51", C1186="52", C1186="66"), (L1186*'UNIT VALUES'!$C$26)-CALCS!P1186,0)&gt;0, IF(OR(C1186="51", C1186="52", C1186="66"), (L1186*'UNIT VALUES'!$C$26)-CALCS!P1186,0), 0), 0), ROUND(IF(IF(OR(C1186="51", C1186="52", C1186="66"), (L1186*'UNIT VALUES'!$C$26)-CALCS!O1186,0)&gt;0, IF(OR(C1186="51", C1186="52", C1186="66"), (L1186*'UNIT VALUES'!$C$26)-CALCS!O1186,0), 0), 0))</f>
        <v>13872</v>
      </c>
      <c r="U1186" s="25">
        <f>IF(C1186="22", (O1186*'UNIT VALUES'!$D$38)+(Q1186*'UNIT VALUES'!$D$39)+(S1186*'UNIT VALUES'!$D$40), (O1186*'UNIT VALUES'!$D$28)+(Q1186*'UNIT VALUES'!$D$29)+(S1186*'UNIT VALUES'!$D$30))</f>
        <v>397043.45936511515</v>
      </c>
      <c r="V1186" s="25">
        <f>IF(C1186="22",(O1186*'UNIT VALUES'!$D$41)+(Q1186*'UNIT VALUES'!$D$42)+(R1186*'UNIT VALUES'!$D$43),IF(C1186="66",(Q1186*'UNIT VALUES'!$D$31)+(T1186*'UNIT VALUES'!$D$33)+(R1186*'UNIT VALUES'!$D$34),(Q1186*'UNIT VALUES'!$D$31)+(T1186*'UNIT VALUES'!$D$32)+(R1186*'UNIT VALUES'!$D$34)))</f>
        <v>899940.4224061456</v>
      </c>
      <c r="W1186" s="25">
        <f t="shared" si="37"/>
        <v>899940</v>
      </c>
      <c r="X1186" s="30">
        <f>ROUND(IF(C1186="22", W1186*'UNIT VALUES'!$D$44, W1186*'UNIT VALUES'!$D$36), 0)</f>
        <v>786728</v>
      </c>
      <c r="Y1186" s="168">
        <f>ROUND(IF(C1186="22", IF(U1186&gt;V1186,O1186*'UNIT VALUES'!$D$38*'UNIT VALUES'!$D$44,O1186*'UNIT VALUES'!$D$41*'UNIT VALUES'!$D$44),IF(U1186&gt;V1186, O1186*'UNIT VALUES'!$D$28*'UNIT VALUES'!$D$36,0)), 0)</f>
        <v>0</v>
      </c>
      <c r="Z1186" s="168">
        <f>ROUND(IF(C1186="22", IF(U1186&gt;V1186,Q1186*'UNIT VALUES'!$D$39*'UNIT VALUES'!$D$44,Q1186*'UNIT VALUES'!$D$42*'UNIT VALUES'!$D$44), IF(U1186&gt;V1186, Q1186*'UNIT VALUES'!$D$29*'UNIT VALUES'!$D$36, Q1186*'UNIT VALUES'!$D$31*'UNIT VALUES'!$D$36)),0)</f>
        <v>130901</v>
      </c>
      <c r="AA1186" s="168">
        <f>ROUND(IF(C1186="22", IF(U1186&gt;V1186,0,R1186*'UNIT VALUES'!$D$43*'UNIT VALUES'!$D$44),IF(CALCS!U1186&gt;CALCS!V1186,0,CALCS!R1186*'UNIT VALUES'!$D$34*'UNIT VALUES'!$D$36)), 0)</f>
        <v>502839</v>
      </c>
      <c r="AB1186" s="168">
        <f>ROUND(IF(C1186="22",IF(U1186&gt;V1186,S1186*'UNIT VALUES'!$D$40*'UNIT VALUES'!$D$44,0),IF(U1186&gt;V1186,S1186*'UNIT VALUES'!$D$30*'UNIT VALUES'!$D$36)), 0)</f>
        <v>0</v>
      </c>
      <c r="AC1186" s="168">
        <f>ROUND(IF(U1186&gt;V1186,0,IF(T1186&gt;1, IF(C1186="66", T1186*'UNIT VALUES'!$D$33*'UNIT VALUES'!$D$36,T1186*'UNIT VALUES'!$D$32*'UNIT VALUES'!$D$36),0)),0)</f>
        <v>152988</v>
      </c>
      <c r="AD1186" t="str">
        <f t="shared" si="38"/>
        <v>500288</v>
      </c>
    </row>
    <row r="1187" spans="1:30" x14ac:dyDescent="0.25">
      <c r="A1187" s="176" t="s">
        <v>6923</v>
      </c>
      <c r="B1187" s="176" t="s">
        <v>3094</v>
      </c>
      <c r="C1187" s="176" t="s">
        <v>19</v>
      </c>
      <c r="D1187" s="176" t="s">
        <v>20</v>
      </c>
      <c r="E1187" s="176" t="s">
        <v>3095</v>
      </c>
      <c r="F1187" s="176" t="s">
        <v>4738</v>
      </c>
      <c r="G1187" s="176" t="s">
        <v>22</v>
      </c>
      <c r="H1187" s="176" t="s">
        <v>23</v>
      </c>
      <c r="I1187" s="176" t="s">
        <v>23</v>
      </c>
      <c r="J1187" s="176" t="s">
        <v>24</v>
      </c>
      <c r="K1187" s="176" t="s">
        <v>3355</v>
      </c>
      <c r="L1187" s="176" t="s">
        <v>4789</v>
      </c>
      <c r="M1187" s="177">
        <v>4132423</v>
      </c>
      <c r="N1187" s="177">
        <v>4132156</v>
      </c>
      <c r="O1187" s="177">
        <v>1417289</v>
      </c>
      <c r="P1187" s="177">
        <v>0</v>
      </c>
      <c r="Q1187" s="177">
        <v>216485</v>
      </c>
      <c r="R1187" s="177">
        <v>73006</v>
      </c>
      <c r="S1187" s="177">
        <v>18533</v>
      </c>
      <c r="T1187" s="24">
        <f>IF(P1187&gt;0, ROUND(IF(IF(OR(C1187="51", C1187="52", C1187="66"), (L1187*'UNIT VALUES'!$C$26)-CALCS!P1187,0)&gt;0, IF(OR(C1187="51", C1187="52", C1187="66"), (L1187*'UNIT VALUES'!$C$26)-CALCS!P1187,0), 0), 0), ROUND(IF(IF(OR(C1187="51", C1187="52", C1187="66"), (L1187*'UNIT VALUES'!$C$26)-CALCS!O1187,0)&gt;0, IF(OR(C1187="51", C1187="52", C1187="66"), (L1187*'UNIT VALUES'!$C$26)-CALCS!O1187,0), 0), 0))</f>
        <v>0</v>
      </c>
      <c r="U1187" s="25">
        <f>IF(C1187="22", (O1187*'UNIT VALUES'!$D$38)+(Q1187*'UNIT VALUES'!$D$39)+(S1187*'UNIT VALUES'!$D$40), (O1187*'UNIT VALUES'!$D$28)+(Q1187*'UNIT VALUES'!$D$29)+(S1187*'UNIT VALUES'!$D$30))</f>
        <v>14954136.395800039</v>
      </c>
      <c r="V1187" s="25">
        <f>IF(C1187="22",(O1187*'UNIT VALUES'!$D$41)+(Q1187*'UNIT VALUES'!$D$42)+(R1187*'UNIT VALUES'!$D$43),IF(C1187="66",(Q1187*'UNIT VALUES'!$D$31)+(T1187*'UNIT VALUES'!$D$33)+(R1187*'UNIT VALUES'!$D$34),(Q1187*'UNIT VALUES'!$D$31)+(T1187*'UNIT VALUES'!$D$32)+(R1187*'UNIT VALUES'!$D$34)))</f>
        <v>12180762.093998443</v>
      </c>
      <c r="W1187" s="25">
        <f t="shared" si="37"/>
        <v>14954136</v>
      </c>
      <c r="X1187" s="30">
        <f>ROUND(IF(C1187="22", W1187*'UNIT VALUES'!$D$44, W1187*'UNIT VALUES'!$D$36), 0)</f>
        <v>12440711</v>
      </c>
      <c r="Y1187" s="168">
        <f>ROUND(IF(C1187="22", IF(U1187&gt;V1187,O1187*'UNIT VALUES'!$D$38*'UNIT VALUES'!$D$44,O1187*'UNIT VALUES'!$D$41*'UNIT VALUES'!$D$44),IF(U1187&gt;V1187, O1187*'UNIT VALUES'!$D$28*'UNIT VALUES'!$D$36,0)), 0)</f>
        <v>2597046</v>
      </c>
      <c r="Z1187" s="168">
        <f>ROUND(IF(C1187="22", IF(U1187&gt;V1187,Q1187*'UNIT VALUES'!$D$39*'UNIT VALUES'!$D$44,Q1187*'UNIT VALUES'!$D$42*'UNIT VALUES'!$D$44), IF(U1187&gt;V1187, Q1187*'UNIT VALUES'!$D$29*'UNIT VALUES'!$D$36, Q1187*'UNIT VALUES'!$D$31*'UNIT VALUES'!$D$36)),0)</f>
        <v>5565077</v>
      </c>
      <c r="AA1187" s="168">
        <f>ROUND(IF(C1187="22", IF(U1187&gt;V1187,0,R1187*'UNIT VALUES'!$D$43*'UNIT VALUES'!$D$44),IF(CALCS!U1187&gt;CALCS!V1187,0,CALCS!R1187*'UNIT VALUES'!$D$34*'UNIT VALUES'!$D$36)), 0)</f>
        <v>0</v>
      </c>
      <c r="AB1187" s="168">
        <f>ROUND(IF(C1187="22",IF(U1187&gt;V1187,S1187*'UNIT VALUES'!$D$40*'UNIT VALUES'!$D$44,0),IF(U1187&gt;V1187,S1187*'UNIT VALUES'!$D$30*'UNIT VALUES'!$D$36)), 0)</f>
        <v>4278587</v>
      </c>
      <c r="AC1187" s="168">
        <f>ROUND(IF(U1187&gt;V1187,0,IF(T1187&gt;1, IF(C1187="66", T1187*'UNIT VALUES'!$D$33*'UNIT VALUES'!$D$36,T1187*'UNIT VALUES'!$D$32*'UNIT VALUES'!$D$36),0)),0)</f>
        <v>0</v>
      </c>
      <c r="AD1187" t="str">
        <f t="shared" si="38"/>
        <v>539999</v>
      </c>
    </row>
    <row r="1188" spans="1:30" x14ac:dyDescent="0.25">
      <c r="A1188" s="176" t="s">
        <v>6924</v>
      </c>
      <c r="B1188" s="176" t="s">
        <v>3094</v>
      </c>
      <c r="C1188" s="176" t="s">
        <v>27</v>
      </c>
      <c r="D1188" s="176" t="s">
        <v>28</v>
      </c>
      <c r="E1188" s="176" t="s">
        <v>3095</v>
      </c>
      <c r="F1188" s="176" t="s">
        <v>1708</v>
      </c>
      <c r="G1188" s="176" t="s">
        <v>1092</v>
      </c>
      <c r="H1188" s="176" t="s">
        <v>23</v>
      </c>
      <c r="I1188" s="176" t="s">
        <v>3097</v>
      </c>
      <c r="J1188" s="176" t="s">
        <v>3098</v>
      </c>
      <c r="K1188" s="176" t="s">
        <v>3355</v>
      </c>
      <c r="L1188" s="176" t="s">
        <v>6925</v>
      </c>
      <c r="M1188" s="177">
        <v>0</v>
      </c>
      <c r="N1188" s="177">
        <v>0</v>
      </c>
      <c r="O1188" s="177">
        <v>16681</v>
      </c>
      <c r="P1188" s="177">
        <v>0</v>
      </c>
      <c r="Q1188" s="177">
        <v>1643</v>
      </c>
      <c r="R1188" s="177">
        <v>1182</v>
      </c>
      <c r="S1188" s="177">
        <v>51</v>
      </c>
      <c r="T1188" s="24">
        <f>IF(P1188&gt;0, ROUND(IF(IF(OR(C1188="51", C1188="52", C1188="66"), (L1188*'UNIT VALUES'!$C$26)-CALCS!P1188,0)&gt;0, IF(OR(C1188="51", C1188="52", C1188="66"), (L1188*'UNIT VALUES'!$C$26)-CALCS!P1188,0), 0), 0), ROUND(IF(IF(OR(C1188="51", C1188="52", C1188="66"), (L1188*'UNIT VALUES'!$C$26)-CALCS!O1188,0)&gt;0, IF(OR(C1188="51", C1188="52", C1188="66"), (L1188*'UNIT VALUES'!$C$26)-CALCS!O1188,0), 0), 0))</f>
        <v>0</v>
      </c>
      <c r="U1188" s="25">
        <f>IF(C1188="22", (O1188*'UNIT VALUES'!$D$38)+(Q1188*'UNIT VALUES'!$D$39)+(S1188*'UNIT VALUES'!$D$40), (O1188*'UNIT VALUES'!$D$28)+(Q1188*'UNIT VALUES'!$D$29)+(S1188*'UNIT VALUES'!$D$30))</f>
        <v>88899.672501812092</v>
      </c>
      <c r="V1188" s="25">
        <f>IF(C1188="22",(O1188*'UNIT VALUES'!$D$41)+(Q1188*'UNIT VALUES'!$D$42)+(R1188*'UNIT VALUES'!$D$43),IF(C1188="66",(Q1188*'UNIT VALUES'!$D$31)+(T1188*'UNIT VALUES'!$D$33)+(R1188*'UNIT VALUES'!$D$34),(Q1188*'UNIT VALUES'!$D$31)+(T1188*'UNIT VALUES'!$D$32)+(R1188*'UNIT VALUES'!$D$34)))</f>
        <v>124295.34706733625</v>
      </c>
      <c r="W1188" s="25">
        <f t="shared" si="37"/>
        <v>124295</v>
      </c>
      <c r="X1188" s="30">
        <f>ROUND(IF(C1188="22", W1188*'UNIT VALUES'!$D$44, W1188*'UNIT VALUES'!$D$36), 0)</f>
        <v>108659</v>
      </c>
      <c r="Y1188" s="168">
        <f>ROUND(IF(C1188="22", IF(U1188&gt;V1188,O1188*'UNIT VALUES'!$D$38*'UNIT VALUES'!$D$44,O1188*'UNIT VALUES'!$D$41*'UNIT VALUES'!$D$44),IF(U1188&gt;V1188, O1188*'UNIT VALUES'!$D$28*'UNIT VALUES'!$D$36,0)), 0)</f>
        <v>0</v>
      </c>
      <c r="Z1188" s="168">
        <f>ROUND(IF(C1188="22", IF(U1188&gt;V1188,Q1188*'UNIT VALUES'!$D$39*'UNIT VALUES'!$D$44,Q1188*'UNIT VALUES'!$D$42*'UNIT VALUES'!$D$44), IF(U1188&gt;V1188, Q1188*'UNIT VALUES'!$D$29*'UNIT VALUES'!$D$36, Q1188*'UNIT VALUES'!$D$31*'UNIT VALUES'!$D$36)),0)</f>
        <v>24065</v>
      </c>
      <c r="AA1188" s="168">
        <f>ROUND(IF(C1188="22", IF(U1188&gt;V1188,0,R1188*'UNIT VALUES'!$D$43*'UNIT VALUES'!$D$44),IF(CALCS!U1188&gt;CALCS!V1188,0,CALCS!R1188*'UNIT VALUES'!$D$34*'UNIT VALUES'!$D$36)), 0)</f>
        <v>84594</v>
      </c>
      <c r="AB1188" s="168">
        <f>ROUND(IF(C1188="22",IF(U1188&gt;V1188,S1188*'UNIT VALUES'!$D$40*'UNIT VALUES'!$D$44,0),IF(U1188&gt;V1188,S1188*'UNIT VALUES'!$D$30*'UNIT VALUES'!$D$36)), 0)</f>
        <v>0</v>
      </c>
      <c r="AC1188" s="168">
        <f>ROUND(IF(U1188&gt;V1188,0,IF(T1188&gt;1, IF(C1188="66", T1188*'UNIT VALUES'!$D$33*'UNIT VALUES'!$D$36,T1188*'UNIT VALUES'!$D$32*'UNIT VALUES'!$D$36),0)),0)</f>
        <v>0</v>
      </c>
      <c r="AD1188" t="str">
        <f t="shared" si="38"/>
        <v>530036</v>
      </c>
    </row>
    <row r="1189" spans="1:30" x14ac:dyDescent="0.25">
      <c r="A1189" s="176" t="s">
        <v>4795</v>
      </c>
      <c r="B1189" s="176" t="s">
        <v>3094</v>
      </c>
      <c r="C1189" s="176" t="s">
        <v>27</v>
      </c>
      <c r="D1189" s="176" t="s">
        <v>28</v>
      </c>
      <c r="E1189" s="176" t="s">
        <v>3095</v>
      </c>
      <c r="F1189" s="176" t="s">
        <v>784</v>
      </c>
      <c r="G1189" s="176" t="s">
        <v>22</v>
      </c>
      <c r="H1189" s="176" t="s">
        <v>23</v>
      </c>
      <c r="I1189" s="176" t="s">
        <v>3099</v>
      </c>
      <c r="J1189" s="176" t="s">
        <v>3100</v>
      </c>
      <c r="K1189" s="176" t="s">
        <v>3355</v>
      </c>
      <c r="L1189" s="176" t="s">
        <v>6926</v>
      </c>
      <c r="M1189" s="177">
        <v>26417</v>
      </c>
      <c r="N1189" s="177">
        <v>26417</v>
      </c>
      <c r="O1189" s="177">
        <v>77472</v>
      </c>
      <c r="P1189" s="177">
        <v>0</v>
      </c>
      <c r="Q1189" s="177">
        <v>11729</v>
      </c>
      <c r="R1189" s="177">
        <v>1621</v>
      </c>
      <c r="S1189" s="177">
        <v>1234</v>
      </c>
      <c r="T1189" s="24">
        <f>IF(P1189&gt;0, ROUND(IF(IF(OR(C1189="51", C1189="52", C1189="66"), (L1189*'UNIT VALUES'!$C$26)-CALCS!P1189,0)&gt;0, IF(OR(C1189="51", C1189="52", C1189="66"), (L1189*'UNIT VALUES'!$C$26)-CALCS!P1189,0), 0), 0), ROUND(IF(IF(OR(C1189="51", C1189="52", C1189="66"), (L1189*'UNIT VALUES'!$C$26)-CALCS!O1189,0)&gt;0, IF(OR(C1189="51", C1189="52", C1189="66"), (L1189*'UNIT VALUES'!$C$26)-CALCS!O1189,0), 0), 0))</f>
        <v>0</v>
      </c>
      <c r="U1189" s="25">
        <f>IF(C1189="22", (O1189*'UNIT VALUES'!$D$38)+(Q1189*'UNIT VALUES'!$D$39)+(S1189*'UNIT VALUES'!$D$40), (O1189*'UNIT VALUES'!$D$28)+(Q1189*'UNIT VALUES'!$D$29)+(S1189*'UNIT VALUES'!$D$30))</f>
        <v>690108.25969978212</v>
      </c>
      <c r="V1189" s="25">
        <f>IF(C1189="22",(O1189*'UNIT VALUES'!$D$41)+(Q1189*'UNIT VALUES'!$D$42)+(R1189*'UNIT VALUES'!$D$43),IF(C1189="66",(Q1189*'UNIT VALUES'!$D$31)+(T1189*'UNIT VALUES'!$D$33)+(R1189*'UNIT VALUES'!$D$34),(Q1189*'UNIT VALUES'!$D$31)+(T1189*'UNIT VALUES'!$D$32)+(R1189*'UNIT VALUES'!$D$34)))</f>
        <v>329224.91809072974</v>
      </c>
      <c r="W1189" s="25">
        <f t="shared" si="37"/>
        <v>690108</v>
      </c>
      <c r="X1189" s="30">
        <f>ROUND(IF(C1189="22", W1189*'UNIT VALUES'!$D$44, W1189*'UNIT VALUES'!$D$36), 0)</f>
        <v>603293</v>
      </c>
      <c r="Y1189" s="168">
        <f>ROUND(IF(C1189="22", IF(U1189&gt;V1189,O1189*'UNIT VALUES'!$D$38*'UNIT VALUES'!$D$44,O1189*'UNIT VALUES'!$D$41*'UNIT VALUES'!$D$44),IF(U1189&gt;V1189, O1189*'UNIT VALUES'!$D$28*'UNIT VALUES'!$D$36,0)), 0)</f>
        <v>140858</v>
      </c>
      <c r="Z1189" s="168">
        <f>ROUND(IF(C1189="22", IF(U1189&gt;V1189,Q1189*'UNIT VALUES'!$D$39*'UNIT VALUES'!$D$44,Q1189*'UNIT VALUES'!$D$42*'UNIT VALUES'!$D$44), IF(U1189&gt;V1189, Q1189*'UNIT VALUES'!$D$29*'UNIT VALUES'!$D$36, Q1189*'UNIT VALUES'!$D$31*'UNIT VALUES'!$D$36)),0)</f>
        <v>286327</v>
      </c>
      <c r="AA1189" s="168">
        <f>ROUND(IF(C1189="22", IF(U1189&gt;V1189,0,R1189*'UNIT VALUES'!$D$43*'UNIT VALUES'!$D$44),IF(CALCS!U1189&gt;CALCS!V1189,0,CALCS!R1189*'UNIT VALUES'!$D$34*'UNIT VALUES'!$D$36)), 0)</f>
        <v>0</v>
      </c>
      <c r="AB1189" s="168">
        <f>ROUND(IF(C1189="22",IF(U1189&gt;V1189,S1189*'UNIT VALUES'!$D$40*'UNIT VALUES'!$D$44,0),IF(U1189&gt;V1189,S1189*'UNIT VALUES'!$D$30*'UNIT VALUES'!$D$36)), 0)</f>
        <v>176108</v>
      </c>
      <c r="AC1189" s="168">
        <f>ROUND(IF(U1189&gt;V1189,0,IF(T1189&gt;1, IF(C1189="66", T1189*'UNIT VALUES'!$D$33*'UNIT VALUES'!$D$36,T1189*'UNIT VALUES'!$D$32*'UNIT VALUES'!$D$36),0)),0)</f>
        <v>0</v>
      </c>
      <c r="AD1189" t="str">
        <f t="shared" si="38"/>
        <v>530054</v>
      </c>
    </row>
    <row r="1190" spans="1:30" x14ac:dyDescent="0.25">
      <c r="A1190" s="176" t="s">
        <v>6101</v>
      </c>
      <c r="B1190" s="176" t="s">
        <v>3094</v>
      </c>
      <c r="C1190" s="176" t="s">
        <v>27</v>
      </c>
      <c r="D1190" s="176" t="s">
        <v>28</v>
      </c>
      <c r="E1190" s="176" t="s">
        <v>3095</v>
      </c>
      <c r="F1190" s="176" t="s">
        <v>1438</v>
      </c>
      <c r="G1190" s="176" t="s">
        <v>1058</v>
      </c>
      <c r="H1190" s="176" t="s">
        <v>23</v>
      </c>
      <c r="I1190" s="176" t="s">
        <v>3101</v>
      </c>
      <c r="J1190" s="176" t="s">
        <v>3100</v>
      </c>
      <c r="K1190" s="176" t="s">
        <v>3355</v>
      </c>
      <c r="L1190" s="176" t="s">
        <v>6927</v>
      </c>
      <c r="M1190" s="177">
        <v>77329</v>
      </c>
      <c r="N1190" s="177">
        <v>73903</v>
      </c>
      <c r="O1190" s="177">
        <v>141400</v>
      </c>
      <c r="P1190" s="177">
        <v>0</v>
      </c>
      <c r="Q1190" s="177">
        <v>10660</v>
      </c>
      <c r="R1190" s="177">
        <v>785</v>
      </c>
      <c r="S1190" s="177">
        <v>1665</v>
      </c>
      <c r="T1190" s="24">
        <f>IF(P1190&gt;0, ROUND(IF(IF(OR(C1190="51", C1190="52", C1190="66"), (L1190*'UNIT VALUES'!$C$26)-CALCS!P1190,0)&gt;0, IF(OR(C1190="51", C1190="52", C1190="66"), (L1190*'UNIT VALUES'!$C$26)-CALCS!P1190,0), 0), 0), ROUND(IF(IF(OR(C1190="51", C1190="52", C1190="66"), (L1190*'UNIT VALUES'!$C$26)-CALCS!O1190,0)&gt;0, IF(OR(C1190="51", C1190="52", C1190="66"), (L1190*'UNIT VALUES'!$C$26)-CALCS!O1190,0), 0), 0))</f>
        <v>0</v>
      </c>
      <c r="U1190" s="25">
        <f>IF(C1190="22", (O1190*'UNIT VALUES'!$D$38)+(Q1190*'UNIT VALUES'!$D$39)+(S1190*'UNIT VALUES'!$D$40), (O1190*'UNIT VALUES'!$D$28)+(Q1190*'UNIT VALUES'!$D$29)+(S1190*'UNIT VALUES'!$D$30))</f>
        <v>863575.92561070516</v>
      </c>
      <c r="V1190" s="25">
        <f>IF(C1190="22",(O1190*'UNIT VALUES'!$D$41)+(Q1190*'UNIT VALUES'!$D$42)+(R1190*'UNIT VALUES'!$D$43),IF(C1190="66",(Q1190*'UNIT VALUES'!$D$31)+(T1190*'UNIT VALUES'!$D$33)+(R1190*'UNIT VALUES'!$D$34),(Q1190*'UNIT VALUES'!$D$31)+(T1190*'UNIT VALUES'!$D$32)+(R1190*'UNIT VALUES'!$D$34)))</f>
        <v>242872.93893661714</v>
      </c>
      <c r="W1190" s="25">
        <f t="shared" si="37"/>
        <v>863576</v>
      </c>
      <c r="X1190" s="30">
        <f>ROUND(IF(C1190="22", W1190*'UNIT VALUES'!$D$44, W1190*'UNIT VALUES'!$D$36), 0)</f>
        <v>754939</v>
      </c>
      <c r="Y1190" s="168">
        <f>ROUND(IF(C1190="22", IF(U1190&gt;V1190,O1190*'UNIT VALUES'!$D$38*'UNIT VALUES'!$D$44,O1190*'UNIT VALUES'!$D$41*'UNIT VALUES'!$D$44),IF(U1190&gt;V1190, O1190*'UNIT VALUES'!$D$28*'UNIT VALUES'!$D$36,0)), 0)</f>
        <v>257090</v>
      </c>
      <c r="Z1190" s="168">
        <f>ROUND(IF(C1190="22", IF(U1190&gt;V1190,Q1190*'UNIT VALUES'!$D$39*'UNIT VALUES'!$D$44,Q1190*'UNIT VALUES'!$D$42*'UNIT VALUES'!$D$44), IF(U1190&gt;V1190, Q1190*'UNIT VALUES'!$D$29*'UNIT VALUES'!$D$36, Q1190*'UNIT VALUES'!$D$31*'UNIT VALUES'!$D$36)),0)</f>
        <v>260231</v>
      </c>
      <c r="AA1190" s="168">
        <f>ROUND(IF(C1190="22", IF(U1190&gt;V1190,0,R1190*'UNIT VALUES'!$D$43*'UNIT VALUES'!$D$44),IF(CALCS!U1190&gt;CALCS!V1190,0,CALCS!R1190*'UNIT VALUES'!$D$34*'UNIT VALUES'!$D$36)), 0)</f>
        <v>0</v>
      </c>
      <c r="AB1190" s="168">
        <f>ROUND(IF(C1190="22",IF(U1190&gt;V1190,S1190*'UNIT VALUES'!$D$40*'UNIT VALUES'!$D$44,0),IF(U1190&gt;V1190,S1190*'UNIT VALUES'!$D$30*'UNIT VALUES'!$D$36)), 0)</f>
        <v>237617</v>
      </c>
      <c r="AC1190" s="168">
        <f>ROUND(IF(U1190&gt;V1190,0,IF(T1190&gt;1, IF(C1190="66", T1190*'UNIT VALUES'!$D$33*'UNIT VALUES'!$D$36,T1190*'UNIT VALUES'!$D$32*'UNIT VALUES'!$D$36),0)),0)</f>
        <v>0</v>
      </c>
      <c r="AD1190" t="str">
        <f t="shared" si="38"/>
        <v>530084</v>
      </c>
    </row>
    <row r="1191" spans="1:30" x14ac:dyDescent="0.25">
      <c r="A1191" s="176" t="s">
        <v>6928</v>
      </c>
      <c r="B1191" s="176" t="s">
        <v>3094</v>
      </c>
      <c r="C1191" s="176" t="s">
        <v>27</v>
      </c>
      <c r="D1191" s="176" t="s">
        <v>28</v>
      </c>
      <c r="E1191" s="176" t="s">
        <v>3095</v>
      </c>
      <c r="F1191" s="176" t="s">
        <v>919</v>
      </c>
      <c r="G1191" s="176" t="s">
        <v>50</v>
      </c>
      <c r="H1191" s="176" t="s">
        <v>23</v>
      </c>
      <c r="I1191" s="176" t="s">
        <v>3103</v>
      </c>
      <c r="J1191" s="176" t="s">
        <v>3104</v>
      </c>
      <c r="K1191" s="176" t="s">
        <v>3355</v>
      </c>
      <c r="L1191" s="176" t="s">
        <v>6929</v>
      </c>
      <c r="M1191" s="177">
        <v>45794</v>
      </c>
      <c r="N1191" s="177">
        <v>45794</v>
      </c>
      <c r="O1191" s="177">
        <v>87574</v>
      </c>
      <c r="P1191" s="177">
        <v>0</v>
      </c>
      <c r="Q1191" s="177">
        <v>17963</v>
      </c>
      <c r="R1191" s="177">
        <v>7299</v>
      </c>
      <c r="S1191" s="177">
        <v>565</v>
      </c>
      <c r="T1191" s="24">
        <f>IF(P1191&gt;0, ROUND(IF(IF(OR(C1191="51", C1191="52", C1191="66"), (L1191*'UNIT VALUES'!$C$26)-CALCS!P1191,0)&gt;0, IF(OR(C1191="51", C1191="52", C1191="66"), (L1191*'UNIT VALUES'!$C$26)-CALCS!P1191,0), 0), 0), ROUND(IF(IF(OR(C1191="51", C1191="52", C1191="66"), (L1191*'UNIT VALUES'!$C$26)-CALCS!O1191,0)&gt;0, IF(OR(C1191="51", C1191="52", C1191="66"), (L1191*'UNIT VALUES'!$C$26)-CALCS!O1191,0), 0), 0))</f>
        <v>0</v>
      </c>
      <c r="U1191" s="25">
        <f>IF(C1191="22", (O1191*'UNIT VALUES'!$D$38)+(Q1191*'UNIT VALUES'!$D$39)+(S1191*'UNIT VALUES'!$D$40), (O1191*'UNIT VALUES'!$D$28)+(Q1191*'UNIT VALUES'!$D$29)+(S1191*'UNIT VALUES'!$D$30))</f>
        <v>775987.76269240805</v>
      </c>
      <c r="V1191" s="25">
        <f>IF(C1191="22",(O1191*'UNIT VALUES'!$D$41)+(Q1191*'UNIT VALUES'!$D$42)+(R1191*'UNIT VALUES'!$D$43),IF(C1191="66",(Q1191*'UNIT VALUES'!$D$31)+(T1191*'UNIT VALUES'!$D$33)+(R1191*'UNIT VALUES'!$D$34),(Q1191*'UNIT VALUES'!$D$31)+(T1191*'UNIT VALUES'!$D$32)+(R1191*'UNIT VALUES'!$D$34)))</f>
        <v>898517.01298862905</v>
      </c>
      <c r="W1191" s="25">
        <f t="shared" si="37"/>
        <v>898517</v>
      </c>
      <c r="X1191" s="30">
        <f>ROUND(IF(C1191="22", W1191*'UNIT VALUES'!$D$44, W1191*'UNIT VALUES'!$D$36), 0)</f>
        <v>785484</v>
      </c>
      <c r="Y1191" s="168">
        <f>ROUND(IF(C1191="22", IF(U1191&gt;V1191,O1191*'UNIT VALUES'!$D$38*'UNIT VALUES'!$D$44,O1191*'UNIT VALUES'!$D$41*'UNIT VALUES'!$D$44),IF(U1191&gt;V1191, O1191*'UNIT VALUES'!$D$28*'UNIT VALUES'!$D$36,0)), 0)</f>
        <v>0</v>
      </c>
      <c r="Z1191" s="168">
        <f>ROUND(IF(C1191="22", IF(U1191&gt;V1191,Q1191*'UNIT VALUES'!$D$39*'UNIT VALUES'!$D$44,Q1191*'UNIT VALUES'!$D$42*'UNIT VALUES'!$D$44), IF(U1191&gt;V1191, Q1191*'UNIT VALUES'!$D$29*'UNIT VALUES'!$D$36, Q1191*'UNIT VALUES'!$D$31*'UNIT VALUES'!$D$36)),0)</f>
        <v>263107</v>
      </c>
      <c r="AA1191" s="168">
        <f>ROUND(IF(C1191="22", IF(U1191&gt;V1191,0,R1191*'UNIT VALUES'!$D$43*'UNIT VALUES'!$D$44),IF(CALCS!U1191&gt;CALCS!V1191,0,CALCS!R1191*'UNIT VALUES'!$D$34*'UNIT VALUES'!$D$36)), 0)</f>
        <v>522378</v>
      </c>
      <c r="AB1191" s="168">
        <f>ROUND(IF(C1191="22",IF(U1191&gt;V1191,S1191*'UNIT VALUES'!$D$40*'UNIT VALUES'!$D$44,0),IF(U1191&gt;V1191,S1191*'UNIT VALUES'!$D$30*'UNIT VALUES'!$D$36)), 0)</f>
        <v>0</v>
      </c>
      <c r="AC1191" s="168">
        <f>ROUND(IF(U1191&gt;V1191,0,IF(T1191&gt;1, IF(C1191="66", T1191*'UNIT VALUES'!$D$33*'UNIT VALUES'!$D$36,T1191*'UNIT VALUES'!$D$32*'UNIT VALUES'!$D$36),0)),0)</f>
        <v>0</v>
      </c>
      <c r="AD1191" t="str">
        <f t="shared" si="38"/>
        <v>530090</v>
      </c>
    </row>
    <row r="1192" spans="1:30" x14ac:dyDescent="0.25">
      <c r="A1192" s="176" t="s">
        <v>6930</v>
      </c>
      <c r="B1192" s="176" t="s">
        <v>3094</v>
      </c>
      <c r="C1192" s="176" t="s">
        <v>27</v>
      </c>
      <c r="D1192" s="176" t="s">
        <v>28</v>
      </c>
      <c r="E1192" s="176" t="s">
        <v>3095</v>
      </c>
      <c r="F1192" s="176" t="s">
        <v>1977</v>
      </c>
      <c r="G1192" s="176" t="s">
        <v>161</v>
      </c>
      <c r="H1192" s="176" t="s">
        <v>23</v>
      </c>
      <c r="I1192" s="176" t="s">
        <v>3106</v>
      </c>
      <c r="J1192" s="176" t="s">
        <v>3107</v>
      </c>
      <c r="K1192" s="176" t="s">
        <v>3355</v>
      </c>
      <c r="L1192" s="176" t="s">
        <v>6931</v>
      </c>
      <c r="M1192" s="177">
        <v>36208</v>
      </c>
      <c r="N1192" s="177">
        <v>36208</v>
      </c>
      <c r="O1192" s="177">
        <v>40675</v>
      </c>
      <c r="P1192" s="177">
        <v>0</v>
      </c>
      <c r="Q1192" s="177">
        <v>7649</v>
      </c>
      <c r="R1192" s="177">
        <v>3972</v>
      </c>
      <c r="S1192" s="177">
        <v>345</v>
      </c>
      <c r="T1192" s="24">
        <f>IF(P1192&gt;0, ROUND(IF(IF(OR(C1192="51", C1192="52", C1192="66"), (L1192*'UNIT VALUES'!$C$26)-CALCS!P1192,0)&gt;0, IF(OR(C1192="51", C1192="52", C1192="66"), (L1192*'UNIT VALUES'!$C$26)-CALCS!P1192,0), 0), 0), ROUND(IF(IF(OR(C1192="51", C1192="52", C1192="66"), (L1192*'UNIT VALUES'!$C$26)-CALCS!O1192,0)&gt;0, IF(OR(C1192="51", C1192="52", C1192="66"), (L1192*'UNIT VALUES'!$C$26)-CALCS!O1192,0), 0), 0))</f>
        <v>5016</v>
      </c>
      <c r="U1192" s="25">
        <f>IF(C1192="22", (O1192*'UNIT VALUES'!$D$38)+(Q1192*'UNIT VALUES'!$D$39)+(S1192*'UNIT VALUES'!$D$40), (O1192*'UNIT VALUES'!$D$28)+(Q1192*'UNIT VALUES'!$D$29)+(S1192*'UNIT VALUES'!$D$30))</f>
        <v>354514.77791238023</v>
      </c>
      <c r="V1192" s="25">
        <f>IF(C1192="22",(O1192*'UNIT VALUES'!$D$41)+(Q1192*'UNIT VALUES'!$D$42)+(R1192*'UNIT VALUES'!$D$43),IF(C1192="66",(Q1192*'UNIT VALUES'!$D$31)+(T1192*'UNIT VALUES'!$D$33)+(R1192*'UNIT VALUES'!$D$34),(Q1192*'UNIT VALUES'!$D$31)+(T1192*'UNIT VALUES'!$D$32)+(R1192*'UNIT VALUES'!$D$34)))</f>
        <v>516614.36079522199</v>
      </c>
      <c r="W1192" s="25">
        <f t="shared" si="37"/>
        <v>516614</v>
      </c>
      <c r="X1192" s="30">
        <f>ROUND(IF(C1192="22", W1192*'UNIT VALUES'!$D$44, W1192*'UNIT VALUES'!$D$36), 0)</f>
        <v>451624</v>
      </c>
      <c r="Y1192" s="168">
        <f>ROUND(IF(C1192="22", IF(U1192&gt;V1192,O1192*'UNIT VALUES'!$D$38*'UNIT VALUES'!$D$44,O1192*'UNIT VALUES'!$D$41*'UNIT VALUES'!$D$44),IF(U1192&gt;V1192, O1192*'UNIT VALUES'!$D$28*'UNIT VALUES'!$D$36,0)), 0)</f>
        <v>0</v>
      </c>
      <c r="Z1192" s="168">
        <f>ROUND(IF(C1192="22", IF(U1192&gt;V1192,Q1192*'UNIT VALUES'!$D$39*'UNIT VALUES'!$D$44,Q1192*'UNIT VALUES'!$D$42*'UNIT VALUES'!$D$44), IF(U1192&gt;V1192, Q1192*'UNIT VALUES'!$D$29*'UNIT VALUES'!$D$36, Q1192*'UNIT VALUES'!$D$31*'UNIT VALUES'!$D$36)),0)</f>
        <v>112036</v>
      </c>
      <c r="AA1192" s="168">
        <f>ROUND(IF(C1192="22", IF(U1192&gt;V1192,0,R1192*'UNIT VALUES'!$D$43*'UNIT VALUES'!$D$44),IF(CALCS!U1192&gt;CALCS!V1192,0,CALCS!R1192*'UNIT VALUES'!$D$34*'UNIT VALUES'!$D$36)), 0)</f>
        <v>284270</v>
      </c>
      <c r="AB1192" s="168">
        <f>ROUND(IF(C1192="22",IF(U1192&gt;V1192,S1192*'UNIT VALUES'!$D$40*'UNIT VALUES'!$D$44,0),IF(U1192&gt;V1192,S1192*'UNIT VALUES'!$D$30*'UNIT VALUES'!$D$36)), 0)</f>
        <v>0</v>
      </c>
      <c r="AC1192" s="168">
        <f>ROUND(IF(U1192&gt;V1192,0,IF(T1192&gt;1, IF(C1192="66", T1192*'UNIT VALUES'!$D$33*'UNIT VALUES'!$D$36,T1192*'UNIT VALUES'!$D$32*'UNIT VALUES'!$D$36),0)),0)</f>
        <v>55319</v>
      </c>
      <c r="AD1192" t="str">
        <f t="shared" si="38"/>
        <v>530132</v>
      </c>
    </row>
    <row r="1193" spans="1:30" x14ac:dyDescent="0.25">
      <c r="A1193" s="176" t="s">
        <v>6932</v>
      </c>
      <c r="B1193" s="176" t="s">
        <v>3094</v>
      </c>
      <c r="C1193" s="176" t="s">
        <v>47</v>
      </c>
      <c r="D1193" s="176" t="s">
        <v>48</v>
      </c>
      <c r="E1193" s="176" t="s">
        <v>3095</v>
      </c>
      <c r="F1193" s="176" t="s">
        <v>6933</v>
      </c>
      <c r="G1193" s="176" t="s">
        <v>1058</v>
      </c>
      <c r="H1193" s="176" t="s">
        <v>23</v>
      </c>
      <c r="I1193" s="176" t="s">
        <v>6934</v>
      </c>
      <c r="J1193" s="176" t="s">
        <v>3100</v>
      </c>
      <c r="K1193" s="176" t="s">
        <v>3355</v>
      </c>
      <c r="L1193" s="176" t="s">
        <v>4878</v>
      </c>
      <c r="M1193" s="177">
        <v>0</v>
      </c>
      <c r="N1193" s="177">
        <v>0</v>
      </c>
      <c r="O1193" s="177">
        <v>50997</v>
      </c>
      <c r="P1193" s="177">
        <v>0</v>
      </c>
      <c r="Q1193" s="177">
        <v>8967</v>
      </c>
      <c r="R1193" s="177">
        <v>1497</v>
      </c>
      <c r="S1193" s="177">
        <v>1103</v>
      </c>
      <c r="T1193" s="24">
        <f>IF(P1193&gt;0, ROUND(IF(IF(OR(C1193="51", C1193="52", C1193="66"), (L1193*'UNIT VALUES'!$C$26)-CALCS!P1193,0)&gt;0, IF(OR(C1193="51", C1193="52", C1193="66"), (L1193*'UNIT VALUES'!$C$26)-CALCS!P1193,0), 0), 0), ROUND(IF(IF(OR(C1193="51", C1193="52", C1193="66"), (L1193*'UNIT VALUES'!$C$26)-CALCS!O1193,0)&gt;0, IF(OR(C1193="51", C1193="52", C1193="66"), (L1193*'UNIT VALUES'!$C$26)-CALCS!O1193,0), 0), 0))</f>
        <v>0</v>
      </c>
      <c r="U1193" s="25">
        <f>IF(C1193="22", (O1193*'UNIT VALUES'!$D$38)+(Q1193*'UNIT VALUES'!$D$39)+(S1193*'UNIT VALUES'!$D$40), (O1193*'UNIT VALUES'!$D$28)+(Q1193*'UNIT VALUES'!$D$29)+(S1193*'UNIT VALUES'!$D$30))</f>
        <v>536530.98231555987</v>
      </c>
      <c r="V1193" s="25">
        <f>IF(C1193="22",(O1193*'UNIT VALUES'!$D$41)+(Q1193*'UNIT VALUES'!$D$42)+(R1193*'UNIT VALUES'!$D$43),IF(C1193="66",(Q1193*'UNIT VALUES'!$D$31)+(T1193*'UNIT VALUES'!$D$33)+(R1193*'UNIT VALUES'!$D$34),(Q1193*'UNIT VALUES'!$D$31)+(T1193*'UNIT VALUES'!$D$32)+(R1193*'UNIT VALUES'!$D$34)))</f>
        <v>272796.36542241019</v>
      </c>
      <c r="W1193" s="25">
        <f t="shared" si="37"/>
        <v>536531</v>
      </c>
      <c r="X1193" s="30">
        <f>ROUND(IF(C1193="22", W1193*'UNIT VALUES'!$D$44, W1193*'UNIT VALUES'!$D$36), 0)</f>
        <v>469036</v>
      </c>
      <c r="Y1193" s="168">
        <f>ROUND(IF(C1193="22", IF(U1193&gt;V1193,O1193*'UNIT VALUES'!$D$38*'UNIT VALUES'!$D$44,O1193*'UNIT VALUES'!$D$41*'UNIT VALUES'!$D$44),IF(U1193&gt;V1193, O1193*'UNIT VALUES'!$D$28*'UNIT VALUES'!$D$36,0)), 0)</f>
        <v>92722</v>
      </c>
      <c r="Z1193" s="168">
        <f>ROUND(IF(C1193="22", IF(U1193&gt;V1193,Q1193*'UNIT VALUES'!$D$39*'UNIT VALUES'!$D$44,Q1193*'UNIT VALUES'!$D$42*'UNIT VALUES'!$D$44), IF(U1193&gt;V1193, Q1193*'UNIT VALUES'!$D$29*'UNIT VALUES'!$D$36, Q1193*'UNIT VALUES'!$D$31*'UNIT VALUES'!$D$36)),0)</f>
        <v>218901</v>
      </c>
      <c r="AA1193" s="168">
        <f>ROUND(IF(C1193="22", IF(U1193&gt;V1193,0,R1193*'UNIT VALUES'!$D$43*'UNIT VALUES'!$D$44),IF(CALCS!U1193&gt;CALCS!V1193,0,CALCS!R1193*'UNIT VALUES'!$D$34*'UNIT VALUES'!$D$36)), 0)</f>
        <v>0</v>
      </c>
      <c r="AB1193" s="168">
        <f>ROUND(IF(C1193="22",IF(U1193&gt;V1193,S1193*'UNIT VALUES'!$D$40*'UNIT VALUES'!$D$44,0),IF(U1193&gt;V1193,S1193*'UNIT VALUES'!$D$30*'UNIT VALUES'!$D$36)), 0)</f>
        <v>157413</v>
      </c>
      <c r="AC1193" s="168">
        <f>ROUND(IF(U1193&gt;V1193,0,IF(T1193&gt;1, IF(C1193="66", T1193*'UNIT VALUES'!$D$33*'UNIT VALUES'!$D$36,T1193*'UNIT VALUES'!$D$32*'UNIT VALUES'!$D$36),0)),0)</f>
        <v>0</v>
      </c>
      <c r="AD1193" t="str">
        <f t="shared" si="38"/>
        <v>530166</v>
      </c>
    </row>
    <row r="1194" spans="1:30" x14ac:dyDescent="0.25">
      <c r="A1194" s="176" t="s">
        <v>6935</v>
      </c>
      <c r="B1194" s="176" t="s">
        <v>3094</v>
      </c>
      <c r="C1194" s="176" t="s">
        <v>47</v>
      </c>
      <c r="D1194" s="176" t="s">
        <v>48</v>
      </c>
      <c r="E1194" s="176" t="s">
        <v>3095</v>
      </c>
      <c r="F1194" s="176" t="s">
        <v>1630</v>
      </c>
      <c r="G1194" s="176" t="s">
        <v>22</v>
      </c>
      <c r="H1194" s="176" t="s">
        <v>23</v>
      </c>
      <c r="I1194" s="176" t="s">
        <v>3109</v>
      </c>
      <c r="J1194" s="176" t="s">
        <v>3110</v>
      </c>
      <c r="K1194" s="176" t="s">
        <v>3355</v>
      </c>
      <c r="L1194" s="176" t="s">
        <v>6936</v>
      </c>
      <c r="M1194" s="177">
        <v>0</v>
      </c>
      <c r="N1194" s="177">
        <v>0</v>
      </c>
      <c r="O1194" s="177">
        <v>13968</v>
      </c>
      <c r="P1194" s="177">
        <v>0</v>
      </c>
      <c r="Q1194" s="177">
        <v>2270</v>
      </c>
      <c r="R1194" s="177">
        <v>99</v>
      </c>
      <c r="S1194" s="177">
        <v>364</v>
      </c>
      <c r="T1194" s="24">
        <f>IF(P1194&gt;0, ROUND(IF(IF(OR(C1194="51", C1194="52", C1194="66"), (L1194*'UNIT VALUES'!$C$26)-CALCS!P1194,0)&gt;0, IF(OR(C1194="51", C1194="52", C1194="66"), (L1194*'UNIT VALUES'!$C$26)-CALCS!P1194,0), 0), 0), ROUND(IF(IF(OR(C1194="51", C1194="52", C1194="66"), (L1194*'UNIT VALUES'!$C$26)-CALCS!O1194,0)&gt;0, IF(OR(C1194="51", C1194="52", C1194="66"), (L1194*'UNIT VALUES'!$C$26)-CALCS!O1194,0), 0), 0))</f>
        <v>0</v>
      </c>
      <c r="U1194" s="25">
        <f>IF(C1194="22", (O1194*'UNIT VALUES'!$D$38)+(Q1194*'UNIT VALUES'!$D$39)+(S1194*'UNIT VALUES'!$D$40), (O1194*'UNIT VALUES'!$D$28)+(Q1194*'UNIT VALUES'!$D$29)+(S1194*'UNIT VALUES'!$D$30))</f>
        <v>151863.20157028161</v>
      </c>
      <c r="V1194" s="25">
        <f>IF(C1194="22",(O1194*'UNIT VALUES'!$D$41)+(Q1194*'UNIT VALUES'!$D$42)+(R1194*'UNIT VALUES'!$D$43),IF(C1194="66",(Q1194*'UNIT VALUES'!$D$31)+(T1194*'UNIT VALUES'!$D$33)+(R1194*'UNIT VALUES'!$D$34),(Q1194*'UNIT VALUES'!$D$31)+(T1194*'UNIT VALUES'!$D$32)+(R1194*'UNIT VALUES'!$D$34)))</f>
        <v>46138.464286270544</v>
      </c>
      <c r="W1194" s="25">
        <f t="shared" si="37"/>
        <v>151863</v>
      </c>
      <c r="X1194" s="30">
        <f>ROUND(IF(C1194="22", W1194*'UNIT VALUES'!$D$44, W1194*'UNIT VALUES'!$D$36), 0)</f>
        <v>132759</v>
      </c>
      <c r="Y1194" s="168">
        <f>ROUND(IF(C1194="22", IF(U1194&gt;V1194,O1194*'UNIT VALUES'!$D$38*'UNIT VALUES'!$D$44,O1194*'UNIT VALUES'!$D$41*'UNIT VALUES'!$D$44),IF(U1194&gt;V1194, O1194*'UNIT VALUES'!$D$28*'UNIT VALUES'!$D$36,0)), 0)</f>
        <v>25396</v>
      </c>
      <c r="Z1194" s="168">
        <f>ROUND(IF(C1194="22", IF(U1194&gt;V1194,Q1194*'UNIT VALUES'!$D$39*'UNIT VALUES'!$D$44,Q1194*'UNIT VALUES'!$D$42*'UNIT VALUES'!$D$44), IF(U1194&gt;V1194, Q1194*'UNIT VALUES'!$D$29*'UNIT VALUES'!$D$36, Q1194*'UNIT VALUES'!$D$31*'UNIT VALUES'!$D$36)),0)</f>
        <v>55415</v>
      </c>
      <c r="AA1194" s="168">
        <f>ROUND(IF(C1194="22", IF(U1194&gt;V1194,0,R1194*'UNIT VALUES'!$D$43*'UNIT VALUES'!$D$44),IF(CALCS!U1194&gt;CALCS!V1194,0,CALCS!R1194*'UNIT VALUES'!$D$34*'UNIT VALUES'!$D$36)), 0)</f>
        <v>0</v>
      </c>
      <c r="AB1194" s="168">
        <f>ROUND(IF(C1194="22",IF(U1194&gt;V1194,S1194*'UNIT VALUES'!$D$40*'UNIT VALUES'!$D$44,0),IF(U1194&gt;V1194,S1194*'UNIT VALUES'!$D$30*'UNIT VALUES'!$D$36)), 0)</f>
        <v>51948</v>
      </c>
      <c r="AC1194" s="168">
        <f>ROUND(IF(U1194&gt;V1194,0,IF(T1194&gt;1, IF(C1194="66", T1194*'UNIT VALUES'!$D$33*'UNIT VALUES'!$D$36,T1194*'UNIT VALUES'!$D$32*'UNIT VALUES'!$D$36),0)),0)</f>
        <v>0</v>
      </c>
      <c r="AD1194" t="str">
        <f t="shared" si="38"/>
        <v>530396</v>
      </c>
    </row>
    <row r="1195" spans="1:30" x14ac:dyDescent="0.25">
      <c r="A1195" s="176" t="s">
        <v>6937</v>
      </c>
      <c r="B1195" s="176" t="s">
        <v>3094</v>
      </c>
      <c r="C1195" s="176" t="s">
        <v>27</v>
      </c>
      <c r="D1195" s="176" t="s">
        <v>28</v>
      </c>
      <c r="E1195" s="176" t="s">
        <v>3095</v>
      </c>
      <c r="F1195" s="176" t="s">
        <v>859</v>
      </c>
      <c r="G1195" s="176" t="s">
        <v>594</v>
      </c>
      <c r="H1195" s="176" t="s">
        <v>23</v>
      </c>
      <c r="I1195" s="176" t="s">
        <v>3112</v>
      </c>
      <c r="J1195" s="176" t="s">
        <v>3100</v>
      </c>
      <c r="K1195" s="176" t="s">
        <v>3355</v>
      </c>
      <c r="L1195" s="176" t="s">
        <v>6938</v>
      </c>
      <c r="M1195" s="177">
        <v>54413</v>
      </c>
      <c r="N1195" s="177">
        <v>54413</v>
      </c>
      <c r="O1195" s="177">
        <v>109043</v>
      </c>
      <c r="P1195" s="177">
        <v>0</v>
      </c>
      <c r="Q1195" s="177">
        <v>18124</v>
      </c>
      <c r="R1195" s="177">
        <v>7466</v>
      </c>
      <c r="S1195" s="177">
        <v>1667</v>
      </c>
      <c r="T1195" s="24">
        <f>IF(P1195&gt;0, ROUND(IF(IF(OR(C1195="51", C1195="52", C1195="66"), (L1195*'UNIT VALUES'!$C$26)-CALCS!P1195,0)&gt;0, IF(OR(C1195="51", C1195="52", C1195="66"), (L1195*'UNIT VALUES'!$C$26)-CALCS!P1195,0), 0), 0), ROUND(IF(IF(OR(C1195="51", C1195="52", C1195="66"), (L1195*'UNIT VALUES'!$C$26)-CALCS!O1195,0)&gt;0, IF(OR(C1195="51", C1195="52", C1195="66"), (L1195*'UNIT VALUES'!$C$26)-CALCS!O1195,0), 0), 0))</f>
        <v>0</v>
      </c>
      <c r="U1195" s="25">
        <f>IF(C1195="22", (O1195*'UNIT VALUES'!$D$38)+(Q1195*'UNIT VALUES'!$D$39)+(S1195*'UNIT VALUES'!$D$40), (O1195*'UNIT VALUES'!$D$28)+(Q1195*'UNIT VALUES'!$D$29)+(S1195*'UNIT VALUES'!$D$30))</f>
        <v>1005036.6351414949</v>
      </c>
      <c r="V1195" s="25">
        <f>IF(C1195="22",(O1195*'UNIT VALUES'!$D$41)+(Q1195*'UNIT VALUES'!$D$42)+(R1195*'UNIT VALUES'!$D$43),IF(C1195="66",(Q1195*'UNIT VALUES'!$D$31)+(T1195*'UNIT VALUES'!$D$33)+(R1195*'UNIT VALUES'!$D$34),(Q1195*'UNIT VALUES'!$D$31)+(T1195*'UNIT VALUES'!$D$32)+(R1195*'UNIT VALUES'!$D$34)))</f>
        <v>914886.37697327998</v>
      </c>
      <c r="W1195" s="25">
        <f t="shared" si="37"/>
        <v>1005037</v>
      </c>
      <c r="X1195" s="30">
        <f>ROUND(IF(C1195="22", W1195*'UNIT VALUES'!$D$44, W1195*'UNIT VALUES'!$D$36), 0)</f>
        <v>878604</v>
      </c>
      <c r="Y1195" s="168">
        <f>ROUND(IF(C1195="22", IF(U1195&gt;V1195,O1195*'UNIT VALUES'!$D$38*'UNIT VALUES'!$D$44,O1195*'UNIT VALUES'!$D$41*'UNIT VALUES'!$D$44),IF(U1195&gt;V1195, O1195*'UNIT VALUES'!$D$28*'UNIT VALUES'!$D$36,0)), 0)</f>
        <v>198260</v>
      </c>
      <c r="Z1195" s="168">
        <f>ROUND(IF(C1195="22", IF(U1195&gt;V1195,Q1195*'UNIT VALUES'!$D$39*'UNIT VALUES'!$D$44,Q1195*'UNIT VALUES'!$D$42*'UNIT VALUES'!$D$44), IF(U1195&gt;V1195, Q1195*'UNIT VALUES'!$D$29*'UNIT VALUES'!$D$36, Q1195*'UNIT VALUES'!$D$31*'UNIT VALUES'!$D$36)),0)</f>
        <v>442441</v>
      </c>
      <c r="AA1195" s="168">
        <f>ROUND(IF(C1195="22", IF(U1195&gt;V1195,0,R1195*'UNIT VALUES'!$D$43*'UNIT VALUES'!$D$44),IF(CALCS!U1195&gt;CALCS!V1195,0,CALCS!R1195*'UNIT VALUES'!$D$34*'UNIT VALUES'!$D$36)), 0)</f>
        <v>0</v>
      </c>
      <c r="AB1195" s="168">
        <f>ROUND(IF(C1195="22",IF(U1195&gt;V1195,S1195*'UNIT VALUES'!$D$40*'UNIT VALUES'!$D$44,0),IF(U1195&gt;V1195,S1195*'UNIT VALUES'!$D$30*'UNIT VALUES'!$D$36)), 0)</f>
        <v>237903</v>
      </c>
      <c r="AC1195" s="168">
        <f>ROUND(IF(U1195&gt;V1195,0,IF(T1195&gt;1, IF(C1195="66", T1195*'UNIT VALUES'!$D$33*'UNIT VALUES'!$D$36,T1195*'UNIT VALUES'!$D$32*'UNIT VALUES'!$D$36),0)),0)</f>
        <v>0</v>
      </c>
      <c r="AD1195" t="str">
        <f t="shared" si="38"/>
        <v>530480</v>
      </c>
    </row>
    <row r="1196" spans="1:30" x14ac:dyDescent="0.25">
      <c r="A1196" s="176" t="s">
        <v>6939</v>
      </c>
      <c r="B1196" s="176" t="s">
        <v>3094</v>
      </c>
      <c r="C1196" s="176" t="s">
        <v>47</v>
      </c>
      <c r="D1196" s="176" t="s">
        <v>48</v>
      </c>
      <c r="E1196" s="176" t="s">
        <v>3095</v>
      </c>
      <c r="F1196" s="176" t="s">
        <v>3114</v>
      </c>
      <c r="G1196" s="176" t="s">
        <v>1058</v>
      </c>
      <c r="H1196" s="176" t="s">
        <v>23</v>
      </c>
      <c r="I1196" s="176" t="s">
        <v>3115</v>
      </c>
      <c r="J1196" s="176" t="s">
        <v>3100</v>
      </c>
      <c r="K1196" s="176" t="s">
        <v>3355</v>
      </c>
      <c r="L1196" s="176" t="s">
        <v>4878</v>
      </c>
      <c r="M1196" s="177">
        <v>45165</v>
      </c>
      <c r="N1196" s="177">
        <v>0</v>
      </c>
      <c r="O1196" s="177">
        <v>96757</v>
      </c>
      <c r="P1196" s="177">
        <v>0</v>
      </c>
      <c r="Q1196" s="177">
        <v>14154</v>
      </c>
      <c r="R1196" s="177">
        <v>448</v>
      </c>
      <c r="S1196" s="177">
        <v>1399</v>
      </c>
      <c r="T1196" s="24">
        <f>IF(P1196&gt;0, ROUND(IF(IF(OR(C1196="51", C1196="52", C1196="66"), (L1196*'UNIT VALUES'!$C$26)-CALCS!P1196,0)&gt;0, IF(OR(C1196="51", C1196="52", C1196="66"), (L1196*'UNIT VALUES'!$C$26)-CALCS!P1196,0), 0), 0), ROUND(IF(IF(OR(C1196="51", C1196="52", C1196="66"), (L1196*'UNIT VALUES'!$C$26)-CALCS!O1196,0)&gt;0, IF(OR(C1196="51", C1196="52", C1196="66"), (L1196*'UNIT VALUES'!$C$26)-CALCS!O1196,0), 0), 0))</f>
        <v>0</v>
      </c>
      <c r="U1196" s="25">
        <f>IF(C1196="22", (O1196*'UNIT VALUES'!$D$38)+(Q1196*'UNIT VALUES'!$D$39)+(S1196*'UNIT VALUES'!$D$40), (O1196*'UNIT VALUES'!$D$28)+(Q1196*'UNIT VALUES'!$D$29)+(S1196*'UNIT VALUES'!$D$30))</f>
        <v>824871.47594244347</v>
      </c>
      <c r="V1196" s="25">
        <f>IF(C1196="22",(O1196*'UNIT VALUES'!$D$41)+(Q1196*'UNIT VALUES'!$D$42)+(R1196*'UNIT VALUES'!$D$43),IF(C1196="66",(Q1196*'UNIT VALUES'!$D$31)+(T1196*'UNIT VALUES'!$D$33)+(R1196*'UNIT VALUES'!$D$34),(Q1196*'UNIT VALUES'!$D$31)+(T1196*'UNIT VALUES'!$D$32)+(R1196*'UNIT VALUES'!$D$34)))</f>
        <v>273825.28470407391</v>
      </c>
      <c r="W1196" s="25">
        <f t="shared" si="37"/>
        <v>824871</v>
      </c>
      <c r="X1196" s="30">
        <f>ROUND(IF(C1196="22", W1196*'UNIT VALUES'!$D$44, W1196*'UNIT VALUES'!$D$36), 0)</f>
        <v>721103</v>
      </c>
      <c r="Y1196" s="168">
        <f>ROUND(IF(C1196="22", IF(U1196&gt;V1196,O1196*'UNIT VALUES'!$D$38*'UNIT VALUES'!$D$44,O1196*'UNIT VALUES'!$D$41*'UNIT VALUES'!$D$44),IF(U1196&gt;V1196, O1196*'UNIT VALUES'!$D$28*'UNIT VALUES'!$D$36,0)), 0)</f>
        <v>175921</v>
      </c>
      <c r="Z1196" s="168">
        <f>ROUND(IF(C1196="22", IF(U1196&gt;V1196,Q1196*'UNIT VALUES'!$D$39*'UNIT VALUES'!$D$44,Q1196*'UNIT VALUES'!$D$42*'UNIT VALUES'!$D$44), IF(U1196&gt;V1196, Q1196*'UNIT VALUES'!$D$29*'UNIT VALUES'!$D$36, Q1196*'UNIT VALUES'!$D$31*'UNIT VALUES'!$D$36)),0)</f>
        <v>345526</v>
      </c>
      <c r="AA1196" s="168">
        <f>ROUND(IF(C1196="22", IF(U1196&gt;V1196,0,R1196*'UNIT VALUES'!$D$43*'UNIT VALUES'!$D$44),IF(CALCS!U1196&gt;CALCS!V1196,0,CALCS!R1196*'UNIT VALUES'!$D$34*'UNIT VALUES'!$D$36)), 0)</f>
        <v>0</v>
      </c>
      <c r="AB1196" s="168">
        <f>ROUND(IF(C1196="22",IF(U1196&gt;V1196,S1196*'UNIT VALUES'!$D$40*'UNIT VALUES'!$D$44,0),IF(U1196&gt;V1196,S1196*'UNIT VALUES'!$D$30*'UNIT VALUES'!$D$36)), 0)</f>
        <v>199656</v>
      </c>
      <c r="AC1196" s="168">
        <f>ROUND(IF(U1196&gt;V1196,0,IF(T1196&gt;1, IF(C1196="66", T1196*'UNIT VALUES'!$D$33*'UNIT VALUES'!$D$36,T1196*'UNIT VALUES'!$D$32*'UNIT VALUES'!$D$36),0)),0)</f>
        <v>0</v>
      </c>
      <c r="AD1196" t="str">
        <f t="shared" si="38"/>
        <v>530514</v>
      </c>
    </row>
    <row r="1197" spans="1:30" x14ac:dyDescent="0.25">
      <c r="A1197" s="176" t="s">
        <v>6940</v>
      </c>
      <c r="B1197" s="176" t="s">
        <v>3094</v>
      </c>
      <c r="C1197" s="176" t="s">
        <v>27</v>
      </c>
      <c r="D1197" s="176" t="s">
        <v>28</v>
      </c>
      <c r="E1197" s="176" t="s">
        <v>3095</v>
      </c>
      <c r="F1197" s="176" t="s">
        <v>290</v>
      </c>
      <c r="G1197" s="176" t="s">
        <v>176</v>
      </c>
      <c r="H1197" s="176" t="s">
        <v>23</v>
      </c>
      <c r="I1197" s="176" t="s">
        <v>3117</v>
      </c>
      <c r="J1197" s="176" t="s">
        <v>3118</v>
      </c>
      <c r="K1197" s="176" t="s">
        <v>3355</v>
      </c>
      <c r="L1197" s="176" t="s">
        <v>6941</v>
      </c>
      <c r="M1197" s="177">
        <v>38389</v>
      </c>
      <c r="N1197" s="177">
        <v>34397</v>
      </c>
      <c r="O1197" s="177">
        <v>80454</v>
      </c>
      <c r="P1197" s="177">
        <v>0</v>
      </c>
      <c r="Q1197" s="177">
        <v>13616</v>
      </c>
      <c r="R1197" s="177">
        <v>575</v>
      </c>
      <c r="S1197" s="177">
        <v>1225</v>
      </c>
      <c r="T1197" s="24">
        <f>IF(P1197&gt;0, ROUND(IF(IF(OR(C1197="51", C1197="52", C1197="66"), (L1197*'UNIT VALUES'!$C$26)-CALCS!P1197,0)&gt;0, IF(OR(C1197="51", C1197="52", C1197="66"), (L1197*'UNIT VALUES'!$C$26)-CALCS!P1197,0), 0), 0), ROUND(IF(IF(OR(C1197="51", C1197="52", C1197="66"), (L1197*'UNIT VALUES'!$C$26)-CALCS!O1197,0)&gt;0, IF(OR(C1197="51", C1197="52", C1197="66"), (L1197*'UNIT VALUES'!$C$26)-CALCS!O1197,0), 0), 0))</f>
        <v>0</v>
      </c>
      <c r="U1197" s="25">
        <f>IF(C1197="22", (O1197*'UNIT VALUES'!$D$38)+(Q1197*'UNIT VALUES'!$D$39)+(S1197*'UNIT VALUES'!$D$40), (O1197*'UNIT VALUES'!$D$28)+(Q1197*'UNIT VALUES'!$D$29)+(S1197*'UNIT VALUES'!$D$30))</f>
        <v>747535.16966065147</v>
      </c>
      <c r="V1197" s="25">
        <f>IF(C1197="22",(O1197*'UNIT VALUES'!$D$41)+(Q1197*'UNIT VALUES'!$D$42)+(R1197*'UNIT VALUES'!$D$43),IF(C1197="66",(Q1197*'UNIT VALUES'!$D$31)+(T1197*'UNIT VALUES'!$D$33)+(R1197*'UNIT VALUES'!$D$34),(Q1197*'UNIT VALUES'!$D$31)+(T1197*'UNIT VALUES'!$D$32)+(R1197*'UNIT VALUES'!$D$34)))</f>
        <v>275208.28892589861</v>
      </c>
      <c r="W1197" s="25">
        <f t="shared" si="37"/>
        <v>747535</v>
      </c>
      <c r="X1197" s="30">
        <f>ROUND(IF(C1197="22", W1197*'UNIT VALUES'!$D$44, W1197*'UNIT VALUES'!$D$36), 0)</f>
        <v>653496</v>
      </c>
      <c r="Y1197" s="168">
        <f>ROUND(IF(C1197="22", IF(U1197&gt;V1197,O1197*'UNIT VALUES'!$D$38*'UNIT VALUES'!$D$44,O1197*'UNIT VALUES'!$D$41*'UNIT VALUES'!$D$44),IF(U1197&gt;V1197, O1197*'UNIT VALUES'!$D$28*'UNIT VALUES'!$D$36,0)), 0)</f>
        <v>146280</v>
      </c>
      <c r="Z1197" s="168">
        <f>ROUND(IF(C1197="22", IF(U1197&gt;V1197,Q1197*'UNIT VALUES'!$D$39*'UNIT VALUES'!$D$44,Q1197*'UNIT VALUES'!$D$42*'UNIT VALUES'!$D$44), IF(U1197&gt;V1197, Q1197*'UNIT VALUES'!$D$29*'UNIT VALUES'!$D$36, Q1197*'UNIT VALUES'!$D$31*'UNIT VALUES'!$D$36)),0)</f>
        <v>332392</v>
      </c>
      <c r="AA1197" s="168">
        <f>ROUND(IF(C1197="22", IF(U1197&gt;V1197,0,R1197*'UNIT VALUES'!$D$43*'UNIT VALUES'!$D$44),IF(CALCS!U1197&gt;CALCS!V1197,0,CALCS!R1197*'UNIT VALUES'!$D$34*'UNIT VALUES'!$D$36)), 0)</f>
        <v>0</v>
      </c>
      <c r="AB1197" s="168">
        <f>ROUND(IF(C1197="22",IF(U1197&gt;V1197,S1197*'UNIT VALUES'!$D$40*'UNIT VALUES'!$D$44,0),IF(U1197&gt;V1197,S1197*'UNIT VALUES'!$D$30*'UNIT VALUES'!$D$36)), 0)</f>
        <v>174824</v>
      </c>
      <c r="AC1197" s="168">
        <f>ROUND(IF(U1197&gt;V1197,0,IF(T1197&gt;1, IF(C1197="66", T1197*'UNIT VALUES'!$D$33*'UNIT VALUES'!$D$36,T1197*'UNIT VALUES'!$D$32*'UNIT VALUES'!$D$36),0)),0)</f>
        <v>0</v>
      </c>
      <c r="AD1197" t="str">
        <f t="shared" si="38"/>
        <v>530720</v>
      </c>
    </row>
    <row r="1198" spans="1:30" x14ac:dyDescent="0.25">
      <c r="A1198" s="176" t="s">
        <v>6942</v>
      </c>
      <c r="B1198" s="176" t="s">
        <v>3094</v>
      </c>
      <c r="C1198" s="176" t="s">
        <v>27</v>
      </c>
      <c r="D1198" s="176" t="s">
        <v>28</v>
      </c>
      <c r="E1198" s="176" t="s">
        <v>3095</v>
      </c>
      <c r="F1198" s="176" t="s">
        <v>293</v>
      </c>
      <c r="G1198" s="176" t="s">
        <v>1058</v>
      </c>
      <c r="H1198" s="176" t="s">
        <v>23</v>
      </c>
      <c r="I1198" s="176" t="s">
        <v>3120</v>
      </c>
      <c r="J1198" s="176" t="s">
        <v>3100</v>
      </c>
      <c r="K1198" s="176" t="s">
        <v>3355</v>
      </c>
      <c r="L1198" s="176" t="s">
        <v>2214</v>
      </c>
      <c r="M1198" s="177">
        <v>24391</v>
      </c>
      <c r="N1198" s="177">
        <v>23152</v>
      </c>
      <c r="O1198" s="177">
        <v>127514</v>
      </c>
      <c r="P1198" s="177">
        <v>0</v>
      </c>
      <c r="Q1198" s="177">
        <v>19001</v>
      </c>
      <c r="R1198" s="177">
        <v>1018</v>
      </c>
      <c r="S1198" s="177">
        <v>3149</v>
      </c>
      <c r="T1198" s="24">
        <f>IF(P1198&gt;0, ROUND(IF(IF(OR(C1198="51", C1198="52", C1198="66"), (L1198*'UNIT VALUES'!$C$26)-CALCS!P1198,0)&gt;0, IF(OR(C1198="51", C1198="52", C1198="66"), (L1198*'UNIT VALUES'!$C$26)-CALCS!P1198,0), 0), 0), ROUND(IF(IF(OR(C1198="51", C1198="52", C1198="66"), (L1198*'UNIT VALUES'!$C$26)-CALCS!O1198,0)&gt;0, IF(OR(C1198="51", C1198="52", C1198="66"), (L1198*'UNIT VALUES'!$C$26)-CALCS!O1198,0), 0), 0))</f>
        <v>0</v>
      </c>
      <c r="U1198" s="25">
        <f>IF(C1198="22", (O1198*'UNIT VALUES'!$D$38)+(Q1198*'UNIT VALUES'!$D$39)+(S1198*'UNIT VALUES'!$D$40), (O1198*'UNIT VALUES'!$D$28)+(Q1198*'UNIT VALUES'!$D$29)+(S1198*'UNIT VALUES'!$D$30))</f>
        <v>1309879.3394770375</v>
      </c>
      <c r="V1198" s="25">
        <f>IF(C1198="22",(O1198*'UNIT VALUES'!$D$41)+(Q1198*'UNIT VALUES'!$D$42)+(R1198*'UNIT VALUES'!$D$43),IF(C1198="66",(Q1198*'UNIT VALUES'!$D$31)+(T1198*'UNIT VALUES'!$D$33)+(R1198*'UNIT VALUES'!$D$34),(Q1198*'UNIT VALUES'!$D$31)+(T1198*'UNIT VALUES'!$D$32)+(R1198*'UNIT VALUES'!$D$34)))</f>
        <v>401700.57226797845</v>
      </c>
      <c r="W1198" s="25">
        <f t="shared" si="37"/>
        <v>1309879</v>
      </c>
      <c r="X1198" s="30">
        <f>ROUND(IF(C1198="22", W1198*'UNIT VALUES'!$D$44, W1198*'UNIT VALUES'!$D$36), 0)</f>
        <v>1145097</v>
      </c>
      <c r="Y1198" s="168">
        <f>ROUND(IF(C1198="22", IF(U1198&gt;V1198,O1198*'UNIT VALUES'!$D$38*'UNIT VALUES'!$D$44,O1198*'UNIT VALUES'!$D$41*'UNIT VALUES'!$D$44),IF(U1198&gt;V1198, O1198*'UNIT VALUES'!$D$28*'UNIT VALUES'!$D$36,0)), 0)</f>
        <v>231843</v>
      </c>
      <c r="Z1198" s="168">
        <f>ROUND(IF(C1198="22", IF(U1198&gt;V1198,Q1198*'UNIT VALUES'!$D$39*'UNIT VALUES'!$D$44,Q1198*'UNIT VALUES'!$D$42*'UNIT VALUES'!$D$44), IF(U1198&gt;V1198, Q1198*'UNIT VALUES'!$D$29*'UNIT VALUES'!$D$36, Q1198*'UNIT VALUES'!$D$31*'UNIT VALUES'!$D$36)),0)</f>
        <v>463850</v>
      </c>
      <c r="AA1198" s="168">
        <f>ROUND(IF(C1198="22", IF(U1198&gt;V1198,0,R1198*'UNIT VALUES'!$D$43*'UNIT VALUES'!$D$44),IF(CALCS!U1198&gt;CALCS!V1198,0,CALCS!R1198*'UNIT VALUES'!$D$34*'UNIT VALUES'!$D$36)), 0)</f>
        <v>0</v>
      </c>
      <c r="AB1198" s="168">
        <f>ROUND(IF(C1198="22",IF(U1198&gt;V1198,S1198*'UNIT VALUES'!$D$40*'UNIT VALUES'!$D$44,0),IF(U1198&gt;V1198,S1198*'UNIT VALUES'!$D$30*'UNIT VALUES'!$D$36)), 0)</f>
        <v>449404</v>
      </c>
      <c r="AC1198" s="168">
        <f>ROUND(IF(U1198&gt;V1198,0,IF(T1198&gt;1, IF(C1198="66", T1198*'UNIT VALUES'!$D$33*'UNIT VALUES'!$D$36,T1198*'UNIT VALUES'!$D$32*'UNIT VALUES'!$D$36),0)),0)</f>
        <v>0</v>
      </c>
      <c r="AD1198" t="str">
        <f t="shared" si="38"/>
        <v>530726</v>
      </c>
    </row>
    <row r="1199" spans="1:30" x14ac:dyDescent="0.25">
      <c r="A1199" s="176" t="s">
        <v>6943</v>
      </c>
      <c r="B1199" s="176" t="s">
        <v>3094</v>
      </c>
      <c r="C1199" s="176" t="s">
        <v>47</v>
      </c>
      <c r="D1199" s="176" t="s">
        <v>48</v>
      </c>
      <c r="E1199" s="176" t="s">
        <v>3095</v>
      </c>
      <c r="F1199" s="176" t="s">
        <v>885</v>
      </c>
      <c r="G1199" s="176" t="s">
        <v>22</v>
      </c>
      <c r="H1199" s="176" t="s">
        <v>23</v>
      </c>
      <c r="I1199" s="176" t="s">
        <v>4736</v>
      </c>
      <c r="J1199" s="176" t="s">
        <v>3100</v>
      </c>
      <c r="K1199" s="176" t="s">
        <v>3355</v>
      </c>
      <c r="L1199" s="176" t="s">
        <v>6944</v>
      </c>
      <c r="M1199" s="177">
        <v>31263</v>
      </c>
      <c r="N1199" s="177">
        <v>18779</v>
      </c>
      <c r="O1199" s="177">
        <v>87701</v>
      </c>
      <c r="P1199" s="177">
        <v>0</v>
      </c>
      <c r="Q1199" s="177">
        <v>5314</v>
      </c>
      <c r="R1199" s="177">
        <v>1112</v>
      </c>
      <c r="S1199" s="177">
        <v>334</v>
      </c>
      <c r="T1199" s="24">
        <f>IF(P1199&gt;0, ROUND(IF(IF(OR(C1199="51", C1199="52", C1199="66"), (L1199*'UNIT VALUES'!$C$26)-CALCS!P1199,0)&gt;0, IF(OR(C1199="51", C1199="52", C1199="66"), (L1199*'UNIT VALUES'!$C$26)-CALCS!P1199,0), 0), 0), ROUND(IF(IF(OR(C1199="51", C1199="52", C1199="66"), (L1199*'UNIT VALUES'!$C$26)-CALCS!O1199,0)&gt;0, IF(OR(C1199="51", C1199="52", C1199="66"), (L1199*'UNIT VALUES'!$C$26)-CALCS!O1199,0), 0), 0))</f>
        <v>0</v>
      </c>
      <c r="U1199" s="25">
        <f>IF(C1199="22", (O1199*'UNIT VALUES'!$D$38)+(Q1199*'UNIT VALUES'!$D$39)+(S1199*'UNIT VALUES'!$D$40), (O1199*'UNIT VALUES'!$D$28)+(Q1199*'UNIT VALUES'!$D$29)+(S1199*'UNIT VALUES'!$D$30))</f>
        <v>385320.08849205292</v>
      </c>
      <c r="V1199" s="25">
        <f>IF(C1199="22",(O1199*'UNIT VALUES'!$D$41)+(Q1199*'UNIT VALUES'!$D$42)+(R1199*'UNIT VALUES'!$D$43),IF(C1199="66",(Q1199*'UNIT VALUES'!$D$31)+(T1199*'UNIT VALUES'!$D$33)+(R1199*'UNIT VALUES'!$D$34),(Q1199*'UNIT VALUES'!$D$31)+(T1199*'UNIT VALUES'!$D$32)+(R1199*'UNIT VALUES'!$D$34)))</f>
        <v>180071.85731160297</v>
      </c>
      <c r="W1199" s="25">
        <f t="shared" si="37"/>
        <v>385320</v>
      </c>
      <c r="X1199" s="30">
        <f>ROUND(IF(C1199="22", W1199*'UNIT VALUES'!$D$44, W1199*'UNIT VALUES'!$D$36), 0)</f>
        <v>336847</v>
      </c>
      <c r="Y1199" s="168">
        <f>ROUND(IF(C1199="22", IF(U1199&gt;V1199,O1199*'UNIT VALUES'!$D$38*'UNIT VALUES'!$D$44,O1199*'UNIT VALUES'!$D$41*'UNIT VALUES'!$D$44),IF(U1199&gt;V1199, O1199*'UNIT VALUES'!$D$28*'UNIT VALUES'!$D$36,0)), 0)</f>
        <v>159456</v>
      </c>
      <c r="Z1199" s="168">
        <f>ROUND(IF(C1199="22", IF(U1199&gt;V1199,Q1199*'UNIT VALUES'!$D$39*'UNIT VALUES'!$D$44,Q1199*'UNIT VALUES'!$D$42*'UNIT VALUES'!$D$44), IF(U1199&gt;V1199, Q1199*'UNIT VALUES'!$D$29*'UNIT VALUES'!$D$36, Q1199*'UNIT VALUES'!$D$31*'UNIT VALUES'!$D$36)),0)</f>
        <v>129725</v>
      </c>
      <c r="AA1199" s="168">
        <f>ROUND(IF(C1199="22", IF(U1199&gt;V1199,0,R1199*'UNIT VALUES'!$D$43*'UNIT VALUES'!$D$44),IF(CALCS!U1199&gt;CALCS!V1199,0,CALCS!R1199*'UNIT VALUES'!$D$34*'UNIT VALUES'!$D$36)), 0)</f>
        <v>0</v>
      </c>
      <c r="AB1199" s="168">
        <f>ROUND(IF(C1199="22",IF(U1199&gt;V1199,S1199*'UNIT VALUES'!$D$40*'UNIT VALUES'!$D$44,0),IF(U1199&gt;V1199,S1199*'UNIT VALUES'!$D$30*'UNIT VALUES'!$D$36)), 0)</f>
        <v>47666</v>
      </c>
      <c r="AC1199" s="168">
        <f>ROUND(IF(U1199&gt;V1199,0,IF(T1199&gt;1, IF(C1199="66", T1199*'UNIT VALUES'!$D$33*'UNIT VALUES'!$D$36,T1199*'UNIT VALUES'!$D$32*'UNIT VALUES'!$D$36),0)),0)</f>
        <v>0</v>
      </c>
      <c r="AD1199" t="str">
        <f t="shared" si="38"/>
        <v>530738</v>
      </c>
    </row>
    <row r="1200" spans="1:30" x14ac:dyDescent="0.25">
      <c r="A1200" s="176" t="s">
        <v>5004</v>
      </c>
      <c r="B1200" s="176" t="s">
        <v>3094</v>
      </c>
      <c r="C1200" s="176" t="s">
        <v>27</v>
      </c>
      <c r="D1200" s="176" t="s">
        <v>28</v>
      </c>
      <c r="E1200" s="176" t="s">
        <v>3095</v>
      </c>
      <c r="F1200" s="176" t="s">
        <v>3121</v>
      </c>
      <c r="G1200" s="176" t="s">
        <v>480</v>
      </c>
      <c r="H1200" s="176" t="s">
        <v>23</v>
      </c>
      <c r="I1200" s="176" t="s">
        <v>3122</v>
      </c>
      <c r="J1200" s="176" t="s">
        <v>3123</v>
      </c>
      <c r="K1200" s="176" t="s">
        <v>3355</v>
      </c>
      <c r="L1200" s="176" t="s">
        <v>4878</v>
      </c>
      <c r="M1200" s="177">
        <v>0</v>
      </c>
      <c r="N1200" s="177">
        <v>0</v>
      </c>
      <c r="O1200" s="177">
        <v>60665</v>
      </c>
      <c r="P1200" s="177">
        <v>0</v>
      </c>
      <c r="Q1200" s="177">
        <v>12051</v>
      </c>
      <c r="R1200" s="177">
        <v>1022</v>
      </c>
      <c r="S1200" s="177">
        <v>1098</v>
      </c>
      <c r="T1200" s="24">
        <f>IF(P1200&gt;0, ROUND(IF(IF(OR(C1200="51", C1200="52", C1200="66"), (L1200*'UNIT VALUES'!$C$26)-CALCS!P1200,0)&gt;0, IF(OR(C1200="51", C1200="52", C1200="66"), (L1200*'UNIT VALUES'!$C$26)-CALCS!P1200,0), 0), 0), ROUND(IF(IF(OR(C1200="51", C1200="52", C1200="66"), (L1200*'UNIT VALUES'!$C$26)-CALCS!O1200,0)&gt;0, IF(OR(C1200="51", C1200="52", C1200="66"), (L1200*'UNIT VALUES'!$C$26)-CALCS!O1200,0), 0), 0))</f>
        <v>0</v>
      </c>
      <c r="U1200" s="25">
        <f>IF(C1200="22", (O1200*'UNIT VALUES'!$D$38)+(Q1200*'UNIT VALUES'!$D$39)+(S1200*'UNIT VALUES'!$D$40), (O1200*'UNIT VALUES'!$D$28)+(Q1200*'UNIT VALUES'!$D$29)+(S1200*'UNIT VALUES'!$D$30))</f>
        <v>641942.56845064519</v>
      </c>
      <c r="V1200" s="25">
        <f>IF(C1200="22",(O1200*'UNIT VALUES'!$D$41)+(Q1200*'UNIT VALUES'!$D$42)+(R1200*'UNIT VALUES'!$D$43),IF(C1200="66",(Q1200*'UNIT VALUES'!$D$31)+(T1200*'UNIT VALUES'!$D$33)+(R1200*'UNIT VALUES'!$D$34),(Q1200*'UNIT VALUES'!$D$31)+(T1200*'UNIT VALUES'!$D$32)+(R1200*'UNIT VALUES'!$D$34)))</f>
        <v>285581.52804053423</v>
      </c>
      <c r="W1200" s="25">
        <f t="shared" si="37"/>
        <v>641943</v>
      </c>
      <c r="X1200" s="30">
        <f>ROUND(IF(C1200="22", W1200*'UNIT VALUES'!$D$44, W1200*'UNIT VALUES'!$D$36), 0)</f>
        <v>561187</v>
      </c>
      <c r="Y1200" s="168">
        <f>ROUND(IF(C1200="22", IF(U1200&gt;V1200,O1200*'UNIT VALUES'!$D$38*'UNIT VALUES'!$D$44,O1200*'UNIT VALUES'!$D$41*'UNIT VALUES'!$D$44),IF(U1200&gt;V1200, O1200*'UNIT VALUES'!$D$28*'UNIT VALUES'!$D$36,0)), 0)</f>
        <v>110300</v>
      </c>
      <c r="Z1200" s="168">
        <f>ROUND(IF(C1200="22", IF(U1200&gt;V1200,Q1200*'UNIT VALUES'!$D$39*'UNIT VALUES'!$D$44,Q1200*'UNIT VALUES'!$D$42*'UNIT VALUES'!$D$44), IF(U1200&gt;V1200, Q1200*'UNIT VALUES'!$D$29*'UNIT VALUES'!$D$36, Q1200*'UNIT VALUES'!$D$31*'UNIT VALUES'!$D$36)),0)</f>
        <v>294188</v>
      </c>
      <c r="AA1200" s="168">
        <f>ROUND(IF(C1200="22", IF(U1200&gt;V1200,0,R1200*'UNIT VALUES'!$D$43*'UNIT VALUES'!$D$44),IF(CALCS!U1200&gt;CALCS!V1200,0,CALCS!R1200*'UNIT VALUES'!$D$34*'UNIT VALUES'!$D$36)), 0)</f>
        <v>0</v>
      </c>
      <c r="AB1200" s="168">
        <f>ROUND(IF(C1200="22",IF(U1200&gt;V1200,S1200*'UNIT VALUES'!$D$40*'UNIT VALUES'!$D$44,0),IF(U1200&gt;V1200,S1200*'UNIT VALUES'!$D$30*'UNIT VALUES'!$D$36)), 0)</f>
        <v>156699</v>
      </c>
      <c r="AC1200" s="168">
        <f>ROUND(IF(U1200&gt;V1200,0,IF(T1200&gt;1, IF(C1200="66", T1200*'UNIT VALUES'!$D$33*'UNIT VALUES'!$D$36,T1200*'UNIT VALUES'!$D$32*'UNIT VALUES'!$D$36),0)),0)</f>
        <v>0</v>
      </c>
      <c r="AD1200" t="str">
        <f t="shared" si="38"/>
        <v>530795</v>
      </c>
    </row>
    <row r="1201" spans="1:30" x14ac:dyDescent="0.25">
      <c r="A1201" s="176" t="s">
        <v>6753</v>
      </c>
      <c r="B1201" s="176" t="s">
        <v>3094</v>
      </c>
      <c r="C1201" s="176" t="s">
        <v>27</v>
      </c>
      <c r="D1201" s="176" t="s">
        <v>28</v>
      </c>
      <c r="E1201" s="176" t="s">
        <v>3095</v>
      </c>
      <c r="F1201" s="176" t="s">
        <v>3124</v>
      </c>
      <c r="G1201" s="176" t="s">
        <v>38</v>
      </c>
      <c r="H1201" s="176" t="s">
        <v>23</v>
      </c>
      <c r="I1201" s="176" t="s">
        <v>3125</v>
      </c>
      <c r="J1201" s="176" t="s">
        <v>1983</v>
      </c>
      <c r="K1201" s="176" t="s">
        <v>3355</v>
      </c>
      <c r="L1201" s="176" t="s">
        <v>6945</v>
      </c>
      <c r="M1201" s="177">
        <v>0</v>
      </c>
      <c r="N1201" s="177">
        <v>0</v>
      </c>
      <c r="O1201" s="177">
        <v>37337</v>
      </c>
      <c r="P1201" s="177">
        <v>0</v>
      </c>
      <c r="Q1201" s="177">
        <v>8090</v>
      </c>
      <c r="R1201" s="177">
        <v>2540</v>
      </c>
      <c r="S1201" s="177">
        <v>336</v>
      </c>
      <c r="T1201" s="24">
        <f>IF(P1201&gt;0, ROUND(IF(IF(OR(C1201="51", C1201="52", C1201="66"), (L1201*'UNIT VALUES'!$C$26)-CALCS!P1201,0)&gt;0, IF(OR(C1201="51", C1201="52", C1201="66"), (L1201*'UNIT VALUES'!$C$26)-CALCS!P1201,0), 0), 0), ROUND(IF(IF(OR(C1201="51", C1201="52", C1201="66"), (L1201*'UNIT VALUES'!$C$26)-CALCS!O1201,0)&gt;0, IF(OR(C1201="51", C1201="52", C1201="66"), (L1201*'UNIT VALUES'!$C$26)-CALCS!O1201,0), 0), 0))</f>
        <v>0</v>
      </c>
      <c r="U1201" s="25">
        <f>IF(C1201="22", (O1201*'UNIT VALUES'!$D$38)+(Q1201*'UNIT VALUES'!$D$39)+(S1201*'UNIT VALUES'!$D$40), (O1201*'UNIT VALUES'!$D$28)+(Q1201*'UNIT VALUES'!$D$29)+(S1201*'UNIT VALUES'!$D$30))</f>
        <v>358417.94359372911</v>
      </c>
      <c r="V1201" s="25">
        <f>IF(C1201="22",(O1201*'UNIT VALUES'!$D$41)+(Q1201*'UNIT VALUES'!$D$42)+(R1201*'UNIT VALUES'!$D$43),IF(C1201="66",(Q1201*'UNIT VALUES'!$D$31)+(T1201*'UNIT VALUES'!$D$33)+(R1201*'UNIT VALUES'!$D$34),(Q1201*'UNIT VALUES'!$D$31)+(T1201*'UNIT VALUES'!$D$32)+(R1201*'UNIT VALUES'!$D$34)))</f>
        <v>343489.83583469706</v>
      </c>
      <c r="W1201" s="25">
        <f t="shared" si="37"/>
        <v>358418</v>
      </c>
      <c r="X1201" s="30">
        <f>ROUND(IF(C1201="22", W1201*'UNIT VALUES'!$D$44, W1201*'UNIT VALUES'!$D$36), 0)</f>
        <v>313329</v>
      </c>
      <c r="Y1201" s="168">
        <f>ROUND(IF(C1201="22", IF(U1201&gt;V1201,O1201*'UNIT VALUES'!$D$38*'UNIT VALUES'!$D$44,O1201*'UNIT VALUES'!$D$41*'UNIT VALUES'!$D$44),IF(U1201&gt;V1201, O1201*'UNIT VALUES'!$D$28*'UNIT VALUES'!$D$36,0)), 0)</f>
        <v>67885</v>
      </c>
      <c r="Z1201" s="168">
        <f>ROUND(IF(C1201="22", IF(U1201&gt;V1201,Q1201*'UNIT VALUES'!$D$39*'UNIT VALUES'!$D$44,Q1201*'UNIT VALUES'!$D$42*'UNIT VALUES'!$D$44), IF(U1201&gt;V1201, Q1201*'UNIT VALUES'!$D$29*'UNIT VALUES'!$D$36, Q1201*'UNIT VALUES'!$D$31*'UNIT VALUES'!$D$36)),0)</f>
        <v>197492</v>
      </c>
      <c r="AA1201" s="168">
        <f>ROUND(IF(C1201="22", IF(U1201&gt;V1201,0,R1201*'UNIT VALUES'!$D$43*'UNIT VALUES'!$D$44),IF(CALCS!U1201&gt;CALCS!V1201,0,CALCS!R1201*'UNIT VALUES'!$D$34*'UNIT VALUES'!$D$36)), 0)</f>
        <v>0</v>
      </c>
      <c r="AB1201" s="168">
        <f>ROUND(IF(C1201="22",IF(U1201&gt;V1201,S1201*'UNIT VALUES'!$D$40*'UNIT VALUES'!$D$44,0),IF(U1201&gt;V1201,S1201*'UNIT VALUES'!$D$30*'UNIT VALUES'!$D$36)), 0)</f>
        <v>47952</v>
      </c>
      <c r="AC1201" s="168">
        <f>ROUND(IF(U1201&gt;V1201,0,IF(T1201&gt;1, IF(C1201="66", T1201*'UNIT VALUES'!$D$33*'UNIT VALUES'!$D$36,T1201*'UNIT VALUES'!$D$32*'UNIT VALUES'!$D$36),0)),0)</f>
        <v>0</v>
      </c>
      <c r="AD1201" t="str">
        <f t="shared" si="38"/>
        <v>530840</v>
      </c>
    </row>
    <row r="1202" spans="1:30" x14ac:dyDescent="0.25">
      <c r="A1202" s="176" t="s">
        <v>6946</v>
      </c>
      <c r="B1202" s="176" t="s">
        <v>3094</v>
      </c>
      <c r="C1202" s="176" t="s">
        <v>47</v>
      </c>
      <c r="D1202" s="176" t="s">
        <v>48</v>
      </c>
      <c r="E1202" s="176" t="s">
        <v>3095</v>
      </c>
      <c r="F1202" s="176" t="s">
        <v>313</v>
      </c>
      <c r="G1202" s="176" t="s">
        <v>594</v>
      </c>
      <c r="H1202" s="176" t="s">
        <v>23</v>
      </c>
      <c r="I1202" s="176" t="s">
        <v>3126</v>
      </c>
      <c r="J1202" s="176" t="s">
        <v>3100</v>
      </c>
      <c r="K1202" s="176" t="s">
        <v>3355</v>
      </c>
      <c r="L1202" s="176" t="s">
        <v>6947</v>
      </c>
      <c r="M1202" s="177">
        <v>0</v>
      </c>
      <c r="N1202" s="177">
        <v>0</v>
      </c>
      <c r="O1202" s="177">
        <v>67626</v>
      </c>
      <c r="P1202" s="177">
        <v>0</v>
      </c>
      <c r="Q1202" s="177">
        <v>6315</v>
      </c>
      <c r="R1202" s="177">
        <v>575</v>
      </c>
      <c r="S1202" s="177">
        <v>702</v>
      </c>
      <c r="T1202" s="24">
        <f>IF(P1202&gt;0, ROUND(IF(IF(OR(C1202="51", C1202="52", C1202="66"), (L1202*'UNIT VALUES'!$C$26)-CALCS!P1202,0)&gt;0, IF(OR(C1202="51", C1202="52", C1202="66"), (L1202*'UNIT VALUES'!$C$26)-CALCS!P1202,0), 0), 0), ROUND(IF(IF(OR(C1202="51", C1202="52", C1202="66"), (L1202*'UNIT VALUES'!$C$26)-CALCS!O1202,0)&gt;0, IF(OR(C1202="51", C1202="52", C1202="66"), (L1202*'UNIT VALUES'!$C$26)-CALCS!O1202,0), 0), 0))</f>
        <v>0</v>
      </c>
      <c r="U1202" s="25">
        <f>IF(C1202="22", (O1202*'UNIT VALUES'!$D$38)+(Q1202*'UNIT VALUES'!$D$39)+(S1202*'UNIT VALUES'!$D$40), (O1202*'UNIT VALUES'!$D$28)+(Q1202*'UNIT VALUES'!$D$29)+(S1202*'UNIT VALUES'!$D$30))</f>
        <v>431596.44440249336</v>
      </c>
      <c r="V1202" s="25">
        <f>IF(C1202="22",(O1202*'UNIT VALUES'!$D$41)+(Q1202*'UNIT VALUES'!$D$42)+(R1202*'UNIT VALUES'!$D$43),IF(C1202="66",(Q1202*'UNIT VALUES'!$D$31)+(T1202*'UNIT VALUES'!$D$33)+(R1202*'UNIT VALUES'!$D$34),(Q1202*'UNIT VALUES'!$D$31)+(T1202*'UNIT VALUES'!$D$32)+(R1202*'UNIT VALUES'!$D$34)))</f>
        <v>152880.80802625485</v>
      </c>
      <c r="W1202" s="25">
        <f t="shared" si="37"/>
        <v>431596</v>
      </c>
      <c r="X1202" s="30">
        <f>ROUND(IF(C1202="22", W1202*'UNIT VALUES'!$D$44, W1202*'UNIT VALUES'!$D$36), 0)</f>
        <v>377301</v>
      </c>
      <c r="Y1202" s="168">
        <f>ROUND(IF(C1202="22", IF(U1202&gt;V1202,O1202*'UNIT VALUES'!$D$38*'UNIT VALUES'!$D$44,O1202*'UNIT VALUES'!$D$41*'UNIT VALUES'!$D$44),IF(U1202&gt;V1202, O1202*'UNIT VALUES'!$D$28*'UNIT VALUES'!$D$36,0)), 0)</f>
        <v>122956</v>
      </c>
      <c r="Z1202" s="168">
        <f>ROUND(IF(C1202="22", IF(U1202&gt;V1202,Q1202*'UNIT VALUES'!$D$39*'UNIT VALUES'!$D$44,Q1202*'UNIT VALUES'!$D$42*'UNIT VALUES'!$D$44), IF(U1202&gt;V1202, Q1202*'UNIT VALUES'!$D$29*'UNIT VALUES'!$D$36, Q1202*'UNIT VALUES'!$D$31*'UNIT VALUES'!$D$36)),0)</f>
        <v>154161</v>
      </c>
      <c r="AA1202" s="168">
        <f>ROUND(IF(C1202="22", IF(U1202&gt;V1202,0,R1202*'UNIT VALUES'!$D$43*'UNIT VALUES'!$D$44),IF(CALCS!U1202&gt;CALCS!V1202,0,CALCS!R1202*'UNIT VALUES'!$D$34*'UNIT VALUES'!$D$36)), 0)</f>
        <v>0</v>
      </c>
      <c r="AB1202" s="168">
        <f>ROUND(IF(C1202="22",IF(U1202&gt;V1202,S1202*'UNIT VALUES'!$D$40*'UNIT VALUES'!$D$44,0),IF(U1202&gt;V1202,S1202*'UNIT VALUES'!$D$30*'UNIT VALUES'!$D$36)), 0)</f>
        <v>100185</v>
      </c>
      <c r="AC1202" s="168">
        <f>ROUND(IF(U1202&gt;V1202,0,IF(T1202&gt;1, IF(C1202="66", T1202*'UNIT VALUES'!$D$33*'UNIT VALUES'!$D$36,T1202*'UNIT VALUES'!$D$32*'UNIT VALUES'!$D$36),0)),0)</f>
        <v>0</v>
      </c>
      <c r="AD1202" t="str">
        <f t="shared" si="38"/>
        <v>530906</v>
      </c>
    </row>
    <row r="1203" spans="1:30" x14ac:dyDescent="0.25">
      <c r="A1203" s="176" t="s">
        <v>6290</v>
      </c>
      <c r="B1203" s="176" t="s">
        <v>3094</v>
      </c>
      <c r="C1203" s="176" t="s">
        <v>27</v>
      </c>
      <c r="D1203" s="176" t="s">
        <v>28</v>
      </c>
      <c r="E1203" s="176" t="s">
        <v>3095</v>
      </c>
      <c r="F1203" s="176" t="s">
        <v>1649</v>
      </c>
      <c r="G1203" s="176" t="s">
        <v>1092</v>
      </c>
      <c r="H1203" s="176" t="s">
        <v>23</v>
      </c>
      <c r="I1203" s="176" t="s">
        <v>3127</v>
      </c>
      <c r="J1203" s="176" t="s">
        <v>3098</v>
      </c>
      <c r="K1203" s="176" t="s">
        <v>3355</v>
      </c>
      <c r="L1203" s="176" t="s">
        <v>6948</v>
      </c>
      <c r="M1203" s="177">
        <v>0</v>
      </c>
      <c r="N1203" s="177">
        <v>0</v>
      </c>
      <c r="O1203" s="177">
        <v>34590</v>
      </c>
      <c r="P1203" s="177">
        <v>0</v>
      </c>
      <c r="Q1203" s="177">
        <v>7029</v>
      </c>
      <c r="R1203" s="177">
        <v>1417</v>
      </c>
      <c r="S1203" s="177">
        <v>1163</v>
      </c>
      <c r="T1203" s="24">
        <f>IF(P1203&gt;0, ROUND(IF(IF(OR(C1203="51", C1203="52", C1203="66"), (L1203*'UNIT VALUES'!$C$26)-CALCS!P1203,0)&gt;0, IF(OR(C1203="51", C1203="52", C1203="66"), (L1203*'UNIT VALUES'!$C$26)-CALCS!P1203,0), 0), 0), ROUND(IF(IF(OR(C1203="51", C1203="52", C1203="66"), (L1203*'UNIT VALUES'!$C$26)-CALCS!O1203,0)&gt;0, IF(OR(C1203="51", C1203="52", C1203="66"), (L1203*'UNIT VALUES'!$C$26)-CALCS!O1203,0), 0), 0))</f>
        <v>0</v>
      </c>
      <c r="U1203" s="25">
        <f>IF(C1203="22", (O1203*'UNIT VALUES'!$D$38)+(Q1203*'UNIT VALUES'!$D$39)+(S1203*'UNIT VALUES'!$D$40), (O1203*'UNIT VALUES'!$D$28)+(Q1203*'UNIT VALUES'!$D$29)+(S1203*'UNIT VALUES'!$D$30))</f>
        <v>458084.0932889398</v>
      </c>
      <c r="V1203" s="25">
        <f>IF(C1203="22",(O1203*'UNIT VALUES'!$D$41)+(Q1203*'UNIT VALUES'!$D$42)+(R1203*'UNIT VALUES'!$D$43),IF(C1203="66",(Q1203*'UNIT VALUES'!$D$31)+(T1203*'UNIT VALUES'!$D$33)+(R1203*'UNIT VALUES'!$D$34),(Q1203*'UNIT VALUES'!$D$31)+(T1203*'UNIT VALUES'!$D$32)+(R1203*'UNIT VALUES'!$D$34)))</f>
        <v>233776.00315113281</v>
      </c>
      <c r="W1203" s="25">
        <f t="shared" si="37"/>
        <v>458084</v>
      </c>
      <c r="X1203" s="30">
        <f>ROUND(IF(C1203="22", W1203*'UNIT VALUES'!$D$44, W1203*'UNIT VALUES'!$D$36), 0)</f>
        <v>400457</v>
      </c>
      <c r="Y1203" s="168">
        <f>ROUND(IF(C1203="22", IF(U1203&gt;V1203,O1203*'UNIT VALUES'!$D$38*'UNIT VALUES'!$D$44,O1203*'UNIT VALUES'!$D$41*'UNIT VALUES'!$D$44),IF(U1203&gt;V1203, O1203*'UNIT VALUES'!$D$28*'UNIT VALUES'!$D$36,0)), 0)</f>
        <v>62891</v>
      </c>
      <c r="Z1203" s="168">
        <f>ROUND(IF(C1203="22", IF(U1203&gt;V1203,Q1203*'UNIT VALUES'!$D$39*'UNIT VALUES'!$D$44,Q1203*'UNIT VALUES'!$D$42*'UNIT VALUES'!$D$44), IF(U1203&gt;V1203, Q1203*'UNIT VALUES'!$D$29*'UNIT VALUES'!$D$36, Q1203*'UNIT VALUES'!$D$31*'UNIT VALUES'!$D$36)),0)</f>
        <v>171591</v>
      </c>
      <c r="AA1203" s="168">
        <f>ROUND(IF(C1203="22", IF(U1203&gt;V1203,0,R1203*'UNIT VALUES'!$D$43*'UNIT VALUES'!$D$44),IF(CALCS!U1203&gt;CALCS!V1203,0,CALCS!R1203*'UNIT VALUES'!$D$34*'UNIT VALUES'!$D$36)), 0)</f>
        <v>0</v>
      </c>
      <c r="AB1203" s="168">
        <f>ROUND(IF(C1203="22",IF(U1203&gt;V1203,S1203*'UNIT VALUES'!$D$40*'UNIT VALUES'!$D$44,0),IF(U1203&gt;V1203,S1203*'UNIT VALUES'!$D$30*'UNIT VALUES'!$D$36)), 0)</f>
        <v>165975</v>
      </c>
      <c r="AC1203" s="168">
        <f>ROUND(IF(U1203&gt;V1203,0,IF(T1203&gt;1, IF(C1203="66", T1203*'UNIT VALUES'!$D$33*'UNIT VALUES'!$D$36,T1203*'UNIT VALUES'!$D$32*'UNIT VALUES'!$D$36),0)),0)</f>
        <v>0</v>
      </c>
      <c r="AD1203" t="str">
        <f t="shared" si="38"/>
        <v>531020</v>
      </c>
    </row>
    <row r="1204" spans="1:30" x14ac:dyDescent="0.25">
      <c r="A1204" s="176" t="s">
        <v>6949</v>
      </c>
      <c r="B1204" s="176" t="s">
        <v>3094</v>
      </c>
      <c r="C1204" s="176" t="s">
        <v>27</v>
      </c>
      <c r="D1204" s="176" t="s">
        <v>28</v>
      </c>
      <c r="E1204" s="176" t="s">
        <v>3095</v>
      </c>
      <c r="F1204" s="176" t="s">
        <v>1236</v>
      </c>
      <c r="G1204" s="176" t="s">
        <v>294</v>
      </c>
      <c r="H1204" s="176" t="s">
        <v>23</v>
      </c>
      <c r="I1204" s="176" t="s">
        <v>3129</v>
      </c>
      <c r="J1204" s="176" t="s">
        <v>3130</v>
      </c>
      <c r="K1204" s="176" t="s">
        <v>3355</v>
      </c>
      <c r="L1204" s="176" t="s">
        <v>6950</v>
      </c>
      <c r="M1204" s="177">
        <v>27447</v>
      </c>
      <c r="N1204" s="177">
        <v>27447</v>
      </c>
      <c r="O1204" s="177">
        <v>51202</v>
      </c>
      <c r="P1204" s="177">
        <v>0</v>
      </c>
      <c r="Q1204" s="177">
        <v>8452</v>
      </c>
      <c r="R1204" s="177">
        <v>3450</v>
      </c>
      <c r="S1204" s="177">
        <v>421</v>
      </c>
      <c r="T1204" s="24">
        <f>IF(P1204&gt;0, ROUND(IF(IF(OR(C1204="51", C1204="52", C1204="66"), (L1204*'UNIT VALUES'!$C$26)-CALCS!P1204,0)&gt;0, IF(OR(C1204="51", C1204="52", C1204="66"), (L1204*'UNIT VALUES'!$C$26)-CALCS!P1204,0), 0), 0), ROUND(IF(IF(OR(C1204="51", C1204="52", C1204="66"), (L1204*'UNIT VALUES'!$C$26)-CALCS!O1204,0)&gt;0, IF(OR(C1204="51", C1204="52", C1204="66"), (L1204*'UNIT VALUES'!$C$26)-CALCS!O1204,0), 0), 0))</f>
        <v>0</v>
      </c>
      <c r="U1204" s="25">
        <f>IF(C1204="22", (O1204*'UNIT VALUES'!$D$38)+(Q1204*'UNIT VALUES'!$D$39)+(S1204*'UNIT VALUES'!$D$40), (O1204*'UNIT VALUES'!$D$28)+(Q1204*'UNIT VALUES'!$D$29)+(S1204*'UNIT VALUES'!$D$30))</f>
        <v>411239.6457314241</v>
      </c>
      <c r="V1204" s="25">
        <f>IF(C1204="22",(O1204*'UNIT VALUES'!$D$41)+(Q1204*'UNIT VALUES'!$D$42)+(R1204*'UNIT VALUES'!$D$43),IF(C1204="66",(Q1204*'UNIT VALUES'!$D$31)+(T1204*'UNIT VALUES'!$D$33)+(R1204*'UNIT VALUES'!$D$34),(Q1204*'UNIT VALUES'!$D$31)+(T1204*'UNIT VALUES'!$D$32)+(R1204*'UNIT VALUES'!$D$34)))</f>
        <v>424054.27936918323</v>
      </c>
      <c r="W1204" s="25">
        <f t="shared" si="37"/>
        <v>424054</v>
      </c>
      <c r="X1204" s="30">
        <f>ROUND(IF(C1204="22", W1204*'UNIT VALUES'!$D$44, W1204*'UNIT VALUES'!$D$36), 0)</f>
        <v>370708</v>
      </c>
      <c r="Y1204" s="168">
        <f>ROUND(IF(C1204="22", IF(U1204&gt;V1204,O1204*'UNIT VALUES'!$D$38*'UNIT VALUES'!$D$44,O1204*'UNIT VALUES'!$D$41*'UNIT VALUES'!$D$44),IF(U1204&gt;V1204, O1204*'UNIT VALUES'!$D$28*'UNIT VALUES'!$D$36,0)), 0)</f>
        <v>0</v>
      </c>
      <c r="Z1204" s="168">
        <f>ROUND(IF(C1204="22", IF(U1204&gt;V1204,Q1204*'UNIT VALUES'!$D$39*'UNIT VALUES'!$D$44,Q1204*'UNIT VALUES'!$D$42*'UNIT VALUES'!$D$44), IF(U1204&gt;V1204, Q1204*'UNIT VALUES'!$D$29*'UNIT VALUES'!$D$36, Q1204*'UNIT VALUES'!$D$31*'UNIT VALUES'!$D$36)),0)</f>
        <v>123798</v>
      </c>
      <c r="AA1204" s="168">
        <f>ROUND(IF(C1204="22", IF(U1204&gt;V1204,0,R1204*'UNIT VALUES'!$D$43*'UNIT VALUES'!$D$44),IF(CALCS!U1204&gt;CALCS!V1204,0,CALCS!R1204*'UNIT VALUES'!$D$34*'UNIT VALUES'!$D$36)), 0)</f>
        <v>246911</v>
      </c>
      <c r="AB1204" s="168">
        <f>ROUND(IF(C1204="22",IF(U1204&gt;V1204,S1204*'UNIT VALUES'!$D$40*'UNIT VALUES'!$D$44,0),IF(U1204&gt;V1204,S1204*'UNIT VALUES'!$D$30*'UNIT VALUES'!$D$36)), 0)</f>
        <v>0</v>
      </c>
      <c r="AC1204" s="168">
        <f>ROUND(IF(U1204&gt;V1204,0,IF(T1204&gt;1, IF(C1204="66", T1204*'UNIT VALUES'!$D$33*'UNIT VALUES'!$D$36,T1204*'UNIT VALUES'!$D$32*'UNIT VALUES'!$D$36),0)),0)</f>
        <v>0</v>
      </c>
      <c r="AD1204" t="str">
        <f t="shared" si="38"/>
        <v>531134</v>
      </c>
    </row>
    <row r="1205" spans="1:30" x14ac:dyDescent="0.25">
      <c r="A1205" s="176" t="s">
        <v>6951</v>
      </c>
      <c r="B1205" s="176" t="s">
        <v>3094</v>
      </c>
      <c r="C1205" s="176" t="s">
        <v>47</v>
      </c>
      <c r="D1205" s="176" t="s">
        <v>48</v>
      </c>
      <c r="E1205" s="176" t="s">
        <v>3095</v>
      </c>
      <c r="F1205" s="176" t="s">
        <v>2033</v>
      </c>
      <c r="G1205" s="176" t="s">
        <v>1014</v>
      </c>
      <c r="H1205" s="176" t="s">
        <v>23</v>
      </c>
      <c r="I1205" s="176" t="s">
        <v>3132</v>
      </c>
      <c r="J1205" s="176" t="s">
        <v>3118</v>
      </c>
      <c r="K1205" s="176" t="s">
        <v>3355</v>
      </c>
      <c r="L1205" s="176" t="s">
        <v>6952</v>
      </c>
      <c r="M1205" s="177">
        <v>18428</v>
      </c>
      <c r="N1205" s="177">
        <v>17944</v>
      </c>
      <c r="O1205" s="177">
        <v>70579</v>
      </c>
      <c r="P1205" s="177">
        <v>0</v>
      </c>
      <c r="Q1205" s="177">
        <v>12536</v>
      </c>
      <c r="R1205" s="177">
        <v>960</v>
      </c>
      <c r="S1205" s="177">
        <v>2255</v>
      </c>
      <c r="T1205" s="24">
        <f>IF(P1205&gt;0, ROUND(IF(IF(OR(C1205="51", C1205="52", C1205="66"), (L1205*'UNIT VALUES'!$C$26)-CALCS!P1205,0)&gt;0, IF(OR(C1205="51", C1205="52", C1205="66"), (L1205*'UNIT VALUES'!$C$26)-CALCS!P1205,0), 0), 0), ROUND(IF(IF(OR(C1205="51", C1205="52", C1205="66"), (L1205*'UNIT VALUES'!$C$26)-CALCS!O1205,0)&gt;0, IF(OR(C1205="51", C1205="52", C1205="66"), (L1205*'UNIT VALUES'!$C$26)-CALCS!O1205,0), 0), 0))</f>
        <v>0</v>
      </c>
      <c r="U1205" s="25">
        <f>IF(C1205="22", (O1205*'UNIT VALUES'!$D$38)+(Q1205*'UNIT VALUES'!$D$39)+(S1205*'UNIT VALUES'!$D$40), (O1205*'UNIT VALUES'!$D$28)+(Q1205*'UNIT VALUES'!$D$29)+(S1205*'UNIT VALUES'!$D$30))</f>
        <v>864985.52974338527</v>
      </c>
      <c r="V1205" s="25">
        <f>IF(C1205="22",(O1205*'UNIT VALUES'!$D$41)+(Q1205*'UNIT VALUES'!$D$42)+(R1205*'UNIT VALUES'!$D$43),IF(C1205="66",(Q1205*'UNIT VALUES'!$D$31)+(T1205*'UNIT VALUES'!$D$33)+(R1205*'UNIT VALUES'!$D$34),(Q1205*'UNIT VALUES'!$D$31)+(T1205*'UNIT VALUES'!$D$32)+(R1205*'UNIT VALUES'!$D$34)))</f>
        <v>288631.88386070071</v>
      </c>
      <c r="W1205" s="25">
        <f t="shared" si="37"/>
        <v>864986</v>
      </c>
      <c r="X1205" s="30">
        <f>ROUND(IF(C1205="22", W1205*'UNIT VALUES'!$D$44, W1205*'UNIT VALUES'!$D$36), 0)</f>
        <v>756171</v>
      </c>
      <c r="Y1205" s="168">
        <f>ROUND(IF(C1205="22", IF(U1205&gt;V1205,O1205*'UNIT VALUES'!$D$38*'UNIT VALUES'!$D$44,O1205*'UNIT VALUES'!$D$41*'UNIT VALUES'!$D$44),IF(U1205&gt;V1205, O1205*'UNIT VALUES'!$D$28*'UNIT VALUES'!$D$36,0)), 0)</f>
        <v>128325</v>
      </c>
      <c r="Z1205" s="168">
        <f>ROUND(IF(C1205="22", IF(U1205&gt;V1205,Q1205*'UNIT VALUES'!$D$39*'UNIT VALUES'!$D$44,Q1205*'UNIT VALUES'!$D$42*'UNIT VALUES'!$D$44), IF(U1205&gt;V1205, Q1205*'UNIT VALUES'!$D$29*'UNIT VALUES'!$D$36, Q1205*'UNIT VALUES'!$D$31*'UNIT VALUES'!$D$36)),0)</f>
        <v>306028</v>
      </c>
      <c r="AA1205" s="168">
        <f>ROUND(IF(C1205="22", IF(U1205&gt;V1205,0,R1205*'UNIT VALUES'!$D$43*'UNIT VALUES'!$D$44),IF(CALCS!U1205&gt;CALCS!V1205,0,CALCS!R1205*'UNIT VALUES'!$D$34*'UNIT VALUES'!$D$36)), 0)</f>
        <v>0</v>
      </c>
      <c r="AB1205" s="168">
        <f>ROUND(IF(C1205="22",IF(U1205&gt;V1205,S1205*'UNIT VALUES'!$D$40*'UNIT VALUES'!$D$44,0),IF(U1205&gt;V1205,S1205*'UNIT VALUES'!$D$30*'UNIT VALUES'!$D$36)), 0)</f>
        <v>321818</v>
      </c>
      <c r="AC1205" s="168">
        <f>ROUND(IF(U1205&gt;V1205,0,IF(T1205&gt;1, IF(C1205="66", T1205*'UNIT VALUES'!$D$33*'UNIT VALUES'!$D$36,T1205*'UNIT VALUES'!$D$32*'UNIT VALUES'!$D$36),0)),0)</f>
        <v>0</v>
      </c>
      <c r="AD1205" t="str">
        <f t="shared" si="38"/>
        <v>531188</v>
      </c>
    </row>
    <row r="1206" spans="1:30" x14ac:dyDescent="0.25">
      <c r="A1206" s="176" t="s">
        <v>4702</v>
      </c>
      <c r="B1206" s="176" t="s">
        <v>3094</v>
      </c>
      <c r="C1206" s="176" t="s">
        <v>27</v>
      </c>
      <c r="D1206" s="176" t="s">
        <v>28</v>
      </c>
      <c r="E1206" s="176" t="s">
        <v>3095</v>
      </c>
      <c r="F1206" s="176" t="s">
        <v>1318</v>
      </c>
      <c r="G1206" s="176" t="s">
        <v>1058</v>
      </c>
      <c r="H1206" s="176" t="s">
        <v>23</v>
      </c>
      <c r="I1206" s="176" t="s">
        <v>3133</v>
      </c>
      <c r="J1206" s="176" t="s">
        <v>3100</v>
      </c>
      <c r="K1206" s="176" t="s">
        <v>3355</v>
      </c>
      <c r="L1206" s="176" t="s">
        <v>6953</v>
      </c>
      <c r="M1206" s="177">
        <v>0</v>
      </c>
      <c r="N1206" s="177">
        <v>0</v>
      </c>
      <c r="O1206" s="177">
        <v>62458</v>
      </c>
      <c r="P1206" s="177">
        <v>0</v>
      </c>
      <c r="Q1206" s="177">
        <v>4109</v>
      </c>
      <c r="R1206" s="177">
        <v>114</v>
      </c>
      <c r="S1206" s="177">
        <v>775</v>
      </c>
      <c r="T1206" s="24">
        <f>IF(P1206&gt;0, ROUND(IF(IF(OR(C1206="51", C1206="52", C1206="66"), (L1206*'UNIT VALUES'!$C$26)-CALCS!P1206,0)&gt;0, IF(OR(C1206="51", C1206="52", C1206="66"), (L1206*'UNIT VALUES'!$C$26)-CALCS!P1206,0), 0), 0), ROUND(IF(IF(OR(C1206="51", C1206="52", C1206="66"), (L1206*'UNIT VALUES'!$C$26)-CALCS!O1206,0)&gt;0, IF(OR(C1206="51", C1206="52", C1206="66"), (L1206*'UNIT VALUES'!$C$26)-CALCS!O1206,0), 0), 0))</f>
        <v>0</v>
      </c>
      <c r="U1206" s="25">
        <f>IF(C1206="22", (O1206*'UNIT VALUES'!$D$38)+(Q1206*'UNIT VALUES'!$D$39)+(S1206*'UNIT VALUES'!$D$40), (O1206*'UNIT VALUES'!$D$28)+(Q1206*'UNIT VALUES'!$D$29)+(S1206*'UNIT VALUES'!$D$30))</f>
        <v>371163.02569923596</v>
      </c>
      <c r="V1206" s="25">
        <f>IF(C1206="22",(O1206*'UNIT VALUES'!$D$41)+(Q1206*'UNIT VALUES'!$D$42)+(R1206*'UNIT VALUES'!$D$43),IF(C1206="66",(Q1206*'UNIT VALUES'!$D$31)+(T1206*'UNIT VALUES'!$D$33)+(R1206*'UNIT VALUES'!$D$34),(Q1206*'UNIT VALUES'!$D$31)+(T1206*'UNIT VALUES'!$D$32)+(R1206*'UNIT VALUES'!$D$34)))</f>
        <v>78178.722631603188</v>
      </c>
      <c r="W1206" s="25">
        <f t="shared" si="37"/>
        <v>371163</v>
      </c>
      <c r="X1206" s="30">
        <f>ROUND(IF(C1206="22", W1206*'UNIT VALUES'!$D$44, W1206*'UNIT VALUES'!$D$36), 0)</f>
        <v>324471</v>
      </c>
      <c r="Y1206" s="168">
        <f>ROUND(IF(C1206="22", IF(U1206&gt;V1206,O1206*'UNIT VALUES'!$D$38*'UNIT VALUES'!$D$44,O1206*'UNIT VALUES'!$D$41*'UNIT VALUES'!$D$44),IF(U1206&gt;V1206, O1206*'UNIT VALUES'!$D$28*'UNIT VALUES'!$D$36,0)), 0)</f>
        <v>113560</v>
      </c>
      <c r="Z1206" s="168">
        <f>ROUND(IF(C1206="22", IF(U1206&gt;V1206,Q1206*'UNIT VALUES'!$D$39*'UNIT VALUES'!$D$44,Q1206*'UNIT VALUES'!$D$42*'UNIT VALUES'!$D$44), IF(U1206&gt;V1206, Q1206*'UNIT VALUES'!$D$29*'UNIT VALUES'!$D$36, Q1206*'UNIT VALUES'!$D$31*'UNIT VALUES'!$D$36)),0)</f>
        <v>100308</v>
      </c>
      <c r="AA1206" s="168">
        <f>ROUND(IF(C1206="22", IF(U1206&gt;V1206,0,R1206*'UNIT VALUES'!$D$43*'UNIT VALUES'!$D$44),IF(CALCS!U1206&gt;CALCS!V1206,0,CALCS!R1206*'UNIT VALUES'!$D$34*'UNIT VALUES'!$D$36)), 0)</f>
        <v>0</v>
      </c>
      <c r="AB1206" s="168">
        <f>ROUND(IF(C1206="22",IF(U1206&gt;V1206,S1206*'UNIT VALUES'!$D$40*'UNIT VALUES'!$D$44,0),IF(U1206&gt;V1206,S1206*'UNIT VALUES'!$D$30*'UNIT VALUES'!$D$36)), 0)</f>
        <v>110603</v>
      </c>
      <c r="AC1206" s="168">
        <f>ROUND(IF(U1206&gt;V1206,0,IF(T1206&gt;1, IF(C1206="66", T1206*'UNIT VALUES'!$D$33*'UNIT VALUES'!$D$36,T1206*'UNIT VALUES'!$D$32*'UNIT VALUES'!$D$36),0)),0)</f>
        <v>0</v>
      </c>
      <c r="AD1206" t="str">
        <f t="shared" si="38"/>
        <v>531296</v>
      </c>
    </row>
    <row r="1207" spans="1:30" x14ac:dyDescent="0.25">
      <c r="A1207" s="176" t="s">
        <v>6954</v>
      </c>
      <c r="B1207" s="176" t="s">
        <v>3094</v>
      </c>
      <c r="C1207" s="176" t="s">
        <v>27</v>
      </c>
      <c r="D1207" s="176" t="s">
        <v>28</v>
      </c>
      <c r="E1207" s="176" t="s">
        <v>3095</v>
      </c>
      <c r="F1207" s="176" t="s">
        <v>125</v>
      </c>
      <c r="G1207" s="176" t="s">
        <v>1058</v>
      </c>
      <c r="H1207" s="176" t="s">
        <v>23</v>
      </c>
      <c r="I1207" s="176" t="s">
        <v>3135</v>
      </c>
      <c r="J1207" s="176" t="s">
        <v>3100</v>
      </c>
      <c r="K1207" s="176" t="s">
        <v>3355</v>
      </c>
      <c r="L1207" s="176" t="s">
        <v>6955</v>
      </c>
      <c r="M1207" s="177">
        <v>31031</v>
      </c>
      <c r="N1207" s="177">
        <v>30612</v>
      </c>
      <c r="O1207" s="177">
        <v>100953</v>
      </c>
      <c r="P1207" s="177">
        <v>0</v>
      </c>
      <c r="Q1207" s="177">
        <v>11836</v>
      </c>
      <c r="R1207" s="177">
        <v>1562</v>
      </c>
      <c r="S1207" s="177">
        <v>1579</v>
      </c>
      <c r="T1207" s="24">
        <f>IF(P1207&gt;0, ROUND(IF(IF(OR(C1207="51", C1207="52", C1207="66"), (L1207*'UNIT VALUES'!$C$26)-CALCS!P1207,0)&gt;0, IF(OR(C1207="51", C1207="52", C1207="66"), (L1207*'UNIT VALUES'!$C$26)-CALCS!P1207,0), 0), 0), ROUND(IF(IF(OR(C1207="51", C1207="52", C1207="66"), (L1207*'UNIT VALUES'!$C$26)-CALCS!O1207,0)&gt;0, IF(OR(C1207="51", C1207="52", C1207="66"), (L1207*'UNIT VALUES'!$C$26)-CALCS!O1207,0), 0), 0))</f>
        <v>0</v>
      </c>
      <c r="U1207" s="25">
        <f>IF(C1207="22", (O1207*'UNIT VALUES'!$D$38)+(Q1207*'UNIT VALUES'!$D$39)+(S1207*'UNIT VALUES'!$D$40), (O1207*'UNIT VALUES'!$D$28)+(Q1207*'UNIT VALUES'!$D$29)+(S1207*'UNIT VALUES'!$D$30))</f>
        <v>798253.62955595879</v>
      </c>
      <c r="V1207" s="25">
        <f>IF(C1207="22",(O1207*'UNIT VALUES'!$D$41)+(Q1207*'UNIT VALUES'!$D$42)+(R1207*'UNIT VALUES'!$D$43),IF(C1207="66",(Q1207*'UNIT VALUES'!$D$31)+(T1207*'UNIT VALUES'!$D$33)+(R1207*'UNIT VALUES'!$D$34),(Q1207*'UNIT VALUES'!$D$31)+(T1207*'UNIT VALUES'!$D$32)+(R1207*'UNIT VALUES'!$D$34)))</f>
        <v>326187.52565461624</v>
      </c>
      <c r="W1207" s="25">
        <f t="shared" si="37"/>
        <v>798254</v>
      </c>
      <c r="X1207" s="30">
        <f>ROUND(IF(C1207="22", W1207*'UNIT VALUES'!$D$44, W1207*'UNIT VALUES'!$D$36), 0)</f>
        <v>697834</v>
      </c>
      <c r="Y1207" s="168">
        <f>ROUND(IF(C1207="22", IF(U1207&gt;V1207,O1207*'UNIT VALUES'!$D$38*'UNIT VALUES'!$D$44,O1207*'UNIT VALUES'!$D$41*'UNIT VALUES'!$D$44),IF(U1207&gt;V1207, O1207*'UNIT VALUES'!$D$28*'UNIT VALUES'!$D$36,0)), 0)</f>
        <v>183551</v>
      </c>
      <c r="Z1207" s="168">
        <f>ROUND(IF(C1207="22", IF(U1207&gt;V1207,Q1207*'UNIT VALUES'!$D$39*'UNIT VALUES'!$D$44,Q1207*'UNIT VALUES'!$D$42*'UNIT VALUES'!$D$44), IF(U1207&gt;V1207, Q1207*'UNIT VALUES'!$D$29*'UNIT VALUES'!$D$36, Q1207*'UNIT VALUES'!$D$31*'UNIT VALUES'!$D$36)),0)</f>
        <v>288939</v>
      </c>
      <c r="AA1207" s="168">
        <f>ROUND(IF(C1207="22", IF(U1207&gt;V1207,0,R1207*'UNIT VALUES'!$D$43*'UNIT VALUES'!$D$44),IF(CALCS!U1207&gt;CALCS!V1207,0,CALCS!R1207*'UNIT VALUES'!$D$34*'UNIT VALUES'!$D$36)), 0)</f>
        <v>0</v>
      </c>
      <c r="AB1207" s="168">
        <f>ROUND(IF(C1207="22",IF(U1207&gt;V1207,S1207*'UNIT VALUES'!$D$40*'UNIT VALUES'!$D$44,0),IF(U1207&gt;V1207,S1207*'UNIT VALUES'!$D$30*'UNIT VALUES'!$D$36)), 0)</f>
        <v>225344</v>
      </c>
      <c r="AC1207" s="168">
        <f>ROUND(IF(U1207&gt;V1207,0,IF(T1207&gt;1, IF(C1207="66", T1207*'UNIT VALUES'!$D$33*'UNIT VALUES'!$D$36,T1207*'UNIT VALUES'!$D$32*'UNIT VALUES'!$D$36),0)),0)</f>
        <v>0</v>
      </c>
      <c r="AD1207" t="str">
        <f t="shared" si="38"/>
        <v>531302</v>
      </c>
    </row>
    <row r="1208" spans="1:30" x14ac:dyDescent="0.25">
      <c r="A1208" s="176" t="s">
        <v>6956</v>
      </c>
      <c r="B1208" s="176" t="s">
        <v>3094</v>
      </c>
      <c r="C1208" s="176" t="s">
        <v>27</v>
      </c>
      <c r="D1208" s="176" t="s">
        <v>28</v>
      </c>
      <c r="E1208" s="176" t="s">
        <v>3095</v>
      </c>
      <c r="F1208" s="176" t="s">
        <v>1167</v>
      </c>
      <c r="G1208" s="176" t="s">
        <v>176</v>
      </c>
      <c r="H1208" s="176" t="s">
        <v>23</v>
      </c>
      <c r="I1208" s="176" t="s">
        <v>3137</v>
      </c>
      <c r="J1208" s="176" t="s">
        <v>3118</v>
      </c>
      <c r="K1208" s="176" t="s">
        <v>3355</v>
      </c>
      <c r="L1208" s="176" t="s">
        <v>6957</v>
      </c>
      <c r="M1208" s="177">
        <v>33578</v>
      </c>
      <c r="N1208" s="177">
        <v>33578</v>
      </c>
      <c r="O1208" s="177">
        <v>54989</v>
      </c>
      <c r="P1208" s="177">
        <v>0</v>
      </c>
      <c r="Q1208" s="177">
        <v>5514</v>
      </c>
      <c r="R1208" s="177">
        <v>213</v>
      </c>
      <c r="S1208" s="177">
        <v>507</v>
      </c>
      <c r="T1208" s="24">
        <f>IF(P1208&gt;0, ROUND(IF(IF(OR(C1208="51", C1208="52", C1208="66"), (L1208*'UNIT VALUES'!$C$26)-CALCS!P1208,0)&gt;0, IF(OR(C1208="51", C1208="52", C1208="66"), (L1208*'UNIT VALUES'!$C$26)-CALCS!P1208,0), 0), 0), ROUND(IF(IF(OR(C1208="51", C1208="52", C1208="66"), (L1208*'UNIT VALUES'!$C$26)-CALCS!O1208,0)&gt;0, IF(OR(C1208="51", C1208="52", C1208="66"), (L1208*'UNIT VALUES'!$C$26)-CALCS!O1208,0), 0), 0))</f>
        <v>0</v>
      </c>
      <c r="U1208" s="25">
        <f>IF(C1208="22", (O1208*'UNIT VALUES'!$D$38)+(Q1208*'UNIT VALUES'!$D$39)+(S1208*'UNIT VALUES'!$D$40), (O1208*'UNIT VALUES'!$D$28)+(Q1208*'UNIT VALUES'!$D$29)+(S1208*'UNIT VALUES'!$D$30))</f>
        <v>351112.275017665</v>
      </c>
      <c r="V1208" s="25">
        <f>IF(C1208="22",(O1208*'UNIT VALUES'!$D$41)+(Q1208*'UNIT VALUES'!$D$42)+(R1208*'UNIT VALUES'!$D$43),IF(C1208="66",(Q1208*'UNIT VALUES'!$D$31)+(T1208*'UNIT VALUES'!$D$33)+(R1208*'UNIT VALUES'!$D$34),(Q1208*'UNIT VALUES'!$D$31)+(T1208*'UNIT VALUES'!$D$32)+(R1208*'UNIT VALUES'!$D$34)))</f>
        <v>109824.20363090048</v>
      </c>
      <c r="W1208" s="25">
        <f t="shared" si="37"/>
        <v>351112</v>
      </c>
      <c r="X1208" s="30">
        <f>ROUND(IF(C1208="22", W1208*'UNIT VALUES'!$D$44, W1208*'UNIT VALUES'!$D$36), 0)</f>
        <v>306942</v>
      </c>
      <c r="Y1208" s="168">
        <f>ROUND(IF(C1208="22", IF(U1208&gt;V1208,O1208*'UNIT VALUES'!$D$38*'UNIT VALUES'!$D$44,O1208*'UNIT VALUES'!$D$41*'UNIT VALUES'!$D$44),IF(U1208&gt;V1208, O1208*'UNIT VALUES'!$D$28*'UNIT VALUES'!$D$36,0)), 0)</f>
        <v>99980</v>
      </c>
      <c r="Z1208" s="168">
        <f>ROUND(IF(C1208="22", IF(U1208&gt;V1208,Q1208*'UNIT VALUES'!$D$39*'UNIT VALUES'!$D$44,Q1208*'UNIT VALUES'!$D$42*'UNIT VALUES'!$D$44), IF(U1208&gt;V1208, Q1208*'UNIT VALUES'!$D$29*'UNIT VALUES'!$D$36, Q1208*'UNIT VALUES'!$D$31*'UNIT VALUES'!$D$36)),0)</f>
        <v>134607</v>
      </c>
      <c r="AA1208" s="168">
        <f>ROUND(IF(C1208="22", IF(U1208&gt;V1208,0,R1208*'UNIT VALUES'!$D$43*'UNIT VALUES'!$D$44),IF(CALCS!U1208&gt;CALCS!V1208,0,CALCS!R1208*'UNIT VALUES'!$D$34*'UNIT VALUES'!$D$36)), 0)</f>
        <v>0</v>
      </c>
      <c r="AB1208" s="168">
        <f>ROUND(IF(C1208="22",IF(U1208&gt;V1208,S1208*'UNIT VALUES'!$D$40*'UNIT VALUES'!$D$44,0),IF(U1208&gt;V1208,S1208*'UNIT VALUES'!$D$30*'UNIT VALUES'!$D$36)), 0)</f>
        <v>72356</v>
      </c>
      <c r="AC1208" s="168">
        <f>ROUND(IF(U1208&gt;V1208,0,IF(T1208&gt;1, IF(C1208="66", T1208*'UNIT VALUES'!$D$33*'UNIT VALUES'!$D$36,T1208*'UNIT VALUES'!$D$32*'UNIT VALUES'!$D$36),0)),0)</f>
        <v>0</v>
      </c>
      <c r="AD1208" t="str">
        <f t="shared" si="38"/>
        <v>531314</v>
      </c>
    </row>
    <row r="1209" spans="1:30" x14ac:dyDescent="0.25">
      <c r="A1209" s="176" t="s">
        <v>6958</v>
      </c>
      <c r="B1209" s="176" t="s">
        <v>3094</v>
      </c>
      <c r="C1209" s="176" t="s">
        <v>27</v>
      </c>
      <c r="D1209" s="176" t="s">
        <v>28</v>
      </c>
      <c r="E1209" s="176" t="s">
        <v>3095</v>
      </c>
      <c r="F1209" s="176" t="s">
        <v>2736</v>
      </c>
      <c r="G1209" s="176" t="s">
        <v>1058</v>
      </c>
      <c r="H1209" s="176" t="s">
        <v>23</v>
      </c>
      <c r="I1209" s="176" t="s">
        <v>1075</v>
      </c>
      <c r="J1209" s="176" t="s">
        <v>3100</v>
      </c>
      <c r="K1209" s="176" t="s">
        <v>3355</v>
      </c>
      <c r="L1209" s="176" t="s">
        <v>6959</v>
      </c>
      <c r="M1209" s="177">
        <v>493846</v>
      </c>
      <c r="N1209" s="177">
        <v>493846</v>
      </c>
      <c r="O1209" s="177">
        <v>704352</v>
      </c>
      <c r="P1209" s="177">
        <v>0</v>
      </c>
      <c r="Q1209" s="177">
        <v>85764</v>
      </c>
      <c r="R1209" s="177">
        <v>87932</v>
      </c>
      <c r="S1209" s="177">
        <v>7122</v>
      </c>
      <c r="T1209" s="24">
        <f>IF(P1209&gt;0, ROUND(IF(IF(OR(C1209="51", C1209="52", C1209="66"), (L1209*'UNIT VALUES'!$C$26)-CALCS!P1209,0)&gt;0, IF(OR(C1209="51", C1209="52", C1209="66"), (L1209*'UNIT VALUES'!$C$26)-CALCS!P1209,0), 0), 0), ROUND(IF(IF(OR(C1209="51", C1209="52", C1209="66"), (L1209*'UNIT VALUES'!$C$26)-CALCS!O1209,0)&gt;0, IF(OR(C1209="51", C1209="52", C1209="66"), (L1209*'UNIT VALUES'!$C$26)-CALCS!O1209,0), 0), 0))</f>
        <v>175732</v>
      </c>
      <c r="U1209" s="25">
        <f>IF(C1209="22", (O1209*'UNIT VALUES'!$D$38)+(Q1209*'UNIT VALUES'!$D$39)+(S1209*'UNIT VALUES'!$D$40), (O1209*'UNIT VALUES'!$D$28)+(Q1209*'UNIT VALUES'!$D$29)+(S1209*'UNIT VALUES'!$D$30))</f>
        <v>5022534.13266127</v>
      </c>
      <c r="V1209" s="25">
        <f>IF(C1209="22",(O1209*'UNIT VALUES'!$D$41)+(Q1209*'UNIT VALUES'!$D$42)+(R1209*'UNIT VALUES'!$D$43),IF(C1209="66",(Q1209*'UNIT VALUES'!$D$31)+(T1209*'UNIT VALUES'!$D$33)+(R1209*'UNIT VALUES'!$D$34),(Q1209*'UNIT VALUES'!$D$31)+(T1209*'UNIT VALUES'!$D$32)+(R1209*'UNIT VALUES'!$D$34)))</f>
        <v>10852670.156440713</v>
      </c>
      <c r="W1209" s="25">
        <f t="shared" si="37"/>
        <v>10852670</v>
      </c>
      <c r="X1209" s="30">
        <f>ROUND(IF(C1209="22", W1209*'UNIT VALUES'!$D$44, W1209*'UNIT VALUES'!$D$36), 0)</f>
        <v>9487410</v>
      </c>
      <c r="Y1209" s="168">
        <f>ROUND(IF(C1209="22", IF(U1209&gt;V1209,O1209*'UNIT VALUES'!$D$38*'UNIT VALUES'!$D$44,O1209*'UNIT VALUES'!$D$41*'UNIT VALUES'!$D$44),IF(U1209&gt;V1209, O1209*'UNIT VALUES'!$D$28*'UNIT VALUES'!$D$36,0)), 0)</f>
        <v>0</v>
      </c>
      <c r="Z1209" s="168">
        <f>ROUND(IF(C1209="22", IF(U1209&gt;V1209,Q1209*'UNIT VALUES'!$D$39*'UNIT VALUES'!$D$44,Q1209*'UNIT VALUES'!$D$42*'UNIT VALUES'!$D$44), IF(U1209&gt;V1209, Q1209*'UNIT VALUES'!$D$29*'UNIT VALUES'!$D$36, Q1209*'UNIT VALUES'!$D$31*'UNIT VALUES'!$D$36)),0)</f>
        <v>1256197</v>
      </c>
      <c r="AA1209" s="168">
        <f>ROUND(IF(C1209="22", IF(U1209&gt;V1209,0,R1209*'UNIT VALUES'!$D$43*'UNIT VALUES'!$D$44),IF(CALCS!U1209&gt;CALCS!V1209,0,CALCS!R1209*'UNIT VALUES'!$D$34*'UNIT VALUES'!$D$36)), 0)</f>
        <v>6293150</v>
      </c>
      <c r="AB1209" s="168">
        <f>ROUND(IF(C1209="22",IF(U1209&gt;V1209,S1209*'UNIT VALUES'!$D$40*'UNIT VALUES'!$D$44,0),IF(U1209&gt;V1209,S1209*'UNIT VALUES'!$D$30*'UNIT VALUES'!$D$36)), 0)</f>
        <v>0</v>
      </c>
      <c r="AC1209" s="168">
        <f>ROUND(IF(U1209&gt;V1209,0,IF(T1209&gt;1, IF(C1209="66", T1209*'UNIT VALUES'!$D$33*'UNIT VALUES'!$D$36,T1209*'UNIT VALUES'!$D$32*'UNIT VALUES'!$D$36),0)),0)</f>
        <v>1938063</v>
      </c>
      <c r="AD1209" t="str">
        <f t="shared" si="38"/>
        <v>531392</v>
      </c>
    </row>
    <row r="1210" spans="1:30" x14ac:dyDescent="0.25">
      <c r="A1210" s="176" t="s">
        <v>6960</v>
      </c>
      <c r="B1210" s="176" t="s">
        <v>3094</v>
      </c>
      <c r="C1210" s="176" t="s">
        <v>47</v>
      </c>
      <c r="D1210" s="176" t="s">
        <v>48</v>
      </c>
      <c r="E1210" s="176" t="s">
        <v>3095</v>
      </c>
      <c r="F1210" s="176" t="s">
        <v>3140</v>
      </c>
      <c r="G1210" s="176" t="s">
        <v>1058</v>
      </c>
      <c r="H1210" s="176" t="s">
        <v>23</v>
      </c>
      <c r="I1210" s="176" t="s">
        <v>3141</v>
      </c>
      <c r="J1210" s="176" t="s">
        <v>3100</v>
      </c>
      <c r="K1210" s="176" t="s">
        <v>3355</v>
      </c>
      <c r="L1210" s="176" t="s">
        <v>4878</v>
      </c>
      <c r="M1210" s="177">
        <v>0</v>
      </c>
      <c r="N1210" s="177">
        <v>0</v>
      </c>
      <c r="O1210" s="177">
        <v>55333</v>
      </c>
      <c r="P1210" s="177">
        <v>0</v>
      </c>
      <c r="Q1210" s="177">
        <v>5764</v>
      </c>
      <c r="R1210" s="177">
        <v>1111</v>
      </c>
      <c r="S1210" s="177">
        <v>557</v>
      </c>
      <c r="T1210" s="24">
        <f>IF(P1210&gt;0, ROUND(IF(IF(OR(C1210="51", C1210="52", C1210="66"), (L1210*'UNIT VALUES'!$C$26)-CALCS!P1210,0)&gt;0, IF(OR(C1210="51", C1210="52", C1210="66"), (L1210*'UNIT VALUES'!$C$26)-CALCS!P1210,0), 0), 0), ROUND(IF(IF(OR(C1210="51", C1210="52", C1210="66"), (L1210*'UNIT VALUES'!$C$26)-CALCS!O1210,0)&gt;0, IF(OR(C1210="51", C1210="52", C1210="66"), (L1210*'UNIT VALUES'!$C$26)-CALCS!O1210,0), 0), 0))</f>
        <v>0</v>
      </c>
      <c r="U1210" s="25">
        <f>IF(C1210="22", (O1210*'UNIT VALUES'!$D$38)+(Q1210*'UNIT VALUES'!$D$39)+(S1210*'UNIT VALUES'!$D$40), (O1210*'UNIT VALUES'!$D$28)+(Q1210*'UNIT VALUES'!$D$29)+(S1210*'UNIT VALUES'!$D$30))</f>
        <v>366971.43202326726</v>
      </c>
      <c r="V1210" s="25">
        <f>IF(C1210="22",(O1210*'UNIT VALUES'!$D$41)+(Q1210*'UNIT VALUES'!$D$42)+(R1210*'UNIT VALUES'!$D$43),IF(C1210="66",(Q1210*'UNIT VALUES'!$D$31)+(T1210*'UNIT VALUES'!$D$33)+(R1210*'UNIT VALUES'!$D$34),(Q1210*'UNIT VALUES'!$D$31)+(T1210*'UNIT VALUES'!$D$32)+(R1210*'UNIT VALUES'!$D$34)))</f>
        <v>187529.6923777379</v>
      </c>
      <c r="W1210" s="25">
        <f t="shared" si="37"/>
        <v>366971</v>
      </c>
      <c r="X1210" s="30">
        <f>ROUND(IF(C1210="22", W1210*'UNIT VALUES'!$D$44, W1210*'UNIT VALUES'!$D$36), 0)</f>
        <v>320806</v>
      </c>
      <c r="Y1210" s="168">
        <f>ROUND(IF(C1210="22", IF(U1210&gt;V1210,O1210*'UNIT VALUES'!$D$38*'UNIT VALUES'!$D$44,O1210*'UNIT VALUES'!$D$41*'UNIT VALUES'!$D$44),IF(U1210&gt;V1210, O1210*'UNIT VALUES'!$D$28*'UNIT VALUES'!$D$36,0)), 0)</f>
        <v>100605</v>
      </c>
      <c r="Z1210" s="168">
        <f>ROUND(IF(C1210="22", IF(U1210&gt;V1210,Q1210*'UNIT VALUES'!$D$39*'UNIT VALUES'!$D$44,Q1210*'UNIT VALUES'!$D$42*'UNIT VALUES'!$D$44), IF(U1210&gt;V1210, Q1210*'UNIT VALUES'!$D$29*'UNIT VALUES'!$D$36, Q1210*'UNIT VALUES'!$D$31*'UNIT VALUES'!$D$36)),0)</f>
        <v>140710</v>
      </c>
      <c r="AA1210" s="168">
        <f>ROUND(IF(C1210="22", IF(U1210&gt;V1210,0,R1210*'UNIT VALUES'!$D$43*'UNIT VALUES'!$D$44),IF(CALCS!U1210&gt;CALCS!V1210,0,CALCS!R1210*'UNIT VALUES'!$D$34*'UNIT VALUES'!$D$36)), 0)</f>
        <v>0</v>
      </c>
      <c r="AB1210" s="168">
        <f>ROUND(IF(C1210="22",IF(U1210&gt;V1210,S1210*'UNIT VALUES'!$D$40*'UNIT VALUES'!$D$44,0),IF(U1210&gt;V1210,S1210*'UNIT VALUES'!$D$30*'UNIT VALUES'!$D$36)), 0)</f>
        <v>79491</v>
      </c>
      <c r="AC1210" s="168">
        <f>ROUND(IF(U1210&gt;V1210,0,IF(T1210&gt;1, IF(C1210="66", T1210*'UNIT VALUES'!$D$33*'UNIT VALUES'!$D$36,T1210*'UNIT VALUES'!$D$32*'UNIT VALUES'!$D$36),0)),0)</f>
        <v>0</v>
      </c>
      <c r="AD1210" t="str">
        <f t="shared" si="38"/>
        <v>531420</v>
      </c>
    </row>
    <row r="1211" spans="1:30" x14ac:dyDescent="0.25">
      <c r="A1211" s="176" t="s">
        <v>6961</v>
      </c>
      <c r="B1211" s="176" t="s">
        <v>3094</v>
      </c>
      <c r="C1211" s="176" t="s">
        <v>27</v>
      </c>
      <c r="D1211" s="176" t="s">
        <v>28</v>
      </c>
      <c r="E1211" s="176" t="s">
        <v>3095</v>
      </c>
      <c r="F1211" s="176" t="s">
        <v>3071</v>
      </c>
      <c r="G1211" s="176" t="s">
        <v>1207</v>
      </c>
      <c r="H1211" s="176" t="s">
        <v>23</v>
      </c>
      <c r="I1211" s="176" t="s">
        <v>619</v>
      </c>
      <c r="J1211" s="176" t="s">
        <v>3143</v>
      </c>
      <c r="K1211" s="176" t="s">
        <v>3355</v>
      </c>
      <c r="L1211" s="176" t="s">
        <v>6962</v>
      </c>
      <c r="M1211" s="177">
        <v>171300</v>
      </c>
      <c r="N1211" s="177">
        <v>171300</v>
      </c>
      <c r="O1211" s="177">
        <v>215973</v>
      </c>
      <c r="P1211" s="177">
        <v>0</v>
      </c>
      <c r="Q1211" s="177">
        <v>40711</v>
      </c>
      <c r="R1211" s="177">
        <v>26273</v>
      </c>
      <c r="S1211" s="177">
        <v>1435</v>
      </c>
      <c r="T1211" s="24">
        <f>IF(P1211&gt;0, ROUND(IF(IF(OR(C1211="51", C1211="52", C1211="66"), (L1211*'UNIT VALUES'!$C$26)-CALCS!P1211,0)&gt;0, IF(OR(C1211="51", C1211="52", C1211="66"), (L1211*'UNIT VALUES'!$C$26)-CALCS!P1211,0), 0), 0), ROUND(IF(IF(OR(C1211="51", C1211="52", C1211="66"), (L1211*'UNIT VALUES'!$C$26)-CALCS!O1211,0)&gt;0, IF(OR(C1211="51", C1211="52", C1211="66"), (L1211*'UNIT VALUES'!$C$26)-CALCS!O1211,0), 0), 0))</f>
        <v>70931</v>
      </c>
      <c r="U1211" s="25">
        <f>IF(C1211="22", (O1211*'UNIT VALUES'!$D$38)+(Q1211*'UNIT VALUES'!$D$39)+(S1211*'UNIT VALUES'!$D$40), (O1211*'UNIT VALUES'!$D$28)+(Q1211*'UNIT VALUES'!$D$29)+(S1211*'UNIT VALUES'!$D$30))</f>
        <v>1820295.5870674481</v>
      </c>
      <c r="V1211" s="25">
        <f>IF(C1211="22",(O1211*'UNIT VALUES'!$D$41)+(Q1211*'UNIT VALUES'!$D$42)+(R1211*'UNIT VALUES'!$D$43),IF(C1211="66",(Q1211*'UNIT VALUES'!$D$31)+(T1211*'UNIT VALUES'!$D$33)+(R1211*'UNIT VALUES'!$D$34),(Q1211*'UNIT VALUES'!$D$31)+(T1211*'UNIT VALUES'!$D$32)+(R1211*'UNIT VALUES'!$D$34)))</f>
        <v>3727839.1996254297</v>
      </c>
      <c r="W1211" s="25">
        <f t="shared" si="37"/>
        <v>3727839</v>
      </c>
      <c r="X1211" s="30">
        <f>ROUND(IF(C1211="22", W1211*'UNIT VALUES'!$D$44, W1211*'UNIT VALUES'!$D$36), 0)</f>
        <v>3258879</v>
      </c>
      <c r="Y1211" s="168">
        <f>ROUND(IF(C1211="22", IF(U1211&gt;V1211,O1211*'UNIT VALUES'!$D$38*'UNIT VALUES'!$D$44,O1211*'UNIT VALUES'!$D$41*'UNIT VALUES'!$D$44),IF(U1211&gt;V1211, O1211*'UNIT VALUES'!$D$28*'UNIT VALUES'!$D$36,0)), 0)</f>
        <v>0</v>
      </c>
      <c r="Z1211" s="168">
        <f>ROUND(IF(C1211="22", IF(U1211&gt;V1211,Q1211*'UNIT VALUES'!$D$39*'UNIT VALUES'!$D$44,Q1211*'UNIT VALUES'!$D$42*'UNIT VALUES'!$D$44), IF(U1211&gt;V1211, Q1211*'UNIT VALUES'!$D$29*'UNIT VALUES'!$D$36, Q1211*'UNIT VALUES'!$D$31*'UNIT VALUES'!$D$36)),0)</f>
        <v>596300</v>
      </c>
      <c r="AA1211" s="168">
        <f>ROUND(IF(C1211="22", IF(U1211&gt;V1211,0,R1211*'UNIT VALUES'!$D$43*'UNIT VALUES'!$D$44),IF(CALCS!U1211&gt;CALCS!V1211,0,CALCS!R1211*'UNIT VALUES'!$D$34*'UNIT VALUES'!$D$36)), 0)</f>
        <v>1880316</v>
      </c>
      <c r="AB1211" s="168">
        <f>ROUND(IF(C1211="22",IF(U1211&gt;V1211,S1211*'UNIT VALUES'!$D$40*'UNIT VALUES'!$D$44,0),IF(U1211&gt;V1211,S1211*'UNIT VALUES'!$D$30*'UNIT VALUES'!$D$36)), 0)</f>
        <v>0</v>
      </c>
      <c r="AC1211" s="168">
        <f>ROUND(IF(U1211&gt;V1211,0,IF(T1211&gt;1, IF(C1211="66", T1211*'UNIT VALUES'!$D$33*'UNIT VALUES'!$D$36,T1211*'UNIT VALUES'!$D$32*'UNIT VALUES'!$D$36),0)),0)</f>
        <v>782264</v>
      </c>
      <c r="AD1211" t="str">
        <f t="shared" si="38"/>
        <v>531488</v>
      </c>
    </row>
    <row r="1212" spans="1:30" x14ac:dyDescent="0.25">
      <c r="A1212" s="176" t="s">
        <v>6963</v>
      </c>
      <c r="B1212" s="176" t="s">
        <v>3094</v>
      </c>
      <c r="C1212" s="176" t="s">
        <v>27</v>
      </c>
      <c r="D1212" s="176" t="s">
        <v>28</v>
      </c>
      <c r="E1212" s="176" t="s">
        <v>3095</v>
      </c>
      <c r="F1212" s="176" t="s">
        <v>2715</v>
      </c>
      <c r="G1212" s="176" t="s">
        <v>480</v>
      </c>
      <c r="H1212" s="176" t="s">
        <v>23</v>
      </c>
      <c r="I1212" s="176" t="s">
        <v>654</v>
      </c>
      <c r="J1212" s="176" t="s">
        <v>3123</v>
      </c>
      <c r="K1212" s="176" t="s">
        <v>3355</v>
      </c>
      <c r="L1212" s="176" t="s">
        <v>6964</v>
      </c>
      <c r="M1212" s="177">
        <v>158501</v>
      </c>
      <c r="N1212" s="177">
        <v>158501</v>
      </c>
      <c r="O1212" s="177">
        <v>211277</v>
      </c>
      <c r="P1212" s="177">
        <v>0</v>
      </c>
      <c r="Q1212" s="177">
        <v>35674</v>
      </c>
      <c r="R1212" s="177">
        <v>23604</v>
      </c>
      <c r="S1212" s="177">
        <v>2360</v>
      </c>
      <c r="T1212" s="24">
        <f>IF(P1212&gt;0, ROUND(IF(IF(OR(C1212="51", C1212="52", C1212="66"), (L1212*'UNIT VALUES'!$C$26)-CALCS!P1212,0)&gt;0, IF(OR(C1212="51", C1212="52", C1212="66"), (L1212*'UNIT VALUES'!$C$26)-CALCS!P1212,0), 0), 0), ROUND(IF(IF(OR(C1212="51", C1212="52", C1212="66"), (L1212*'UNIT VALUES'!$C$26)-CALCS!O1212,0)&gt;0, IF(OR(C1212="51", C1212="52", C1212="66"), (L1212*'UNIT VALUES'!$C$26)-CALCS!O1212,0), 0), 0))</f>
        <v>22500</v>
      </c>
      <c r="U1212" s="25">
        <f>IF(C1212="22", (O1212*'UNIT VALUES'!$D$38)+(Q1212*'UNIT VALUES'!$D$39)+(S1212*'UNIT VALUES'!$D$40), (O1212*'UNIT VALUES'!$D$28)+(Q1212*'UNIT VALUES'!$D$29)+(S1212*'UNIT VALUES'!$D$30))</f>
        <v>1820877.5618966692</v>
      </c>
      <c r="V1212" s="25">
        <f>IF(C1212="22",(O1212*'UNIT VALUES'!$D$41)+(Q1212*'UNIT VALUES'!$D$42)+(R1212*'UNIT VALUES'!$D$43),IF(C1212="66",(Q1212*'UNIT VALUES'!$D$31)+(T1212*'UNIT VALUES'!$D$33)+(R1212*'UNIT VALUES'!$D$34),(Q1212*'UNIT VALUES'!$D$31)+(T1212*'UNIT VALUES'!$D$32)+(R1212*'UNIT VALUES'!$D$34)))</f>
        <v>2813957.7453724537</v>
      </c>
      <c r="W1212" s="25">
        <f t="shared" ref="W1212:W1241" si="39">ROUND(IF(U1212&gt;V1212,U1212,V1212), 0)</f>
        <v>2813958</v>
      </c>
      <c r="X1212" s="30">
        <f>ROUND(IF(C1212="22", W1212*'UNIT VALUES'!$D$44, W1212*'UNIT VALUES'!$D$36), 0)</f>
        <v>2459964</v>
      </c>
      <c r="Y1212" s="168">
        <f>ROUND(IF(C1212="22", IF(U1212&gt;V1212,O1212*'UNIT VALUES'!$D$38*'UNIT VALUES'!$D$44,O1212*'UNIT VALUES'!$D$41*'UNIT VALUES'!$D$44),IF(U1212&gt;V1212, O1212*'UNIT VALUES'!$D$28*'UNIT VALUES'!$D$36,0)), 0)</f>
        <v>0</v>
      </c>
      <c r="Z1212" s="168">
        <f>ROUND(IF(C1212="22", IF(U1212&gt;V1212,Q1212*'UNIT VALUES'!$D$39*'UNIT VALUES'!$D$44,Q1212*'UNIT VALUES'!$D$42*'UNIT VALUES'!$D$44), IF(U1212&gt;V1212, Q1212*'UNIT VALUES'!$D$29*'UNIT VALUES'!$D$36, Q1212*'UNIT VALUES'!$D$31*'UNIT VALUES'!$D$36)),0)</f>
        <v>522522</v>
      </c>
      <c r="AA1212" s="168">
        <f>ROUND(IF(C1212="22", IF(U1212&gt;V1212,0,R1212*'UNIT VALUES'!$D$43*'UNIT VALUES'!$D$44),IF(CALCS!U1212&gt;CALCS!V1212,0,CALCS!R1212*'UNIT VALUES'!$D$34*'UNIT VALUES'!$D$36)), 0)</f>
        <v>1689300</v>
      </c>
      <c r="AB1212" s="168">
        <f>ROUND(IF(C1212="22",IF(U1212&gt;V1212,S1212*'UNIT VALUES'!$D$40*'UNIT VALUES'!$D$44,0),IF(U1212&gt;V1212,S1212*'UNIT VALUES'!$D$30*'UNIT VALUES'!$D$36)), 0)</f>
        <v>0</v>
      </c>
      <c r="AC1212" s="168">
        <f>ROUND(IF(U1212&gt;V1212,0,IF(T1212&gt;1, IF(C1212="66", T1212*'UNIT VALUES'!$D$33*'UNIT VALUES'!$D$36,T1212*'UNIT VALUES'!$D$32*'UNIT VALUES'!$D$36),0)),0)</f>
        <v>248142</v>
      </c>
      <c r="AD1212" t="str">
        <f t="shared" si="38"/>
        <v>531554</v>
      </c>
    </row>
    <row r="1213" spans="1:30" x14ac:dyDescent="0.25">
      <c r="A1213" s="176" t="s">
        <v>6965</v>
      </c>
      <c r="B1213" s="176" t="s">
        <v>3094</v>
      </c>
      <c r="C1213" s="176" t="s">
        <v>27</v>
      </c>
      <c r="D1213" s="176" t="s">
        <v>28</v>
      </c>
      <c r="E1213" s="176" t="s">
        <v>3095</v>
      </c>
      <c r="F1213" s="176" t="s">
        <v>3146</v>
      </c>
      <c r="G1213" s="176" t="s">
        <v>886</v>
      </c>
      <c r="H1213" s="176" t="s">
        <v>23</v>
      </c>
      <c r="I1213" s="176" t="s">
        <v>3147</v>
      </c>
      <c r="J1213" s="176" t="s">
        <v>1515</v>
      </c>
      <c r="K1213" s="176" t="s">
        <v>3355</v>
      </c>
      <c r="L1213" s="176" t="s">
        <v>6966</v>
      </c>
      <c r="M1213" s="177">
        <v>42834</v>
      </c>
      <c r="N1213" s="177">
        <v>42834</v>
      </c>
      <c r="O1213" s="177">
        <v>174826</v>
      </c>
      <c r="P1213" s="177">
        <v>0</v>
      </c>
      <c r="Q1213" s="177">
        <v>24640</v>
      </c>
      <c r="R1213" s="177">
        <v>3813</v>
      </c>
      <c r="S1213" s="177">
        <v>2589</v>
      </c>
      <c r="T1213" s="24">
        <f>IF(P1213&gt;0, ROUND(IF(IF(OR(C1213="51", C1213="52", C1213="66"), (L1213*'UNIT VALUES'!$C$26)-CALCS!P1213,0)&gt;0, IF(OR(C1213="51", C1213="52", C1213="66"), (L1213*'UNIT VALUES'!$C$26)-CALCS!P1213,0), 0), 0), ROUND(IF(IF(OR(C1213="51", C1213="52", C1213="66"), (L1213*'UNIT VALUES'!$C$26)-CALCS!O1213,0)&gt;0, IF(OR(C1213="51", C1213="52", C1213="66"), (L1213*'UNIT VALUES'!$C$26)-CALCS!O1213,0), 0), 0))</f>
        <v>0</v>
      </c>
      <c r="U1213" s="25">
        <f>IF(C1213="22", (O1213*'UNIT VALUES'!$D$38)+(Q1213*'UNIT VALUES'!$D$39)+(S1213*'UNIT VALUES'!$D$40), (O1213*'UNIT VALUES'!$D$28)+(Q1213*'UNIT VALUES'!$D$29)+(S1213*'UNIT VALUES'!$D$30))</f>
        <v>1474327.8371098612</v>
      </c>
      <c r="V1213" s="25">
        <f>IF(C1213="22",(O1213*'UNIT VALUES'!$D$41)+(Q1213*'UNIT VALUES'!$D$42)+(R1213*'UNIT VALUES'!$D$43),IF(C1213="66",(Q1213*'UNIT VALUES'!$D$31)+(T1213*'UNIT VALUES'!$D$33)+(R1213*'UNIT VALUES'!$D$34),(Q1213*'UNIT VALUES'!$D$31)+(T1213*'UNIT VALUES'!$D$32)+(R1213*'UNIT VALUES'!$D$34)))</f>
        <v>725000.30455481389</v>
      </c>
      <c r="W1213" s="25">
        <f t="shared" si="39"/>
        <v>1474328</v>
      </c>
      <c r="X1213" s="30">
        <f>ROUND(IF(C1213="22", W1213*'UNIT VALUES'!$D$44, W1213*'UNIT VALUES'!$D$36), 0)</f>
        <v>1288858</v>
      </c>
      <c r="Y1213" s="168">
        <f>ROUND(IF(C1213="22", IF(U1213&gt;V1213,O1213*'UNIT VALUES'!$D$38*'UNIT VALUES'!$D$44,O1213*'UNIT VALUES'!$D$41*'UNIT VALUES'!$D$44),IF(U1213&gt;V1213, O1213*'UNIT VALUES'!$D$28*'UNIT VALUES'!$D$36,0)), 0)</f>
        <v>317865</v>
      </c>
      <c r="Z1213" s="168">
        <f>ROUND(IF(C1213="22", IF(U1213&gt;V1213,Q1213*'UNIT VALUES'!$D$39*'UNIT VALUES'!$D$44,Q1213*'UNIT VALUES'!$D$42*'UNIT VALUES'!$D$44), IF(U1213&gt;V1213, Q1213*'UNIT VALUES'!$D$29*'UNIT VALUES'!$D$36, Q1213*'UNIT VALUES'!$D$31*'UNIT VALUES'!$D$36)),0)</f>
        <v>601509</v>
      </c>
      <c r="AA1213" s="168">
        <f>ROUND(IF(C1213="22", IF(U1213&gt;V1213,0,R1213*'UNIT VALUES'!$D$43*'UNIT VALUES'!$D$44),IF(CALCS!U1213&gt;CALCS!V1213,0,CALCS!R1213*'UNIT VALUES'!$D$34*'UNIT VALUES'!$D$36)), 0)</f>
        <v>0</v>
      </c>
      <c r="AB1213" s="168">
        <f>ROUND(IF(C1213="22",IF(U1213&gt;V1213,S1213*'UNIT VALUES'!$D$40*'UNIT VALUES'!$D$44,0),IF(U1213&gt;V1213,S1213*'UNIT VALUES'!$D$30*'UNIT VALUES'!$D$36)), 0)</f>
        <v>369484</v>
      </c>
      <c r="AC1213" s="168">
        <f>ROUND(IF(U1213&gt;V1213,0,IF(T1213&gt;1, IF(C1213="66", T1213*'UNIT VALUES'!$D$33*'UNIT VALUES'!$D$36,T1213*'UNIT VALUES'!$D$32*'UNIT VALUES'!$D$36),0)),0)</f>
        <v>0</v>
      </c>
      <c r="AD1213" t="str">
        <f t="shared" si="38"/>
        <v>531668</v>
      </c>
    </row>
    <row r="1214" spans="1:30" x14ac:dyDescent="0.25">
      <c r="A1214" s="176" t="s">
        <v>6967</v>
      </c>
      <c r="B1214" s="176" t="s">
        <v>3094</v>
      </c>
      <c r="C1214" s="176" t="s">
        <v>27</v>
      </c>
      <c r="D1214" s="176" t="s">
        <v>28</v>
      </c>
      <c r="E1214" s="176" t="s">
        <v>3095</v>
      </c>
      <c r="F1214" s="176" t="s">
        <v>1569</v>
      </c>
      <c r="G1214" s="176" t="s">
        <v>243</v>
      </c>
      <c r="H1214" s="176" t="s">
        <v>23</v>
      </c>
      <c r="I1214" s="176" t="s">
        <v>4676</v>
      </c>
      <c r="J1214" s="176" t="s">
        <v>4677</v>
      </c>
      <c r="K1214" s="176" t="s">
        <v>3355</v>
      </c>
      <c r="L1214" s="176" t="s">
        <v>6968</v>
      </c>
      <c r="M1214" s="177">
        <v>0</v>
      </c>
      <c r="N1214" s="177">
        <v>0</v>
      </c>
      <c r="O1214" s="177">
        <v>32132</v>
      </c>
      <c r="P1214" s="177">
        <v>0</v>
      </c>
      <c r="Q1214" s="177">
        <v>6174</v>
      </c>
      <c r="R1214" s="177">
        <v>3050</v>
      </c>
      <c r="S1214" s="177">
        <v>282</v>
      </c>
      <c r="T1214" s="24">
        <f>IF(P1214&gt;0, ROUND(IF(IF(OR(C1214="51", C1214="52", C1214="66"), (L1214*'UNIT VALUES'!$C$26)-CALCS!P1214,0)&gt;0, IF(OR(C1214="51", C1214="52", C1214="66"), (L1214*'UNIT VALUES'!$C$26)-CALCS!P1214,0), 0), 0), ROUND(IF(IF(OR(C1214="51", C1214="52", C1214="66"), (L1214*'UNIT VALUES'!$C$26)-CALCS!O1214,0)&gt;0, IF(OR(C1214="51", C1214="52", C1214="66"), (L1214*'UNIT VALUES'!$C$26)-CALCS!O1214,0), 0), 0))</f>
        <v>6630</v>
      </c>
      <c r="U1214" s="25">
        <f>IF(C1214="22", (O1214*'UNIT VALUES'!$D$38)+(Q1214*'UNIT VALUES'!$D$39)+(S1214*'UNIT VALUES'!$D$40), (O1214*'UNIT VALUES'!$D$28)+(Q1214*'UNIT VALUES'!$D$29)+(S1214*'UNIT VALUES'!$D$30))</f>
        <v>285273.03615399799</v>
      </c>
      <c r="V1214" s="25">
        <f>IF(C1214="22",(O1214*'UNIT VALUES'!$D$41)+(Q1214*'UNIT VALUES'!$D$42)+(R1214*'UNIT VALUES'!$D$43),IF(C1214="66",(Q1214*'UNIT VALUES'!$D$31)+(T1214*'UNIT VALUES'!$D$33)+(R1214*'UNIT VALUES'!$D$34),(Q1214*'UNIT VALUES'!$D$31)+(T1214*'UNIT VALUES'!$D$32)+(R1214*'UNIT VALUES'!$D$34)))</f>
        <v>436780.80250925699</v>
      </c>
      <c r="W1214" s="25">
        <f t="shared" si="39"/>
        <v>436781</v>
      </c>
      <c r="X1214" s="30">
        <f>ROUND(IF(C1214="22", W1214*'UNIT VALUES'!$D$44, W1214*'UNIT VALUES'!$D$36), 0)</f>
        <v>381834</v>
      </c>
      <c r="Y1214" s="168">
        <f>ROUND(IF(C1214="22", IF(U1214&gt;V1214,O1214*'UNIT VALUES'!$D$38*'UNIT VALUES'!$D$44,O1214*'UNIT VALUES'!$D$41*'UNIT VALUES'!$D$44),IF(U1214&gt;V1214, O1214*'UNIT VALUES'!$D$28*'UNIT VALUES'!$D$36,0)), 0)</f>
        <v>0</v>
      </c>
      <c r="Z1214" s="168">
        <f>ROUND(IF(C1214="22", IF(U1214&gt;V1214,Q1214*'UNIT VALUES'!$D$39*'UNIT VALUES'!$D$44,Q1214*'UNIT VALUES'!$D$42*'UNIT VALUES'!$D$44), IF(U1214&gt;V1214, Q1214*'UNIT VALUES'!$D$29*'UNIT VALUES'!$D$36, Q1214*'UNIT VALUES'!$D$31*'UNIT VALUES'!$D$36)),0)</f>
        <v>90431</v>
      </c>
      <c r="AA1214" s="168">
        <f>ROUND(IF(C1214="22", IF(U1214&gt;V1214,0,R1214*'UNIT VALUES'!$D$43*'UNIT VALUES'!$D$44),IF(CALCS!U1214&gt;CALCS!V1214,0,CALCS!R1214*'UNIT VALUES'!$D$34*'UNIT VALUES'!$D$36)), 0)</f>
        <v>218284</v>
      </c>
      <c r="AB1214" s="168">
        <f>ROUND(IF(C1214="22",IF(U1214&gt;V1214,S1214*'UNIT VALUES'!$D$40*'UNIT VALUES'!$D$44,0),IF(U1214&gt;V1214,S1214*'UNIT VALUES'!$D$30*'UNIT VALUES'!$D$36)), 0)</f>
        <v>0</v>
      </c>
      <c r="AC1214" s="168">
        <f>ROUND(IF(U1214&gt;V1214,0,IF(T1214&gt;1, IF(C1214="66", T1214*'UNIT VALUES'!$D$33*'UNIT VALUES'!$D$36,T1214*'UNIT VALUES'!$D$32*'UNIT VALUES'!$D$36),0)),0)</f>
        <v>73119</v>
      </c>
      <c r="AD1214" t="str">
        <f t="shared" si="38"/>
        <v>531680</v>
      </c>
    </row>
    <row r="1215" spans="1:30" x14ac:dyDescent="0.25">
      <c r="A1215" s="176" t="s">
        <v>6969</v>
      </c>
      <c r="B1215" s="176" t="s">
        <v>3094</v>
      </c>
      <c r="C1215" s="176" t="s">
        <v>27</v>
      </c>
      <c r="D1215" s="176" t="s">
        <v>28</v>
      </c>
      <c r="E1215" s="176" t="s">
        <v>3095</v>
      </c>
      <c r="F1215" s="176" t="s">
        <v>409</v>
      </c>
      <c r="G1215" s="176" t="s">
        <v>108</v>
      </c>
      <c r="H1215" s="176" t="s">
        <v>23</v>
      </c>
      <c r="I1215" s="176" t="s">
        <v>3149</v>
      </c>
      <c r="J1215" s="176" t="s">
        <v>3110</v>
      </c>
      <c r="K1215" s="176" t="s">
        <v>3355</v>
      </c>
      <c r="L1215" s="176" t="s">
        <v>6970</v>
      </c>
      <c r="M1215" s="177">
        <v>0</v>
      </c>
      <c r="N1215" s="177">
        <v>0</v>
      </c>
      <c r="O1215" s="177">
        <v>33921</v>
      </c>
      <c r="P1215" s="177">
        <v>0</v>
      </c>
      <c r="Q1215" s="177">
        <v>4552</v>
      </c>
      <c r="R1215" s="177">
        <v>1934</v>
      </c>
      <c r="S1215" s="177">
        <v>488</v>
      </c>
      <c r="T1215" s="24">
        <f>IF(P1215&gt;0, ROUND(IF(IF(OR(C1215="51", C1215="52", C1215="66"), (L1215*'UNIT VALUES'!$C$26)-CALCS!P1215,0)&gt;0, IF(OR(C1215="51", C1215="52", C1215="66"), (L1215*'UNIT VALUES'!$C$26)-CALCS!P1215,0), 0), 0), ROUND(IF(IF(OR(C1215="51", C1215="52", C1215="66"), (L1215*'UNIT VALUES'!$C$26)-CALCS!O1215,0)&gt;0, IF(OR(C1215="51", C1215="52", C1215="66"), (L1215*'UNIT VALUES'!$C$26)-CALCS!O1215,0), 0), 0))</f>
        <v>0</v>
      </c>
      <c r="U1215" s="25">
        <f>IF(C1215="22", (O1215*'UNIT VALUES'!$D$38)+(Q1215*'UNIT VALUES'!$D$39)+(S1215*'UNIT VALUES'!$D$40), (O1215*'UNIT VALUES'!$D$28)+(Q1215*'UNIT VALUES'!$D$29)+(S1215*'UNIT VALUES'!$D$30))</f>
        <v>277329.24160427076</v>
      </c>
      <c r="V1215" s="25">
        <f>IF(C1215="22",(O1215*'UNIT VALUES'!$D$41)+(Q1215*'UNIT VALUES'!$D$42)+(R1215*'UNIT VALUES'!$D$43),IF(C1215="66",(Q1215*'UNIT VALUES'!$D$31)+(T1215*'UNIT VALUES'!$D$33)+(R1215*'UNIT VALUES'!$D$34),(Q1215*'UNIT VALUES'!$D$31)+(T1215*'UNIT VALUES'!$D$32)+(R1215*'UNIT VALUES'!$D$34)))</f>
        <v>234599.4844940558</v>
      </c>
      <c r="W1215" s="25">
        <f t="shared" si="39"/>
        <v>277329</v>
      </c>
      <c r="X1215" s="30">
        <f>ROUND(IF(C1215="22", W1215*'UNIT VALUES'!$D$44, W1215*'UNIT VALUES'!$D$36), 0)</f>
        <v>242441</v>
      </c>
      <c r="Y1215" s="168">
        <f>ROUND(IF(C1215="22", IF(U1215&gt;V1215,O1215*'UNIT VALUES'!$D$38*'UNIT VALUES'!$D$44,O1215*'UNIT VALUES'!$D$41*'UNIT VALUES'!$D$44),IF(U1215&gt;V1215, O1215*'UNIT VALUES'!$D$28*'UNIT VALUES'!$D$36,0)), 0)</f>
        <v>61674</v>
      </c>
      <c r="Z1215" s="168">
        <f>ROUND(IF(C1215="22", IF(U1215&gt;V1215,Q1215*'UNIT VALUES'!$D$39*'UNIT VALUES'!$D$44,Q1215*'UNIT VALUES'!$D$42*'UNIT VALUES'!$D$44), IF(U1215&gt;V1215, Q1215*'UNIT VALUES'!$D$29*'UNIT VALUES'!$D$36, Q1215*'UNIT VALUES'!$D$31*'UNIT VALUES'!$D$36)),0)</f>
        <v>111123</v>
      </c>
      <c r="AA1215" s="168">
        <f>ROUND(IF(C1215="22", IF(U1215&gt;V1215,0,R1215*'UNIT VALUES'!$D$43*'UNIT VALUES'!$D$44),IF(CALCS!U1215&gt;CALCS!V1215,0,CALCS!R1215*'UNIT VALUES'!$D$34*'UNIT VALUES'!$D$36)), 0)</f>
        <v>0</v>
      </c>
      <c r="AB1215" s="168">
        <f>ROUND(IF(C1215="22",IF(U1215&gt;V1215,S1215*'UNIT VALUES'!$D$40*'UNIT VALUES'!$D$44,0),IF(U1215&gt;V1215,S1215*'UNIT VALUES'!$D$30*'UNIT VALUES'!$D$36)), 0)</f>
        <v>69644</v>
      </c>
      <c r="AC1215" s="168">
        <f>ROUND(IF(U1215&gt;V1215,0,IF(T1215&gt;1, IF(C1215="66", T1215*'UNIT VALUES'!$D$33*'UNIT VALUES'!$D$36,T1215*'UNIT VALUES'!$D$32*'UNIT VALUES'!$D$36),0)),0)</f>
        <v>0</v>
      </c>
      <c r="AD1215" t="str">
        <f t="shared" si="38"/>
        <v>531728</v>
      </c>
    </row>
    <row r="1216" spans="1:30" x14ac:dyDescent="0.25">
      <c r="A1216" s="176" t="s">
        <v>6971</v>
      </c>
      <c r="B1216" s="176" t="s">
        <v>3094</v>
      </c>
      <c r="C1216" s="176" t="s">
        <v>27</v>
      </c>
      <c r="D1216" s="176" t="s">
        <v>28</v>
      </c>
      <c r="E1216" s="176" t="s">
        <v>3095</v>
      </c>
      <c r="F1216" s="176" t="s">
        <v>3151</v>
      </c>
      <c r="G1216" s="176" t="s">
        <v>66</v>
      </c>
      <c r="H1216" s="176" t="s">
        <v>23</v>
      </c>
      <c r="I1216" s="176" t="s">
        <v>3152</v>
      </c>
      <c r="J1216" s="176" t="s">
        <v>3153</v>
      </c>
      <c r="K1216" s="176" t="s">
        <v>3355</v>
      </c>
      <c r="L1216" s="176" t="s">
        <v>6972</v>
      </c>
      <c r="M1216" s="177">
        <v>49826</v>
      </c>
      <c r="N1216" s="177">
        <v>49826</v>
      </c>
      <c r="O1216" s="177">
        <v>93986</v>
      </c>
      <c r="P1216" s="177">
        <v>0</v>
      </c>
      <c r="Q1216" s="177">
        <v>20871</v>
      </c>
      <c r="R1216" s="177">
        <v>5845</v>
      </c>
      <c r="S1216" s="177">
        <v>2216</v>
      </c>
      <c r="T1216" s="24">
        <f>IF(P1216&gt;0, ROUND(IF(IF(OR(C1216="51", C1216="52", C1216="66"), (L1216*'UNIT VALUES'!$C$26)-CALCS!P1216,0)&gt;0, IF(OR(C1216="51", C1216="52", C1216="66"), (L1216*'UNIT VALUES'!$C$26)-CALCS!P1216,0), 0), 0), ROUND(IF(IF(OR(C1216="51", C1216="52", C1216="66"), (L1216*'UNIT VALUES'!$C$26)-CALCS!O1216,0)&gt;0, IF(OR(C1216="51", C1216="52", C1216="66"), (L1216*'UNIT VALUES'!$C$26)-CALCS!O1216,0), 0), 0))</f>
        <v>0</v>
      </c>
      <c r="U1216" s="25">
        <f>IF(C1216="22", (O1216*'UNIT VALUES'!$D$38)+(Q1216*'UNIT VALUES'!$D$39)+(S1216*'UNIT VALUES'!$D$40), (O1216*'UNIT VALUES'!$D$28)+(Q1216*'UNIT VALUES'!$D$29)+(S1216*'UNIT VALUES'!$D$30))</f>
        <v>1140054.486789268</v>
      </c>
      <c r="V1216" s="25">
        <f>IF(C1216="22",(O1216*'UNIT VALUES'!$D$41)+(Q1216*'UNIT VALUES'!$D$42)+(R1216*'UNIT VALUES'!$D$43),IF(C1216="66",(Q1216*'UNIT VALUES'!$D$31)+(T1216*'UNIT VALUES'!$D$33)+(R1216*'UNIT VALUES'!$D$34),(Q1216*'UNIT VALUES'!$D$31)+(T1216*'UNIT VALUES'!$D$32)+(R1216*'UNIT VALUES'!$D$34)))</f>
        <v>828205.30404119205</v>
      </c>
      <c r="W1216" s="25">
        <f t="shared" si="39"/>
        <v>1140054</v>
      </c>
      <c r="X1216" s="30">
        <f>ROUND(IF(C1216="22", W1216*'UNIT VALUES'!$D$44, W1216*'UNIT VALUES'!$D$36), 0)</f>
        <v>996636</v>
      </c>
      <c r="Y1216" s="168">
        <f>ROUND(IF(C1216="22", IF(U1216&gt;V1216,O1216*'UNIT VALUES'!$D$38*'UNIT VALUES'!$D$44,O1216*'UNIT VALUES'!$D$41*'UNIT VALUES'!$D$44),IF(U1216&gt;V1216, O1216*'UNIT VALUES'!$D$28*'UNIT VALUES'!$D$36,0)), 0)</f>
        <v>170883</v>
      </c>
      <c r="Z1216" s="168">
        <f>ROUND(IF(C1216="22", IF(U1216&gt;V1216,Q1216*'UNIT VALUES'!$D$39*'UNIT VALUES'!$D$44,Q1216*'UNIT VALUES'!$D$42*'UNIT VALUES'!$D$44), IF(U1216&gt;V1216, Q1216*'UNIT VALUES'!$D$29*'UNIT VALUES'!$D$36, Q1216*'UNIT VALUES'!$D$31*'UNIT VALUES'!$D$36)),0)</f>
        <v>509501</v>
      </c>
      <c r="AA1216" s="168">
        <f>ROUND(IF(C1216="22", IF(U1216&gt;V1216,0,R1216*'UNIT VALUES'!$D$43*'UNIT VALUES'!$D$44),IF(CALCS!U1216&gt;CALCS!V1216,0,CALCS!R1216*'UNIT VALUES'!$D$34*'UNIT VALUES'!$D$36)), 0)</f>
        <v>0</v>
      </c>
      <c r="AB1216" s="168">
        <f>ROUND(IF(C1216="22",IF(U1216&gt;V1216,S1216*'UNIT VALUES'!$D$40*'UNIT VALUES'!$D$44,0),IF(U1216&gt;V1216,S1216*'UNIT VALUES'!$D$30*'UNIT VALUES'!$D$36)), 0)</f>
        <v>316252</v>
      </c>
      <c r="AC1216" s="168">
        <f>ROUND(IF(U1216&gt;V1216,0,IF(T1216&gt;1, IF(C1216="66", T1216*'UNIT VALUES'!$D$33*'UNIT VALUES'!$D$36,T1216*'UNIT VALUES'!$D$32*'UNIT VALUES'!$D$36),0)),0)</f>
        <v>0</v>
      </c>
      <c r="AD1216" t="str">
        <f t="shared" si="38"/>
        <v>531830</v>
      </c>
    </row>
    <row r="1217" spans="1:30" x14ac:dyDescent="0.25">
      <c r="A1217" s="176" t="s">
        <v>6247</v>
      </c>
      <c r="B1217" s="176" t="s">
        <v>3094</v>
      </c>
      <c r="C1217" s="176" t="s">
        <v>99</v>
      </c>
      <c r="D1217" s="176" t="s">
        <v>100</v>
      </c>
      <c r="E1217" s="176" t="s">
        <v>3095</v>
      </c>
      <c r="F1217" s="176" t="s">
        <v>1107</v>
      </c>
      <c r="G1217" s="176" t="s">
        <v>886</v>
      </c>
      <c r="H1217" s="176" t="s">
        <v>23</v>
      </c>
      <c r="I1217" s="176" t="s">
        <v>23</v>
      </c>
      <c r="J1217" s="176" t="s">
        <v>1515</v>
      </c>
      <c r="K1217" s="176" t="s">
        <v>3355</v>
      </c>
      <c r="L1217" s="176" t="s">
        <v>6973</v>
      </c>
      <c r="M1217" s="177">
        <v>151649</v>
      </c>
      <c r="N1217" s="177">
        <v>151649</v>
      </c>
      <c r="O1217" s="177">
        <v>298052</v>
      </c>
      <c r="P1217" s="177">
        <v>0</v>
      </c>
      <c r="Q1217" s="177">
        <v>25747</v>
      </c>
      <c r="R1217" s="177">
        <v>4043</v>
      </c>
      <c r="S1217" s="177">
        <v>2389</v>
      </c>
      <c r="T1217" s="24">
        <f>IF(P1217&gt;0, ROUND(IF(IF(OR(C1217="51", C1217="52", C1217="66"), (L1217*'UNIT VALUES'!$C$26)-CALCS!P1217,0)&gt;0, IF(OR(C1217="51", C1217="52", C1217="66"), (L1217*'UNIT VALUES'!$C$26)-CALCS!P1217,0), 0), 0), ROUND(IF(IF(OR(C1217="51", C1217="52", C1217="66"), (L1217*'UNIT VALUES'!$C$26)-CALCS!O1217,0)&gt;0, IF(OR(C1217="51", C1217="52", C1217="66"), (L1217*'UNIT VALUES'!$C$26)-CALCS!O1217,0), 0), 0))</f>
        <v>0</v>
      </c>
      <c r="U1217" s="25">
        <f>IF(C1217="22", (O1217*'UNIT VALUES'!$D$38)+(Q1217*'UNIT VALUES'!$D$39)+(S1217*'UNIT VALUES'!$D$40), (O1217*'UNIT VALUES'!$D$28)+(Q1217*'UNIT VALUES'!$D$29)+(S1217*'UNIT VALUES'!$D$30))</f>
        <v>1728878.2950543952</v>
      </c>
      <c r="V1217" s="25">
        <f>IF(C1217="22",(O1217*'UNIT VALUES'!$D$41)+(Q1217*'UNIT VALUES'!$D$42)+(R1217*'UNIT VALUES'!$D$43),IF(C1217="66",(Q1217*'UNIT VALUES'!$D$31)+(T1217*'UNIT VALUES'!$D$33)+(R1217*'UNIT VALUES'!$D$34),(Q1217*'UNIT VALUES'!$D$31)+(T1217*'UNIT VALUES'!$D$32)+(R1217*'UNIT VALUES'!$D$34)))</f>
        <v>762377.43321709032</v>
      </c>
      <c r="W1217" s="25">
        <f t="shared" si="39"/>
        <v>1728878</v>
      </c>
      <c r="X1217" s="30">
        <f>ROUND(IF(C1217="22", W1217*'UNIT VALUES'!$D$44, W1217*'UNIT VALUES'!$D$36), 0)</f>
        <v>1511386</v>
      </c>
      <c r="Y1217" s="168">
        <f>ROUND(IF(C1217="22", IF(U1217&gt;V1217,O1217*'UNIT VALUES'!$D$38*'UNIT VALUES'!$D$44,O1217*'UNIT VALUES'!$D$41*'UNIT VALUES'!$D$44),IF(U1217&gt;V1217, O1217*'UNIT VALUES'!$D$28*'UNIT VALUES'!$D$36,0)), 0)</f>
        <v>541912</v>
      </c>
      <c r="Z1217" s="168">
        <f>ROUND(IF(C1217="22", IF(U1217&gt;V1217,Q1217*'UNIT VALUES'!$D$39*'UNIT VALUES'!$D$44,Q1217*'UNIT VALUES'!$D$42*'UNIT VALUES'!$D$44), IF(U1217&gt;V1217, Q1217*'UNIT VALUES'!$D$29*'UNIT VALUES'!$D$36, Q1217*'UNIT VALUES'!$D$31*'UNIT VALUES'!$D$36)),0)</f>
        <v>628533</v>
      </c>
      <c r="AA1217" s="168">
        <f>ROUND(IF(C1217="22", IF(U1217&gt;V1217,0,R1217*'UNIT VALUES'!$D$43*'UNIT VALUES'!$D$44),IF(CALCS!U1217&gt;CALCS!V1217,0,CALCS!R1217*'UNIT VALUES'!$D$34*'UNIT VALUES'!$D$36)), 0)</f>
        <v>0</v>
      </c>
      <c r="AB1217" s="168">
        <f>ROUND(IF(C1217="22",IF(U1217&gt;V1217,S1217*'UNIT VALUES'!$D$40*'UNIT VALUES'!$D$44,0),IF(U1217&gt;V1217,S1217*'UNIT VALUES'!$D$30*'UNIT VALUES'!$D$36)), 0)</f>
        <v>340942</v>
      </c>
      <c r="AC1217" s="168">
        <f>ROUND(IF(U1217&gt;V1217,0,IF(T1217&gt;1, IF(C1217="66", T1217*'UNIT VALUES'!$D$33*'UNIT VALUES'!$D$36,T1217*'UNIT VALUES'!$D$32*'UNIT VALUES'!$D$36),0)),0)</f>
        <v>0</v>
      </c>
      <c r="AD1217" t="str">
        <f t="shared" ref="AD1217:AD1259" si="40">E1217&amp;F1217</f>
        <v>539011</v>
      </c>
    </row>
    <row r="1218" spans="1:30" x14ac:dyDescent="0.25">
      <c r="A1218" s="176" t="s">
        <v>6974</v>
      </c>
      <c r="B1218" s="176" t="s">
        <v>3094</v>
      </c>
      <c r="C1218" s="176" t="s">
        <v>99</v>
      </c>
      <c r="D1218" s="176" t="s">
        <v>100</v>
      </c>
      <c r="E1218" s="176" t="s">
        <v>3095</v>
      </c>
      <c r="F1218" s="176" t="s">
        <v>1114</v>
      </c>
      <c r="G1218" s="176" t="s">
        <v>1058</v>
      </c>
      <c r="H1218" s="176" t="s">
        <v>23</v>
      </c>
      <c r="I1218" s="176" t="s">
        <v>23</v>
      </c>
      <c r="J1218" s="176" t="s">
        <v>3100</v>
      </c>
      <c r="K1218" s="176" t="s">
        <v>3355</v>
      </c>
      <c r="L1218" s="176" t="s">
        <v>6975</v>
      </c>
      <c r="M1218" s="177">
        <v>509232</v>
      </c>
      <c r="N1218" s="177">
        <v>571816</v>
      </c>
      <c r="O1218" s="177">
        <v>652496</v>
      </c>
      <c r="P1218" s="177">
        <v>0</v>
      </c>
      <c r="Q1218" s="177">
        <v>48860</v>
      </c>
      <c r="R1218" s="177">
        <v>11476</v>
      </c>
      <c r="S1218" s="177">
        <v>5678</v>
      </c>
      <c r="T1218" s="24">
        <f>IF(P1218&gt;0, ROUND(IF(IF(OR(C1218="51", C1218="52", C1218="66"), (L1218*'UNIT VALUES'!$C$26)-CALCS!P1218,0)&gt;0, IF(OR(C1218="51", C1218="52", C1218="66"), (L1218*'UNIT VALUES'!$C$26)-CALCS!P1218,0), 0), 0), ROUND(IF(IF(OR(C1218="51", C1218="52", C1218="66"), (L1218*'UNIT VALUES'!$C$26)-CALCS!O1218,0)&gt;0, IF(OR(C1218="51", C1218="52", C1218="66"), (L1218*'UNIT VALUES'!$C$26)-CALCS!O1218,0), 0), 0))</f>
        <v>0</v>
      </c>
      <c r="U1218" s="25">
        <f>IF(C1218="22", (O1218*'UNIT VALUES'!$D$38)+(Q1218*'UNIT VALUES'!$D$39)+(S1218*'UNIT VALUES'!$D$40), (O1218*'UNIT VALUES'!$D$28)+(Q1218*'UNIT VALUES'!$D$29)+(S1218*'UNIT VALUES'!$D$30))</f>
        <v>3648412.5908130677</v>
      </c>
      <c r="V1218" s="25">
        <f>IF(C1218="22",(O1218*'UNIT VALUES'!$D$41)+(Q1218*'UNIT VALUES'!$D$42)+(R1218*'UNIT VALUES'!$D$43),IF(C1218="66",(Q1218*'UNIT VALUES'!$D$31)+(T1218*'UNIT VALUES'!$D$33)+(R1218*'UNIT VALUES'!$D$34),(Q1218*'UNIT VALUES'!$D$31)+(T1218*'UNIT VALUES'!$D$32)+(R1218*'UNIT VALUES'!$D$34)))</f>
        <v>1758152.3579013278</v>
      </c>
      <c r="W1218" s="25">
        <f t="shared" si="39"/>
        <v>3648413</v>
      </c>
      <c r="X1218" s="30">
        <f>ROUND(IF(C1218="22", W1218*'UNIT VALUES'!$D$44, W1218*'UNIT VALUES'!$D$36), 0)</f>
        <v>3189445</v>
      </c>
      <c r="Y1218" s="168">
        <f>ROUND(IF(C1218="22", IF(U1218&gt;V1218,O1218*'UNIT VALUES'!$D$38*'UNIT VALUES'!$D$44,O1218*'UNIT VALUES'!$D$41*'UNIT VALUES'!$D$44),IF(U1218&gt;V1218, O1218*'UNIT VALUES'!$D$28*'UNIT VALUES'!$D$36,0)), 0)</f>
        <v>1186354</v>
      </c>
      <c r="Z1218" s="168">
        <f>ROUND(IF(C1218="22", IF(U1218&gt;V1218,Q1218*'UNIT VALUES'!$D$39*'UNIT VALUES'!$D$44,Q1218*'UNIT VALUES'!$D$42*'UNIT VALUES'!$D$44), IF(U1218&gt;V1218, Q1218*'UNIT VALUES'!$D$29*'UNIT VALUES'!$D$36, Q1218*'UNIT VALUES'!$D$31*'UNIT VALUES'!$D$36)),0)</f>
        <v>1192765</v>
      </c>
      <c r="AA1218" s="168">
        <f>ROUND(IF(C1218="22", IF(U1218&gt;V1218,0,R1218*'UNIT VALUES'!$D$43*'UNIT VALUES'!$D$44),IF(CALCS!U1218&gt;CALCS!V1218,0,CALCS!R1218*'UNIT VALUES'!$D$34*'UNIT VALUES'!$D$36)), 0)</f>
        <v>0</v>
      </c>
      <c r="AB1218" s="168">
        <f>ROUND(IF(C1218="22",IF(U1218&gt;V1218,S1218*'UNIT VALUES'!$D$40*'UNIT VALUES'!$D$44,0),IF(U1218&gt;V1218,S1218*'UNIT VALUES'!$D$30*'UNIT VALUES'!$D$36)), 0)</f>
        <v>810325</v>
      </c>
      <c r="AC1218" s="168">
        <f>ROUND(IF(U1218&gt;V1218,0,IF(T1218&gt;1, IF(C1218="66", T1218*'UNIT VALUES'!$D$33*'UNIT VALUES'!$D$36,T1218*'UNIT VALUES'!$D$32*'UNIT VALUES'!$D$36),0)),0)</f>
        <v>0</v>
      </c>
      <c r="AD1218" t="str">
        <f t="shared" si="40"/>
        <v>539033</v>
      </c>
    </row>
    <row r="1219" spans="1:30" x14ac:dyDescent="0.25">
      <c r="A1219" s="176" t="s">
        <v>6976</v>
      </c>
      <c r="B1219" s="176" t="s">
        <v>3094</v>
      </c>
      <c r="C1219" s="176" t="s">
        <v>99</v>
      </c>
      <c r="D1219" s="176" t="s">
        <v>100</v>
      </c>
      <c r="E1219" s="176" t="s">
        <v>3095</v>
      </c>
      <c r="F1219" s="176" t="s">
        <v>833</v>
      </c>
      <c r="G1219" s="176" t="s">
        <v>161</v>
      </c>
      <c r="H1219" s="176" t="s">
        <v>23</v>
      </c>
      <c r="I1219" s="176" t="s">
        <v>23</v>
      </c>
      <c r="J1219" s="176" t="s">
        <v>3107</v>
      </c>
      <c r="K1219" s="176" t="s">
        <v>3355</v>
      </c>
      <c r="L1219" s="176" t="s">
        <v>527</v>
      </c>
      <c r="M1219" s="177">
        <v>110944</v>
      </c>
      <c r="N1219" s="177">
        <v>110944</v>
      </c>
      <c r="O1219" s="177">
        <v>222603</v>
      </c>
      <c r="P1219" s="177">
        <v>0</v>
      </c>
      <c r="Q1219" s="177">
        <v>18465</v>
      </c>
      <c r="R1219" s="177">
        <v>5355</v>
      </c>
      <c r="S1219" s="177">
        <v>1405</v>
      </c>
      <c r="T1219" s="24">
        <f>IF(P1219&gt;0, ROUND(IF(IF(OR(C1219="51", C1219="52", C1219="66"), (L1219*'UNIT VALUES'!$C$26)-CALCS!P1219,0)&gt;0, IF(OR(C1219="51", C1219="52", C1219="66"), (L1219*'UNIT VALUES'!$C$26)-CALCS!P1219,0), 0), 0), ROUND(IF(IF(OR(C1219="51", C1219="52", C1219="66"), (L1219*'UNIT VALUES'!$C$26)-CALCS!O1219,0)&gt;0, IF(OR(C1219="51", C1219="52", C1219="66"), (L1219*'UNIT VALUES'!$C$26)-CALCS!O1219,0), 0), 0))</f>
        <v>0</v>
      </c>
      <c r="U1219" s="25">
        <f>IF(C1219="22", (O1219*'UNIT VALUES'!$D$38)+(Q1219*'UNIT VALUES'!$D$39)+(S1219*'UNIT VALUES'!$D$40), (O1219*'UNIT VALUES'!$D$28)+(Q1219*'UNIT VALUES'!$D$29)+(S1219*'UNIT VALUES'!$D$30))</f>
        <v>1207971.6652935417</v>
      </c>
      <c r="V1219" s="25">
        <f>IF(C1219="22",(O1219*'UNIT VALUES'!$D$41)+(Q1219*'UNIT VALUES'!$D$42)+(R1219*'UNIT VALUES'!$D$43),IF(C1219="66",(Q1219*'UNIT VALUES'!$D$31)+(T1219*'UNIT VALUES'!$D$33)+(R1219*'UNIT VALUES'!$D$34),(Q1219*'UNIT VALUES'!$D$31)+(T1219*'UNIT VALUES'!$D$32)+(R1219*'UNIT VALUES'!$D$34)))</f>
        <v>747778.09041717486</v>
      </c>
      <c r="W1219" s="25">
        <f t="shared" si="39"/>
        <v>1207972</v>
      </c>
      <c r="X1219" s="30">
        <f>ROUND(IF(C1219="22", W1219*'UNIT VALUES'!$D$44, W1219*'UNIT VALUES'!$D$36), 0)</f>
        <v>1056010</v>
      </c>
      <c r="Y1219" s="168">
        <f>ROUND(IF(C1219="22", IF(U1219&gt;V1219,O1219*'UNIT VALUES'!$D$38*'UNIT VALUES'!$D$44,O1219*'UNIT VALUES'!$D$41*'UNIT VALUES'!$D$44),IF(U1219&gt;V1219, O1219*'UNIT VALUES'!$D$28*'UNIT VALUES'!$D$36,0)), 0)</f>
        <v>404732</v>
      </c>
      <c r="Z1219" s="168">
        <f>ROUND(IF(C1219="22", IF(U1219&gt;V1219,Q1219*'UNIT VALUES'!$D$39*'UNIT VALUES'!$D$44,Q1219*'UNIT VALUES'!$D$42*'UNIT VALUES'!$D$44), IF(U1219&gt;V1219, Q1219*'UNIT VALUES'!$D$29*'UNIT VALUES'!$D$36, Q1219*'UNIT VALUES'!$D$31*'UNIT VALUES'!$D$36)),0)</f>
        <v>450766</v>
      </c>
      <c r="AA1219" s="168">
        <f>ROUND(IF(C1219="22", IF(U1219&gt;V1219,0,R1219*'UNIT VALUES'!$D$43*'UNIT VALUES'!$D$44),IF(CALCS!U1219&gt;CALCS!V1219,0,CALCS!R1219*'UNIT VALUES'!$D$34*'UNIT VALUES'!$D$36)), 0)</f>
        <v>0</v>
      </c>
      <c r="AB1219" s="168">
        <f>ROUND(IF(C1219="22",IF(U1219&gt;V1219,S1219*'UNIT VALUES'!$D$40*'UNIT VALUES'!$D$44,0),IF(U1219&gt;V1219,S1219*'UNIT VALUES'!$D$30*'UNIT VALUES'!$D$36)), 0)</f>
        <v>200512</v>
      </c>
      <c r="AC1219" s="168">
        <f>ROUND(IF(U1219&gt;V1219,0,IF(T1219&gt;1, IF(C1219="66", T1219*'UNIT VALUES'!$D$33*'UNIT VALUES'!$D$36,T1219*'UNIT VALUES'!$D$32*'UNIT VALUES'!$D$36),0)),0)</f>
        <v>0</v>
      </c>
      <c r="AD1219" t="str">
        <f t="shared" si="40"/>
        <v>539035</v>
      </c>
    </row>
    <row r="1220" spans="1:30" x14ac:dyDescent="0.25">
      <c r="A1220" s="176" t="s">
        <v>6977</v>
      </c>
      <c r="B1220" s="176" t="s">
        <v>3094</v>
      </c>
      <c r="C1220" s="176" t="s">
        <v>99</v>
      </c>
      <c r="D1220" s="176" t="s">
        <v>100</v>
      </c>
      <c r="E1220" s="176" t="s">
        <v>3095</v>
      </c>
      <c r="F1220" s="176" t="s">
        <v>1928</v>
      </c>
      <c r="G1220" s="176" t="s">
        <v>480</v>
      </c>
      <c r="H1220" s="176" t="s">
        <v>23</v>
      </c>
      <c r="I1220" s="176" t="s">
        <v>23</v>
      </c>
      <c r="J1220" s="176" t="s">
        <v>3123</v>
      </c>
      <c r="K1220" s="176" t="s">
        <v>3355</v>
      </c>
      <c r="L1220" s="176" t="s">
        <v>6978</v>
      </c>
      <c r="M1220" s="177">
        <v>322056</v>
      </c>
      <c r="N1220" s="177">
        <v>322032</v>
      </c>
      <c r="O1220" s="177">
        <v>559780</v>
      </c>
      <c r="P1220" s="177">
        <v>0</v>
      </c>
      <c r="Q1220" s="177">
        <v>52601</v>
      </c>
      <c r="R1220" s="177">
        <v>9884</v>
      </c>
      <c r="S1220" s="177">
        <v>4710</v>
      </c>
      <c r="T1220" s="24">
        <f>IF(P1220&gt;0, ROUND(IF(IF(OR(C1220="51", C1220="52", C1220="66"), (L1220*'UNIT VALUES'!$C$26)-CALCS!P1220,0)&gt;0, IF(OR(C1220="51", C1220="52", C1220="66"), (L1220*'UNIT VALUES'!$C$26)-CALCS!P1220,0), 0), 0), ROUND(IF(IF(OR(C1220="51", C1220="52", C1220="66"), (L1220*'UNIT VALUES'!$C$26)-CALCS!O1220,0)&gt;0, IF(OR(C1220="51", C1220="52", C1220="66"), (L1220*'UNIT VALUES'!$C$26)-CALCS!O1220,0), 0), 0))</f>
        <v>0</v>
      </c>
      <c r="U1220" s="25">
        <f>IF(C1220="22", (O1220*'UNIT VALUES'!$D$38)+(Q1220*'UNIT VALUES'!$D$39)+(S1220*'UNIT VALUES'!$D$40), (O1220*'UNIT VALUES'!$D$28)+(Q1220*'UNIT VALUES'!$D$29)+(S1220*'UNIT VALUES'!$D$30))</f>
        <v>3402021.068653632</v>
      </c>
      <c r="V1220" s="25">
        <f>IF(C1220="22",(O1220*'UNIT VALUES'!$D$41)+(Q1220*'UNIT VALUES'!$D$42)+(R1220*'UNIT VALUES'!$D$43),IF(C1220="66",(Q1220*'UNIT VALUES'!$D$31)+(T1220*'UNIT VALUES'!$D$33)+(R1220*'UNIT VALUES'!$D$34),(Q1220*'UNIT VALUES'!$D$31)+(T1220*'UNIT VALUES'!$D$32)+(R1220*'UNIT VALUES'!$D$34)))</f>
        <v>1690499.7990134684</v>
      </c>
      <c r="W1220" s="25">
        <f t="shared" si="39"/>
        <v>3402021</v>
      </c>
      <c r="X1220" s="30">
        <f>ROUND(IF(C1220="22", W1220*'UNIT VALUES'!$D$44, W1220*'UNIT VALUES'!$D$36), 0)</f>
        <v>2974049</v>
      </c>
      <c r="Y1220" s="168">
        <f>ROUND(IF(C1220="22", IF(U1220&gt;V1220,O1220*'UNIT VALUES'!$D$38*'UNIT VALUES'!$D$44,O1220*'UNIT VALUES'!$D$41*'UNIT VALUES'!$D$44),IF(U1220&gt;V1220, O1220*'UNIT VALUES'!$D$28*'UNIT VALUES'!$D$36,0)), 0)</f>
        <v>1017780</v>
      </c>
      <c r="Z1220" s="168">
        <f>ROUND(IF(C1220="22", IF(U1220&gt;V1220,Q1220*'UNIT VALUES'!$D$39*'UNIT VALUES'!$D$44,Q1220*'UNIT VALUES'!$D$42*'UNIT VALUES'!$D$44), IF(U1220&gt;V1220, Q1220*'UNIT VALUES'!$D$29*'UNIT VALUES'!$D$36, Q1220*'UNIT VALUES'!$D$31*'UNIT VALUES'!$D$36)),0)</f>
        <v>1284090</v>
      </c>
      <c r="AA1220" s="168">
        <f>ROUND(IF(C1220="22", IF(U1220&gt;V1220,0,R1220*'UNIT VALUES'!$D$43*'UNIT VALUES'!$D$44),IF(CALCS!U1220&gt;CALCS!V1220,0,CALCS!R1220*'UNIT VALUES'!$D$34*'UNIT VALUES'!$D$36)), 0)</f>
        <v>0</v>
      </c>
      <c r="AB1220" s="168">
        <f>ROUND(IF(C1220="22",IF(U1220&gt;V1220,S1220*'UNIT VALUES'!$D$40*'UNIT VALUES'!$D$44,0),IF(U1220&gt;V1220,S1220*'UNIT VALUES'!$D$30*'UNIT VALUES'!$D$36)), 0)</f>
        <v>672179</v>
      </c>
      <c r="AC1220" s="168">
        <f>ROUND(IF(U1220&gt;V1220,0,IF(T1220&gt;1, IF(C1220="66", T1220*'UNIT VALUES'!$D$33*'UNIT VALUES'!$D$36,T1220*'UNIT VALUES'!$D$32*'UNIT VALUES'!$D$36),0)),0)</f>
        <v>0</v>
      </c>
      <c r="AD1220" t="str">
        <f t="shared" si="40"/>
        <v>539053</v>
      </c>
    </row>
    <row r="1221" spans="1:30" x14ac:dyDescent="0.25">
      <c r="A1221" s="176" t="s">
        <v>6979</v>
      </c>
      <c r="B1221" s="176" t="s">
        <v>3094</v>
      </c>
      <c r="C1221" s="176" t="s">
        <v>99</v>
      </c>
      <c r="D1221" s="176" t="s">
        <v>100</v>
      </c>
      <c r="E1221" s="176" t="s">
        <v>3095</v>
      </c>
      <c r="F1221" s="176" t="s">
        <v>2467</v>
      </c>
      <c r="G1221" s="176" t="s">
        <v>594</v>
      </c>
      <c r="H1221" s="176" t="s">
        <v>23</v>
      </c>
      <c r="I1221" s="176" t="s">
        <v>23</v>
      </c>
      <c r="J1221" s="176" t="s">
        <v>3100</v>
      </c>
      <c r="K1221" s="176" t="s">
        <v>3355</v>
      </c>
      <c r="L1221" s="176" t="s">
        <v>6980</v>
      </c>
      <c r="M1221" s="177">
        <v>277044</v>
      </c>
      <c r="N1221" s="177">
        <v>278227</v>
      </c>
      <c r="O1221" s="177">
        <v>608068</v>
      </c>
      <c r="P1221" s="177">
        <v>0</v>
      </c>
      <c r="Q1221" s="177">
        <v>49847</v>
      </c>
      <c r="R1221" s="177">
        <v>9169</v>
      </c>
      <c r="S1221" s="177">
        <v>5168</v>
      </c>
      <c r="T1221" s="24">
        <f>IF(P1221&gt;0, ROUND(IF(IF(OR(C1221="51", C1221="52", C1221="66"), (L1221*'UNIT VALUES'!$C$26)-CALCS!P1221,0)&gt;0, IF(OR(C1221="51", C1221="52", C1221="66"), (L1221*'UNIT VALUES'!$C$26)-CALCS!P1221,0), 0), 0), ROUND(IF(IF(OR(C1221="51", C1221="52", C1221="66"), (L1221*'UNIT VALUES'!$C$26)-CALCS!O1221,0)&gt;0, IF(OR(C1221="51", C1221="52", C1221="66"), (L1221*'UNIT VALUES'!$C$26)-CALCS!O1221,0), 0), 0))</f>
        <v>0</v>
      </c>
      <c r="U1221" s="25">
        <f>IF(C1221="22", (O1221*'UNIT VALUES'!$D$38)+(Q1221*'UNIT VALUES'!$D$39)+(S1221*'UNIT VALUES'!$D$40), (O1221*'UNIT VALUES'!$D$28)+(Q1221*'UNIT VALUES'!$D$29)+(S1221*'UNIT VALUES'!$D$30))</f>
        <v>3500314.8003406147</v>
      </c>
      <c r="V1221" s="25">
        <f>IF(C1221="22",(O1221*'UNIT VALUES'!$D$41)+(Q1221*'UNIT VALUES'!$D$42)+(R1221*'UNIT VALUES'!$D$43),IF(C1221="66",(Q1221*'UNIT VALUES'!$D$31)+(T1221*'UNIT VALUES'!$D$33)+(R1221*'UNIT VALUES'!$D$34),(Q1221*'UNIT VALUES'!$D$31)+(T1221*'UNIT VALUES'!$D$32)+(R1221*'UNIT VALUES'!$D$34)))</f>
        <v>1585821.7573623993</v>
      </c>
      <c r="W1221" s="25">
        <f t="shared" si="39"/>
        <v>3500315</v>
      </c>
      <c r="X1221" s="30">
        <f>ROUND(IF(C1221="22", W1221*'UNIT VALUES'!$D$44, W1221*'UNIT VALUES'!$D$36), 0)</f>
        <v>3059977</v>
      </c>
      <c r="Y1221" s="168">
        <f>ROUND(IF(C1221="22", IF(U1221&gt;V1221,O1221*'UNIT VALUES'!$D$38*'UNIT VALUES'!$D$44,O1221*'UNIT VALUES'!$D$41*'UNIT VALUES'!$D$44),IF(U1221&gt;V1221, O1221*'UNIT VALUES'!$D$28*'UNIT VALUES'!$D$36,0)), 0)</f>
        <v>1105576</v>
      </c>
      <c r="Z1221" s="168">
        <f>ROUND(IF(C1221="22", IF(U1221&gt;V1221,Q1221*'UNIT VALUES'!$D$39*'UNIT VALUES'!$D$44,Q1221*'UNIT VALUES'!$D$42*'UNIT VALUES'!$D$44), IF(U1221&gt;V1221, Q1221*'UNIT VALUES'!$D$29*'UNIT VALUES'!$D$36, Q1221*'UNIT VALUES'!$D$31*'UNIT VALUES'!$D$36)),0)</f>
        <v>1216860</v>
      </c>
      <c r="AA1221" s="168">
        <f>ROUND(IF(C1221="22", IF(U1221&gt;V1221,0,R1221*'UNIT VALUES'!$D$43*'UNIT VALUES'!$D$44),IF(CALCS!U1221&gt;CALCS!V1221,0,CALCS!R1221*'UNIT VALUES'!$D$34*'UNIT VALUES'!$D$36)), 0)</f>
        <v>0</v>
      </c>
      <c r="AB1221" s="168">
        <f>ROUND(IF(C1221="22",IF(U1221&gt;V1221,S1221*'UNIT VALUES'!$D$40*'UNIT VALUES'!$D$44,0),IF(U1221&gt;V1221,S1221*'UNIT VALUES'!$D$30*'UNIT VALUES'!$D$36)), 0)</f>
        <v>737541</v>
      </c>
      <c r="AC1221" s="168">
        <f>ROUND(IF(U1221&gt;V1221,0,IF(T1221&gt;1, IF(C1221="66", T1221*'UNIT VALUES'!$D$33*'UNIT VALUES'!$D$36,T1221*'UNIT VALUES'!$D$32*'UNIT VALUES'!$D$36),0)),0)</f>
        <v>0</v>
      </c>
      <c r="AD1221" t="str">
        <f t="shared" si="40"/>
        <v>539061</v>
      </c>
    </row>
    <row r="1222" spans="1:30" x14ac:dyDescent="0.25">
      <c r="A1222" s="176" t="s">
        <v>6981</v>
      </c>
      <c r="B1222" s="176" t="s">
        <v>3094</v>
      </c>
      <c r="C1222" s="176" t="s">
        <v>99</v>
      </c>
      <c r="D1222" s="176" t="s">
        <v>100</v>
      </c>
      <c r="E1222" s="176" t="s">
        <v>3095</v>
      </c>
      <c r="F1222" s="176" t="s">
        <v>1206</v>
      </c>
      <c r="G1222" s="176" t="s">
        <v>1207</v>
      </c>
      <c r="H1222" s="176" t="s">
        <v>23</v>
      </c>
      <c r="I1222" s="176" t="s">
        <v>23</v>
      </c>
      <c r="J1222" s="176" t="s">
        <v>3143</v>
      </c>
      <c r="K1222" s="176" t="s">
        <v>3355</v>
      </c>
      <c r="L1222" s="176" t="s">
        <v>6982</v>
      </c>
      <c r="M1222" s="177">
        <v>170535</v>
      </c>
      <c r="N1222" s="177">
        <v>170535</v>
      </c>
      <c r="O1222" s="177">
        <v>283099</v>
      </c>
      <c r="P1222" s="177">
        <v>0</v>
      </c>
      <c r="Q1222" s="177">
        <v>33399</v>
      </c>
      <c r="R1222" s="177">
        <v>6578</v>
      </c>
      <c r="S1222" s="177">
        <v>1872</v>
      </c>
      <c r="T1222" s="24">
        <f>IF(P1222&gt;0, ROUND(IF(IF(OR(C1222="51", C1222="52", C1222="66"), (L1222*'UNIT VALUES'!$C$26)-CALCS!P1222,0)&gt;0, IF(OR(C1222="51", C1222="52", C1222="66"), (L1222*'UNIT VALUES'!$C$26)-CALCS!P1222,0), 0), 0), ROUND(IF(IF(OR(C1222="51", C1222="52", C1222="66"), (L1222*'UNIT VALUES'!$C$26)-CALCS!O1222,0)&gt;0, IF(OR(C1222="51", C1222="52", C1222="66"), (L1222*'UNIT VALUES'!$C$26)-CALCS!O1222,0), 0), 0))</f>
        <v>0</v>
      </c>
      <c r="U1222" s="25">
        <f>IF(C1222="22", (O1222*'UNIT VALUES'!$D$38)+(Q1222*'UNIT VALUES'!$D$39)+(S1222*'UNIT VALUES'!$D$40), (O1222*'UNIT VALUES'!$D$28)+(Q1222*'UNIT VALUES'!$D$29)+(S1222*'UNIT VALUES'!$D$30))</f>
        <v>1827059.3384261359</v>
      </c>
      <c r="V1222" s="25">
        <f>IF(C1222="22",(O1222*'UNIT VALUES'!$D$41)+(Q1222*'UNIT VALUES'!$D$42)+(R1222*'UNIT VALUES'!$D$43),IF(C1222="66",(Q1222*'UNIT VALUES'!$D$31)+(T1222*'UNIT VALUES'!$D$33)+(R1222*'UNIT VALUES'!$D$34),(Q1222*'UNIT VALUES'!$D$31)+(T1222*'UNIT VALUES'!$D$32)+(R1222*'UNIT VALUES'!$D$34)))</f>
        <v>1098119.2893820179</v>
      </c>
      <c r="W1222" s="25">
        <f t="shared" si="39"/>
        <v>1827059</v>
      </c>
      <c r="X1222" s="30">
        <f>ROUND(IF(C1222="22", W1222*'UNIT VALUES'!$D$44, W1222*'UNIT VALUES'!$D$36), 0)</f>
        <v>1597216</v>
      </c>
      <c r="Y1222" s="168">
        <f>ROUND(IF(C1222="22", IF(U1222&gt;V1222,O1222*'UNIT VALUES'!$D$38*'UNIT VALUES'!$D$44,O1222*'UNIT VALUES'!$D$41*'UNIT VALUES'!$D$44),IF(U1222&gt;V1222, O1222*'UNIT VALUES'!$D$28*'UNIT VALUES'!$D$36,0)), 0)</f>
        <v>514724</v>
      </c>
      <c r="Z1222" s="168">
        <f>ROUND(IF(C1222="22", IF(U1222&gt;V1222,Q1222*'UNIT VALUES'!$D$39*'UNIT VALUES'!$D$44,Q1222*'UNIT VALUES'!$D$42*'UNIT VALUES'!$D$44), IF(U1222&gt;V1222, Q1222*'UNIT VALUES'!$D$29*'UNIT VALUES'!$D$36, Q1222*'UNIT VALUES'!$D$31*'UNIT VALUES'!$D$36)),0)</f>
        <v>815333</v>
      </c>
      <c r="AA1222" s="168">
        <f>ROUND(IF(C1222="22", IF(U1222&gt;V1222,0,R1222*'UNIT VALUES'!$D$43*'UNIT VALUES'!$D$44),IF(CALCS!U1222&gt;CALCS!V1222,0,CALCS!R1222*'UNIT VALUES'!$D$34*'UNIT VALUES'!$D$36)), 0)</f>
        <v>0</v>
      </c>
      <c r="AB1222" s="168">
        <f>ROUND(IF(C1222="22",IF(U1222&gt;V1222,S1222*'UNIT VALUES'!$D$40*'UNIT VALUES'!$D$44,0),IF(U1222&gt;V1222,S1222*'UNIT VALUES'!$D$30*'UNIT VALUES'!$D$36)), 0)</f>
        <v>267159</v>
      </c>
      <c r="AC1222" s="168">
        <f>ROUND(IF(U1222&gt;V1222,0,IF(T1222&gt;1, IF(C1222="66", T1222*'UNIT VALUES'!$D$33*'UNIT VALUES'!$D$36,T1222*'UNIT VALUES'!$D$32*'UNIT VALUES'!$D$36),0)),0)</f>
        <v>0</v>
      </c>
      <c r="AD1222" t="str">
        <f t="shared" si="40"/>
        <v>539063</v>
      </c>
    </row>
    <row r="1223" spans="1:30" x14ac:dyDescent="0.25">
      <c r="A1223" s="176" t="s">
        <v>6983</v>
      </c>
      <c r="B1223" s="176" t="s">
        <v>3094</v>
      </c>
      <c r="C1223" s="176" t="s">
        <v>99</v>
      </c>
      <c r="D1223" s="176" t="s">
        <v>100</v>
      </c>
      <c r="E1223" s="176" t="s">
        <v>3095</v>
      </c>
      <c r="F1223" s="176" t="s">
        <v>760</v>
      </c>
      <c r="G1223" s="176" t="s">
        <v>294</v>
      </c>
      <c r="H1223" s="176" t="s">
        <v>23</v>
      </c>
      <c r="I1223" s="176" t="s">
        <v>23</v>
      </c>
      <c r="J1223" s="176" t="s">
        <v>3130</v>
      </c>
      <c r="K1223" s="176" t="s">
        <v>3355</v>
      </c>
      <c r="L1223" s="176" t="s">
        <v>6984</v>
      </c>
      <c r="M1223" s="177">
        <v>0</v>
      </c>
      <c r="N1223" s="177">
        <v>0</v>
      </c>
      <c r="O1223" s="177">
        <v>223616</v>
      </c>
      <c r="P1223" s="177">
        <v>0</v>
      </c>
      <c r="Q1223" s="177">
        <v>23559</v>
      </c>
      <c r="R1223" s="177">
        <v>3012</v>
      </c>
      <c r="S1223" s="177">
        <v>1661</v>
      </c>
      <c r="T1223" s="24">
        <f>IF(P1223&gt;0, ROUND(IF(IF(OR(C1223="51", C1223="52", C1223="66"), (L1223*'UNIT VALUES'!$C$26)-CALCS!P1223,0)&gt;0, IF(OR(C1223="51", C1223="52", C1223="66"), (L1223*'UNIT VALUES'!$C$26)-CALCS!P1223,0), 0), 0), ROUND(IF(IF(OR(C1223="51", C1223="52", C1223="66"), (L1223*'UNIT VALUES'!$C$26)-CALCS!O1223,0)&gt;0, IF(OR(C1223="51", C1223="52", C1223="66"), (L1223*'UNIT VALUES'!$C$26)-CALCS!O1223,0), 0), 0))</f>
        <v>0</v>
      </c>
      <c r="U1223" s="25">
        <f>IF(C1223="22", (O1223*'UNIT VALUES'!$D$38)+(Q1223*'UNIT VALUES'!$D$39)+(S1223*'UNIT VALUES'!$D$40), (O1223*'UNIT VALUES'!$D$28)+(Q1223*'UNIT VALUES'!$D$29)+(S1223*'UNIT VALUES'!$D$30))</f>
        <v>1394119.53896813</v>
      </c>
      <c r="V1223" s="25">
        <f>IF(C1223="22",(O1223*'UNIT VALUES'!$D$41)+(Q1223*'UNIT VALUES'!$D$42)+(R1223*'UNIT VALUES'!$D$43),IF(C1223="66",(Q1223*'UNIT VALUES'!$D$31)+(T1223*'UNIT VALUES'!$D$33)+(R1223*'UNIT VALUES'!$D$34),(Q1223*'UNIT VALUES'!$D$31)+(T1223*'UNIT VALUES'!$D$32)+(R1223*'UNIT VALUES'!$D$34)))</f>
        <v>641312.61943902541</v>
      </c>
      <c r="W1223" s="25">
        <f t="shared" si="39"/>
        <v>1394120</v>
      </c>
      <c r="X1223" s="30">
        <f>ROUND(IF(C1223="22", W1223*'UNIT VALUES'!$D$44, W1223*'UNIT VALUES'!$D$36), 0)</f>
        <v>1218741</v>
      </c>
      <c r="Y1223" s="168">
        <f>ROUND(IF(C1223="22", IF(U1223&gt;V1223,O1223*'UNIT VALUES'!$D$38*'UNIT VALUES'!$D$44,O1223*'UNIT VALUES'!$D$41*'UNIT VALUES'!$D$44),IF(U1223&gt;V1223, O1223*'UNIT VALUES'!$D$28*'UNIT VALUES'!$D$36,0)), 0)</f>
        <v>406574</v>
      </c>
      <c r="Z1223" s="168">
        <f>ROUND(IF(C1223="22", IF(U1223&gt;V1223,Q1223*'UNIT VALUES'!$D$39*'UNIT VALUES'!$D$44,Q1223*'UNIT VALUES'!$D$42*'UNIT VALUES'!$D$44), IF(U1223&gt;V1223, Q1223*'UNIT VALUES'!$D$29*'UNIT VALUES'!$D$36, Q1223*'UNIT VALUES'!$D$31*'UNIT VALUES'!$D$36)),0)</f>
        <v>575120</v>
      </c>
      <c r="AA1223" s="168">
        <f>ROUND(IF(C1223="22", IF(U1223&gt;V1223,0,R1223*'UNIT VALUES'!$D$43*'UNIT VALUES'!$D$44),IF(CALCS!U1223&gt;CALCS!V1223,0,CALCS!R1223*'UNIT VALUES'!$D$34*'UNIT VALUES'!$D$36)), 0)</f>
        <v>0</v>
      </c>
      <c r="AB1223" s="168">
        <f>ROUND(IF(C1223="22",IF(U1223&gt;V1223,S1223*'UNIT VALUES'!$D$40*'UNIT VALUES'!$D$44,0),IF(U1223&gt;V1223,S1223*'UNIT VALUES'!$D$30*'UNIT VALUES'!$D$36)), 0)</f>
        <v>237047</v>
      </c>
      <c r="AC1223" s="168">
        <f>ROUND(IF(U1223&gt;V1223,0,IF(T1223&gt;1, IF(C1223="66", T1223*'UNIT VALUES'!$D$33*'UNIT VALUES'!$D$36,T1223*'UNIT VALUES'!$D$32*'UNIT VALUES'!$D$36),0)),0)</f>
        <v>0</v>
      </c>
      <c r="AD1223" t="str">
        <f t="shared" si="40"/>
        <v>539067</v>
      </c>
    </row>
    <row r="1224" spans="1:30" x14ac:dyDescent="0.25">
      <c r="A1224" s="176" t="s">
        <v>6985</v>
      </c>
      <c r="B1224" s="176" t="s">
        <v>3160</v>
      </c>
      <c r="C1224" s="176" t="s">
        <v>19</v>
      </c>
      <c r="D1224" s="176" t="s">
        <v>20</v>
      </c>
      <c r="E1224" s="176" t="s">
        <v>3161</v>
      </c>
      <c r="F1224" s="176" t="s">
        <v>4738</v>
      </c>
      <c r="G1224" s="176" t="s">
        <v>22</v>
      </c>
      <c r="H1224" s="176" t="s">
        <v>23</v>
      </c>
      <c r="I1224" s="176" t="s">
        <v>23</v>
      </c>
      <c r="J1224" s="176" t="s">
        <v>24</v>
      </c>
      <c r="K1224" s="176" t="s">
        <v>3356</v>
      </c>
      <c r="L1224" s="176" t="s">
        <v>4789</v>
      </c>
      <c r="M1224" s="177">
        <v>4706502</v>
      </c>
      <c r="N1224" s="177">
        <v>4705767</v>
      </c>
      <c r="O1224" s="177">
        <v>3081652</v>
      </c>
      <c r="P1224" s="177">
        <v>0</v>
      </c>
      <c r="Q1224" s="177">
        <v>294253</v>
      </c>
      <c r="R1224" s="177">
        <v>271567</v>
      </c>
      <c r="S1224" s="177">
        <v>17227</v>
      </c>
      <c r="T1224" s="24">
        <f>IF(P1224&gt;0, ROUND(IF(IF(OR(C1224="51", C1224="52", C1224="66"), (L1224*'UNIT VALUES'!$C$26)-CALCS!P1224,0)&gt;0, IF(OR(C1224="51", C1224="52", C1224="66"), (L1224*'UNIT VALUES'!$C$26)-CALCS!P1224,0), 0), 0), ROUND(IF(IF(OR(C1224="51", C1224="52", C1224="66"), (L1224*'UNIT VALUES'!$C$26)-CALCS!O1224,0)&gt;0, IF(OR(C1224="51", C1224="52", C1224="66"), (L1224*'UNIT VALUES'!$C$26)-CALCS!O1224,0), 0), 0))</f>
        <v>0</v>
      </c>
      <c r="U1224" s="25">
        <f>IF(C1224="22", (O1224*'UNIT VALUES'!$D$38)+(Q1224*'UNIT VALUES'!$D$39)+(S1224*'UNIT VALUES'!$D$40), (O1224*'UNIT VALUES'!$D$28)+(Q1224*'UNIT VALUES'!$D$29)+(S1224*'UNIT VALUES'!$D$30))</f>
        <v>20660693.031882834</v>
      </c>
      <c r="V1224" s="25">
        <f>IF(C1224="22",(O1224*'UNIT VALUES'!$D$41)+(Q1224*'UNIT VALUES'!$D$42)+(R1224*'UNIT VALUES'!$D$43),IF(C1224="66",(Q1224*'UNIT VALUES'!$D$31)+(T1224*'UNIT VALUES'!$D$33)+(R1224*'UNIT VALUES'!$D$34),(Q1224*'UNIT VALUES'!$D$31)+(T1224*'UNIT VALUES'!$D$32)+(R1224*'UNIT VALUES'!$D$34)))</f>
        <v>31975822.554179892</v>
      </c>
      <c r="W1224" s="25">
        <f t="shared" si="39"/>
        <v>31975823</v>
      </c>
      <c r="X1224" s="30">
        <f>ROUND(IF(C1224="22", W1224*'UNIT VALUES'!$D$44, W1224*'UNIT VALUES'!$D$36), 0)</f>
        <v>26601468</v>
      </c>
      <c r="Y1224" s="168">
        <f>ROUND(IF(C1224="22", IF(U1224&gt;V1224,O1224*'UNIT VALUES'!$D$38*'UNIT VALUES'!$D$44,O1224*'UNIT VALUES'!$D$41*'UNIT VALUES'!$D$44),IF(U1224&gt;V1224, O1224*'UNIT VALUES'!$D$28*'UNIT VALUES'!$D$36,0)), 0)</f>
        <v>4517466</v>
      </c>
      <c r="Z1224" s="168">
        <f>ROUND(IF(C1224="22", IF(U1224&gt;V1224,Q1224*'UNIT VALUES'!$D$39*'UNIT VALUES'!$D$44,Q1224*'UNIT VALUES'!$D$42*'UNIT VALUES'!$D$44), IF(U1224&gt;V1224, Q1224*'UNIT VALUES'!$D$29*'UNIT VALUES'!$D$36, Q1224*'UNIT VALUES'!$D$31*'UNIT VALUES'!$D$36)),0)</f>
        <v>4538534</v>
      </c>
      <c r="AA1224" s="168">
        <f>ROUND(IF(C1224="22", IF(U1224&gt;V1224,0,R1224*'UNIT VALUES'!$D$43*'UNIT VALUES'!$D$44),IF(CALCS!U1224&gt;CALCS!V1224,0,CALCS!R1224*'UNIT VALUES'!$D$34*'UNIT VALUES'!$D$36)), 0)</f>
        <v>17545468</v>
      </c>
      <c r="AB1224" s="168">
        <f>ROUND(IF(C1224="22",IF(U1224&gt;V1224,S1224*'UNIT VALUES'!$D$40*'UNIT VALUES'!$D$44,0),IF(U1224&gt;V1224,S1224*'UNIT VALUES'!$D$30*'UNIT VALUES'!$D$36)), 0)</f>
        <v>0</v>
      </c>
      <c r="AC1224" s="168">
        <f>ROUND(IF(U1224&gt;V1224,0,IF(T1224&gt;1, IF(C1224="66", T1224*'UNIT VALUES'!$D$33*'UNIT VALUES'!$D$36,T1224*'UNIT VALUES'!$D$32*'UNIT VALUES'!$D$36),0)),0)</f>
        <v>0</v>
      </c>
      <c r="AD1224" t="str">
        <f t="shared" si="40"/>
        <v>559999</v>
      </c>
    </row>
    <row r="1225" spans="1:30" x14ac:dyDescent="0.25">
      <c r="A1225" s="176" t="s">
        <v>6986</v>
      </c>
      <c r="B1225" s="176" t="s">
        <v>3160</v>
      </c>
      <c r="C1225" s="176" t="s">
        <v>27</v>
      </c>
      <c r="D1225" s="176" t="s">
        <v>28</v>
      </c>
      <c r="E1225" s="176" t="s">
        <v>3161</v>
      </c>
      <c r="F1225" s="176" t="s">
        <v>49</v>
      </c>
      <c r="G1225" s="176" t="s">
        <v>22</v>
      </c>
      <c r="H1225" s="176" t="s">
        <v>23</v>
      </c>
      <c r="I1225" s="176" t="s">
        <v>3163</v>
      </c>
      <c r="J1225" s="176" t="s">
        <v>4770</v>
      </c>
      <c r="K1225" s="176" t="s">
        <v>3356</v>
      </c>
      <c r="L1225" s="176" t="s">
        <v>6987</v>
      </c>
      <c r="M1225" s="177">
        <v>58915</v>
      </c>
      <c r="N1225" s="177">
        <v>59032</v>
      </c>
      <c r="O1225" s="177">
        <v>74370</v>
      </c>
      <c r="P1225" s="177">
        <v>0</v>
      </c>
      <c r="Q1225" s="177">
        <v>8435</v>
      </c>
      <c r="R1225" s="177">
        <v>6247</v>
      </c>
      <c r="S1225" s="177">
        <v>529</v>
      </c>
      <c r="T1225" s="24">
        <f>IF(P1225&gt;0, ROUND(IF(IF(OR(C1225="51", C1225="52", C1225="66"), (L1225*'UNIT VALUES'!$C$26)-CALCS!P1225,0)&gt;0, IF(OR(C1225="51", C1225="52", C1225="66"), (L1225*'UNIT VALUES'!$C$26)-CALCS!P1225,0), 0), 0), ROUND(IF(IF(OR(C1225="51", C1225="52", C1225="66"), (L1225*'UNIT VALUES'!$C$26)-CALCS!O1225,0)&gt;0, IF(OR(C1225="51", C1225="52", C1225="66"), (L1225*'UNIT VALUES'!$C$26)-CALCS!O1225,0), 0), 0))</f>
        <v>2110</v>
      </c>
      <c r="U1225" s="25">
        <f>IF(C1225="22", (O1225*'UNIT VALUES'!$D$38)+(Q1225*'UNIT VALUES'!$D$39)+(S1225*'UNIT VALUES'!$D$40), (O1225*'UNIT VALUES'!$D$28)+(Q1225*'UNIT VALUES'!$D$29)+(S1225*'UNIT VALUES'!$D$30))</f>
        <v>476581.13390382397</v>
      </c>
      <c r="V1225" s="25">
        <f>IF(C1225="22",(O1225*'UNIT VALUES'!$D$41)+(Q1225*'UNIT VALUES'!$D$42)+(R1225*'UNIT VALUES'!$D$43),IF(C1225="66",(Q1225*'UNIT VALUES'!$D$31)+(T1225*'UNIT VALUES'!$D$33)+(R1225*'UNIT VALUES'!$D$34),(Q1225*'UNIT VALUES'!$D$31)+(T1225*'UNIT VALUES'!$D$32)+(R1225*'UNIT VALUES'!$D$34)))</f>
        <v>679370.86478662421</v>
      </c>
      <c r="W1225" s="25">
        <f t="shared" si="39"/>
        <v>679371</v>
      </c>
      <c r="X1225" s="30">
        <f>ROUND(IF(C1225="22", W1225*'UNIT VALUES'!$D$44, W1225*'UNIT VALUES'!$D$36), 0)</f>
        <v>593907</v>
      </c>
      <c r="Y1225" s="168">
        <f>ROUND(IF(C1225="22", IF(U1225&gt;V1225,O1225*'UNIT VALUES'!$D$38*'UNIT VALUES'!$D$44,O1225*'UNIT VALUES'!$D$41*'UNIT VALUES'!$D$44),IF(U1225&gt;V1225, O1225*'UNIT VALUES'!$D$28*'UNIT VALUES'!$D$36,0)), 0)</f>
        <v>0</v>
      </c>
      <c r="Z1225" s="168">
        <f>ROUND(IF(C1225="22", IF(U1225&gt;V1225,Q1225*'UNIT VALUES'!$D$39*'UNIT VALUES'!$D$44,Q1225*'UNIT VALUES'!$D$42*'UNIT VALUES'!$D$44), IF(U1225&gt;V1225, Q1225*'UNIT VALUES'!$D$29*'UNIT VALUES'!$D$36, Q1225*'UNIT VALUES'!$D$31*'UNIT VALUES'!$D$36)),0)</f>
        <v>123549</v>
      </c>
      <c r="AA1225" s="168">
        <f>ROUND(IF(C1225="22", IF(U1225&gt;V1225,0,R1225*'UNIT VALUES'!$D$43*'UNIT VALUES'!$D$44),IF(CALCS!U1225&gt;CALCS!V1225,0,CALCS!R1225*'UNIT VALUES'!$D$34*'UNIT VALUES'!$D$36)), 0)</f>
        <v>447088</v>
      </c>
      <c r="AB1225" s="168">
        <f>ROUND(IF(C1225="22",IF(U1225&gt;V1225,S1225*'UNIT VALUES'!$D$40*'UNIT VALUES'!$D$44,0),IF(U1225&gt;V1225,S1225*'UNIT VALUES'!$D$30*'UNIT VALUES'!$D$36)), 0)</f>
        <v>0</v>
      </c>
      <c r="AC1225" s="168">
        <f>ROUND(IF(U1225&gt;V1225,0,IF(T1225&gt;1, IF(C1225="66", T1225*'UNIT VALUES'!$D$33*'UNIT VALUES'!$D$36,T1225*'UNIT VALUES'!$D$32*'UNIT VALUES'!$D$36),0)),0)</f>
        <v>23270</v>
      </c>
      <c r="AD1225" t="str">
        <f t="shared" si="40"/>
        <v>550216</v>
      </c>
    </row>
    <row r="1226" spans="1:30" x14ac:dyDescent="0.25">
      <c r="A1226" s="176" t="s">
        <v>6988</v>
      </c>
      <c r="B1226" s="176" t="s">
        <v>3160</v>
      </c>
      <c r="C1226" s="176" t="s">
        <v>27</v>
      </c>
      <c r="D1226" s="176" t="s">
        <v>28</v>
      </c>
      <c r="E1226" s="176" t="s">
        <v>3161</v>
      </c>
      <c r="F1226" s="176" t="s">
        <v>3165</v>
      </c>
      <c r="G1226" s="176" t="s">
        <v>1004</v>
      </c>
      <c r="H1226" s="176" t="s">
        <v>23</v>
      </c>
      <c r="I1226" s="176" t="s">
        <v>3166</v>
      </c>
      <c r="J1226" s="176" t="s">
        <v>3167</v>
      </c>
      <c r="K1226" s="176" t="s">
        <v>3356</v>
      </c>
      <c r="L1226" s="176" t="s">
        <v>6989</v>
      </c>
      <c r="M1226" s="177">
        <v>35207</v>
      </c>
      <c r="N1226" s="177">
        <v>35207</v>
      </c>
      <c r="O1226" s="177">
        <v>36757</v>
      </c>
      <c r="P1226" s="177">
        <v>0</v>
      </c>
      <c r="Q1226" s="177">
        <v>8983</v>
      </c>
      <c r="R1226" s="177">
        <v>4635</v>
      </c>
      <c r="S1226" s="177">
        <v>389</v>
      </c>
      <c r="T1226" s="24">
        <f>IF(P1226&gt;0, ROUND(IF(IF(OR(C1226="51", C1226="52", C1226="66"), (L1226*'UNIT VALUES'!$C$26)-CALCS!P1226,0)&gt;0, IF(OR(C1226="51", C1226="52", C1226="66"), (L1226*'UNIT VALUES'!$C$26)-CALCS!P1226,0), 0), 0), ROUND(IF(IF(OR(C1226="51", C1226="52", C1226="66"), (L1226*'UNIT VALUES'!$C$26)-CALCS!O1226,0)&gt;0, IF(OR(C1226="51", C1226="52", C1226="66"), (L1226*'UNIT VALUES'!$C$26)-CALCS!O1226,0), 0), 0))</f>
        <v>15133</v>
      </c>
      <c r="U1226" s="25">
        <f>IF(C1226="22", (O1226*'UNIT VALUES'!$D$38)+(Q1226*'UNIT VALUES'!$D$39)+(S1226*'UNIT VALUES'!$D$40), (O1226*'UNIT VALUES'!$D$28)+(Q1226*'UNIT VALUES'!$D$29)+(S1226*'UNIT VALUES'!$D$30))</f>
        <v>390800.75976308988</v>
      </c>
      <c r="V1226" s="25">
        <f>IF(C1226="22",(O1226*'UNIT VALUES'!$D$41)+(Q1226*'UNIT VALUES'!$D$42)+(R1226*'UNIT VALUES'!$D$43),IF(C1226="66",(Q1226*'UNIT VALUES'!$D$31)+(T1226*'UNIT VALUES'!$D$33)+(R1226*'UNIT VALUES'!$D$34),(Q1226*'UNIT VALUES'!$D$31)+(T1226*'UNIT VALUES'!$D$32)+(R1226*'UNIT VALUES'!$D$34)))</f>
        <v>720874.82167726732</v>
      </c>
      <c r="W1226" s="25">
        <f t="shared" si="39"/>
        <v>720875</v>
      </c>
      <c r="X1226" s="30">
        <f>ROUND(IF(C1226="22", W1226*'UNIT VALUES'!$D$44, W1226*'UNIT VALUES'!$D$36), 0)</f>
        <v>630189</v>
      </c>
      <c r="Y1226" s="168">
        <f>ROUND(IF(C1226="22", IF(U1226&gt;V1226,O1226*'UNIT VALUES'!$D$38*'UNIT VALUES'!$D$44,O1226*'UNIT VALUES'!$D$41*'UNIT VALUES'!$D$44),IF(U1226&gt;V1226, O1226*'UNIT VALUES'!$D$28*'UNIT VALUES'!$D$36,0)), 0)</f>
        <v>0</v>
      </c>
      <c r="Z1226" s="168">
        <f>ROUND(IF(C1226="22", IF(U1226&gt;V1226,Q1226*'UNIT VALUES'!$D$39*'UNIT VALUES'!$D$44,Q1226*'UNIT VALUES'!$D$42*'UNIT VALUES'!$D$44), IF(U1226&gt;V1226, Q1226*'UNIT VALUES'!$D$29*'UNIT VALUES'!$D$36, Q1226*'UNIT VALUES'!$D$31*'UNIT VALUES'!$D$36)),0)</f>
        <v>131575</v>
      </c>
      <c r="AA1226" s="168">
        <f>ROUND(IF(C1226="22", IF(U1226&gt;V1226,0,R1226*'UNIT VALUES'!$D$43*'UNIT VALUES'!$D$44),IF(CALCS!U1226&gt;CALCS!V1226,0,CALCS!R1226*'UNIT VALUES'!$D$34*'UNIT VALUES'!$D$36)), 0)</f>
        <v>331719</v>
      </c>
      <c r="AB1226" s="168">
        <f>ROUND(IF(C1226="22",IF(U1226&gt;V1226,S1226*'UNIT VALUES'!$D$40*'UNIT VALUES'!$D$44,0),IF(U1226&gt;V1226,S1226*'UNIT VALUES'!$D$30*'UNIT VALUES'!$D$36)), 0)</f>
        <v>0</v>
      </c>
      <c r="AC1226" s="168">
        <f>ROUND(IF(U1226&gt;V1226,0,IF(T1226&gt;1, IF(C1226="66", T1226*'UNIT VALUES'!$D$33*'UNIT VALUES'!$D$36,T1226*'UNIT VALUES'!$D$32*'UNIT VALUES'!$D$36),0)),0)</f>
        <v>166895</v>
      </c>
      <c r="AD1226" t="str">
        <f t="shared" si="40"/>
        <v>550568</v>
      </c>
    </row>
    <row r="1227" spans="1:30" x14ac:dyDescent="0.25">
      <c r="A1227" s="176" t="s">
        <v>6990</v>
      </c>
      <c r="B1227" s="176" t="s">
        <v>3160</v>
      </c>
      <c r="C1227" s="176" t="s">
        <v>27</v>
      </c>
      <c r="D1227" s="176" t="s">
        <v>28</v>
      </c>
      <c r="E1227" s="176" t="s">
        <v>3161</v>
      </c>
      <c r="F1227" s="176" t="s">
        <v>3169</v>
      </c>
      <c r="G1227" s="176" t="s">
        <v>22</v>
      </c>
      <c r="H1227" s="176" t="s">
        <v>23</v>
      </c>
      <c r="I1227" s="176" t="s">
        <v>3170</v>
      </c>
      <c r="J1227" s="176" t="s">
        <v>3171</v>
      </c>
      <c r="K1227" s="176" t="s">
        <v>3356</v>
      </c>
      <c r="L1227" s="176" t="s">
        <v>6991</v>
      </c>
      <c r="M1227" s="177">
        <v>51509</v>
      </c>
      <c r="N1227" s="177">
        <v>51509</v>
      </c>
      <c r="O1227" s="177">
        <v>68339</v>
      </c>
      <c r="P1227" s="177">
        <v>0</v>
      </c>
      <c r="Q1227" s="177">
        <v>11836</v>
      </c>
      <c r="R1227" s="177">
        <v>5296</v>
      </c>
      <c r="S1227" s="177">
        <v>371</v>
      </c>
      <c r="T1227" s="24">
        <f>IF(P1227&gt;0, ROUND(IF(IF(OR(C1227="51", C1227="52", C1227="66"), (L1227*'UNIT VALUES'!$C$26)-CALCS!P1227,0)&gt;0, IF(OR(C1227="51", C1227="52", C1227="66"), (L1227*'UNIT VALUES'!$C$26)-CALCS!P1227,0), 0), 0), ROUND(IF(IF(OR(C1227="51", C1227="52", C1227="66"), (L1227*'UNIT VALUES'!$C$26)-CALCS!O1227,0)&gt;0, IF(OR(C1227="51", C1227="52", C1227="66"), (L1227*'UNIT VALUES'!$C$26)-CALCS!O1227,0), 0), 0))</f>
        <v>0</v>
      </c>
      <c r="U1227" s="25">
        <f>IF(C1227="22", (O1227*'UNIT VALUES'!$D$38)+(Q1227*'UNIT VALUES'!$D$39)+(S1227*'UNIT VALUES'!$D$40), (O1227*'UNIT VALUES'!$D$28)+(Q1227*'UNIT VALUES'!$D$29)+(S1227*'UNIT VALUES'!$D$30))</f>
        <v>533216.59513673035</v>
      </c>
      <c r="V1227" s="25">
        <f>IF(C1227="22",(O1227*'UNIT VALUES'!$D$41)+(Q1227*'UNIT VALUES'!$D$42)+(R1227*'UNIT VALUES'!$D$43),IF(C1227="66",(Q1227*'UNIT VALUES'!$D$31)+(T1227*'UNIT VALUES'!$D$33)+(R1227*'UNIT VALUES'!$D$34),(Q1227*'UNIT VALUES'!$D$31)+(T1227*'UNIT VALUES'!$D$32)+(R1227*'UNIT VALUES'!$D$34)))</f>
        <v>631879.73217637697</v>
      </c>
      <c r="W1227" s="25">
        <f t="shared" si="39"/>
        <v>631880</v>
      </c>
      <c r="X1227" s="30">
        <f>ROUND(IF(C1227="22", W1227*'UNIT VALUES'!$D$44, W1227*'UNIT VALUES'!$D$36), 0)</f>
        <v>552390</v>
      </c>
      <c r="Y1227" s="168">
        <f>ROUND(IF(C1227="22", IF(U1227&gt;V1227,O1227*'UNIT VALUES'!$D$38*'UNIT VALUES'!$D$44,O1227*'UNIT VALUES'!$D$41*'UNIT VALUES'!$D$44),IF(U1227&gt;V1227, O1227*'UNIT VALUES'!$D$28*'UNIT VALUES'!$D$36,0)), 0)</f>
        <v>0</v>
      </c>
      <c r="Z1227" s="168">
        <f>ROUND(IF(C1227="22", IF(U1227&gt;V1227,Q1227*'UNIT VALUES'!$D$39*'UNIT VALUES'!$D$44,Q1227*'UNIT VALUES'!$D$42*'UNIT VALUES'!$D$44), IF(U1227&gt;V1227, Q1227*'UNIT VALUES'!$D$29*'UNIT VALUES'!$D$36, Q1227*'UNIT VALUES'!$D$31*'UNIT VALUES'!$D$36)),0)</f>
        <v>173364</v>
      </c>
      <c r="AA1227" s="168">
        <f>ROUND(IF(C1227="22", IF(U1227&gt;V1227,0,R1227*'UNIT VALUES'!$D$43*'UNIT VALUES'!$D$44),IF(CALCS!U1227&gt;CALCS!V1227,0,CALCS!R1227*'UNIT VALUES'!$D$34*'UNIT VALUES'!$D$36)), 0)</f>
        <v>379026</v>
      </c>
      <c r="AB1227" s="168">
        <f>ROUND(IF(C1227="22",IF(U1227&gt;V1227,S1227*'UNIT VALUES'!$D$40*'UNIT VALUES'!$D$44,0),IF(U1227&gt;V1227,S1227*'UNIT VALUES'!$D$30*'UNIT VALUES'!$D$36)), 0)</f>
        <v>0</v>
      </c>
      <c r="AC1227" s="168">
        <f>ROUND(IF(U1227&gt;V1227,0,IF(T1227&gt;1, IF(C1227="66", T1227*'UNIT VALUES'!$D$33*'UNIT VALUES'!$D$36,T1227*'UNIT VALUES'!$D$32*'UNIT VALUES'!$D$36),0)),0)</f>
        <v>0</v>
      </c>
      <c r="AD1227" t="str">
        <f t="shared" si="40"/>
        <v>551920</v>
      </c>
    </row>
    <row r="1228" spans="1:30" x14ac:dyDescent="0.25">
      <c r="A1228" s="176" t="s">
        <v>6992</v>
      </c>
      <c r="B1228" s="176" t="s">
        <v>3160</v>
      </c>
      <c r="C1228" s="176" t="s">
        <v>27</v>
      </c>
      <c r="D1228" s="176" t="s">
        <v>28</v>
      </c>
      <c r="E1228" s="176" t="s">
        <v>3161</v>
      </c>
      <c r="F1228" s="176" t="s">
        <v>3173</v>
      </c>
      <c r="G1228" s="176" t="s">
        <v>454</v>
      </c>
      <c r="H1228" s="176" t="s">
        <v>23</v>
      </c>
      <c r="I1228" s="176" t="s">
        <v>3174</v>
      </c>
      <c r="J1228" s="176" t="s">
        <v>3175</v>
      </c>
      <c r="K1228" s="176" t="s">
        <v>3356</v>
      </c>
      <c r="L1228" s="176" t="s">
        <v>6993</v>
      </c>
      <c r="M1228" s="177">
        <v>0</v>
      </c>
      <c r="N1228" s="177">
        <v>0</v>
      </c>
      <c r="O1228" s="177">
        <v>42951</v>
      </c>
      <c r="P1228" s="177">
        <v>0</v>
      </c>
      <c r="Q1228" s="177">
        <v>5486</v>
      </c>
      <c r="R1228" s="177">
        <v>5033</v>
      </c>
      <c r="S1228" s="177">
        <v>293</v>
      </c>
      <c r="T1228" s="24">
        <f>IF(P1228&gt;0, ROUND(IF(IF(OR(C1228="51", C1228="52", C1228="66"), (L1228*'UNIT VALUES'!$C$26)-CALCS!P1228,0)&gt;0, IF(OR(C1228="51", C1228="52", C1228="66"), (L1228*'UNIT VALUES'!$C$26)-CALCS!P1228,0), 0), 0), ROUND(IF(IF(OR(C1228="51", C1228="52", C1228="66"), (L1228*'UNIT VALUES'!$C$26)-CALCS!O1228,0)&gt;0, IF(OR(C1228="51", C1228="52", C1228="66"), (L1228*'UNIT VALUES'!$C$26)-CALCS!O1228,0), 0), 0))</f>
        <v>8738</v>
      </c>
      <c r="U1228" s="25">
        <f>IF(C1228="22", (O1228*'UNIT VALUES'!$D$38)+(Q1228*'UNIT VALUES'!$D$39)+(S1228*'UNIT VALUES'!$D$40), (O1228*'UNIT VALUES'!$D$28)+(Q1228*'UNIT VALUES'!$D$29)+(S1228*'UNIT VALUES'!$D$30))</f>
        <v>290358.05738153309</v>
      </c>
      <c r="V1228" s="25">
        <f>IF(C1228="22",(O1228*'UNIT VALUES'!$D$41)+(Q1228*'UNIT VALUES'!$D$42)+(R1228*'UNIT VALUES'!$D$43),IF(C1228="66",(Q1228*'UNIT VALUES'!$D$31)+(T1228*'UNIT VALUES'!$D$33)+(R1228*'UNIT VALUES'!$D$34),(Q1228*'UNIT VALUES'!$D$31)+(T1228*'UNIT VALUES'!$D$32)+(R1228*'UNIT VALUES'!$D$34)))</f>
        <v>614189.7043663793</v>
      </c>
      <c r="W1228" s="25">
        <f t="shared" si="39"/>
        <v>614190</v>
      </c>
      <c r="X1228" s="30">
        <f>ROUND(IF(C1228="22", W1228*'UNIT VALUES'!$D$44, W1228*'UNIT VALUES'!$D$36), 0)</f>
        <v>536925</v>
      </c>
      <c r="Y1228" s="168">
        <f>ROUND(IF(C1228="22", IF(U1228&gt;V1228,O1228*'UNIT VALUES'!$D$38*'UNIT VALUES'!$D$44,O1228*'UNIT VALUES'!$D$41*'UNIT VALUES'!$D$44),IF(U1228&gt;V1228, O1228*'UNIT VALUES'!$D$28*'UNIT VALUES'!$D$36,0)), 0)</f>
        <v>0</v>
      </c>
      <c r="Z1228" s="168">
        <f>ROUND(IF(C1228="22", IF(U1228&gt;V1228,Q1228*'UNIT VALUES'!$D$39*'UNIT VALUES'!$D$44,Q1228*'UNIT VALUES'!$D$42*'UNIT VALUES'!$D$44), IF(U1228&gt;V1228, Q1228*'UNIT VALUES'!$D$29*'UNIT VALUES'!$D$36, Q1228*'UNIT VALUES'!$D$31*'UNIT VALUES'!$D$36)),0)</f>
        <v>80354</v>
      </c>
      <c r="AA1228" s="168">
        <f>ROUND(IF(C1228="22", IF(U1228&gt;V1228,0,R1228*'UNIT VALUES'!$D$43*'UNIT VALUES'!$D$44),IF(CALCS!U1228&gt;CALCS!V1228,0,CALCS!R1228*'UNIT VALUES'!$D$34*'UNIT VALUES'!$D$36)), 0)</f>
        <v>360204</v>
      </c>
      <c r="AB1228" s="168">
        <f>ROUND(IF(C1228="22",IF(U1228&gt;V1228,S1228*'UNIT VALUES'!$D$40*'UNIT VALUES'!$D$44,0),IF(U1228&gt;V1228,S1228*'UNIT VALUES'!$D$30*'UNIT VALUES'!$D$36)), 0)</f>
        <v>0</v>
      </c>
      <c r="AC1228" s="168">
        <f>ROUND(IF(U1228&gt;V1228,0,IF(T1228&gt;1, IF(C1228="66", T1228*'UNIT VALUES'!$D$33*'UNIT VALUES'!$D$36,T1228*'UNIT VALUES'!$D$32*'UNIT VALUES'!$D$36),0)),0)</f>
        <v>96367</v>
      </c>
      <c r="AD1228" t="str">
        <f t="shared" si="40"/>
        <v>552264</v>
      </c>
    </row>
    <row r="1229" spans="1:30" x14ac:dyDescent="0.25">
      <c r="A1229" s="176" t="s">
        <v>6994</v>
      </c>
      <c r="B1229" s="176" t="s">
        <v>3160</v>
      </c>
      <c r="C1229" s="176" t="s">
        <v>27</v>
      </c>
      <c r="D1229" s="176" t="s">
        <v>28</v>
      </c>
      <c r="E1229" s="176" t="s">
        <v>3161</v>
      </c>
      <c r="F1229" s="176" t="s">
        <v>3177</v>
      </c>
      <c r="G1229" s="176" t="s">
        <v>860</v>
      </c>
      <c r="H1229" s="176" t="s">
        <v>23</v>
      </c>
      <c r="I1229" s="176" t="s">
        <v>1469</v>
      </c>
      <c r="J1229" s="176" t="s">
        <v>3178</v>
      </c>
      <c r="K1229" s="176" t="s">
        <v>3356</v>
      </c>
      <c r="L1229" s="176" t="s">
        <v>6995</v>
      </c>
      <c r="M1229" s="177">
        <v>87899</v>
      </c>
      <c r="N1229" s="177">
        <v>87899</v>
      </c>
      <c r="O1229" s="177">
        <v>105139</v>
      </c>
      <c r="P1229" s="177">
        <v>0</v>
      </c>
      <c r="Q1229" s="177">
        <v>18417</v>
      </c>
      <c r="R1229" s="177">
        <v>8068</v>
      </c>
      <c r="S1229" s="177">
        <v>1428</v>
      </c>
      <c r="T1229" s="24">
        <f>IF(P1229&gt;0, ROUND(IF(IF(OR(C1229="51", C1229="52", C1229="66"), (L1229*'UNIT VALUES'!$C$26)-CALCS!P1229,0)&gt;0, IF(OR(C1229="51", C1229="52", C1229="66"), (L1229*'UNIT VALUES'!$C$26)-CALCS!P1229,0), 0), 0), ROUND(IF(IF(OR(C1229="51", C1229="52", C1229="66"), (L1229*'UNIT VALUES'!$C$26)-CALCS!O1229,0)&gt;0, IF(OR(C1229="51", C1229="52", C1229="66"), (L1229*'UNIT VALUES'!$C$26)-CALCS!O1229,0), 0), 0))</f>
        <v>13556</v>
      </c>
      <c r="U1229" s="25">
        <f>IF(C1229="22", (O1229*'UNIT VALUES'!$D$38)+(Q1229*'UNIT VALUES'!$D$39)+(S1229*'UNIT VALUES'!$D$40), (O1229*'UNIT VALUES'!$D$28)+(Q1229*'UNIT VALUES'!$D$29)+(S1229*'UNIT VALUES'!$D$30))</f>
        <v>966082.27855484106</v>
      </c>
      <c r="V1229" s="25">
        <f>IF(C1229="22",(O1229*'UNIT VALUES'!$D$41)+(Q1229*'UNIT VALUES'!$D$42)+(R1229*'UNIT VALUES'!$D$43),IF(C1229="66",(Q1229*'UNIT VALUES'!$D$31)+(T1229*'UNIT VALUES'!$D$33)+(R1229*'UNIT VALUES'!$D$34),(Q1229*'UNIT VALUES'!$D$31)+(T1229*'UNIT VALUES'!$D$32)+(R1229*'UNIT VALUES'!$D$34)))</f>
        <v>1140095.9504010729</v>
      </c>
      <c r="W1229" s="25">
        <f t="shared" si="39"/>
        <v>1140096</v>
      </c>
      <c r="X1229" s="30">
        <f>ROUND(IF(C1229="22", W1229*'UNIT VALUES'!$D$44, W1229*'UNIT VALUES'!$D$36), 0)</f>
        <v>996673</v>
      </c>
      <c r="Y1229" s="168">
        <f>ROUND(IF(C1229="22", IF(U1229&gt;V1229,O1229*'UNIT VALUES'!$D$38*'UNIT VALUES'!$D$44,O1229*'UNIT VALUES'!$D$41*'UNIT VALUES'!$D$44),IF(U1229&gt;V1229, O1229*'UNIT VALUES'!$D$28*'UNIT VALUES'!$D$36,0)), 0)</f>
        <v>0</v>
      </c>
      <c r="Z1229" s="168">
        <f>ROUND(IF(C1229="22", IF(U1229&gt;V1229,Q1229*'UNIT VALUES'!$D$39*'UNIT VALUES'!$D$44,Q1229*'UNIT VALUES'!$D$42*'UNIT VALUES'!$D$44), IF(U1229&gt;V1229, Q1229*'UNIT VALUES'!$D$29*'UNIT VALUES'!$D$36, Q1229*'UNIT VALUES'!$D$31*'UNIT VALUES'!$D$36)),0)</f>
        <v>269756</v>
      </c>
      <c r="AA1229" s="168">
        <f>ROUND(IF(C1229="22", IF(U1229&gt;V1229,0,R1229*'UNIT VALUES'!$D$43*'UNIT VALUES'!$D$44),IF(CALCS!U1229&gt;CALCS!V1229,0,CALCS!R1229*'UNIT VALUES'!$D$34*'UNIT VALUES'!$D$36)), 0)</f>
        <v>577414</v>
      </c>
      <c r="AB1229" s="168">
        <f>ROUND(IF(C1229="22",IF(U1229&gt;V1229,S1229*'UNIT VALUES'!$D$40*'UNIT VALUES'!$D$44,0),IF(U1229&gt;V1229,S1229*'UNIT VALUES'!$D$30*'UNIT VALUES'!$D$36)), 0)</f>
        <v>0</v>
      </c>
      <c r="AC1229" s="168">
        <f>ROUND(IF(U1229&gt;V1229,0,IF(T1229&gt;1, IF(C1229="66", T1229*'UNIT VALUES'!$D$33*'UNIT VALUES'!$D$36,T1229*'UNIT VALUES'!$D$32*'UNIT VALUES'!$D$36),0)),0)</f>
        <v>149503</v>
      </c>
      <c r="AD1229" t="str">
        <f t="shared" si="40"/>
        <v>552664</v>
      </c>
    </row>
    <row r="1230" spans="1:30" x14ac:dyDescent="0.25">
      <c r="A1230" s="176" t="s">
        <v>6996</v>
      </c>
      <c r="B1230" s="176" t="s">
        <v>3160</v>
      </c>
      <c r="C1230" s="176" t="s">
        <v>27</v>
      </c>
      <c r="D1230" s="176" t="s">
        <v>28</v>
      </c>
      <c r="E1230" s="176" t="s">
        <v>3161</v>
      </c>
      <c r="F1230" s="176" t="s">
        <v>3180</v>
      </c>
      <c r="G1230" s="176" t="s">
        <v>1004</v>
      </c>
      <c r="H1230" s="176" t="s">
        <v>23</v>
      </c>
      <c r="I1230" s="176" t="s">
        <v>3181</v>
      </c>
      <c r="J1230" s="176" t="s">
        <v>3167</v>
      </c>
      <c r="K1230" s="176" t="s">
        <v>3356</v>
      </c>
      <c r="L1230" s="176" t="s">
        <v>6997</v>
      </c>
      <c r="M1230" s="177">
        <v>51071</v>
      </c>
      <c r="N1230" s="177">
        <v>51071</v>
      </c>
      <c r="O1230" s="177">
        <v>64159</v>
      </c>
      <c r="P1230" s="177">
        <v>0</v>
      </c>
      <c r="Q1230" s="177">
        <v>9515</v>
      </c>
      <c r="R1230" s="177">
        <v>5118</v>
      </c>
      <c r="S1230" s="177">
        <v>419</v>
      </c>
      <c r="T1230" s="24">
        <f>IF(P1230&gt;0, ROUND(IF(IF(OR(C1230="51", C1230="52", C1230="66"), (L1230*'UNIT VALUES'!$C$26)-CALCS!P1230,0)&gt;0, IF(OR(C1230="51", C1230="52", C1230="66"), (L1230*'UNIT VALUES'!$C$26)-CALCS!P1230,0), 0), 0), ROUND(IF(IF(OR(C1230="51", C1230="52", C1230="66"), (L1230*'UNIT VALUES'!$C$26)-CALCS!O1230,0)&gt;0, IF(OR(C1230="51", C1230="52", C1230="66"), (L1230*'UNIT VALUES'!$C$26)-CALCS!O1230,0), 0), 0))</f>
        <v>0</v>
      </c>
      <c r="U1230" s="25">
        <f>IF(C1230="22", (O1230*'UNIT VALUES'!$D$38)+(Q1230*'UNIT VALUES'!$D$39)+(S1230*'UNIT VALUES'!$D$40), (O1230*'UNIT VALUES'!$D$28)+(Q1230*'UNIT VALUES'!$D$29)+(S1230*'UNIT VALUES'!$D$30))</f>
        <v>467545.43505157792</v>
      </c>
      <c r="V1230" s="25">
        <f>IF(C1230="22",(O1230*'UNIT VALUES'!$D$41)+(Q1230*'UNIT VALUES'!$D$42)+(R1230*'UNIT VALUES'!$D$43),IF(C1230="66",(Q1230*'UNIT VALUES'!$D$31)+(T1230*'UNIT VALUES'!$D$33)+(R1230*'UNIT VALUES'!$D$34),(Q1230*'UNIT VALUES'!$D$31)+(T1230*'UNIT VALUES'!$D$32)+(R1230*'UNIT VALUES'!$D$34)))</f>
        <v>578419.25776848197</v>
      </c>
      <c r="W1230" s="25">
        <f t="shared" si="39"/>
        <v>578419</v>
      </c>
      <c r="X1230" s="30">
        <f>ROUND(IF(C1230="22", W1230*'UNIT VALUES'!$D$44, W1230*'UNIT VALUES'!$D$36), 0)</f>
        <v>505654</v>
      </c>
      <c r="Y1230" s="168">
        <f>ROUND(IF(C1230="22", IF(U1230&gt;V1230,O1230*'UNIT VALUES'!$D$38*'UNIT VALUES'!$D$44,O1230*'UNIT VALUES'!$D$41*'UNIT VALUES'!$D$44),IF(U1230&gt;V1230, O1230*'UNIT VALUES'!$D$28*'UNIT VALUES'!$D$36,0)), 0)</f>
        <v>0</v>
      </c>
      <c r="Z1230" s="168">
        <f>ROUND(IF(C1230="22", IF(U1230&gt;V1230,Q1230*'UNIT VALUES'!$D$39*'UNIT VALUES'!$D$44,Q1230*'UNIT VALUES'!$D$42*'UNIT VALUES'!$D$44), IF(U1230&gt;V1230, Q1230*'UNIT VALUES'!$D$29*'UNIT VALUES'!$D$36, Q1230*'UNIT VALUES'!$D$31*'UNIT VALUES'!$D$36)),0)</f>
        <v>139368</v>
      </c>
      <c r="AA1230" s="168">
        <f>ROUND(IF(C1230="22", IF(U1230&gt;V1230,0,R1230*'UNIT VALUES'!$D$43*'UNIT VALUES'!$D$44),IF(CALCS!U1230&gt;CALCS!V1230,0,CALCS!R1230*'UNIT VALUES'!$D$34*'UNIT VALUES'!$D$36)), 0)</f>
        <v>366287</v>
      </c>
      <c r="AB1230" s="168">
        <f>ROUND(IF(C1230="22",IF(U1230&gt;V1230,S1230*'UNIT VALUES'!$D$40*'UNIT VALUES'!$D$44,0),IF(U1230&gt;V1230,S1230*'UNIT VALUES'!$D$30*'UNIT VALUES'!$D$36)), 0)</f>
        <v>0</v>
      </c>
      <c r="AC1230" s="168">
        <f>ROUND(IF(U1230&gt;V1230,0,IF(T1230&gt;1, IF(C1230="66", T1230*'UNIT VALUES'!$D$33*'UNIT VALUES'!$D$36,T1230*'UNIT VALUES'!$D$32*'UNIT VALUES'!$D$36),0)),0)</f>
        <v>0</v>
      </c>
      <c r="AD1230" t="str">
        <f t="shared" si="40"/>
        <v>553224</v>
      </c>
    </row>
    <row r="1231" spans="1:30" x14ac:dyDescent="0.25">
      <c r="A1231" s="176" t="s">
        <v>6998</v>
      </c>
      <c r="B1231" s="176" t="s">
        <v>3160</v>
      </c>
      <c r="C1231" s="176" t="s">
        <v>47</v>
      </c>
      <c r="D1231" s="176" t="s">
        <v>48</v>
      </c>
      <c r="E1231" s="176" t="s">
        <v>3161</v>
      </c>
      <c r="F1231" s="176" t="s">
        <v>3183</v>
      </c>
      <c r="G1231" s="176" t="s">
        <v>236</v>
      </c>
      <c r="H1231" s="176" t="s">
        <v>23</v>
      </c>
      <c r="I1231" s="176" t="s">
        <v>3184</v>
      </c>
      <c r="J1231" s="176" t="s">
        <v>1374</v>
      </c>
      <c r="K1231" s="176" t="s">
        <v>3356</v>
      </c>
      <c r="L1231" s="176" t="s">
        <v>6999</v>
      </c>
      <c r="M1231" s="177">
        <v>77930</v>
      </c>
      <c r="N1231" s="177">
        <v>77685</v>
      </c>
      <c r="O1231" s="177">
        <v>99631</v>
      </c>
      <c r="P1231" s="177">
        <v>99318</v>
      </c>
      <c r="Q1231" s="177">
        <v>18829</v>
      </c>
      <c r="R1231" s="177">
        <v>10056</v>
      </c>
      <c r="S1231" s="177">
        <v>870</v>
      </c>
      <c r="T1231" s="24">
        <f>IF(P1231&gt;0, ROUND(IF(IF(OR(C1231="51", C1231="52", C1231="66"), (L1231*'UNIT VALUES'!$C$26)-CALCS!P1231,0)&gt;0, IF(OR(C1231="51", C1231="52", C1231="66"), (L1231*'UNIT VALUES'!$C$26)-CALCS!P1231,0), 0), 0), ROUND(IF(IF(OR(C1231="51", C1231="52", C1231="66"), (L1231*'UNIT VALUES'!$C$26)-CALCS!O1231,0)&gt;0, IF(OR(C1231="51", C1231="52", C1231="66"), (L1231*'UNIT VALUES'!$C$26)-CALCS!O1231,0), 0), 0))</f>
        <v>7949</v>
      </c>
      <c r="U1231" s="25">
        <f>IF(C1231="22", (O1231*'UNIT VALUES'!$D$38)+(Q1231*'UNIT VALUES'!$D$39)+(S1231*'UNIT VALUES'!$D$40), (O1231*'UNIT VALUES'!$D$28)+(Q1231*'UNIT VALUES'!$D$29)+(S1231*'UNIT VALUES'!$D$30))</f>
        <v>875038.23748277477</v>
      </c>
      <c r="V1231" s="25">
        <f>IF(C1231="22",(O1231*'UNIT VALUES'!$D$41)+(Q1231*'UNIT VALUES'!$D$42)+(R1231*'UNIT VALUES'!$D$43),IF(C1231="66",(Q1231*'UNIT VALUES'!$D$31)+(T1231*'UNIT VALUES'!$D$33)+(R1231*'UNIT VALUES'!$D$34),(Q1231*'UNIT VALUES'!$D$31)+(T1231*'UNIT VALUES'!$D$32)+(R1231*'UNIT VALUES'!$D$34)))</f>
        <v>1239015.6455359391</v>
      </c>
      <c r="W1231" s="25">
        <f t="shared" si="39"/>
        <v>1239016</v>
      </c>
      <c r="X1231" s="30">
        <f>ROUND(IF(C1231="22", W1231*'UNIT VALUES'!$D$44, W1231*'UNIT VALUES'!$D$36), 0)</f>
        <v>1083149</v>
      </c>
      <c r="Y1231" s="168">
        <f>ROUND(IF(C1231="22", IF(U1231&gt;V1231,O1231*'UNIT VALUES'!$D$38*'UNIT VALUES'!$D$44,O1231*'UNIT VALUES'!$D$41*'UNIT VALUES'!$D$44),IF(U1231&gt;V1231, O1231*'UNIT VALUES'!$D$28*'UNIT VALUES'!$D$36,0)), 0)</f>
        <v>0</v>
      </c>
      <c r="Z1231" s="168">
        <f>ROUND(IF(C1231="22", IF(U1231&gt;V1231,Q1231*'UNIT VALUES'!$D$39*'UNIT VALUES'!$D$44,Q1231*'UNIT VALUES'!$D$42*'UNIT VALUES'!$D$44), IF(U1231&gt;V1231, Q1231*'UNIT VALUES'!$D$29*'UNIT VALUES'!$D$36, Q1231*'UNIT VALUES'!$D$31*'UNIT VALUES'!$D$36)),0)</f>
        <v>275791</v>
      </c>
      <c r="AA1231" s="168">
        <f>ROUND(IF(C1231="22", IF(U1231&gt;V1231,0,R1231*'UNIT VALUES'!$D$43*'UNIT VALUES'!$D$44),IF(CALCS!U1231&gt;CALCS!V1231,0,CALCS!R1231*'UNIT VALUES'!$D$34*'UNIT VALUES'!$D$36)), 0)</f>
        <v>719692</v>
      </c>
      <c r="AB1231" s="168">
        <f>ROUND(IF(C1231="22",IF(U1231&gt;V1231,S1231*'UNIT VALUES'!$D$40*'UNIT VALUES'!$D$44,0),IF(U1231&gt;V1231,S1231*'UNIT VALUES'!$D$30*'UNIT VALUES'!$D$36)), 0)</f>
        <v>0</v>
      </c>
      <c r="AC1231" s="168">
        <f>ROUND(IF(U1231&gt;V1231,0,IF(T1231&gt;1, IF(C1231="66", T1231*'UNIT VALUES'!$D$33*'UNIT VALUES'!$D$36,T1231*'UNIT VALUES'!$D$32*'UNIT VALUES'!$D$36),0)),0)</f>
        <v>87666</v>
      </c>
      <c r="AD1231" t="str">
        <f t="shared" si="40"/>
        <v>553316</v>
      </c>
    </row>
    <row r="1232" spans="1:30" x14ac:dyDescent="0.25">
      <c r="A1232" s="176" t="s">
        <v>7000</v>
      </c>
      <c r="B1232" s="176" t="s">
        <v>3160</v>
      </c>
      <c r="C1232" s="176" t="s">
        <v>27</v>
      </c>
      <c r="D1232" s="176" t="s">
        <v>28</v>
      </c>
      <c r="E1232" s="176" t="s">
        <v>3161</v>
      </c>
      <c r="F1232" s="176" t="s">
        <v>3186</v>
      </c>
      <c r="G1232" s="176" t="s">
        <v>1207</v>
      </c>
      <c r="H1232" s="176" t="s">
        <v>23</v>
      </c>
      <c r="I1232" s="176" t="s">
        <v>3187</v>
      </c>
      <c r="J1232" s="176" t="s">
        <v>3188</v>
      </c>
      <c r="K1232" s="176" t="s">
        <v>3356</v>
      </c>
      <c r="L1232" s="176" t="s">
        <v>7001</v>
      </c>
      <c r="M1232" s="177">
        <v>48397</v>
      </c>
      <c r="N1232" s="177">
        <v>48347</v>
      </c>
      <c r="O1232" s="177">
        <v>52109</v>
      </c>
      <c r="P1232" s="177">
        <v>0</v>
      </c>
      <c r="Q1232" s="177">
        <v>11326</v>
      </c>
      <c r="R1232" s="177">
        <v>5936</v>
      </c>
      <c r="S1232" s="177">
        <v>231</v>
      </c>
      <c r="T1232" s="24">
        <f>IF(P1232&gt;0, ROUND(IF(IF(OR(C1232="51", C1232="52", C1232="66"), (L1232*'UNIT VALUES'!$C$26)-CALCS!P1232,0)&gt;0, IF(OR(C1232="51", C1232="52", C1232="66"), (L1232*'UNIT VALUES'!$C$26)-CALCS!P1232,0), 0), 0), ROUND(IF(IF(OR(C1232="51", C1232="52", C1232="66"), (L1232*'UNIT VALUES'!$C$26)-CALCS!O1232,0)&gt;0, IF(OR(C1232="51", C1232="52", C1232="66"), (L1232*'UNIT VALUES'!$C$26)-CALCS!O1232,0), 0), 0))</f>
        <v>23050</v>
      </c>
      <c r="U1232" s="25">
        <f>IF(C1232="22", (O1232*'UNIT VALUES'!$D$38)+(Q1232*'UNIT VALUES'!$D$39)+(S1232*'UNIT VALUES'!$D$40), (O1232*'UNIT VALUES'!$D$28)+(Q1232*'UNIT VALUES'!$D$29)+(S1232*'UNIT VALUES'!$D$30))</f>
        <v>462364.50639804255</v>
      </c>
      <c r="V1232" s="25">
        <f>IF(C1232="22",(O1232*'UNIT VALUES'!$D$41)+(Q1232*'UNIT VALUES'!$D$42)+(R1232*'UNIT VALUES'!$D$43),IF(C1232="66",(Q1232*'UNIT VALUES'!$D$31)+(T1232*'UNIT VALUES'!$D$33)+(R1232*'UNIT VALUES'!$D$34),(Q1232*'UNIT VALUES'!$D$31)+(T1232*'UNIT VALUES'!$D$32)+(R1232*'UNIT VALUES'!$D$34)))</f>
        <v>966518.06013186579</v>
      </c>
      <c r="W1232" s="25">
        <f t="shared" si="39"/>
        <v>966518</v>
      </c>
      <c r="X1232" s="30">
        <f>ROUND(IF(C1232="22", W1232*'UNIT VALUES'!$D$44, W1232*'UNIT VALUES'!$D$36), 0)</f>
        <v>844931</v>
      </c>
      <c r="Y1232" s="168">
        <f>ROUND(IF(C1232="22", IF(U1232&gt;V1232,O1232*'UNIT VALUES'!$D$38*'UNIT VALUES'!$D$44,O1232*'UNIT VALUES'!$D$41*'UNIT VALUES'!$D$44),IF(U1232&gt;V1232, O1232*'UNIT VALUES'!$D$28*'UNIT VALUES'!$D$36,0)), 0)</f>
        <v>0</v>
      </c>
      <c r="Z1232" s="168">
        <f>ROUND(IF(C1232="22", IF(U1232&gt;V1232,Q1232*'UNIT VALUES'!$D$39*'UNIT VALUES'!$D$44,Q1232*'UNIT VALUES'!$D$42*'UNIT VALUES'!$D$44), IF(U1232&gt;V1232, Q1232*'UNIT VALUES'!$D$29*'UNIT VALUES'!$D$36, Q1232*'UNIT VALUES'!$D$31*'UNIT VALUES'!$D$36)),0)</f>
        <v>165893</v>
      </c>
      <c r="AA1232" s="168">
        <f>ROUND(IF(C1232="22", IF(U1232&gt;V1232,0,R1232*'UNIT VALUES'!$D$43*'UNIT VALUES'!$D$44),IF(CALCS!U1232&gt;CALCS!V1232,0,CALCS!R1232*'UNIT VALUES'!$D$34*'UNIT VALUES'!$D$36)), 0)</f>
        <v>424830</v>
      </c>
      <c r="AB1232" s="168">
        <f>ROUND(IF(C1232="22",IF(U1232&gt;V1232,S1232*'UNIT VALUES'!$D$40*'UNIT VALUES'!$D$44,0),IF(U1232&gt;V1232,S1232*'UNIT VALUES'!$D$30*'UNIT VALUES'!$D$36)), 0)</f>
        <v>0</v>
      </c>
      <c r="AC1232" s="168">
        <f>ROUND(IF(U1232&gt;V1232,0,IF(T1232&gt;1, IF(C1232="66", T1232*'UNIT VALUES'!$D$33*'UNIT VALUES'!$D$36,T1232*'UNIT VALUES'!$D$32*'UNIT VALUES'!$D$36),0)),0)</f>
        <v>254207</v>
      </c>
      <c r="AD1232" t="str">
        <f t="shared" si="40"/>
        <v>553428</v>
      </c>
    </row>
    <row r="1233" spans="1:30" x14ac:dyDescent="0.25">
      <c r="A1233" s="176" t="s">
        <v>7002</v>
      </c>
      <c r="B1233" s="176" t="s">
        <v>3160</v>
      </c>
      <c r="C1233" s="176" t="s">
        <v>27</v>
      </c>
      <c r="D1233" s="176" t="s">
        <v>28</v>
      </c>
      <c r="E1233" s="176" t="s">
        <v>3161</v>
      </c>
      <c r="F1233" s="176" t="s">
        <v>3190</v>
      </c>
      <c r="G1233" s="176" t="s">
        <v>196</v>
      </c>
      <c r="H1233" s="176" t="s">
        <v>23</v>
      </c>
      <c r="I1233" s="176" t="s">
        <v>1567</v>
      </c>
      <c r="J1233" s="176" t="s">
        <v>3191</v>
      </c>
      <c r="K1233" s="176" t="s">
        <v>3356</v>
      </c>
      <c r="L1233" s="176" t="s">
        <v>5618</v>
      </c>
      <c r="M1233" s="177">
        <v>170704</v>
      </c>
      <c r="N1233" s="177">
        <v>170616</v>
      </c>
      <c r="O1233" s="177">
        <v>252551</v>
      </c>
      <c r="P1233" s="177">
        <v>0</v>
      </c>
      <c r="Q1233" s="177">
        <v>43952</v>
      </c>
      <c r="R1233" s="177">
        <v>15065</v>
      </c>
      <c r="S1233" s="177">
        <v>2410</v>
      </c>
      <c r="T1233" s="24">
        <f>IF(P1233&gt;0, ROUND(IF(IF(OR(C1233="51", C1233="52", C1233="66"), (L1233*'UNIT VALUES'!$C$26)-CALCS!P1233,0)&gt;0, IF(OR(C1233="51", C1233="52", C1233="66"), (L1233*'UNIT VALUES'!$C$26)-CALCS!P1233,0), 0), 0), ROUND(IF(IF(OR(C1233="51", C1233="52", C1233="66"), (L1233*'UNIT VALUES'!$C$26)-CALCS!O1233,0)&gt;0, IF(OR(C1233="51", C1233="52", C1233="66"), (L1233*'UNIT VALUES'!$C$26)-CALCS!O1233,0), 0), 0))</f>
        <v>0</v>
      </c>
      <c r="U1233" s="25">
        <f>IF(C1233="22", (O1233*'UNIT VALUES'!$D$38)+(Q1233*'UNIT VALUES'!$D$39)+(S1233*'UNIT VALUES'!$D$40), (O1233*'UNIT VALUES'!$D$28)+(Q1233*'UNIT VALUES'!$D$29)+(S1233*'UNIT VALUES'!$D$30))</f>
        <v>2146044.1512889457</v>
      </c>
      <c r="V1233" s="25">
        <f>IF(C1233="22",(O1233*'UNIT VALUES'!$D$41)+(Q1233*'UNIT VALUES'!$D$42)+(R1233*'UNIT VALUES'!$D$43),IF(C1233="66",(Q1233*'UNIT VALUES'!$D$31)+(T1233*'UNIT VALUES'!$D$33)+(R1233*'UNIT VALUES'!$D$34),(Q1233*'UNIT VALUES'!$D$31)+(T1233*'UNIT VALUES'!$D$32)+(R1233*'UNIT VALUES'!$D$34)))</f>
        <v>1969740.7976282937</v>
      </c>
      <c r="W1233" s="25">
        <f t="shared" si="39"/>
        <v>2146044</v>
      </c>
      <c r="X1233" s="30">
        <f>ROUND(IF(C1233="22", W1233*'UNIT VALUES'!$D$44, W1233*'UNIT VALUES'!$D$36), 0)</f>
        <v>1876073</v>
      </c>
      <c r="Y1233" s="168">
        <f>ROUND(IF(C1233="22", IF(U1233&gt;V1233,O1233*'UNIT VALUES'!$D$38*'UNIT VALUES'!$D$44,O1233*'UNIT VALUES'!$D$41*'UNIT VALUES'!$D$44),IF(U1233&gt;V1233, O1233*'UNIT VALUES'!$D$28*'UNIT VALUES'!$D$36,0)), 0)</f>
        <v>459183</v>
      </c>
      <c r="Z1233" s="168">
        <f>ROUND(IF(C1233="22", IF(U1233&gt;V1233,Q1233*'UNIT VALUES'!$D$39*'UNIT VALUES'!$D$44,Q1233*'UNIT VALUES'!$D$42*'UNIT VALUES'!$D$44), IF(U1233&gt;V1233, Q1233*'UNIT VALUES'!$D$29*'UNIT VALUES'!$D$36, Q1233*'UNIT VALUES'!$D$31*'UNIT VALUES'!$D$36)),0)</f>
        <v>1072952</v>
      </c>
      <c r="AA1233" s="168">
        <f>ROUND(IF(C1233="22", IF(U1233&gt;V1233,0,R1233*'UNIT VALUES'!$D$43*'UNIT VALUES'!$D$44),IF(CALCS!U1233&gt;CALCS!V1233,0,CALCS!R1233*'UNIT VALUES'!$D$34*'UNIT VALUES'!$D$36)), 0)</f>
        <v>0</v>
      </c>
      <c r="AB1233" s="168">
        <f>ROUND(IF(C1233="22",IF(U1233&gt;V1233,S1233*'UNIT VALUES'!$D$40*'UNIT VALUES'!$D$44,0),IF(U1233&gt;V1233,S1233*'UNIT VALUES'!$D$30*'UNIT VALUES'!$D$36)), 0)</f>
        <v>343939</v>
      </c>
      <c r="AC1233" s="168">
        <f>ROUND(IF(U1233&gt;V1233,0,IF(T1233&gt;1, IF(C1233="66", T1233*'UNIT VALUES'!$D$33*'UNIT VALUES'!$D$36,T1233*'UNIT VALUES'!$D$32*'UNIT VALUES'!$D$36),0)),0)</f>
        <v>0</v>
      </c>
      <c r="AD1233" t="str">
        <f t="shared" si="40"/>
        <v>553944</v>
      </c>
    </row>
    <row r="1234" spans="1:30" x14ac:dyDescent="0.25">
      <c r="A1234" s="176" t="s">
        <v>7003</v>
      </c>
      <c r="B1234" s="176" t="s">
        <v>3160</v>
      </c>
      <c r="C1234" s="176" t="s">
        <v>27</v>
      </c>
      <c r="D1234" s="176" t="s">
        <v>28</v>
      </c>
      <c r="E1234" s="176" t="s">
        <v>3161</v>
      </c>
      <c r="F1234" s="176" t="s">
        <v>3193</v>
      </c>
      <c r="G1234" s="176" t="s">
        <v>22</v>
      </c>
      <c r="H1234" s="176" t="s">
        <v>23</v>
      </c>
      <c r="I1234" s="176" t="s">
        <v>507</v>
      </c>
      <c r="J1234" s="176" t="s">
        <v>3194</v>
      </c>
      <c r="K1234" s="176" t="s">
        <v>3356</v>
      </c>
      <c r="L1234" s="176" t="s">
        <v>7004</v>
      </c>
      <c r="M1234" s="177">
        <v>636438</v>
      </c>
      <c r="N1234" s="177">
        <v>636212</v>
      </c>
      <c r="O1234" s="177">
        <v>595047</v>
      </c>
      <c r="P1234" s="177">
        <v>0</v>
      </c>
      <c r="Q1234" s="177">
        <v>167669</v>
      </c>
      <c r="R1234" s="177">
        <v>98150</v>
      </c>
      <c r="S1234" s="177">
        <v>8220</v>
      </c>
      <c r="T1234" s="24">
        <f>IF(P1234&gt;0, ROUND(IF(IF(OR(C1234="51", C1234="52", C1234="66"), (L1234*'UNIT VALUES'!$C$26)-CALCS!P1234,0)&gt;0, IF(OR(C1234="51", C1234="52", C1234="66"), (L1234*'UNIT VALUES'!$C$26)-CALCS!P1234,0), 0), 0), ROUND(IF(IF(OR(C1234="51", C1234="52", C1234="66"), (L1234*'UNIT VALUES'!$C$26)-CALCS!O1234,0)&gt;0, IF(OR(C1234="51", C1234="52", C1234="66"), (L1234*'UNIT VALUES'!$C$26)-CALCS!O1234,0), 0), 0))</f>
        <v>576094</v>
      </c>
      <c r="U1234" s="25">
        <f>IF(C1234="22", (O1234*'UNIT VALUES'!$D$38)+(Q1234*'UNIT VALUES'!$D$39)+(S1234*'UNIT VALUES'!$D$40), (O1234*'UNIT VALUES'!$D$28)+(Q1234*'UNIT VALUES'!$D$29)+(S1234*'UNIT VALUES'!$D$30))</f>
        <v>7261630.640504716</v>
      </c>
      <c r="V1234" s="25">
        <f>IF(C1234="22",(O1234*'UNIT VALUES'!$D$41)+(Q1234*'UNIT VALUES'!$D$42)+(R1234*'UNIT VALUES'!$D$43),IF(C1234="66",(Q1234*'UNIT VALUES'!$D$31)+(T1234*'UNIT VALUES'!$D$33)+(R1234*'UNIT VALUES'!$D$34),(Q1234*'UNIT VALUES'!$D$31)+(T1234*'UNIT VALUES'!$D$32)+(R1234*'UNIT VALUES'!$D$34)))</f>
        <v>18112283.667643107</v>
      </c>
      <c r="W1234" s="25">
        <f t="shared" si="39"/>
        <v>18112284</v>
      </c>
      <c r="X1234" s="30">
        <f>ROUND(IF(C1234="22", W1234*'UNIT VALUES'!$D$44, W1234*'UNIT VALUES'!$D$36), 0)</f>
        <v>15833769</v>
      </c>
      <c r="Y1234" s="168">
        <f>ROUND(IF(C1234="22", IF(U1234&gt;V1234,O1234*'UNIT VALUES'!$D$38*'UNIT VALUES'!$D$44,O1234*'UNIT VALUES'!$D$41*'UNIT VALUES'!$D$44),IF(U1234&gt;V1234, O1234*'UNIT VALUES'!$D$28*'UNIT VALUES'!$D$36,0)), 0)</f>
        <v>0</v>
      </c>
      <c r="Z1234" s="168">
        <f>ROUND(IF(C1234="22", IF(U1234&gt;V1234,Q1234*'UNIT VALUES'!$D$39*'UNIT VALUES'!$D$44,Q1234*'UNIT VALUES'!$D$42*'UNIT VALUES'!$D$44), IF(U1234&gt;V1234, Q1234*'UNIT VALUES'!$D$29*'UNIT VALUES'!$D$36, Q1234*'UNIT VALUES'!$D$31*'UNIT VALUES'!$D$36)),0)</f>
        <v>2455871</v>
      </c>
      <c r="AA1234" s="168">
        <f>ROUND(IF(C1234="22", IF(U1234&gt;V1234,0,R1234*'UNIT VALUES'!$D$43*'UNIT VALUES'!$D$44),IF(CALCS!U1234&gt;CALCS!V1234,0,CALCS!R1234*'UNIT VALUES'!$D$34*'UNIT VALUES'!$D$36)), 0)</f>
        <v>7024436</v>
      </c>
      <c r="AB1234" s="168">
        <f>ROUND(IF(C1234="22",IF(U1234&gt;V1234,S1234*'UNIT VALUES'!$D$40*'UNIT VALUES'!$D$44,0),IF(U1234&gt;V1234,S1234*'UNIT VALUES'!$D$30*'UNIT VALUES'!$D$36)), 0)</f>
        <v>0</v>
      </c>
      <c r="AC1234" s="168">
        <f>ROUND(IF(U1234&gt;V1234,0,IF(T1234&gt;1, IF(C1234="66", T1234*'UNIT VALUES'!$D$33*'UNIT VALUES'!$D$36,T1234*'UNIT VALUES'!$D$32*'UNIT VALUES'!$D$36),0)),0)</f>
        <v>6353462</v>
      </c>
      <c r="AD1234" t="str">
        <f t="shared" si="40"/>
        <v>554340</v>
      </c>
    </row>
    <row r="1235" spans="1:30" x14ac:dyDescent="0.25">
      <c r="A1235" s="176" t="s">
        <v>7005</v>
      </c>
      <c r="B1235" s="176" t="s">
        <v>3160</v>
      </c>
      <c r="C1235" s="176" t="s">
        <v>27</v>
      </c>
      <c r="D1235" s="176" t="s">
        <v>28</v>
      </c>
      <c r="E1235" s="176" t="s">
        <v>3161</v>
      </c>
      <c r="F1235" s="176" t="s">
        <v>3196</v>
      </c>
      <c r="G1235" s="176" t="s">
        <v>1168</v>
      </c>
      <c r="H1235" s="176" t="s">
        <v>23</v>
      </c>
      <c r="I1235" s="176" t="s">
        <v>3197</v>
      </c>
      <c r="J1235" s="176" t="s">
        <v>3198</v>
      </c>
      <c r="K1235" s="176" t="s">
        <v>3356</v>
      </c>
      <c r="L1235" s="176" t="s">
        <v>7006</v>
      </c>
      <c r="M1235" s="177">
        <v>22432</v>
      </c>
      <c r="N1235" s="177">
        <v>22432</v>
      </c>
      <c r="O1235" s="177">
        <v>25914</v>
      </c>
      <c r="P1235" s="177">
        <v>0</v>
      </c>
      <c r="Q1235" s="177">
        <v>2757</v>
      </c>
      <c r="R1235" s="177">
        <v>2106</v>
      </c>
      <c r="S1235" s="177">
        <v>77</v>
      </c>
      <c r="T1235" s="24">
        <f>IF(P1235&gt;0, ROUND(IF(IF(OR(C1235="51", C1235="52", C1235="66"), (L1235*'UNIT VALUES'!$C$26)-CALCS!P1235,0)&gt;0, IF(OR(C1235="51", C1235="52", C1235="66"), (L1235*'UNIT VALUES'!$C$26)-CALCS!P1235,0), 0), 0), ROUND(IF(IF(OR(C1235="51", C1235="52", C1235="66"), (L1235*'UNIT VALUES'!$C$26)-CALCS!O1235,0)&gt;0, IF(OR(C1235="51", C1235="52", C1235="66"), (L1235*'UNIT VALUES'!$C$26)-CALCS!O1235,0), 0), 0))</f>
        <v>2612</v>
      </c>
      <c r="U1235" s="25">
        <f>IF(C1235="22", (O1235*'UNIT VALUES'!$D$38)+(Q1235*'UNIT VALUES'!$D$39)+(S1235*'UNIT VALUES'!$D$40), (O1235*'UNIT VALUES'!$D$28)+(Q1235*'UNIT VALUES'!$D$29)+(S1235*'UNIT VALUES'!$D$30))</f>
        <v>143455.3820737983</v>
      </c>
      <c r="V1235" s="25">
        <f>IF(C1235="22",(O1235*'UNIT VALUES'!$D$41)+(Q1235*'UNIT VALUES'!$D$42)+(R1235*'UNIT VALUES'!$D$43),IF(C1235="66",(Q1235*'UNIT VALUES'!$D$31)+(T1235*'UNIT VALUES'!$D$33)+(R1235*'UNIT VALUES'!$D$34),(Q1235*'UNIT VALUES'!$D$31)+(T1235*'UNIT VALUES'!$D$32)+(R1235*'UNIT VALUES'!$D$34)))</f>
        <v>251557.41434051882</v>
      </c>
      <c r="W1235" s="25">
        <f t="shared" si="39"/>
        <v>251557</v>
      </c>
      <c r="X1235" s="30">
        <f>ROUND(IF(C1235="22", W1235*'UNIT VALUES'!$D$44, W1235*'UNIT VALUES'!$D$36), 0)</f>
        <v>219911</v>
      </c>
      <c r="Y1235" s="168">
        <f>ROUND(IF(C1235="22", IF(U1235&gt;V1235,O1235*'UNIT VALUES'!$D$38*'UNIT VALUES'!$D$44,O1235*'UNIT VALUES'!$D$41*'UNIT VALUES'!$D$44),IF(U1235&gt;V1235, O1235*'UNIT VALUES'!$D$28*'UNIT VALUES'!$D$36,0)), 0)</f>
        <v>0</v>
      </c>
      <c r="Z1235" s="168">
        <f>ROUND(IF(C1235="22", IF(U1235&gt;V1235,Q1235*'UNIT VALUES'!$D$39*'UNIT VALUES'!$D$44,Q1235*'UNIT VALUES'!$D$42*'UNIT VALUES'!$D$44), IF(U1235&gt;V1235, Q1235*'UNIT VALUES'!$D$29*'UNIT VALUES'!$D$36, Q1235*'UNIT VALUES'!$D$31*'UNIT VALUES'!$D$36)),0)</f>
        <v>40382</v>
      </c>
      <c r="AA1235" s="168">
        <f>ROUND(IF(C1235="22", IF(U1235&gt;V1235,0,R1235*'UNIT VALUES'!$D$43*'UNIT VALUES'!$D$44),IF(CALCS!U1235&gt;CALCS!V1235,0,CALCS!R1235*'UNIT VALUES'!$D$34*'UNIT VALUES'!$D$36)), 0)</f>
        <v>150723</v>
      </c>
      <c r="AB1235" s="168">
        <f>ROUND(IF(C1235="22",IF(U1235&gt;V1235,S1235*'UNIT VALUES'!$D$40*'UNIT VALUES'!$D$44,0),IF(U1235&gt;V1235,S1235*'UNIT VALUES'!$D$30*'UNIT VALUES'!$D$36)), 0)</f>
        <v>0</v>
      </c>
      <c r="AC1235" s="168">
        <f>ROUND(IF(U1235&gt;V1235,0,IF(T1235&gt;1, IF(C1235="66", T1235*'UNIT VALUES'!$D$33*'UNIT VALUES'!$D$36,T1235*'UNIT VALUES'!$D$32*'UNIT VALUES'!$D$36),0)),0)</f>
        <v>28806</v>
      </c>
      <c r="AD1235" t="str">
        <f t="shared" si="40"/>
        <v>554588</v>
      </c>
    </row>
    <row r="1236" spans="1:30" x14ac:dyDescent="0.25">
      <c r="A1236" s="176" t="s">
        <v>7007</v>
      </c>
      <c r="B1236" s="176" t="s">
        <v>3160</v>
      </c>
      <c r="C1236" s="176" t="s">
        <v>27</v>
      </c>
      <c r="D1236" s="176" t="s">
        <v>28</v>
      </c>
      <c r="E1236" s="176" t="s">
        <v>3161</v>
      </c>
      <c r="F1236" s="176" t="s">
        <v>3200</v>
      </c>
      <c r="G1236" s="176" t="s">
        <v>1168</v>
      </c>
      <c r="H1236" s="176" t="s">
        <v>23</v>
      </c>
      <c r="I1236" s="176" t="s">
        <v>3201</v>
      </c>
      <c r="J1236" s="176" t="s">
        <v>3198</v>
      </c>
      <c r="K1236" s="176" t="s">
        <v>3356</v>
      </c>
      <c r="L1236" s="176" t="s">
        <v>7008</v>
      </c>
      <c r="M1236" s="177">
        <v>50016</v>
      </c>
      <c r="N1236" s="177">
        <v>49620</v>
      </c>
      <c r="O1236" s="177">
        <v>66579</v>
      </c>
      <c r="P1236" s="177">
        <v>66052</v>
      </c>
      <c r="Q1236" s="177">
        <v>10570</v>
      </c>
      <c r="R1236" s="177">
        <v>8423</v>
      </c>
      <c r="S1236" s="177">
        <v>183</v>
      </c>
      <c r="T1236" s="24">
        <f>IF(P1236&gt;0, ROUND(IF(IF(OR(C1236="51", C1236="52", C1236="66"), (L1236*'UNIT VALUES'!$C$26)-CALCS!P1236,0)&gt;0, IF(OR(C1236="51", C1236="52", C1236="66"), (L1236*'UNIT VALUES'!$C$26)-CALCS!P1236,0), 0), 0), ROUND(IF(IF(OR(C1236="51", C1236="52", C1236="66"), (L1236*'UNIT VALUES'!$C$26)-CALCS!O1236,0)&gt;0, IF(OR(C1236="51", C1236="52", C1236="66"), (L1236*'UNIT VALUES'!$C$26)-CALCS!O1236,0), 0), 0))</f>
        <v>5213</v>
      </c>
      <c r="U1236" s="25">
        <f>IF(C1236="22", (O1236*'UNIT VALUES'!$D$38)+(Q1236*'UNIT VALUES'!$D$39)+(S1236*'UNIT VALUES'!$D$40), (O1236*'UNIT VALUES'!$D$28)+(Q1236*'UNIT VALUES'!$D$29)+(S1236*'UNIT VALUES'!$D$30))</f>
        <v>463512.31251415866</v>
      </c>
      <c r="V1236" s="25">
        <f>IF(C1236="22",(O1236*'UNIT VALUES'!$D$41)+(Q1236*'UNIT VALUES'!$D$42)+(R1236*'UNIT VALUES'!$D$43),IF(C1236="66",(Q1236*'UNIT VALUES'!$D$31)+(T1236*'UNIT VALUES'!$D$33)+(R1236*'UNIT VALUES'!$D$34),(Q1236*'UNIT VALUES'!$D$31)+(T1236*'UNIT VALUES'!$D$32)+(R1236*'UNIT VALUES'!$D$34)))</f>
        <v>932431.67298170645</v>
      </c>
      <c r="W1236" s="25">
        <f t="shared" si="39"/>
        <v>932432</v>
      </c>
      <c r="X1236" s="30">
        <f>ROUND(IF(C1236="22", W1236*'UNIT VALUES'!$D$44, W1236*'UNIT VALUES'!$D$36), 0)</f>
        <v>815133</v>
      </c>
      <c r="Y1236" s="168">
        <f>ROUND(IF(C1236="22", IF(U1236&gt;V1236,O1236*'UNIT VALUES'!$D$38*'UNIT VALUES'!$D$44,O1236*'UNIT VALUES'!$D$41*'UNIT VALUES'!$D$44),IF(U1236&gt;V1236, O1236*'UNIT VALUES'!$D$28*'UNIT VALUES'!$D$36,0)), 0)</f>
        <v>0</v>
      </c>
      <c r="Z1236" s="168">
        <f>ROUND(IF(C1236="22", IF(U1236&gt;V1236,Q1236*'UNIT VALUES'!$D$39*'UNIT VALUES'!$D$44,Q1236*'UNIT VALUES'!$D$42*'UNIT VALUES'!$D$44), IF(U1236&gt;V1236, Q1236*'UNIT VALUES'!$D$29*'UNIT VALUES'!$D$36, Q1236*'UNIT VALUES'!$D$31*'UNIT VALUES'!$D$36)),0)</f>
        <v>154820</v>
      </c>
      <c r="AA1236" s="168">
        <f>ROUND(IF(C1236="22", IF(U1236&gt;V1236,0,R1236*'UNIT VALUES'!$D$43*'UNIT VALUES'!$D$44),IF(CALCS!U1236&gt;CALCS!V1236,0,CALCS!R1236*'UNIT VALUES'!$D$34*'UNIT VALUES'!$D$36)), 0)</f>
        <v>602820</v>
      </c>
      <c r="AB1236" s="168">
        <f>ROUND(IF(C1236="22",IF(U1236&gt;V1236,S1236*'UNIT VALUES'!$D$40*'UNIT VALUES'!$D$44,0),IF(U1236&gt;V1236,S1236*'UNIT VALUES'!$D$30*'UNIT VALUES'!$D$36)), 0)</f>
        <v>0</v>
      </c>
      <c r="AC1236" s="168">
        <f>ROUND(IF(U1236&gt;V1236,0,IF(T1236&gt;1, IF(C1236="66", T1236*'UNIT VALUES'!$D$33*'UNIT VALUES'!$D$36,T1236*'UNIT VALUES'!$D$32*'UNIT VALUES'!$D$36),0)),0)</f>
        <v>57492</v>
      </c>
      <c r="AD1236" t="str">
        <f t="shared" si="40"/>
        <v>554960</v>
      </c>
    </row>
    <row r="1237" spans="1:30" x14ac:dyDescent="0.25">
      <c r="A1237" s="176" t="s">
        <v>7009</v>
      </c>
      <c r="B1237" s="176" t="s">
        <v>3160</v>
      </c>
      <c r="C1237" s="176" t="s">
        <v>27</v>
      </c>
      <c r="D1237" s="176" t="s">
        <v>28</v>
      </c>
      <c r="E1237" s="176" t="s">
        <v>3161</v>
      </c>
      <c r="F1237" s="176" t="s">
        <v>3203</v>
      </c>
      <c r="G1237" s="176" t="s">
        <v>87</v>
      </c>
      <c r="H1237" s="176" t="s">
        <v>23</v>
      </c>
      <c r="I1237" s="176" t="s">
        <v>615</v>
      </c>
      <c r="J1237" s="176" t="s">
        <v>3204</v>
      </c>
      <c r="K1237" s="176" t="s">
        <v>3356</v>
      </c>
      <c r="L1237" s="176" t="s">
        <v>7010</v>
      </c>
      <c r="M1237" s="177">
        <v>85725</v>
      </c>
      <c r="N1237" s="177">
        <v>85725</v>
      </c>
      <c r="O1237" s="177">
        <v>77571</v>
      </c>
      <c r="P1237" s="177">
        <v>0</v>
      </c>
      <c r="Q1237" s="177">
        <v>16544</v>
      </c>
      <c r="R1237" s="177">
        <v>13412</v>
      </c>
      <c r="S1237" s="177">
        <v>605</v>
      </c>
      <c r="T1237" s="24">
        <f>IF(P1237&gt;0, ROUND(IF(IF(OR(C1237="51", C1237="52", C1237="66"), (L1237*'UNIT VALUES'!$C$26)-CALCS!P1237,0)&gt;0, IF(OR(C1237="51", C1237="52", C1237="66"), (L1237*'UNIT VALUES'!$C$26)-CALCS!P1237,0), 0), 0), ROUND(IF(IF(OR(C1237="51", C1237="52", C1237="66"), (L1237*'UNIT VALUES'!$C$26)-CALCS!O1237,0)&gt;0, IF(OR(C1237="51", C1237="52", C1237="66"), (L1237*'UNIT VALUES'!$C$26)-CALCS!O1237,0), 0), 0))</f>
        <v>63258</v>
      </c>
      <c r="U1237" s="25">
        <f>IF(C1237="22", (O1237*'UNIT VALUES'!$D$38)+(Q1237*'UNIT VALUES'!$D$39)+(S1237*'UNIT VALUES'!$D$40), (O1237*'UNIT VALUES'!$D$28)+(Q1237*'UNIT VALUES'!$D$29)+(S1237*'UNIT VALUES'!$D$30))</f>
        <v>722088.01395342429</v>
      </c>
      <c r="V1237" s="25">
        <f>IF(C1237="22",(O1237*'UNIT VALUES'!$D$41)+(Q1237*'UNIT VALUES'!$D$42)+(R1237*'UNIT VALUES'!$D$43),IF(C1237="66",(Q1237*'UNIT VALUES'!$D$31)+(T1237*'UNIT VALUES'!$D$33)+(R1237*'UNIT VALUES'!$D$34),(Q1237*'UNIT VALUES'!$D$31)+(T1237*'UNIT VALUES'!$D$32)+(R1237*'UNIT VALUES'!$D$34)))</f>
        <v>2173230.2629655534</v>
      </c>
      <c r="W1237" s="25">
        <f t="shared" si="39"/>
        <v>2173230</v>
      </c>
      <c r="X1237" s="30">
        <f>ROUND(IF(C1237="22", W1237*'UNIT VALUES'!$D$44, W1237*'UNIT VALUES'!$D$36), 0)</f>
        <v>1899839</v>
      </c>
      <c r="Y1237" s="168">
        <f>ROUND(IF(C1237="22", IF(U1237&gt;V1237,O1237*'UNIT VALUES'!$D$38*'UNIT VALUES'!$D$44,O1237*'UNIT VALUES'!$D$41*'UNIT VALUES'!$D$44),IF(U1237&gt;V1237, O1237*'UNIT VALUES'!$D$28*'UNIT VALUES'!$D$36,0)), 0)</f>
        <v>0</v>
      </c>
      <c r="Z1237" s="168">
        <f>ROUND(IF(C1237="22", IF(U1237&gt;V1237,Q1237*'UNIT VALUES'!$D$39*'UNIT VALUES'!$D$44,Q1237*'UNIT VALUES'!$D$42*'UNIT VALUES'!$D$44), IF(U1237&gt;V1237, Q1237*'UNIT VALUES'!$D$29*'UNIT VALUES'!$D$36, Q1237*'UNIT VALUES'!$D$31*'UNIT VALUES'!$D$36)),0)</f>
        <v>242322</v>
      </c>
      <c r="AA1237" s="168">
        <f>ROUND(IF(C1237="22", IF(U1237&gt;V1237,0,R1237*'UNIT VALUES'!$D$43*'UNIT VALUES'!$D$44),IF(CALCS!U1237&gt;CALCS!V1237,0,CALCS!R1237*'UNIT VALUES'!$D$34*'UNIT VALUES'!$D$36)), 0)</f>
        <v>959875</v>
      </c>
      <c r="AB1237" s="168">
        <f>ROUND(IF(C1237="22",IF(U1237&gt;V1237,S1237*'UNIT VALUES'!$D$40*'UNIT VALUES'!$D$44,0),IF(U1237&gt;V1237,S1237*'UNIT VALUES'!$D$30*'UNIT VALUES'!$D$36)), 0)</f>
        <v>0</v>
      </c>
      <c r="AC1237" s="168">
        <f>ROUND(IF(U1237&gt;V1237,0,IF(T1237&gt;1, IF(C1237="66", T1237*'UNIT VALUES'!$D$33*'UNIT VALUES'!$D$36,T1237*'UNIT VALUES'!$D$32*'UNIT VALUES'!$D$36),0)),0)</f>
        <v>697642</v>
      </c>
      <c r="AD1237" t="str">
        <f t="shared" si="40"/>
        <v>555424</v>
      </c>
    </row>
    <row r="1238" spans="1:30" x14ac:dyDescent="0.25">
      <c r="A1238" s="176" t="s">
        <v>7011</v>
      </c>
      <c r="B1238" s="176" t="s">
        <v>3160</v>
      </c>
      <c r="C1238" s="176" t="s">
        <v>27</v>
      </c>
      <c r="D1238" s="176" t="s">
        <v>28</v>
      </c>
      <c r="E1238" s="176" t="s">
        <v>3161</v>
      </c>
      <c r="F1238" s="176" t="s">
        <v>1395</v>
      </c>
      <c r="G1238" s="176" t="s">
        <v>1077</v>
      </c>
      <c r="H1238" s="176" t="s">
        <v>23</v>
      </c>
      <c r="I1238" s="176" t="s">
        <v>3206</v>
      </c>
      <c r="J1238" s="176" t="s">
        <v>3207</v>
      </c>
      <c r="K1238" s="176" t="s">
        <v>3356</v>
      </c>
      <c r="L1238" s="176" t="s">
        <v>7012</v>
      </c>
      <c r="M1238" s="177">
        <v>48085</v>
      </c>
      <c r="N1238" s="177">
        <v>48085</v>
      </c>
      <c r="O1238" s="177">
        <v>48686</v>
      </c>
      <c r="P1238" s="177">
        <v>0</v>
      </c>
      <c r="Q1238" s="177">
        <v>6801</v>
      </c>
      <c r="R1238" s="177">
        <v>7101</v>
      </c>
      <c r="S1238" s="177">
        <v>444</v>
      </c>
      <c r="T1238" s="24">
        <f>IF(P1238&gt;0, ROUND(IF(IF(OR(C1238="51", C1238="52", C1238="66"), (L1238*'UNIT VALUES'!$C$26)-CALCS!P1238,0)&gt;0, IF(OR(C1238="51", C1238="52", C1238="66"), (L1238*'UNIT VALUES'!$C$26)-CALCS!P1238,0), 0), 0), ROUND(IF(IF(OR(C1238="51", C1238="52", C1238="66"), (L1238*'UNIT VALUES'!$C$26)-CALCS!O1238,0)&gt;0, IF(OR(C1238="51", C1238="52", C1238="66"), (L1238*'UNIT VALUES'!$C$26)-CALCS!O1238,0), 0), 0))</f>
        <v>23585</v>
      </c>
      <c r="U1238" s="25">
        <f>IF(C1238="22", (O1238*'UNIT VALUES'!$D$38)+(Q1238*'UNIT VALUES'!$D$39)+(S1238*'UNIT VALUES'!$D$40), (O1238*'UNIT VALUES'!$D$28)+(Q1238*'UNIT VALUES'!$D$29)+(S1238*'UNIT VALUES'!$D$30))</f>
        <v>363657.68751888647</v>
      </c>
      <c r="V1238" s="25">
        <f>IF(C1238="22",(O1238*'UNIT VALUES'!$D$41)+(Q1238*'UNIT VALUES'!$D$42)+(R1238*'UNIT VALUES'!$D$43),IF(C1238="66",(Q1238*'UNIT VALUES'!$D$31)+(T1238*'UNIT VALUES'!$D$33)+(R1238*'UNIT VALUES'!$D$34),(Q1238*'UNIT VALUES'!$D$31)+(T1238*'UNIT VALUES'!$D$32)+(R1238*'UNIT VALUES'!$D$34)))</f>
        <v>992826.79473352921</v>
      </c>
      <c r="W1238" s="25">
        <f t="shared" si="39"/>
        <v>992827</v>
      </c>
      <c r="X1238" s="30">
        <f>ROUND(IF(C1238="22", W1238*'UNIT VALUES'!$D$44, W1238*'UNIT VALUES'!$D$36), 0)</f>
        <v>867930</v>
      </c>
      <c r="Y1238" s="168">
        <f>ROUND(IF(C1238="22", IF(U1238&gt;V1238,O1238*'UNIT VALUES'!$D$38*'UNIT VALUES'!$D$44,O1238*'UNIT VALUES'!$D$41*'UNIT VALUES'!$D$44),IF(U1238&gt;V1238, O1238*'UNIT VALUES'!$D$28*'UNIT VALUES'!$D$36,0)), 0)</f>
        <v>0</v>
      </c>
      <c r="Z1238" s="168">
        <f>ROUND(IF(C1238="22", IF(U1238&gt;V1238,Q1238*'UNIT VALUES'!$D$39*'UNIT VALUES'!$D$44,Q1238*'UNIT VALUES'!$D$42*'UNIT VALUES'!$D$44), IF(U1238&gt;V1238, Q1238*'UNIT VALUES'!$D$29*'UNIT VALUES'!$D$36, Q1238*'UNIT VALUES'!$D$31*'UNIT VALUES'!$D$36)),0)</f>
        <v>99615</v>
      </c>
      <c r="AA1238" s="168">
        <f>ROUND(IF(C1238="22", IF(U1238&gt;V1238,0,R1238*'UNIT VALUES'!$D$43*'UNIT VALUES'!$D$44),IF(CALCS!U1238&gt;CALCS!V1238,0,CALCS!R1238*'UNIT VALUES'!$D$34*'UNIT VALUES'!$D$36)), 0)</f>
        <v>508207</v>
      </c>
      <c r="AB1238" s="168">
        <f>ROUND(IF(C1238="22",IF(U1238&gt;V1238,S1238*'UNIT VALUES'!$D$40*'UNIT VALUES'!$D$44,0),IF(U1238&gt;V1238,S1238*'UNIT VALUES'!$D$30*'UNIT VALUES'!$D$36)), 0)</f>
        <v>0</v>
      </c>
      <c r="AC1238" s="168">
        <f>ROUND(IF(U1238&gt;V1238,0,IF(T1238&gt;1, IF(C1238="66", T1238*'UNIT VALUES'!$D$33*'UNIT VALUES'!$D$36,T1238*'UNIT VALUES'!$D$32*'UNIT VALUES'!$D$36),0)),0)</f>
        <v>260108</v>
      </c>
      <c r="AD1238" t="str">
        <f t="shared" si="40"/>
        <v>556000</v>
      </c>
    </row>
    <row r="1239" spans="1:30" x14ac:dyDescent="0.25">
      <c r="A1239" s="176" t="s">
        <v>7013</v>
      </c>
      <c r="B1239" s="176" t="s">
        <v>3160</v>
      </c>
      <c r="C1239" s="176" t="s">
        <v>47</v>
      </c>
      <c r="D1239" s="176" t="s">
        <v>48</v>
      </c>
      <c r="E1239" s="176" t="s">
        <v>3161</v>
      </c>
      <c r="F1239" s="176" t="s">
        <v>3209</v>
      </c>
      <c r="G1239" s="176" t="s">
        <v>135</v>
      </c>
      <c r="H1239" s="176" t="s">
        <v>23</v>
      </c>
      <c r="I1239" s="176" t="s">
        <v>3210</v>
      </c>
      <c r="J1239" s="176" t="s">
        <v>1896</v>
      </c>
      <c r="K1239" s="176" t="s">
        <v>3356</v>
      </c>
      <c r="L1239" s="176" t="s">
        <v>7014</v>
      </c>
      <c r="M1239" s="177">
        <v>29571</v>
      </c>
      <c r="N1239" s="177">
        <v>29571</v>
      </c>
      <c r="O1239" s="177">
        <v>26475</v>
      </c>
      <c r="P1239" s="177">
        <v>0</v>
      </c>
      <c r="Q1239" s="177">
        <v>5320</v>
      </c>
      <c r="R1239" s="177">
        <v>4552</v>
      </c>
      <c r="S1239" s="177">
        <v>183</v>
      </c>
      <c r="T1239" s="24">
        <f>IF(P1239&gt;0, ROUND(IF(IF(OR(C1239="51", C1239="52", C1239="66"), (L1239*'UNIT VALUES'!$C$26)-CALCS!P1239,0)&gt;0, IF(OR(C1239="51", C1239="52", C1239="66"), (L1239*'UNIT VALUES'!$C$26)-CALCS!P1239,0), 0), 0), ROUND(IF(IF(OR(C1239="51", C1239="52", C1239="66"), (L1239*'UNIT VALUES'!$C$26)-CALCS!O1239,0)&gt;0, IF(OR(C1239="51", C1239="52", C1239="66"), (L1239*'UNIT VALUES'!$C$26)-CALCS!O1239,0), 0), 0))</f>
        <v>26548</v>
      </c>
      <c r="U1239" s="25">
        <f>IF(C1239="22", (O1239*'UNIT VALUES'!$D$38)+(Q1239*'UNIT VALUES'!$D$39)+(S1239*'UNIT VALUES'!$D$40), (O1239*'UNIT VALUES'!$D$28)+(Q1239*'UNIT VALUES'!$D$29)+(S1239*'UNIT VALUES'!$D$30))</f>
        <v>233497.96889793972</v>
      </c>
      <c r="V1239" s="25">
        <f>IF(C1239="22",(O1239*'UNIT VALUES'!$D$41)+(Q1239*'UNIT VALUES'!$D$42)+(R1239*'UNIT VALUES'!$D$43),IF(C1239="66",(Q1239*'UNIT VALUES'!$D$31)+(T1239*'UNIT VALUES'!$D$33)+(R1239*'UNIT VALUES'!$D$34),(Q1239*'UNIT VALUES'!$D$31)+(T1239*'UNIT VALUES'!$D$32)+(R1239*'UNIT VALUES'!$D$34)))</f>
        <v>796713.10667324928</v>
      </c>
      <c r="W1239" s="25">
        <f t="shared" si="39"/>
        <v>796713</v>
      </c>
      <c r="X1239" s="30">
        <f>ROUND(IF(C1239="22", W1239*'UNIT VALUES'!$D$44, W1239*'UNIT VALUES'!$D$36), 0)</f>
        <v>696487</v>
      </c>
      <c r="Y1239" s="168">
        <f>ROUND(IF(C1239="22", IF(U1239&gt;V1239,O1239*'UNIT VALUES'!$D$38*'UNIT VALUES'!$D$44,O1239*'UNIT VALUES'!$D$41*'UNIT VALUES'!$D$44),IF(U1239&gt;V1239, O1239*'UNIT VALUES'!$D$28*'UNIT VALUES'!$D$36,0)), 0)</f>
        <v>0</v>
      </c>
      <c r="Z1239" s="168">
        <f>ROUND(IF(C1239="22", IF(U1239&gt;V1239,Q1239*'UNIT VALUES'!$D$39*'UNIT VALUES'!$D$44,Q1239*'UNIT VALUES'!$D$42*'UNIT VALUES'!$D$44), IF(U1239&gt;V1239, Q1239*'UNIT VALUES'!$D$29*'UNIT VALUES'!$D$36, Q1239*'UNIT VALUES'!$D$31*'UNIT VALUES'!$D$36)),0)</f>
        <v>77923</v>
      </c>
      <c r="AA1239" s="168">
        <f>ROUND(IF(C1239="22", IF(U1239&gt;V1239,0,R1239*'UNIT VALUES'!$D$43*'UNIT VALUES'!$D$44),IF(CALCS!U1239&gt;CALCS!V1239,0,CALCS!R1239*'UNIT VALUES'!$D$34*'UNIT VALUES'!$D$36)), 0)</f>
        <v>325779</v>
      </c>
      <c r="AB1239" s="168">
        <f>ROUND(IF(C1239="22",IF(U1239&gt;V1239,S1239*'UNIT VALUES'!$D$40*'UNIT VALUES'!$D$44,0),IF(U1239&gt;V1239,S1239*'UNIT VALUES'!$D$30*'UNIT VALUES'!$D$36)), 0)</f>
        <v>0</v>
      </c>
      <c r="AC1239" s="168">
        <f>ROUND(IF(U1239&gt;V1239,0,IF(T1239&gt;1, IF(C1239="66", T1239*'UNIT VALUES'!$D$33*'UNIT VALUES'!$D$36,T1239*'UNIT VALUES'!$D$32*'UNIT VALUES'!$D$36),0)),0)</f>
        <v>292785</v>
      </c>
      <c r="AD1239" t="str">
        <f t="shared" si="40"/>
        <v>556492</v>
      </c>
    </row>
    <row r="1240" spans="1:30" x14ac:dyDescent="0.25">
      <c r="A1240" s="176" t="s">
        <v>7015</v>
      </c>
      <c r="B1240" s="176" t="s">
        <v>3160</v>
      </c>
      <c r="C1240" s="176" t="s">
        <v>27</v>
      </c>
      <c r="D1240" s="176" t="s">
        <v>28</v>
      </c>
      <c r="E1240" s="176" t="s">
        <v>3161</v>
      </c>
      <c r="F1240" s="176" t="s">
        <v>3212</v>
      </c>
      <c r="G1240" s="176" t="s">
        <v>2044</v>
      </c>
      <c r="H1240" s="176" t="s">
        <v>23</v>
      </c>
      <c r="I1240" s="176" t="s">
        <v>3213</v>
      </c>
      <c r="J1240" s="176" t="s">
        <v>3194</v>
      </c>
      <c r="K1240" s="176" t="s">
        <v>3356</v>
      </c>
      <c r="L1240" s="176" t="s">
        <v>7016</v>
      </c>
      <c r="M1240" s="177">
        <v>50365</v>
      </c>
      <c r="N1240" s="177">
        <v>50319</v>
      </c>
      <c r="O1240" s="177">
        <v>72363</v>
      </c>
      <c r="P1240" s="177">
        <v>0</v>
      </c>
      <c r="Q1240" s="177">
        <v>7737</v>
      </c>
      <c r="R1240" s="177">
        <v>4267</v>
      </c>
      <c r="S1240" s="177">
        <v>714</v>
      </c>
      <c r="T1240" s="24">
        <f>IF(P1240&gt;0, ROUND(IF(IF(OR(C1240="51", C1240="52", C1240="66"), (L1240*'UNIT VALUES'!$C$26)-CALCS!P1240,0)&gt;0, IF(OR(C1240="51", C1240="52", C1240="66"), (L1240*'UNIT VALUES'!$C$26)-CALCS!P1240,0), 0), 0), ROUND(IF(IF(OR(C1240="51", C1240="52", C1240="66"), (L1240*'UNIT VALUES'!$C$26)-CALCS!O1240,0)&gt;0, IF(OR(C1240="51", C1240="52", C1240="66"), (L1240*'UNIT VALUES'!$C$26)-CALCS!O1240,0), 0), 0))</f>
        <v>0</v>
      </c>
      <c r="U1240" s="25">
        <f>IF(C1240="22", (O1240*'UNIT VALUES'!$D$38)+(Q1240*'UNIT VALUES'!$D$39)+(S1240*'UNIT VALUES'!$D$40), (O1240*'UNIT VALUES'!$D$28)+(Q1240*'UNIT VALUES'!$D$29)+(S1240*'UNIT VALUES'!$D$30))</f>
        <v>483116.63952749496</v>
      </c>
      <c r="V1240" s="25">
        <f>IF(C1240="22",(O1240*'UNIT VALUES'!$D$41)+(Q1240*'UNIT VALUES'!$D$42)+(R1240*'UNIT VALUES'!$D$43),IF(C1240="66",(Q1240*'UNIT VALUES'!$D$31)+(T1240*'UNIT VALUES'!$D$33)+(R1240*'UNIT VALUES'!$D$34),(Q1240*'UNIT VALUES'!$D$31)+(T1240*'UNIT VALUES'!$D$32)+(R1240*'UNIT VALUES'!$D$34)))</f>
        <v>478960.05045895564</v>
      </c>
      <c r="W1240" s="25">
        <f t="shared" si="39"/>
        <v>483117</v>
      </c>
      <c r="X1240" s="30">
        <f>ROUND(IF(C1240="22", W1240*'UNIT VALUES'!$D$44, W1240*'UNIT VALUES'!$D$36), 0)</f>
        <v>422341</v>
      </c>
      <c r="Y1240" s="168">
        <f>ROUND(IF(C1240="22", IF(U1240&gt;V1240,O1240*'UNIT VALUES'!$D$38*'UNIT VALUES'!$D$44,O1240*'UNIT VALUES'!$D$41*'UNIT VALUES'!$D$44),IF(U1240&gt;V1240, O1240*'UNIT VALUES'!$D$28*'UNIT VALUES'!$D$36,0)), 0)</f>
        <v>131569</v>
      </c>
      <c r="Z1240" s="168">
        <f>ROUND(IF(C1240="22", IF(U1240&gt;V1240,Q1240*'UNIT VALUES'!$D$39*'UNIT VALUES'!$D$44,Q1240*'UNIT VALUES'!$D$42*'UNIT VALUES'!$D$44), IF(U1240&gt;V1240, Q1240*'UNIT VALUES'!$D$29*'UNIT VALUES'!$D$36, Q1240*'UNIT VALUES'!$D$31*'UNIT VALUES'!$D$36)),0)</f>
        <v>188875</v>
      </c>
      <c r="AA1240" s="168">
        <f>ROUND(IF(C1240="22", IF(U1240&gt;V1240,0,R1240*'UNIT VALUES'!$D$43*'UNIT VALUES'!$D$44),IF(CALCS!U1240&gt;CALCS!V1240,0,CALCS!R1240*'UNIT VALUES'!$D$34*'UNIT VALUES'!$D$36)), 0)</f>
        <v>0</v>
      </c>
      <c r="AB1240" s="168">
        <f>ROUND(IF(C1240="22",IF(U1240&gt;V1240,S1240*'UNIT VALUES'!$D$40*'UNIT VALUES'!$D$44,0),IF(U1240&gt;V1240,S1240*'UNIT VALUES'!$D$30*'UNIT VALUES'!$D$36)), 0)</f>
        <v>101897</v>
      </c>
      <c r="AC1240" s="168">
        <f>ROUND(IF(U1240&gt;V1240,0,IF(T1240&gt;1, IF(C1240="66", T1240*'UNIT VALUES'!$D$33*'UNIT VALUES'!$D$36,T1240*'UNIT VALUES'!$D$32*'UNIT VALUES'!$D$36),0)),0)</f>
        <v>0</v>
      </c>
      <c r="AD1240" t="str">
        <f t="shared" si="40"/>
        <v>556948</v>
      </c>
    </row>
    <row r="1241" spans="1:30" x14ac:dyDescent="0.25">
      <c r="A1241" s="176" t="s">
        <v>7017</v>
      </c>
      <c r="B1241" s="176" t="s">
        <v>3160</v>
      </c>
      <c r="C1241" s="176" t="s">
        <v>27</v>
      </c>
      <c r="D1241" s="176" t="s">
        <v>28</v>
      </c>
      <c r="E1241" s="176" t="s">
        <v>3161</v>
      </c>
      <c r="F1241" s="176" t="s">
        <v>3215</v>
      </c>
      <c r="G1241" s="176" t="s">
        <v>50</v>
      </c>
      <c r="H1241" s="176" t="s">
        <v>23</v>
      </c>
      <c r="I1241" s="176" t="s">
        <v>3216</v>
      </c>
      <c r="J1241" s="176" t="s">
        <v>3217</v>
      </c>
      <c r="K1241" s="176" t="s">
        <v>3356</v>
      </c>
      <c r="L1241" s="176" t="s">
        <v>7018</v>
      </c>
      <c r="M1241" s="177">
        <v>35204</v>
      </c>
      <c r="N1241" s="177">
        <v>32426</v>
      </c>
      <c r="O1241" s="177">
        <v>38872</v>
      </c>
      <c r="P1241" s="177">
        <v>35805</v>
      </c>
      <c r="Q1241" s="177">
        <v>6297</v>
      </c>
      <c r="R1241" s="177">
        <v>4607</v>
      </c>
      <c r="S1241" s="177">
        <v>336</v>
      </c>
      <c r="T1241" s="24">
        <f>IF(P1241&gt;0, ROUND(IF(IF(OR(C1241="51", C1241="52", C1241="66"), (L1241*'UNIT VALUES'!$C$26)-CALCS!P1241,0)&gt;0, IF(OR(C1241="51", C1241="52", C1241="66"), (L1241*'UNIT VALUES'!$C$26)-CALCS!P1241,0), 0), 0), ROUND(IF(IF(OR(C1241="51", C1241="52", C1241="66"), (L1241*'UNIT VALUES'!$C$26)-CALCS!O1241,0)&gt;0, IF(OR(C1241="51", C1241="52", C1241="66"), (L1241*'UNIT VALUES'!$C$26)-CALCS!O1241,0), 0), 0))</f>
        <v>14658</v>
      </c>
      <c r="U1241" s="25">
        <f>IF(C1241="22", (O1241*'UNIT VALUES'!$D$38)+(Q1241*'UNIT VALUES'!$D$39)+(S1241*'UNIT VALUES'!$D$40), (O1241*'UNIT VALUES'!$D$28)+(Q1241*'UNIT VALUES'!$D$29)+(S1241*'UNIT VALUES'!$D$30))</f>
        <v>311541.2560772213</v>
      </c>
      <c r="V1241" s="25">
        <f>IF(C1241="22",(O1241*'UNIT VALUES'!$D$41)+(Q1241*'UNIT VALUES'!$D$42)+(R1241*'UNIT VALUES'!$D$43),IF(C1241="66",(Q1241*'UNIT VALUES'!$D$31)+(T1241*'UNIT VALUES'!$D$33)+(R1241*'UNIT VALUES'!$D$34),(Q1241*'UNIT VALUES'!$D$31)+(T1241*'UNIT VALUES'!$D$32)+(R1241*'UNIT VALUES'!$D$34)))</f>
        <v>667586.5105907683</v>
      </c>
      <c r="W1241" s="25">
        <f t="shared" si="39"/>
        <v>667587</v>
      </c>
      <c r="X1241" s="30">
        <f>ROUND(IF(C1241="22", W1241*'UNIT VALUES'!$D$44, W1241*'UNIT VALUES'!$D$36), 0)</f>
        <v>583605</v>
      </c>
      <c r="Y1241" s="168">
        <f>ROUND(IF(C1241="22", IF(U1241&gt;V1241,O1241*'UNIT VALUES'!$D$38*'UNIT VALUES'!$D$44,O1241*'UNIT VALUES'!$D$41*'UNIT VALUES'!$D$44),IF(U1241&gt;V1241, O1241*'UNIT VALUES'!$D$28*'UNIT VALUES'!$D$36,0)), 0)</f>
        <v>0</v>
      </c>
      <c r="Z1241" s="168">
        <f>ROUND(IF(C1241="22", IF(U1241&gt;V1241,Q1241*'UNIT VALUES'!$D$39*'UNIT VALUES'!$D$44,Q1241*'UNIT VALUES'!$D$42*'UNIT VALUES'!$D$44), IF(U1241&gt;V1241, Q1241*'UNIT VALUES'!$D$29*'UNIT VALUES'!$D$36, Q1241*'UNIT VALUES'!$D$31*'UNIT VALUES'!$D$36)),0)</f>
        <v>92233</v>
      </c>
      <c r="AA1241" s="168">
        <f>ROUND(IF(C1241="22", IF(U1241&gt;V1241,0,R1241*'UNIT VALUES'!$D$43*'UNIT VALUES'!$D$44),IF(CALCS!U1241&gt;CALCS!V1241,0,CALCS!R1241*'UNIT VALUES'!$D$34*'UNIT VALUES'!$D$36)), 0)</f>
        <v>329715</v>
      </c>
      <c r="AB1241" s="168">
        <f>ROUND(IF(C1241="22",IF(U1241&gt;V1241,S1241*'UNIT VALUES'!$D$40*'UNIT VALUES'!$D$44,0),IF(U1241&gt;V1241,S1241*'UNIT VALUES'!$D$30*'UNIT VALUES'!$D$36)), 0)</f>
        <v>0</v>
      </c>
      <c r="AC1241" s="168">
        <f>ROUND(IF(U1241&gt;V1241,0,IF(T1241&gt;1, IF(C1241="66", T1241*'UNIT VALUES'!$D$33*'UNIT VALUES'!$D$36,T1241*'UNIT VALUES'!$D$32*'UNIT VALUES'!$D$36),0)),0)</f>
        <v>161656</v>
      </c>
      <c r="AD1241" t="str">
        <f t="shared" si="40"/>
        <v>556980</v>
      </c>
    </row>
    <row r="1242" spans="1:30" x14ac:dyDescent="0.25">
      <c r="A1242" s="176" t="s">
        <v>7019</v>
      </c>
      <c r="B1242" s="176" t="s">
        <v>3160</v>
      </c>
      <c r="C1242" s="176" t="s">
        <v>47</v>
      </c>
      <c r="D1242" s="176" t="s">
        <v>48</v>
      </c>
      <c r="E1242" s="176" t="s">
        <v>3161</v>
      </c>
      <c r="F1242" s="176" t="s">
        <v>3219</v>
      </c>
      <c r="G1242" s="176" t="s">
        <v>768</v>
      </c>
      <c r="H1242" s="176" t="s">
        <v>23</v>
      </c>
      <c r="I1242" s="176" t="s">
        <v>3220</v>
      </c>
      <c r="J1242" s="176" t="s">
        <v>3194</v>
      </c>
      <c r="K1242" s="176" t="s">
        <v>3356</v>
      </c>
      <c r="L1242" s="176" t="s">
        <v>7020</v>
      </c>
      <c r="M1242" s="177">
        <v>51308</v>
      </c>
      <c r="N1242" s="177">
        <v>51308</v>
      </c>
      <c r="O1242" s="177">
        <v>47945</v>
      </c>
      <c r="P1242" s="177">
        <v>0</v>
      </c>
      <c r="Q1242" s="177">
        <v>2995</v>
      </c>
      <c r="R1242" s="177">
        <v>6567</v>
      </c>
      <c r="S1242" s="177">
        <v>128</v>
      </c>
      <c r="T1242" s="24">
        <f>IF(P1242&gt;0, ROUND(IF(IF(OR(C1242="51", C1242="52", C1242="66"), (L1242*'UNIT VALUES'!$C$26)-CALCS!P1242,0)&gt;0, IF(OR(C1242="51", C1242="52", C1242="66"), (L1242*'UNIT VALUES'!$C$26)-CALCS!P1242,0), 0), 0), ROUND(IF(IF(OR(C1242="51", C1242="52", C1242="66"), (L1242*'UNIT VALUES'!$C$26)-CALCS!O1242,0)&gt;0, IF(OR(C1242="51", C1242="52", C1242="66"), (L1242*'UNIT VALUES'!$C$26)-CALCS!O1242,0), 0), 0))</f>
        <v>41982</v>
      </c>
      <c r="U1242" s="25">
        <f>IF(C1242="22", (O1242*'UNIT VALUES'!$D$38)+(Q1242*'UNIT VALUES'!$D$39)+(S1242*'UNIT VALUES'!$D$40), (O1242*'UNIT VALUES'!$D$28)+(Q1242*'UNIT VALUES'!$D$29)+(S1242*'UNIT VALUES'!$D$30))</f>
        <v>204247.70419158583</v>
      </c>
      <c r="V1242" s="25">
        <f>IF(C1242="22",(O1242*'UNIT VALUES'!$D$41)+(Q1242*'UNIT VALUES'!$D$42)+(R1242*'UNIT VALUES'!$D$43),IF(C1242="66",(Q1242*'UNIT VALUES'!$D$31)+(T1242*'UNIT VALUES'!$D$33)+(R1242*'UNIT VALUES'!$D$34),(Q1242*'UNIT VALUES'!$D$31)+(T1242*'UNIT VALUES'!$D$32)+(R1242*'UNIT VALUES'!$D$34)))</f>
        <v>1117428.7448681332</v>
      </c>
      <c r="W1242" s="25">
        <f t="shared" ref="W1242" si="41">ROUND(IF(U1242&gt;V1242,U1242,V1242), 0)</f>
        <v>1117429</v>
      </c>
      <c r="X1242" s="30">
        <f>ROUND(IF(C1242="22", W1242*'UNIT VALUES'!$D$44, W1242*'UNIT VALUES'!$D$36), 0)</f>
        <v>976857</v>
      </c>
      <c r="Y1242" s="168">
        <f>ROUND(IF(C1242="22", IF(U1242&gt;V1242,O1242*'UNIT VALUES'!$D$38*'UNIT VALUES'!$D$44,O1242*'UNIT VALUES'!$D$41*'UNIT VALUES'!$D$44),IF(U1242&gt;V1242, O1242*'UNIT VALUES'!$D$28*'UNIT VALUES'!$D$36,0)), 0)</f>
        <v>0</v>
      </c>
      <c r="Z1242" s="168">
        <f>ROUND(IF(C1242="22", IF(U1242&gt;V1242,Q1242*'UNIT VALUES'!$D$39*'UNIT VALUES'!$D$44,Q1242*'UNIT VALUES'!$D$42*'UNIT VALUES'!$D$44), IF(U1242&gt;V1242, Q1242*'UNIT VALUES'!$D$29*'UNIT VALUES'!$D$36, Q1242*'UNIT VALUES'!$D$31*'UNIT VALUES'!$D$36)),0)</f>
        <v>43868</v>
      </c>
      <c r="AA1242" s="168">
        <f>ROUND(IF(C1242="22", IF(U1242&gt;V1242,0,R1242*'UNIT VALUES'!$D$43*'UNIT VALUES'!$D$44),IF(CALCS!U1242&gt;CALCS!V1242,0,CALCS!R1242*'UNIT VALUES'!$D$34*'UNIT VALUES'!$D$36)), 0)</f>
        <v>469990</v>
      </c>
      <c r="AB1242" s="168">
        <f>ROUND(IF(C1242="22",IF(U1242&gt;V1242,S1242*'UNIT VALUES'!$D$40*'UNIT VALUES'!$D$44,0),IF(U1242&gt;V1242,S1242*'UNIT VALUES'!$D$30*'UNIT VALUES'!$D$36)), 0)</f>
        <v>0</v>
      </c>
      <c r="AC1242" s="168">
        <f>ROUND(IF(U1242&gt;V1242,0,IF(T1242&gt;1, IF(C1242="66", T1242*'UNIT VALUES'!$D$33*'UNIT VALUES'!$D$36,T1242*'UNIT VALUES'!$D$32*'UNIT VALUES'!$D$36),0)),0)</f>
        <v>462999</v>
      </c>
      <c r="AD1242" t="str">
        <f t="shared" si="40"/>
        <v>557008</v>
      </c>
    </row>
    <row r="1243" spans="1:30" x14ac:dyDescent="0.25">
      <c r="A1243" s="176" t="s">
        <v>7021</v>
      </c>
      <c r="B1243" s="176" t="s">
        <v>3160</v>
      </c>
      <c r="C1243" s="176" t="s">
        <v>27</v>
      </c>
      <c r="D1243" s="176" t="s">
        <v>28</v>
      </c>
      <c r="E1243" s="176" t="s">
        <v>3161</v>
      </c>
      <c r="F1243" s="176" t="s">
        <v>3222</v>
      </c>
      <c r="G1243" s="176" t="s">
        <v>768</v>
      </c>
      <c r="H1243" s="176" t="s">
        <v>23</v>
      </c>
      <c r="I1243" s="176" t="s">
        <v>3223</v>
      </c>
      <c r="J1243" s="176" t="s">
        <v>3194</v>
      </c>
      <c r="K1243" s="176" t="s">
        <v>3356</v>
      </c>
      <c r="L1243" s="176" t="s">
        <v>7022</v>
      </c>
      <c r="M1243" s="177">
        <v>63982</v>
      </c>
      <c r="N1243" s="177">
        <v>63982</v>
      </c>
      <c r="O1243" s="177">
        <v>60087</v>
      </c>
      <c r="P1243" s="177">
        <v>0</v>
      </c>
      <c r="Q1243" s="177">
        <v>8587</v>
      </c>
      <c r="R1243" s="177">
        <v>8447</v>
      </c>
      <c r="S1243" s="177">
        <v>360</v>
      </c>
      <c r="T1243" s="24">
        <f>IF(P1243&gt;0, ROUND(IF(IF(OR(C1243="51", C1243="52", C1243="66"), (L1243*'UNIT VALUES'!$C$26)-CALCS!P1243,0)&gt;0, IF(OR(C1243="51", C1243="52", C1243="66"), (L1243*'UNIT VALUES'!$C$26)-CALCS!P1243,0), 0), 0), ROUND(IF(IF(OR(C1243="51", C1243="52", C1243="66"), (L1243*'UNIT VALUES'!$C$26)-CALCS!O1243,0)&gt;0, IF(OR(C1243="51", C1243="52", C1243="66"), (L1243*'UNIT VALUES'!$C$26)-CALCS!O1243,0), 0), 0))</f>
        <v>47587</v>
      </c>
      <c r="U1243" s="25">
        <f>IF(C1243="22", (O1243*'UNIT VALUES'!$D$38)+(Q1243*'UNIT VALUES'!$D$39)+(S1243*'UNIT VALUES'!$D$40), (O1243*'UNIT VALUES'!$D$28)+(Q1243*'UNIT VALUES'!$D$29)+(S1243*'UNIT VALUES'!$D$30))</f>
        <v>423530.43744427641</v>
      </c>
      <c r="V1243" s="25">
        <f>IF(C1243="22",(O1243*'UNIT VALUES'!$D$41)+(Q1243*'UNIT VALUES'!$D$42)+(R1243*'UNIT VALUES'!$D$43),IF(C1243="66",(Q1243*'UNIT VALUES'!$D$31)+(T1243*'UNIT VALUES'!$D$33)+(R1243*'UNIT VALUES'!$D$34),(Q1243*'UNIT VALUES'!$D$31)+(T1243*'UNIT VALUES'!$D$32)+(R1243*'UNIT VALUES'!$D$34)))</f>
        <v>1435742.6163148023</v>
      </c>
      <c r="W1243" s="25">
        <f t="shared" ref="W1243:W1251" si="42">ROUND(IF(U1243&gt;V1243,U1243,V1243), 0)</f>
        <v>1435743</v>
      </c>
      <c r="X1243" s="30">
        <f>ROUND(IF(C1243="22", W1243*'UNIT VALUES'!$D$44, W1243*'UNIT VALUES'!$D$36), 0)</f>
        <v>1255127</v>
      </c>
      <c r="Y1243" s="168">
        <f>ROUND(IF(C1243="22", IF(U1243&gt;V1243,O1243*'UNIT VALUES'!$D$38*'UNIT VALUES'!$D$44,O1243*'UNIT VALUES'!$D$41*'UNIT VALUES'!$D$44),IF(U1243&gt;V1243, O1243*'UNIT VALUES'!$D$28*'UNIT VALUES'!$D$36,0)), 0)</f>
        <v>0</v>
      </c>
      <c r="Z1243" s="168">
        <f>ROUND(IF(C1243="22", IF(U1243&gt;V1243,Q1243*'UNIT VALUES'!$D$39*'UNIT VALUES'!$D$44,Q1243*'UNIT VALUES'!$D$42*'UNIT VALUES'!$D$44), IF(U1243&gt;V1243, Q1243*'UNIT VALUES'!$D$29*'UNIT VALUES'!$D$36, Q1243*'UNIT VALUES'!$D$31*'UNIT VALUES'!$D$36)),0)</f>
        <v>125775</v>
      </c>
      <c r="AA1243" s="168">
        <f>ROUND(IF(C1243="22", IF(U1243&gt;V1243,0,R1243*'UNIT VALUES'!$D$43*'UNIT VALUES'!$D$44),IF(CALCS!U1243&gt;CALCS!V1243,0,CALCS!R1243*'UNIT VALUES'!$D$34*'UNIT VALUES'!$D$36)), 0)</f>
        <v>604538</v>
      </c>
      <c r="AB1243" s="168">
        <f>ROUND(IF(C1243="22",IF(U1243&gt;V1243,S1243*'UNIT VALUES'!$D$40*'UNIT VALUES'!$D$44,0),IF(U1243&gt;V1243,S1243*'UNIT VALUES'!$D$30*'UNIT VALUES'!$D$36)), 0)</f>
        <v>0</v>
      </c>
      <c r="AC1243" s="168">
        <f>ROUND(IF(U1243&gt;V1243,0,IF(T1243&gt;1, IF(C1243="66", T1243*'UNIT VALUES'!$D$33*'UNIT VALUES'!$D$36,T1243*'UNIT VALUES'!$D$32*'UNIT VALUES'!$D$36),0)),0)</f>
        <v>524814</v>
      </c>
      <c r="AD1243" t="str">
        <f t="shared" si="40"/>
        <v>557056</v>
      </c>
    </row>
    <row r="1244" spans="1:30" x14ac:dyDescent="0.25">
      <c r="A1244" s="176" t="s">
        <v>7023</v>
      </c>
      <c r="B1244" s="176" t="s">
        <v>3160</v>
      </c>
      <c r="C1244" s="176" t="s">
        <v>99</v>
      </c>
      <c r="D1244" s="176" t="s">
        <v>100</v>
      </c>
      <c r="E1244" s="176" t="s">
        <v>3161</v>
      </c>
      <c r="F1244" s="176" t="s">
        <v>1735</v>
      </c>
      <c r="G1244" s="176" t="s">
        <v>196</v>
      </c>
      <c r="H1244" s="176" t="s">
        <v>23</v>
      </c>
      <c r="I1244" s="176" t="s">
        <v>23</v>
      </c>
      <c r="J1244" s="176" t="s">
        <v>3191</v>
      </c>
      <c r="K1244" s="176" t="s">
        <v>3356</v>
      </c>
      <c r="L1244" s="176" t="s">
        <v>7024</v>
      </c>
      <c r="M1244" s="177">
        <v>0</v>
      </c>
      <c r="N1244" s="177">
        <v>0</v>
      </c>
      <c r="O1244" s="177">
        <v>261749</v>
      </c>
      <c r="P1244" s="177">
        <v>0</v>
      </c>
      <c r="Q1244" s="177">
        <v>19119</v>
      </c>
      <c r="R1244" s="177">
        <v>11552</v>
      </c>
      <c r="S1244" s="177">
        <v>1402</v>
      </c>
      <c r="T1244" s="24">
        <f>IF(P1244&gt;0, ROUND(IF(IF(OR(C1244="51", C1244="52", C1244="66"), (L1244*'UNIT VALUES'!$C$26)-CALCS!P1244,0)&gt;0, IF(OR(C1244="51", C1244="52", C1244="66"), (L1244*'UNIT VALUES'!$C$26)-CALCS!P1244,0), 0), 0), ROUND(IF(IF(OR(C1244="51", C1244="52", C1244="66"), (L1244*'UNIT VALUES'!$C$26)-CALCS!O1244,0)&gt;0, IF(OR(C1244="51", C1244="52", C1244="66"), (L1244*'UNIT VALUES'!$C$26)-CALCS!O1244,0), 0), 0))</f>
        <v>0</v>
      </c>
      <c r="U1244" s="25">
        <f>IF(C1244="22", (O1244*'UNIT VALUES'!$D$38)+(Q1244*'UNIT VALUES'!$D$39)+(S1244*'UNIT VALUES'!$D$40), (O1244*'UNIT VALUES'!$D$28)+(Q1244*'UNIT VALUES'!$D$29)+(S1244*'UNIT VALUES'!$D$30))</f>
        <v>1307161.3057957143</v>
      </c>
      <c r="V1244" s="25">
        <f>IF(C1244="22",(O1244*'UNIT VALUES'!$D$41)+(Q1244*'UNIT VALUES'!$D$42)+(R1244*'UNIT VALUES'!$D$43),IF(C1244="66",(Q1244*'UNIT VALUES'!$D$31)+(T1244*'UNIT VALUES'!$D$33)+(R1244*'UNIT VALUES'!$D$34),(Q1244*'UNIT VALUES'!$D$31)+(T1244*'UNIT VALUES'!$D$32)+(R1244*'UNIT VALUES'!$D$34)))</f>
        <v>1266066.9651023722</v>
      </c>
      <c r="W1244" s="25">
        <f t="shared" si="42"/>
        <v>1307161</v>
      </c>
      <c r="X1244" s="30">
        <f>ROUND(IF(C1244="22", W1244*'UNIT VALUES'!$D$44, W1244*'UNIT VALUES'!$D$36), 0)</f>
        <v>1142721</v>
      </c>
      <c r="Y1244" s="168">
        <f>ROUND(IF(C1244="22", IF(U1244&gt;V1244,O1244*'UNIT VALUES'!$D$38*'UNIT VALUES'!$D$44,O1244*'UNIT VALUES'!$D$41*'UNIT VALUES'!$D$44),IF(U1244&gt;V1244, O1244*'UNIT VALUES'!$D$28*'UNIT VALUES'!$D$36,0)), 0)</f>
        <v>475906</v>
      </c>
      <c r="Z1244" s="168">
        <f>ROUND(IF(C1244="22", IF(U1244&gt;V1244,Q1244*'UNIT VALUES'!$D$39*'UNIT VALUES'!$D$44,Q1244*'UNIT VALUES'!$D$42*'UNIT VALUES'!$D$44), IF(U1244&gt;V1244, Q1244*'UNIT VALUES'!$D$29*'UNIT VALUES'!$D$36, Q1244*'UNIT VALUES'!$D$31*'UNIT VALUES'!$D$36)),0)</f>
        <v>466731</v>
      </c>
      <c r="AA1244" s="168">
        <f>ROUND(IF(C1244="22", IF(U1244&gt;V1244,0,R1244*'UNIT VALUES'!$D$43*'UNIT VALUES'!$D$44),IF(CALCS!U1244&gt;CALCS!V1244,0,CALCS!R1244*'UNIT VALUES'!$D$34*'UNIT VALUES'!$D$36)), 0)</f>
        <v>0</v>
      </c>
      <c r="AB1244" s="168">
        <f>ROUND(IF(C1244="22",IF(U1244&gt;V1244,S1244*'UNIT VALUES'!$D$40*'UNIT VALUES'!$D$44,0),IF(U1244&gt;V1244,S1244*'UNIT VALUES'!$D$30*'UNIT VALUES'!$D$36)), 0)</f>
        <v>200084</v>
      </c>
      <c r="AC1244" s="168">
        <f>ROUND(IF(U1244&gt;V1244,0,IF(T1244&gt;1, IF(C1244="66", T1244*'UNIT VALUES'!$D$33*'UNIT VALUES'!$D$36,T1244*'UNIT VALUES'!$D$32*'UNIT VALUES'!$D$36),0)),0)</f>
        <v>0</v>
      </c>
      <c r="AD1244" t="str">
        <f t="shared" si="40"/>
        <v>559025</v>
      </c>
    </row>
    <row r="1245" spans="1:30" x14ac:dyDescent="0.25">
      <c r="A1245" s="176" t="s">
        <v>7025</v>
      </c>
      <c r="B1245" s="176" t="s">
        <v>3160</v>
      </c>
      <c r="C1245" s="176" t="s">
        <v>99</v>
      </c>
      <c r="D1245" s="176" t="s">
        <v>100</v>
      </c>
      <c r="E1245" s="176" t="s">
        <v>3161</v>
      </c>
      <c r="F1245" s="176" t="s">
        <v>767</v>
      </c>
      <c r="G1245" s="176" t="s">
        <v>768</v>
      </c>
      <c r="H1245" s="176" t="s">
        <v>23</v>
      </c>
      <c r="I1245" s="176" t="s">
        <v>23</v>
      </c>
      <c r="J1245" s="176" t="s">
        <v>3194</v>
      </c>
      <c r="K1245" s="176" t="s">
        <v>3356</v>
      </c>
      <c r="L1245" s="176" t="s">
        <v>7026</v>
      </c>
      <c r="M1245" s="177">
        <v>211902</v>
      </c>
      <c r="N1245" s="177">
        <v>211958</v>
      </c>
      <c r="O1245" s="177">
        <v>246866</v>
      </c>
      <c r="P1245" s="177">
        <v>0</v>
      </c>
      <c r="Q1245" s="177">
        <v>21850</v>
      </c>
      <c r="R1245" s="177">
        <v>15279</v>
      </c>
      <c r="S1245" s="177">
        <v>1418</v>
      </c>
      <c r="T1245" s="24">
        <f>IF(P1245&gt;0, ROUND(IF(IF(OR(C1245="51", C1245="52", C1245="66"), (L1245*'UNIT VALUES'!$C$26)-CALCS!P1245,0)&gt;0, IF(OR(C1245="51", C1245="52", C1245="66"), (L1245*'UNIT VALUES'!$C$26)-CALCS!P1245,0), 0), 0), ROUND(IF(IF(OR(C1245="51", C1245="52", C1245="66"), (L1245*'UNIT VALUES'!$C$26)-CALCS!O1245,0)&gt;0, IF(OR(C1245="51", C1245="52", C1245="66"), (L1245*'UNIT VALUES'!$C$26)-CALCS!O1245,0), 0), 0))</f>
        <v>19303</v>
      </c>
      <c r="U1245" s="25">
        <f>IF(C1245="22", (O1245*'UNIT VALUES'!$D$38)+(Q1245*'UNIT VALUES'!$D$39)+(S1245*'UNIT VALUES'!$D$40), (O1245*'UNIT VALUES'!$D$28)+(Q1245*'UNIT VALUES'!$D$29)+(S1245*'UNIT VALUES'!$D$30))</f>
        <v>1355082.0648135021</v>
      </c>
      <c r="V1245" s="25">
        <f>IF(C1245="22",(O1245*'UNIT VALUES'!$D$41)+(Q1245*'UNIT VALUES'!$D$42)+(R1245*'UNIT VALUES'!$D$43),IF(C1245="66",(Q1245*'UNIT VALUES'!$D$31)+(T1245*'UNIT VALUES'!$D$33)+(R1245*'UNIT VALUES'!$D$34),(Q1245*'UNIT VALUES'!$D$31)+(T1245*'UNIT VALUES'!$D$32)+(R1245*'UNIT VALUES'!$D$34)))</f>
        <v>1837636.3417604621</v>
      </c>
      <c r="W1245" s="25">
        <f t="shared" si="42"/>
        <v>1837636</v>
      </c>
      <c r="X1245" s="30">
        <f>ROUND(IF(C1245="22", W1245*'UNIT VALUES'!$D$44, W1245*'UNIT VALUES'!$D$36), 0)</f>
        <v>1606462</v>
      </c>
      <c r="Y1245" s="168">
        <f>ROUND(IF(C1245="22", IF(U1245&gt;V1245,O1245*'UNIT VALUES'!$D$38*'UNIT VALUES'!$D$44,O1245*'UNIT VALUES'!$D$41*'UNIT VALUES'!$D$44),IF(U1245&gt;V1245, O1245*'UNIT VALUES'!$D$28*'UNIT VALUES'!$D$36,0)), 0)</f>
        <v>0</v>
      </c>
      <c r="Z1245" s="168">
        <f>ROUND(IF(C1245="22", IF(U1245&gt;V1245,Q1245*'UNIT VALUES'!$D$39*'UNIT VALUES'!$D$44,Q1245*'UNIT VALUES'!$D$42*'UNIT VALUES'!$D$44), IF(U1245&gt;V1245, Q1245*'UNIT VALUES'!$D$29*'UNIT VALUES'!$D$36, Q1245*'UNIT VALUES'!$D$31*'UNIT VALUES'!$D$36)),0)</f>
        <v>320040</v>
      </c>
      <c r="AA1245" s="168">
        <f>ROUND(IF(C1245="22", IF(U1245&gt;V1245,0,R1245*'UNIT VALUES'!$D$43*'UNIT VALUES'!$D$44),IF(CALCS!U1245&gt;CALCS!V1245,0,CALCS!R1245*'UNIT VALUES'!$D$34*'UNIT VALUES'!$D$36)), 0)</f>
        <v>1093493</v>
      </c>
      <c r="AB1245" s="168">
        <f>ROUND(IF(C1245="22",IF(U1245&gt;V1245,S1245*'UNIT VALUES'!$D$40*'UNIT VALUES'!$D$44,0),IF(U1245&gt;V1245,S1245*'UNIT VALUES'!$D$30*'UNIT VALUES'!$D$36)), 0)</f>
        <v>0</v>
      </c>
      <c r="AC1245" s="168">
        <f>ROUND(IF(U1245&gt;V1245,0,IF(T1245&gt;1, IF(C1245="66", T1245*'UNIT VALUES'!$D$33*'UNIT VALUES'!$D$36,T1245*'UNIT VALUES'!$D$32*'UNIT VALUES'!$D$36),0)),0)</f>
        <v>192930</v>
      </c>
      <c r="AD1245" t="str">
        <f t="shared" si="40"/>
        <v>559079</v>
      </c>
    </row>
    <row r="1246" spans="1:30" x14ac:dyDescent="0.25">
      <c r="A1246" s="176" t="s">
        <v>7027</v>
      </c>
      <c r="B1246" s="176" t="s">
        <v>3160</v>
      </c>
      <c r="C1246" s="176" t="s">
        <v>99</v>
      </c>
      <c r="D1246" s="176" t="s">
        <v>100</v>
      </c>
      <c r="E1246" s="176" t="s">
        <v>3161</v>
      </c>
      <c r="F1246" s="176" t="s">
        <v>2641</v>
      </c>
      <c r="G1246" s="176" t="s">
        <v>2044</v>
      </c>
      <c r="H1246" s="176" t="s">
        <v>23</v>
      </c>
      <c r="I1246" s="176" t="s">
        <v>23</v>
      </c>
      <c r="J1246" s="176" t="s">
        <v>3194</v>
      </c>
      <c r="K1246" s="176" t="s">
        <v>3356</v>
      </c>
      <c r="L1246" s="176" t="s">
        <v>7028</v>
      </c>
      <c r="M1246" s="177">
        <v>224145</v>
      </c>
      <c r="N1246" s="177">
        <v>224314</v>
      </c>
      <c r="O1246" s="177">
        <v>316821</v>
      </c>
      <c r="P1246" s="177">
        <v>0</v>
      </c>
      <c r="Q1246" s="177">
        <v>12078</v>
      </c>
      <c r="R1246" s="177">
        <v>9531</v>
      </c>
      <c r="S1246" s="177">
        <v>936</v>
      </c>
      <c r="T1246" s="24">
        <f>IF(P1246&gt;0, ROUND(IF(IF(OR(C1246="51", C1246="52", C1246="66"), (L1246*'UNIT VALUES'!$C$26)-CALCS!P1246,0)&gt;0, IF(OR(C1246="51", C1246="52", C1246="66"), (L1246*'UNIT VALUES'!$C$26)-CALCS!P1246,0), 0), 0), ROUND(IF(IF(OR(C1246="51", C1246="52", C1246="66"), (L1246*'UNIT VALUES'!$C$26)-CALCS!O1246,0)&gt;0, IF(OR(C1246="51", C1246="52", C1246="66"), (L1246*'UNIT VALUES'!$C$26)-CALCS!O1246,0), 0), 0))</f>
        <v>0</v>
      </c>
      <c r="U1246" s="25">
        <f>IF(C1246="22", (O1246*'UNIT VALUES'!$D$38)+(Q1246*'UNIT VALUES'!$D$39)+(S1246*'UNIT VALUES'!$D$40), (O1246*'UNIT VALUES'!$D$28)+(Q1246*'UNIT VALUES'!$D$29)+(S1246*'UNIT VALUES'!$D$30))</f>
        <v>1149007.9201813675</v>
      </c>
      <c r="V1246" s="25">
        <f>IF(C1246="22",(O1246*'UNIT VALUES'!$D$41)+(Q1246*'UNIT VALUES'!$D$42)+(R1246*'UNIT VALUES'!$D$43),IF(C1246="66",(Q1246*'UNIT VALUES'!$D$31)+(T1246*'UNIT VALUES'!$D$33)+(R1246*'UNIT VALUES'!$D$34),(Q1246*'UNIT VALUES'!$D$31)+(T1246*'UNIT VALUES'!$D$32)+(R1246*'UNIT VALUES'!$D$34)))</f>
        <v>982642.10120450601</v>
      </c>
      <c r="W1246" s="25">
        <f t="shared" si="42"/>
        <v>1149008</v>
      </c>
      <c r="X1246" s="30">
        <f>ROUND(IF(C1246="22", W1246*'UNIT VALUES'!$D$44, W1246*'UNIT VALUES'!$D$36), 0)</f>
        <v>1004463</v>
      </c>
      <c r="Y1246" s="168">
        <f>ROUND(IF(C1246="22", IF(U1246&gt;V1246,O1246*'UNIT VALUES'!$D$38*'UNIT VALUES'!$D$44,O1246*'UNIT VALUES'!$D$41*'UNIT VALUES'!$D$44),IF(U1246&gt;V1246, O1246*'UNIT VALUES'!$D$28*'UNIT VALUES'!$D$36,0)), 0)</f>
        <v>576037</v>
      </c>
      <c r="Z1246" s="168">
        <f>ROUND(IF(C1246="22", IF(U1246&gt;V1246,Q1246*'UNIT VALUES'!$D$39*'UNIT VALUES'!$D$44,Q1246*'UNIT VALUES'!$D$42*'UNIT VALUES'!$D$44), IF(U1246&gt;V1246, Q1246*'UNIT VALUES'!$D$29*'UNIT VALUES'!$D$36, Q1246*'UNIT VALUES'!$D$31*'UNIT VALUES'!$D$36)),0)</f>
        <v>294847</v>
      </c>
      <c r="AA1246" s="168">
        <f>ROUND(IF(C1246="22", IF(U1246&gt;V1246,0,R1246*'UNIT VALUES'!$D$43*'UNIT VALUES'!$D$44),IF(CALCS!U1246&gt;CALCS!V1246,0,CALCS!R1246*'UNIT VALUES'!$D$34*'UNIT VALUES'!$D$36)), 0)</f>
        <v>0</v>
      </c>
      <c r="AB1246" s="168">
        <f>ROUND(IF(C1246="22",IF(U1246&gt;V1246,S1246*'UNIT VALUES'!$D$40*'UNIT VALUES'!$D$44,0),IF(U1246&gt;V1246,S1246*'UNIT VALUES'!$D$30*'UNIT VALUES'!$D$36)), 0)</f>
        <v>133579</v>
      </c>
      <c r="AC1246" s="168">
        <f>ROUND(IF(U1246&gt;V1246,0,IF(T1246&gt;1, IF(C1246="66", T1246*'UNIT VALUES'!$D$33*'UNIT VALUES'!$D$36,T1246*'UNIT VALUES'!$D$32*'UNIT VALUES'!$D$36),0)),0)</f>
        <v>0</v>
      </c>
      <c r="AD1246" t="str">
        <f t="shared" si="40"/>
        <v>559133</v>
      </c>
    </row>
    <row r="1247" spans="1:30" x14ac:dyDescent="0.25">
      <c r="A1247" s="176" t="s">
        <v>7029</v>
      </c>
      <c r="B1247" s="176" t="s">
        <v>3228</v>
      </c>
      <c r="C1247" s="176" t="s">
        <v>19</v>
      </c>
      <c r="D1247" s="176" t="s">
        <v>20</v>
      </c>
      <c r="E1247" s="176" t="s">
        <v>3229</v>
      </c>
      <c r="F1247" s="176" t="s">
        <v>4738</v>
      </c>
      <c r="G1247" s="176" t="s">
        <v>22</v>
      </c>
      <c r="H1247" s="176" t="s">
        <v>23</v>
      </c>
      <c r="I1247" s="176" t="s">
        <v>23</v>
      </c>
      <c r="J1247" s="176" t="s">
        <v>24</v>
      </c>
      <c r="K1247" s="176" t="s">
        <v>3349</v>
      </c>
      <c r="L1247" s="176" t="s">
        <v>4789</v>
      </c>
      <c r="M1247" s="177">
        <v>1950183</v>
      </c>
      <c r="N1247" s="177">
        <v>1949644</v>
      </c>
      <c r="O1247" s="177">
        <v>1580913</v>
      </c>
      <c r="P1247" s="177">
        <v>0</v>
      </c>
      <c r="Q1247" s="177">
        <v>266650</v>
      </c>
      <c r="R1247" s="177">
        <v>110542</v>
      </c>
      <c r="S1247" s="177">
        <v>8640</v>
      </c>
      <c r="T1247" s="24">
        <f>IF(P1247&gt;0, ROUND(IF(IF(OR(C1247="51", C1247="52", C1247="66"), (L1247*'UNIT VALUES'!$C$26)-CALCS!P1247,0)&gt;0, IF(OR(C1247="51", C1247="52", C1247="66"), (L1247*'UNIT VALUES'!$C$26)-CALCS!P1247,0), 0), 0), ROUND(IF(IF(OR(C1247="51", C1247="52", C1247="66"), (L1247*'UNIT VALUES'!$C$26)-CALCS!O1247,0)&gt;0, IF(OR(C1247="51", C1247="52", C1247="66"), (L1247*'UNIT VALUES'!$C$26)-CALCS!O1247,0), 0), 0))</f>
        <v>0</v>
      </c>
      <c r="U1247" s="25">
        <f>IF(C1247="22", (O1247*'UNIT VALUES'!$D$38)+(Q1247*'UNIT VALUES'!$D$39)+(S1247*'UNIT VALUES'!$D$40), (O1247*'UNIT VALUES'!$D$28)+(Q1247*'UNIT VALUES'!$D$29)+(S1247*'UNIT VALUES'!$D$30))</f>
        <v>14119281.525416816</v>
      </c>
      <c r="V1247" s="25">
        <f>IF(C1247="22",(O1247*'UNIT VALUES'!$D$41)+(Q1247*'UNIT VALUES'!$D$42)+(R1247*'UNIT VALUES'!$D$43),IF(C1247="66",(Q1247*'UNIT VALUES'!$D$31)+(T1247*'UNIT VALUES'!$D$33)+(R1247*'UNIT VALUES'!$D$34),(Q1247*'UNIT VALUES'!$D$31)+(T1247*'UNIT VALUES'!$D$32)+(R1247*'UNIT VALUES'!$D$34)))</f>
        <v>16314233.995429801</v>
      </c>
      <c r="W1247" s="25">
        <f t="shared" si="42"/>
        <v>16314234</v>
      </c>
      <c r="X1247" s="30">
        <f>ROUND(IF(C1247="22", W1247*'UNIT VALUES'!$D$44, W1247*'UNIT VALUES'!$D$36), 0)</f>
        <v>13572210</v>
      </c>
      <c r="Y1247" s="168">
        <f>ROUND(IF(C1247="22", IF(U1247&gt;V1247,O1247*'UNIT VALUES'!$D$38*'UNIT VALUES'!$D$44,O1247*'UNIT VALUES'!$D$41*'UNIT VALUES'!$D$44),IF(U1247&gt;V1247, O1247*'UNIT VALUES'!$D$28*'UNIT VALUES'!$D$36,0)), 0)</f>
        <v>2317497</v>
      </c>
      <c r="Z1247" s="168">
        <f>ROUND(IF(C1247="22", IF(U1247&gt;V1247,Q1247*'UNIT VALUES'!$D$39*'UNIT VALUES'!$D$44,Q1247*'UNIT VALUES'!$D$42*'UNIT VALUES'!$D$44), IF(U1247&gt;V1247, Q1247*'UNIT VALUES'!$D$29*'UNIT VALUES'!$D$36, Q1247*'UNIT VALUES'!$D$31*'UNIT VALUES'!$D$36)),0)</f>
        <v>4112787</v>
      </c>
      <c r="AA1247" s="168">
        <f>ROUND(IF(C1247="22", IF(U1247&gt;V1247,0,R1247*'UNIT VALUES'!$D$43*'UNIT VALUES'!$D$44),IF(CALCS!U1247&gt;CALCS!V1247,0,CALCS!R1247*'UNIT VALUES'!$D$34*'UNIT VALUES'!$D$36)), 0)</f>
        <v>7141925</v>
      </c>
      <c r="AB1247" s="168">
        <f>ROUND(IF(C1247="22",IF(U1247&gt;V1247,S1247*'UNIT VALUES'!$D$40*'UNIT VALUES'!$D$44,0),IF(U1247&gt;V1247,S1247*'UNIT VALUES'!$D$30*'UNIT VALUES'!$D$36)), 0)</f>
        <v>0</v>
      </c>
      <c r="AC1247" s="168">
        <f>ROUND(IF(U1247&gt;V1247,0,IF(T1247&gt;1, IF(C1247="66", T1247*'UNIT VALUES'!$D$33*'UNIT VALUES'!$D$36,T1247*'UNIT VALUES'!$D$32*'UNIT VALUES'!$D$36),0)),0)</f>
        <v>0</v>
      </c>
      <c r="AD1247" t="str">
        <f t="shared" si="40"/>
        <v>549999</v>
      </c>
    </row>
    <row r="1248" spans="1:30" x14ac:dyDescent="0.25">
      <c r="A1248" s="176" t="s">
        <v>7030</v>
      </c>
      <c r="B1248" s="176" t="s">
        <v>3228</v>
      </c>
      <c r="C1248" s="176" t="s">
        <v>27</v>
      </c>
      <c r="D1248" s="176" t="s">
        <v>28</v>
      </c>
      <c r="E1248" s="176" t="s">
        <v>3229</v>
      </c>
      <c r="F1248" s="176" t="s">
        <v>919</v>
      </c>
      <c r="G1248" s="176" t="s">
        <v>43</v>
      </c>
      <c r="H1248" s="176" t="s">
        <v>23</v>
      </c>
      <c r="I1248" s="176" t="s">
        <v>4679</v>
      </c>
      <c r="J1248" s="176" t="s">
        <v>4680</v>
      </c>
      <c r="K1248" s="176" t="s">
        <v>3349</v>
      </c>
      <c r="L1248" s="176" t="s">
        <v>7031</v>
      </c>
      <c r="M1248" s="177">
        <v>0</v>
      </c>
      <c r="N1248" s="177">
        <v>0</v>
      </c>
      <c r="O1248" s="177">
        <v>16972</v>
      </c>
      <c r="P1248" s="177">
        <v>0</v>
      </c>
      <c r="Q1248" s="177">
        <v>3690</v>
      </c>
      <c r="R1248" s="177">
        <v>1566</v>
      </c>
      <c r="S1248" s="177">
        <v>71</v>
      </c>
      <c r="T1248" s="24">
        <f>IF(P1248&gt;0, ROUND(IF(IF(OR(C1248="51", C1248="52", C1248="66"), (L1248*'UNIT VALUES'!$C$26)-CALCS!P1248,0)&gt;0, IF(OR(C1248="51", C1248="52", C1248="66"), (L1248*'UNIT VALUES'!$C$26)-CALCS!P1248,0), 0), 0), ROUND(IF(IF(OR(C1248="51", C1248="52", C1248="66"), (L1248*'UNIT VALUES'!$C$26)-CALCS!O1248,0)&gt;0, IF(OR(C1248="51", C1248="52", C1248="66"), (L1248*'UNIT VALUES'!$C$26)-CALCS!O1248,0), 0), 0))</f>
        <v>12479</v>
      </c>
      <c r="U1248" s="25">
        <f>IF(C1248="22", (O1248*'UNIT VALUES'!$D$38)+(Q1248*'UNIT VALUES'!$D$39)+(S1248*'UNIT VALUES'!$D$40), (O1248*'UNIT VALUES'!$D$28)+(Q1248*'UNIT VALUES'!$D$29)+(S1248*'UNIT VALUES'!$D$30))</f>
        <v>149932.01032992959</v>
      </c>
      <c r="V1248" s="25">
        <f>IF(C1248="22",(O1248*'UNIT VALUES'!$D$41)+(Q1248*'UNIT VALUES'!$D$42)+(R1248*'UNIT VALUES'!$D$43),IF(C1248="66",(Q1248*'UNIT VALUES'!$D$31)+(T1248*'UNIT VALUES'!$D$33)+(R1248*'UNIT VALUES'!$D$34),(Q1248*'UNIT VALUES'!$D$31)+(T1248*'UNIT VALUES'!$D$32)+(R1248*'UNIT VALUES'!$D$34)))</f>
        <v>347459.00867308991</v>
      </c>
      <c r="W1248" s="25">
        <f t="shared" si="42"/>
        <v>347459</v>
      </c>
      <c r="X1248" s="30">
        <f>ROUND(IF(C1248="22", W1248*'UNIT VALUES'!$D$44, W1248*'UNIT VALUES'!$D$36), 0)</f>
        <v>303749</v>
      </c>
      <c r="Y1248" s="168">
        <f>ROUND(IF(C1248="22", IF(U1248&gt;V1248,O1248*'UNIT VALUES'!$D$38*'UNIT VALUES'!$D$44,O1248*'UNIT VALUES'!$D$41*'UNIT VALUES'!$D$44),IF(U1248&gt;V1248, O1248*'UNIT VALUES'!$D$28*'UNIT VALUES'!$D$36,0)), 0)</f>
        <v>0</v>
      </c>
      <c r="Z1248" s="168">
        <f>ROUND(IF(C1248="22", IF(U1248&gt;V1248,Q1248*'UNIT VALUES'!$D$39*'UNIT VALUES'!$D$44,Q1248*'UNIT VALUES'!$D$42*'UNIT VALUES'!$D$44), IF(U1248&gt;V1248, Q1248*'UNIT VALUES'!$D$29*'UNIT VALUES'!$D$36, Q1248*'UNIT VALUES'!$D$31*'UNIT VALUES'!$D$36)),0)</f>
        <v>54048</v>
      </c>
      <c r="AA1248" s="168">
        <f>ROUND(IF(C1248="22", IF(U1248&gt;V1248,0,R1248*'UNIT VALUES'!$D$43*'UNIT VALUES'!$D$44),IF(CALCS!U1248&gt;CALCS!V1248,0,CALCS!R1248*'UNIT VALUES'!$D$34*'UNIT VALUES'!$D$36)), 0)</f>
        <v>112076</v>
      </c>
      <c r="AB1248" s="168">
        <f>ROUND(IF(C1248="22",IF(U1248&gt;V1248,S1248*'UNIT VALUES'!$D$40*'UNIT VALUES'!$D$44,0),IF(U1248&gt;V1248,S1248*'UNIT VALUES'!$D$30*'UNIT VALUES'!$D$36)), 0)</f>
        <v>0</v>
      </c>
      <c r="AC1248" s="168">
        <f>ROUND(IF(U1248&gt;V1248,0,IF(T1248&gt;1, IF(C1248="66", T1248*'UNIT VALUES'!$D$33*'UNIT VALUES'!$D$36,T1248*'UNIT VALUES'!$D$32*'UNIT VALUES'!$D$36),0)),0)</f>
        <v>137625</v>
      </c>
      <c r="AD1248" t="str">
        <f t="shared" si="40"/>
        <v>540090</v>
      </c>
    </row>
    <row r="1249" spans="1:30" x14ac:dyDescent="0.25">
      <c r="A1249" s="176" t="s">
        <v>6628</v>
      </c>
      <c r="B1249" s="176" t="s">
        <v>3228</v>
      </c>
      <c r="C1249" s="176" t="s">
        <v>27</v>
      </c>
      <c r="D1249" s="176" t="s">
        <v>28</v>
      </c>
      <c r="E1249" s="176" t="s">
        <v>3229</v>
      </c>
      <c r="F1249" s="176" t="s">
        <v>934</v>
      </c>
      <c r="G1249" s="176" t="s">
        <v>454</v>
      </c>
      <c r="H1249" s="176" t="s">
        <v>23</v>
      </c>
      <c r="I1249" s="176" t="s">
        <v>3230</v>
      </c>
      <c r="J1249" s="176" t="s">
        <v>3231</v>
      </c>
      <c r="K1249" s="176" t="s">
        <v>3349</v>
      </c>
      <c r="L1249" s="176" t="s">
        <v>7032</v>
      </c>
      <c r="M1249" s="177">
        <v>63968</v>
      </c>
      <c r="N1249" s="177">
        <v>63968</v>
      </c>
      <c r="O1249" s="177">
        <v>49138</v>
      </c>
      <c r="P1249" s="177">
        <v>0</v>
      </c>
      <c r="Q1249" s="177">
        <v>9576</v>
      </c>
      <c r="R1249" s="177">
        <v>5691</v>
      </c>
      <c r="S1249" s="177">
        <v>217</v>
      </c>
      <c r="T1249" s="24">
        <f>IF(P1249&gt;0, ROUND(IF(IF(OR(C1249="51", C1249="52", C1249="66"), (L1249*'UNIT VALUES'!$C$26)-CALCS!P1249,0)&gt;0, IF(OR(C1249="51", C1249="52", C1249="66"), (L1249*'UNIT VALUES'!$C$26)-CALCS!P1249,0), 0), 0), ROUND(IF(IF(OR(C1249="51", C1249="52", C1249="66"), (L1249*'UNIT VALUES'!$C$26)-CALCS!O1249,0)&gt;0, IF(OR(C1249="51", C1249="52", C1249="66"), (L1249*'UNIT VALUES'!$C$26)-CALCS!O1249,0), 0), 0))</f>
        <v>86402</v>
      </c>
      <c r="U1249" s="25">
        <f>IF(C1249="22", (O1249*'UNIT VALUES'!$D$38)+(Q1249*'UNIT VALUES'!$D$39)+(S1249*'UNIT VALUES'!$D$40), (O1249*'UNIT VALUES'!$D$28)+(Q1249*'UNIT VALUES'!$D$29)+(S1249*'UNIT VALUES'!$D$30))</f>
        <v>405031.42808290519</v>
      </c>
      <c r="V1249" s="25">
        <f>IF(C1249="22",(O1249*'UNIT VALUES'!$D$41)+(Q1249*'UNIT VALUES'!$D$42)+(R1249*'UNIT VALUES'!$D$43),IF(C1249="66",(Q1249*'UNIT VALUES'!$D$31)+(T1249*'UNIT VALUES'!$D$33)+(R1249*'UNIT VALUES'!$D$34),(Q1249*'UNIT VALUES'!$D$31)+(T1249*'UNIT VALUES'!$D$32)+(R1249*'UNIT VALUES'!$D$34)))</f>
        <v>1716359.5046410626</v>
      </c>
      <c r="W1249" s="25">
        <f t="shared" si="42"/>
        <v>1716360</v>
      </c>
      <c r="X1249" s="30">
        <f>ROUND(IF(C1249="22", W1249*'UNIT VALUES'!$D$44, W1249*'UNIT VALUES'!$D$36), 0)</f>
        <v>1500443</v>
      </c>
      <c r="Y1249" s="168">
        <f>ROUND(IF(C1249="22", IF(U1249&gt;V1249,O1249*'UNIT VALUES'!$D$38*'UNIT VALUES'!$D$44,O1249*'UNIT VALUES'!$D$41*'UNIT VALUES'!$D$44),IF(U1249&gt;V1249, O1249*'UNIT VALUES'!$D$28*'UNIT VALUES'!$D$36,0)), 0)</f>
        <v>0</v>
      </c>
      <c r="Z1249" s="168">
        <f>ROUND(IF(C1249="22", IF(U1249&gt;V1249,Q1249*'UNIT VALUES'!$D$39*'UNIT VALUES'!$D$44,Q1249*'UNIT VALUES'!$D$42*'UNIT VALUES'!$D$44), IF(U1249&gt;V1249, Q1249*'UNIT VALUES'!$D$29*'UNIT VALUES'!$D$36, Q1249*'UNIT VALUES'!$D$31*'UNIT VALUES'!$D$36)),0)</f>
        <v>140261</v>
      </c>
      <c r="AA1249" s="168">
        <f>ROUND(IF(C1249="22", IF(U1249&gt;V1249,0,R1249*'UNIT VALUES'!$D$43*'UNIT VALUES'!$D$44),IF(CALCS!U1249&gt;CALCS!V1249,0,CALCS!R1249*'UNIT VALUES'!$D$34*'UNIT VALUES'!$D$36)), 0)</f>
        <v>407296</v>
      </c>
      <c r="AB1249" s="168">
        <f>ROUND(IF(C1249="22",IF(U1249&gt;V1249,S1249*'UNIT VALUES'!$D$40*'UNIT VALUES'!$D$44,0),IF(U1249&gt;V1249,S1249*'UNIT VALUES'!$D$30*'UNIT VALUES'!$D$36)), 0)</f>
        <v>0</v>
      </c>
      <c r="AC1249" s="168">
        <f>ROUND(IF(U1249&gt;V1249,0,IF(T1249&gt;1, IF(C1249="66", T1249*'UNIT VALUES'!$D$33*'UNIT VALUES'!$D$36,T1249*'UNIT VALUES'!$D$32*'UNIT VALUES'!$D$36),0)),0)</f>
        <v>952886</v>
      </c>
      <c r="AD1249" t="str">
        <f t="shared" si="40"/>
        <v>540264</v>
      </c>
    </row>
    <row r="1250" spans="1:30" x14ac:dyDescent="0.25">
      <c r="A1250" s="176" t="s">
        <v>7033</v>
      </c>
      <c r="B1250" s="176" t="s">
        <v>3228</v>
      </c>
      <c r="C1250" s="176" t="s">
        <v>27</v>
      </c>
      <c r="D1250" s="176" t="s">
        <v>28</v>
      </c>
      <c r="E1250" s="176" t="s">
        <v>3229</v>
      </c>
      <c r="F1250" s="176" t="s">
        <v>3233</v>
      </c>
      <c r="G1250" s="176" t="s">
        <v>22</v>
      </c>
      <c r="H1250" s="176" t="s">
        <v>23</v>
      </c>
      <c r="I1250" s="176" t="s">
        <v>1073</v>
      </c>
      <c r="J1250" s="176" t="s">
        <v>1546</v>
      </c>
      <c r="K1250" s="176" t="s">
        <v>3349</v>
      </c>
      <c r="L1250" s="176" t="s">
        <v>7034</v>
      </c>
      <c r="M1250" s="177">
        <v>63684</v>
      </c>
      <c r="N1250" s="177">
        <v>63684</v>
      </c>
      <c r="O1250" s="177">
        <v>48113</v>
      </c>
      <c r="P1250" s="177">
        <v>0</v>
      </c>
      <c r="Q1250" s="177">
        <v>13667</v>
      </c>
      <c r="R1250" s="177">
        <v>8820</v>
      </c>
      <c r="S1250" s="177">
        <v>141</v>
      </c>
      <c r="T1250" s="24">
        <f>IF(P1250&gt;0, ROUND(IF(IF(OR(C1250="51", C1250="52", C1250="66"), (L1250*'UNIT VALUES'!$C$26)-CALCS!P1250,0)&gt;0, IF(OR(C1250="51", C1250="52", C1250="66"), (L1250*'UNIT VALUES'!$C$26)-CALCS!P1250,0), 0), 0), ROUND(IF(IF(OR(C1250="51", C1250="52", C1250="66"), (L1250*'UNIT VALUES'!$C$26)-CALCS!O1250,0)&gt;0, IF(OR(C1250="51", C1250="52", C1250="66"), (L1250*'UNIT VALUES'!$C$26)-CALCS!O1250,0), 0), 0))</f>
        <v>84001</v>
      </c>
      <c r="U1250" s="25">
        <f>IF(C1250="22", (O1250*'UNIT VALUES'!$D$38)+(Q1250*'UNIT VALUES'!$D$39)+(S1250*'UNIT VALUES'!$D$40), (O1250*'UNIT VALUES'!$D$28)+(Q1250*'UNIT VALUES'!$D$29)+(S1250*'UNIT VALUES'!$D$30))</f>
        <v>504733.07614172605</v>
      </c>
      <c r="V1250" s="25">
        <f>IF(C1250="22",(O1250*'UNIT VALUES'!$D$41)+(Q1250*'UNIT VALUES'!$D$42)+(R1250*'UNIT VALUES'!$D$43),IF(C1250="66",(Q1250*'UNIT VALUES'!$D$31)+(T1250*'UNIT VALUES'!$D$33)+(R1250*'UNIT VALUES'!$D$34),(Q1250*'UNIT VALUES'!$D$31)+(T1250*'UNIT VALUES'!$D$32)+(R1250*'UNIT VALUES'!$D$34)))</f>
        <v>2010776.3907026937</v>
      </c>
      <c r="W1250" s="25">
        <f t="shared" si="42"/>
        <v>2010776</v>
      </c>
      <c r="X1250" s="30">
        <f>ROUND(IF(C1250="22", W1250*'UNIT VALUES'!$D$44, W1250*'UNIT VALUES'!$D$36), 0)</f>
        <v>1757822</v>
      </c>
      <c r="Y1250" s="168">
        <f>ROUND(IF(C1250="22", IF(U1250&gt;V1250,O1250*'UNIT VALUES'!$D$38*'UNIT VALUES'!$D$44,O1250*'UNIT VALUES'!$D$41*'UNIT VALUES'!$D$44),IF(U1250&gt;V1250, O1250*'UNIT VALUES'!$D$28*'UNIT VALUES'!$D$36,0)), 0)</f>
        <v>0</v>
      </c>
      <c r="Z1250" s="168">
        <f>ROUND(IF(C1250="22", IF(U1250&gt;V1250,Q1250*'UNIT VALUES'!$D$39*'UNIT VALUES'!$D$44,Q1250*'UNIT VALUES'!$D$42*'UNIT VALUES'!$D$44), IF(U1250&gt;V1250, Q1250*'UNIT VALUES'!$D$29*'UNIT VALUES'!$D$36, Q1250*'UNIT VALUES'!$D$31*'UNIT VALUES'!$D$36)),0)</f>
        <v>200182</v>
      </c>
      <c r="AA1250" s="168">
        <f>ROUND(IF(C1250="22", IF(U1250&gt;V1250,0,R1250*'UNIT VALUES'!$D$43*'UNIT VALUES'!$D$44),IF(CALCS!U1250&gt;CALCS!V1250,0,CALCS!R1250*'UNIT VALUES'!$D$34*'UNIT VALUES'!$D$36)), 0)</f>
        <v>631233</v>
      </c>
      <c r="AB1250" s="168">
        <f>ROUND(IF(C1250="22",IF(U1250&gt;V1250,S1250*'UNIT VALUES'!$D$40*'UNIT VALUES'!$D$44,0),IF(U1250&gt;V1250,S1250*'UNIT VALUES'!$D$30*'UNIT VALUES'!$D$36)), 0)</f>
        <v>0</v>
      </c>
      <c r="AC1250" s="168">
        <f>ROUND(IF(U1250&gt;V1250,0,IF(T1250&gt;1, IF(C1250="66", T1250*'UNIT VALUES'!$D$33*'UNIT VALUES'!$D$36,T1250*'UNIT VALUES'!$D$32*'UNIT VALUES'!$D$36),0)),0)</f>
        <v>926406</v>
      </c>
      <c r="AD1250" t="str">
        <f t="shared" si="40"/>
        <v>540666</v>
      </c>
    </row>
    <row r="1251" spans="1:30" x14ac:dyDescent="0.25">
      <c r="A1251" s="176" t="s">
        <v>7035</v>
      </c>
      <c r="B1251" s="176" t="s">
        <v>3228</v>
      </c>
      <c r="C1251" s="176" t="s">
        <v>27</v>
      </c>
      <c r="D1251" s="176" t="s">
        <v>28</v>
      </c>
      <c r="E1251" s="176" t="s">
        <v>3229</v>
      </c>
      <c r="F1251" s="176" t="s">
        <v>310</v>
      </c>
      <c r="G1251" s="176" t="s">
        <v>844</v>
      </c>
      <c r="H1251" s="176" t="s">
        <v>23</v>
      </c>
      <c r="I1251" s="176" t="s">
        <v>3235</v>
      </c>
      <c r="J1251" s="176" t="s">
        <v>1728</v>
      </c>
      <c r="K1251" s="176" t="s">
        <v>3349</v>
      </c>
      <c r="L1251" s="176" t="s">
        <v>7036</v>
      </c>
      <c r="M1251" s="177">
        <v>0</v>
      </c>
      <c r="N1251" s="177">
        <v>0</v>
      </c>
      <c r="O1251" s="177">
        <v>17687</v>
      </c>
      <c r="P1251" s="177">
        <v>0</v>
      </c>
      <c r="Q1251" s="177">
        <v>5001</v>
      </c>
      <c r="R1251" s="177">
        <v>2539</v>
      </c>
      <c r="S1251" s="177">
        <v>357</v>
      </c>
      <c r="T1251" s="24">
        <f>IF(P1251&gt;0, ROUND(IF(IF(OR(C1251="51", C1251="52", C1251="66"), (L1251*'UNIT VALUES'!$C$26)-CALCS!P1251,0)&gt;0, IF(OR(C1251="51", C1251="52", C1251="66"), (L1251*'UNIT VALUES'!$C$26)-CALCS!P1251,0), 0), 0), ROUND(IF(IF(OR(C1251="51", C1251="52", C1251="66"), (L1251*'UNIT VALUES'!$C$26)-CALCS!O1251,0)&gt;0, IF(OR(C1251="51", C1251="52", C1251="66"), (L1251*'UNIT VALUES'!$C$26)-CALCS!O1251,0), 0), 0))</f>
        <v>6293</v>
      </c>
      <c r="U1251" s="25">
        <f>IF(C1251="22", (O1251*'UNIT VALUES'!$D$38)+(Q1251*'UNIT VALUES'!$D$39)+(S1251*'UNIT VALUES'!$D$40), (O1251*'UNIT VALUES'!$D$28)+(Q1251*'UNIT VALUES'!$D$29)+(S1251*'UNIT VALUES'!$D$30))</f>
        <v>234717.98800969069</v>
      </c>
      <c r="V1251" s="25">
        <f>IF(C1251="22",(O1251*'UNIT VALUES'!$D$41)+(Q1251*'UNIT VALUES'!$D$42)+(R1251*'UNIT VALUES'!$D$43),IF(C1251="66",(Q1251*'UNIT VALUES'!$D$31)+(T1251*'UNIT VALUES'!$D$33)+(R1251*'UNIT VALUES'!$D$34),(Q1251*'UNIT VALUES'!$D$31)+(T1251*'UNIT VALUES'!$D$32)+(R1251*'UNIT VALUES'!$D$34)))</f>
        <v>371041.72298150091</v>
      </c>
      <c r="W1251" s="25">
        <f t="shared" si="42"/>
        <v>371042</v>
      </c>
      <c r="X1251" s="30">
        <f>ROUND(IF(C1251="22", W1251*'UNIT VALUES'!$D$44, W1251*'UNIT VALUES'!$D$36), 0)</f>
        <v>324365</v>
      </c>
      <c r="Y1251" s="168">
        <f>ROUND(IF(C1251="22", IF(U1251&gt;V1251,O1251*'UNIT VALUES'!$D$38*'UNIT VALUES'!$D$44,O1251*'UNIT VALUES'!$D$41*'UNIT VALUES'!$D$44),IF(U1251&gt;V1251, O1251*'UNIT VALUES'!$D$28*'UNIT VALUES'!$D$36,0)), 0)</f>
        <v>0</v>
      </c>
      <c r="Z1251" s="168">
        <f>ROUND(IF(C1251="22", IF(U1251&gt;V1251,Q1251*'UNIT VALUES'!$D$39*'UNIT VALUES'!$D$44,Q1251*'UNIT VALUES'!$D$42*'UNIT VALUES'!$D$44), IF(U1251&gt;V1251, Q1251*'UNIT VALUES'!$D$29*'UNIT VALUES'!$D$36, Q1251*'UNIT VALUES'!$D$31*'UNIT VALUES'!$D$36)),0)</f>
        <v>73250</v>
      </c>
      <c r="AA1251" s="168">
        <f>ROUND(IF(C1251="22", IF(U1251&gt;V1251,0,R1251*'UNIT VALUES'!$D$43*'UNIT VALUES'!$D$44),IF(CALCS!U1251&gt;CALCS!V1251,0,CALCS!R1251*'UNIT VALUES'!$D$34*'UNIT VALUES'!$D$36)), 0)</f>
        <v>181712</v>
      </c>
      <c r="AB1251" s="168">
        <f>ROUND(IF(C1251="22",IF(U1251&gt;V1251,S1251*'UNIT VALUES'!$D$40*'UNIT VALUES'!$D$44,0),IF(U1251&gt;V1251,S1251*'UNIT VALUES'!$D$30*'UNIT VALUES'!$D$36)), 0)</f>
        <v>0</v>
      </c>
      <c r="AC1251" s="168">
        <f>ROUND(IF(U1251&gt;V1251,0,IF(T1251&gt;1, IF(C1251="66", T1251*'UNIT VALUES'!$D$33*'UNIT VALUES'!$D$36,T1251*'UNIT VALUES'!$D$32*'UNIT VALUES'!$D$36),0)),0)</f>
        <v>69402</v>
      </c>
      <c r="AD1251" t="str">
        <f t="shared" si="40"/>
        <v>540846</v>
      </c>
    </row>
    <row r="1252" spans="1:30" x14ac:dyDescent="0.25">
      <c r="A1252" s="176" t="s">
        <v>7037</v>
      </c>
      <c r="B1252" s="176" t="s">
        <v>3228</v>
      </c>
      <c r="C1252" s="176" t="s">
        <v>27</v>
      </c>
      <c r="D1252" s="176" t="s">
        <v>28</v>
      </c>
      <c r="E1252" s="176" t="s">
        <v>3229</v>
      </c>
      <c r="F1252" s="176" t="s">
        <v>120</v>
      </c>
      <c r="G1252" s="176" t="s">
        <v>594</v>
      </c>
      <c r="H1252" s="176" t="s">
        <v>23</v>
      </c>
      <c r="I1252" s="176" t="s">
        <v>3237</v>
      </c>
      <c r="J1252" s="176" t="s">
        <v>3238</v>
      </c>
      <c r="K1252" s="176" t="s">
        <v>3349</v>
      </c>
      <c r="L1252" s="176" t="s">
        <v>7038</v>
      </c>
      <c r="M1252" s="177">
        <v>0</v>
      </c>
      <c r="N1252" s="177">
        <v>0</v>
      </c>
      <c r="O1252" s="177">
        <v>30855</v>
      </c>
      <c r="P1252" s="177">
        <v>0</v>
      </c>
      <c r="Q1252" s="177">
        <v>8116</v>
      </c>
      <c r="R1252" s="177">
        <v>3378</v>
      </c>
      <c r="S1252" s="177">
        <v>248</v>
      </c>
      <c r="T1252" s="24">
        <f>IF(P1252&gt;0, ROUND(IF(IF(OR(C1252="51", C1252="52", C1252="66"), (L1252*'UNIT VALUES'!$C$26)-CALCS!P1252,0)&gt;0, IF(OR(C1252="51", C1252="52", C1252="66"), (L1252*'UNIT VALUES'!$C$26)-CALCS!P1252,0), 0), 0), ROUND(IF(IF(OR(C1252="51", C1252="52", C1252="66"), (L1252*'UNIT VALUES'!$C$26)-CALCS!O1252,0)&gt;0, IF(OR(C1252="51", C1252="52", C1252="66"), (L1252*'UNIT VALUES'!$C$26)-CALCS!O1252,0), 0), 0))</f>
        <v>4670</v>
      </c>
      <c r="U1252" s="25">
        <f>IF(C1252="22", (O1252*'UNIT VALUES'!$D$38)+(Q1252*'UNIT VALUES'!$D$39)+(S1252*'UNIT VALUES'!$D$40), (O1252*'UNIT VALUES'!$D$28)+(Q1252*'UNIT VALUES'!$D$29)+(S1252*'UNIT VALUES'!$D$30))</f>
        <v>331296.61960983579</v>
      </c>
      <c r="V1252" s="25">
        <f>IF(C1252="22",(O1252*'UNIT VALUES'!$D$41)+(Q1252*'UNIT VALUES'!$D$42)+(R1252*'UNIT VALUES'!$D$43),IF(C1252="66",(Q1252*'UNIT VALUES'!$D$31)+(T1252*'UNIT VALUES'!$D$33)+(R1252*'UNIT VALUES'!$D$34),(Q1252*'UNIT VALUES'!$D$31)+(T1252*'UNIT VALUES'!$D$32)+(R1252*'UNIT VALUES'!$D$34)))</f>
        <v>471444.78806633374</v>
      </c>
      <c r="W1252" s="25">
        <f t="shared" ref="W1252:W1259" si="43">ROUND(IF(U1252&gt;V1252,U1252,V1252), 0)</f>
        <v>471445</v>
      </c>
      <c r="X1252" s="30">
        <f>ROUND(IF(C1252="22", W1252*'UNIT VALUES'!$D$44, W1252*'UNIT VALUES'!$D$36), 0)</f>
        <v>412137</v>
      </c>
      <c r="Y1252" s="168">
        <f>ROUND(IF(C1252="22", IF(U1252&gt;V1252,O1252*'UNIT VALUES'!$D$38*'UNIT VALUES'!$D$44,O1252*'UNIT VALUES'!$D$41*'UNIT VALUES'!$D$44),IF(U1252&gt;V1252, O1252*'UNIT VALUES'!$D$28*'UNIT VALUES'!$D$36,0)), 0)</f>
        <v>0</v>
      </c>
      <c r="Z1252" s="168">
        <f>ROUND(IF(C1252="22", IF(U1252&gt;V1252,Q1252*'UNIT VALUES'!$D$39*'UNIT VALUES'!$D$44,Q1252*'UNIT VALUES'!$D$42*'UNIT VALUES'!$D$44), IF(U1252&gt;V1252, Q1252*'UNIT VALUES'!$D$29*'UNIT VALUES'!$D$36, Q1252*'UNIT VALUES'!$D$31*'UNIT VALUES'!$D$36)),0)</f>
        <v>118876</v>
      </c>
      <c r="AA1252" s="168">
        <f>ROUND(IF(C1252="22", IF(U1252&gt;V1252,0,R1252*'UNIT VALUES'!$D$43*'UNIT VALUES'!$D$44),IF(CALCS!U1252&gt;CALCS!V1252,0,CALCS!R1252*'UNIT VALUES'!$D$34*'UNIT VALUES'!$D$36)), 0)</f>
        <v>241758</v>
      </c>
      <c r="AB1252" s="168">
        <f>ROUND(IF(C1252="22",IF(U1252&gt;V1252,S1252*'UNIT VALUES'!$D$40*'UNIT VALUES'!$D$44,0),IF(U1252&gt;V1252,S1252*'UNIT VALUES'!$D$30*'UNIT VALUES'!$D$36)), 0)</f>
        <v>0</v>
      </c>
      <c r="AC1252" s="168">
        <f>ROUND(IF(U1252&gt;V1252,0,IF(T1252&gt;1, IF(C1252="66", T1252*'UNIT VALUES'!$D$33*'UNIT VALUES'!$D$36,T1252*'UNIT VALUES'!$D$32*'UNIT VALUES'!$D$36),0)),0)</f>
        <v>51503</v>
      </c>
      <c r="AD1252" t="str">
        <f t="shared" si="40"/>
        <v>540930</v>
      </c>
    </row>
    <row r="1253" spans="1:30" x14ac:dyDescent="0.25">
      <c r="A1253" s="176" t="s">
        <v>7039</v>
      </c>
      <c r="B1253" s="176" t="s">
        <v>3228</v>
      </c>
      <c r="C1253" s="176" t="s">
        <v>27</v>
      </c>
      <c r="D1253" s="176" t="s">
        <v>28</v>
      </c>
      <c r="E1253" s="176" t="s">
        <v>3229</v>
      </c>
      <c r="F1253" s="176" t="s">
        <v>984</v>
      </c>
      <c r="G1253" s="176" t="s">
        <v>560</v>
      </c>
      <c r="H1253" s="176" t="s">
        <v>23</v>
      </c>
      <c r="I1253" s="176" t="s">
        <v>3240</v>
      </c>
      <c r="J1253" s="176" t="s">
        <v>2435</v>
      </c>
      <c r="K1253" s="176" t="s">
        <v>3349</v>
      </c>
      <c r="L1253" s="176" t="s">
        <v>7040</v>
      </c>
      <c r="M1253" s="177">
        <v>39942</v>
      </c>
      <c r="N1253" s="177">
        <v>39967</v>
      </c>
      <c r="O1253" s="177">
        <v>30601</v>
      </c>
      <c r="P1253" s="177">
        <v>0</v>
      </c>
      <c r="Q1253" s="177">
        <v>7462</v>
      </c>
      <c r="R1253" s="177">
        <v>4130</v>
      </c>
      <c r="S1253" s="177">
        <v>62</v>
      </c>
      <c r="T1253" s="24">
        <f>IF(P1253&gt;0, ROUND(IF(IF(OR(C1253="51", C1253="52", C1253="66"), (L1253*'UNIT VALUES'!$C$26)-CALCS!P1253,0)&gt;0, IF(OR(C1253="51", C1253="52", C1253="66"), (L1253*'UNIT VALUES'!$C$26)-CALCS!P1253,0), 0), 0), ROUND(IF(IF(OR(C1253="51", C1253="52", C1253="66"), (L1253*'UNIT VALUES'!$C$26)-CALCS!O1253,0)&gt;0, IF(OR(C1253="51", C1253="52", C1253="66"), (L1253*'UNIT VALUES'!$C$26)-CALCS!O1253,0), 0), 0))</f>
        <v>40169</v>
      </c>
      <c r="U1253" s="25">
        <f>IF(C1253="22", (O1253*'UNIT VALUES'!$D$38)+(Q1253*'UNIT VALUES'!$D$39)+(S1253*'UNIT VALUES'!$D$40), (O1253*'UNIT VALUES'!$D$28)+(Q1253*'UNIT VALUES'!$D$29)+(S1253*'UNIT VALUES'!$D$30))</f>
        <v>282141.03451007814</v>
      </c>
      <c r="V1253" s="25">
        <f>IF(C1253="22",(O1253*'UNIT VALUES'!$D$41)+(Q1253*'UNIT VALUES'!$D$42)+(R1253*'UNIT VALUES'!$D$43),IF(C1253="66",(Q1253*'UNIT VALUES'!$D$31)+(T1253*'UNIT VALUES'!$D$33)+(R1253*'UNIT VALUES'!$D$34),(Q1253*'UNIT VALUES'!$D$31)+(T1253*'UNIT VALUES'!$D$32)+(R1253*'UNIT VALUES'!$D$34)))</f>
        <v>969890.45424245414</v>
      </c>
      <c r="W1253" s="25">
        <f t="shared" si="43"/>
        <v>969890</v>
      </c>
      <c r="X1253" s="30">
        <f>ROUND(IF(C1253="22", W1253*'UNIT VALUES'!$D$44, W1253*'UNIT VALUES'!$D$36), 0)</f>
        <v>847878</v>
      </c>
      <c r="Y1253" s="168">
        <f>ROUND(IF(C1253="22", IF(U1253&gt;V1253,O1253*'UNIT VALUES'!$D$38*'UNIT VALUES'!$D$44,O1253*'UNIT VALUES'!$D$41*'UNIT VALUES'!$D$44),IF(U1253&gt;V1253, O1253*'UNIT VALUES'!$D$28*'UNIT VALUES'!$D$36,0)), 0)</f>
        <v>0</v>
      </c>
      <c r="Z1253" s="168">
        <f>ROUND(IF(C1253="22", IF(U1253&gt;V1253,Q1253*'UNIT VALUES'!$D$39*'UNIT VALUES'!$D$44,Q1253*'UNIT VALUES'!$D$42*'UNIT VALUES'!$D$44), IF(U1253&gt;V1253, Q1253*'UNIT VALUES'!$D$29*'UNIT VALUES'!$D$36, Q1253*'UNIT VALUES'!$D$31*'UNIT VALUES'!$D$36)),0)</f>
        <v>109297</v>
      </c>
      <c r="AA1253" s="168">
        <f>ROUND(IF(C1253="22", IF(U1253&gt;V1253,0,R1253*'UNIT VALUES'!$D$43*'UNIT VALUES'!$D$44),IF(CALCS!U1253&gt;CALCS!V1253,0,CALCS!R1253*'UNIT VALUES'!$D$34*'UNIT VALUES'!$D$36)), 0)</f>
        <v>295577</v>
      </c>
      <c r="AB1253" s="168">
        <f>ROUND(IF(C1253="22",IF(U1253&gt;V1253,S1253*'UNIT VALUES'!$D$40*'UNIT VALUES'!$D$44,0),IF(U1253&gt;V1253,S1253*'UNIT VALUES'!$D$30*'UNIT VALUES'!$D$36)), 0)</f>
        <v>0</v>
      </c>
      <c r="AC1253" s="168">
        <f>ROUND(IF(U1253&gt;V1253,0,IF(T1253&gt;1, IF(C1253="66", T1253*'UNIT VALUES'!$D$33*'UNIT VALUES'!$D$36,T1253*'UNIT VALUES'!$D$32*'UNIT VALUES'!$D$36),0)),0)</f>
        <v>443004</v>
      </c>
      <c r="AD1253" t="str">
        <f t="shared" si="40"/>
        <v>541038</v>
      </c>
    </row>
    <row r="1254" spans="1:30" x14ac:dyDescent="0.25">
      <c r="A1254" s="176" t="s">
        <v>7041</v>
      </c>
      <c r="B1254" s="176" t="s">
        <v>3228</v>
      </c>
      <c r="C1254" s="176" t="s">
        <v>27</v>
      </c>
      <c r="D1254" s="176" t="s">
        <v>28</v>
      </c>
      <c r="E1254" s="176" t="s">
        <v>3229</v>
      </c>
      <c r="F1254" s="176" t="s">
        <v>2776</v>
      </c>
      <c r="G1254" s="176" t="s">
        <v>560</v>
      </c>
      <c r="H1254" s="176" t="s">
        <v>23</v>
      </c>
      <c r="I1254" s="176" t="s">
        <v>3242</v>
      </c>
      <c r="J1254" s="176" t="s">
        <v>2435</v>
      </c>
      <c r="K1254" s="176" t="s">
        <v>3349</v>
      </c>
      <c r="L1254" s="176" t="s">
        <v>7042</v>
      </c>
      <c r="M1254" s="177">
        <v>0</v>
      </c>
      <c r="N1254" s="177">
        <v>0</v>
      </c>
      <c r="O1254" s="177">
        <v>10459</v>
      </c>
      <c r="P1254" s="177">
        <v>0</v>
      </c>
      <c r="Q1254" s="177">
        <v>1064</v>
      </c>
      <c r="R1254" s="177">
        <v>498</v>
      </c>
      <c r="S1254" s="177">
        <v>85</v>
      </c>
      <c r="T1254" s="24">
        <f>IF(P1254&gt;0, ROUND(IF(IF(OR(C1254="51", C1254="52", C1254="66"), (L1254*'UNIT VALUES'!$C$26)-CALCS!P1254,0)&gt;0, IF(OR(C1254="51", C1254="52", C1254="66"), (L1254*'UNIT VALUES'!$C$26)-CALCS!P1254,0), 0), 0), ROUND(IF(IF(OR(C1254="51", C1254="52", C1254="66"), (L1254*'UNIT VALUES'!$C$26)-CALCS!O1254,0)&gt;0, IF(OR(C1254="51", C1254="52", C1254="66"), (L1254*'UNIT VALUES'!$C$26)-CALCS!O1254,0), 0), 0))</f>
        <v>4361</v>
      </c>
      <c r="U1254" s="25">
        <f>IF(C1254="22", (O1254*'UNIT VALUES'!$D$38)+(Q1254*'UNIT VALUES'!$D$39)+(S1254*'UNIT VALUES'!$D$40), (O1254*'UNIT VALUES'!$D$28)+(Q1254*'UNIT VALUES'!$D$29)+(S1254*'UNIT VALUES'!$D$30))</f>
        <v>65341.067955011036</v>
      </c>
      <c r="V1254" s="25">
        <f>IF(C1254="22",(O1254*'UNIT VALUES'!$D$41)+(Q1254*'UNIT VALUES'!$D$42)+(R1254*'UNIT VALUES'!$D$43),IF(C1254="66",(Q1254*'UNIT VALUES'!$D$31)+(T1254*'UNIT VALUES'!$D$33)+(R1254*'UNIT VALUES'!$D$34),(Q1254*'UNIT VALUES'!$D$31)+(T1254*'UNIT VALUES'!$D$32)+(R1254*'UNIT VALUES'!$D$34)))</f>
        <v>113613.47346889981</v>
      </c>
      <c r="W1254" s="25">
        <f t="shared" si="43"/>
        <v>113613</v>
      </c>
      <c r="X1254" s="30">
        <f>ROUND(IF(C1254="22", W1254*'UNIT VALUES'!$D$44, W1254*'UNIT VALUES'!$D$36), 0)</f>
        <v>99321</v>
      </c>
      <c r="Y1254" s="168">
        <f>ROUND(IF(C1254="22", IF(U1254&gt;V1254,O1254*'UNIT VALUES'!$D$38*'UNIT VALUES'!$D$44,O1254*'UNIT VALUES'!$D$41*'UNIT VALUES'!$D$44),IF(U1254&gt;V1254, O1254*'UNIT VALUES'!$D$28*'UNIT VALUES'!$D$36,0)), 0)</f>
        <v>0</v>
      </c>
      <c r="Z1254" s="168">
        <f>ROUND(IF(C1254="22", IF(U1254&gt;V1254,Q1254*'UNIT VALUES'!$D$39*'UNIT VALUES'!$D$44,Q1254*'UNIT VALUES'!$D$42*'UNIT VALUES'!$D$44), IF(U1254&gt;V1254, Q1254*'UNIT VALUES'!$D$29*'UNIT VALUES'!$D$36, Q1254*'UNIT VALUES'!$D$31*'UNIT VALUES'!$D$36)),0)</f>
        <v>15585</v>
      </c>
      <c r="AA1254" s="168">
        <f>ROUND(IF(C1254="22", IF(U1254&gt;V1254,0,R1254*'UNIT VALUES'!$D$43*'UNIT VALUES'!$D$44),IF(CALCS!U1254&gt;CALCS!V1254,0,CALCS!R1254*'UNIT VALUES'!$D$34*'UNIT VALUES'!$D$36)), 0)</f>
        <v>35641</v>
      </c>
      <c r="AB1254" s="168">
        <f>ROUND(IF(C1254="22",IF(U1254&gt;V1254,S1254*'UNIT VALUES'!$D$40*'UNIT VALUES'!$D$44,0),IF(U1254&gt;V1254,S1254*'UNIT VALUES'!$D$30*'UNIT VALUES'!$D$36)), 0)</f>
        <v>0</v>
      </c>
      <c r="AC1254" s="168">
        <f>ROUND(IF(U1254&gt;V1254,0,IF(T1254&gt;1, IF(C1254="66", T1254*'UNIT VALUES'!$D$33*'UNIT VALUES'!$D$36,T1254*'UNIT VALUES'!$D$32*'UNIT VALUES'!$D$36),0)),0)</f>
        <v>48095</v>
      </c>
      <c r="AD1254" t="str">
        <f t="shared" si="40"/>
        <v>541368</v>
      </c>
    </row>
    <row r="1255" spans="1:30" x14ac:dyDescent="0.25">
      <c r="A1255" s="176" t="s">
        <v>7043</v>
      </c>
      <c r="B1255" s="176" t="s">
        <v>3228</v>
      </c>
      <c r="C1255" s="176" t="s">
        <v>27</v>
      </c>
      <c r="D1255" s="176" t="s">
        <v>28</v>
      </c>
      <c r="E1255" s="176" t="s">
        <v>3229</v>
      </c>
      <c r="F1255" s="176" t="s">
        <v>2736</v>
      </c>
      <c r="G1255" s="176" t="s">
        <v>22</v>
      </c>
      <c r="H1255" s="176" t="s">
        <v>23</v>
      </c>
      <c r="I1255" s="176" t="s">
        <v>3244</v>
      </c>
      <c r="J1255" s="176" t="s">
        <v>4658</v>
      </c>
      <c r="K1255" s="176" t="s">
        <v>3349</v>
      </c>
      <c r="L1255" s="176" t="s">
        <v>7044</v>
      </c>
      <c r="M1255" s="177">
        <v>25371</v>
      </c>
      <c r="N1255" s="177">
        <v>24736</v>
      </c>
      <c r="O1255" s="177">
        <v>18989</v>
      </c>
      <c r="P1255" s="177">
        <v>18514</v>
      </c>
      <c r="Q1255" s="177">
        <v>3288</v>
      </c>
      <c r="R1255" s="177">
        <v>1110</v>
      </c>
      <c r="S1255" s="177">
        <v>83</v>
      </c>
      <c r="T1255" s="24">
        <f>IF(P1255&gt;0, ROUND(IF(IF(OR(C1255="51", C1255="52", C1255="66"), (L1255*'UNIT VALUES'!$C$26)-CALCS!P1255,0)&gt;0, IF(OR(C1255="51", C1255="52", C1255="66"), (L1255*'UNIT VALUES'!$C$26)-CALCS!P1255,0), 0), 0), ROUND(IF(IF(OR(C1255="51", C1255="52", C1255="66"), (L1255*'UNIT VALUES'!$C$26)-CALCS!O1255,0)&gt;0, IF(OR(C1255="51", C1255="52", C1255="66"), (L1255*'UNIT VALUES'!$C$26)-CALCS!O1255,0), 0), 0))</f>
        <v>26038</v>
      </c>
      <c r="U1255" s="25">
        <f>IF(C1255="22", (O1255*'UNIT VALUES'!$D$38)+(Q1255*'UNIT VALUES'!$D$39)+(S1255*'UNIT VALUES'!$D$40), (O1255*'UNIT VALUES'!$D$28)+(Q1255*'UNIT VALUES'!$D$29)+(S1255*'UNIT VALUES'!$D$30))</f>
        <v>144860.22279706033</v>
      </c>
      <c r="V1255" s="25">
        <f>IF(C1255="22",(O1255*'UNIT VALUES'!$D$41)+(Q1255*'UNIT VALUES'!$D$42)+(R1255*'UNIT VALUES'!$D$43),IF(C1255="66",(Q1255*'UNIT VALUES'!$D$31)+(T1255*'UNIT VALUES'!$D$33)+(R1255*'UNIT VALUES'!$D$34),(Q1255*'UNIT VALUES'!$D$31)+(T1255*'UNIT VALUES'!$D$32)+(R1255*'UNIT VALUES'!$D$34)))</f>
        <v>474446.25666780525</v>
      </c>
      <c r="W1255" s="25">
        <f t="shared" si="43"/>
        <v>474446</v>
      </c>
      <c r="X1255" s="30">
        <f>ROUND(IF(C1255="22", W1255*'UNIT VALUES'!$D$44, W1255*'UNIT VALUES'!$D$36), 0)</f>
        <v>414761</v>
      </c>
      <c r="Y1255" s="168">
        <f>ROUND(IF(C1255="22", IF(U1255&gt;V1255,O1255*'UNIT VALUES'!$D$38*'UNIT VALUES'!$D$44,O1255*'UNIT VALUES'!$D$41*'UNIT VALUES'!$D$44),IF(U1255&gt;V1255, O1255*'UNIT VALUES'!$D$28*'UNIT VALUES'!$D$36,0)), 0)</f>
        <v>0</v>
      </c>
      <c r="Z1255" s="168">
        <f>ROUND(IF(C1255="22", IF(U1255&gt;V1255,Q1255*'UNIT VALUES'!$D$39*'UNIT VALUES'!$D$44,Q1255*'UNIT VALUES'!$D$42*'UNIT VALUES'!$D$44), IF(U1255&gt;V1255, Q1255*'UNIT VALUES'!$D$29*'UNIT VALUES'!$D$36, Q1255*'UNIT VALUES'!$D$31*'UNIT VALUES'!$D$36)),0)</f>
        <v>48160</v>
      </c>
      <c r="AA1255" s="168">
        <f>ROUND(IF(C1255="22", IF(U1255&gt;V1255,0,R1255*'UNIT VALUES'!$D$43*'UNIT VALUES'!$D$44),IF(CALCS!U1255&gt;CALCS!V1255,0,CALCS!R1255*'UNIT VALUES'!$D$34*'UNIT VALUES'!$D$36)), 0)</f>
        <v>79441</v>
      </c>
      <c r="AB1255" s="168">
        <f>ROUND(IF(C1255="22",IF(U1255&gt;V1255,S1255*'UNIT VALUES'!$D$40*'UNIT VALUES'!$D$44,0),IF(U1255&gt;V1255,S1255*'UNIT VALUES'!$D$30*'UNIT VALUES'!$D$36)), 0)</f>
        <v>0</v>
      </c>
      <c r="AC1255" s="168">
        <f>ROUND(IF(U1255&gt;V1255,0,IF(T1255&gt;1, IF(C1255="66", T1255*'UNIT VALUES'!$D$33*'UNIT VALUES'!$D$36,T1255*'UNIT VALUES'!$D$32*'UNIT VALUES'!$D$36),0)),0)</f>
        <v>287161</v>
      </c>
      <c r="AD1255" t="str">
        <f t="shared" si="40"/>
        <v>541392</v>
      </c>
    </row>
    <row r="1256" spans="1:30" x14ac:dyDescent="0.25">
      <c r="A1256" s="176" t="s">
        <v>7045</v>
      </c>
      <c r="B1256" s="176" t="s">
        <v>3228</v>
      </c>
      <c r="C1256" s="176" t="s">
        <v>27</v>
      </c>
      <c r="D1256" s="176" t="s">
        <v>28</v>
      </c>
      <c r="E1256" s="176" t="s">
        <v>3229</v>
      </c>
      <c r="F1256" s="176" t="s">
        <v>2156</v>
      </c>
      <c r="G1256" s="176" t="s">
        <v>22</v>
      </c>
      <c r="H1256" s="176" t="s">
        <v>23</v>
      </c>
      <c r="I1256" s="176" t="s">
        <v>3246</v>
      </c>
      <c r="J1256" s="176" t="s">
        <v>3247</v>
      </c>
      <c r="K1256" s="176" t="s">
        <v>3349</v>
      </c>
      <c r="L1256" s="176" t="s">
        <v>7046</v>
      </c>
      <c r="M1256" s="177">
        <v>43070</v>
      </c>
      <c r="N1256" s="177">
        <v>43070</v>
      </c>
      <c r="O1256" s="177">
        <v>27375</v>
      </c>
      <c r="P1256" s="177">
        <v>0</v>
      </c>
      <c r="Q1256" s="177">
        <v>4870</v>
      </c>
      <c r="R1256" s="177">
        <v>6470</v>
      </c>
      <c r="S1256" s="177">
        <v>113</v>
      </c>
      <c r="T1256" s="24">
        <f>IF(P1256&gt;0, ROUND(IF(IF(OR(C1256="51", C1256="52", C1256="66"), (L1256*'UNIT VALUES'!$C$26)-CALCS!P1256,0)&gt;0, IF(OR(C1256="51", C1256="52", C1256="66"), (L1256*'UNIT VALUES'!$C$26)-CALCS!P1256,0), 0), 0), ROUND(IF(IF(OR(C1256="51", C1256="52", C1256="66"), (L1256*'UNIT VALUES'!$C$26)-CALCS!O1256,0)&gt;0, IF(OR(C1256="51", C1256="52", C1256="66"), (L1256*'UNIT VALUES'!$C$26)-CALCS!O1256,0), 0), 0))</f>
        <v>56986</v>
      </c>
      <c r="U1256" s="25">
        <f>IF(C1256="22", (O1256*'UNIT VALUES'!$D$38)+(Q1256*'UNIT VALUES'!$D$39)+(S1256*'UNIT VALUES'!$D$40), (O1256*'UNIT VALUES'!$D$28)+(Q1256*'UNIT VALUES'!$D$29)+(S1256*'UNIT VALUES'!$D$30))</f>
        <v>211376.14331954785</v>
      </c>
      <c r="V1256" s="25">
        <f>IF(C1256="22",(O1256*'UNIT VALUES'!$D$41)+(Q1256*'UNIT VALUES'!$D$42)+(R1256*'UNIT VALUES'!$D$43),IF(C1256="66",(Q1256*'UNIT VALUES'!$D$31)+(T1256*'UNIT VALUES'!$D$33)+(R1256*'UNIT VALUES'!$D$34),(Q1256*'UNIT VALUES'!$D$31)+(T1256*'UNIT VALUES'!$D$32)+(R1256*'UNIT VALUES'!$D$34)))</f>
        <v>1330186.6809718451</v>
      </c>
      <c r="W1256" s="25">
        <f t="shared" si="43"/>
        <v>1330187</v>
      </c>
      <c r="X1256" s="30">
        <f>ROUND(IF(C1256="22", W1256*'UNIT VALUES'!$D$44, W1256*'UNIT VALUES'!$D$36), 0)</f>
        <v>1162850</v>
      </c>
      <c r="Y1256" s="168">
        <f>ROUND(IF(C1256="22", IF(U1256&gt;V1256,O1256*'UNIT VALUES'!$D$38*'UNIT VALUES'!$D$44,O1256*'UNIT VALUES'!$D$41*'UNIT VALUES'!$D$44),IF(U1256&gt;V1256, O1256*'UNIT VALUES'!$D$28*'UNIT VALUES'!$D$36,0)), 0)</f>
        <v>0</v>
      </c>
      <c r="Z1256" s="168">
        <f>ROUND(IF(C1256="22", IF(U1256&gt;V1256,Q1256*'UNIT VALUES'!$D$39*'UNIT VALUES'!$D$44,Q1256*'UNIT VALUES'!$D$42*'UNIT VALUES'!$D$44), IF(U1256&gt;V1256, Q1256*'UNIT VALUES'!$D$29*'UNIT VALUES'!$D$36, Q1256*'UNIT VALUES'!$D$31*'UNIT VALUES'!$D$36)),0)</f>
        <v>71332</v>
      </c>
      <c r="AA1256" s="168">
        <f>ROUND(IF(C1256="22", IF(U1256&gt;V1256,0,R1256*'UNIT VALUES'!$D$43*'UNIT VALUES'!$D$44),IF(CALCS!U1256&gt;CALCS!V1256,0,CALCS!R1256*'UNIT VALUES'!$D$34*'UNIT VALUES'!$D$36)), 0)</f>
        <v>463047</v>
      </c>
      <c r="AB1256" s="168">
        <f>ROUND(IF(C1256="22",IF(U1256&gt;V1256,S1256*'UNIT VALUES'!$D$40*'UNIT VALUES'!$D$44,0),IF(U1256&gt;V1256,S1256*'UNIT VALUES'!$D$30*'UNIT VALUES'!$D$36)), 0)</f>
        <v>0</v>
      </c>
      <c r="AC1256" s="168">
        <f>ROUND(IF(U1256&gt;V1256,0,IF(T1256&gt;1, IF(C1256="66", T1256*'UNIT VALUES'!$D$33*'UNIT VALUES'!$D$36,T1256*'UNIT VALUES'!$D$32*'UNIT VALUES'!$D$36),0)),0)</f>
        <v>628471</v>
      </c>
      <c r="AD1256" t="str">
        <f t="shared" si="40"/>
        <v>541446</v>
      </c>
    </row>
    <row r="1257" spans="1:30" x14ac:dyDescent="0.25">
      <c r="A1257" s="176" t="s">
        <v>5950</v>
      </c>
      <c r="B1257" s="176" t="s">
        <v>3248</v>
      </c>
      <c r="C1257" s="176" t="s">
        <v>19</v>
      </c>
      <c r="D1257" s="176" t="s">
        <v>20</v>
      </c>
      <c r="E1257" s="176" t="s">
        <v>3249</v>
      </c>
      <c r="F1257" s="176" t="s">
        <v>4738</v>
      </c>
      <c r="G1257" s="176" t="s">
        <v>22</v>
      </c>
      <c r="H1257" s="176" t="s">
        <v>23</v>
      </c>
      <c r="I1257" s="176" t="s">
        <v>23</v>
      </c>
      <c r="J1257" s="176" t="s">
        <v>24</v>
      </c>
      <c r="K1257" s="176" t="s">
        <v>3329</v>
      </c>
      <c r="L1257" s="176" t="s">
        <v>4789</v>
      </c>
      <c r="M1257" s="177">
        <v>469557</v>
      </c>
      <c r="N1257" s="177">
        <v>469557</v>
      </c>
      <c r="O1257" s="177">
        <v>453713</v>
      </c>
      <c r="P1257" s="177">
        <v>0</v>
      </c>
      <c r="Q1257" s="177">
        <v>50360</v>
      </c>
      <c r="R1257" s="177">
        <v>23126</v>
      </c>
      <c r="S1257" s="177">
        <v>3840</v>
      </c>
      <c r="T1257" s="24">
        <f>IF(P1257&gt;0, ROUND(IF(IF(OR(C1257="51", C1257="52", C1257="66"), (L1257*'UNIT VALUES'!$C$26)-CALCS!P1257,0)&gt;0, IF(OR(C1257="51", C1257="52", C1257="66"), (L1257*'UNIT VALUES'!$C$26)-CALCS!P1257,0), 0), 0), ROUND(IF(IF(OR(C1257="51", C1257="52", C1257="66"), (L1257*'UNIT VALUES'!$C$26)-CALCS!O1257,0)&gt;0, IF(OR(C1257="51", C1257="52", C1257="66"), (L1257*'UNIT VALUES'!$C$26)-CALCS!O1257,0), 0), 0))</f>
        <v>0</v>
      </c>
      <c r="U1257" s="25">
        <f>IF(C1257="22", (O1257*'UNIT VALUES'!$D$38)+(Q1257*'UNIT VALUES'!$D$39)+(S1257*'UNIT VALUES'!$D$40), (O1257*'UNIT VALUES'!$D$28)+(Q1257*'UNIT VALUES'!$D$29)+(S1257*'UNIT VALUES'!$D$30))</f>
        <v>3621099.3300885772</v>
      </c>
      <c r="V1257" s="25">
        <f>IF(C1257="22",(O1257*'UNIT VALUES'!$D$41)+(Q1257*'UNIT VALUES'!$D$42)+(R1257*'UNIT VALUES'!$D$43),IF(C1257="66",(Q1257*'UNIT VALUES'!$D$31)+(T1257*'UNIT VALUES'!$D$33)+(R1257*'UNIT VALUES'!$D$34),(Q1257*'UNIT VALUES'!$D$31)+(T1257*'UNIT VALUES'!$D$32)+(R1257*'UNIT VALUES'!$D$34)))</f>
        <v>3529151.4707528455</v>
      </c>
      <c r="W1257" s="25">
        <f t="shared" si="43"/>
        <v>3621099</v>
      </c>
      <c r="X1257" s="30">
        <f>ROUND(IF(C1257="22", W1257*'UNIT VALUES'!$D$44, W1257*'UNIT VALUES'!$D$36), 0)</f>
        <v>3012481</v>
      </c>
      <c r="Y1257" s="168">
        <f>ROUND(IF(C1257="22", IF(U1257&gt;V1257,O1257*'UNIT VALUES'!$D$38*'UNIT VALUES'!$D$44,O1257*'UNIT VALUES'!$D$41*'UNIT VALUES'!$D$44),IF(U1257&gt;V1257, O1257*'UNIT VALUES'!$D$28*'UNIT VALUES'!$D$36,0)), 0)</f>
        <v>831386</v>
      </c>
      <c r="Z1257" s="168">
        <f>ROUND(IF(C1257="22", IF(U1257&gt;V1257,Q1257*'UNIT VALUES'!$D$39*'UNIT VALUES'!$D$44,Q1257*'UNIT VALUES'!$D$42*'UNIT VALUES'!$D$44), IF(U1257&gt;V1257, Q1257*'UNIT VALUES'!$D$29*'UNIT VALUES'!$D$36, Q1257*'UNIT VALUES'!$D$31*'UNIT VALUES'!$D$36)),0)</f>
        <v>1294581</v>
      </c>
      <c r="AA1257" s="168">
        <f>ROUND(IF(C1257="22", IF(U1257&gt;V1257,0,R1257*'UNIT VALUES'!$D$43*'UNIT VALUES'!$D$44),IF(CALCS!U1257&gt;CALCS!V1257,0,CALCS!R1257*'UNIT VALUES'!$D$34*'UNIT VALUES'!$D$36)), 0)</f>
        <v>0</v>
      </c>
      <c r="AB1257" s="168">
        <f>ROUND(IF(C1257="22",IF(U1257&gt;V1257,S1257*'UNIT VALUES'!$D$40*'UNIT VALUES'!$D$44,0),IF(U1257&gt;V1257,S1257*'UNIT VALUES'!$D$30*'UNIT VALUES'!$D$36)), 0)</f>
        <v>886515</v>
      </c>
      <c r="AC1257" s="168">
        <f>ROUND(IF(U1257&gt;V1257,0,IF(T1257&gt;1, IF(C1257="66", T1257*'UNIT VALUES'!$D$33*'UNIT VALUES'!$D$36,T1257*'UNIT VALUES'!$D$32*'UNIT VALUES'!$D$36),0)),0)</f>
        <v>0</v>
      </c>
      <c r="AD1257" t="str">
        <f t="shared" si="40"/>
        <v>569999</v>
      </c>
    </row>
    <row r="1258" spans="1:30" x14ac:dyDescent="0.25">
      <c r="A1258" s="176" t="s">
        <v>7047</v>
      </c>
      <c r="B1258" s="176" t="s">
        <v>3248</v>
      </c>
      <c r="C1258" s="176" t="s">
        <v>27</v>
      </c>
      <c r="D1258" s="176" t="s">
        <v>28</v>
      </c>
      <c r="E1258" s="176" t="s">
        <v>3249</v>
      </c>
      <c r="F1258" s="176" t="s">
        <v>784</v>
      </c>
      <c r="G1258" s="176" t="s">
        <v>196</v>
      </c>
      <c r="H1258" s="176" t="s">
        <v>23</v>
      </c>
      <c r="I1258" s="176" t="s">
        <v>948</v>
      </c>
      <c r="J1258" s="176" t="s">
        <v>3251</v>
      </c>
      <c r="K1258" s="176" t="s">
        <v>3329</v>
      </c>
      <c r="L1258" s="176" t="s">
        <v>7048</v>
      </c>
      <c r="M1258" s="177">
        <v>52253</v>
      </c>
      <c r="N1258" s="177">
        <v>51016</v>
      </c>
      <c r="O1258" s="177">
        <v>59324</v>
      </c>
      <c r="P1258" s="177">
        <v>57920</v>
      </c>
      <c r="Q1258" s="177">
        <v>6054</v>
      </c>
      <c r="R1258" s="177">
        <v>3362</v>
      </c>
      <c r="S1258" s="177">
        <v>333</v>
      </c>
      <c r="T1258" s="24">
        <f>IF(P1258&gt;0, ROUND(IF(IF(OR(C1258="51", C1258="52", C1258="66"), (L1258*'UNIT VALUES'!$C$26)-CALCS!P1258,0)&gt;0, IF(OR(C1258="51", C1258="52", C1258="66"), (L1258*'UNIT VALUES'!$C$26)-CALCS!P1258,0), 0), 0), ROUND(IF(IF(OR(C1258="51", C1258="52", C1258="66"), (L1258*'UNIT VALUES'!$C$26)-CALCS!O1258,0)&gt;0, IF(OR(C1258="51", C1258="52", C1258="66"), (L1258*'UNIT VALUES'!$C$26)-CALCS!O1258,0), 0), 0))</f>
        <v>3581</v>
      </c>
      <c r="U1258" s="25">
        <f>IF(C1258="22", (O1258*'UNIT VALUES'!$D$38)+(Q1258*'UNIT VALUES'!$D$39)+(S1258*'UNIT VALUES'!$D$40), (O1258*'UNIT VALUES'!$D$28)+(Q1258*'UNIT VALUES'!$D$29)+(S1258*'UNIT VALUES'!$D$30))</f>
        <v>346802.21226800204</v>
      </c>
      <c r="V1258" s="25">
        <f>IF(C1258="22",(O1258*'UNIT VALUES'!$D$41)+(Q1258*'UNIT VALUES'!$D$42)+(R1258*'UNIT VALUES'!$D$43),IF(C1258="66",(Q1258*'UNIT VALUES'!$D$31)+(T1258*'UNIT VALUES'!$D$33)+(R1258*'UNIT VALUES'!$D$34),(Q1258*'UNIT VALUES'!$D$31)+(T1258*'UNIT VALUES'!$D$32)+(R1258*'UNIT VALUES'!$D$34)))</f>
        <v>421847.99312822119</v>
      </c>
      <c r="W1258" s="25">
        <f t="shared" si="43"/>
        <v>421848</v>
      </c>
      <c r="X1258" s="30">
        <f>ROUND(IF(C1258="22", W1258*'UNIT VALUES'!$D$44, W1258*'UNIT VALUES'!$D$36), 0)</f>
        <v>368780</v>
      </c>
      <c r="Y1258" s="168">
        <f>ROUND(IF(C1258="22", IF(U1258&gt;V1258,O1258*'UNIT VALUES'!$D$38*'UNIT VALUES'!$D$44,O1258*'UNIT VALUES'!$D$41*'UNIT VALUES'!$D$44),IF(U1258&gt;V1258, O1258*'UNIT VALUES'!$D$28*'UNIT VALUES'!$D$36,0)), 0)</f>
        <v>0</v>
      </c>
      <c r="Z1258" s="168">
        <f>ROUND(IF(C1258="22", IF(U1258&gt;V1258,Q1258*'UNIT VALUES'!$D$39*'UNIT VALUES'!$D$44,Q1258*'UNIT VALUES'!$D$42*'UNIT VALUES'!$D$44), IF(U1258&gt;V1258, Q1258*'UNIT VALUES'!$D$29*'UNIT VALUES'!$D$36, Q1258*'UNIT VALUES'!$D$31*'UNIT VALUES'!$D$36)),0)</f>
        <v>88674</v>
      </c>
      <c r="AA1258" s="168">
        <f>ROUND(IF(C1258="22", IF(U1258&gt;V1258,0,R1258*'UNIT VALUES'!$D$43*'UNIT VALUES'!$D$44),IF(CALCS!U1258&gt;CALCS!V1258,0,CALCS!R1258*'UNIT VALUES'!$D$34*'UNIT VALUES'!$D$36)), 0)</f>
        <v>240613</v>
      </c>
      <c r="AB1258" s="168">
        <f>ROUND(IF(C1258="22",IF(U1258&gt;V1258,S1258*'UNIT VALUES'!$D$40*'UNIT VALUES'!$D$44,0),IF(U1258&gt;V1258,S1258*'UNIT VALUES'!$D$30*'UNIT VALUES'!$D$36)), 0)</f>
        <v>0</v>
      </c>
      <c r="AC1258" s="168">
        <f>ROUND(IF(U1258&gt;V1258,0,IF(T1258&gt;1, IF(C1258="66", T1258*'UNIT VALUES'!$D$33*'UNIT VALUES'!$D$36,T1258*'UNIT VALUES'!$D$32*'UNIT VALUES'!$D$36),0)),0)</f>
        <v>39493</v>
      </c>
      <c r="AD1258" t="str">
        <f t="shared" si="40"/>
        <v>560054</v>
      </c>
    </row>
    <row r="1259" spans="1:30" x14ac:dyDescent="0.25">
      <c r="A1259" s="176" t="s">
        <v>7049</v>
      </c>
      <c r="B1259" s="176" t="s">
        <v>3248</v>
      </c>
      <c r="C1259" s="176" t="s">
        <v>27</v>
      </c>
      <c r="D1259" s="176" t="s">
        <v>28</v>
      </c>
      <c r="E1259" s="176" t="s">
        <v>3249</v>
      </c>
      <c r="F1259" s="176" t="s">
        <v>3253</v>
      </c>
      <c r="G1259" s="176" t="s">
        <v>1014</v>
      </c>
      <c r="H1259" s="176" t="s">
        <v>23</v>
      </c>
      <c r="I1259" s="176" t="s">
        <v>2073</v>
      </c>
      <c r="J1259" s="176" t="s">
        <v>3254</v>
      </c>
      <c r="K1259" s="176" t="s">
        <v>3329</v>
      </c>
      <c r="L1259" s="176" t="s">
        <v>7050</v>
      </c>
      <c r="M1259" s="177">
        <v>48390</v>
      </c>
      <c r="N1259" s="177">
        <v>47283</v>
      </c>
      <c r="O1259" s="177">
        <v>64019</v>
      </c>
      <c r="P1259" s="177">
        <v>62554</v>
      </c>
      <c r="Q1259" s="177">
        <v>6818</v>
      </c>
      <c r="R1259" s="177">
        <v>3716</v>
      </c>
      <c r="S1259" s="177">
        <v>197</v>
      </c>
      <c r="T1259" s="24">
        <f>IF(P1259&gt;0, ROUND(IF(IF(OR(C1259="51", C1259="52", C1259="66"), (L1259*'UNIT VALUES'!$C$26)-CALCS!P1259,0)&gt;0, IF(OR(C1259="51", C1259="52", C1259="66"), (L1259*'UNIT VALUES'!$C$26)-CALCS!P1259,0), 0), 0), ROUND(IF(IF(OR(C1259="51", C1259="52", C1259="66"), (L1259*'UNIT VALUES'!$C$26)-CALCS!O1259,0)&gt;0, IF(OR(C1259="51", C1259="52", C1259="66"), (L1259*'UNIT VALUES'!$C$26)-CALCS!O1259,0), 0), 0))</f>
        <v>6175</v>
      </c>
      <c r="U1259" s="25">
        <f>IF(C1259="22", (O1259*'UNIT VALUES'!$D$38)+(Q1259*'UNIT VALUES'!$D$39)+(S1259*'UNIT VALUES'!$D$40), (O1259*'UNIT VALUES'!$D$28)+(Q1259*'UNIT VALUES'!$D$29)+(S1259*'UNIT VALUES'!$D$30))</f>
        <v>355699.53969718271</v>
      </c>
      <c r="V1259" s="25">
        <f>IF(C1259="22",(O1259*'UNIT VALUES'!$D$41)+(Q1259*'UNIT VALUES'!$D$42)+(R1259*'UNIT VALUES'!$D$43),IF(C1259="66",(Q1259*'UNIT VALUES'!$D$31)+(T1259*'UNIT VALUES'!$D$33)+(R1259*'UNIT VALUES'!$D$34),(Q1259*'UNIT VALUES'!$D$31)+(T1259*'UNIT VALUES'!$D$32)+(R1259*'UNIT VALUES'!$D$34)))</f>
        <v>496354.45123388892</v>
      </c>
      <c r="W1259" s="25">
        <f t="shared" si="43"/>
        <v>496354</v>
      </c>
      <c r="X1259" s="30">
        <f>ROUND(IF(C1259="22", W1259*'UNIT VALUES'!$D$44, W1259*'UNIT VALUES'!$D$36), 0)</f>
        <v>433913</v>
      </c>
      <c r="Y1259" s="168">
        <f>ROUND(IF(C1259="22", IF(U1259&gt;V1259,O1259*'UNIT VALUES'!$D$38*'UNIT VALUES'!$D$44,O1259*'UNIT VALUES'!$D$41*'UNIT VALUES'!$D$44),IF(U1259&gt;V1259, O1259*'UNIT VALUES'!$D$28*'UNIT VALUES'!$D$36,0)), 0)</f>
        <v>0</v>
      </c>
      <c r="Z1259" s="168">
        <f>ROUND(IF(C1259="22", IF(U1259&gt;V1259,Q1259*'UNIT VALUES'!$D$39*'UNIT VALUES'!$D$44,Q1259*'UNIT VALUES'!$D$42*'UNIT VALUES'!$D$44), IF(U1259&gt;V1259, Q1259*'UNIT VALUES'!$D$29*'UNIT VALUES'!$D$36, Q1259*'UNIT VALUES'!$D$31*'UNIT VALUES'!$D$36)),0)</f>
        <v>99864</v>
      </c>
      <c r="AA1259" s="168">
        <f>ROUND(IF(C1259="22", IF(U1259&gt;V1259,0,R1259*'UNIT VALUES'!$D$43*'UNIT VALUES'!$D$44),IF(CALCS!U1259&gt;CALCS!V1259,0,CALCS!R1259*'UNIT VALUES'!$D$34*'UNIT VALUES'!$D$36)), 0)</f>
        <v>265948</v>
      </c>
      <c r="AB1259" s="168">
        <f>ROUND(IF(C1259="22",IF(U1259&gt;V1259,S1259*'UNIT VALUES'!$D$40*'UNIT VALUES'!$D$44,0),IF(U1259&gt;V1259,S1259*'UNIT VALUES'!$D$30*'UNIT VALUES'!$D$36)), 0)</f>
        <v>0</v>
      </c>
      <c r="AC1259" s="168">
        <f>ROUND(IF(U1259&gt;V1259,0,IF(T1259&gt;1, IF(C1259="66", T1259*'UNIT VALUES'!$D$33*'UNIT VALUES'!$D$36,T1259*'UNIT VALUES'!$D$32*'UNIT VALUES'!$D$36),0)),0)</f>
        <v>68101</v>
      </c>
      <c r="AD1259" t="str">
        <f t="shared" si="40"/>
        <v>560060</v>
      </c>
    </row>
    <row r="1260" spans="1:30" x14ac:dyDescent="0.25">
      <c r="O1260" s="150"/>
      <c r="P1260" s="149"/>
      <c r="Q1260" s="149"/>
      <c r="R1260" s="149"/>
      <c r="S1260" s="149"/>
    </row>
    <row r="1261" spans="1:30" x14ac:dyDescent="0.25">
      <c r="O1261" s="147"/>
      <c r="Q1261" s="147"/>
      <c r="S1261" s="147"/>
    </row>
    <row r="1262" spans="1:30" x14ac:dyDescent="0.25">
      <c r="O1262" s="152"/>
      <c r="P1262" s="152"/>
      <c r="Q1262" s="152"/>
      <c r="R1262" s="152"/>
      <c r="S1262" s="152"/>
    </row>
    <row r="1263" spans="1:30" x14ac:dyDescent="0.25">
      <c r="O1263" s="151"/>
      <c r="Q1263" s="151"/>
      <c r="S1263" s="151"/>
    </row>
  </sheetData>
  <autoFilter ref="A1:AD1261" xr:uid="{00000000-0009-0000-00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/>
  <dimension ref="B1:L16"/>
  <sheetViews>
    <sheetView showGridLines="0" workbookViewId="0">
      <selection activeCell="K9" sqref="K9:K11"/>
    </sheetView>
  </sheetViews>
  <sheetFormatPr defaultRowHeight="15" x14ac:dyDescent="0.25"/>
  <cols>
    <col min="1" max="1" width="2.85546875" customWidth="1"/>
    <col min="2" max="2" width="27.28515625" bestFit="1" customWidth="1"/>
    <col min="3" max="3" width="4.28515625" style="131" bestFit="1" customWidth="1"/>
    <col min="4" max="5" width="14.42578125" customWidth="1"/>
    <col min="6" max="6" width="9.42578125" bestFit="1" customWidth="1"/>
    <col min="7" max="7" width="12.5703125" bestFit="1" customWidth="1"/>
    <col min="8" max="8" width="12.42578125" bestFit="1" customWidth="1"/>
    <col min="9" max="9" width="12.140625" bestFit="1" customWidth="1"/>
    <col min="10" max="10" width="17.28515625" bestFit="1" customWidth="1"/>
    <col min="11" max="11" width="14.5703125" customWidth="1"/>
    <col min="12" max="12" width="16.140625" customWidth="1"/>
  </cols>
  <sheetData>
    <row r="1" spans="2:12" x14ac:dyDescent="0.25">
      <c r="B1" s="35"/>
      <c r="C1" s="132"/>
      <c r="D1" s="35"/>
    </row>
    <row r="2" spans="2:12" ht="15.75" x14ac:dyDescent="0.25">
      <c r="B2" s="223" t="s">
        <v>4786</v>
      </c>
      <c r="C2" s="223"/>
      <c r="D2" s="223"/>
      <c r="E2" s="223"/>
      <c r="F2" s="223"/>
      <c r="G2" s="223"/>
      <c r="H2" s="223"/>
      <c r="I2" s="223"/>
      <c r="J2" s="223"/>
      <c r="K2" s="223"/>
    </row>
    <row r="3" spans="2:12" ht="15.75" thickBot="1" x14ac:dyDescent="0.3">
      <c r="B3" s="55"/>
      <c r="C3" s="55"/>
      <c r="D3" s="55"/>
    </row>
    <row r="4" spans="2:12" x14ac:dyDescent="0.25">
      <c r="B4" s="34" t="s">
        <v>4772</v>
      </c>
      <c r="C4" s="34"/>
      <c r="D4" s="58">
        <f ca="1">OFFSET(CALCS!X1,MATCH("HAWAII", CALCS!A2:A1298,0),)</f>
        <v>5296391</v>
      </c>
      <c r="E4" s="57"/>
      <c r="F4" s="57"/>
    </row>
    <row r="5" spans="2:12" ht="15.75" thickBot="1" x14ac:dyDescent="0.3">
      <c r="B5" s="49" t="s">
        <v>3387</v>
      </c>
      <c r="C5" s="49"/>
      <c r="D5" s="56" t="s">
        <v>3386</v>
      </c>
    </row>
    <row r="6" spans="2:12" ht="15.75" thickBot="1" x14ac:dyDescent="0.3">
      <c r="B6" s="49"/>
      <c r="C6" s="49"/>
      <c r="D6" s="55"/>
      <c r="E6" s="55"/>
      <c r="F6" s="55"/>
      <c r="G6" s="55"/>
      <c r="H6" s="55"/>
      <c r="I6" s="55"/>
      <c r="J6" s="55"/>
      <c r="K6" s="55"/>
      <c r="L6" s="55"/>
    </row>
    <row r="7" spans="2:12" x14ac:dyDescent="0.25">
      <c r="B7" s="54" t="s">
        <v>3368</v>
      </c>
      <c r="C7" s="54" t="s">
        <v>1</v>
      </c>
      <c r="D7" s="53" t="s">
        <v>4785</v>
      </c>
      <c r="E7" s="53" t="s">
        <v>13</v>
      </c>
      <c r="F7" s="53" t="s">
        <v>15</v>
      </c>
      <c r="G7" s="53" t="s">
        <v>3385</v>
      </c>
      <c r="H7" s="53" t="s">
        <v>3384</v>
      </c>
      <c r="I7" s="53" t="s">
        <v>3383</v>
      </c>
      <c r="J7" s="53" t="s">
        <v>3382</v>
      </c>
      <c r="K7" s="53" t="s">
        <v>3381</v>
      </c>
      <c r="L7" s="53" t="s">
        <v>4682</v>
      </c>
    </row>
    <row r="8" spans="2:12" x14ac:dyDescent="0.25">
      <c r="B8" s="52" t="s">
        <v>3380</v>
      </c>
      <c r="C8" s="52"/>
      <c r="D8">
        <v>0.25</v>
      </c>
      <c r="E8">
        <v>0.5</v>
      </c>
      <c r="F8">
        <v>0.25</v>
      </c>
    </row>
    <row r="9" spans="2:12" x14ac:dyDescent="0.25">
      <c r="B9" s="34" t="s">
        <v>3379</v>
      </c>
      <c r="C9" s="34" t="s">
        <v>1218</v>
      </c>
      <c r="D9" s="69">
        <v>198449</v>
      </c>
      <c r="E9" s="69">
        <v>36756</v>
      </c>
      <c r="F9" s="69">
        <v>4827</v>
      </c>
      <c r="G9" s="59">
        <f t="shared" ref="G9:I11" ca="1" si="0">+(D9/D$14)*D$8*$D$4</f>
        <v>602740.38056884706</v>
      </c>
      <c r="H9" s="59">
        <f t="shared" ca="1" si="0"/>
        <v>1581687.9070198245</v>
      </c>
      <c r="I9" s="59">
        <f t="shared" ca="1" si="0"/>
        <v>506090.73079816293</v>
      </c>
      <c r="J9" s="59">
        <f ca="1">+I9+H9+G9</f>
        <v>2690519.0183868343</v>
      </c>
      <c r="K9" s="60">
        <f ca="1">ROUND(($D$4/$J$14)*J9, 0)</f>
        <v>2690519</v>
      </c>
      <c r="L9" s="86" t="s">
        <v>4623</v>
      </c>
    </row>
    <row r="10" spans="2:12" x14ac:dyDescent="0.25">
      <c r="B10" s="34" t="s">
        <v>3378</v>
      </c>
      <c r="C10" s="34" t="s">
        <v>1218</v>
      </c>
      <c r="D10" s="69">
        <v>72029</v>
      </c>
      <c r="E10" s="69">
        <v>7384</v>
      </c>
      <c r="F10" s="69">
        <v>1635</v>
      </c>
      <c r="G10" s="59">
        <f t="shared" ca="1" si="0"/>
        <v>218770.49958424323</v>
      </c>
      <c r="H10" s="59">
        <f t="shared" ca="1" si="0"/>
        <v>317749.03431914205</v>
      </c>
      <c r="I10" s="59">
        <f t="shared" ca="1" si="0"/>
        <v>171422.9013579856</v>
      </c>
      <c r="J10" s="59">
        <f ca="1">+I10+H10+G10</f>
        <v>707942.43526137085</v>
      </c>
      <c r="K10" s="60">
        <f ca="1">ROUND(($D$4/$J$14)*J10, 0)</f>
        <v>707942</v>
      </c>
      <c r="L10" s="86" t="s">
        <v>4624</v>
      </c>
    </row>
    <row r="11" spans="2:12" x14ac:dyDescent="0.25">
      <c r="B11" s="51" t="s">
        <v>3377</v>
      </c>
      <c r="C11" s="51" t="s">
        <v>1218</v>
      </c>
      <c r="D11" s="70">
        <f>D12+D13</f>
        <v>165474</v>
      </c>
      <c r="E11" s="70">
        <f t="shared" ref="E11:F11" si="1">E12+E13</f>
        <v>17400</v>
      </c>
      <c r="F11" s="70">
        <f t="shared" si="1"/>
        <v>6167</v>
      </c>
      <c r="G11" s="61">
        <f t="shared" ca="1" si="0"/>
        <v>502586.86984690977</v>
      </c>
      <c r="H11" s="61">
        <f t="shared" ca="1" si="0"/>
        <v>748758.5586610334</v>
      </c>
      <c r="I11" s="61">
        <f t="shared" ca="1" si="0"/>
        <v>646584.11784385145</v>
      </c>
      <c r="J11" s="61">
        <f ca="1">+I11+H11+G11</f>
        <v>1897929.5463517946</v>
      </c>
      <c r="K11" s="62">
        <f ca="1">D4-K9-K10</f>
        <v>1897930</v>
      </c>
      <c r="L11" s="87" t="s">
        <v>4625</v>
      </c>
    </row>
    <row r="12" spans="2:12" x14ac:dyDescent="0.25">
      <c r="B12" s="50" t="s">
        <v>3377</v>
      </c>
      <c r="C12" s="50"/>
      <c r="D12" s="69">
        <v>165386</v>
      </c>
      <c r="E12" s="69">
        <v>17388</v>
      </c>
      <c r="F12" s="69">
        <v>6167</v>
      </c>
      <c r="G12" s="68"/>
      <c r="H12" s="63"/>
      <c r="I12" s="63"/>
      <c r="J12" s="63"/>
      <c r="K12" s="64"/>
      <c r="L12" s="69"/>
    </row>
    <row r="13" spans="2:12" x14ac:dyDescent="0.25">
      <c r="B13" s="50" t="s">
        <v>3376</v>
      </c>
      <c r="C13" s="50"/>
      <c r="D13" s="69">
        <v>88</v>
      </c>
      <c r="E13" s="69">
        <v>12</v>
      </c>
      <c r="F13" s="69">
        <v>0</v>
      </c>
      <c r="G13" s="68"/>
      <c r="H13" s="63"/>
      <c r="I13" s="63"/>
      <c r="J13" s="63"/>
      <c r="K13" s="64"/>
    </row>
    <row r="14" spans="2:12" ht="15.75" thickBot="1" x14ac:dyDescent="0.3">
      <c r="B14" s="49" t="s">
        <v>3372</v>
      </c>
      <c r="C14" s="49"/>
      <c r="D14" s="71">
        <f>+SUM(D9:D11)</f>
        <v>435952</v>
      </c>
      <c r="E14" s="71">
        <f>+SUM(E9:E11)</f>
        <v>61540</v>
      </c>
      <c r="F14" s="71">
        <f>+SUM(F9:F11)</f>
        <v>12629</v>
      </c>
      <c r="G14" s="65">
        <f ca="1">+G11+G10+G9</f>
        <v>1324097.75</v>
      </c>
      <c r="H14" s="66">
        <f ca="1">+SUM(H9:H11)</f>
        <v>2648195.5</v>
      </c>
      <c r="I14" s="66">
        <f ca="1">+SUM(I9:I11)</f>
        <v>1324097.75</v>
      </c>
      <c r="J14" s="66">
        <f ca="1">+SUM(J9:J11)</f>
        <v>5296391</v>
      </c>
      <c r="K14" s="66">
        <f ca="1">+SUM(K9:K11)</f>
        <v>5296391</v>
      </c>
      <c r="L14" s="66"/>
    </row>
    <row r="15" spans="2:12" x14ac:dyDescent="0.25">
      <c r="D15" s="155"/>
      <c r="G15" s="67"/>
      <c r="H15" s="58"/>
      <c r="I15" s="67"/>
      <c r="J15" s="58"/>
      <c r="K15" s="58"/>
      <c r="L15" s="58"/>
    </row>
    <row r="16" spans="2:12" ht="15.75" x14ac:dyDescent="0.25">
      <c r="B16" s="36" t="s">
        <v>4787</v>
      </c>
      <c r="C16" s="36"/>
      <c r="D16" s="48"/>
      <c r="G16" s="58"/>
      <c r="H16" s="58"/>
      <c r="I16" s="58"/>
      <c r="J16" s="58"/>
      <c r="K16" s="58"/>
    </row>
  </sheetData>
  <mergeCells count="1">
    <mergeCell ref="B2:K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 codeName="Sheet8"/>
  <dimension ref="B2:L13"/>
  <sheetViews>
    <sheetView showGridLines="0" zoomScale="75" workbookViewId="0">
      <selection activeCell="K10" sqref="K10"/>
    </sheetView>
  </sheetViews>
  <sheetFormatPr defaultColWidth="16.28515625" defaultRowHeight="15.75" x14ac:dyDescent="0.25"/>
  <cols>
    <col min="1" max="1" width="4.42578125" style="36" customWidth="1"/>
    <col min="2" max="2" width="31.42578125" style="36" customWidth="1"/>
    <col min="3" max="3" width="13.140625" style="36" bestFit="1" customWidth="1"/>
    <col min="4" max="4" width="13.140625" style="36" customWidth="1"/>
    <col min="5" max="5" width="3.5703125" style="36" bestFit="1" customWidth="1"/>
    <col min="6" max="6" width="5.85546875" style="36" bestFit="1" customWidth="1"/>
    <col min="7" max="7" width="13.140625" style="36" hidden="1" customWidth="1"/>
    <col min="8" max="8" width="13.140625" style="36" customWidth="1"/>
    <col min="9" max="9" width="10.28515625" style="36" customWidth="1"/>
    <col min="10" max="10" width="12.7109375" style="36" bestFit="1" customWidth="1"/>
    <col min="11" max="11" width="13.140625" style="36" bestFit="1" customWidth="1"/>
    <col min="12" max="12" width="13.85546875" style="36" bestFit="1" customWidth="1"/>
    <col min="13" max="13" width="20.28515625" style="36" customWidth="1"/>
    <col min="14" max="14" width="13.85546875" style="36" customWidth="1"/>
    <col min="15" max="15" width="13.85546875" style="36" bestFit="1" customWidth="1"/>
    <col min="16" max="18" width="16.28515625" style="36"/>
    <col min="19" max="19" width="13.85546875" style="36" bestFit="1" customWidth="1"/>
    <col min="20" max="20" width="7.42578125" style="36" customWidth="1"/>
    <col min="21" max="21" width="16.42578125" style="36" customWidth="1"/>
    <col min="22" max="22" width="3.5703125" style="36" customWidth="1"/>
    <col min="23" max="23" width="16.42578125" style="36" customWidth="1"/>
    <col min="24" max="24" width="3.5703125" style="36" customWidth="1"/>
    <col min="25" max="25" width="16.42578125" style="36" customWidth="1"/>
    <col min="26" max="26" width="16.28515625" style="36"/>
    <col min="27" max="27" width="17.7109375" style="36" customWidth="1"/>
    <col min="28" max="28" width="14.140625" style="36" bestFit="1" customWidth="1"/>
    <col min="29" max="257" width="16.28515625" style="36"/>
    <col min="258" max="258" width="4.42578125" style="36" customWidth="1"/>
    <col min="259" max="259" width="31.42578125" style="36" customWidth="1"/>
    <col min="260" max="260" width="13.140625" style="36" bestFit="1" customWidth="1"/>
    <col min="261" max="261" width="3.5703125" style="36" bestFit="1" customWidth="1"/>
    <col min="262" max="262" width="5.85546875" style="36" bestFit="1" customWidth="1"/>
    <col min="263" max="263" width="0" style="36" hidden="1" customWidth="1"/>
    <col min="264" max="264" width="10.28515625" style="36" customWidth="1"/>
    <col min="265" max="265" width="12" style="36" bestFit="1" customWidth="1"/>
    <col min="266" max="266" width="13.140625" style="36" bestFit="1" customWidth="1"/>
    <col min="267" max="267" width="13.85546875" style="36" bestFit="1" customWidth="1"/>
    <col min="268" max="268" width="19" style="36" customWidth="1"/>
    <col min="269" max="269" width="20.28515625" style="36" customWidth="1"/>
    <col min="270" max="270" width="13.85546875" style="36" customWidth="1"/>
    <col min="271" max="271" width="13.85546875" style="36" bestFit="1" customWidth="1"/>
    <col min="272" max="274" width="16.28515625" style="36"/>
    <col min="275" max="275" width="13.85546875" style="36" bestFit="1" customWidth="1"/>
    <col min="276" max="276" width="7.42578125" style="36" customWidth="1"/>
    <col min="277" max="277" width="16.42578125" style="36" customWidth="1"/>
    <col min="278" max="278" width="3.5703125" style="36" customWidth="1"/>
    <col min="279" max="279" width="16.42578125" style="36" customWidth="1"/>
    <col min="280" max="280" width="3.5703125" style="36" customWidth="1"/>
    <col min="281" max="281" width="16.42578125" style="36" customWidth="1"/>
    <col min="282" max="282" width="16.28515625" style="36"/>
    <col min="283" max="283" width="17.7109375" style="36" customWidth="1"/>
    <col min="284" max="284" width="14.140625" style="36" bestFit="1" customWidth="1"/>
    <col min="285" max="513" width="16.28515625" style="36"/>
    <col min="514" max="514" width="4.42578125" style="36" customWidth="1"/>
    <col min="515" max="515" width="31.42578125" style="36" customWidth="1"/>
    <col min="516" max="516" width="13.140625" style="36" bestFit="1" customWidth="1"/>
    <col min="517" max="517" width="3.5703125" style="36" bestFit="1" customWidth="1"/>
    <col min="518" max="518" width="5.85546875" style="36" bestFit="1" customWidth="1"/>
    <col min="519" max="519" width="0" style="36" hidden="1" customWidth="1"/>
    <col min="520" max="520" width="10.28515625" style="36" customWidth="1"/>
    <col min="521" max="521" width="12" style="36" bestFit="1" customWidth="1"/>
    <col min="522" max="522" width="13.140625" style="36" bestFit="1" customWidth="1"/>
    <col min="523" max="523" width="13.85546875" style="36" bestFit="1" customWidth="1"/>
    <col min="524" max="524" width="19" style="36" customWidth="1"/>
    <col min="525" max="525" width="20.28515625" style="36" customWidth="1"/>
    <col min="526" max="526" width="13.85546875" style="36" customWidth="1"/>
    <col min="527" max="527" width="13.85546875" style="36" bestFit="1" customWidth="1"/>
    <col min="528" max="530" width="16.28515625" style="36"/>
    <col min="531" max="531" width="13.85546875" style="36" bestFit="1" customWidth="1"/>
    <col min="532" max="532" width="7.42578125" style="36" customWidth="1"/>
    <col min="533" max="533" width="16.42578125" style="36" customWidth="1"/>
    <col min="534" max="534" width="3.5703125" style="36" customWidth="1"/>
    <col min="535" max="535" width="16.42578125" style="36" customWidth="1"/>
    <col min="536" max="536" width="3.5703125" style="36" customWidth="1"/>
    <col min="537" max="537" width="16.42578125" style="36" customWidth="1"/>
    <col min="538" max="538" width="16.28515625" style="36"/>
    <col min="539" max="539" width="17.7109375" style="36" customWidth="1"/>
    <col min="540" max="540" width="14.140625" style="36" bestFit="1" customWidth="1"/>
    <col min="541" max="769" width="16.28515625" style="36"/>
    <col min="770" max="770" width="4.42578125" style="36" customWidth="1"/>
    <col min="771" max="771" width="31.42578125" style="36" customWidth="1"/>
    <col min="772" max="772" width="13.140625" style="36" bestFit="1" customWidth="1"/>
    <col min="773" max="773" width="3.5703125" style="36" bestFit="1" customWidth="1"/>
    <col min="774" max="774" width="5.85546875" style="36" bestFit="1" customWidth="1"/>
    <col min="775" max="775" width="0" style="36" hidden="1" customWidth="1"/>
    <col min="776" max="776" width="10.28515625" style="36" customWidth="1"/>
    <col min="777" max="777" width="12" style="36" bestFit="1" customWidth="1"/>
    <col min="778" max="778" width="13.140625" style="36" bestFit="1" customWidth="1"/>
    <col min="779" max="779" width="13.85546875" style="36" bestFit="1" customWidth="1"/>
    <col min="780" max="780" width="19" style="36" customWidth="1"/>
    <col min="781" max="781" width="20.28515625" style="36" customWidth="1"/>
    <col min="782" max="782" width="13.85546875" style="36" customWidth="1"/>
    <col min="783" max="783" width="13.85546875" style="36" bestFit="1" customWidth="1"/>
    <col min="784" max="786" width="16.28515625" style="36"/>
    <col min="787" max="787" width="13.85546875" style="36" bestFit="1" customWidth="1"/>
    <col min="788" max="788" width="7.42578125" style="36" customWidth="1"/>
    <col min="789" max="789" width="16.42578125" style="36" customWidth="1"/>
    <col min="790" max="790" width="3.5703125" style="36" customWidth="1"/>
    <col min="791" max="791" width="16.42578125" style="36" customWidth="1"/>
    <col min="792" max="792" width="3.5703125" style="36" customWidth="1"/>
    <col min="793" max="793" width="16.42578125" style="36" customWidth="1"/>
    <col min="794" max="794" width="16.28515625" style="36"/>
    <col min="795" max="795" width="17.7109375" style="36" customWidth="1"/>
    <col min="796" max="796" width="14.140625" style="36" bestFit="1" customWidth="1"/>
    <col min="797" max="1025" width="16.28515625" style="36"/>
    <col min="1026" max="1026" width="4.42578125" style="36" customWidth="1"/>
    <col min="1027" max="1027" width="31.42578125" style="36" customWidth="1"/>
    <col min="1028" max="1028" width="13.140625" style="36" bestFit="1" customWidth="1"/>
    <col min="1029" max="1029" width="3.5703125" style="36" bestFit="1" customWidth="1"/>
    <col min="1030" max="1030" width="5.85546875" style="36" bestFit="1" customWidth="1"/>
    <col min="1031" max="1031" width="0" style="36" hidden="1" customWidth="1"/>
    <col min="1032" max="1032" width="10.28515625" style="36" customWidth="1"/>
    <col min="1033" max="1033" width="12" style="36" bestFit="1" customWidth="1"/>
    <col min="1034" max="1034" width="13.140625" style="36" bestFit="1" customWidth="1"/>
    <col min="1035" max="1035" width="13.85546875" style="36" bestFit="1" customWidth="1"/>
    <col min="1036" max="1036" width="19" style="36" customWidth="1"/>
    <col min="1037" max="1037" width="20.28515625" style="36" customWidth="1"/>
    <col min="1038" max="1038" width="13.85546875" style="36" customWidth="1"/>
    <col min="1039" max="1039" width="13.85546875" style="36" bestFit="1" customWidth="1"/>
    <col min="1040" max="1042" width="16.28515625" style="36"/>
    <col min="1043" max="1043" width="13.85546875" style="36" bestFit="1" customWidth="1"/>
    <col min="1044" max="1044" width="7.42578125" style="36" customWidth="1"/>
    <col min="1045" max="1045" width="16.42578125" style="36" customWidth="1"/>
    <col min="1046" max="1046" width="3.5703125" style="36" customWidth="1"/>
    <col min="1047" max="1047" width="16.42578125" style="36" customWidth="1"/>
    <col min="1048" max="1048" width="3.5703125" style="36" customWidth="1"/>
    <col min="1049" max="1049" width="16.42578125" style="36" customWidth="1"/>
    <col min="1050" max="1050" width="16.28515625" style="36"/>
    <col min="1051" max="1051" width="17.7109375" style="36" customWidth="1"/>
    <col min="1052" max="1052" width="14.140625" style="36" bestFit="1" customWidth="1"/>
    <col min="1053" max="1281" width="16.28515625" style="36"/>
    <col min="1282" max="1282" width="4.42578125" style="36" customWidth="1"/>
    <col min="1283" max="1283" width="31.42578125" style="36" customWidth="1"/>
    <col min="1284" max="1284" width="13.140625" style="36" bestFit="1" customWidth="1"/>
    <col min="1285" max="1285" width="3.5703125" style="36" bestFit="1" customWidth="1"/>
    <col min="1286" max="1286" width="5.85546875" style="36" bestFit="1" customWidth="1"/>
    <col min="1287" max="1287" width="0" style="36" hidden="1" customWidth="1"/>
    <col min="1288" max="1288" width="10.28515625" style="36" customWidth="1"/>
    <col min="1289" max="1289" width="12" style="36" bestFit="1" customWidth="1"/>
    <col min="1290" max="1290" width="13.140625" style="36" bestFit="1" customWidth="1"/>
    <col min="1291" max="1291" width="13.85546875" style="36" bestFit="1" customWidth="1"/>
    <col min="1292" max="1292" width="19" style="36" customWidth="1"/>
    <col min="1293" max="1293" width="20.28515625" style="36" customWidth="1"/>
    <col min="1294" max="1294" width="13.85546875" style="36" customWidth="1"/>
    <col min="1295" max="1295" width="13.85546875" style="36" bestFit="1" customWidth="1"/>
    <col min="1296" max="1298" width="16.28515625" style="36"/>
    <col min="1299" max="1299" width="13.85546875" style="36" bestFit="1" customWidth="1"/>
    <col min="1300" max="1300" width="7.42578125" style="36" customWidth="1"/>
    <col min="1301" max="1301" width="16.42578125" style="36" customWidth="1"/>
    <col min="1302" max="1302" width="3.5703125" style="36" customWidth="1"/>
    <col min="1303" max="1303" width="16.42578125" style="36" customWidth="1"/>
    <col min="1304" max="1304" width="3.5703125" style="36" customWidth="1"/>
    <col min="1305" max="1305" width="16.42578125" style="36" customWidth="1"/>
    <col min="1306" max="1306" width="16.28515625" style="36"/>
    <col min="1307" max="1307" width="17.7109375" style="36" customWidth="1"/>
    <col min="1308" max="1308" width="14.140625" style="36" bestFit="1" customWidth="1"/>
    <col min="1309" max="1537" width="16.28515625" style="36"/>
    <col min="1538" max="1538" width="4.42578125" style="36" customWidth="1"/>
    <col min="1539" max="1539" width="31.42578125" style="36" customWidth="1"/>
    <col min="1540" max="1540" width="13.140625" style="36" bestFit="1" customWidth="1"/>
    <col min="1541" max="1541" width="3.5703125" style="36" bestFit="1" customWidth="1"/>
    <col min="1542" max="1542" width="5.85546875" style="36" bestFit="1" customWidth="1"/>
    <col min="1543" max="1543" width="0" style="36" hidden="1" customWidth="1"/>
    <col min="1544" max="1544" width="10.28515625" style="36" customWidth="1"/>
    <col min="1545" max="1545" width="12" style="36" bestFit="1" customWidth="1"/>
    <col min="1546" max="1546" width="13.140625" style="36" bestFit="1" customWidth="1"/>
    <col min="1547" max="1547" width="13.85546875" style="36" bestFit="1" customWidth="1"/>
    <col min="1548" max="1548" width="19" style="36" customWidth="1"/>
    <col min="1549" max="1549" width="20.28515625" style="36" customWidth="1"/>
    <col min="1550" max="1550" width="13.85546875" style="36" customWidth="1"/>
    <col min="1551" max="1551" width="13.85546875" style="36" bestFit="1" customWidth="1"/>
    <col min="1552" max="1554" width="16.28515625" style="36"/>
    <col min="1555" max="1555" width="13.85546875" style="36" bestFit="1" customWidth="1"/>
    <col min="1556" max="1556" width="7.42578125" style="36" customWidth="1"/>
    <col min="1557" max="1557" width="16.42578125" style="36" customWidth="1"/>
    <col min="1558" max="1558" width="3.5703125" style="36" customWidth="1"/>
    <col min="1559" max="1559" width="16.42578125" style="36" customWidth="1"/>
    <col min="1560" max="1560" width="3.5703125" style="36" customWidth="1"/>
    <col min="1561" max="1561" width="16.42578125" style="36" customWidth="1"/>
    <col min="1562" max="1562" width="16.28515625" style="36"/>
    <col min="1563" max="1563" width="17.7109375" style="36" customWidth="1"/>
    <col min="1564" max="1564" width="14.140625" style="36" bestFit="1" customWidth="1"/>
    <col min="1565" max="1793" width="16.28515625" style="36"/>
    <col min="1794" max="1794" width="4.42578125" style="36" customWidth="1"/>
    <col min="1795" max="1795" width="31.42578125" style="36" customWidth="1"/>
    <col min="1796" max="1796" width="13.140625" style="36" bestFit="1" customWidth="1"/>
    <col min="1797" max="1797" width="3.5703125" style="36" bestFit="1" customWidth="1"/>
    <col min="1798" max="1798" width="5.85546875" style="36" bestFit="1" customWidth="1"/>
    <col min="1799" max="1799" width="0" style="36" hidden="1" customWidth="1"/>
    <col min="1800" max="1800" width="10.28515625" style="36" customWidth="1"/>
    <col min="1801" max="1801" width="12" style="36" bestFit="1" customWidth="1"/>
    <col min="1802" max="1802" width="13.140625" style="36" bestFit="1" customWidth="1"/>
    <col min="1803" max="1803" width="13.85546875" style="36" bestFit="1" customWidth="1"/>
    <col min="1804" max="1804" width="19" style="36" customWidth="1"/>
    <col min="1805" max="1805" width="20.28515625" style="36" customWidth="1"/>
    <col min="1806" max="1806" width="13.85546875" style="36" customWidth="1"/>
    <col min="1807" max="1807" width="13.85546875" style="36" bestFit="1" customWidth="1"/>
    <col min="1808" max="1810" width="16.28515625" style="36"/>
    <col min="1811" max="1811" width="13.85546875" style="36" bestFit="1" customWidth="1"/>
    <col min="1812" max="1812" width="7.42578125" style="36" customWidth="1"/>
    <col min="1813" max="1813" width="16.42578125" style="36" customWidth="1"/>
    <col min="1814" max="1814" width="3.5703125" style="36" customWidth="1"/>
    <col min="1815" max="1815" width="16.42578125" style="36" customWidth="1"/>
    <col min="1816" max="1816" width="3.5703125" style="36" customWidth="1"/>
    <col min="1817" max="1817" width="16.42578125" style="36" customWidth="1"/>
    <col min="1818" max="1818" width="16.28515625" style="36"/>
    <col min="1819" max="1819" width="17.7109375" style="36" customWidth="1"/>
    <col min="1820" max="1820" width="14.140625" style="36" bestFit="1" customWidth="1"/>
    <col min="1821" max="2049" width="16.28515625" style="36"/>
    <col min="2050" max="2050" width="4.42578125" style="36" customWidth="1"/>
    <col min="2051" max="2051" width="31.42578125" style="36" customWidth="1"/>
    <col min="2052" max="2052" width="13.140625" style="36" bestFit="1" customWidth="1"/>
    <col min="2053" max="2053" width="3.5703125" style="36" bestFit="1" customWidth="1"/>
    <col min="2054" max="2054" width="5.85546875" style="36" bestFit="1" customWidth="1"/>
    <col min="2055" max="2055" width="0" style="36" hidden="1" customWidth="1"/>
    <col min="2056" max="2056" width="10.28515625" style="36" customWidth="1"/>
    <col min="2057" max="2057" width="12" style="36" bestFit="1" customWidth="1"/>
    <col min="2058" max="2058" width="13.140625" style="36" bestFit="1" customWidth="1"/>
    <col min="2059" max="2059" width="13.85546875" style="36" bestFit="1" customWidth="1"/>
    <col min="2060" max="2060" width="19" style="36" customWidth="1"/>
    <col min="2061" max="2061" width="20.28515625" style="36" customWidth="1"/>
    <col min="2062" max="2062" width="13.85546875" style="36" customWidth="1"/>
    <col min="2063" max="2063" width="13.85546875" style="36" bestFit="1" customWidth="1"/>
    <col min="2064" max="2066" width="16.28515625" style="36"/>
    <col min="2067" max="2067" width="13.85546875" style="36" bestFit="1" customWidth="1"/>
    <col min="2068" max="2068" width="7.42578125" style="36" customWidth="1"/>
    <col min="2069" max="2069" width="16.42578125" style="36" customWidth="1"/>
    <col min="2070" max="2070" width="3.5703125" style="36" customWidth="1"/>
    <col min="2071" max="2071" width="16.42578125" style="36" customWidth="1"/>
    <col min="2072" max="2072" width="3.5703125" style="36" customWidth="1"/>
    <col min="2073" max="2073" width="16.42578125" style="36" customWidth="1"/>
    <col min="2074" max="2074" width="16.28515625" style="36"/>
    <col min="2075" max="2075" width="17.7109375" style="36" customWidth="1"/>
    <col min="2076" max="2076" width="14.140625" style="36" bestFit="1" customWidth="1"/>
    <col min="2077" max="2305" width="16.28515625" style="36"/>
    <col min="2306" max="2306" width="4.42578125" style="36" customWidth="1"/>
    <col min="2307" max="2307" width="31.42578125" style="36" customWidth="1"/>
    <col min="2308" max="2308" width="13.140625" style="36" bestFit="1" customWidth="1"/>
    <col min="2309" max="2309" width="3.5703125" style="36" bestFit="1" customWidth="1"/>
    <col min="2310" max="2310" width="5.85546875" style="36" bestFit="1" customWidth="1"/>
    <col min="2311" max="2311" width="0" style="36" hidden="1" customWidth="1"/>
    <col min="2312" max="2312" width="10.28515625" style="36" customWidth="1"/>
    <col min="2313" max="2313" width="12" style="36" bestFit="1" customWidth="1"/>
    <col min="2314" max="2314" width="13.140625" style="36" bestFit="1" customWidth="1"/>
    <col min="2315" max="2315" width="13.85546875" style="36" bestFit="1" customWidth="1"/>
    <col min="2316" max="2316" width="19" style="36" customWidth="1"/>
    <col min="2317" max="2317" width="20.28515625" style="36" customWidth="1"/>
    <col min="2318" max="2318" width="13.85546875" style="36" customWidth="1"/>
    <col min="2319" max="2319" width="13.85546875" style="36" bestFit="1" customWidth="1"/>
    <col min="2320" max="2322" width="16.28515625" style="36"/>
    <col min="2323" max="2323" width="13.85546875" style="36" bestFit="1" customWidth="1"/>
    <col min="2324" max="2324" width="7.42578125" style="36" customWidth="1"/>
    <col min="2325" max="2325" width="16.42578125" style="36" customWidth="1"/>
    <col min="2326" max="2326" width="3.5703125" style="36" customWidth="1"/>
    <col min="2327" max="2327" width="16.42578125" style="36" customWidth="1"/>
    <col min="2328" max="2328" width="3.5703125" style="36" customWidth="1"/>
    <col min="2329" max="2329" width="16.42578125" style="36" customWidth="1"/>
    <col min="2330" max="2330" width="16.28515625" style="36"/>
    <col min="2331" max="2331" width="17.7109375" style="36" customWidth="1"/>
    <col min="2332" max="2332" width="14.140625" style="36" bestFit="1" customWidth="1"/>
    <col min="2333" max="2561" width="16.28515625" style="36"/>
    <col min="2562" max="2562" width="4.42578125" style="36" customWidth="1"/>
    <col min="2563" max="2563" width="31.42578125" style="36" customWidth="1"/>
    <col min="2564" max="2564" width="13.140625" style="36" bestFit="1" customWidth="1"/>
    <col min="2565" max="2565" width="3.5703125" style="36" bestFit="1" customWidth="1"/>
    <col min="2566" max="2566" width="5.85546875" style="36" bestFit="1" customWidth="1"/>
    <col min="2567" max="2567" width="0" style="36" hidden="1" customWidth="1"/>
    <col min="2568" max="2568" width="10.28515625" style="36" customWidth="1"/>
    <col min="2569" max="2569" width="12" style="36" bestFit="1" customWidth="1"/>
    <col min="2570" max="2570" width="13.140625" style="36" bestFit="1" customWidth="1"/>
    <col min="2571" max="2571" width="13.85546875" style="36" bestFit="1" customWidth="1"/>
    <col min="2572" max="2572" width="19" style="36" customWidth="1"/>
    <col min="2573" max="2573" width="20.28515625" style="36" customWidth="1"/>
    <col min="2574" max="2574" width="13.85546875" style="36" customWidth="1"/>
    <col min="2575" max="2575" width="13.85546875" style="36" bestFit="1" customWidth="1"/>
    <col min="2576" max="2578" width="16.28515625" style="36"/>
    <col min="2579" max="2579" width="13.85546875" style="36" bestFit="1" customWidth="1"/>
    <col min="2580" max="2580" width="7.42578125" style="36" customWidth="1"/>
    <col min="2581" max="2581" width="16.42578125" style="36" customWidth="1"/>
    <col min="2582" max="2582" width="3.5703125" style="36" customWidth="1"/>
    <col min="2583" max="2583" width="16.42578125" style="36" customWidth="1"/>
    <col min="2584" max="2584" width="3.5703125" style="36" customWidth="1"/>
    <col min="2585" max="2585" width="16.42578125" style="36" customWidth="1"/>
    <col min="2586" max="2586" width="16.28515625" style="36"/>
    <col min="2587" max="2587" width="17.7109375" style="36" customWidth="1"/>
    <col min="2588" max="2588" width="14.140625" style="36" bestFit="1" customWidth="1"/>
    <col min="2589" max="2817" width="16.28515625" style="36"/>
    <col min="2818" max="2818" width="4.42578125" style="36" customWidth="1"/>
    <col min="2819" max="2819" width="31.42578125" style="36" customWidth="1"/>
    <col min="2820" max="2820" width="13.140625" style="36" bestFit="1" customWidth="1"/>
    <col min="2821" max="2821" width="3.5703125" style="36" bestFit="1" customWidth="1"/>
    <col min="2822" max="2822" width="5.85546875" style="36" bestFit="1" customWidth="1"/>
    <col min="2823" max="2823" width="0" style="36" hidden="1" customWidth="1"/>
    <col min="2824" max="2824" width="10.28515625" style="36" customWidth="1"/>
    <col min="2825" max="2825" width="12" style="36" bestFit="1" customWidth="1"/>
    <col min="2826" max="2826" width="13.140625" style="36" bestFit="1" customWidth="1"/>
    <col min="2827" max="2827" width="13.85546875" style="36" bestFit="1" customWidth="1"/>
    <col min="2828" max="2828" width="19" style="36" customWidth="1"/>
    <col min="2829" max="2829" width="20.28515625" style="36" customWidth="1"/>
    <col min="2830" max="2830" width="13.85546875" style="36" customWidth="1"/>
    <col min="2831" max="2831" width="13.85546875" style="36" bestFit="1" customWidth="1"/>
    <col min="2832" max="2834" width="16.28515625" style="36"/>
    <col min="2835" max="2835" width="13.85546875" style="36" bestFit="1" customWidth="1"/>
    <col min="2836" max="2836" width="7.42578125" style="36" customWidth="1"/>
    <col min="2837" max="2837" width="16.42578125" style="36" customWidth="1"/>
    <col min="2838" max="2838" width="3.5703125" style="36" customWidth="1"/>
    <col min="2839" max="2839" width="16.42578125" style="36" customWidth="1"/>
    <col min="2840" max="2840" width="3.5703125" style="36" customWidth="1"/>
    <col min="2841" max="2841" width="16.42578125" style="36" customWidth="1"/>
    <col min="2842" max="2842" width="16.28515625" style="36"/>
    <col min="2843" max="2843" width="17.7109375" style="36" customWidth="1"/>
    <col min="2844" max="2844" width="14.140625" style="36" bestFit="1" customWidth="1"/>
    <col min="2845" max="3073" width="16.28515625" style="36"/>
    <col min="3074" max="3074" width="4.42578125" style="36" customWidth="1"/>
    <col min="3075" max="3075" width="31.42578125" style="36" customWidth="1"/>
    <col min="3076" max="3076" width="13.140625" style="36" bestFit="1" customWidth="1"/>
    <col min="3077" max="3077" width="3.5703125" style="36" bestFit="1" customWidth="1"/>
    <col min="3078" max="3078" width="5.85546875" style="36" bestFit="1" customWidth="1"/>
    <col min="3079" max="3079" width="0" style="36" hidden="1" customWidth="1"/>
    <col min="3080" max="3080" width="10.28515625" style="36" customWidth="1"/>
    <col min="3081" max="3081" width="12" style="36" bestFit="1" customWidth="1"/>
    <col min="3082" max="3082" width="13.140625" style="36" bestFit="1" customWidth="1"/>
    <col min="3083" max="3083" width="13.85546875" style="36" bestFit="1" customWidth="1"/>
    <col min="3084" max="3084" width="19" style="36" customWidth="1"/>
    <col min="3085" max="3085" width="20.28515625" style="36" customWidth="1"/>
    <col min="3086" max="3086" width="13.85546875" style="36" customWidth="1"/>
    <col min="3087" max="3087" width="13.85546875" style="36" bestFit="1" customWidth="1"/>
    <col min="3088" max="3090" width="16.28515625" style="36"/>
    <col min="3091" max="3091" width="13.85546875" style="36" bestFit="1" customWidth="1"/>
    <col min="3092" max="3092" width="7.42578125" style="36" customWidth="1"/>
    <col min="3093" max="3093" width="16.42578125" style="36" customWidth="1"/>
    <col min="3094" max="3094" width="3.5703125" style="36" customWidth="1"/>
    <col min="3095" max="3095" width="16.42578125" style="36" customWidth="1"/>
    <col min="3096" max="3096" width="3.5703125" style="36" customWidth="1"/>
    <col min="3097" max="3097" width="16.42578125" style="36" customWidth="1"/>
    <col min="3098" max="3098" width="16.28515625" style="36"/>
    <col min="3099" max="3099" width="17.7109375" style="36" customWidth="1"/>
    <col min="3100" max="3100" width="14.140625" style="36" bestFit="1" customWidth="1"/>
    <col min="3101" max="3329" width="16.28515625" style="36"/>
    <col min="3330" max="3330" width="4.42578125" style="36" customWidth="1"/>
    <col min="3331" max="3331" width="31.42578125" style="36" customWidth="1"/>
    <col min="3332" max="3332" width="13.140625" style="36" bestFit="1" customWidth="1"/>
    <col min="3333" max="3333" width="3.5703125" style="36" bestFit="1" customWidth="1"/>
    <col min="3334" max="3334" width="5.85546875" style="36" bestFit="1" customWidth="1"/>
    <col min="3335" max="3335" width="0" style="36" hidden="1" customWidth="1"/>
    <col min="3336" max="3336" width="10.28515625" style="36" customWidth="1"/>
    <col min="3337" max="3337" width="12" style="36" bestFit="1" customWidth="1"/>
    <col min="3338" max="3338" width="13.140625" style="36" bestFit="1" customWidth="1"/>
    <col min="3339" max="3339" width="13.85546875" style="36" bestFit="1" customWidth="1"/>
    <col min="3340" max="3340" width="19" style="36" customWidth="1"/>
    <col min="3341" max="3341" width="20.28515625" style="36" customWidth="1"/>
    <col min="3342" max="3342" width="13.85546875" style="36" customWidth="1"/>
    <col min="3343" max="3343" width="13.85546875" style="36" bestFit="1" customWidth="1"/>
    <col min="3344" max="3346" width="16.28515625" style="36"/>
    <col min="3347" max="3347" width="13.85546875" style="36" bestFit="1" customWidth="1"/>
    <col min="3348" max="3348" width="7.42578125" style="36" customWidth="1"/>
    <col min="3349" max="3349" width="16.42578125" style="36" customWidth="1"/>
    <col min="3350" max="3350" width="3.5703125" style="36" customWidth="1"/>
    <col min="3351" max="3351" width="16.42578125" style="36" customWidth="1"/>
    <col min="3352" max="3352" width="3.5703125" style="36" customWidth="1"/>
    <col min="3353" max="3353" width="16.42578125" style="36" customWidth="1"/>
    <col min="3354" max="3354" width="16.28515625" style="36"/>
    <col min="3355" max="3355" width="17.7109375" style="36" customWidth="1"/>
    <col min="3356" max="3356" width="14.140625" style="36" bestFit="1" customWidth="1"/>
    <col min="3357" max="3585" width="16.28515625" style="36"/>
    <col min="3586" max="3586" width="4.42578125" style="36" customWidth="1"/>
    <col min="3587" max="3587" width="31.42578125" style="36" customWidth="1"/>
    <col min="3588" max="3588" width="13.140625" style="36" bestFit="1" customWidth="1"/>
    <col min="3589" max="3589" width="3.5703125" style="36" bestFit="1" customWidth="1"/>
    <col min="3590" max="3590" width="5.85546875" style="36" bestFit="1" customWidth="1"/>
    <col min="3591" max="3591" width="0" style="36" hidden="1" customWidth="1"/>
    <col min="3592" max="3592" width="10.28515625" style="36" customWidth="1"/>
    <col min="3593" max="3593" width="12" style="36" bestFit="1" customWidth="1"/>
    <col min="3594" max="3594" width="13.140625" style="36" bestFit="1" customWidth="1"/>
    <col min="3595" max="3595" width="13.85546875" style="36" bestFit="1" customWidth="1"/>
    <col min="3596" max="3596" width="19" style="36" customWidth="1"/>
    <col min="3597" max="3597" width="20.28515625" style="36" customWidth="1"/>
    <col min="3598" max="3598" width="13.85546875" style="36" customWidth="1"/>
    <col min="3599" max="3599" width="13.85546875" style="36" bestFit="1" customWidth="1"/>
    <col min="3600" max="3602" width="16.28515625" style="36"/>
    <col min="3603" max="3603" width="13.85546875" style="36" bestFit="1" customWidth="1"/>
    <col min="3604" max="3604" width="7.42578125" style="36" customWidth="1"/>
    <col min="3605" max="3605" width="16.42578125" style="36" customWidth="1"/>
    <col min="3606" max="3606" width="3.5703125" style="36" customWidth="1"/>
    <col min="3607" max="3607" width="16.42578125" style="36" customWidth="1"/>
    <col min="3608" max="3608" width="3.5703125" style="36" customWidth="1"/>
    <col min="3609" max="3609" width="16.42578125" style="36" customWidth="1"/>
    <col min="3610" max="3610" width="16.28515625" style="36"/>
    <col min="3611" max="3611" width="17.7109375" style="36" customWidth="1"/>
    <col min="3612" max="3612" width="14.140625" style="36" bestFit="1" customWidth="1"/>
    <col min="3613" max="3841" width="16.28515625" style="36"/>
    <col min="3842" max="3842" width="4.42578125" style="36" customWidth="1"/>
    <col min="3843" max="3843" width="31.42578125" style="36" customWidth="1"/>
    <col min="3844" max="3844" width="13.140625" style="36" bestFit="1" customWidth="1"/>
    <col min="3845" max="3845" width="3.5703125" style="36" bestFit="1" customWidth="1"/>
    <col min="3846" max="3846" width="5.85546875" style="36" bestFit="1" customWidth="1"/>
    <col min="3847" max="3847" width="0" style="36" hidden="1" customWidth="1"/>
    <col min="3848" max="3848" width="10.28515625" style="36" customWidth="1"/>
    <col min="3849" max="3849" width="12" style="36" bestFit="1" customWidth="1"/>
    <col min="3850" max="3850" width="13.140625" style="36" bestFit="1" customWidth="1"/>
    <col min="3851" max="3851" width="13.85546875" style="36" bestFit="1" customWidth="1"/>
    <col min="3852" max="3852" width="19" style="36" customWidth="1"/>
    <col min="3853" max="3853" width="20.28515625" style="36" customWidth="1"/>
    <col min="3854" max="3854" width="13.85546875" style="36" customWidth="1"/>
    <col min="3855" max="3855" width="13.85546875" style="36" bestFit="1" customWidth="1"/>
    <col min="3856" max="3858" width="16.28515625" style="36"/>
    <col min="3859" max="3859" width="13.85546875" style="36" bestFit="1" customWidth="1"/>
    <col min="3860" max="3860" width="7.42578125" style="36" customWidth="1"/>
    <col min="3861" max="3861" width="16.42578125" style="36" customWidth="1"/>
    <col min="3862" max="3862" width="3.5703125" style="36" customWidth="1"/>
    <col min="3863" max="3863" width="16.42578125" style="36" customWidth="1"/>
    <col min="3864" max="3864" width="3.5703125" style="36" customWidth="1"/>
    <col min="3865" max="3865" width="16.42578125" style="36" customWidth="1"/>
    <col min="3866" max="3866" width="16.28515625" style="36"/>
    <col min="3867" max="3867" width="17.7109375" style="36" customWidth="1"/>
    <col min="3868" max="3868" width="14.140625" style="36" bestFit="1" customWidth="1"/>
    <col min="3869" max="4097" width="16.28515625" style="36"/>
    <col min="4098" max="4098" width="4.42578125" style="36" customWidth="1"/>
    <col min="4099" max="4099" width="31.42578125" style="36" customWidth="1"/>
    <col min="4100" max="4100" width="13.140625" style="36" bestFit="1" customWidth="1"/>
    <col min="4101" max="4101" width="3.5703125" style="36" bestFit="1" customWidth="1"/>
    <col min="4102" max="4102" width="5.85546875" style="36" bestFit="1" customWidth="1"/>
    <col min="4103" max="4103" width="0" style="36" hidden="1" customWidth="1"/>
    <col min="4104" max="4104" width="10.28515625" style="36" customWidth="1"/>
    <col min="4105" max="4105" width="12" style="36" bestFit="1" customWidth="1"/>
    <col min="4106" max="4106" width="13.140625" style="36" bestFit="1" customWidth="1"/>
    <col min="4107" max="4107" width="13.85546875" style="36" bestFit="1" customWidth="1"/>
    <col min="4108" max="4108" width="19" style="36" customWidth="1"/>
    <col min="4109" max="4109" width="20.28515625" style="36" customWidth="1"/>
    <col min="4110" max="4110" width="13.85546875" style="36" customWidth="1"/>
    <col min="4111" max="4111" width="13.85546875" style="36" bestFit="1" customWidth="1"/>
    <col min="4112" max="4114" width="16.28515625" style="36"/>
    <col min="4115" max="4115" width="13.85546875" style="36" bestFit="1" customWidth="1"/>
    <col min="4116" max="4116" width="7.42578125" style="36" customWidth="1"/>
    <col min="4117" max="4117" width="16.42578125" style="36" customWidth="1"/>
    <col min="4118" max="4118" width="3.5703125" style="36" customWidth="1"/>
    <col min="4119" max="4119" width="16.42578125" style="36" customWidth="1"/>
    <col min="4120" max="4120" width="3.5703125" style="36" customWidth="1"/>
    <col min="4121" max="4121" width="16.42578125" style="36" customWidth="1"/>
    <col min="4122" max="4122" width="16.28515625" style="36"/>
    <col min="4123" max="4123" width="17.7109375" style="36" customWidth="1"/>
    <col min="4124" max="4124" width="14.140625" style="36" bestFit="1" customWidth="1"/>
    <col min="4125" max="4353" width="16.28515625" style="36"/>
    <col min="4354" max="4354" width="4.42578125" style="36" customWidth="1"/>
    <col min="4355" max="4355" width="31.42578125" style="36" customWidth="1"/>
    <col min="4356" max="4356" width="13.140625" style="36" bestFit="1" customWidth="1"/>
    <col min="4357" max="4357" width="3.5703125" style="36" bestFit="1" customWidth="1"/>
    <col min="4358" max="4358" width="5.85546875" style="36" bestFit="1" customWidth="1"/>
    <col min="4359" max="4359" width="0" style="36" hidden="1" customWidth="1"/>
    <col min="4360" max="4360" width="10.28515625" style="36" customWidth="1"/>
    <col min="4361" max="4361" width="12" style="36" bestFit="1" customWidth="1"/>
    <col min="4362" max="4362" width="13.140625" style="36" bestFit="1" customWidth="1"/>
    <col min="4363" max="4363" width="13.85546875" style="36" bestFit="1" customWidth="1"/>
    <col min="4364" max="4364" width="19" style="36" customWidth="1"/>
    <col min="4365" max="4365" width="20.28515625" style="36" customWidth="1"/>
    <col min="4366" max="4366" width="13.85546875" style="36" customWidth="1"/>
    <col min="4367" max="4367" width="13.85546875" style="36" bestFit="1" customWidth="1"/>
    <col min="4368" max="4370" width="16.28515625" style="36"/>
    <col min="4371" max="4371" width="13.85546875" style="36" bestFit="1" customWidth="1"/>
    <col min="4372" max="4372" width="7.42578125" style="36" customWidth="1"/>
    <col min="4373" max="4373" width="16.42578125" style="36" customWidth="1"/>
    <col min="4374" max="4374" width="3.5703125" style="36" customWidth="1"/>
    <col min="4375" max="4375" width="16.42578125" style="36" customWidth="1"/>
    <col min="4376" max="4376" width="3.5703125" style="36" customWidth="1"/>
    <col min="4377" max="4377" width="16.42578125" style="36" customWidth="1"/>
    <col min="4378" max="4378" width="16.28515625" style="36"/>
    <col min="4379" max="4379" width="17.7109375" style="36" customWidth="1"/>
    <col min="4380" max="4380" width="14.140625" style="36" bestFit="1" customWidth="1"/>
    <col min="4381" max="4609" width="16.28515625" style="36"/>
    <col min="4610" max="4610" width="4.42578125" style="36" customWidth="1"/>
    <col min="4611" max="4611" width="31.42578125" style="36" customWidth="1"/>
    <col min="4612" max="4612" width="13.140625" style="36" bestFit="1" customWidth="1"/>
    <col min="4613" max="4613" width="3.5703125" style="36" bestFit="1" customWidth="1"/>
    <col min="4614" max="4614" width="5.85546875" style="36" bestFit="1" customWidth="1"/>
    <col min="4615" max="4615" width="0" style="36" hidden="1" customWidth="1"/>
    <col min="4616" max="4616" width="10.28515625" style="36" customWidth="1"/>
    <col min="4617" max="4617" width="12" style="36" bestFit="1" customWidth="1"/>
    <col min="4618" max="4618" width="13.140625" style="36" bestFit="1" customWidth="1"/>
    <col min="4619" max="4619" width="13.85546875" style="36" bestFit="1" customWidth="1"/>
    <col min="4620" max="4620" width="19" style="36" customWidth="1"/>
    <col min="4621" max="4621" width="20.28515625" style="36" customWidth="1"/>
    <col min="4622" max="4622" width="13.85546875" style="36" customWidth="1"/>
    <col min="4623" max="4623" width="13.85546875" style="36" bestFit="1" customWidth="1"/>
    <col min="4624" max="4626" width="16.28515625" style="36"/>
    <col min="4627" max="4627" width="13.85546875" style="36" bestFit="1" customWidth="1"/>
    <col min="4628" max="4628" width="7.42578125" style="36" customWidth="1"/>
    <col min="4629" max="4629" width="16.42578125" style="36" customWidth="1"/>
    <col min="4630" max="4630" width="3.5703125" style="36" customWidth="1"/>
    <col min="4631" max="4631" width="16.42578125" style="36" customWidth="1"/>
    <col min="4632" max="4632" width="3.5703125" style="36" customWidth="1"/>
    <col min="4633" max="4633" width="16.42578125" style="36" customWidth="1"/>
    <col min="4634" max="4634" width="16.28515625" style="36"/>
    <col min="4635" max="4635" width="17.7109375" style="36" customWidth="1"/>
    <col min="4636" max="4636" width="14.140625" style="36" bestFit="1" customWidth="1"/>
    <col min="4637" max="4865" width="16.28515625" style="36"/>
    <col min="4866" max="4866" width="4.42578125" style="36" customWidth="1"/>
    <col min="4867" max="4867" width="31.42578125" style="36" customWidth="1"/>
    <col min="4868" max="4868" width="13.140625" style="36" bestFit="1" customWidth="1"/>
    <col min="4869" max="4869" width="3.5703125" style="36" bestFit="1" customWidth="1"/>
    <col min="4870" max="4870" width="5.85546875" style="36" bestFit="1" customWidth="1"/>
    <col min="4871" max="4871" width="0" style="36" hidden="1" customWidth="1"/>
    <col min="4872" max="4872" width="10.28515625" style="36" customWidth="1"/>
    <col min="4873" max="4873" width="12" style="36" bestFit="1" customWidth="1"/>
    <col min="4874" max="4874" width="13.140625" style="36" bestFit="1" customWidth="1"/>
    <col min="4875" max="4875" width="13.85546875" style="36" bestFit="1" customWidth="1"/>
    <col min="4876" max="4876" width="19" style="36" customWidth="1"/>
    <col min="4877" max="4877" width="20.28515625" style="36" customWidth="1"/>
    <col min="4878" max="4878" width="13.85546875" style="36" customWidth="1"/>
    <col min="4879" max="4879" width="13.85546875" style="36" bestFit="1" customWidth="1"/>
    <col min="4880" max="4882" width="16.28515625" style="36"/>
    <col min="4883" max="4883" width="13.85546875" style="36" bestFit="1" customWidth="1"/>
    <col min="4884" max="4884" width="7.42578125" style="36" customWidth="1"/>
    <col min="4885" max="4885" width="16.42578125" style="36" customWidth="1"/>
    <col min="4886" max="4886" width="3.5703125" style="36" customWidth="1"/>
    <col min="4887" max="4887" width="16.42578125" style="36" customWidth="1"/>
    <col min="4888" max="4888" width="3.5703125" style="36" customWidth="1"/>
    <col min="4889" max="4889" width="16.42578125" style="36" customWidth="1"/>
    <col min="4890" max="4890" width="16.28515625" style="36"/>
    <col min="4891" max="4891" width="17.7109375" style="36" customWidth="1"/>
    <col min="4892" max="4892" width="14.140625" style="36" bestFit="1" customWidth="1"/>
    <col min="4893" max="5121" width="16.28515625" style="36"/>
    <col min="5122" max="5122" width="4.42578125" style="36" customWidth="1"/>
    <col min="5123" max="5123" width="31.42578125" style="36" customWidth="1"/>
    <col min="5124" max="5124" width="13.140625" style="36" bestFit="1" customWidth="1"/>
    <col min="5125" max="5125" width="3.5703125" style="36" bestFit="1" customWidth="1"/>
    <col min="5126" max="5126" width="5.85546875" style="36" bestFit="1" customWidth="1"/>
    <col min="5127" max="5127" width="0" style="36" hidden="1" customWidth="1"/>
    <col min="5128" max="5128" width="10.28515625" style="36" customWidth="1"/>
    <col min="5129" max="5129" width="12" style="36" bestFit="1" customWidth="1"/>
    <col min="5130" max="5130" width="13.140625" style="36" bestFit="1" customWidth="1"/>
    <col min="5131" max="5131" width="13.85546875" style="36" bestFit="1" customWidth="1"/>
    <col min="5132" max="5132" width="19" style="36" customWidth="1"/>
    <col min="5133" max="5133" width="20.28515625" style="36" customWidth="1"/>
    <col min="5134" max="5134" width="13.85546875" style="36" customWidth="1"/>
    <col min="5135" max="5135" width="13.85546875" style="36" bestFit="1" customWidth="1"/>
    <col min="5136" max="5138" width="16.28515625" style="36"/>
    <col min="5139" max="5139" width="13.85546875" style="36" bestFit="1" customWidth="1"/>
    <col min="5140" max="5140" width="7.42578125" style="36" customWidth="1"/>
    <col min="5141" max="5141" width="16.42578125" style="36" customWidth="1"/>
    <col min="5142" max="5142" width="3.5703125" style="36" customWidth="1"/>
    <col min="5143" max="5143" width="16.42578125" style="36" customWidth="1"/>
    <col min="5144" max="5144" width="3.5703125" style="36" customWidth="1"/>
    <col min="5145" max="5145" width="16.42578125" style="36" customWidth="1"/>
    <col min="5146" max="5146" width="16.28515625" style="36"/>
    <col min="5147" max="5147" width="17.7109375" style="36" customWidth="1"/>
    <col min="5148" max="5148" width="14.140625" style="36" bestFit="1" customWidth="1"/>
    <col min="5149" max="5377" width="16.28515625" style="36"/>
    <col min="5378" max="5378" width="4.42578125" style="36" customWidth="1"/>
    <col min="5379" max="5379" width="31.42578125" style="36" customWidth="1"/>
    <col min="5380" max="5380" width="13.140625" style="36" bestFit="1" customWidth="1"/>
    <col min="5381" max="5381" width="3.5703125" style="36" bestFit="1" customWidth="1"/>
    <col min="5382" max="5382" width="5.85546875" style="36" bestFit="1" customWidth="1"/>
    <col min="5383" max="5383" width="0" style="36" hidden="1" customWidth="1"/>
    <col min="5384" max="5384" width="10.28515625" style="36" customWidth="1"/>
    <col min="5385" max="5385" width="12" style="36" bestFit="1" customWidth="1"/>
    <col min="5386" max="5386" width="13.140625" style="36" bestFit="1" customWidth="1"/>
    <col min="5387" max="5387" width="13.85546875" style="36" bestFit="1" customWidth="1"/>
    <col min="5388" max="5388" width="19" style="36" customWidth="1"/>
    <col min="5389" max="5389" width="20.28515625" style="36" customWidth="1"/>
    <col min="5390" max="5390" width="13.85546875" style="36" customWidth="1"/>
    <col min="5391" max="5391" width="13.85546875" style="36" bestFit="1" customWidth="1"/>
    <col min="5392" max="5394" width="16.28515625" style="36"/>
    <col min="5395" max="5395" width="13.85546875" style="36" bestFit="1" customWidth="1"/>
    <col min="5396" max="5396" width="7.42578125" style="36" customWidth="1"/>
    <col min="5397" max="5397" width="16.42578125" style="36" customWidth="1"/>
    <col min="5398" max="5398" width="3.5703125" style="36" customWidth="1"/>
    <col min="5399" max="5399" width="16.42578125" style="36" customWidth="1"/>
    <col min="5400" max="5400" width="3.5703125" style="36" customWidth="1"/>
    <col min="5401" max="5401" width="16.42578125" style="36" customWidth="1"/>
    <col min="5402" max="5402" width="16.28515625" style="36"/>
    <col min="5403" max="5403" width="17.7109375" style="36" customWidth="1"/>
    <col min="5404" max="5404" width="14.140625" style="36" bestFit="1" customWidth="1"/>
    <col min="5405" max="5633" width="16.28515625" style="36"/>
    <col min="5634" max="5634" width="4.42578125" style="36" customWidth="1"/>
    <col min="5635" max="5635" width="31.42578125" style="36" customWidth="1"/>
    <col min="5636" max="5636" width="13.140625" style="36" bestFit="1" customWidth="1"/>
    <col min="5637" max="5637" width="3.5703125" style="36" bestFit="1" customWidth="1"/>
    <col min="5638" max="5638" width="5.85546875" style="36" bestFit="1" customWidth="1"/>
    <col min="5639" max="5639" width="0" style="36" hidden="1" customWidth="1"/>
    <col min="5640" max="5640" width="10.28515625" style="36" customWidth="1"/>
    <col min="5641" max="5641" width="12" style="36" bestFit="1" customWidth="1"/>
    <col min="5642" max="5642" width="13.140625" style="36" bestFit="1" customWidth="1"/>
    <col min="5643" max="5643" width="13.85546875" style="36" bestFit="1" customWidth="1"/>
    <col min="5644" max="5644" width="19" style="36" customWidth="1"/>
    <col min="5645" max="5645" width="20.28515625" style="36" customWidth="1"/>
    <col min="5646" max="5646" width="13.85546875" style="36" customWidth="1"/>
    <col min="5647" max="5647" width="13.85546875" style="36" bestFit="1" customWidth="1"/>
    <col min="5648" max="5650" width="16.28515625" style="36"/>
    <col min="5651" max="5651" width="13.85546875" style="36" bestFit="1" customWidth="1"/>
    <col min="5652" max="5652" width="7.42578125" style="36" customWidth="1"/>
    <col min="5653" max="5653" width="16.42578125" style="36" customWidth="1"/>
    <col min="5654" max="5654" width="3.5703125" style="36" customWidth="1"/>
    <col min="5655" max="5655" width="16.42578125" style="36" customWidth="1"/>
    <col min="5656" max="5656" width="3.5703125" style="36" customWidth="1"/>
    <col min="5657" max="5657" width="16.42578125" style="36" customWidth="1"/>
    <col min="5658" max="5658" width="16.28515625" style="36"/>
    <col min="5659" max="5659" width="17.7109375" style="36" customWidth="1"/>
    <col min="5660" max="5660" width="14.140625" style="36" bestFit="1" customWidth="1"/>
    <col min="5661" max="5889" width="16.28515625" style="36"/>
    <col min="5890" max="5890" width="4.42578125" style="36" customWidth="1"/>
    <col min="5891" max="5891" width="31.42578125" style="36" customWidth="1"/>
    <col min="5892" max="5892" width="13.140625" style="36" bestFit="1" customWidth="1"/>
    <col min="5893" max="5893" width="3.5703125" style="36" bestFit="1" customWidth="1"/>
    <col min="5894" max="5894" width="5.85546875" style="36" bestFit="1" customWidth="1"/>
    <col min="5895" max="5895" width="0" style="36" hidden="1" customWidth="1"/>
    <col min="5896" max="5896" width="10.28515625" style="36" customWidth="1"/>
    <col min="5897" max="5897" width="12" style="36" bestFit="1" customWidth="1"/>
    <col min="5898" max="5898" width="13.140625" style="36" bestFit="1" customWidth="1"/>
    <col min="5899" max="5899" width="13.85546875" style="36" bestFit="1" customWidth="1"/>
    <col min="5900" max="5900" width="19" style="36" customWidth="1"/>
    <col min="5901" max="5901" width="20.28515625" style="36" customWidth="1"/>
    <col min="5902" max="5902" width="13.85546875" style="36" customWidth="1"/>
    <col min="5903" max="5903" width="13.85546875" style="36" bestFit="1" customWidth="1"/>
    <col min="5904" max="5906" width="16.28515625" style="36"/>
    <col min="5907" max="5907" width="13.85546875" style="36" bestFit="1" customWidth="1"/>
    <col min="5908" max="5908" width="7.42578125" style="36" customWidth="1"/>
    <col min="5909" max="5909" width="16.42578125" style="36" customWidth="1"/>
    <col min="5910" max="5910" width="3.5703125" style="36" customWidth="1"/>
    <col min="5911" max="5911" width="16.42578125" style="36" customWidth="1"/>
    <col min="5912" max="5912" width="3.5703125" style="36" customWidth="1"/>
    <col min="5913" max="5913" width="16.42578125" style="36" customWidth="1"/>
    <col min="5914" max="5914" width="16.28515625" style="36"/>
    <col min="5915" max="5915" width="17.7109375" style="36" customWidth="1"/>
    <col min="5916" max="5916" width="14.140625" style="36" bestFit="1" customWidth="1"/>
    <col min="5917" max="6145" width="16.28515625" style="36"/>
    <col min="6146" max="6146" width="4.42578125" style="36" customWidth="1"/>
    <col min="6147" max="6147" width="31.42578125" style="36" customWidth="1"/>
    <col min="6148" max="6148" width="13.140625" style="36" bestFit="1" customWidth="1"/>
    <col min="6149" max="6149" width="3.5703125" style="36" bestFit="1" customWidth="1"/>
    <col min="6150" max="6150" width="5.85546875" style="36" bestFit="1" customWidth="1"/>
    <col min="6151" max="6151" width="0" style="36" hidden="1" customWidth="1"/>
    <col min="6152" max="6152" width="10.28515625" style="36" customWidth="1"/>
    <col min="6153" max="6153" width="12" style="36" bestFit="1" customWidth="1"/>
    <col min="6154" max="6154" width="13.140625" style="36" bestFit="1" customWidth="1"/>
    <col min="6155" max="6155" width="13.85546875" style="36" bestFit="1" customWidth="1"/>
    <col min="6156" max="6156" width="19" style="36" customWidth="1"/>
    <col min="6157" max="6157" width="20.28515625" style="36" customWidth="1"/>
    <col min="6158" max="6158" width="13.85546875" style="36" customWidth="1"/>
    <col min="6159" max="6159" width="13.85546875" style="36" bestFit="1" customWidth="1"/>
    <col min="6160" max="6162" width="16.28515625" style="36"/>
    <col min="6163" max="6163" width="13.85546875" style="36" bestFit="1" customWidth="1"/>
    <col min="6164" max="6164" width="7.42578125" style="36" customWidth="1"/>
    <col min="6165" max="6165" width="16.42578125" style="36" customWidth="1"/>
    <col min="6166" max="6166" width="3.5703125" style="36" customWidth="1"/>
    <col min="6167" max="6167" width="16.42578125" style="36" customWidth="1"/>
    <col min="6168" max="6168" width="3.5703125" style="36" customWidth="1"/>
    <col min="6169" max="6169" width="16.42578125" style="36" customWidth="1"/>
    <col min="6170" max="6170" width="16.28515625" style="36"/>
    <col min="6171" max="6171" width="17.7109375" style="36" customWidth="1"/>
    <col min="6172" max="6172" width="14.140625" style="36" bestFit="1" customWidth="1"/>
    <col min="6173" max="6401" width="16.28515625" style="36"/>
    <col min="6402" max="6402" width="4.42578125" style="36" customWidth="1"/>
    <col min="6403" max="6403" width="31.42578125" style="36" customWidth="1"/>
    <col min="6404" max="6404" width="13.140625" style="36" bestFit="1" customWidth="1"/>
    <col min="6405" max="6405" width="3.5703125" style="36" bestFit="1" customWidth="1"/>
    <col min="6406" max="6406" width="5.85546875" style="36" bestFit="1" customWidth="1"/>
    <col min="6407" max="6407" width="0" style="36" hidden="1" customWidth="1"/>
    <col min="6408" max="6408" width="10.28515625" style="36" customWidth="1"/>
    <col min="6409" max="6409" width="12" style="36" bestFit="1" customWidth="1"/>
    <col min="6410" max="6410" width="13.140625" style="36" bestFit="1" customWidth="1"/>
    <col min="6411" max="6411" width="13.85546875" style="36" bestFit="1" customWidth="1"/>
    <col min="6412" max="6412" width="19" style="36" customWidth="1"/>
    <col min="6413" max="6413" width="20.28515625" style="36" customWidth="1"/>
    <col min="6414" max="6414" width="13.85546875" style="36" customWidth="1"/>
    <col min="6415" max="6415" width="13.85546875" style="36" bestFit="1" customWidth="1"/>
    <col min="6416" max="6418" width="16.28515625" style="36"/>
    <col min="6419" max="6419" width="13.85546875" style="36" bestFit="1" customWidth="1"/>
    <col min="6420" max="6420" width="7.42578125" style="36" customWidth="1"/>
    <col min="6421" max="6421" width="16.42578125" style="36" customWidth="1"/>
    <col min="6422" max="6422" width="3.5703125" style="36" customWidth="1"/>
    <col min="6423" max="6423" width="16.42578125" style="36" customWidth="1"/>
    <col min="6424" max="6424" width="3.5703125" style="36" customWidth="1"/>
    <col min="6425" max="6425" width="16.42578125" style="36" customWidth="1"/>
    <col min="6426" max="6426" width="16.28515625" style="36"/>
    <col min="6427" max="6427" width="17.7109375" style="36" customWidth="1"/>
    <col min="6428" max="6428" width="14.140625" style="36" bestFit="1" customWidth="1"/>
    <col min="6429" max="6657" width="16.28515625" style="36"/>
    <col min="6658" max="6658" width="4.42578125" style="36" customWidth="1"/>
    <col min="6659" max="6659" width="31.42578125" style="36" customWidth="1"/>
    <col min="6660" max="6660" width="13.140625" style="36" bestFit="1" customWidth="1"/>
    <col min="6661" max="6661" width="3.5703125" style="36" bestFit="1" customWidth="1"/>
    <col min="6662" max="6662" width="5.85546875" style="36" bestFit="1" customWidth="1"/>
    <col min="6663" max="6663" width="0" style="36" hidden="1" customWidth="1"/>
    <col min="6664" max="6664" width="10.28515625" style="36" customWidth="1"/>
    <col min="6665" max="6665" width="12" style="36" bestFit="1" customWidth="1"/>
    <col min="6666" max="6666" width="13.140625" style="36" bestFit="1" customWidth="1"/>
    <col min="6667" max="6667" width="13.85546875" style="36" bestFit="1" customWidth="1"/>
    <col min="6668" max="6668" width="19" style="36" customWidth="1"/>
    <col min="6669" max="6669" width="20.28515625" style="36" customWidth="1"/>
    <col min="6670" max="6670" width="13.85546875" style="36" customWidth="1"/>
    <col min="6671" max="6671" width="13.85546875" style="36" bestFit="1" customWidth="1"/>
    <col min="6672" max="6674" width="16.28515625" style="36"/>
    <col min="6675" max="6675" width="13.85546875" style="36" bestFit="1" customWidth="1"/>
    <col min="6676" max="6676" width="7.42578125" style="36" customWidth="1"/>
    <col min="6677" max="6677" width="16.42578125" style="36" customWidth="1"/>
    <col min="6678" max="6678" width="3.5703125" style="36" customWidth="1"/>
    <col min="6679" max="6679" width="16.42578125" style="36" customWidth="1"/>
    <col min="6680" max="6680" width="3.5703125" style="36" customWidth="1"/>
    <col min="6681" max="6681" width="16.42578125" style="36" customWidth="1"/>
    <col min="6682" max="6682" width="16.28515625" style="36"/>
    <col min="6683" max="6683" width="17.7109375" style="36" customWidth="1"/>
    <col min="6684" max="6684" width="14.140625" style="36" bestFit="1" customWidth="1"/>
    <col min="6685" max="6913" width="16.28515625" style="36"/>
    <col min="6914" max="6914" width="4.42578125" style="36" customWidth="1"/>
    <col min="6915" max="6915" width="31.42578125" style="36" customWidth="1"/>
    <col min="6916" max="6916" width="13.140625" style="36" bestFit="1" customWidth="1"/>
    <col min="6917" max="6917" width="3.5703125" style="36" bestFit="1" customWidth="1"/>
    <col min="6918" max="6918" width="5.85546875" style="36" bestFit="1" customWidth="1"/>
    <col min="6919" max="6919" width="0" style="36" hidden="1" customWidth="1"/>
    <col min="6920" max="6920" width="10.28515625" style="36" customWidth="1"/>
    <col min="6921" max="6921" width="12" style="36" bestFit="1" customWidth="1"/>
    <col min="6922" max="6922" width="13.140625" style="36" bestFit="1" customWidth="1"/>
    <col min="6923" max="6923" width="13.85546875" style="36" bestFit="1" customWidth="1"/>
    <col min="6924" max="6924" width="19" style="36" customWidth="1"/>
    <col min="6925" max="6925" width="20.28515625" style="36" customWidth="1"/>
    <col min="6926" max="6926" width="13.85546875" style="36" customWidth="1"/>
    <col min="6927" max="6927" width="13.85546875" style="36" bestFit="1" customWidth="1"/>
    <col min="6928" max="6930" width="16.28515625" style="36"/>
    <col min="6931" max="6931" width="13.85546875" style="36" bestFit="1" customWidth="1"/>
    <col min="6932" max="6932" width="7.42578125" style="36" customWidth="1"/>
    <col min="6933" max="6933" width="16.42578125" style="36" customWidth="1"/>
    <col min="6934" max="6934" width="3.5703125" style="36" customWidth="1"/>
    <col min="6935" max="6935" width="16.42578125" style="36" customWidth="1"/>
    <col min="6936" max="6936" width="3.5703125" style="36" customWidth="1"/>
    <col min="6937" max="6937" width="16.42578125" style="36" customWidth="1"/>
    <col min="6938" max="6938" width="16.28515625" style="36"/>
    <col min="6939" max="6939" width="17.7109375" style="36" customWidth="1"/>
    <col min="6940" max="6940" width="14.140625" style="36" bestFit="1" customWidth="1"/>
    <col min="6941" max="7169" width="16.28515625" style="36"/>
    <col min="7170" max="7170" width="4.42578125" style="36" customWidth="1"/>
    <col min="7171" max="7171" width="31.42578125" style="36" customWidth="1"/>
    <col min="7172" max="7172" width="13.140625" style="36" bestFit="1" customWidth="1"/>
    <col min="7173" max="7173" width="3.5703125" style="36" bestFit="1" customWidth="1"/>
    <col min="7174" max="7174" width="5.85546875" style="36" bestFit="1" customWidth="1"/>
    <col min="7175" max="7175" width="0" style="36" hidden="1" customWidth="1"/>
    <col min="7176" max="7176" width="10.28515625" style="36" customWidth="1"/>
    <col min="7177" max="7177" width="12" style="36" bestFit="1" customWidth="1"/>
    <col min="7178" max="7178" width="13.140625" style="36" bestFit="1" customWidth="1"/>
    <col min="7179" max="7179" width="13.85546875" style="36" bestFit="1" customWidth="1"/>
    <col min="7180" max="7180" width="19" style="36" customWidth="1"/>
    <col min="7181" max="7181" width="20.28515625" style="36" customWidth="1"/>
    <col min="7182" max="7182" width="13.85546875" style="36" customWidth="1"/>
    <col min="7183" max="7183" width="13.85546875" style="36" bestFit="1" customWidth="1"/>
    <col min="7184" max="7186" width="16.28515625" style="36"/>
    <col min="7187" max="7187" width="13.85546875" style="36" bestFit="1" customWidth="1"/>
    <col min="7188" max="7188" width="7.42578125" style="36" customWidth="1"/>
    <col min="7189" max="7189" width="16.42578125" style="36" customWidth="1"/>
    <col min="7190" max="7190" width="3.5703125" style="36" customWidth="1"/>
    <col min="7191" max="7191" width="16.42578125" style="36" customWidth="1"/>
    <col min="7192" max="7192" width="3.5703125" style="36" customWidth="1"/>
    <col min="7193" max="7193" width="16.42578125" style="36" customWidth="1"/>
    <col min="7194" max="7194" width="16.28515625" style="36"/>
    <col min="7195" max="7195" width="17.7109375" style="36" customWidth="1"/>
    <col min="7196" max="7196" width="14.140625" style="36" bestFit="1" customWidth="1"/>
    <col min="7197" max="7425" width="16.28515625" style="36"/>
    <col min="7426" max="7426" width="4.42578125" style="36" customWidth="1"/>
    <col min="7427" max="7427" width="31.42578125" style="36" customWidth="1"/>
    <col min="7428" max="7428" width="13.140625" style="36" bestFit="1" customWidth="1"/>
    <col min="7429" max="7429" width="3.5703125" style="36" bestFit="1" customWidth="1"/>
    <col min="7430" max="7430" width="5.85546875" style="36" bestFit="1" customWidth="1"/>
    <col min="7431" max="7431" width="0" style="36" hidden="1" customWidth="1"/>
    <col min="7432" max="7432" width="10.28515625" style="36" customWidth="1"/>
    <col min="7433" max="7433" width="12" style="36" bestFit="1" customWidth="1"/>
    <col min="7434" max="7434" width="13.140625" style="36" bestFit="1" customWidth="1"/>
    <col min="7435" max="7435" width="13.85546875" style="36" bestFit="1" customWidth="1"/>
    <col min="7436" max="7436" width="19" style="36" customWidth="1"/>
    <col min="7437" max="7437" width="20.28515625" style="36" customWidth="1"/>
    <col min="7438" max="7438" width="13.85546875" style="36" customWidth="1"/>
    <col min="7439" max="7439" width="13.85546875" style="36" bestFit="1" customWidth="1"/>
    <col min="7440" max="7442" width="16.28515625" style="36"/>
    <col min="7443" max="7443" width="13.85546875" style="36" bestFit="1" customWidth="1"/>
    <col min="7444" max="7444" width="7.42578125" style="36" customWidth="1"/>
    <col min="7445" max="7445" width="16.42578125" style="36" customWidth="1"/>
    <col min="7446" max="7446" width="3.5703125" style="36" customWidth="1"/>
    <col min="7447" max="7447" width="16.42578125" style="36" customWidth="1"/>
    <col min="7448" max="7448" width="3.5703125" style="36" customWidth="1"/>
    <col min="7449" max="7449" width="16.42578125" style="36" customWidth="1"/>
    <col min="7450" max="7450" width="16.28515625" style="36"/>
    <col min="7451" max="7451" width="17.7109375" style="36" customWidth="1"/>
    <col min="7452" max="7452" width="14.140625" style="36" bestFit="1" customWidth="1"/>
    <col min="7453" max="7681" width="16.28515625" style="36"/>
    <col min="7682" max="7682" width="4.42578125" style="36" customWidth="1"/>
    <col min="7683" max="7683" width="31.42578125" style="36" customWidth="1"/>
    <col min="7684" max="7684" width="13.140625" style="36" bestFit="1" customWidth="1"/>
    <col min="7685" max="7685" width="3.5703125" style="36" bestFit="1" customWidth="1"/>
    <col min="7686" max="7686" width="5.85546875" style="36" bestFit="1" customWidth="1"/>
    <col min="7687" max="7687" width="0" style="36" hidden="1" customWidth="1"/>
    <col min="7688" max="7688" width="10.28515625" style="36" customWidth="1"/>
    <col min="7689" max="7689" width="12" style="36" bestFit="1" customWidth="1"/>
    <col min="7690" max="7690" width="13.140625" style="36" bestFit="1" customWidth="1"/>
    <col min="7691" max="7691" width="13.85546875" style="36" bestFit="1" customWidth="1"/>
    <col min="7692" max="7692" width="19" style="36" customWidth="1"/>
    <col min="7693" max="7693" width="20.28515625" style="36" customWidth="1"/>
    <col min="7694" max="7694" width="13.85546875" style="36" customWidth="1"/>
    <col min="7695" max="7695" width="13.85546875" style="36" bestFit="1" customWidth="1"/>
    <col min="7696" max="7698" width="16.28515625" style="36"/>
    <col min="7699" max="7699" width="13.85546875" style="36" bestFit="1" customWidth="1"/>
    <col min="7700" max="7700" width="7.42578125" style="36" customWidth="1"/>
    <col min="7701" max="7701" width="16.42578125" style="36" customWidth="1"/>
    <col min="7702" max="7702" width="3.5703125" style="36" customWidth="1"/>
    <col min="7703" max="7703" width="16.42578125" style="36" customWidth="1"/>
    <col min="7704" max="7704" width="3.5703125" style="36" customWidth="1"/>
    <col min="7705" max="7705" width="16.42578125" style="36" customWidth="1"/>
    <col min="7706" max="7706" width="16.28515625" style="36"/>
    <col min="7707" max="7707" width="17.7109375" style="36" customWidth="1"/>
    <col min="7708" max="7708" width="14.140625" style="36" bestFit="1" customWidth="1"/>
    <col min="7709" max="7937" width="16.28515625" style="36"/>
    <col min="7938" max="7938" width="4.42578125" style="36" customWidth="1"/>
    <col min="7939" max="7939" width="31.42578125" style="36" customWidth="1"/>
    <col min="7940" max="7940" width="13.140625" style="36" bestFit="1" customWidth="1"/>
    <col min="7941" max="7941" width="3.5703125" style="36" bestFit="1" customWidth="1"/>
    <col min="7942" max="7942" width="5.85546875" style="36" bestFit="1" customWidth="1"/>
    <col min="7943" max="7943" width="0" style="36" hidden="1" customWidth="1"/>
    <col min="7944" max="7944" width="10.28515625" style="36" customWidth="1"/>
    <col min="7945" max="7945" width="12" style="36" bestFit="1" customWidth="1"/>
    <col min="7946" max="7946" width="13.140625" style="36" bestFit="1" customWidth="1"/>
    <col min="7947" max="7947" width="13.85546875" style="36" bestFit="1" customWidth="1"/>
    <col min="7948" max="7948" width="19" style="36" customWidth="1"/>
    <col min="7949" max="7949" width="20.28515625" style="36" customWidth="1"/>
    <col min="7950" max="7950" width="13.85546875" style="36" customWidth="1"/>
    <col min="7951" max="7951" width="13.85546875" style="36" bestFit="1" customWidth="1"/>
    <col min="7952" max="7954" width="16.28515625" style="36"/>
    <col min="7955" max="7955" width="13.85546875" style="36" bestFit="1" customWidth="1"/>
    <col min="7956" max="7956" width="7.42578125" style="36" customWidth="1"/>
    <col min="7957" max="7957" width="16.42578125" style="36" customWidth="1"/>
    <col min="7958" max="7958" width="3.5703125" style="36" customWidth="1"/>
    <col min="7959" max="7959" width="16.42578125" style="36" customWidth="1"/>
    <col min="7960" max="7960" width="3.5703125" style="36" customWidth="1"/>
    <col min="7961" max="7961" width="16.42578125" style="36" customWidth="1"/>
    <col min="7962" max="7962" width="16.28515625" style="36"/>
    <col min="7963" max="7963" width="17.7109375" style="36" customWidth="1"/>
    <col min="7964" max="7964" width="14.140625" style="36" bestFit="1" customWidth="1"/>
    <col min="7965" max="8193" width="16.28515625" style="36"/>
    <col min="8194" max="8194" width="4.42578125" style="36" customWidth="1"/>
    <col min="8195" max="8195" width="31.42578125" style="36" customWidth="1"/>
    <col min="8196" max="8196" width="13.140625" style="36" bestFit="1" customWidth="1"/>
    <col min="8197" max="8197" width="3.5703125" style="36" bestFit="1" customWidth="1"/>
    <col min="8198" max="8198" width="5.85546875" style="36" bestFit="1" customWidth="1"/>
    <col min="8199" max="8199" width="0" style="36" hidden="1" customWidth="1"/>
    <col min="8200" max="8200" width="10.28515625" style="36" customWidth="1"/>
    <col min="8201" max="8201" width="12" style="36" bestFit="1" customWidth="1"/>
    <col min="8202" max="8202" width="13.140625" style="36" bestFit="1" customWidth="1"/>
    <col min="8203" max="8203" width="13.85546875" style="36" bestFit="1" customWidth="1"/>
    <col min="8204" max="8204" width="19" style="36" customWidth="1"/>
    <col min="8205" max="8205" width="20.28515625" style="36" customWidth="1"/>
    <col min="8206" max="8206" width="13.85546875" style="36" customWidth="1"/>
    <col min="8207" max="8207" width="13.85546875" style="36" bestFit="1" customWidth="1"/>
    <col min="8208" max="8210" width="16.28515625" style="36"/>
    <col min="8211" max="8211" width="13.85546875" style="36" bestFit="1" customWidth="1"/>
    <col min="8212" max="8212" width="7.42578125" style="36" customWidth="1"/>
    <col min="8213" max="8213" width="16.42578125" style="36" customWidth="1"/>
    <col min="8214" max="8214" width="3.5703125" style="36" customWidth="1"/>
    <col min="8215" max="8215" width="16.42578125" style="36" customWidth="1"/>
    <col min="8216" max="8216" width="3.5703125" style="36" customWidth="1"/>
    <col min="8217" max="8217" width="16.42578125" style="36" customWidth="1"/>
    <col min="8218" max="8218" width="16.28515625" style="36"/>
    <col min="8219" max="8219" width="17.7109375" style="36" customWidth="1"/>
    <col min="8220" max="8220" width="14.140625" style="36" bestFit="1" customWidth="1"/>
    <col min="8221" max="8449" width="16.28515625" style="36"/>
    <col min="8450" max="8450" width="4.42578125" style="36" customWidth="1"/>
    <col min="8451" max="8451" width="31.42578125" style="36" customWidth="1"/>
    <col min="8452" max="8452" width="13.140625" style="36" bestFit="1" customWidth="1"/>
    <col min="8453" max="8453" width="3.5703125" style="36" bestFit="1" customWidth="1"/>
    <col min="8454" max="8454" width="5.85546875" style="36" bestFit="1" customWidth="1"/>
    <col min="8455" max="8455" width="0" style="36" hidden="1" customWidth="1"/>
    <col min="8456" max="8456" width="10.28515625" style="36" customWidth="1"/>
    <col min="8457" max="8457" width="12" style="36" bestFit="1" customWidth="1"/>
    <col min="8458" max="8458" width="13.140625" style="36" bestFit="1" customWidth="1"/>
    <col min="8459" max="8459" width="13.85546875" style="36" bestFit="1" customWidth="1"/>
    <col min="8460" max="8460" width="19" style="36" customWidth="1"/>
    <col min="8461" max="8461" width="20.28515625" style="36" customWidth="1"/>
    <col min="8462" max="8462" width="13.85546875" style="36" customWidth="1"/>
    <col min="8463" max="8463" width="13.85546875" style="36" bestFit="1" customWidth="1"/>
    <col min="8464" max="8466" width="16.28515625" style="36"/>
    <col min="8467" max="8467" width="13.85546875" style="36" bestFit="1" customWidth="1"/>
    <col min="8468" max="8468" width="7.42578125" style="36" customWidth="1"/>
    <col min="8469" max="8469" width="16.42578125" style="36" customWidth="1"/>
    <col min="8470" max="8470" width="3.5703125" style="36" customWidth="1"/>
    <col min="8471" max="8471" width="16.42578125" style="36" customWidth="1"/>
    <col min="8472" max="8472" width="3.5703125" style="36" customWidth="1"/>
    <col min="8473" max="8473" width="16.42578125" style="36" customWidth="1"/>
    <col min="8474" max="8474" width="16.28515625" style="36"/>
    <col min="8475" max="8475" width="17.7109375" style="36" customWidth="1"/>
    <col min="8476" max="8476" width="14.140625" style="36" bestFit="1" customWidth="1"/>
    <col min="8477" max="8705" width="16.28515625" style="36"/>
    <col min="8706" max="8706" width="4.42578125" style="36" customWidth="1"/>
    <col min="8707" max="8707" width="31.42578125" style="36" customWidth="1"/>
    <col min="8708" max="8708" width="13.140625" style="36" bestFit="1" customWidth="1"/>
    <col min="8709" max="8709" width="3.5703125" style="36" bestFit="1" customWidth="1"/>
    <col min="8710" max="8710" width="5.85546875" style="36" bestFit="1" customWidth="1"/>
    <col min="8711" max="8711" width="0" style="36" hidden="1" customWidth="1"/>
    <col min="8712" max="8712" width="10.28515625" style="36" customWidth="1"/>
    <col min="8713" max="8713" width="12" style="36" bestFit="1" customWidth="1"/>
    <col min="8714" max="8714" width="13.140625" style="36" bestFit="1" customWidth="1"/>
    <col min="8715" max="8715" width="13.85546875" style="36" bestFit="1" customWidth="1"/>
    <col min="8716" max="8716" width="19" style="36" customWidth="1"/>
    <col min="8717" max="8717" width="20.28515625" style="36" customWidth="1"/>
    <col min="8718" max="8718" width="13.85546875" style="36" customWidth="1"/>
    <col min="8719" max="8719" width="13.85546875" style="36" bestFit="1" customWidth="1"/>
    <col min="8720" max="8722" width="16.28515625" style="36"/>
    <col min="8723" max="8723" width="13.85546875" style="36" bestFit="1" customWidth="1"/>
    <col min="8724" max="8724" width="7.42578125" style="36" customWidth="1"/>
    <col min="8725" max="8725" width="16.42578125" style="36" customWidth="1"/>
    <col min="8726" max="8726" width="3.5703125" style="36" customWidth="1"/>
    <col min="8727" max="8727" width="16.42578125" style="36" customWidth="1"/>
    <col min="8728" max="8728" width="3.5703125" style="36" customWidth="1"/>
    <col min="8729" max="8729" width="16.42578125" style="36" customWidth="1"/>
    <col min="8730" max="8730" width="16.28515625" style="36"/>
    <col min="8731" max="8731" width="17.7109375" style="36" customWidth="1"/>
    <col min="8732" max="8732" width="14.140625" style="36" bestFit="1" customWidth="1"/>
    <col min="8733" max="8961" width="16.28515625" style="36"/>
    <col min="8962" max="8962" width="4.42578125" style="36" customWidth="1"/>
    <col min="8963" max="8963" width="31.42578125" style="36" customWidth="1"/>
    <col min="8964" max="8964" width="13.140625" style="36" bestFit="1" customWidth="1"/>
    <col min="8965" max="8965" width="3.5703125" style="36" bestFit="1" customWidth="1"/>
    <col min="8966" max="8966" width="5.85546875" style="36" bestFit="1" customWidth="1"/>
    <col min="8967" max="8967" width="0" style="36" hidden="1" customWidth="1"/>
    <col min="8968" max="8968" width="10.28515625" style="36" customWidth="1"/>
    <col min="8969" max="8969" width="12" style="36" bestFit="1" customWidth="1"/>
    <col min="8970" max="8970" width="13.140625" style="36" bestFit="1" customWidth="1"/>
    <col min="8971" max="8971" width="13.85546875" style="36" bestFit="1" customWidth="1"/>
    <col min="8972" max="8972" width="19" style="36" customWidth="1"/>
    <col min="8973" max="8973" width="20.28515625" style="36" customWidth="1"/>
    <col min="8974" max="8974" width="13.85546875" style="36" customWidth="1"/>
    <col min="8975" max="8975" width="13.85546875" style="36" bestFit="1" customWidth="1"/>
    <col min="8976" max="8978" width="16.28515625" style="36"/>
    <col min="8979" max="8979" width="13.85546875" style="36" bestFit="1" customWidth="1"/>
    <col min="8980" max="8980" width="7.42578125" style="36" customWidth="1"/>
    <col min="8981" max="8981" width="16.42578125" style="36" customWidth="1"/>
    <col min="8982" max="8982" width="3.5703125" style="36" customWidth="1"/>
    <col min="8983" max="8983" width="16.42578125" style="36" customWidth="1"/>
    <col min="8984" max="8984" width="3.5703125" style="36" customWidth="1"/>
    <col min="8985" max="8985" width="16.42578125" style="36" customWidth="1"/>
    <col min="8986" max="8986" width="16.28515625" style="36"/>
    <col min="8987" max="8987" width="17.7109375" style="36" customWidth="1"/>
    <col min="8988" max="8988" width="14.140625" style="36" bestFit="1" customWidth="1"/>
    <col min="8989" max="9217" width="16.28515625" style="36"/>
    <col min="9218" max="9218" width="4.42578125" style="36" customWidth="1"/>
    <col min="9219" max="9219" width="31.42578125" style="36" customWidth="1"/>
    <col min="9220" max="9220" width="13.140625" style="36" bestFit="1" customWidth="1"/>
    <col min="9221" max="9221" width="3.5703125" style="36" bestFit="1" customWidth="1"/>
    <col min="9222" max="9222" width="5.85546875" style="36" bestFit="1" customWidth="1"/>
    <col min="9223" max="9223" width="0" style="36" hidden="1" customWidth="1"/>
    <col min="9224" max="9224" width="10.28515625" style="36" customWidth="1"/>
    <col min="9225" max="9225" width="12" style="36" bestFit="1" customWidth="1"/>
    <col min="9226" max="9226" width="13.140625" style="36" bestFit="1" customWidth="1"/>
    <col min="9227" max="9227" width="13.85546875" style="36" bestFit="1" customWidth="1"/>
    <col min="9228" max="9228" width="19" style="36" customWidth="1"/>
    <col min="9229" max="9229" width="20.28515625" style="36" customWidth="1"/>
    <col min="9230" max="9230" width="13.85546875" style="36" customWidth="1"/>
    <col min="9231" max="9231" width="13.85546875" style="36" bestFit="1" customWidth="1"/>
    <col min="9232" max="9234" width="16.28515625" style="36"/>
    <col min="9235" max="9235" width="13.85546875" style="36" bestFit="1" customWidth="1"/>
    <col min="9236" max="9236" width="7.42578125" style="36" customWidth="1"/>
    <col min="9237" max="9237" width="16.42578125" style="36" customWidth="1"/>
    <col min="9238" max="9238" width="3.5703125" style="36" customWidth="1"/>
    <col min="9239" max="9239" width="16.42578125" style="36" customWidth="1"/>
    <col min="9240" max="9240" width="3.5703125" style="36" customWidth="1"/>
    <col min="9241" max="9241" width="16.42578125" style="36" customWidth="1"/>
    <col min="9242" max="9242" width="16.28515625" style="36"/>
    <col min="9243" max="9243" width="17.7109375" style="36" customWidth="1"/>
    <col min="9244" max="9244" width="14.140625" style="36" bestFit="1" customWidth="1"/>
    <col min="9245" max="9473" width="16.28515625" style="36"/>
    <col min="9474" max="9474" width="4.42578125" style="36" customWidth="1"/>
    <col min="9475" max="9475" width="31.42578125" style="36" customWidth="1"/>
    <col min="9476" max="9476" width="13.140625" style="36" bestFit="1" customWidth="1"/>
    <col min="9477" max="9477" width="3.5703125" style="36" bestFit="1" customWidth="1"/>
    <col min="9478" max="9478" width="5.85546875" style="36" bestFit="1" customWidth="1"/>
    <col min="9479" max="9479" width="0" style="36" hidden="1" customWidth="1"/>
    <col min="9480" max="9480" width="10.28515625" style="36" customWidth="1"/>
    <col min="9481" max="9481" width="12" style="36" bestFit="1" customWidth="1"/>
    <col min="9482" max="9482" width="13.140625" style="36" bestFit="1" customWidth="1"/>
    <col min="9483" max="9483" width="13.85546875" style="36" bestFit="1" customWidth="1"/>
    <col min="9484" max="9484" width="19" style="36" customWidth="1"/>
    <col min="9485" max="9485" width="20.28515625" style="36" customWidth="1"/>
    <col min="9486" max="9486" width="13.85546875" style="36" customWidth="1"/>
    <col min="9487" max="9487" width="13.85546875" style="36" bestFit="1" customWidth="1"/>
    <col min="9488" max="9490" width="16.28515625" style="36"/>
    <col min="9491" max="9491" width="13.85546875" style="36" bestFit="1" customWidth="1"/>
    <col min="9492" max="9492" width="7.42578125" style="36" customWidth="1"/>
    <col min="9493" max="9493" width="16.42578125" style="36" customWidth="1"/>
    <col min="9494" max="9494" width="3.5703125" style="36" customWidth="1"/>
    <col min="9495" max="9495" width="16.42578125" style="36" customWidth="1"/>
    <col min="9496" max="9496" width="3.5703125" style="36" customWidth="1"/>
    <col min="9497" max="9497" width="16.42578125" style="36" customWidth="1"/>
    <col min="9498" max="9498" width="16.28515625" style="36"/>
    <col min="9499" max="9499" width="17.7109375" style="36" customWidth="1"/>
    <col min="9500" max="9500" width="14.140625" style="36" bestFit="1" customWidth="1"/>
    <col min="9501" max="9729" width="16.28515625" style="36"/>
    <col min="9730" max="9730" width="4.42578125" style="36" customWidth="1"/>
    <col min="9731" max="9731" width="31.42578125" style="36" customWidth="1"/>
    <col min="9732" max="9732" width="13.140625" style="36" bestFit="1" customWidth="1"/>
    <col min="9733" max="9733" width="3.5703125" style="36" bestFit="1" customWidth="1"/>
    <col min="9734" max="9734" width="5.85546875" style="36" bestFit="1" customWidth="1"/>
    <col min="9735" max="9735" width="0" style="36" hidden="1" customWidth="1"/>
    <col min="9736" max="9736" width="10.28515625" style="36" customWidth="1"/>
    <col min="9737" max="9737" width="12" style="36" bestFit="1" customWidth="1"/>
    <col min="9738" max="9738" width="13.140625" style="36" bestFit="1" customWidth="1"/>
    <col min="9739" max="9739" width="13.85546875" style="36" bestFit="1" customWidth="1"/>
    <col min="9740" max="9740" width="19" style="36" customWidth="1"/>
    <col min="9741" max="9741" width="20.28515625" style="36" customWidth="1"/>
    <col min="9742" max="9742" width="13.85546875" style="36" customWidth="1"/>
    <col min="9743" max="9743" width="13.85546875" style="36" bestFit="1" customWidth="1"/>
    <col min="9744" max="9746" width="16.28515625" style="36"/>
    <col min="9747" max="9747" width="13.85546875" style="36" bestFit="1" customWidth="1"/>
    <col min="9748" max="9748" width="7.42578125" style="36" customWidth="1"/>
    <col min="9749" max="9749" width="16.42578125" style="36" customWidth="1"/>
    <col min="9750" max="9750" width="3.5703125" style="36" customWidth="1"/>
    <col min="9751" max="9751" width="16.42578125" style="36" customWidth="1"/>
    <col min="9752" max="9752" width="3.5703125" style="36" customWidth="1"/>
    <col min="9753" max="9753" width="16.42578125" style="36" customWidth="1"/>
    <col min="9754" max="9754" width="16.28515625" style="36"/>
    <col min="9755" max="9755" width="17.7109375" style="36" customWidth="1"/>
    <col min="9756" max="9756" width="14.140625" style="36" bestFit="1" customWidth="1"/>
    <col min="9757" max="9985" width="16.28515625" style="36"/>
    <col min="9986" max="9986" width="4.42578125" style="36" customWidth="1"/>
    <col min="9987" max="9987" width="31.42578125" style="36" customWidth="1"/>
    <col min="9988" max="9988" width="13.140625" style="36" bestFit="1" customWidth="1"/>
    <col min="9989" max="9989" width="3.5703125" style="36" bestFit="1" customWidth="1"/>
    <col min="9990" max="9990" width="5.85546875" style="36" bestFit="1" customWidth="1"/>
    <col min="9991" max="9991" width="0" style="36" hidden="1" customWidth="1"/>
    <col min="9992" max="9992" width="10.28515625" style="36" customWidth="1"/>
    <col min="9993" max="9993" width="12" style="36" bestFit="1" customWidth="1"/>
    <col min="9994" max="9994" width="13.140625" style="36" bestFit="1" customWidth="1"/>
    <col min="9995" max="9995" width="13.85546875" style="36" bestFit="1" customWidth="1"/>
    <col min="9996" max="9996" width="19" style="36" customWidth="1"/>
    <col min="9997" max="9997" width="20.28515625" style="36" customWidth="1"/>
    <col min="9998" max="9998" width="13.85546875" style="36" customWidth="1"/>
    <col min="9999" max="9999" width="13.85546875" style="36" bestFit="1" customWidth="1"/>
    <col min="10000" max="10002" width="16.28515625" style="36"/>
    <col min="10003" max="10003" width="13.85546875" style="36" bestFit="1" customWidth="1"/>
    <col min="10004" max="10004" width="7.42578125" style="36" customWidth="1"/>
    <col min="10005" max="10005" width="16.42578125" style="36" customWidth="1"/>
    <col min="10006" max="10006" width="3.5703125" style="36" customWidth="1"/>
    <col min="10007" max="10007" width="16.42578125" style="36" customWidth="1"/>
    <col min="10008" max="10008" width="3.5703125" style="36" customWidth="1"/>
    <col min="10009" max="10009" width="16.42578125" style="36" customWidth="1"/>
    <col min="10010" max="10010" width="16.28515625" style="36"/>
    <col min="10011" max="10011" width="17.7109375" style="36" customWidth="1"/>
    <col min="10012" max="10012" width="14.140625" style="36" bestFit="1" customWidth="1"/>
    <col min="10013" max="10241" width="16.28515625" style="36"/>
    <col min="10242" max="10242" width="4.42578125" style="36" customWidth="1"/>
    <col min="10243" max="10243" width="31.42578125" style="36" customWidth="1"/>
    <col min="10244" max="10244" width="13.140625" style="36" bestFit="1" customWidth="1"/>
    <col min="10245" max="10245" width="3.5703125" style="36" bestFit="1" customWidth="1"/>
    <col min="10246" max="10246" width="5.85546875" style="36" bestFit="1" customWidth="1"/>
    <col min="10247" max="10247" width="0" style="36" hidden="1" customWidth="1"/>
    <col min="10248" max="10248" width="10.28515625" style="36" customWidth="1"/>
    <col min="10249" max="10249" width="12" style="36" bestFit="1" customWidth="1"/>
    <col min="10250" max="10250" width="13.140625" style="36" bestFit="1" customWidth="1"/>
    <col min="10251" max="10251" width="13.85546875" style="36" bestFit="1" customWidth="1"/>
    <col min="10252" max="10252" width="19" style="36" customWidth="1"/>
    <col min="10253" max="10253" width="20.28515625" style="36" customWidth="1"/>
    <col min="10254" max="10254" width="13.85546875" style="36" customWidth="1"/>
    <col min="10255" max="10255" width="13.85546875" style="36" bestFit="1" customWidth="1"/>
    <col min="10256" max="10258" width="16.28515625" style="36"/>
    <col min="10259" max="10259" width="13.85546875" style="36" bestFit="1" customWidth="1"/>
    <col min="10260" max="10260" width="7.42578125" style="36" customWidth="1"/>
    <col min="10261" max="10261" width="16.42578125" style="36" customWidth="1"/>
    <col min="10262" max="10262" width="3.5703125" style="36" customWidth="1"/>
    <col min="10263" max="10263" width="16.42578125" style="36" customWidth="1"/>
    <col min="10264" max="10264" width="3.5703125" style="36" customWidth="1"/>
    <col min="10265" max="10265" width="16.42578125" style="36" customWidth="1"/>
    <col min="10266" max="10266" width="16.28515625" style="36"/>
    <col min="10267" max="10267" width="17.7109375" style="36" customWidth="1"/>
    <col min="10268" max="10268" width="14.140625" style="36" bestFit="1" customWidth="1"/>
    <col min="10269" max="10497" width="16.28515625" style="36"/>
    <col min="10498" max="10498" width="4.42578125" style="36" customWidth="1"/>
    <col min="10499" max="10499" width="31.42578125" style="36" customWidth="1"/>
    <col min="10500" max="10500" width="13.140625" style="36" bestFit="1" customWidth="1"/>
    <col min="10501" max="10501" width="3.5703125" style="36" bestFit="1" customWidth="1"/>
    <col min="10502" max="10502" width="5.85546875" style="36" bestFit="1" customWidth="1"/>
    <col min="10503" max="10503" width="0" style="36" hidden="1" customWidth="1"/>
    <col min="10504" max="10504" width="10.28515625" style="36" customWidth="1"/>
    <col min="10505" max="10505" width="12" style="36" bestFit="1" customWidth="1"/>
    <col min="10506" max="10506" width="13.140625" style="36" bestFit="1" customWidth="1"/>
    <col min="10507" max="10507" width="13.85546875" style="36" bestFit="1" customWidth="1"/>
    <col min="10508" max="10508" width="19" style="36" customWidth="1"/>
    <col min="10509" max="10509" width="20.28515625" style="36" customWidth="1"/>
    <col min="10510" max="10510" width="13.85546875" style="36" customWidth="1"/>
    <col min="10511" max="10511" width="13.85546875" style="36" bestFit="1" customWidth="1"/>
    <col min="10512" max="10514" width="16.28515625" style="36"/>
    <col min="10515" max="10515" width="13.85546875" style="36" bestFit="1" customWidth="1"/>
    <col min="10516" max="10516" width="7.42578125" style="36" customWidth="1"/>
    <col min="10517" max="10517" width="16.42578125" style="36" customWidth="1"/>
    <col min="10518" max="10518" width="3.5703125" style="36" customWidth="1"/>
    <col min="10519" max="10519" width="16.42578125" style="36" customWidth="1"/>
    <col min="10520" max="10520" width="3.5703125" style="36" customWidth="1"/>
    <col min="10521" max="10521" width="16.42578125" style="36" customWidth="1"/>
    <col min="10522" max="10522" width="16.28515625" style="36"/>
    <col min="10523" max="10523" width="17.7109375" style="36" customWidth="1"/>
    <col min="10524" max="10524" width="14.140625" style="36" bestFit="1" customWidth="1"/>
    <col min="10525" max="10753" width="16.28515625" style="36"/>
    <col min="10754" max="10754" width="4.42578125" style="36" customWidth="1"/>
    <col min="10755" max="10755" width="31.42578125" style="36" customWidth="1"/>
    <col min="10756" max="10756" width="13.140625" style="36" bestFit="1" customWidth="1"/>
    <col min="10757" max="10757" width="3.5703125" style="36" bestFit="1" customWidth="1"/>
    <col min="10758" max="10758" width="5.85546875" style="36" bestFit="1" customWidth="1"/>
    <col min="10759" max="10759" width="0" style="36" hidden="1" customWidth="1"/>
    <col min="10760" max="10760" width="10.28515625" style="36" customWidth="1"/>
    <col min="10761" max="10761" width="12" style="36" bestFit="1" customWidth="1"/>
    <col min="10762" max="10762" width="13.140625" style="36" bestFit="1" customWidth="1"/>
    <col min="10763" max="10763" width="13.85546875" style="36" bestFit="1" customWidth="1"/>
    <col min="10764" max="10764" width="19" style="36" customWidth="1"/>
    <col min="10765" max="10765" width="20.28515625" style="36" customWidth="1"/>
    <col min="10766" max="10766" width="13.85546875" style="36" customWidth="1"/>
    <col min="10767" max="10767" width="13.85546875" style="36" bestFit="1" customWidth="1"/>
    <col min="10768" max="10770" width="16.28515625" style="36"/>
    <col min="10771" max="10771" width="13.85546875" style="36" bestFit="1" customWidth="1"/>
    <col min="10772" max="10772" width="7.42578125" style="36" customWidth="1"/>
    <col min="10773" max="10773" width="16.42578125" style="36" customWidth="1"/>
    <col min="10774" max="10774" width="3.5703125" style="36" customWidth="1"/>
    <col min="10775" max="10775" width="16.42578125" style="36" customWidth="1"/>
    <col min="10776" max="10776" width="3.5703125" style="36" customWidth="1"/>
    <col min="10777" max="10777" width="16.42578125" style="36" customWidth="1"/>
    <col min="10778" max="10778" width="16.28515625" style="36"/>
    <col min="10779" max="10779" width="17.7109375" style="36" customWidth="1"/>
    <col min="10780" max="10780" width="14.140625" style="36" bestFit="1" customWidth="1"/>
    <col min="10781" max="11009" width="16.28515625" style="36"/>
    <col min="11010" max="11010" width="4.42578125" style="36" customWidth="1"/>
    <col min="11011" max="11011" width="31.42578125" style="36" customWidth="1"/>
    <col min="11012" max="11012" width="13.140625" style="36" bestFit="1" customWidth="1"/>
    <col min="11013" max="11013" width="3.5703125" style="36" bestFit="1" customWidth="1"/>
    <col min="11014" max="11014" width="5.85546875" style="36" bestFit="1" customWidth="1"/>
    <col min="11015" max="11015" width="0" style="36" hidden="1" customWidth="1"/>
    <col min="11016" max="11016" width="10.28515625" style="36" customWidth="1"/>
    <col min="11017" max="11017" width="12" style="36" bestFit="1" customWidth="1"/>
    <col min="11018" max="11018" width="13.140625" style="36" bestFit="1" customWidth="1"/>
    <col min="11019" max="11019" width="13.85546875" style="36" bestFit="1" customWidth="1"/>
    <col min="11020" max="11020" width="19" style="36" customWidth="1"/>
    <col min="11021" max="11021" width="20.28515625" style="36" customWidth="1"/>
    <col min="11022" max="11022" width="13.85546875" style="36" customWidth="1"/>
    <col min="11023" max="11023" width="13.85546875" style="36" bestFit="1" customWidth="1"/>
    <col min="11024" max="11026" width="16.28515625" style="36"/>
    <col min="11027" max="11027" width="13.85546875" style="36" bestFit="1" customWidth="1"/>
    <col min="11028" max="11028" width="7.42578125" style="36" customWidth="1"/>
    <col min="11029" max="11029" width="16.42578125" style="36" customWidth="1"/>
    <col min="11030" max="11030" width="3.5703125" style="36" customWidth="1"/>
    <col min="11031" max="11031" width="16.42578125" style="36" customWidth="1"/>
    <col min="11032" max="11032" width="3.5703125" style="36" customWidth="1"/>
    <col min="11033" max="11033" width="16.42578125" style="36" customWidth="1"/>
    <col min="11034" max="11034" width="16.28515625" style="36"/>
    <col min="11035" max="11035" width="17.7109375" style="36" customWidth="1"/>
    <col min="11036" max="11036" width="14.140625" style="36" bestFit="1" customWidth="1"/>
    <col min="11037" max="11265" width="16.28515625" style="36"/>
    <col min="11266" max="11266" width="4.42578125" style="36" customWidth="1"/>
    <col min="11267" max="11267" width="31.42578125" style="36" customWidth="1"/>
    <col min="11268" max="11268" width="13.140625" style="36" bestFit="1" customWidth="1"/>
    <col min="11269" max="11269" width="3.5703125" style="36" bestFit="1" customWidth="1"/>
    <col min="11270" max="11270" width="5.85546875" style="36" bestFit="1" customWidth="1"/>
    <col min="11271" max="11271" width="0" style="36" hidden="1" customWidth="1"/>
    <col min="11272" max="11272" width="10.28515625" style="36" customWidth="1"/>
    <col min="11273" max="11273" width="12" style="36" bestFit="1" customWidth="1"/>
    <col min="11274" max="11274" width="13.140625" style="36" bestFit="1" customWidth="1"/>
    <col min="11275" max="11275" width="13.85546875" style="36" bestFit="1" customWidth="1"/>
    <col min="11276" max="11276" width="19" style="36" customWidth="1"/>
    <col min="11277" max="11277" width="20.28515625" style="36" customWidth="1"/>
    <col min="11278" max="11278" width="13.85546875" style="36" customWidth="1"/>
    <col min="11279" max="11279" width="13.85546875" style="36" bestFit="1" customWidth="1"/>
    <col min="11280" max="11282" width="16.28515625" style="36"/>
    <col min="11283" max="11283" width="13.85546875" style="36" bestFit="1" customWidth="1"/>
    <col min="11284" max="11284" width="7.42578125" style="36" customWidth="1"/>
    <col min="11285" max="11285" width="16.42578125" style="36" customWidth="1"/>
    <col min="11286" max="11286" width="3.5703125" style="36" customWidth="1"/>
    <col min="11287" max="11287" width="16.42578125" style="36" customWidth="1"/>
    <col min="11288" max="11288" width="3.5703125" style="36" customWidth="1"/>
    <col min="11289" max="11289" width="16.42578125" style="36" customWidth="1"/>
    <col min="11290" max="11290" width="16.28515625" style="36"/>
    <col min="11291" max="11291" width="17.7109375" style="36" customWidth="1"/>
    <col min="11292" max="11292" width="14.140625" style="36" bestFit="1" customWidth="1"/>
    <col min="11293" max="11521" width="16.28515625" style="36"/>
    <col min="11522" max="11522" width="4.42578125" style="36" customWidth="1"/>
    <col min="11523" max="11523" width="31.42578125" style="36" customWidth="1"/>
    <col min="11524" max="11524" width="13.140625" style="36" bestFit="1" customWidth="1"/>
    <col min="11525" max="11525" width="3.5703125" style="36" bestFit="1" customWidth="1"/>
    <col min="11526" max="11526" width="5.85546875" style="36" bestFit="1" customWidth="1"/>
    <col min="11527" max="11527" width="0" style="36" hidden="1" customWidth="1"/>
    <col min="11528" max="11528" width="10.28515625" style="36" customWidth="1"/>
    <col min="11529" max="11529" width="12" style="36" bestFit="1" customWidth="1"/>
    <col min="11530" max="11530" width="13.140625" style="36" bestFit="1" customWidth="1"/>
    <col min="11531" max="11531" width="13.85546875" style="36" bestFit="1" customWidth="1"/>
    <col min="11532" max="11532" width="19" style="36" customWidth="1"/>
    <col min="11533" max="11533" width="20.28515625" style="36" customWidth="1"/>
    <col min="11534" max="11534" width="13.85546875" style="36" customWidth="1"/>
    <col min="11535" max="11535" width="13.85546875" style="36" bestFit="1" customWidth="1"/>
    <col min="11536" max="11538" width="16.28515625" style="36"/>
    <col min="11539" max="11539" width="13.85546875" style="36" bestFit="1" customWidth="1"/>
    <col min="11540" max="11540" width="7.42578125" style="36" customWidth="1"/>
    <col min="11541" max="11541" width="16.42578125" style="36" customWidth="1"/>
    <col min="11542" max="11542" width="3.5703125" style="36" customWidth="1"/>
    <col min="11543" max="11543" width="16.42578125" style="36" customWidth="1"/>
    <col min="11544" max="11544" width="3.5703125" style="36" customWidth="1"/>
    <col min="11545" max="11545" width="16.42578125" style="36" customWidth="1"/>
    <col min="11546" max="11546" width="16.28515625" style="36"/>
    <col min="11547" max="11547" width="17.7109375" style="36" customWidth="1"/>
    <col min="11548" max="11548" width="14.140625" style="36" bestFit="1" customWidth="1"/>
    <col min="11549" max="11777" width="16.28515625" style="36"/>
    <col min="11778" max="11778" width="4.42578125" style="36" customWidth="1"/>
    <col min="11779" max="11779" width="31.42578125" style="36" customWidth="1"/>
    <col min="11780" max="11780" width="13.140625" style="36" bestFit="1" customWidth="1"/>
    <col min="11781" max="11781" width="3.5703125" style="36" bestFit="1" customWidth="1"/>
    <col min="11782" max="11782" width="5.85546875" style="36" bestFit="1" customWidth="1"/>
    <col min="11783" max="11783" width="0" style="36" hidden="1" customWidth="1"/>
    <col min="11784" max="11784" width="10.28515625" style="36" customWidth="1"/>
    <col min="11785" max="11785" width="12" style="36" bestFit="1" customWidth="1"/>
    <col min="11786" max="11786" width="13.140625" style="36" bestFit="1" customWidth="1"/>
    <col min="11787" max="11787" width="13.85546875" style="36" bestFit="1" customWidth="1"/>
    <col min="11788" max="11788" width="19" style="36" customWidth="1"/>
    <col min="11789" max="11789" width="20.28515625" style="36" customWidth="1"/>
    <col min="11790" max="11790" width="13.85546875" style="36" customWidth="1"/>
    <col min="11791" max="11791" width="13.85546875" style="36" bestFit="1" customWidth="1"/>
    <col min="11792" max="11794" width="16.28515625" style="36"/>
    <col min="11795" max="11795" width="13.85546875" style="36" bestFit="1" customWidth="1"/>
    <col min="11796" max="11796" width="7.42578125" style="36" customWidth="1"/>
    <col min="11797" max="11797" width="16.42578125" style="36" customWidth="1"/>
    <col min="11798" max="11798" width="3.5703125" style="36" customWidth="1"/>
    <col min="11799" max="11799" width="16.42578125" style="36" customWidth="1"/>
    <col min="11800" max="11800" width="3.5703125" style="36" customWidth="1"/>
    <col min="11801" max="11801" width="16.42578125" style="36" customWidth="1"/>
    <col min="11802" max="11802" width="16.28515625" style="36"/>
    <col min="11803" max="11803" width="17.7109375" style="36" customWidth="1"/>
    <col min="11804" max="11804" width="14.140625" style="36" bestFit="1" customWidth="1"/>
    <col min="11805" max="12033" width="16.28515625" style="36"/>
    <col min="12034" max="12034" width="4.42578125" style="36" customWidth="1"/>
    <col min="12035" max="12035" width="31.42578125" style="36" customWidth="1"/>
    <col min="12036" max="12036" width="13.140625" style="36" bestFit="1" customWidth="1"/>
    <col min="12037" max="12037" width="3.5703125" style="36" bestFit="1" customWidth="1"/>
    <col min="12038" max="12038" width="5.85546875" style="36" bestFit="1" customWidth="1"/>
    <col min="12039" max="12039" width="0" style="36" hidden="1" customWidth="1"/>
    <col min="12040" max="12040" width="10.28515625" style="36" customWidth="1"/>
    <col min="12041" max="12041" width="12" style="36" bestFit="1" customWidth="1"/>
    <col min="12042" max="12042" width="13.140625" style="36" bestFit="1" customWidth="1"/>
    <col min="12043" max="12043" width="13.85546875" style="36" bestFit="1" customWidth="1"/>
    <col min="12044" max="12044" width="19" style="36" customWidth="1"/>
    <col min="12045" max="12045" width="20.28515625" style="36" customWidth="1"/>
    <col min="12046" max="12046" width="13.85546875" style="36" customWidth="1"/>
    <col min="12047" max="12047" width="13.85546875" style="36" bestFit="1" customWidth="1"/>
    <col min="12048" max="12050" width="16.28515625" style="36"/>
    <col min="12051" max="12051" width="13.85546875" style="36" bestFit="1" customWidth="1"/>
    <col min="12052" max="12052" width="7.42578125" style="36" customWidth="1"/>
    <col min="12053" max="12053" width="16.42578125" style="36" customWidth="1"/>
    <col min="12054" max="12054" width="3.5703125" style="36" customWidth="1"/>
    <col min="12055" max="12055" width="16.42578125" style="36" customWidth="1"/>
    <col min="12056" max="12056" width="3.5703125" style="36" customWidth="1"/>
    <col min="12057" max="12057" width="16.42578125" style="36" customWidth="1"/>
    <col min="12058" max="12058" width="16.28515625" style="36"/>
    <col min="12059" max="12059" width="17.7109375" style="36" customWidth="1"/>
    <col min="12060" max="12060" width="14.140625" style="36" bestFit="1" customWidth="1"/>
    <col min="12061" max="12289" width="16.28515625" style="36"/>
    <col min="12290" max="12290" width="4.42578125" style="36" customWidth="1"/>
    <col min="12291" max="12291" width="31.42578125" style="36" customWidth="1"/>
    <col min="12292" max="12292" width="13.140625" style="36" bestFit="1" customWidth="1"/>
    <col min="12293" max="12293" width="3.5703125" style="36" bestFit="1" customWidth="1"/>
    <col min="12294" max="12294" width="5.85546875" style="36" bestFit="1" customWidth="1"/>
    <col min="12295" max="12295" width="0" style="36" hidden="1" customWidth="1"/>
    <col min="12296" max="12296" width="10.28515625" style="36" customWidth="1"/>
    <col min="12297" max="12297" width="12" style="36" bestFit="1" customWidth="1"/>
    <col min="12298" max="12298" width="13.140625" style="36" bestFit="1" customWidth="1"/>
    <col min="12299" max="12299" width="13.85546875" style="36" bestFit="1" customWidth="1"/>
    <col min="12300" max="12300" width="19" style="36" customWidth="1"/>
    <col min="12301" max="12301" width="20.28515625" style="36" customWidth="1"/>
    <col min="12302" max="12302" width="13.85546875" style="36" customWidth="1"/>
    <col min="12303" max="12303" width="13.85546875" style="36" bestFit="1" customWidth="1"/>
    <col min="12304" max="12306" width="16.28515625" style="36"/>
    <col min="12307" max="12307" width="13.85546875" style="36" bestFit="1" customWidth="1"/>
    <col min="12308" max="12308" width="7.42578125" style="36" customWidth="1"/>
    <col min="12309" max="12309" width="16.42578125" style="36" customWidth="1"/>
    <col min="12310" max="12310" width="3.5703125" style="36" customWidth="1"/>
    <col min="12311" max="12311" width="16.42578125" style="36" customWidth="1"/>
    <col min="12312" max="12312" width="3.5703125" style="36" customWidth="1"/>
    <col min="12313" max="12313" width="16.42578125" style="36" customWidth="1"/>
    <col min="12314" max="12314" width="16.28515625" style="36"/>
    <col min="12315" max="12315" width="17.7109375" style="36" customWidth="1"/>
    <col min="12316" max="12316" width="14.140625" style="36" bestFit="1" customWidth="1"/>
    <col min="12317" max="12545" width="16.28515625" style="36"/>
    <col min="12546" max="12546" width="4.42578125" style="36" customWidth="1"/>
    <col min="12547" max="12547" width="31.42578125" style="36" customWidth="1"/>
    <col min="12548" max="12548" width="13.140625" style="36" bestFit="1" customWidth="1"/>
    <col min="12549" max="12549" width="3.5703125" style="36" bestFit="1" customWidth="1"/>
    <col min="12550" max="12550" width="5.85546875" style="36" bestFit="1" customWidth="1"/>
    <col min="12551" max="12551" width="0" style="36" hidden="1" customWidth="1"/>
    <col min="12552" max="12552" width="10.28515625" style="36" customWidth="1"/>
    <col min="12553" max="12553" width="12" style="36" bestFit="1" customWidth="1"/>
    <col min="12554" max="12554" width="13.140625" style="36" bestFit="1" customWidth="1"/>
    <col min="12555" max="12555" width="13.85546875" style="36" bestFit="1" customWidth="1"/>
    <col min="12556" max="12556" width="19" style="36" customWidth="1"/>
    <col min="12557" max="12557" width="20.28515625" style="36" customWidth="1"/>
    <col min="12558" max="12558" width="13.85546875" style="36" customWidth="1"/>
    <col min="12559" max="12559" width="13.85546875" style="36" bestFit="1" customWidth="1"/>
    <col min="12560" max="12562" width="16.28515625" style="36"/>
    <col min="12563" max="12563" width="13.85546875" style="36" bestFit="1" customWidth="1"/>
    <col min="12564" max="12564" width="7.42578125" style="36" customWidth="1"/>
    <col min="12565" max="12565" width="16.42578125" style="36" customWidth="1"/>
    <col min="12566" max="12566" width="3.5703125" style="36" customWidth="1"/>
    <col min="12567" max="12567" width="16.42578125" style="36" customWidth="1"/>
    <col min="12568" max="12568" width="3.5703125" style="36" customWidth="1"/>
    <col min="12569" max="12569" width="16.42578125" style="36" customWidth="1"/>
    <col min="12570" max="12570" width="16.28515625" style="36"/>
    <col min="12571" max="12571" width="17.7109375" style="36" customWidth="1"/>
    <col min="12572" max="12572" width="14.140625" style="36" bestFit="1" customWidth="1"/>
    <col min="12573" max="12801" width="16.28515625" style="36"/>
    <col min="12802" max="12802" width="4.42578125" style="36" customWidth="1"/>
    <col min="12803" max="12803" width="31.42578125" style="36" customWidth="1"/>
    <col min="12804" max="12804" width="13.140625" style="36" bestFit="1" customWidth="1"/>
    <col min="12805" max="12805" width="3.5703125" style="36" bestFit="1" customWidth="1"/>
    <col min="12806" max="12806" width="5.85546875" style="36" bestFit="1" customWidth="1"/>
    <col min="12807" max="12807" width="0" style="36" hidden="1" customWidth="1"/>
    <col min="12808" max="12808" width="10.28515625" style="36" customWidth="1"/>
    <col min="12809" max="12809" width="12" style="36" bestFit="1" customWidth="1"/>
    <col min="12810" max="12810" width="13.140625" style="36" bestFit="1" customWidth="1"/>
    <col min="12811" max="12811" width="13.85546875" style="36" bestFit="1" customWidth="1"/>
    <col min="12812" max="12812" width="19" style="36" customWidth="1"/>
    <col min="12813" max="12813" width="20.28515625" style="36" customWidth="1"/>
    <col min="12814" max="12814" width="13.85546875" style="36" customWidth="1"/>
    <col min="12815" max="12815" width="13.85546875" style="36" bestFit="1" customWidth="1"/>
    <col min="12816" max="12818" width="16.28515625" style="36"/>
    <col min="12819" max="12819" width="13.85546875" style="36" bestFit="1" customWidth="1"/>
    <col min="12820" max="12820" width="7.42578125" style="36" customWidth="1"/>
    <col min="12821" max="12821" width="16.42578125" style="36" customWidth="1"/>
    <col min="12822" max="12822" width="3.5703125" style="36" customWidth="1"/>
    <col min="12823" max="12823" width="16.42578125" style="36" customWidth="1"/>
    <col min="12824" max="12824" width="3.5703125" style="36" customWidth="1"/>
    <col min="12825" max="12825" width="16.42578125" style="36" customWidth="1"/>
    <col min="12826" max="12826" width="16.28515625" style="36"/>
    <col min="12827" max="12827" width="17.7109375" style="36" customWidth="1"/>
    <col min="12828" max="12828" width="14.140625" style="36" bestFit="1" customWidth="1"/>
    <col min="12829" max="13057" width="16.28515625" style="36"/>
    <col min="13058" max="13058" width="4.42578125" style="36" customWidth="1"/>
    <col min="13059" max="13059" width="31.42578125" style="36" customWidth="1"/>
    <col min="13060" max="13060" width="13.140625" style="36" bestFit="1" customWidth="1"/>
    <col min="13061" max="13061" width="3.5703125" style="36" bestFit="1" customWidth="1"/>
    <col min="13062" max="13062" width="5.85546875" style="36" bestFit="1" customWidth="1"/>
    <col min="13063" max="13063" width="0" style="36" hidden="1" customWidth="1"/>
    <col min="13064" max="13064" width="10.28515625" style="36" customWidth="1"/>
    <col min="13065" max="13065" width="12" style="36" bestFit="1" customWidth="1"/>
    <col min="13066" max="13066" width="13.140625" style="36" bestFit="1" customWidth="1"/>
    <col min="13067" max="13067" width="13.85546875" style="36" bestFit="1" customWidth="1"/>
    <col min="13068" max="13068" width="19" style="36" customWidth="1"/>
    <col min="13069" max="13069" width="20.28515625" style="36" customWidth="1"/>
    <col min="13070" max="13070" width="13.85546875" style="36" customWidth="1"/>
    <col min="13071" max="13071" width="13.85546875" style="36" bestFit="1" customWidth="1"/>
    <col min="13072" max="13074" width="16.28515625" style="36"/>
    <col min="13075" max="13075" width="13.85546875" style="36" bestFit="1" customWidth="1"/>
    <col min="13076" max="13076" width="7.42578125" style="36" customWidth="1"/>
    <col min="13077" max="13077" width="16.42578125" style="36" customWidth="1"/>
    <col min="13078" max="13078" width="3.5703125" style="36" customWidth="1"/>
    <col min="13079" max="13079" width="16.42578125" style="36" customWidth="1"/>
    <col min="13080" max="13080" width="3.5703125" style="36" customWidth="1"/>
    <col min="13081" max="13081" width="16.42578125" style="36" customWidth="1"/>
    <col min="13082" max="13082" width="16.28515625" style="36"/>
    <col min="13083" max="13083" width="17.7109375" style="36" customWidth="1"/>
    <col min="13084" max="13084" width="14.140625" style="36" bestFit="1" customWidth="1"/>
    <col min="13085" max="13313" width="16.28515625" style="36"/>
    <col min="13314" max="13314" width="4.42578125" style="36" customWidth="1"/>
    <col min="13315" max="13315" width="31.42578125" style="36" customWidth="1"/>
    <col min="13316" max="13316" width="13.140625" style="36" bestFit="1" customWidth="1"/>
    <col min="13317" max="13317" width="3.5703125" style="36" bestFit="1" customWidth="1"/>
    <col min="13318" max="13318" width="5.85546875" style="36" bestFit="1" customWidth="1"/>
    <col min="13319" max="13319" width="0" style="36" hidden="1" customWidth="1"/>
    <col min="13320" max="13320" width="10.28515625" style="36" customWidth="1"/>
    <col min="13321" max="13321" width="12" style="36" bestFit="1" customWidth="1"/>
    <col min="13322" max="13322" width="13.140625" style="36" bestFit="1" customWidth="1"/>
    <col min="13323" max="13323" width="13.85546875" style="36" bestFit="1" customWidth="1"/>
    <col min="13324" max="13324" width="19" style="36" customWidth="1"/>
    <col min="13325" max="13325" width="20.28515625" style="36" customWidth="1"/>
    <col min="13326" max="13326" width="13.85546875" style="36" customWidth="1"/>
    <col min="13327" max="13327" width="13.85546875" style="36" bestFit="1" customWidth="1"/>
    <col min="13328" max="13330" width="16.28515625" style="36"/>
    <col min="13331" max="13331" width="13.85546875" style="36" bestFit="1" customWidth="1"/>
    <col min="13332" max="13332" width="7.42578125" style="36" customWidth="1"/>
    <col min="13333" max="13333" width="16.42578125" style="36" customWidth="1"/>
    <col min="13334" max="13334" width="3.5703125" style="36" customWidth="1"/>
    <col min="13335" max="13335" width="16.42578125" style="36" customWidth="1"/>
    <col min="13336" max="13336" width="3.5703125" style="36" customWidth="1"/>
    <col min="13337" max="13337" width="16.42578125" style="36" customWidth="1"/>
    <col min="13338" max="13338" width="16.28515625" style="36"/>
    <col min="13339" max="13339" width="17.7109375" style="36" customWidth="1"/>
    <col min="13340" max="13340" width="14.140625" style="36" bestFit="1" customWidth="1"/>
    <col min="13341" max="13569" width="16.28515625" style="36"/>
    <col min="13570" max="13570" width="4.42578125" style="36" customWidth="1"/>
    <col min="13571" max="13571" width="31.42578125" style="36" customWidth="1"/>
    <col min="13572" max="13572" width="13.140625" style="36" bestFit="1" customWidth="1"/>
    <col min="13573" max="13573" width="3.5703125" style="36" bestFit="1" customWidth="1"/>
    <col min="13574" max="13574" width="5.85546875" style="36" bestFit="1" customWidth="1"/>
    <col min="13575" max="13575" width="0" style="36" hidden="1" customWidth="1"/>
    <col min="13576" max="13576" width="10.28515625" style="36" customWidth="1"/>
    <col min="13577" max="13577" width="12" style="36" bestFit="1" customWidth="1"/>
    <col min="13578" max="13578" width="13.140625" style="36" bestFit="1" customWidth="1"/>
    <col min="13579" max="13579" width="13.85546875" style="36" bestFit="1" customWidth="1"/>
    <col min="13580" max="13580" width="19" style="36" customWidth="1"/>
    <col min="13581" max="13581" width="20.28515625" style="36" customWidth="1"/>
    <col min="13582" max="13582" width="13.85546875" style="36" customWidth="1"/>
    <col min="13583" max="13583" width="13.85546875" style="36" bestFit="1" customWidth="1"/>
    <col min="13584" max="13586" width="16.28515625" style="36"/>
    <col min="13587" max="13587" width="13.85546875" style="36" bestFit="1" customWidth="1"/>
    <col min="13588" max="13588" width="7.42578125" style="36" customWidth="1"/>
    <col min="13589" max="13589" width="16.42578125" style="36" customWidth="1"/>
    <col min="13590" max="13590" width="3.5703125" style="36" customWidth="1"/>
    <col min="13591" max="13591" width="16.42578125" style="36" customWidth="1"/>
    <col min="13592" max="13592" width="3.5703125" style="36" customWidth="1"/>
    <col min="13593" max="13593" width="16.42578125" style="36" customWidth="1"/>
    <col min="13594" max="13594" width="16.28515625" style="36"/>
    <col min="13595" max="13595" width="17.7109375" style="36" customWidth="1"/>
    <col min="13596" max="13596" width="14.140625" style="36" bestFit="1" customWidth="1"/>
    <col min="13597" max="13825" width="16.28515625" style="36"/>
    <col min="13826" max="13826" width="4.42578125" style="36" customWidth="1"/>
    <col min="13827" max="13827" width="31.42578125" style="36" customWidth="1"/>
    <col min="13828" max="13828" width="13.140625" style="36" bestFit="1" customWidth="1"/>
    <col min="13829" max="13829" width="3.5703125" style="36" bestFit="1" customWidth="1"/>
    <col min="13830" max="13830" width="5.85546875" style="36" bestFit="1" customWidth="1"/>
    <col min="13831" max="13831" width="0" style="36" hidden="1" customWidth="1"/>
    <col min="13832" max="13832" width="10.28515625" style="36" customWidth="1"/>
    <col min="13833" max="13833" width="12" style="36" bestFit="1" customWidth="1"/>
    <col min="13834" max="13834" width="13.140625" style="36" bestFit="1" customWidth="1"/>
    <col min="13835" max="13835" width="13.85546875" style="36" bestFit="1" customWidth="1"/>
    <col min="13836" max="13836" width="19" style="36" customWidth="1"/>
    <col min="13837" max="13837" width="20.28515625" style="36" customWidth="1"/>
    <col min="13838" max="13838" width="13.85546875" style="36" customWidth="1"/>
    <col min="13839" max="13839" width="13.85546875" style="36" bestFit="1" customWidth="1"/>
    <col min="13840" max="13842" width="16.28515625" style="36"/>
    <col min="13843" max="13843" width="13.85546875" style="36" bestFit="1" customWidth="1"/>
    <col min="13844" max="13844" width="7.42578125" style="36" customWidth="1"/>
    <col min="13845" max="13845" width="16.42578125" style="36" customWidth="1"/>
    <col min="13846" max="13846" width="3.5703125" style="36" customWidth="1"/>
    <col min="13847" max="13847" width="16.42578125" style="36" customWidth="1"/>
    <col min="13848" max="13848" width="3.5703125" style="36" customWidth="1"/>
    <col min="13849" max="13849" width="16.42578125" style="36" customWidth="1"/>
    <col min="13850" max="13850" width="16.28515625" style="36"/>
    <col min="13851" max="13851" width="17.7109375" style="36" customWidth="1"/>
    <col min="13852" max="13852" width="14.140625" style="36" bestFit="1" customWidth="1"/>
    <col min="13853" max="14081" width="16.28515625" style="36"/>
    <col min="14082" max="14082" width="4.42578125" style="36" customWidth="1"/>
    <col min="14083" max="14083" width="31.42578125" style="36" customWidth="1"/>
    <col min="14084" max="14084" width="13.140625" style="36" bestFit="1" customWidth="1"/>
    <col min="14085" max="14085" width="3.5703125" style="36" bestFit="1" customWidth="1"/>
    <col min="14086" max="14086" width="5.85546875" style="36" bestFit="1" customWidth="1"/>
    <col min="14087" max="14087" width="0" style="36" hidden="1" customWidth="1"/>
    <col min="14088" max="14088" width="10.28515625" style="36" customWidth="1"/>
    <col min="14089" max="14089" width="12" style="36" bestFit="1" customWidth="1"/>
    <col min="14090" max="14090" width="13.140625" style="36" bestFit="1" customWidth="1"/>
    <col min="14091" max="14091" width="13.85546875" style="36" bestFit="1" customWidth="1"/>
    <col min="14092" max="14092" width="19" style="36" customWidth="1"/>
    <col min="14093" max="14093" width="20.28515625" style="36" customWidth="1"/>
    <col min="14094" max="14094" width="13.85546875" style="36" customWidth="1"/>
    <col min="14095" max="14095" width="13.85546875" style="36" bestFit="1" customWidth="1"/>
    <col min="14096" max="14098" width="16.28515625" style="36"/>
    <col min="14099" max="14099" width="13.85546875" style="36" bestFit="1" customWidth="1"/>
    <col min="14100" max="14100" width="7.42578125" style="36" customWidth="1"/>
    <col min="14101" max="14101" width="16.42578125" style="36" customWidth="1"/>
    <col min="14102" max="14102" width="3.5703125" style="36" customWidth="1"/>
    <col min="14103" max="14103" width="16.42578125" style="36" customWidth="1"/>
    <col min="14104" max="14104" width="3.5703125" style="36" customWidth="1"/>
    <col min="14105" max="14105" width="16.42578125" style="36" customWidth="1"/>
    <col min="14106" max="14106" width="16.28515625" style="36"/>
    <col min="14107" max="14107" width="17.7109375" style="36" customWidth="1"/>
    <col min="14108" max="14108" width="14.140625" style="36" bestFit="1" customWidth="1"/>
    <col min="14109" max="14337" width="16.28515625" style="36"/>
    <col min="14338" max="14338" width="4.42578125" style="36" customWidth="1"/>
    <col min="14339" max="14339" width="31.42578125" style="36" customWidth="1"/>
    <col min="14340" max="14340" width="13.140625" style="36" bestFit="1" customWidth="1"/>
    <col min="14341" max="14341" width="3.5703125" style="36" bestFit="1" customWidth="1"/>
    <col min="14342" max="14342" width="5.85546875" style="36" bestFit="1" customWidth="1"/>
    <col min="14343" max="14343" width="0" style="36" hidden="1" customWidth="1"/>
    <col min="14344" max="14344" width="10.28515625" style="36" customWidth="1"/>
    <col min="14345" max="14345" width="12" style="36" bestFit="1" customWidth="1"/>
    <col min="14346" max="14346" width="13.140625" style="36" bestFit="1" customWidth="1"/>
    <col min="14347" max="14347" width="13.85546875" style="36" bestFit="1" customWidth="1"/>
    <col min="14348" max="14348" width="19" style="36" customWidth="1"/>
    <col min="14349" max="14349" width="20.28515625" style="36" customWidth="1"/>
    <col min="14350" max="14350" width="13.85546875" style="36" customWidth="1"/>
    <col min="14351" max="14351" width="13.85546875" style="36" bestFit="1" customWidth="1"/>
    <col min="14352" max="14354" width="16.28515625" style="36"/>
    <col min="14355" max="14355" width="13.85546875" style="36" bestFit="1" customWidth="1"/>
    <col min="14356" max="14356" width="7.42578125" style="36" customWidth="1"/>
    <col min="14357" max="14357" width="16.42578125" style="36" customWidth="1"/>
    <col min="14358" max="14358" width="3.5703125" style="36" customWidth="1"/>
    <col min="14359" max="14359" width="16.42578125" style="36" customWidth="1"/>
    <col min="14360" max="14360" width="3.5703125" style="36" customWidth="1"/>
    <col min="14361" max="14361" width="16.42578125" style="36" customWidth="1"/>
    <col min="14362" max="14362" width="16.28515625" style="36"/>
    <col min="14363" max="14363" width="17.7109375" style="36" customWidth="1"/>
    <col min="14364" max="14364" width="14.140625" style="36" bestFit="1" customWidth="1"/>
    <col min="14365" max="14593" width="16.28515625" style="36"/>
    <col min="14594" max="14594" width="4.42578125" style="36" customWidth="1"/>
    <col min="14595" max="14595" width="31.42578125" style="36" customWidth="1"/>
    <col min="14596" max="14596" width="13.140625" style="36" bestFit="1" customWidth="1"/>
    <col min="14597" max="14597" width="3.5703125" style="36" bestFit="1" customWidth="1"/>
    <col min="14598" max="14598" width="5.85546875" style="36" bestFit="1" customWidth="1"/>
    <col min="14599" max="14599" width="0" style="36" hidden="1" customWidth="1"/>
    <col min="14600" max="14600" width="10.28515625" style="36" customWidth="1"/>
    <col min="14601" max="14601" width="12" style="36" bestFit="1" customWidth="1"/>
    <col min="14602" max="14602" width="13.140625" style="36" bestFit="1" customWidth="1"/>
    <col min="14603" max="14603" width="13.85546875" style="36" bestFit="1" customWidth="1"/>
    <col min="14604" max="14604" width="19" style="36" customWidth="1"/>
    <col min="14605" max="14605" width="20.28515625" style="36" customWidth="1"/>
    <col min="14606" max="14606" width="13.85546875" style="36" customWidth="1"/>
    <col min="14607" max="14607" width="13.85546875" style="36" bestFit="1" customWidth="1"/>
    <col min="14608" max="14610" width="16.28515625" style="36"/>
    <col min="14611" max="14611" width="13.85546875" style="36" bestFit="1" customWidth="1"/>
    <col min="14612" max="14612" width="7.42578125" style="36" customWidth="1"/>
    <col min="14613" max="14613" width="16.42578125" style="36" customWidth="1"/>
    <col min="14614" max="14614" width="3.5703125" style="36" customWidth="1"/>
    <col min="14615" max="14615" width="16.42578125" style="36" customWidth="1"/>
    <col min="14616" max="14616" width="3.5703125" style="36" customWidth="1"/>
    <col min="14617" max="14617" width="16.42578125" style="36" customWidth="1"/>
    <col min="14618" max="14618" width="16.28515625" style="36"/>
    <col min="14619" max="14619" width="17.7109375" style="36" customWidth="1"/>
    <col min="14620" max="14620" width="14.140625" style="36" bestFit="1" customWidth="1"/>
    <col min="14621" max="14849" width="16.28515625" style="36"/>
    <col min="14850" max="14850" width="4.42578125" style="36" customWidth="1"/>
    <col min="14851" max="14851" width="31.42578125" style="36" customWidth="1"/>
    <col min="14852" max="14852" width="13.140625" style="36" bestFit="1" customWidth="1"/>
    <col min="14853" max="14853" width="3.5703125" style="36" bestFit="1" customWidth="1"/>
    <col min="14854" max="14854" width="5.85546875" style="36" bestFit="1" customWidth="1"/>
    <col min="14855" max="14855" width="0" style="36" hidden="1" customWidth="1"/>
    <col min="14856" max="14856" width="10.28515625" style="36" customWidth="1"/>
    <col min="14857" max="14857" width="12" style="36" bestFit="1" customWidth="1"/>
    <col min="14858" max="14858" width="13.140625" style="36" bestFit="1" customWidth="1"/>
    <col min="14859" max="14859" width="13.85546875" style="36" bestFit="1" customWidth="1"/>
    <col min="14860" max="14860" width="19" style="36" customWidth="1"/>
    <col min="14861" max="14861" width="20.28515625" style="36" customWidth="1"/>
    <col min="14862" max="14862" width="13.85546875" style="36" customWidth="1"/>
    <col min="14863" max="14863" width="13.85546875" style="36" bestFit="1" customWidth="1"/>
    <col min="14864" max="14866" width="16.28515625" style="36"/>
    <col min="14867" max="14867" width="13.85546875" style="36" bestFit="1" customWidth="1"/>
    <col min="14868" max="14868" width="7.42578125" style="36" customWidth="1"/>
    <col min="14869" max="14869" width="16.42578125" style="36" customWidth="1"/>
    <col min="14870" max="14870" width="3.5703125" style="36" customWidth="1"/>
    <col min="14871" max="14871" width="16.42578125" style="36" customWidth="1"/>
    <col min="14872" max="14872" width="3.5703125" style="36" customWidth="1"/>
    <col min="14873" max="14873" width="16.42578125" style="36" customWidth="1"/>
    <col min="14874" max="14874" width="16.28515625" style="36"/>
    <col min="14875" max="14875" width="17.7109375" style="36" customWidth="1"/>
    <col min="14876" max="14876" width="14.140625" style="36" bestFit="1" customWidth="1"/>
    <col min="14877" max="15105" width="16.28515625" style="36"/>
    <col min="15106" max="15106" width="4.42578125" style="36" customWidth="1"/>
    <col min="15107" max="15107" width="31.42578125" style="36" customWidth="1"/>
    <col min="15108" max="15108" width="13.140625" style="36" bestFit="1" customWidth="1"/>
    <col min="15109" max="15109" width="3.5703125" style="36" bestFit="1" customWidth="1"/>
    <col min="15110" max="15110" width="5.85546875" style="36" bestFit="1" customWidth="1"/>
    <col min="15111" max="15111" width="0" style="36" hidden="1" customWidth="1"/>
    <col min="15112" max="15112" width="10.28515625" style="36" customWidth="1"/>
    <col min="15113" max="15113" width="12" style="36" bestFit="1" customWidth="1"/>
    <col min="15114" max="15114" width="13.140625" style="36" bestFit="1" customWidth="1"/>
    <col min="15115" max="15115" width="13.85546875" style="36" bestFit="1" customWidth="1"/>
    <col min="15116" max="15116" width="19" style="36" customWidth="1"/>
    <col min="15117" max="15117" width="20.28515625" style="36" customWidth="1"/>
    <col min="15118" max="15118" width="13.85546875" style="36" customWidth="1"/>
    <col min="15119" max="15119" width="13.85546875" style="36" bestFit="1" customWidth="1"/>
    <col min="15120" max="15122" width="16.28515625" style="36"/>
    <col min="15123" max="15123" width="13.85546875" style="36" bestFit="1" customWidth="1"/>
    <col min="15124" max="15124" width="7.42578125" style="36" customWidth="1"/>
    <col min="15125" max="15125" width="16.42578125" style="36" customWidth="1"/>
    <col min="15126" max="15126" width="3.5703125" style="36" customWidth="1"/>
    <col min="15127" max="15127" width="16.42578125" style="36" customWidth="1"/>
    <col min="15128" max="15128" width="3.5703125" style="36" customWidth="1"/>
    <col min="15129" max="15129" width="16.42578125" style="36" customWidth="1"/>
    <col min="15130" max="15130" width="16.28515625" style="36"/>
    <col min="15131" max="15131" width="17.7109375" style="36" customWidth="1"/>
    <col min="15132" max="15132" width="14.140625" style="36" bestFit="1" customWidth="1"/>
    <col min="15133" max="15361" width="16.28515625" style="36"/>
    <col min="15362" max="15362" width="4.42578125" style="36" customWidth="1"/>
    <col min="15363" max="15363" width="31.42578125" style="36" customWidth="1"/>
    <col min="15364" max="15364" width="13.140625" style="36" bestFit="1" customWidth="1"/>
    <col min="15365" max="15365" width="3.5703125" style="36" bestFit="1" customWidth="1"/>
    <col min="15366" max="15366" width="5.85546875" style="36" bestFit="1" customWidth="1"/>
    <col min="15367" max="15367" width="0" style="36" hidden="1" customWidth="1"/>
    <col min="15368" max="15368" width="10.28515625" style="36" customWidth="1"/>
    <col min="15369" max="15369" width="12" style="36" bestFit="1" customWidth="1"/>
    <col min="15370" max="15370" width="13.140625" style="36" bestFit="1" customWidth="1"/>
    <col min="15371" max="15371" width="13.85546875" style="36" bestFit="1" customWidth="1"/>
    <col min="15372" max="15372" width="19" style="36" customWidth="1"/>
    <col min="15373" max="15373" width="20.28515625" style="36" customWidth="1"/>
    <col min="15374" max="15374" width="13.85546875" style="36" customWidth="1"/>
    <col min="15375" max="15375" width="13.85546875" style="36" bestFit="1" customWidth="1"/>
    <col min="15376" max="15378" width="16.28515625" style="36"/>
    <col min="15379" max="15379" width="13.85546875" style="36" bestFit="1" customWidth="1"/>
    <col min="15380" max="15380" width="7.42578125" style="36" customWidth="1"/>
    <col min="15381" max="15381" width="16.42578125" style="36" customWidth="1"/>
    <col min="15382" max="15382" width="3.5703125" style="36" customWidth="1"/>
    <col min="15383" max="15383" width="16.42578125" style="36" customWidth="1"/>
    <col min="15384" max="15384" width="3.5703125" style="36" customWidth="1"/>
    <col min="15385" max="15385" width="16.42578125" style="36" customWidth="1"/>
    <col min="15386" max="15386" width="16.28515625" style="36"/>
    <col min="15387" max="15387" width="17.7109375" style="36" customWidth="1"/>
    <col min="15388" max="15388" width="14.140625" style="36" bestFit="1" customWidth="1"/>
    <col min="15389" max="15617" width="16.28515625" style="36"/>
    <col min="15618" max="15618" width="4.42578125" style="36" customWidth="1"/>
    <col min="15619" max="15619" width="31.42578125" style="36" customWidth="1"/>
    <col min="15620" max="15620" width="13.140625" style="36" bestFit="1" customWidth="1"/>
    <col min="15621" max="15621" width="3.5703125" style="36" bestFit="1" customWidth="1"/>
    <col min="15622" max="15622" width="5.85546875" style="36" bestFit="1" customWidth="1"/>
    <col min="15623" max="15623" width="0" style="36" hidden="1" customWidth="1"/>
    <col min="15624" max="15624" width="10.28515625" style="36" customWidth="1"/>
    <col min="15625" max="15625" width="12" style="36" bestFit="1" customWidth="1"/>
    <col min="15626" max="15626" width="13.140625" style="36" bestFit="1" customWidth="1"/>
    <col min="15627" max="15627" width="13.85546875" style="36" bestFit="1" customWidth="1"/>
    <col min="15628" max="15628" width="19" style="36" customWidth="1"/>
    <col min="15629" max="15629" width="20.28515625" style="36" customWidth="1"/>
    <col min="15630" max="15630" width="13.85546875" style="36" customWidth="1"/>
    <col min="15631" max="15631" width="13.85546875" style="36" bestFit="1" customWidth="1"/>
    <col min="15632" max="15634" width="16.28515625" style="36"/>
    <col min="15635" max="15635" width="13.85546875" style="36" bestFit="1" customWidth="1"/>
    <col min="15636" max="15636" width="7.42578125" style="36" customWidth="1"/>
    <col min="15637" max="15637" width="16.42578125" style="36" customWidth="1"/>
    <col min="15638" max="15638" width="3.5703125" style="36" customWidth="1"/>
    <col min="15639" max="15639" width="16.42578125" style="36" customWidth="1"/>
    <col min="15640" max="15640" width="3.5703125" style="36" customWidth="1"/>
    <col min="15641" max="15641" width="16.42578125" style="36" customWidth="1"/>
    <col min="15642" max="15642" width="16.28515625" style="36"/>
    <col min="15643" max="15643" width="17.7109375" style="36" customWidth="1"/>
    <col min="15644" max="15644" width="14.140625" style="36" bestFit="1" customWidth="1"/>
    <col min="15645" max="15873" width="16.28515625" style="36"/>
    <col min="15874" max="15874" width="4.42578125" style="36" customWidth="1"/>
    <col min="15875" max="15875" width="31.42578125" style="36" customWidth="1"/>
    <col min="15876" max="15876" width="13.140625" style="36" bestFit="1" customWidth="1"/>
    <col min="15877" max="15877" width="3.5703125" style="36" bestFit="1" customWidth="1"/>
    <col min="15878" max="15878" width="5.85546875" style="36" bestFit="1" customWidth="1"/>
    <col min="15879" max="15879" width="0" style="36" hidden="1" customWidth="1"/>
    <col min="15880" max="15880" width="10.28515625" style="36" customWidth="1"/>
    <col min="15881" max="15881" width="12" style="36" bestFit="1" customWidth="1"/>
    <col min="15882" max="15882" width="13.140625" style="36" bestFit="1" customWidth="1"/>
    <col min="15883" max="15883" width="13.85546875" style="36" bestFit="1" customWidth="1"/>
    <col min="15884" max="15884" width="19" style="36" customWidth="1"/>
    <col min="15885" max="15885" width="20.28515625" style="36" customWidth="1"/>
    <col min="15886" max="15886" width="13.85546875" style="36" customWidth="1"/>
    <col min="15887" max="15887" width="13.85546875" style="36" bestFit="1" customWidth="1"/>
    <col min="15888" max="15890" width="16.28515625" style="36"/>
    <col min="15891" max="15891" width="13.85546875" style="36" bestFit="1" customWidth="1"/>
    <col min="15892" max="15892" width="7.42578125" style="36" customWidth="1"/>
    <col min="15893" max="15893" width="16.42578125" style="36" customWidth="1"/>
    <col min="15894" max="15894" width="3.5703125" style="36" customWidth="1"/>
    <col min="15895" max="15895" width="16.42578125" style="36" customWidth="1"/>
    <col min="15896" max="15896" width="3.5703125" style="36" customWidth="1"/>
    <col min="15897" max="15897" width="16.42578125" style="36" customWidth="1"/>
    <col min="15898" max="15898" width="16.28515625" style="36"/>
    <col min="15899" max="15899" width="17.7109375" style="36" customWidth="1"/>
    <col min="15900" max="15900" width="14.140625" style="36" bestFit="1" customWidth="1"/>
    <col min="15901" max="16129" width="16.28515625" style="36"/>
    <col min="16130" max="16130" width="4.42578125" style="36" customWidth="1"/>
    <col min="16131" max="16131" width="31.42578125" style="36" customWidth="1"/>
    <col min="16132" max="16132" width="13.140625" style="36" bestFit="1" customWidth="1"/>
    <col min="16133" max="16133" width="3.5703125" style="36" bestFit="1" customWidth="1"/>
    <col min="16134" max="16134" width="5.85546875" style="36" bestFit="1" customWidth="1"/>
    <col min="16135" max="16135" width="0" style="36" hidden="1" customWidth="1"/>
    <col min="16136" max="16136" width="10.28515625" style="36" customWidth="1"/>
    <col min="16137" max="16137" width="12" style="36" bestFit="1" customWidth="1"/>
    <col min="16138" max="16138" width="13.140625" style="36" bestFit="1" customWidth="1"/>
    <col min="16139" max="16139" width="13.85546875" style="36" bestFit="1" customWidth="1"/>
    <col min="16140" max="16140" width="19" style="36" customWidth="1"/>
    <col min="16141" max="16141" width="20.28515625" style="36" customWidth="1"/>
    <col min="16142" max="16142" width="13.85546875" style="36" customWidth="1"/>
    <col min="16143" max="16143" width="13.85546875" style="36" bestFit="1" customWidth="1"/>
    <col min="16144" max="16146" width="16.28515625" style="36"/>
    <col min="16147" max="16147" width="13.85546875" style="36" bestFit="1" customWidth="1"/>
    <col min="16148" max="16148" width="7.42578125" style="36" customWidth="1"/>
    <col min="16149" max="16149" width="16.42578125" style="36" customWidth="1"/>
    <col min="16150" max="16150" width="3.5703125" style="36" customWidth="1"/>
    <col min="16151" max="16151" width="16.42578125" style="36" customWidth="1"/>
    <col min="16152" max="16152" width="3.5703125" style="36" customWidth="1"/>
    <col min="16153" max="16153" width="16.42578125" style="36" customWidth="1"/>
    <col min="16154" max="16154" width="16.28515625" style="36"/>
    <col min="16155" max="16155" width="17.7109375" style="36" customWidth="1"/>
    <col min="16156" max="16156" width="14.140625" style="36" bestFit="1" customWidth="1"/>
    <col min="16157" max="16384" width="16.28515625" style="36"/>
  </cols>
  <sheetData>
    <row r="2" spans="2:12" x14ac:dyDescent="0.25">
      <c r="B2" s="224" t="s">
        <v>4784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</row>
    <row r="4" spans="2:12" x14ac:dyDescent="0.25">
      <c r="B4" s="36" t="s">
        <v>3367</v>
      </c>
      <c r="C4" s="37">
        <v>7000000</v>
      </c>
      <c r="D4" s="37"/>
      <c r="E4" s="37"/>
      <c r="F4" s="37"/>
    </row>
    <row r="6" spans="2:12" x14ac:dyDescent="0.25">
      <c r="B6" s="38" t="s">
        <v>3368</v>
      </c>
      <c r="C6" s="38" t="s">
        <v>1</v>
      </c>
      <c r="D6" s="38" t="s">
        <v>5</v>
      </c>
      <c r="E6" s="38" t="s">
        <v>4</v>
      </c>
      <c r="F6" s="38" t="s">
        <v>5</v>
      </c>
      <c r="G6" s="39" t="s">
        <v>3369</v>
      </c>
      <c r="H6" s="72" t="s">
        <v>4783</v>
      </c>
      <c r="I6" s="39" t="s">
        <v>4779</v>
      </c>
      <c r="J6" s="72" t="s">
        <v>4782</v>
      </c>
      <c r="K6" s="39" t="s">
        <v>4781</v>
      </c>
      <c r="L6" s="39" t="s">
        <v>3370</v>
      </c>
    </row>
    <row r="7" spans="2:12" x14ac:dyDescent="0.25">
      <c r="B7" s="40" t="s">
        <v>3359</v>
      </c>
      <c r="C7" s="36" t="s">
        <v>3363</v>
      </c>
      <c r="D7" s="36" t="s">
        <v>4619</v>
      </c>
      <c r="E7" s="80" t="s">
        <v>4705</v>
      </c>
      <c r="F7" s="36" t="s">
        <v>3371</v>
      </c>
      <c r="G7" s="41">
        <v>55519</v>
      </c>
      <c r="H7" s="73">
        <v>54194</v>
      </c>
      <c r="I7" s="85">
        <v>51504</v>
      </c>
      <c r="J7" s="73">
        <v>1016081</v>
      </c>
      <c r="K7" s="42">
        <f>ROUND(+(I7/$I$11)*$C$4, 0)</f>
        <v>952787</v>
      </c>
      <c r="L7" s="42">
        <f>+K7-J7</f>
        <v>-63294</v>
      </c>
    </row>
    <row r="8" spans="2:12" x14ac:dyDescent="0.25">
      <c r="B8" s="40" t="s">
        <v>3360</v>
      </c>
      <c r="C8" s="36" t="s">
        <v>3364</v>
      </c>
      <c r="D8" s="36" t="s">
        <v>4620</v>
      </c>
      <c r="E8" s="80" t="s">
        <v>99</v>
      </c>
      <c r="F8" s="36" t="s">
        <v>3371</v>
      </c>
      <c r="G8" s="41">
        <v>159358</v>
      </c>
      <c r="H8" s="73">
        <v>162742</v>
      </c>
      <c r="I8" s="85">
        <v>167358</v>
      </c>
      <c r="J8" s="73">
        <v>3051244</v>
      </c>
      <c r="K8" s="42">
        <f>ROUND(+(I8/$I$11)*$C$4, 0)</f>
        <v>3096003</v>
      </c>
      <c r="L8" s="42">
        <f>+K8-J8</f>
        <v>44759</v>
      </c>
    </row>
    <row r="9" spans="2:12" x14ac:dyDescent="0.25">
      <c r="B9" s="40" t="s">
        <v>3361</v>
      </c>
      <c r="C9" s="36" t="s">
        <v>3365</v>
      </c>
      <c r="D9" s="36" t="s">
        <v>4621</v>
      </c>
      <c r="E9" s="80" t="s">
        <v>4706</v>
      </c>
      <c r="F9" s="36" t="s">
        <v>3371</v>
      </c>
      <c r="G9" s="41">
        <v>53883</v>
      </c>
      <c r="H9" s="73">
        <v>53467</v>
      </c>
      <c r="I9" s="85">
        <v>52263</v>
      </c>
      <c r="J9" s="73">
        <v>1002451</v>
      </c>
      <c r="K9" s="42">
        <f>ROUND(+(I9/$I$11)*$C$4, 0)</f>
        <v>966828</v>
      </c>
      <c r="L9" s="42">
        <f>+K9-J9</f>
        <v>-35623</v>
      </c>
    </row>
    <row r="10" spans="2:12" x14ac:dyDescent="0.25">
      <c r="B10" s="43" t="s">
        <v>3362</v>
      </c>
      <c r="C10" s="44" t="s">
        <v>3366</v>
      </c>
      <c r="D10" s="44" t="s">
        <v>4622</v>
      </c>
      <c r="E10" s="81" t="s">
        <v>4707</v>
      </c>
      <c r="F10" s="44" t="s">
        <v>3371</v>
      </c>
      <c r="G10" s="45">
        <v>106405</v>
      </c>
      <c r="H10" s="74">
        <v>102951</v>
      </c>
      <c r="I10" s="93">
        <v>107268</v>
      </c>
      <c r="J10" s="74">
        <v>1930224</v>
      </c>
      <c r="K10" s="46">
        <f>C4-K9-K8-K7</f>
        <v>1984382</v>
      </c>
      <c r="L10" s="46">
        <f>+K10-J10</f>
        <v>54158</v>
      </c>
    </row>
    <row r="11" spans="2:12" x14ac:dyDescent="0.25">
      <c r="B11" s="36" t="s">
        <v>3372</v>
      </c>
      <c r="G11" s="47">
        <f>+SUM(G7:G10)</f>
        <v>375165</v>
      </c>
      <c r="H11" s="75">
        <v>373354</v>
      </c>
      <c r="I11" s="76">
        <f>+SUM(I7:I10)</f>
        <v>378393</v>
      </c>
      <c r="J11" s="75">
        <v>7000000</v>
      </c>
      <c r="K11" s="47">
        <f>SUM(K7:K10)</f>
        <v>7000000</v>
      </c>
      <c r="L11" s="47"/>
    </row>
    <row r="13" spans="2:12" x14ac:dyDescent="0.25">
      <c r="B13" s="36" t="s">
        <v>4780</v>
      </c>
    </row>
  </sheetData>
  <mergeCells count="1">
    <mergeCell ref="B2:L2"/>
  </mergeCells>
  <pageMargins left="2" right="0.5" top="2" bottom="0.55000000000000004" header="0.5" footer="0.5"/>
  <pageSetup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22CA-FCA0-4A23-A3BD-84389D51FD59}">
  <sheetPr filterMode="1"/>
  <dimension ref="A1:M1263"/>
  <sheetViews>
    <sheetView workbookViewId="0">
      <pane ySplit="1" topLeftCell="A2" activePane="bottomLeft" state="frozen"/>
      <selection pane="bottomLeft" activeCell="G40" sqref="G40"/>
    </sheetView>
  </sheetViews>
  <sheetFormatPr defaultRowHeight="15" x14ac:dyDescent="0.25"/>
  <cols>
    <col min="1" max="1" width="17.42578125" customWidth="1"/>
    <col min="5" max="5" width="13.28515625" bestFit="1" customWidth="1"/>
    <col min="6" max="6" width="14.85546875" bestFit="1" customWidth="1"/>
    <col min="7" max="7" width="20.28515625" bestFit="1" customWidth="1"/>
    <col min="8" max="8" width="16.7109375" bestFit="1" customWidth="1"/>
    <col min="9" max="9" width="13.5703125" bestFit="1" customWidth="1"/>
    <col min="10" max="10" width="14.85546875" bestFit="1" customWidth="1"/>
    <col min="11" max="11" width="7" bestFit="1" customWidth="1"/>
    <col min="12" max="12" width="10.85546875" bestFit="1" customWidth="1"/>
    <col min="13" max="13" width="7.42578125" bestFit="1" customWidth="1"/>
  </cols>
  <sheetData>
    <row r="1" spans="1:13" x14ac:dyDescent="0.25">
      <c r="A1" s="136" t="s">
        <v>0</v>
      </c>
      <c r="B1" s="136" t="s">
        <v>1</v>
      </c>
      <c r="C1" s="136" t="s">
        <v>2</v>
      </c>
      <c r="D1" s="136" t="s">
        <v>3</v>
      </c>
      <c r="E1" s="142" t="s">
        <v>7129</v>
      </c>
      <c r="F1" s="137" t="s">
        <v>7052</v>
      </c>
      <c r="G1" s="137" t="s">
        <v>7053</v>
      </c>
      <c r="H1" s="137" t="s">
        <v>7054</v>
      </c>
      <c r="I1" s="137" t="s">
        <v>7055</v>
      </c>
      <c r="J1" s="137" t="s">
        <v>7051</v>
      </c>
      <c r="K1" s="137" t="s">
        <v>4739</v>
      </c>
      <c r="L1" s="137" t="s">
        <v>4708</v>
      </c>
      <c r="M1" s="137" t="s">
        <v>4709</v>
      </c>
    </row>
    <row r="2" spans="1:13" hidden="1" x14ac:dyDescent="0.25">
      <c r="A2" s="132" t="s">
        <v>4793</v>
      </c>
      <c r="B2" s="132" t="s">
        <v>34</v>
      </c>
      <c r="C2" s="132" t="s">
        <v>27</v>
      </c>
      <c r="D2" s="132" t="s">
        <v>28</v>
      </c>
      <c r="E2" s="143">
        <v>22347</v>
      </c>
      <c r="F2" s="140">
        <v>486116</v>
      </c>
      <c r="G2" s="140">
        <v>41</v>
      </c>
      <c r="H2" s="140">
        <v>0</v>
      </c>
      <c r="I2" s="140">
        <v>0</v>
      </c>
      <c r="J2" s="145">
        <v>486157</v>
      </c>
      <c r="K2" s="132" t="s">
        <v>3391</v>
      </c>
      <c r="L2" s="134">
        <v>-21070</v>
      </c>
      <c r="M2" s="141">
        <v>-4.1539586812216228E-2</v>
      </c>
    </row>
    <row r="3" spans="1:13" hidden="1" x14ac:dyDescent="0.25">
      <c r="A3" s="138" t="s">
        <v>4795</v>
      </c>
      <c r="B3" s="139" t="s">
        <v>34</v>
      </c>
      <c r="C3" s="139" t="s">
        <v>27</v>
      </c>
      <c r="D3" s="139" t="s">
        <v>28</v>
      </c>
      <c r="E3" s="144">
        <v>62059</v>
      </c>
      <c r="F3" s="140">
        <v>512523</v>
      </c>
      <c r="G3" s="140">
        <v>43</v>
      </c>
      <c r="H3" s="140">
        <v>0</v>
      </c>
      <c r="I3" s="140">
        <v>0</v>
      </c>
      <c r="J3" s="140">
        <v>512566</v>
      </c>
      <c r="K3" s="139" t="s">
        <v>3392</v>
      </c>
      <c r="L3" s="134">
        <v>24156</v>
      </c>
      <c r="M3" s="141">
        <v>4.9458446796748635E-2</v>
      </c>
    </row>
    <row r="4" spans="1:13" hidden="1" x14ac:dyDescent="0.25">
      <c r="A4" s="138" t="s">
        <v>4797</v>
      </c>
      <c r="B4" s="139" t="s">
        <v>34</v>
      </c>
      <c r="C4" s="139" t="s">
        <v>47</v>
      </c>
      <c r="D4" s="139" t="s">
        <v>48</v>
      </c>
      <c r="E4" s="144">
        <v>26730</v>
      </c>
      <c r="F4" s="140">
        <v>515236</v>
      </c>
      <c r="G4" s="140">
        <v>43</v>
      </c>
      <c r="H4" s="140">
        <v>0</v>
      </c>
      <c r="I4" s="140">
        <v>0</v>
      </c>
      <c r="J4" s="140">
        <v>515279</v>
      </c>
      <c r="K4" s="139" t="s">
        <v>3393</v>
      </c>
      <c r="L4" s="134">
        <v>-6852</v>
      </c>
      <c r="M4" s="141">
        <v>-1.312314342569202E-2</v>
      </c>
    </row>
    <row r="5" spans="1:13" hidden="1" x14ac:dyDescent="0.25">
      <c r="A5" s="138" t="s">
        <v>4799</v>
      </c>
      <c r="B5" s="139" t="s">
        <v>34</v>
      </c>
      <c r="C5" s="139" t="s">
        <v>27</v>
      </c>
      <c r="D5" s="139" t="s">
        <v>28</v>
      </c>
      <c r="E5" s="144">
        <v>212461</v>
      </c>
      <c r="F5" s="140">
        <v>5348521</v>
      </c>
      <c r="G5" s="140">
        <v>450</v>
      </c>
      <c r="H5" s="140">
        <v>0</v>
      </c>
      <c r="I5" s="140">
        <v>0</v>
      </c>
      <c r="J5" s="140">
        <v>5348971</v>
      </c>
      <c r="K5" s="139" t="s">
        <v>3394</v>
      </c>
      <c r="L5" s="134">
        <v>-191770</v>
      </c>
      <c r="M5" s="141">
        <v>-3.4610894102431428E-2</v>
      </c>
    </row>
    <row r="6" spans="1:13" hidden="1" x14ac:dyDescent="0.25">
      <c r="A6" s="138" t="s">
        <v>4801</v>
      </c>
      <c r="B6" s="139" t="s">
        <v>34</v>
      </c>
      <c r="C6" s="139" t="s">
        <v>27</v>
      </c>
      <c r="D6" s="139" t="s">
        <v>28</v>
      </c>
      <c r="E6" s="144">
        <v>55437</v>
      </c>
      <c r="F6" s="140">
        <v>416023</v>
      </c>
      <c r="G6" s="140">
        <v>35</v>
      </c>
      <c r="H6" s="140">
        <v>0</v>
      </c>
      <c r="I6" s="140">
        <v>0</v>
      </c>
      <c r="J6" s="140">
        <v>416058</v>
      </c>
      <c r="K6" s="139" t="s">
        <v>3395</v>
      </c>
      <c r="L6" s="134">
        <v>1903</v>
      </c>
      <c r="M6" s="141">
        <v>4.5948980454177781E-3</v>
      </c>
    </row>
    <row r="7" spans="1:13" hidden="1" x14ac:dyDescent="0.25">
      <c r="A7" s="138" t="s">
        <v>4803</v>
      </c>
      <c r="B7" s="139" t="s">
        <v>34</v>
      </c>
      <c r="C7" s="139" t="s">
        <v>27</v>
      </c>
      <c r="D7" s="139" t="s">
        <v>28</v>
      </c>
      <c r="E7" s="144">
        <v>68567</v>
      </c>
      <c r="F7" s="140">
        <v>435144</v>
      </c>
      <c r="G7" s="140">
        <v>37</v>
      </c>
      <c r="H7" s="140">
        <v>0</v>
      </c>
      <c r="I7" s="140">
        <v>0</v>
      </c>
      <c r="J7" s="140">
        <v>435181</v>
      </c>
      <c r="K7" s="139" t="s">
        <v>3396</v>
      </c>
      <c r="L7" s="134">
        <v>2126</v>
      </c>
      <c r="M7" s="141">
        <v>4.909307131888559E-3</v>
      </c>
    </row>
    <row r="8" spans="1:13" hidden="1" x14ac:dyDescent="0.25">
      <c r="A8" s="138" t="s">
        <v>4712</v>
      </c>
      <c r="B8" s="139" t="s">
        <v>34</v>
      </c>
      <c r="C8" s="139" t="s">
        <v>27</v>
      </c>
      <c r="D8" s="139" t="s">
        <v>28</v>
      </c>
      <c r="E8" s="144">
        <v>18730</v>
      </c>
      <c r="F8" s="140">
        <v>80114</v>
      </c>
      <c r="G8" s="140">
        <v>7</v>
      </c>
      <c r="H8" s="140">
        <v>0</v>
      </c>
      <c r="I8" s="140">
        <v>0</v>
      </c>
      <c r="J8" s="140">
        <v>80121</v>
      </c>
      <c r="K8" s="139" t="s">
        <v>7056</v>
      </c>
      <c r="L8" s="134">
        <v>13160</v>
      </c>
      <c r="M8" s="141">
        <v>0.1965323098520034</v>
      </c>
    </row>
    <row r="9" spans="1:13" hidden="1" x14ac:dyDescent="0.25">
      <c r="A9" s="138" t="s">
        <v>4806</v>
      </c>
      <c r="B9" s="139" t="s">
        <v>34</v>
      </c>
      <c r="C9" s="139" t="s">
        <v>27</v>
      </c>
      <c r="D9" s="139" t="s">
        <v>28</v>
      </c>
      <c r="E9" s="144">
        <v>40026</v>
      </c>
      <c r="F9" s="140">
        <v>304770</v>
      </c>
      <c r="G9" s="140">
        <v>26</v>
      </c>
      <c r="H9" s="140">
        <v>0</v>
      </c>
      <c r="I9" s="140">
        <v>0</v>
      </c>
      <c r="J9" s="140">
        <v>304796</v>
      </c>
      <c r="K9" s="139" t="s">
        <v>3397</v>
      </c>
      <c r="L9" s="134">
        <v>-674</v>
      </c>
      <c r="M9" s="141">
        <v>-2.2064359838936719E-3</v>
      </c>
    </row>
    <row r="10" spans="1:13" hidden="1" x14ac:dyDescent="0.25">
      <c r="A10" s="138" t="s">
        <v>4808</v>
      </c>
      <c r="B10" s="139" t="s">
        <v>34</v>
      </c>
      <c r="C10" s="139" t="s">
        <v>27</v>
      </c>
      <c r="D10" s="139" t="s">
        <v>28</v>
      </c>
      <c r="E10" s="144">
        <v>36084</v>
      </c>
      <c r="F10" s="140">
        <v>952155</v>
      </c>
      <c r="G10" s="140">
        <v>80</v>
      </c>
      <c r="H10" s="140">
        <v>0</v>
      </c>
      <c r="I10" s="140">
        <v>0</v>
      </c>
      <c r="J10" s="140">
        <v>952235</v>
      </c>
      <c r="K10" s="139" t="s">
        <v>3398</v>
      </c>
      <c r="L10" s="134">
        <v>27386</v>
      </c>
      <c r="M10" s="141">
        <v>2.9611320334454596E-2</v>
      </c>
    </row>
    <row r="11" spans="1:13" hidden="1" x14ac:dyDescent="0.25">
      <c r="A11" s="138" t="s">
        <v>4810</v>
      </c>
      <c r="B11" s="139" t="s">
        <v>34</v>
      </c>
      <c r="C11" s="139" t="s">
        <v>27</v>
      </c>
      <c r="D11" s="139" t="s">
        <v>28</v>
      </c>
      <c r="E11" s="144">
        <v>190582</v>
      </c>
      <c r="F11" s="140">
        <v>1194514</v>
      </c>
      <c r="G11" s="140">
        <v>100</v>
      </c>
      <c r="H11" s="140">
        <v>0</v>
      </c>
      <c r="I11" s="140">
        <v>0</v>
      </c>
      <c r="J11" s="140">
        <v>1194614</v>
      </c>
      <c r="K11" s="139" t="s">
        <v>3400</v>
      </c>
      <c r="L11" s="134">
        <v>46612</v>
      </c>
      <c r="M11" s="141">
        <v>4.0602716720005712E-2</v>
      </c>
    </row>
    <row r="12" spans="1:13" hidden="1" x14ac:dyDescent="0.25">
      <c r="A12" s="138" t="s">
        <v>4812</v>
      </c>
      <c r="B12" s="139" t="s">
        <v>34</v>
      </c>
      <c r="C12" s="139" t="s">
        <v>27</v>
      </c>
      <c r="D12" s="139" t="s">
        <v>28</v>
      </c>
      <c r="E12" s="144">
        <v>194288</v>
      </c>
      <c r="F12" s="140">
        <v>2145081</v>
      </c>
      <c r="G12" s="140">
        <v>180</v>
      </c>
      <c r="H12" s="140">
        <v>0</v>
      </c>
      <c r="I12" s="140">
        <v>0</v>
      </c>
      <c r="J12" s="140">
        <v>2145261</v>
      </c>
      <c r="K12" s="139" t="s">
        <v>3401</v>
      </c>
      <c r="L12" s="134">
        <v>-41011</v>
      </c>
      <c r="M12" s="141">
        <v>-1.875841615315935E-2</v>
      </c>
    </row>
    <row r="13" spans="1:13" hidden="1" x14ac:dyDescent="0.25">
      <c r="A13" s="138" t="s">
        <v>4814</v>
      </c>
      <c r="B13" s="139" t="s">
        <v>34</v>
      </c>
      <c r="C13" s="139" t="s">
        <v>27</v>
      </c>
      <c r="D13" s="139" t="s">
        <v>28</v>
      </c>
      <c r="E13" s="144">
        <v>200602</v>
      </c>
      <c r="F13" s="140">
        <v>1549566</v>
      </c>
      <c r="G13" s="140">
        <v>130</v>
      </c>
      <c r="H13" s="140">
        <v>0</v>
      </c>
      <c r="I13" s="140">
        <v>0</v>
      </c>
      <c r="J13" s="140">
        <v>1549696</v>
      </c>
      <c r="K13" s="139" t="s">
        <v>3402</v>
      </c>
      <c r="L13" s="134">
        <v>-8372</v>
      </c>
      <c r="M13" s="141">
        <v>-5.3733213184533665E-3</v>
      </c>
    </row>
    <row r="14" spans="1:13" hidden="1" x14ac:dyDescent="0.25">
      <c r="A14" s="138" t="s">
        <v>4816</v>
      </c>
      <c r="B14" s="139" t="s">
        <v>34</v>
      </c>
      <c r="C14" s="139" t="s">
        <v>27</v>
      </c>
      <c r="D14" s="139" t="s">
        <v>28</v>
      </c>
      <c r="E14" s="144">
        <v>29527</v>
      </c>
      <c r="F14" s="140">
        <v>226344</v>
      </c>
      <c r="G14" s="140">
        <v>19</v>
      </c>
      <c r="H14" s="140">
        <v>0</v>
      </c>
      <c r="I14" s="140">
        <v>0</v>
      </c>
      <c r="J14" s="140">
        <v>226363</v>
      </c>
      <c r="K14" s="139" t="s">
        <v>3403</v>
      </c>
      <c r="L14" s="134">
        <v>6093</v>
      </c>
      <c r="M14" s="141">
        <v>2.7661506333136604E-2</v>
      </c>
    </row>
    <row r="15" spans="1:13" hidden="1" x14ac:dyDescent="0.25">
      <c r="A15" s="138" t="s">
        <v>4818</v>
      </c>
      <c r="B15" s="139" t="s">
        <v>34</v>
      </c>
      <c r="C15" s="139" t="s">
        <v>27</v>
      </c>
      <c r="D15" s="139" t="s">
        <v>28</v>
      </c>
      <c r="E15" s="144">
        <v>98332</v>
      </c>
      <c r="F15" s="140">
        <v>702990</v>
      </c>
      <c r="G15" s="140">
        <v>59</v>
      </c>
      <c r="H15" s="140">
        <v>0</v>
      </c>
      <c r="I15" s="140">
        <v>0</v>
      </c>
      <c r="J15" s="140">
        <v>703049</v>
      </c>
      <c r="K15" s="139" t="s">
        <v>3404</v>
      </c>
      <c r="L15" s="134">
        <v>-31236</v>
      </c>
      <c r="M15" s="141">
        <v>-4.2539340991576843E-2</v>
      </c>
    </row>
    <row r="16" spans="1:13" hidden="1" x14ac:dyDescent="0.25">
      <c r="A16" s="138" t="s">
        <v>4820</v>
      </c>
      <c r="B16" s="139" t="s">
        <v>34</v>
      </c>
      <c r="C16" s="139" t="s">
        <v>99</v>
      </c>
      <c r="D16" s="139" t="s">
        <v>100</v>
      </c>
      <c r="E16" s="144">
        <v>447516</v>
      </c>
      <c r="F16" s="140">
        <v>2099267</v>
      </c>
      <c r="G16" s="140">
        <v>177</v>
      </c>
      <c r="H16" s="140">
        <v>0</v>
      </c>
      <c r="I16" s="140">
        <v>0</v>
      </c>
      <c r="J16" s="140">
        <v>2099444</v>
      </c>
      <c r="K16" s="139" t="s">
        <v>3405</v>
      </c>
      <c r="L16" s="134">
        <v>-22737</v>
      </c>
      <c r="M16" s="141">
        <v>-1.0713977742709034E-2</v>
      </c>
    </row>
    <row r="17" spans="1:13" hidden="1" x14ac:dyDescent="0.25">
      <c r="A17" s="138" t="s">
        <v>4822</v>
      </c>
      <c r="B17" s="139" t="s">
        <v>34</v>
      </c>
      <c r="C17" s="139" t="s">
        <v>99</v>
      </c>
      <c r="D17" s="139" t="s">
        <v>100</v>
      </c>
      <c r="E17" s="144">
        <v>219856</v>
      </c>
      <c r="F17" s="140">
        <v>1384674</v>
      </c>
      <c r="G17" s="140">
        <v>116</v>
      </c>
      <c r="H17" s="140">
        <v>0</v>
      </c>
      <c r="I17" s="140">
        <v>0</v>
      </c>
      <c r="J17" s="140">
        <v>1384790</v>
      </c>
      <c r="K17" s="139" t="s">
        <v>3406</v>
      </c>
      <c r="L17" s="134">
        <v>-49383</v>
      </c>
      <c r="M17" s="141">
        <v>-3.4433084432631211E-2</v>
      </c>
    </row>
    <row r="18" spans="1:13" x14ac:dyDescent="0.25">
      <c r="A18" s="138" t="s">
        <v>4792</v>
      </c>
      <c r="B18" s="139" t="s">
        <v>34</v>
      </c>
      <c r="C18" s="139" t="s">
        <v>19</v>
      </c>
      <c r="D18" s="139" t="s">
        <v>20</v>
      </c>
      <c r="E18" s="144">
        <v>2935619</v>
      </c>
      <c r="F18" s="140">
        <v>21365351</v>
      </c>
      <c r="G18" s="140">
        <v>33089</v>
      </c>
      <c r="H18" s="140">
        <v>0</v>
      </c>
      <c r="I18" s="140">
        <v>0</v>
      </c>
      <c r="J18" s="140">
        <v>21398440</v>
      </c>
      <c r="K18" s="139" t="s">
        <v>7057</v>
      </c>
      <c r="L18" s="134">
        <v>-505772</v>
      </c>
      <c r="M18" s="141">
        <v>-2.3090170968031173E-2</v>
      </c>
    </row>
    <row r="19" spans="1:13" hidden="1" x14ac:dyDescent="0.25">
      <c r="A19" s="138" t="s">
        <v>4790</v>
      </c>
      <c r="B19" s="139" t="s">
        <v>18</v>
      </c>
      <c r="C19" s="139" t="s">
        <v>27</v>
      </c>
      <c r="D19" s="139" t="s">
        <v>28</v>
      </c>
      <c r="E19" s="144">
        <v>298695</v>
      </c>
      <c r="F19" s="140">
        <v>1612771</v>
      </c>
      <c r="G19" s="140">
        <v>136</v>
      </c>
      <c r="H19" s="140">
        <v>0</v>
      </c>
      <c r="I19" s="140">
        <v>0</v>
      </c>
      <c r="J19" s="140">
        <v>1612907</v>
      </c>
      <c r="K19" s="139" t="s">
        <v>3389</v>
      </c>
      <c r="L19" s="134">
        <v>6735</v>
      </c>
      <c r="M19" s="141">
        <v>4.1931997320336801E-3</v>
      </c>
    </row>
    <row r="20" spans="1:13" x14ac:dyDescent="0.25">
      <c r="A20" s="138" t="s">
        <v>4788</v>
      </c>
      <c r="B20" s="139" t="s">
        <v>18</v>
      </c>
      <c r="C20" s="139" t="s">
        <v>19</v>
      </c>
      <c r="D20" s="139" t="s">
        <v>20</v>
      </c>
      <c r="E20" s="144">
        <v>360346</v>
      </c>
      <c r="F20" s="140">
        <v>2612190</v>
      </c>
      <c r="G20" s="140">
        <v>16799</v>
      </c>
      <c r="H20" s="140">
        <v>0</v>
      </c>
      <c r="I20" s="140">
        <v>0</v>
      </c>
      <c r="J20" s="140">
        <v>2628989</v>
      </c>
      <c r="K20" s="139" t="s">
        <v>7058</v>
      </c>
      <c r="L20" s="134">
        <v>36105</v>
      </c>
      <c r="M20" s="141">
        <v>1.3924649155149247E-2</v>
      </c>
    </row>
    <row r="21" spans="1:13" hidden="1" x14ac:dyDescent="0.25">
      <c r="A21" s="138" t="s">
        <v>4852</v>
      </c>
      <c r="B21" s="139" t="s">
        <v>165</v>
      </c>
      <c r="C21" s="139" t="s">
        <v>47</v>
      </c>
      <c r="D21" s="139" t="s">
        <v>48</v>
      </c>
      <c r="E21" s="144">
        <v>80684</v>
      </c>
      <c r="F21" s="140">
        <v>590612</v>
      </c>
      <c r="G21" s="140">
        <v>50</v>
      </c>
      <c r="H21" s="140">
        <v>0</v>
      </c>
      <c r="I21" s="140">
        <v>0</v>
      </c>
      <c r="J21" s="140">
        <v>590662</v>
      </c>
      <c r="K21" s="139" t="s">
        <v>3423</v>
      </c>
      <c r="L21" s="134">
        <v>16623</v>
      </c>
      <c r="M21" s="141">
        <v>2.895796278650057E-2</v>
      </c>
    </row>
    <row r="22" spans="1:13" hidden="1" x14ac:dyDescent="0.25">
      <c r="A22" s="138" t="s">
        <v>4714</v>
      </c>
      <c r="B22" s="139" t="s">
        <v>165</v>
      </c>
      <c r="C22" s="139" t="s">
        <v>47</v>
      </c>
      <c r="D22" s="139" t="s">
        <v>48</v>
      </c>
      <c r="E22" s="144">
        <v>51460</v>
      </c>
      <c r="F22" s="140">
        <v>348152</v>
      </c>
      <c r="G22" s="140">
        <v>29</v>
      </c>
      <c r="H22" s="140">
        <v>0</v>
      </c>
      <c r="I22" s="140">
        <v>0</v>
      </c>
      <c r="J22" s="140">
        <v>348181</v>
      </c>
      <c r="K22" s="139" t="s">
        <v>7059</v>
      </c>
      <c r="L22" s="134">
        <v>29267</v>
      </c>
      <c r="M22" s="141">
        <v>9.1770822227936061E-2</v>
      </c>
    </row>
    <row r="23" spans="1:13" hidden="1" x14ac:dyDescent="0.25">
      <c r="A23" s="138" t="s">
        <v>4855</v>
      </c>
      <c r="B23" s="139" t="s">
        <v>165</v>
      </c>
      <c r="C23" s="139" t="s">
        <v>47</v>
      </c>
      <c r="D23" s="139" t="s">
        <v>48</v>
      </c>
      <c r="E23" s="144">
        <v>260828</v>
      </c>
      <c r="F23" s="140">
        <v>1314927</v>
      </c>
      <c r="G23" s="140">
        <v>111</v>
      </c>
      <c r="H23" s="140">
        <v>0</v>
      </c>
      <c r="I23" s="140">
        <v>0</v>
      </c>
      <c r="J23" s="140">
        <v>1315038</v>
      </c>
      <c r="K23" s="139" t="s">
        <v>3424</v>
      </c>
      <c r="L23" s="134">
        <v>31448</v>
      </c>
      <c r="M23" s="141">
        <v>2.4500035057923482E-2</v>
      </c>
    </row>
    <row r="24" spans="1:13" hidden="1" x14ac:dyDescent="0.25">
      <c r="A24" s="138" t="s">
        <v>4857</v>
      </c>
      <c r="B24" s="139" t="s">
        <v>165</v>
      </c>
      <c r="C24" s="139" t="s">
        <v>27</v>
      </c>
      <c r="D24" s="139" t="s">
        <v>28</v>
      </c>
      <c r="E24" s="144">
        <v>16592</v>
      </c>
      <c r="F24" s="140">
        <v>162959</v>
      </c>
      <c r="G24" s="140">
        <v>14</v>
      </c>
      <c r="H24" s="140">
        <v>0</v>
      </c>
      <c r="I24" s="140">
        <v>0</v>
      </c>
      <c r="J24" s="140">
        <v>162973</v>
      </c>
      <c r="K24" s="139" t="s">
        <v>4685</v>
      </c>
      <c r="L24" s="134">
        <v>-2880</v>
      </c>
      <c r="M24" s="141">
        <v>-1.7364774830723594E-2</v>
      </c>
    </row>
    <row r="25" spans="1:13" hidden="1" x14ac:dyDescent="0.25">
      <c r="A25" s="138" t="s">
        <v>4859</v>
      </c>
      <c r="B25" s="139" t="s">
        <v>165</v>
      </c>
      <c r="C25" s="139" t="s">
        <v>27</v>
      </c>
      <c r="D25" s="139" t="s">
        <v>28</v>
      </c>
      <c r="E25" s="144">
        <v>70320</v>
      </c>
      <c r="F25" s="140">
        <v>598992</v>
      </c>
      <c r="G25" s="140">
        <v>50</v>
      </c>
      <c r="H25" s="140">
        <v>0</v>
      </c>
      <c r="I25" s="140">
        <v>0</v>
      </c>
      <c r="J25" s="140">
        <v>599042</v>
      </c>
      <c r="K25" s="139" t="s">
        <v>3425</v>
      </c>
      <c r="L25" s="134">
        <v>-8</v>
      </c>
      <c r="M25" s="141">
        <v>-1.3354477923378682E-5</v>
      </c>
    </row>
    <row r="26" spans="1:13" hidden="1" x14ac:dyDescent="0.25">
      <c r="A26" s="138" t="s">
        <v>4861</v>
      </c>
      <c r="B26" s="139" t="s">
        <v>165</v>
      </c>
      <c r="C26" s="139" t="s">
        <v>47</v>
      </c>
      <c r="D26" s="139" t="s">
        <v>48</v>
      </c>
      <c r="E26" s="144">
        <v>247542</v>
      </c>
      <c r="F26" s="140">
        <v>888686</v>
      </c>
      <c r="G26" s="140">
        <v>75</v>
      </c>
      <c r="H26" s="140">
        <v>0</v>
      </c>
      <c r="I26" s="140">
        <v>0</v>
      </c>
      <c r="J26" s="140">
        <v>888761</v>
      </c>
      <c r="K26" s="139" t="s">
        <v>3426</v>
      </c>
      <c r="L26" s="134">
        <v>32516</v>
      </c>
      <c r="M26" s="141">
        <v>3.7975112263429277E-2</v>
      </c>
    </row>
    <row r="27" spans="1:13" hidden="1" x14ac:dyDescent="0.25">
      <c r="A27" s="138" t="s">
        <v>4863</v>
      </c>
      <c r="B27" s="139" t="s">
        <v>165</v>
      </c>
      <c r="C27" s="139" t="s">
        <v>27</v>
      </c>
      <c r="D27" s="139" t="s">
        <v>28</v>
      </c>
      <c r="E27" s="144">
        <v>240126</v>
      </c>
      <c r="F27" s="140">
        <v>2270157</v>
      </c>
      <c r="G27" s="140">
        <v>191</v>
      </c>
      <c r="H27" s="140">
        <v>0</v>
      </c>
      <c r="I27" s="140">
        <v>0</v>
      </c>
      <c r="J27" s="140">
        <v>2270348</v>
      </c>
      <c r="K27" s="139" t="s">
        <v>3427</v>
      </c>
      <c r="L27" s="134">
        <v>69562</v>
      </c>
      <c r="M27" s="141">
        <v>3.1607798304787472E-2</v>
      </c>
    </row>
    <row r="28" spans="1:13" hidden="1" x14ac:dyDescent="0.25">
      <c r="A28" s="138" t="s">
        <v>4865</v>
      </c>
      <c r="B28" s="139" t="s">
        <v>165</v>
      </c>
      <c r="C28" s="139" t="s">
        <v>27</v>
      </c>
      <c r="D28" s="139" t="s">
        <v>28</v>
      </c>
      <c r="E28" s="144">
        <v>471825</v>
      </c>
      <c r="F28" s="140">
        <v>3209932</v>
      </c>
      <c r="G28" s="140">
        <v>270</v>
      </c>
      <c r="H28" s="140">
        <v>0</v>
      </c>
      <c r="I28" s="140">
        <v>0</v>
      </c>
      <c r="J28" s="140">
        <v>3210202</v>
      </c>
      <c r="K28" s="139" t="s">
        <v>3428</v>
      </c>
      <c r="L28" s="134">
        <v>-14327</v>
      </c>
      <c r="M28" s="141">
        <v>-4.443129523722689E-3</v>
      </c>
    </row>
    <row r="29" spans="1:13" hidden="1" x14ac:dyDescent="0.25">
      <c r="A29" s="138" t="s">
        <v>4867</v>
      </c>
      <c r="B29" s="139" t="s">
        <v>165</v>
      </c>
      <c r="C29" s="139" t="s">
        <v>47</v>
      </c>
      <c r="D29" s="139" t="s">
        <v>48</v>
      </c>
      <c r="E29" s="144">
        <v>171237</v>
      </c>
      <c r="F29" s="140">
        <v>782644</v>
      </c>
      <c r="G29" s="140">
        <v>66</v>
      </c>
      <c r="H29" s="140">
        <v>0</v>
      </c>
      <c r="I29" s="140">
        <v>0</v>
      </c>
      <c r="J29" s="140">
        <v>782710</v>
      </c>
      <c r="K29" s="139" t="s">
        <v>3429</v>
      </c>
      <c r="L29" s="134">
        <v>9436</v>
      </c>
      <c r="M29" s="141">
        <v>1.2202660376528889E-2</v>
      </c>
    </row>
    <row r="30" spans="1:13" hidden="1" x14ac:dyDescent="0.25">
      <c r="A30" s="138" t="s">
        <v>4869</v>
      </c>
      <c r="B30" s="139" t="s">
        <v>165</v>
      </c>
      <c r="C30" s="139" t="s">
        <v>27</v>
      </c>
      <c r="D30" s="139" t="s">
        <v>28</v>
      </c>
      <c r="E30" s="144">
        <v>1563025</v>
      </c>
      <c r="F30" s="140">
        <v>14699329</v>
      </c>
      <c r="G30" s="140">
        <v>1236</v>
      </c>
      <c r="H30" s="140">
        <v>0</v>
      </c>
      <c r="I30" s="140">
        <v>0</v>
      </c>
      <c r="J30" s="140">
        <v>14700565</v>
      </c>
      <c r="K30" s="139" t="s">
        <v>3430</v>
      </c>
      <c r="L30" s="134">
        <v>183072</v>
      </c>
      <c r="M30" s="141">
        <v>1.2610441761535548E-2</v>
      </c>
    </row>
    <row r="31" spans="1:13" hidden="1" x14ac:dyDescent="0.25">
      <c r="A31" s="138" t="s">
        <v>4871</v>
      </c>
      <c r="B31" s="139" t="s">
        <v>165</v>
      </c>
      <c r="C31" s="139" t="s">
        <v>27</v>
      </c>
      <c r="D31" s="139" t="s">
        <v>28</v>
      </c>
      <c r="E31" s="144">
        <v>41899</v>
      </c>
      <c r="F31" s="140">
        <v>232915</v>
      </c>
      <c r="G31" s="140">
        <v>20</v>
      </c>
      <c r="H31" s="140">
        <v>0</v>
      </c>
      <c r="I31" s="140">
        <v>0</v>
      </c>
      <c r="J31" s="140">
        <v>232935</v>
      </c>
      <c r="K31" s="139" t="s">
        <v>3431</v>
      </c>
      <c r="L31" s="134">
        <v>-820</v>
      </c>
      <c r="M31" s="141">
        <v>-3.5079463540886825E-3</v>
      </c>
    </row>
    <row r="32" spans="1:13" hidden="1" x14ac:dyDescent="0.25">
      <c r="A32" s="138" t="s">
        <v>4873</v>
      </c>
      <c r="B32" s="139" t="s">
        <v>165</v>
      </c>
      <c r="C32" s="139" t="s">
        <v>27</v>
      </c>
      <c r="D32" s="139" t="s">
        <v>28</v>
      </c>
      <c r="E32" s="144">
        <v>236839</v>
      </c>
      <c r="F32" s="140">
        <v>963697</v>
      </c>
      <c r="G32" s="140">
        <v>81</v>
      </c>
      <c r="H32" s="140">
        <v>0</v>
      </c>
      <c r="I32" s="140">
        <v>0</v>
      </c>
      <c r="J32" s="140">
        <v>963778</v>
      </c>
      <c r="K32" s="139" t="s">
        <v>3432</v>
      </c>
      <c r="L32" s="134">
        <v>22201</v>
      </c>
      <c r="M32" s="141">
        <v>2.3578528362523724E-2</v>
      </c>
    </row>
    <row r="33" spans="1:13" hidden="1" x14ac:dyDescent="0.25">
      <c r="A33" s="138" t="s">
        <v>4875</v>
      </c>
      <c r="B33" s="139" t="s">
        <v>165</v>
      </c>
      <c r="C33" s="139" t="s">
        <v>27</v>
      </c>
      <c r="D33" s="139" t="s">
        <v>28</v>
      </c>
      <c r="E33" s="144">
        <v>43355</v>
      </c>
      <c r="F33" s="140">
        <v>236087</v>
      </c>
      <c r="G33" s="140">
        <v>20</v>
      </c>
      <c r="H33" s="140">
        <v>0</v>
      </c>
      <c r="I33" s="140">
        <v>0</v>
      </c>
      <c r="J33" s="140">
        <v>236107</v>
      </c>
      <c r="K33" s="139" t="s">
        <v>4686</v>
      </c>
      <c r="L33" s="134">
        <v>17692</v>
      </c>
      <c r="M33" s="141">
        <v>8.1001762699448296E-2</v>
      </c>
    </row>
    <row r="34" spans="1:13" hidden="1" x14ac:dyDescent="0.25">
      <c r="A34" s="138" t="s">
        <v>4877</v>
      </c>
      <c r="B34" s="139" t="s">
        <v>165</v>
      </c>
      <c r="C34" s="139" t="s">
        <v>47</v>
      </c>
      <c r="D34" s="139" t="s">
        <v>48</v>
      </c>
      <c r="E34" s="144">
        <v>128422</v>
      </c>
      <c r="F34" s="140">
        <v>638506</v>
      </c>
      <c r="G34" s="140">
        <v>54</v>
      </c>
      <c r="H34" s="140">
        <v>0</v>
      </c>
      <c r="I34" s="140">
        <v>0</v>
      </c>
      <c r="J34" s="140">
        <v>638560</v>
      </c>
      <c r="K34" s="139" t="s">
        <v>3433</v>
      </c>
      <c r="L34" s="134">
        <v>53421</v>
      </c>
      <c r="M34" s="141">
        <v>9.1296256103250678E-2</v>
      </c>
    </row>
    <row r="35" spans="1:13" hidden="1" x14ac:dyDescent="0.25">
      <c r="A35" s="138" t="s">
        <v>4879</v>
      </c>
      <c r="B35" s="139" t="s">
        <v>165</v>
      </c>
      <c r="C35" s="139" t="s">
        <v>27</v>
      </c>
      <c r="D35" s="139" t="s">
        <v>28</v>
      </c>
      <c r="E35" s="144">
        <v>175826</v>
      </c>
      <c r="F35" s="140">
        <v>1459414</v>
      </c>
      <c r="G35" s="140">
        <v>123</v>
      </c>
      <c r="H35" s="140">
        <v>0</v>
      </c>
      <c r="I35" s="140">
        <v>0</v>
      </c>
      <c r="J35" s="140">
        <v>1459537</v>
      </c>
      <c r="K35" s="139" t="s">
        <v>3434</v>
      </c>
      <c r="L35" s="134">
        <v>85055</v>
      </c>
      <c r="M35" s="141">
        <v>6.1881494264748468E-2</v>
      </c>
    </row>
    <row r="36" spans="1:13" hidden="1" x14ac:dyDescent="0.25">
      <c r="A36" s="138" t="s">
        <v>4881</v>
      </c>
      <c r="B36" s="139" t="s">
        <v>165</v>
      </c>
      <c r="C36" s="139" t="s">
        <v>27</v>
      </c>
      <c r="D36" s="139" t="s">
        <v>28</v>
      </c>
      <c r="E36" s="144">
        <v>531641</v>
      </c>
      <c r="F36" s="140">
        <v>4985872</v>
      </c>
      <c r="G36" s="140">
        <v>419</v>
      </c>
      <c r="H36" s="140">
        <v>0</v>
      </c>
      <c r="I36" s="140">
        <v>0</v>
      </c>
      <c r="J36" s="140">
        <v>4986291</v>
      </c>
      <c r="K36" s="139" t="s">
        <v>3435</v>
      </c>
      <c r="L36" s="134">
        <v>-44962</v>
      </c>
      <c r="M36" s="141">
        <v>-8.9365412552300585E-3</v>
      </c>
    </row>
    <row r="37" spans="1:13" hidden="1" x14ac:dyDescent="0.25">
      <c r="A37" s="138" t="s">
        <v>4883</v>
      </c>
      <c r="B37" s="139" t="s">
        <v>165</v>
      </c>
      <c r="C37" s="139" t="s">
        <v>27</v>
      </c>
      <c r="D37" s="139" t="s">
        <v>28</v>
      </c>
      <c r="E37" s="144">
        <v>94139</v>
      </c>
      <c r="F37" s="140">
        <v>771212</v>
      </c>
      <c r="G37" s="140">
        <v>65</v>
      </c>
      <c r="H37" s="140">
        <v>0</v>
      </c>
      <c r="I37" s="140">
        <v>0</v>
      </c>
      <c r="J37" s="140">
        <v>771277</v>
      </c>
      <c r="K37" s="139" t="s">
        <v>3436</v>
      </c>
      <c r="L37" s="134">
        <v>20701</v>
      </c>
      <c r="M37" s="141">
        <v>2.7580151776768775E-2</v>
      </c>
    </row>
    <row r="38" spans="1:13" hidden="1" x14ac:dyDescent="0.25">
      <c r="A38" s="138" t="s">
        <v>4885</v>
      </c>
      <c r="B38" s="139" t="s">
        <v>165</v>
      </c>
      <c r="C38" s="139" t="s">
        <v>99</v>
      </c>
      <c r="D38" s="139" t="s">
        <v>100</v>
      </c>
      <c r="E38" s="144">
        <v>536058</v>
      </c>
      <c r="F38" s="140">
        <v>2771791</v>
      </c>
      <c r="G38" s="140">
        <v>233</v>
      </c>
      <c r="H38" s="140">
        <v>0</v>
      </c>
      <c r="I38" s="140">
        <v>0</v>
      </c>
      <c r="J38" s="140">
        <v>2772024</v>
      </c>
      <c r="K38" s="139" t="s">
        <v>3437</v>
      </c>
      <c r="L38" s="134">
        <v>36470</v>
      </c>
      <c r="M38" s="141">
        <v>1.333185161031367E-2</v>
      </c>
    </row>
    <row r="39" spans="1:13" hidden="1" x14ac:dyDescent="0.25">
      <c r="A39" s="138" t="s">
        <v>4886</v>
      </c>
      <c r="B39" s="139" t="s">
        <v>165</v>
      </c>
      <c r="C39" s="139" t="s">
        <v>99</v>
      </c>
      <c r="D39" s="139" t="s">
        <v>100</v>
      </c>
      <c r="E39" s="144">
        <v>466996</v>
      </c>
      <c r="F39" s="140">
        <v>2588863</v>
      </c>
      <c r="G39" s="140">
        <v>218</v>
      </c>
      <c r="H39" s="140">
        <v>0</v>
      </c>
      <c r="I39" s="140">
        <v>0</v>
      </c>
      <c r="J39" s="140">
        <v>2589081</v>
      </c>
      <c r="K39" s="139" t="s">
        <v>3438</v>
      </c>
      <c r="L39" s="134">
        <v>-24409</v>
      </c>
      <c r="M39" s="141">
        <v>-9.339618670819479E-3</v>
      </c>
    </row>
    <row r="40" spans="1:13" x14ac:dyDescent="0.25">
      <c r="A40" s="138" t="s">
        <v>4851</v>
      </c>
      <c r="B40" s="139" t="s">
        <v>165</v>
      </c>
      <c r="C40" s="139" t="s">
        <v>19</v>
      </c>
      <c r="D40" s="139" t="s">
        <v>20</v>
      </c>
      <c r="E40" s="144">
        <v>1233788</v>
      </c>
      <c r="F40" s="140">
        <v>10425909</v>
      </c>
      <c r="G40" s="140">
        <v>61865</v>
      </c>
      <c r="H40" s="140">
        <v>0</v>
      </c>
      <c r="I40" s="140">
        <v>0</v>
      </c>
      <c r="J40" s="140">
        <v>10487774</v>
      </c>
      <c r="K40" s="139" t="s">
        <v>7060</v>
      </c>
      <c r="L40" s="134">
        <v>-90621</v>
      </c>
      <c r="M40" s="141">
        <v>-8.5666114755593836E-3</v>
      </c>
    </row>
    <row r="41" spans="1:13" hidden="1" x14ac:dyDescent="0.25">
      <c r="A41" s="138" t="s">
        <v>4825</v>
      </c>
      <c r="B41" s="139" t="s">
        <v>105</v>
      </c>
      <c r="C41" s="139" t="s">
        <v>27</v>
      </c>
      <c r="D41" s="139" t="s">
        <v>28</v>
      </c>
      <c r="E41" s="144">
        <v>64980</v>
      </c>
      <c r="F41" s="140">
        <v>395077</v>
      </c>
      <c r="G41" s="140">
        <v>33</v>
      </c>
      <c r="H41" s="140">
        <v>0</v>
      </c>
      <c r="I41" s="140">
        <v>0</v>
      </c>
      <c r="J41" s="140">
        <v>395110</v>
      </c>
      <c r="K41" s="139" t="s">
        <v>3409</v>
      </c>
      <c r="L41" s="134">
        <v>15047</v>
      </c>
      <c r="M41" s="141">
        <v>3.9590804682381603E-2</v>
      </c>
    </row>
    <row r="42" spans="1:13" hidden="1" x14ac:dyDescent="0.25">
      <c r="A42" s="138" t="s">
        <v>4827</v>
      </c>
      <c r="B42" s="139" t="s">
        <v>105</v>
      </c>
      <c r="C42" s="139" t="s">
        <v>27</v>
      </c>
      <c r="D42" s="139" t="s">
        <v>28</v>
      </c>
      <c r="E42" s="144">
        <v>82830</v>
      </c>
      <c r="F42" s="140">
        <v>612113</v>
      </c>
      <c r="G42" s="140">
        <v>51</v>
      </c>
      <c r="H42" s="140">
        <v>0</v>
      </c>
      <c r="I42" s="140">
        <v>0</v>
      </c>
      <c r="J42" s="140">
        <v>612164</v>
      </c>
      <c r="K42" s="139" t="s">
        <v>3410</v>
      </c>
      <c r="L42" s="134">
        <v>-6934</v>
      </c>
      <c r="M42" s="141">
        <v>-1.1200165401923444E-2</v>
      </c>
    </row>
    <row r="43" spans="1:13" hidden="1" x14ac:dyDescent="0.25">
      <c r="A43" s="138" t="s">
        <v>4829</v>
      </c>
      <c r="B43" s="139" t="s">
        <v>105</v>
      </c>
      <c r="C43" s="139" t="s">
        <v>27</v>
      </c>
      <c r="D43" s="139" t="s">
        <v>28</v>
      </c>
      <c r="E43" s="144">
        <v>88194</v>
      </c>
      <c r="F43" s="140">
        <v>759637</v>
      </c>
      <c r="G43" s="140">
        <v>64</v>
      </c>
      <c r="H43" s="140">
        <v>0</v>
      </c>
      <c r="I43" s="140">
        <v>0</v>
      </c>
      <c r="J43" s="140">
        <v>759701</v>
      </c>
      <c r="K43" s="139" t="s">
        <v>3411</v>
      </c>
      <c r="L43" s="134">
        <v>-8196</v>
      </c>
      <c r="M43" s="141">
        <v>-1.0673306446046801E-2</v>
      </c>
    </row>
    <row r="44" spans="1:13" hidden="1" x14ac:dyDescent="0.25">
      <c r="A44" s="138" t="s">
        <v>4831</v>
      </c>
      <c r="B44" s="139" t="s">
        <v>105</v>
      </c>
      <c r="C44" s="139" t="s">
        <v>27</v>
      </c>
      <c r="D44" s="139" t="s">
        <v>28</v>
      </c>
      <c r="E44" s="144">
        <v>35635</v>
      </c>
      <c r="F44" s="140">
        <v>389322</v>
      </c>
      <c r="G44" s="140">
        <v>33</v>
      </c>
      <c r="H44" s="140">
        <v>0</v>
      </c>
      <c r="I44" s="140">
        <v>0</v>
      </c>
      <c r="J44" s="140">
        <v>389355</v>
      </c>
      <c r="K44" s="139" t="s">
        <v>3412</v>
      </c>
      <c r="L44" s="134">
        <v>21599</v>
      </c>
      <c r="M44" s="141">
        <v>5.8731876570334678E-2</v>
      </c>
    </row>
    <row r="45" spans="1:13" hidden="1" x14ac:dyDescent="0.25">
      <c r="A45" s="138" t="s">
        <v>4833</v>
      </c>
      <c r="B45" s="139" t="s">
        <v>105</v>
      </c>
      <c r="C45" s="139" t="s">
        <v>47</v>
      </c>
      <c r="D45" s="139" t="s">
        <v>48</v>
      </c>
      <c r="E45" s="144">
        <v>28643</v>
      </c>
      <c r="F45" s="140">
        <v>189542</v>
      </c>
      <c r="G45" s="140">
        <v>16</v>
      </c>
      <c r="H45" s="140">
        <v>0</v>
      </c>
      <c r="I45" s="140">
        <v>0</v>
      </c>
      <c r="J45" s="140">
        <v>189558</v>
      </c>
      <c r="K45" s="139" t="s">
        <v>3413</v>
      </c>
      <c r="L45" s="134">
        <v>-2575</v>
      </c>
      <c r="M45" s="141">
        <v>-1.3402174535347909E-2</v>
      </c>
    </row>
    <row r="46" spans="1:13" hidden="1" x14ac:dyDescent="0.25">
      <c r="A46" s="138" t="s">
        <v>4835</v>
      </c>
      <c r="B46" s="139" t="s">
        <v>105</v>
      </c>
      <c r="C46" s="139" t="s">
        <v>27</v>
      </c>
      <c r="D46" s="139" t="s">
        <v>28</v>
      </c>
      <c r="E46" s="144">
        <v>73907</v>
      </c>
      <c r="F46" s="140">
        <v>583942</v>
      </c>
      <c r="G46" s="140">
        <v>49</v>
      </c>
      <c r="H46" s="140">
        <v>0</v>
      </c>
      <c r="I46" s="140">
        <v>0</v>
      </c>
      <c r="J46" s="140">
        <v>583991</v>
      </c>
      <c r="K46" s="139" t="s">
        <v>3414</v>
      </c>
      <c r="L46" s="134">
        <v>-4544</v>
      </c>
      <c r="M46" s="141">
        <v>-7.7208662186615921E-3</v>
      </c>
    </row>
    <row r="47" spans="1:13" hidden="1" x14ac:dyDescent="0.25">
      <c r="A47" s="138" t="s">
        <v>4837</v>
      </c>
      <c r="B47" s="139" t="s">
        <v>105</v>
      </c>
      <c r="C47" s="139" t="s">
        <v>27</v>
      </c>
      <c r="D47" s="139" t="s">
        <v>28</v>
      </c>
      <c r="E47" s="144">
        <v>197992</v>
      </c>
      <c r="F47" s="140">
        <v>1248828</v>
      </c>
      <c r="G47" s="140">
        <v>105</v>
      </c>
      <c r="H47" s="140">
        <v>0</v>
      </c>
      <c r="I47" s="140">
        <v>0</v>
      </c>
      <c r="J47" s="140">
        <v>1248933</v>
      </c>
      <c r="K47" s="139" t="s">
        <v>3415</v>
      </c>
      <c r="L47" s="134">
        <v>-55200</v>
      </c>
      <c r="M47" s="141">
        <v>-4.2326971252165231E-2</v>
      </c>
    </row>
    <row r="48" spans="1:13" hidden="1" x14ac:dyDescent="0.25">
      <c r="A48" s="138" t="s">
        <v>4839</v>
      </c>
      <c r="B48" s="139" t="s">
        <v>105</v>
      </c>
      <c r="C48" s="139" t="s">
        <v>27</v>
      </c>
      <c r="D48" s="139" t="s">
        <v>28</v>
      </c>
      <c r="E48" s="144">
        <v>66504</v>
      </c>
      <c r="F48" s="140">
        <v>540396</v>
      </c>
      <c r="G48" s="140">
        <v>45</v>
      </c>
      <c r="H48" s="140">
        <v>0</v>
      </c>
      <c r="I48" s="140">
        <v>0</v>
      </c>
      <c r="J48" s="140">
        <v>540441</v>
      </c>
      <c r="K48" s="139" t="s">
        <v>3416</v>
      </c>
      <c r="L48" s="134">
        <v>9507</v>
      </c>
      <c r="M48" s="141">
        <v>1.790618042920589E-2</v>
      </c>
    </row>
    <row r="49" spans="1:13" hidden="1" x14ac:dyDescent="0.25">
      <c r="A49" s="138" t="s">
        <v>4841</v>
      </c>
      <c r="B49" s="139" t="s">
        <v>105</v>
      </c>
      <c r="C49" s="139" t="s">
        <v>27</v>
      </c>
      <c r="D49" s="139" t="s">
        <v>28</v>
      </c>
      <c r="E49" s="144">
        <v>44772</v>
      </c>
      <c r="F49" s="140">
        <v>562926</v>
      </c>
      <c r="G49" s="140">
        <v>47</v>
      </c>
      <c r="H49" s="140">
        <v>0</v>
      </c>
      <c r="I49" s="140">
        <v>0</v>
      </c>
      <c r="J49" s="140">
        <v>562973</v>
      </c>
      <c r="K49" s="139" t="s">
        <v>3417</v>
      </c>
      <c r="L49" s="134">
        <v>7377</v>
      </c>
      <c r="M49" s="141">
        <v>1.3277633388289332E-2</v>
      </c>
    </row>
    <row r="50" spans="1:13" hidden="1" x14ac:dyDescent="0.25">
      <c r="A50" s="138" t="s">
        <v>4843</v>
      </c>
      <c r="B50" s="139" t="s">
        <v>105</v>
      </c>
      <c r="C50" s="139" t="s">
        <v>27</v>
      </c>
      <c r="D50" s="139" t="s">
        <v>28</v>
      </c>
      <c r="E50" s="144">
        <v>63159</v>
      </c>
      <c r="F50" s="140">
        <v>421170</v>
      </c>
      <c r="G50" s="140">
        <v>35</v>
      </c>
      <c r="H50" s="140">
        <v>0</v>
      </c>
      <c r="I50" s="140">
        <v>0</v>
      </c>
      <c r="J50" s="140">
        <v>421205</v>
      </c>
      <c r="K50" s="139" t="s">
        <v>3418</v>
      </c>
      <c r="L50" s="134">
        <v>3760</v>
      </c>
      <c r="M50" s="141">
        <v>9.0071745978512145E-3</v>
      </c>
    </row>
    <row r="51" spans="1:13" hidden="1" x14ac:dyDescent="0.25">
      <c r="A51" s="138" t="s">
        <v>4845</v>
      </c>
      <c r="B51" s="139" t="s">
        <v>105</v>
      </c>
      <c r="C51" s="139" t="s">
        <v>27</v>
      </c>
      <c r="D51" s="139" t="s">
        <v>28</v>
      </c>
      <c r="E51" s="144">
        <v>77859</v>
      </c>
      <c r="F51" s="140">
        <v>840811</v>
      </c>
      <c r="G51" s="140">
        <v>71</v>
      </c>
      <c r="H51" s="140">
        <v>0</v>
      </c>
      <c r="I51" s="140">
        <v>0</v>
      </c>
      <c r="J51" s="140">
        <v>840882</v>
      </c>
      <c r="K51" s="139" t="s">
        <v>3419</v>
      </c>
      <c r="L51" s="134">
        <v>10287</v>
      </c>
      <c r="M51" s="141">
        <v>1.2385097430155491E-2</v>
      </c>
    </row>
    <row r="52" spans="1:13" hidden="1" x14ac:dyDescent="0.25">
      <c r="A52" s="138" t="s">
        <v>4847</v>
      </c>
      <c r="B52" s="139" t="s">
        <v>105</v>
      </c>
      <c r="C52" s="139" t="s">
        <v>47</v>
      </c>
      <c r="D52" s="139" t="s">
        <v>48</v>
      </c>
      <c r="E52" s="144">
        <v>30353</v>
      </c>
      <c r="F52" s="140">
        <v>234407</v>
      </c>
      <c r="G52" s="140">
        <v>20</v>
      </c>
      <c r="H52" s="140">
        <v>0</v>
      </c>
      <c r="I52" s="140">
        <v>0</v>
      </c>
      <c r="J52" s="140">
        <v>234427</v>
      </c>
      <c r="K52" s="139" t="s">
        <v>3420</v>
      </c>
      <c r="L52" s="134">
        <v>-4146</v>
      </c>
      <c r="M52" s="141">
        <v>-1.737832864573946E-2</v>
      </c>
    </row>
    <row r="53" spans="1:13" hidden="1" x14ac:dyDescent="0.25">
      <c r="A53" s="138" t="s">
        <v>4849</v>
      </c>
      <c r="B53" s="139" t="s">
        <v>105</v>
      </c>
      <c r="C53" s="139" t="s">
        <v>47</v>
      </c>
      <c r="D53" s="139" t="s">
        <v>48</v>
      </c>
      <c r="E53" s="144">
        <v>25052</v>
      </c>
      <c r="F53" s="140">
        <v>301718</v>
      </c>
      <c r="G53" s="140">
        <v>25</v>
      </c>
      <c r="H53" s="140">
        <v>0</v>
      </c>
      <c r="I53" s="140">
        <v>0</v>
      </c>
      <c r="J53" s="140">
        <v>301743</v>
      </c>
      <c r="K53" s="139" t="s">
        <v>3421</v>
      </c>
      <c r="L53" s="134">
        <v>11667</v>
      </c>
      <c r="M53" s="141">
        <v>4.0220493939519299E-2</v>
      </c>
    </row>
    <row r="54" spans="1:13" x14ac:dyDescent="0.25">
      <c r="A54" s="138" t="s">
        <v>4824</v>
      </c>
      <c r="B54" s="139" t="s">
        <v>105</v>
      </c>
      <c r="C54" s="139" t="s">
        <v>19</v>
      </c>
      <c r="D54" s="139" t="s">
        <v>20</v>
      </c>
      <c r="E54" s="144">
        <v>2098324</v>
      </c>
      <c r="F54" s="140">
        <v>15932937</v>
      </c>
      <c r="G54" s="140">
        <v>14314</v>
      </c>
      <c r="H54" s="140">
        <v>0</v>
      </c>
      <c r="I54" s="140">
        <v>0</v>
      </c>
      <c r="J54" s="140">
        <v>15947251</v>
      </c>
      <c r="K54" s="139" t="s">
        <v>7061</v>
      </c>
      <c r="L54" s="134">
        <v>-464830</v>
      </c>
      <c r="M54" s="141">
        <v>-2.8322429069171668E-2</v>
      </c>
    </row>
    <row r="55" spans="1:13" hidden="1" x14ac:dyDescent="0.25">
      <c r="A55" s="138" t="s">
        <v>4889</v>
      </c>
      <c r="B55" s="139" t="s">
        <v>223</v>
      </c>
      <c r="C55" s="139" t="s">
        <v>47</v>
      </c>
      <c r="D55" s="139" t="s">
        <v>48</v>
      </c>
      <c r="E55" s="144">
        <v>78630</v>
      </c>
      <c r="F55" s="140">
        <v>1053034</v>
      </c>
      <c r="G55" s="140">
        <v>89</v>
      </c>
      <c r="H55" s="140">
        <v>0</v>
      </c>
      <c r="I55" s="140">
        <v>0</v>
      </c>
      <c r="J55" s="140">
        <v>1053123</v>
      </c>
      <c r="K55" s="139" t="s">
        <v>3440</v>
      </c>
      <c r="L55" s="134">
        <v>-5995</v>
      </c>
      <c r="M55" s="141">
        <v>-5.6603702325897587E-3</v>
      </c>
    </row>
    <row r="56" spans="1:13" hidden="1" x14ac:dyDescent="0.25">
      <c r="A56" s="138" t="s">
        <v>4891</v>
      </c>
      <c r="B56" s="139" t="s">
        <v>223</v>
      </c>
      <c r="C56" s="139" t="s">
        <v>47</v>
      </c>
      <c r="D56" s="139" t="s">
        <v>48</v>
      </c>
      <c r="E56" s="144">
        <v>85551</v>
      </c>
      <c r="F56" s="140">
        <v>877512</v>
      </c>
      <c r="G56" s="140">
        <v>74</v>
      </c>
      <c r="H56" s="140">
        <v>0</v>
      </c>
      <c r="I56" s="140">
        <v>0</v>
      </c>
      <c r="J56" s="140">
        <v>877586</v>
      </c>
      <c r="K56" s="139" t="s">
        <v>3441</v>
      </c>
      <c r="L56" s="134">
        <v>63391</v>
      </c>
      <c r="M56" s="141">
        <v>7.785727006429663E-2</v>
      </c>
    </row>
    <row r="57" spans="1:13" hidden="1" x14ac:dyDescent="0.25">
      <c r="A57" s="138" t="s">
        <v>4716</v>
      </c>
      <c r="B57" s="139" t="s">
        <v>223</v>
      </c>
      <c r="C57" s="139" t="s">
        <v>47</v>
      </c>
      <c r="D57" s="139" t="s">
        <v>48</v>
      </c>
      <c r="E57" s="144">
        <v>50195</v>
      </c>
      <c r="F57" s="140">
        <v>224599</v>
      </c>
      <c r="G57" s="140">
        <v>19</v>
      </c>
      <c r="H57" s="140">
        <v>0</v>
      </c>
      <c r="I57" s="140">
        <v>0</v>
      </c>
      <c r="J57" s="140">
        <v>224618</v>
      </c>
      <c r="K57" s="139" t="s">
        <v>7062</v>
      </c>
      <c r="L57" s="134">
        <v>-1340</v>
      </c>
      <c r="M57" s="141">
        <v>-5.9303056320201102E-3</v>
      </c>
    </row>
    <row r="58" spans="1:13" hidden="1" x14ac:dyDescent="0.25">
      <c r="A58" s="138" t="s">
        <v>4893</v>
      </c>
      <c r="B58" s="139" t="s">
        <v>223</v>
      </c>
      <c r="C58" s="139" t="s">
        <v>27</v>
      </c>
      <c r="D58" s="139" t="s">
        <v>28</v>
      </c>
      <c r="E58" s="144">
        <v>350742</v>
      </c>
      <c r="F58" s="140">
        <v>4061797</v>
      </c>
      <c r="G58" s="140">
        <v>342</v>
      </c>
      <c r="H58" s="140">
        <v>0</v>
      </c>
      <c r="I58" s="140">
        <v>0</v>
      </c>
      <c r="J58" s="140">
        <v>4062139</v>
      </c>
      <c r="K58" s="139" t="s">
        <v>3442</v>
      </c>
      <c r="L58" s="134">
        <v>-69445</v>
      </c>
      <c r="M58" s="141">
        <v>-1.680832339364273E-2</v>
      </c>
    </row>
    <row r="59" spans="1:13" hidden="1" x14ac:dyDescent="0.25">
      <c r="A59" s="138" t="s">
        <v>4895</v>
      </c>
      <c r="B59" s="139" t="s">
        <v>223</v>
      </c>
      <c r="C59" s="139" t="s">
        <v>47</v>
      </c>
      <c r="D59" s="139" t="s">
        <v>48</v>
      </c>
      <c r="E59" s="144">
        <v>110542</v>
      </c>
      <c r="F59" s="140">
        <v>742967</v>
      </c>
      <c r="G59" s="140">
        <v>62</v>
      </c>
      <c r="H59" s="140">
        <v>0</v>
      </c>
      <c r="I59" s="140">
        <v>0</v>
      </c>
      <c r="J59" s="140">
        <v>743029</v>
      </c>
      <c r="K59" s="139" t="s">
        <v>3443</v>
      </c>
      <c r="L59" s="134">
        <v>-5419</v>
      </c>
      <c r="M59" s="141">
        <v>-7.240315960494249E-3</v>
      </c>
    </row>
    <row r="60" spans="1:13" hidden="1" x14ac:dyDescent="0.25">
      <c r="A60" s="138" t="s">
        <v>4897</v>
      </c>
      <c r="B60" s="139" t="s">
        <v>223</v>
      </c>
      <c r="C60" s="139" t="s">
        <v>47</v>
      </c>
      <c r="D60" s="139" t="s">
        <v>48</v>
      </c>
      <c r="E60" s="144">
        <v>72174</v>
      </c>
      <c r="F60" s="140">
        <v>541931</v>
      </c>
      <c r="G60" s="140">
        <v>46</v>
      </c>
      <c r="H60" s="140">
        <v>0</v>
      </c>
      <c r="I60" s="140">
        <v>0</v>
      </c>
      <c r="J60" s="140">
        <v>541977</v>
      </c>
      <c r="K60" s="139" t="s">
        <v>3444</v>
      </c>
      <c r="L60" s="134">
        <v>-17293</v>
      </c>
      <c r="M60" s="141">
        <v>-3.0920664437570404E-2</v>
      </c>
    </row>
    <row r="61" spans="1:13" hidden="1" x14ac:dyDescent="0.25">
      <c r="A61" s="138" t="s">
        <v>4898</v>
      </c>
      <c r="B61" s="139" t="s">
        <v>223</v>
      </c>
      <c r="C61" s="139" t="s">
        <v>27</v>
      </c>
      <c r="D61" s="139" t="s">
        <v>28</v>
      </c>
      <c r="E61" s="144">
        <v>373640</v>
      </c>
      <c r="F61" s="140">
        <v>3262016</v>
      </c>
      <c r="G61" s="140">
        <v>274</v>
      </c>
      <c r="H61" s="140">
        <v>0</v>
      </c>
      <c r="I61" s="140">
        <v>0</v>
      </c>
      <c r="J61" s="140">
        <v>3262290</v>
      </c>
      <c r="K61" s="139" t="s">
        <v>3445</v>
      </c>
      <c r="L61" s="134">
        <v>9076</v>
      </c>
      <c r="M61" s="141">
        <v>2.7898564312092596E-3</v>
      </c>
    </row>
    <row r="62" spans="1:13" hidden="1" x14ac:dyDescent="0.25">
      <c r="A62" s="138" t="s">
        <v>4900</v>
      </c>
      <c r="B62" s="139" t="s">
        <v>223</v>
      </c>
      <c r="C62" s="139" t="s">
        <v>47</v>
      </c>
      <c r="D62" s="139" t="s">
        <v>48</v>
      </c>
      <c r="E62" s="144">
        <v>77071</v>
      </c>
      <c r="F62" s="140">
        <v>920010</v>
      </c>
      <c r="G62" s="140">
        <v>77</v>
      </c>
      <c r="H62" s="140">
        <v>0</v>
      </c>
      <c r="I62" s="140">
        <v>0</v>
      </c>
      <c r="J62" s="140">
        <v>920087</v>
      </c>
      <c r="K62" s="139" t="s">
        <v>3446</v>
      </c>
      <c r="L62" s="134">
        <v>-23802</v>
      </c>
      <c r="M62" s="141">
        <v>-2.5216948179288032E-2</v>
      </c>
    </row>
    <row r="63" spans="1:13" hidden="1" x14ac:dyDescent="0.25">
      <c r="A63" s="138" t="s">
        <v>4902</v>
      </c>
      <c r="B63" s="139" t="s">
        <v>223</v>
      </c>
      <c r="C63" s="139" t="s">
        <v>47</v>
      </c>
      <c r="D63" s="139" t="s">
        <v>48</v>
      </c>
      <c r="E63" s="144">
        <v>78441</v>
      </c>
      <c r="F63" s="140">
        <v>967965</v>
      </c>
      <c r="G63" s="140">
        <v>81</v>
      </c>
      <c r="H63" s="140">
        <v>0</v>
      </c>
      <c r="I63" s="140">
        <v>0</v>
      </c>
      <c r="J63" s="140">
        <v>968046</v>
      </c>
      <c r="K63" s="139" t="s">
        <v>3447</v>
      </c>
      <c r="L63" s="134">
        <v>13409</v>
      </c>
      <c r="M63" s="141">
        <v>1.4046176714290353E-2</v>
      </c>
    </row>
    <row r="64" spans="1:13" hidden="1" x14ac:dyDescent="0.25">
      <c r="A64" s="138" t="s">
        <v>4904</v>
      </c>
      <c r="B64" s="139" t="s">
        <v>223</v>
      </c>
      <c r="C64" s="139" t="s">
        <v>27</v>
      </c>
      <c r="D64" s="139" t="s">
        <v>28</v>
      </c>
      <c r="E64" s="144">
        <v>120972</v>
      </c>
      <c r="F64" s="140">
        <v>2437857</v>
      </c>
      <c r="G64" s="140">
        <v>205</v>
      </c>
      <c r="H64" s="140">
        <v>0</v>
      </c>
      <c r="I64" s="140">
        <v>0</v>
      </c>
      <c r="J64" s="140">
        <v>2438062</v>
      </c>
      <c r="K64" s="139" t="s">
        <v>3448</v>
      </c>
      <c r="L64" s="134">
        <v>-38016</v>
      </c>
      <c r="M64" s="141">
        <v>-1.5353312779322784E-2</v>
      </c>
    </row>
    <row r="65" spans="1:13" hidden="1" x14ac:dyDescent="0.25">
      <c r="A65" s="138" t="s">
        <v>4906</v>
      </c>
      <c r="B65" s="139" t="s">
        <v>223</v>
      </c>
      <c r="C65" s="139" t="s">
        <v>47</v>
      </c>
      <c r="D65" s="139" t="s">
        <v>48</v>
      </c>
      <c r="E65" s="144">
        <v>83270</v>
      </c>
      <c r="F65" s="140">
        <v>695865</v>
      </c>
      <c r="G65" s="140">
        <v>59</v>
      </c>
      <c r="H65" s="140">
        <v>0</v>
      </c>
      <c r="I65" s="140">
        <v>0</v>
      </c>
      <c r="J65" s="140">
        <v>695924</v>
      </c>
      <c r="K65" s="139" t="s">
        <v>3449</v>
      </c>
      <c r="L65" s="134">
        <v>-21900</v>
      </c>
      <c r="M65" s="141">
        <v>-3.0508871255349502E-2</v>
      </c>
    </row>
    <row r="66" spans="1:13" hidden="1" x14ac:dyDescent="0.25">
      <c r="A66" s="138" t="s">
        <v>4908</v>
      </c>
      <c r="B66" s="139" t="s">
        <v>223</v>
      </c>
      <c r="C66" s="139" t="s">
        <v>27</v>
      </c>
      <c r="D66" s="139" t="s">
        <v>28</v>
      </c>
      <c r="E66" s="144">
        <v>105319</v>
      </c>
      <c r="F66" s="140">
        <v>899285</v>
      </c>
      <c r="G66" s="140">
        <v>76</v>
      </c>
      <c r="H66" s="140">
        <v>0</v>
      </c>
      <c r="I66" s="140">
        <v>0</v>
      </c>
      <c r="J66" s="140">
        <v>899361</v>
      </c>
      <c r="K66" s="139" t="s">
        <v>3450</v>
      </c>
      <c r="L66" s="134">
        <v>22654</v>
      </c>
      <c r="M66" s="141">
        <v>2.5839875807995145E-2</v>
      </c>
    </row>
    <row r="67" spans="1:13" hidden="1" x14ac:dyDescent="0.25">
      <c r="A67" s="138" t="s">
        <v>4910</v>
      </c>
      <c r="B67" s="139" t="s">
        <v>223</v>
      </c>
      <c r="C67" s="139" t="s">
        <v>27</v>
      </c>
      <c r="D67" s="139" t="s">
        <v>28</v>
      </c>
      <c r="E67" s="144">
        <v>67608</v>
      </c>
      <c r="F67" s="140">
        <v>255086</v>
      </c>
      <c r="G67" s="140">
        <v>21</v>
      </c>
      <c r="H67" s="140">
        <v>0</v>
      </c>
      <c r="I67" s="140">
        <v>0</v>
      </c>
      <c r="J67" s="140">
        <v>255107</v>
      </c>
      <c r="K67" s="139" t="s">
        <v>3451</v>
      </c>
      <c r="L67" s="134">
        <v>-25992</v>
      </c>
      <c r="M67" s="141">
        <v>-9.2465643776747694E-2</v>
      </c>
    </row>
    <row r="68" spans="1:13" hidden="1" x14ac:dyDescent="0.25">
      <c r="A68" s="138" t="s">
        <v>4911</v>
      </c>
      <c r="B68" s="139" t="s">
        <v>223</v>
      </c>
      <c r="C68" s="139" t="s">
        <v>27</v>
      </c>
      <c r="D68" s="139" t="s">
        <v>28</v>
      </c>
      <c r="E68" s="144">
        <v>113453</v>
      </c>
      <c r="F68" s="140">
        <v>513703</v>
      </c>
      <c r="G68" s="140">
        <v>43</v>
      </c>
      <c r="H68" s="140">
        <v>0</v>
      </c>
      <c r="I68" s="140">
        <v>0</v>
      </c>
      <c r="J68" s="140">
        <v>513746</v>
      </c>
      <c r="K68" s="139" t="s">
        <v>3452</v>
      </c>
      <c r="L68" s="134">
        <v>-4183</v>
      </c>
      <c r="M68" s="141">
        <v>-8.076396571730874E-3</v>
      </c>
    </row>
    <row r="69" spans="1:13" hidden="1" x14ac:dyDescent="0.25">
      <c r="A69" s="138" t="s">
        <v>4913</v>
      </c>
      <c r="B69" s="139" t="s">
        <v>223</v>
      </c>
      <c r="C69" s="139" t="s">
        <v>27</v>
      </c>
      <c r="D69" s="139" t="s">
        <v>28</v>
      </c>
      <c r="E69" s="144">
        <v>93281</v>
      </c>
      <c r="F69" s="140">
        <v>781590</v>
      </c>
      <c r="G69" s="140">
        <v>66</v>
      </c>
      <c r="H69" s="140">
        <v>0</v>
      </c>
      <c r="I69" s="140">
        <v>0</v>
      </c>
      <c r="J69" s="140">
        <v>781656</v>
      </c>
      <c r="K69" s="139" t="s">
        <v>3453</v>
      </c>
      <c r="L69" s="134">
        <v>65525</v>
      </c>
      <c r="M69" s="141">
        <v>9.1498622458740089E-2</v>
      </c>
    </row>
    <row r="70" spans="1:13" hidden="1" x14ac:dyDescent="0.25">
      <c r="A70" s="138" t="s">
        <v>4915</v>
      </c>
      <c r="B70" s="139" t="s">
        <v>223</v>
      </c>
      <c r="C70" s="139" t="s">
        <v>47</v>
      </c>
      <c r="D70" s="139" t="s">
        <v>48</v>
      </c>
      <c r="E70" s="144">
        <v>53826</v>
      </c>
      <c r="F70" s="140">
        <v>533756</v>
      </c>
      <c r="G70" s="140">
        <v>45</v>
      </c>
      <c r="H70" s="140">
        <v>0</v>
      </c>
      <c r="I70" s="140">
        <v>0</v>
      </c>
      <c r="J70" s="140">
        <v>533801</v>
      </c>
      <c r="K70" s="139" t="s">
        <v>3454</v>
      </c>
      <c r="L70" s="134">
        <v>6425</v>
      </c>
      <c r="M70" s="141">
        <v>1.2182958648099269E-2</v>
      </c>
    </row>
    <row r="71" spans="1:13" hidden="1" x14ac:dyDescent="0.25">
      <c r="A71" s="138" t="s">
        <v>4917</v>
      </c>
      <c r="B71" s="139" t="s">
        <v>223</v>
      </c>
      <c r="C71" s="139" t="s">
        <v>47</v>
      </c>
      <c r="D71" s="139" t="s">
        <v>48</v>
      </c>
      <c r="E71" s="144">
        <v>49975</v>
      </c>
      <c r="F71" s="140">
        <v>205821</v>
      </c>
      <c r="G71" s="140">
        <v>17</v>
      </c>
      <c r="H71" s="140">
        <v>0</v>
      </c>
      <c r="I71" s="140">
        <v>0</v>
      </c>
      <c r="J71" s="140">
        <v>205838</v>
      </c>
      <c r="K71" s="139" t="s">
        <v>3455</v>
      </c>
      <c r="L71" s="134">
        <v>-6138</v>
      </c>
      <c r="M71" s="141">
        <v>-2.8956108238668527E-2</v>
      </c>
    </row>
    <row r="72" spans="1:13" hidden="1" x14ac:dyDescent="0.25">
      <c r="A72" s="138" t="s">
        <v>4919</v>
      </c>
      <c r="B72" s="139" t="s">
        <v>223</v>
      </c>
      <c r="C72" s="139" t="s">
        <v>27</v>
      </c>
      <c r="D72" s="139" t="s">
        <v>28</v>
      </c>
      <c r="E72" s="144">
        <v>90316</v>
      </c>
      <c r="F72" s="140">
        <v>735640</v>
      </c>
      <c r="G72" s="140">
        <v>62</v>
      </c>
      <c r="H72" s="140">
        <v>0</v>
      </c>
      <c r="I72" s="140">
        <v>0</v>
      </c>
      <c r="J72" s="140">
        <v>735702</v>
      </c>
      <c r="K72" s="139" t="s">
        <v>3456</v>
      </c>
      <c r="L72" s="134">
        <v>22449</v>
      </c>
      <c r="M72" s="141">
        <v>3.1474105261386914E-2</v>
      </c>
    </row>
    <row r="73" spans="1:13" hidden="1" x14ac:dyDescent="0.25">
      <c r="A73" s="138" t="s">
        <v>4921</v>
      </c>
      <c r="B73" s="139" t="s">
        <v>223</v>
      </c>
      <c r="C73" s="139" t="s">
        <v>27</v>
      </c>
      <c r="D73" s="139" t="s">
        <v>28</v>
      </c>
      <c r="E73" s="144">
        <v>85595</v>
      </c>
      <c r="F73" s="140">
        <v>469947</v>
      </c>
      <c r="G73" s="140">
        <v>40</v>
      </c>
      <c r="H73" s="140">
        <v>0</v>
      </c>
      <c r="I73" s="140">
        <v>0</v>
      </c>
      <c r="J73" s="140">
        <v>469987</v>
      </c>
      <c r="K73" s="139" t="s">
        <v>3457</v>
      </c>
      <c r="L73" s="134">
        <v>3585</v>
      </c>
      <c r="M73" s="141">
        <v>7.6865022019631133E-3</v>
      </c>
    </row>
    <row r="74" spans="1:13" hidden="1" x14ac:dyDescent="0.25">
      <c r="A74" s="138" t="s">
        <v>4923</v>
      </c>
      <c r="B74" s="139" t="s">
        <v>223</v>
      </c>
      <c r="C74" s="139" t="s">
        <v>47</v>
      </c>
      <c r="D74" s="139" t="s">
        <v>48</v>
      </c>
      <c r="E74" s="144">
        <v>78309</v>
      </c>
      <c r="F74" s="140">
        <v>334108</v>
      </c>
      <c r="G74" s="140">
        <v>28</v>
      </c>
      <c r="H74" s="140">
        <v>0</v>
      </c>
      <c r="I74" s="140">
        <v>0</v>
      </c>
      <c r="J74" s="140">
        <v>334136</v>
      </c>
      <c r="K74" s="139" t="s">
        <v>3458</v>
      </c>
      <c r="L74" s="134">
        <v>26652</v>
      </c>
      <c r="M74" s="141">
        <v>8.6677680789894754E-2</v>
      </c>
    </row>
    <row r="75" spans="1:13" hidden="1" x14ac:dyDescent="0.25">
      <c r="A75" s="138" t="s">
        <v>4924</v>
      </c>
      <c r="B75" s="139" t="s">
        <v>223</v>
      </c>
      <c r="C75" s="139" t="s">
        <v>47</v>
      </c>
      <c r="D75" s="139" t="s">
        <v>48</v>
      </c>
      <c r="E75" s="144">
        <v>265757</v>
      </c>
      <c r="F75" s="140">
        <v>1996676</v>
      </c>
      <c r="G75" s="140">
        <v>168</v>
      </c>
      <c r="H75" s="140">
        <v>0</v>
      </c>
      <c r="I75" s="140">
        <v>0</v>
      </c>
      <c r="J75" s="140">
        <v>1996844</v>
      </c>
      <c r="K75" s="139" t="s">
        <v>3459</v>
      </c>
      <c r="L75" s="134">
        <v>76216</v>
      </c>
      <c r="M75" s="141">
        <v>3.9682853733258083E-2</v>
      </c>
    </row>
    <row r="76" spans="1:13" hidden="1" x14ac:dyDescent="0.25">
      <c r="A76" s="138" t="s">
        <v>4925</v>
      </c>
      <c r="B76" s="139" t="s">
        <v>223</v>
      </c>
      <c r="C76" s="139" t="s">
        <v>47</v>
      </c>
      <c r="D76" s="139" t="s">
        <v>48</v>
      </c>
      <c r="E76" s="144">
        <v>87056</v>
      </c>
      <c r="F76" s="140">
        <v>589419</v>
      </c>
      <c r="G76" s="140">
        <v>50</v>
      </c>
      <c r="H76" s="140">
        <v>0</v>
      </c>
      <c r="I76" s="140">
        <v>0</v>
      </c>
      <c r="J76" s="140">
        <v>589469</v>
      </c>
      <c r="K76" s="139" t="s">
        <v>3460</v>
      </c>
      <c r="L76" s="134">
        <v>-6917</v>
      </c>
      <c r="M76" s="141">
        <v>-1.1598193116538617E-2</v>
      </c>
    </row>
    <row r="77" spans="1:13" hidden="1" x14ac:dyDescent="0.25">
      <c r="A77" s="138" t="s">
        <v>4926</v>
      </c>
      <c r="B77" s="139" t="s">
        <v>223</v>
      </c>
      <c r="C77" s="139" t="s">
        <v>47</v>
      </c>
      <c r="D77" s="139" t="s">
        <v>48</v>
      </c>
      <c r="E77" s="144">
        <v>104180</v>
      </c>
      <c r="F77" s="140">
        <v>689019</v>
      </c>
      <c r="G77" s="140">
        <v>58</v>
      </c>
      <c r="H77" s="140">
        <v>0</v>
      </c>
      <c r="I77" s="140">
        <v>0</v>
      </c>
      <c r="J77" s="140">
        <v>689077</v>
      </c>
      <c r="K77" s="139" t="s">
        <v>3461</v>
      </c>
      <c r="L77" s="134">
        <v>16258</v>
      </c>
      <c r="M77" s="141">
        <v>2.416400250290197E-2</v>
      </c>
    </row>
    <row r="78" spans="1:13" hidden="1" x14ac:dyDescent="0.25">
      <c r="A78" s="138" t="s">
        <v>4928</v>
      </c>
      <c r="B78" s="139" t="s">
        <v>223</v>
      </c>
      <c r="C78" s="139" t="s">
        <v>47</v>
      </c>
      <c r="D78" s="139" t="s">
        <v>48</v>
      </c>
      <c r="E78" s="144">
        <v>98462</v>
      </c>
      <c r="F78" s="140">
        <v>1450595</v>
      </c>
      <c r="G78" s="140">
        <v>122</v>
      </c>
      <c r="H78" s="140">
        <v>0</v>
      </c>
      <c r="I78" s="140">
        <v>0</v>
      </c>
      <c r="J78" s="140">
        <v>1450717</v>
      </c>
      <c r="K78" s="139" t="s">
        <v>3462</v>
      </c>
      <c r="L78" s="134">
        <v>-40924</v>
      </c>
      <c r="M78" s="141">
        <v>-2.7435555874369234E-2</v>
      </c>
    </row>
    <row r="79" spans="1:13" hidden="1" x14ac:dyDescent="0.25">
      <c r="A79" s="138" t="s">
        <v>4930</v>
      </c>
      <c r="B79" s="139" t="s">
        <v>223</v>
      </c>
      <c r="C79" s="139" t="s">
        <v>47</v>
      </c>
      <c r="D79" s="139" t="s">
        <v>48</v>
      </c>
      <c r="E79" s="144">
        <v>128667</v>
      </c>
      <c r="F79" s="140">
        <v>921154</v>
      </c>
      <c r="G79" s="140">
        <v>77</v>
      </c>
      <c r="H79" s="140">
        <v>0</v>
      </c>
      <c r="I79" s="140">
        <v>0</v>
      </c>
      <c r="J79" s="140">
        <v>921231</v>
      </c>
      <c r="K79" s="139" t="s">
        <v>3463</v>
      </c>
      <c r="L79" s="134">
        <v>22412</v>
      </c>
      <c r="M79" s="141">
        <v>2.4934942407759515E-2</v>
      </c>
    </row>
    <row r="80" spans="1:13" hidden="1" x14ac:dyDescent="0.25">
      <c r="A80" s="138" t="s">
        <v>4931</v>
      </c>
      <c r="B80" s="139" t="s">
        <v>223</v>
      </c>
      <c r="C80" s="139" t="s">
        <v>27</v>
      </c>
      <c r="D80" s="139" t="s">
        <v>28</v>
      </c>
      <c r="E80" s="144">
        <v>164226</v>
      </c>
      <c r="F80" s="140">
        <v>1096829</v>
      </c>
      <c r="G80" s="140">
        <v>92</v>
      </c>
      <c r="H80" s="140">
        <v>0</v>
      </c>
      <c r="I80" s="140">
        <v>0</v>
      </c>
      <c r="J80" s="140">
        <v>1096921</v>
      </c>
      <c r="K80" s="139" t="s">
        <v>3464</v>
      </c>
      <c r="L80" s="134">
        <v>-36795</v>
      </c>
      <c r="M80" s="141">
        <v>-3.2455218061666236E-2</v>
      </c>
    </row>
    <row r="81" spans="1:13" hidden="1" x14ac:dyDescent="0.25">
      <c r="A81" s="138" t="s">
        <v>4933</v>
      </c>
      <c r="B81" s="139" t="s">
        <v>223</v>
      </c>
      <c r="C81" s="139" t="s">
        <v>27</v>
      </c>
      <c r="D81" s="139" t="s">
        <v>28</v>
      </c>
      <c r="E81" s="144">
        <v>113204</v>
      </c>
      <c r="F81" s="140">
        <v>996151</v>
      </c>
      <c r="G81" s="140">
        <v>84</v>
      </c>
      <c r="H81" s="140">
        <v>0</v>
      </c>
      <c r="I81" s="140">
        <v>0</v>
      </c>
      <c r="J81" s="140">
        <v>996235</v>
      </c>
      <c r="K81" s="139" t="s">
        <v>3465</v>
      </c>
      <c r="L81" s="134">
        <v>5888</v>
      </c>
      <c r="M81" s="141">
        <v>5.9453908579518086E-3</v>
      </c>
    </row>
    <row r="82" spans="1:13" hidden="1" x14ac:dyDescent="0.25">
      <c r="A82" s="138" t="s">
        <v>4935</v>
      </c>
      <c r="B82" s="139" t="s">
        <v>223</v>
      </c>
      <c r="C82" s="139" t="s">
        <v>27</v>
      </c>
      <c r="D82" s="139" t="s">
        <v>28</v>
      </c>
      <c r="E82" s="144">
        <v>60572</v>
      </c>
      <c r="F82" s="140">
        <v>311917</v>
      </c>
      <c r="G82" s="140">
        <v>26</v>
      </c>
      <c r="H82" s="140">
        <v>0</v>
      </c>
      <c r="I82" s="140">
        <v>0</v>
      </c>
      <c r="J82" s="140">
        <v>311943</v>
      </c>
      <c r="K82" s="139" t="s">
        <v>3466</v>
      </c>
      <c r="L82" s="134">
        <v>4351</v>
      </c>
      <c r="M82" s="141">
        <v>1.4145361387812427E-2</v>
      </c>
    </row>
    <row r="83" spans="1:13" hidden="1" x14ac:dyDescent="0.25">
      <c r="A83" s="138" t="s">
        <v>4937</v>
      </c>
      <c r="B83" s="139" t="s">
        <v>223</v>
      </c>
      <c r="C83" s="139" t="s">
        <v>47</v>
      </c>
      <c r="D83" s="139" t="s">
        <v>48</v>
      </c>
      <c r="E83" s="144">
        <v>106562</v>
      </c>
      <c r="F83" s="140">
        <v>964566</v>
      </c>
      <c r="G83" s="140">
        <v>81</v>
      </c>
      <c r="H83" s="140">
        <v>0</v>
      </c>
      <c r="I83" s="140">
        <v>0</v>
      </c>
      <c r="J83" s="140">
        <v>964647</v>
      </c>
      <c r="K83" s="139" t="s">
        <v>3467</v>
      </c>
      <c r="L83" s="134">
        <v>43189</v>
      </c>
      <c r="M83" s="141">
        <v>4.687028600326873E-2</v>
      </c>
    </row>
    <row r="84" spans="1:13" hidden="1" x14ac:dyDescent="0.25">
      <c r="A84" s="138" t="s">
        <v>4939</v>
      </c>
      <c r="B84" s="139" t="s">
        <v>223</v>
      </c>
      <c r="C84" s="139" t="s">
        <v>47</v>
      </c>
      <c r="D84" s="139" t="s">
        <v>48</v>
      </c>
      <c r="E84" s="144">
        <v>67666</v>
      </c>
      <c r="F84" s="140">
        <v>570883</v>
      </c>
      <c r="G84" s="140">
        <v>48</v>
      </c>
      <c r="H84" s="140">
        <v>0</v>
      </c>
      <c r="I84" s="140">
        <v>0</v>
      </c>
      <c r="J84" s="140">
        <v>570931</v>
      </c>
      <c r="K84" s="139" t="s">
        <v>3468</v>
      </c>
      <c r="L84" s="134">
        <v>2878</v>
      </c>
      <c r="M84" s="141">
        <v>5.0664286607059556E-3</v>
      </c>
    </row>
    <row r="85" spans="1:13" hidden="1" x14ac:dyDescent="0.25">
      <c r="A85" s="138" t="s">
        <v>4941</v>
      </c>
      <c r="B85" s="139" t="s">
        <v>223</v>
      </c>
      <c r="C85" s="139" t="s">
        <v>47</v>
      </c>
      <c r="D85" s="139" t="s">
        <v>48</v>
      </c>
      <c r="E85" s="144">
        <v>52733</v>
      </c>
      <c r="F85" s="140">
        <v>612721</v>
      </c>
      <c r="G85" s="140">
        <v>52</v>
      </c>
      <c r="H85" s="140">
        <v>0</v>
      </c>
      <c r="I85" s="140">
        <v>0</v>
      </c>
      <c r="J85" s="140">
        <v>612773</v>
      </c>
      <c r="K85" s="139" t="s">
        <v>3469</v>
      </c>
      <c r="L85" s="134">
        <v>1171</v>
      </c>
      <c r="M85" s="141">
        <v>1.9146438370051112E-3</v>
      </c>
    </row>
    <row r="86" spans="1:13" hidden="1" x14ac:dyDescent="0.25">
      <c r="A86" s="138" t="s">
        <v>4943</v>
      </c>
      <c r="B86" s="139" t="s">
        <v>223</v>
      </c>
      <c r="C86" s="139" t="s">
        <v>47</v>
      </c>
      <c r="D86" s="139" t="s">
        <v>48</v>
      </c>
      <c r="E86" s="144">
        <v>114219</v>
      </c>
      <c r="F86" s="140">
        <v>980507</v>
      </c>
      <c r="G86" s="140">
        <v>82</v>
      </c>
      <c r="H86" s="140">
        <v>0</v>
      </c>
      <c r="I86" s="140">
        <v>0</v>
      </c>
      <c r="J86" s="140">
        <v>980589</v>
      </c>
      <c r="K86" s="139" t="s">
        <v>3470</v>
      </c>
      <c r="L86" s="134">
        <v>-47695</v>
      </c>
      <c r="M86" s="141">
        <v>-4.6383100388608593E-2</v>
      </c>
    </row>
    <row r="87" spans="1:13" hidden="1" x14ac:dyDescent="0.25">
      <c r="A87" s="138" t="s">
        <v>4945</v>
      </c>
      <c r="B87" s="139" t="s">
        <v>223</v>
      </c>
      <c r="C87" s="139" t="s">
        <v>47</v>
      </c>
      <c r="D87" s="139" t="s">
        <v>48</v>
      </c>
      <c r="E87" s="144">
        <v>103679</v>
      </c>
      <c r="F87" s="140">
        <v>1216271</v>
      </c>
      <c r="G87" s="140">
        <v>102</v>
      </c>
      <c r="H87" s="140">
        <v>0</v>
      </c>
      <c r="I87" s="140">
        <v>0</v>
      </c>
      <c r="J87" s="140">
        <v>1216373</v>
      </c>
      <c r="K87" s="139" t="s">
        <v>3471</v>
      </c>
      <c r="L87" s="134">
        <v>-23064</v>
      </c>
      <c r="M87" s="141">
        <v>-1.8608448836044109E-2</v>
      </c>
    </row>
    <row r="88" spans="1:13" hidden="1" x14ac:dyDescent="0.25">
      <c r="A88" s="138" t="s">
        <v>4947</v>
      </c>
      <c r="B88" s="139" t="s">
        <v>223</v>
      </c>
      <c r="C88" s="139" t="s">
        <v>27</v>
      </c>
      <c r="D88" s="139" t="s">
        <v>28</v>
      </c>
      <c r="E88" s="144">
        <v>43956</v>
      </c>
      <c r="F88" s="140">
        <v>463603</v>
      </c>
      <c r="G88" s="140">
        <v>39</v>
      </c>
      <c r="H88" s="140">
        <v>0</v>
      </c>
      <c r="I88" s="140">
        <v>0</v>
      </c>
      <c r="J88" s="140">
        <v>463642</v>
      </c>
      <c r="K88" s="139" t="s">
        <v>3472</v>
      </c>
      <c r="L88" s="134">
        <v>-20494</v>
      </c>
      <c r="M88" s="141">
        <v>-4.2331080522828295E-2</v>
      </c>
    </row>
    <row r="89" spans="1:13" hidden="1" x14ac:dyDescent="0.25">
      <c r="A89" s="138" t="s">
        <v>4949</v>
      </c>
      <c r="B89" s="139" t="s">
        <v>223</v>
      </c>
      <c r="C89" s="139" t="s">
        <v>47</v>
      </c>
      <c r="D89" s="139" t="s">
        <v>48</v>
      </c>
      <c r="E89" s="144">
        <v>166913</v>
      </c>
      <c r="F89" s="140">
        <v>828812</v>
      </c>
      <c r="G89" s="140">
        <v>70</v>
      </c>
      <c r="H89" s="140">
        <v>0</v>
      </c>
      <c r="I89" s="140">
        <v>0</v>
      </c>
      <c r="J89" s="140">
        <v>828882</v>
      </c>
      <c r="K89" s="139" t="s">
        <v>3473</v>
      </c>
      <c r="L89" s="134">
        <v>8851</v>
      </c>
      <c r="M89" s="141">
        <v>1.079349439228517E-2</v>
      </c>
    </row>
    <row r="90" spans="1:13" hidden="1" x14ac:dyDescent="0.25">
      <c r="A90" s="138" t="s">
        <v>4950</v>
      </c>
      <c r="B90" s="139" t="s">
        <v>223</v>
      </c>
      <c r="C90" s="139" t="s">
        <v>47</v>
      </c>
      <c r="D90" s="139" t="s">
        <v>48</v>
      </c>
      <c r="E90" s="144">
        <v>116732</v>
      </c>
      <c r="F90" s="140">
        <v>1596786</v>
      </c>
      <c r="G90" s="140">
        <v>134</v>
      </c>
      <c r="H90" s="140">
        <v>0</v>
      </c>
      <c r="I90" s="140">
        <v>0</v>
      </c>
      <c r="J90" s="140">
        <v>1596920</v>
      </c>
      <c r="K90" s="139" t="s">
        <v>3474</v>
      </c>
      <c r="L90" s="134">
        <v>-94835</v>
      </c>
      <c r="M90" s="141">
        <v>-5.6057171398931877E-2</v>
      </c>
    </row>
    <row r="91" spans="1:13" hidden="1" x14ac:dyDescent="0.25">
      <c r="A91" s="138" t="s">
        <v>4952</v>
      </c>
      <c r="B91" s="139" t="s">
        <v>223</v>
      </c>
      <c r="C91" s="139" t="s">
        <v>47</v>
      </c>
      <c r="D91" s="139" t="s">
        <v>48</v>
      </c>
      <c r="E91" s="144">
        <v>62930</v>
      </c>
      <c r="F91" s="140">
        <v>294077</v>
      </c>
      <c r="G91" s="140">
        <v>25</v>
      </c>
      <c r="H91" s="140">
        <v>0</v>
      </c>
      <c r="I91" s="140">
        <v>0</v>
      </c>
      <c r="J91" s="140">
        <v>294102</v>
      </c>
      <c r="K91" s="139" t="s">
        <v>3475</v>
      </c>
      <c r="L91" s="134">
        <v>19865</v>
      </c>
      <c r="M91" s="141">
        <v>7.2437344340843868E-2</v>
      </c>
    </row>
    <row r="92" spans="1:13" hidden="1" x14ac:dyDescent="0.25">
      <c r="A92" s="138" t="s">
        <v>4954</v>
      </c>
      <c r="B92" s="139" t="s">
        <v>223</v>
      </c>
      <c r="C92" s="139" t="s">
        <v>47</v>
      </c>
      <c r="D92" s="139" t="s">
        <v>48</v>
      </c>
      <c r="E92" s="144">
        <v>151451</v>
      </c>
      <c r="F92" s="140">
        <v>1588530</v>
      </c>
      <c r="G92" s="140">
        <v>134</v>
      </c>
      <c r="H92" s="140">
        <v>0</v>
      </c>
      <c r="I92" s="140">
        <v>0</v>
      </c>
      <c r="J92" s="140">
        <v>1588664</v>
      </c>
      <c r="K92" s="139" t="s">
        <v>3476</v>
      </c>
      <c r="L92" s="134">
        <v>73669</v>
      </c>
      <c r="M92" s="141">
        <v>4.8626563123970706E-2</v>
      </c>
    </row>
    <row r="93" spans="1:13" hidden="1" x14ac:dyDescent="0.25">
      <c r="A93" s="138" t="s">
        <v>4956</v>
      </c>
      <c r="B93" s="139" t="s">
        <v>223</v>
      </c>
      <c r="C93" s="139" t="s">
        <v>27</v>
      </c>
      <c r="D93" s="139" t="s">
        <v>28</v>
      </c>
      <c r="E93" s="144">
        <v>112970</v>
      </c>
      <c r="F93" s="140">
        <v>736700</v>
      </c>
      <c r="G93" s="140">
        <v>62</v>
      </c>
      <c r="H93" s="140">
        <v>0</v>
      </c>
      <c r="I93" s="140">
        <v>0</v>
      </c>
      <c r="J93" s="140">
        <v>736762</v>
      </c>
      <c r="K93" s="139" t="s">
        <v>3477</v>
      </c>
      <c r="L93" s="134">
        <v>-7001</v>
      </c>
      <c r="M93" s="141">
        <v>-9.4129447149159072E-3</v>
      </c>
    </row>
    <row r="94" spans="1:13" hidden="1" x14ac:dyDescent="0.25">
      <c r="A94" s="138" t="s">
        <v>4957</v>
      </c>
      <c r="B94" s="139" t="s">
        <v>223</v>
      </c>
      <c r="C94" s="139" t="s">
        <v>47</v>
      </c>
      <c r="D94" s="139" t="s">
        <v>48</v>
      </c>
      <c r="E94" s="144">
        <v>207460</v>
      </c>
      <c r="F94" s="140">
        <v>1848999</v>
      </c>
      <c r="G94" s="140">
        <v>156</v>
      </c>
      <c r="H94" s="140">
        <v>0</v>
      </c>
      <c r="I94" s="140">
        <v>0</v>
      </c>
      <c r="J94" s="140">
        <v>1849155</v>
      </c>
      <c r="K94" s="139" t="s">
        <v>3478</v>
      </c>
      <c r="L94" s="134">
        <v>-38161</v>
      </c>
      <c r="M94" s="141">
        <v>-2.021971943225194E-2</v>
      </c>
    </row>
    <row r="95" spans="1:13" hidden="1" x14ac:dyDescent="0.25">
      <c r="A95" s="138" t="s">
        <v>4959</v>
      </c>
      <c r="B95" s="139" t="s">
        <v>223</v>
      </c>
      <c r="C95" s="139" t="s">
        <v>27</v>
      </c>
      <c r="D95" s="139" t="s">
        <v>28</v>
      </c>
      <c r="E95" s="144">
        <v>56987</v>
      </c>
      <c r="F95" s="140">
        <v>272526</v>
      </c>
      <c r="G95" s="140">
        <v>23</v>
      </c>
      <c r="H95" s="140">
        <v>0</v>
      </c>
      <c r="I95" s="140">
        <v>0</v>
      </c>
      <c r="J95" s="140">
        <v>272549</v>
      </c>
      <c r="K95" s="139" t="s">
        <v>3479</v>
      </c>
      <c r="L95" s="134">
        <v>-1414</v>
      </c>
      <c r="M95" s="141">
        <v>-5.1612809028956461E-3</v>
      </c>
    </row>
    <row r="96" spans="1:13" hidden="1" x14ac:dyDescent="0.25">
      <c r="A96" s="138" t="s">
        <v>4961</v>
      </c>
      <c r="B96" s="139" t="s">
        <v>223</v>
      </c>
      <c r="C96" s="139" t="s">
        <v>47</v>
      </c>
      <c r="D96" s="139" t="s">
        <v>48</v>
      </c>
      <c r="E96" s="144">
        <v>232206</v>
      </c>
      <c r="F96" s="140">
        <v>1208314</v>
      </c>
      <c r="G96" s="140">
        <v>102</v>
      </c>
      <c r="H96" s="140">
        <v>0</v>
      </c>
      <c r="I96" s="140">
        <v>0</v>
      </c>
      <c r="J96" s="140">
        <v>1208416</v>
      </c>
      <c r="K96" s="139" t="s">
        <v>3480</v>
      </c>
      <c r="L96" s="134">
        <v>61869</v>
      </c>
      <c r="M96" s="141">
        <v>5.3961154667013213E-2</v>
      </c>
    </row>
    <row r="97" spans="1:13" hidden="1" x14ac:dyDescent="0.25">
      <c r="A97" s="138" t="s">
        <v>4963</v>
      </c>
      <c r="B97" s="139" t="s">
        <v>223</v>
      </c>
      <c r="C97" s="139" t="s">
        <v>27</v>
      </c>
      <c r="D97" s="139" t="s">
        <v>28</v>
      </c>
      <c r="E97" s="144">
        <v>520052</v>
      </c>
      <c r="F97" s="140">
        <v>6421883</v>
      </c>
      <c r="G97" s="140">
        <v>540</v>
      </c>
      <c r="H97" s="140">
        <v>0</v>
      </c>
      <c r="I97" s="140">
        <v>0</v>
      </c>
      <c r="J97" s="140">
        <v>6422423</v>
      </c>
      <c r="K97" s="139" t="s">
        <v>3481</v>
      </c>
      <c r="L97" s="134">
        <v>92092</v>
      </c>
      <c r="M97" s="141">
        <v>1.4547738498982122E-2</v>
      </c>
    </row>
    <row r="98" spans="1:13" hidden="1" x14ac:dyDescent="0.25">
      <c r="A98" s="138" t="s">
        <v>4965</v>
      </c>
      <c r="B98" s="139" t="s">
        <v>223</v>
      </c>
      <c r="C98" s="139" t="s">
        <v>47</v>
      </c>
      <c r="D98" s="139" t="s">
        <v>48</v>
      </c>
      <c r="E98" s="144">
        <v>140847</v>
      </c>
      <c r="F98" s="140">
        <v>1297441</v>
      </c>
      <c r="G98" s="140">
        <v>109</v>
      </c>
      <c r="H98" s="140">
        <v>0</v>
      </c>
      <c r="I98" s="140">
        <v>0</v>
      </c>
      <c r="J98" s="140">
        <v>1297550</v>
      </c>
      <c r="K98" s="139" t="s">
        <v>3482</v>
      </c>
      <c r="L98" s="134">
        <v>5029</v>
      </c>
      <c r="M98" s="141">
        <v>3.890845874070905E-3</v>
      </c>
    </row>
    <row r="99" spans="1:13" hidden="1" x14ac:dyDescent="0.25">
      <c r="A99" s="138" t="s">
        <v>4967</v>
      </c>
      <c r="B99" s="139" t="s">
        <v>223</v>
      </c>
      <c r="C99" s="139" t="s">
        <v>27</v>
      </c>
      <c r="D99" s="139" t="s">
        <v>28</v>
      </c>
      <c r="E99" s="144">
        <v>60447</v>
      </c>
      <c r="F99" s="140">
        <v>621680</v>
      </c>
      <c r="G99" s="140">
        <v>52</v>
      </c>
      <c r="H99" s="140">
        <v>0</v>
      </c>
      <c r="I99" s="140">
        <v>0</v>
      </c>
      <c r="J99" s="140">
        <v>621732</v>
      </c>
      <c r="K99" s="139" t="s">
        <v>3483</v>
      </c>
      <c r="L99" s="134">
        <v>-10044</v>
      </c>
      <c r="M99" s="141">
        <v>-1.5898039811578786E-2</v>
      </c>
    </row>
    <row r="100" spans="1:13" hidden="1" x14ac:dyDescent="0.25">
      <c r="A100" s="138" t="s">
        <v>4969</v>
      </c>
      <c r="B100" s="139" t="s">
        <v>223</v>
      </c>
      <c r="C100" s="139" t="s">
        <v>47</v>
      </c>
      <c r="D100" s="139" t="s">
        <v>48</v>
      </c>
      <c r="E100" s="144">
        <v>175393</v>
      </c>
      <c r="F100" s="140">
        <v>1873914</v>
      </c>
      <c r="G100" s="140">
        <v>158</v>
      </c>
      <c r="H100" s="140">
        <v>0</v>
      </c>
      <c r="I100" s="140">
        <v>0</v>
      </c>
      <c r="J100" s="140">
        <v>1874072</v>
      </c>
      <c r="K100" s="139" t="s">
        <v>3484</v>
      </c>
      <c r="L100" s="134">
        <v>-57551</v>
      </c>
      <c r="M100" s="141">
        <v>-2.9794116139640087E-2</v>
      </c>
    </row>
    <row r="101" spans="1:13" hidden="1" x14ac:dyDescent="0.25">
      <c r="A101" s="138" t="s">
        <v>4971</v>
      </c>
      <c r="B101" s="139" t="s">
        <v>223</v>
      </c>
      <c r="C101" s="139" t="s">
        <v>47</v>
      </c>
      <c r="D101" s="139" t="s">
        <v>48</v>
      </c>
      <c r="E101" s="144">
        <v>53231</v>
      </c>
      <c r="F101" s="140">
        <v>460325</v>
      </c>
      <c r="G101" s="140">
        <v>39</v>
      </c>
      <c r="H101" s="140">
        <v>0</v>
      </c>
      <c r="I101" s="140">
        <v>0</v>
      </c>
      <c r="J101" s="140">
        <v>460364</v>
      </c>
      <c r="K101" s="139" t="s">
        <v>3485</v>
      </c>
      <c r="L101" s="134">
        <v>-9579</v>
      </c>
      <c r="M101" s="141">
        <v>-2.0383323083863363E-2</v>
      </c>
    </row>
    <row r="102" spans="1:13" hidden="1" x14ac:dyDescent="0.25">
      <c r="A102" s="138" t="s">
        <v>4863</v>
      </c>
      <c r="B102" s="139" t="s">
        <v>223</v>
      </c>
      <c r="C102" s="139" t="s">
        <v>27</v>
      </c>
      <c r="D102" s="139" t="s">
        <v>28</v>
      </c>
      <c r="E102" s="144">
        <v>201020</v>
      </c>
      <c r="F102" s="140">
        <v>1633975</v>
      </c>
      <c r="G102" s="140">
        <v>137</v>
      </c>
      <c r="H102" s="140">
        <v>0</v>
      </c>
      <c r="I102" s="140">
        <v>0</v>
      </c>
      <c r="J102" s="140">
        <v>1634112</v>
      </c>
      <c r="K102" s="139" t="s">
        <v>3486</v>
      </c>
      <c r="L102" s="134">
        <v>-9493</v>
      </c>
      <c r="M102" s="141">
        <v>-5.7757186185245241E-3</v>
      </c>
    </row>
    <row r="103" spans="1:13" hidden="1" x14ac:dyDescent="0.25">
      <c r="A103" s="138" t="s">
        <v>4974</v>
      </c>
      <c r="B103" s="139" t="s">
        <v>223</v>
      </c>
      <c r="C103" s="139" t="s">
        <v>47</v>
      </c>
      <c r="D103" s="139" t="s">
        <v>48</v>
      </c>
      <c r="E103" s="144">
        <v>52009</v>
      </c>
      <c r="F103" s="140">
        <v>245481</v>
      </c>
      <c r="G103" s="140">
        <v>21</v>
      </c>
      <c r="H103" s="140">
        <v>0</v>
      </c>
      <c r="I103" s="140">
        <v>0</v>
      </c>
      <c r="J103" s="140">
        <v>245502</v>
      </c>
      <c r="K103" s="139" t="s">
        <v>3487</v>
      </c>
      <c r="L103" s="134">
        <v>-5966</v>
      </c>
      <c r="M103" s="141">
        <v>-2.3724688628374187E-2</v>
      </c>
    </row>
    <row r="104" spans="1:13" hidden="1" x14ac:dyDescent="0.25">
      <c r="A104" s="138" t="s">
        <v>4976</v>
      </c>
      <c r="B104" s="139" t="s">
        <v>223</v>
      </c>
      <c r="C104" s="139" t="s">
        <v>47</v>
      </c>
      <c r="D104" s="139" t="s">
        <v>48</v>
      </c>
      <c r="E104" s="144">
        <v>30944</v>
      </c>
      <c r="F104" s="140">
        <v>177179</v>
      </c>
      <c r="G104" s="140">
        <v>15</v>
      </c>
      <c r="H104" s="140">
        <v>0</v>
      </c>
      <c r="I104" s="140">
        <v>0</v>
      </c>
      <c r="J104" s="140">
        <v>177194</v>
      </c>
      <c r="K104" s="139" t="s">
        <v>3488</v>
      </c>
      <c r="L104" s="134">
        <v>20741</v>
      </c>
      <c r="M104" s="141">
        <v>0.13257016484183748</v>
      </c>
    </row>
    <row r="105" spans="1:13" hidden="1" x14ac:dyDescent="0.25">
      <c r="A105" s="138" t="s">
        <v>4977</v>
      </c>
      <c r="B105" s="139" t="s">
        <v>223</v>
      </c>
      <c r="C105" s="139" t="s">
        <v>27</v>
      </c>
      <c r="D105" s="139" t="s">
        <v>28</v>
      </c>
      <c r="E105" s="144">
        <v>55659</v>
      </c>
      <c r="F105" s="140">
        <v>556832</v>
      </c>
      <c r="G105" s="140">
        <v>47</v>
      </c>
      <c r="H105" s="140">
        <v>0</v>
      </c>
      <c r="I105" s="140">
        <v>0</v>
      </c>
      <c r="J105" s="140">
        <v>556879</v>
      </c>
      <c r="K105" s="139" t="s">
        <v>3489</v>
      </c>
      <c r="L105" s="134">
        <v>36524</v>
      </c>
      <c r="M105" s="141">
        <v>7.0190542994686314E-2</v>
      </c>
    </row>
    <row r="106" spans="1:13" hidden="1" x14ac:dyDescent="0.25">
      <c r="A106" s="138" t="s">
        <v>4979</v>
      </c>
      <c r="B106" s="139" t="s">
        <v>223</v>
      </c>
      <c r="C106" s="139" t="s">
        <v>47</v>
      </c>
      <c r="D106" s="139" t="s">
        <v>48</v>
      </c>
      <c r="E106" s="144">
        <v>88451</v>
      </c>
      <c r="F106" s="140">
        <v>1154904</v>
      </c>
      <c r="G106" s="140">
        <v>97</v>
      </c>
      <c r="H106" s="140">
        <v>0</v>
      </c>
      <c r="I106" s="140">
        <v>0</v>
      </c>
      <c r="J106" s="140">
        <v>1155001</v>
      </c>
      <c r="K106" s="139" t="s">
        <v>3490</v>
      </c>
      <c r="L106" s="134">
        <v>3425</v>
      </c>
      <c r="M106" s="141">
        <v>2.974184943069324E-3</v>
      </c>
    </row>
    <row r="107" spans="1:13" hidden="1" x14ac:dyDescent="0.25">
      <c r="A107" s="138" t="s">
        <v>4981</v>
      </c>
      <c r="B107" s="139" t="s">
        <v>223</v>
      </c>
      <c r="C107" s="139" t="s">
        <v>27</v>
      </c>
      <c r="D107" s="139" t="s">
        <v>28</v>
      </c>
      <c r="E107" s="144">
        <v>158289</v>
      </c>
      <c r="F107" s="140">
        <v>1374231</v>
      </c>
      <c r="G107" s="140">
        <v>116</v>
      </c>
      <c r="H107" s="140">
        <v>0</v>
      </c>
      <c r="I107" s="140">
        <v>-146000</v>
      </c>
      <c r="J107" s="140">
        <v>1228347</v>
      </c>
      <c r="K107" s="139" t="s">
        <v>3491</v>
      </c>
      <c r="L107" s="134">
        <v>-176655</v>
      </c>
      <c r="M107" s="141">
        <v>-0.12573291710616782</v>
      </c>
    </row>
    <row r="108" spans="1:13" hidden="1" x14ac:dyDescent="0.25">
      <c r="A108" s="138" t="s">
        <v>4983</v>
      </c>
      <c r="B108" s="139" t="s">
        <v>223</v>
      </c>
      <c r="C108" s="139" t="s">
        <v>47</v>
      </c>
      <c r="D108" s="139" t="s">
        <v>48</v>
      </c>
      <c r="E108" s="144">
        <v>83861</v>
      </c>
      <c r="F108" s="140">
        <v>758609</v>
      </c>
      <c r="G108" s="140">
        <v>64</v>
      </c>
      <c r="H108" s="140">
        <v>0</v>
      </c>
      <c r="I108" s="140">
        <v>0</v>
      </c>
      <c r="J108" s="140">
        <v>758673</v>
      </c>
      <c r="K108" s="139" t="s">
        <v>3492</v>
      </c>
      <c r="L108" s="134">
        <v>6428</v>
      </c>
      <c r="M108" s="141">
        <v>8.54508836881601E-3</v>
      </c>
    </row>
    <row r="109" spans="1:13" hidden="1" x14ac:dyDescent="0.25">
      <c r="A109" s="138" t="s">
        <v>4985</v>
      </c>
      <c r="B109" s="139" t="s">
        <v>223</v>
      </c>
      <c r="C109" s="139" t="s">
        <v>47</v>
      </c>
      <c r="D109" s="139" t="s">
        <v>48</v>
      </c>
      <c r="E109" s="144">
        <v>93295</v>
      </c>
      <c r="F109" s="140">
        <v>953176</v>
      </c>
      <c r="G109" s="140">
        <v>80</v>
      </c>
      <c r="H109" s="140">
        <v>0</v>
      </c>
      <c r="I109" s="140">
        <v>0</v>
      </c>
      <c r="J109" s="140">
        <v>953256</v>
      </c>
      <c r="K109" s="139" t="s">
        <v>3493</v>
      </c>
      <c r="L109" s="134">
        <v>-30765</v>
      </c>
      <c r="M109" s="141">
        <v>-3.1264576670619833E-2</v>
      </c>
    </row>
    <row r="110" spans="1:13" hidden="1" x14ac:dyDescent="0.25">
      <c r="A110" s="138" t="s">
        <v>4986</v>
      </c>
      <c r="B110" s="139" t="s">
        <v>223</v>
      </c>
      <c r="C110" s="139" t="s">
        <v>47</v>
      </c>
      <c r="D110" s="139" t="s">
        <v>48</v>
      </c>
      <c r="E110" s="144">
        <v>201899</v>
      </c>
      <c r="F110" s="140">
        <v>1033680</v>
      </c>
      <c r="G110" s="140">
        <v>87</v>
      </c>
      <c r="H110" s="140">
        <v>0</v>
      </c>
      <c r="I110" s="140">
        <v>0</v>
      </c>
      <c r="J110" s="140">
        <v>1033767</v>
      </c>
      <c r="K110" s="139" t="s">
        <v>3494</v>
      </c>
      <c r="L110" s="134">
        <v>38744</v>
      </c>
      <c r="M110" s="141">
        <v>3.8937793397740554E-2</v>
      </c>
    </row>
    <row r="111" spans="1:13" hidden="1" x14ac:dyDescent="0.25">
      <c r="A111" s="138" t="s">
        <v>4988</v>
      </c>
      <c r="B111" s="139" t="s">
        <v>223</v>
      </c>
      <c r="C111" s="139" t="s">
        <v>47</v>
      </c>
      <c r="D111" s="139" t="s">
        <v>48</v>
      </c>
      <c r="E111" s="144">
        <v>59430</v>
      </c>
      <c r="F111" s="140">
        <v>1228137</v>
      </c>
      <c r="G111" s="140">
        <v>103</v>
      </c>
      <c r="H111" s="140">
        <v>0</v>
      </c>
      <c r="I111" s="140">
        <v>0</v>
      </c>
      <c r="J111" s="140">
        <v>1228240</v>
      </c>
      <c r="K111" s="139" t="s">
        <v>3495</v>
      </c>
      <c r="L111" s="134">
        <v>-19088</v>
      </c>
      <c r="M111" s="141">
        <v>-1.5303111932065985E-2</v>
      </c>
    </row>
    <row r="112" spans="1:13" hidden="1" x14ac:dyDescent="0.25">
      <c r="A112" s="138" t="s">
        <v>4990</v>
      </c>
      <c r="B112" s="139" t="s">
        <v>223</v>
      </c>
      <c r="C112" s="139" t="s">
        <v>47</v>
      </c>
      <c r="D112" s="139" t="s">
        <v>48</v>
      </c>
      <c r="E112" s="144">
        <v>87533</v>
      </c>
      <c r="F112" s="140">
        <v>859295</v>
      </c>
      <c r="G112" s="140">
        <v>72</v>
      </c>
      <c r="H112" s="140">
        <v>0</v>
      </c>
      <c r="I112" s="140">
        <v>0</v>
      </c>
      <c r="J112" s="140">
        <v>859367</v>
      </c>
      <c r="K112" s="139" t="s">
        <v>3496</v>
      </c>
      <c r="L112" s="134">
        <v>914</v>
      </c>
      <c r="M112" s="141">
        <v>1.0647059303188411E-3</v>
      </c>
    </row>
    <row r="113" spans="1:13" hidden="1" x14ac:dyDescent="0.25">
      <c r="A113" s="138" t="s">
        <v>4992</v>
      </c>
      <c r="B113" s="139" t="s">
        <v>223</v>
      </c>
      <c r="C113" s="139" t="s">
        <v>47</v>
      </c>
      <c r="D113" s="139" t="s">
        <v>48</v>
      </c>
      <c r="E113" s="144">
        <v>111666</v>
      </c>
      <c r="F113" s="140">
        <v>1386626</v>
      </c>
      <c r="G113" s="140">
        <v>117</v>
      </c>
      <c r="H113" s="140">
        <v>0</v>
      </c>
      <c r="I113" s="140">
        <v>0</v>
      </c>
      <c r="J113" s="140">
        <v>1386743</v>
      </c>
      <c r="K113" s="139" t="s">
        <v>3497</v>
      </c>
      <c r="L113" s="134">
        <v>-37947</v>
      </c>
      <c r="M113" s="141">
        <v>-2.6635268023219087E-2</v>
      </c>
    </row>
    <row r="114" spans="1:13" hidden="1" x14ac:dyDescent="0.25">
      <c r="A114" s="138" t="s">
        <v>4994</v>
      </c>
      <c r="B114" s="139" t="s">
        <v>223</v>
      </c>
      <c r="C114" s="139" t="s">
        <v>27</v>
      </c>
      <c r="D114" s="139" t="s">
        <v>28</v>
      </c>
      <c r="E114" s="144">
        <v>256927</v>
      </c>
      <c r="F114" s="140">
        <v>1428465</v>
      </c>
      <c r="G114" s="140">
        <v>120</v>
      </c>
      <c r="H114" s="140">
        <v>0</v>
      </c>
      <c r="I114" s="140">
        <v>0</v>
      </c>
      <c r="J114" s="140">
        <v>1428585</v>
      </c>
      <c r="K114" s="139" t="s">
        <v>3498</v>
      </c>
      <c r="L114" s="134">
        <v>108018</v>
      </c>
      <c r="M114" s="141">
        <v>8.1796682788529473E-2</v>
      </c>
    </row>
    <row r="115" spans="1:13" hidden="1" x14ac:dyDescent="0.25">
      <c r="A115" s="138" t="s">
        <v>4998</v>
      </c>
      <c r="B115" s="139" t="s">
        <v>223</v>
      </c>
      <c r="C115" s="139" t="s">
        <v>47</v>
      </c>
      <c r="D115" s="139" t="s">
        <v>48</v>
      </c>
      <c r="E115" s="144">
        <v>65806</v>
      </c>
      <c r="F115" s="140">
        <v>289122</v>
      </c>
      <c r="G115" s="140">
        <v>24</v>
      </c>
      <c r="H115" s="140">
        <v>0</v>
      </c>
      <c r="I115" s="140">
        <v>0</v>
      </c>
      <c r="J115" s="140">
        <v>289146</v>
      </c>
      <c r="K115" s="139" t="s">
        <v>3499</v>
      </c>
      <c r="L115" s="134">
        <v>7730</v>
      </c>
      <c r="M115" s="141">
        <v>2.7468232083463627E-2</v>
      </c>
    </row>
    <row r="116" spans="1:13" hidden="1" x14ac:dyDescent="0.25">
      <c r="A116" s="138" t="s">
        <v>4999</v>
      </c>
      <c r="B116" s="139" t="s">
        <v>223</v>
      </c>
      <c r="C116" s="139" t="s">
        <v>47</v>
      </c>
      <c r="D116" s="139" t="s">
        <v>48</v>
      </c>
      <c r="E116" s="144">
        <v>62131</v>
      </c>
      <c r="F116" s="140">
        <v>732849</v>
      </c>
      <c r="G116" s="140">
        <v>62</v>
      </c>
      <c r="H116" s="140">
        <v>0</v>
      </c>
      <c r="I116" s="140">
        <v>0</v>
      </c>
      <c r="J116" s="140">
        <v>732911</v>
      </c>
      <c r="K116" s="139" t="s">
        <v>3500</v>
      </c>
      <c r="L116" s="134">
        <v>-28353</v>
      </c>
      <c r="M116" s="141">
        <v>-3.7244635238235353E-2</v>
      </c>
    </row>
    <row r="117" spans="1:13" hidden="1" x14ac:dyDescent="0.25">
      <c r="A117" s="138" t="s">
        <v>5001</v>
      </c>
      <c r="B117" s="139" t="s">
        <v>223</v>
      </c>
      <c r="C117" s="139" t="s">
        <v>47</v>
      </c>
      <c r="D117" s="139" t="s">
        <v>48</v>
      </c>
      <c r="E117" s="144">
        <v>82492</v>
      </c>
      <c r="F117" s="140">
        <v>416623</v>
      </c>
      <c r="G117" s="140">
        <v>35</v>
      </c>
      <c r="H117" s="140">
        <v>0</v>
      </c>
      <c r="I117" s="140">
        <v>0</v>
      </c>
      <c r="J117" s="140">
        <v>416658</v>
      </c>
      <c r="K117" s="139" t="s">
        <v>3501</v>
      </c>
      <c r="L117" s="134">
        <v>17583</v>
      </c>
      <c r="M117" s="141">
        <v>4.4059387333208043E-2</v>
      </c>
    </row>
    <row r="118" spans="1:13" hidden="1" x14ac:dyDescent="0.25">
      <c r="A118" s="138" t="s">
        <v>5002</v>
      </c>
      <c r="B118" s="139" t="s">
        <v>223</v>
      </c>
      <c r="C118" s="139" t="s">
        <v>47</v>
      </c>
      <c r="D118" s="139" t="s">
        <v>48</v>
      </c>
      <c r="E118" s="144">
        <v>61981</v>
      </c>
      <c r="F118" s="140">
        <v>468369</v>
      </c>
      <c r="G118" s="140">
        <v>39</v>
      </c>
      <c r="H118" s="140">
        <v>0</v>
      </c>
      <c r="I118" s="140">
        <v>0</v>
      </c>
      <c r="J118" s="140">
        <v>468408</v>
      </c>
      <c r="K118" s="139" t="s">
        <v>3502</v>
      </c>
      <c r="L118" s="134">
        <v>14073</v>
      </c>
      <c r="M118" s="141">
        <v>3.0974941397867214E-2</v>
      </c>
    </row>
    <row r="119" spans="1:13" hidden="1" x14ac:dyDescent="0.25">
      <c r="A119" s="138" t="s">
        <v>5004</v>
      </c>
      <c r="B119" s="139" t="s">
        <v>223</v>
      </c>
      <c r="C119" s="139" t="s">
        <v>47</v>
      </c>
      <c r="D119" s="139" t="s">
        <v>48</v>
      </c>
      <c r="E119" s="144">
        <v>81611</v>
      </c>
      <c r="F119" s="140">
        <v>510433</v>
      </c>
      <c r="G119" s="140">
        <v>43</v>
      </c>
      <c r="H119" s="140">
        <v>0</v>
      </c>
      <c r="I119" s="140">
        <v>0</v>
      </c>
      <c r="J119" s="140">
        <v>510476</v>
      </c>
      <c r="K119" s="139" t="s">
        <v>3503</v>
      </c>
      <c r="L119" s="134">
        <v>-18609</v>
      </c>
      <c r="M119" s="141">
        <v>-3.5172042299441486E-2</v>
      </c>
    </row>
    <row r="120" spans="1:13" hidden="1" x14ac:dyDescent="0.25">
      <c r="A120" s="138" t="s">
        <v>5006</v>
      </c>
      <c r="B120" s="139" t="s">
        <v>223</v>
      </c>
      <c r="C120" s="139" t="s">
        <v>47</v>
      </c>
      <c r="D120" s="139" t="s">
        <v>48</v>
      </c>
      <c r="E120" s="144">
        <v>60089</v>
      </c>
      <c r="F120" s="140">
        <v>355826</v>
      </c>
      <c r="G120" s="140">
        <v>30</v>
      </c>
      <c r="H120" s="140">
        <v>0</v>
      </c>
      <c r="I120" s="140">
        <v>0</v>
      </c>
      <c r="J120" s="140">
        <v>355856</v>
      </c>
      <c r="K120" s="139" t="s">
        <v>3504</v>
      </c>
      <c r="L120" s="134">
        <v>-4629</v>
      </c>
      <c r="M120" s="141">
        <v>-1.2841033607501006E-2</v>
      </c>
    </row>
    <row r="121" spans="1:13" hidden="1" x14ac:dyDescent="0.25">
      <c r="A121" s="138" t="s">
        <v>5008</v>
      </c>
      <c r="B121" s="139" t="s">
        <v>223</v>
      </c>
      <c r="C121" s="139" t="s">
        <v>47</v>
      </c>
      <c r="D121" s="139" t="s">
        <v>48</v>
      </c>
      <c r="E121" s="144">
        <v>161103</v>
      </c>
      <c r="F121" s="140">
        <v>1309507</v>
      </c>
      <c r="G121" s="140">
        <v>110</v>
      </c>
      <c r="H121" s="140">
        <v>0</v>
      </c>
      <c r="I121" s="140">
        <v>0</v>
      </c>
      <c r="J121" s="140">
        <v>1309617</v>
      </c>
      <c r="K121" s="139" t="s">
        <v>3505</v>
      </c>
      <c r="L121" s="134">
        <v>18036</v>
      </c>
      <c r="M121" s="141">
        <v>1.3964280985861515E-2</v>
      </c>
    </row>
    <row r="122" spans="1:13" hidden="1" x14ac:dyDescent="0.25">
      <c r="A122" s="138" t="s">
        <v>5010</v>
      </c>
      <c r="B122" s="139" t="s">
        <v>223</v>
      </c>
      <c r="C122" s="139" t="s">
        <v>47</v>
      </c>
      <c r="D122" s="139" t="s">
        <v>48</v>
      </c>
      <c r="E122" s="144">
        <v>88126</v>
      </c>
      <c r="F122" s="140">
        <v>393011</v>
      </c>
      <c r="G122" s="140">
        <v>33</v>
      </c>
      <c r="H122" s="140">
        <v>0</v>
      </c>
      <c r="I122" s="140">
        <v>0</v>
      </c>
      <c r="J122" s="140">
        <v>393044</v>
      </c>
      <c r="K122" s="139" t="s">
        <v>3506</v>
      </c>
      <c r="L122" s="134">
        <v>26330</v>
      </c>
      <c r="M122" s="141">
        <v>7.1799822204769936E-2</v>
      </c>
    </row>
    <row r="123" spans="1:13" hidden="1" x14ac:dyDescent="0.25">
      <c r="A123" s="138" t="s">
        <v>5012</v>
      </c>
      <c r="B123" s="139" t="s">
        <v>223</v>
      </c>
      <c r="C123" s="139" t="s">
        <v>27</v>
      </c>
      <c r="D123" s="139" t="s">
        <v>28</v>
      </c>
      <c r="E123" s="144">
        <v>64596</v>
      </c>
      <c r="F123" s="140">
        <v>633718</v>
      </c>
      <c r="G123" s="140">
        <v>53</v>
      </c>
      <c r="H123" s="140">
        <v>0</v>
      </c>
      <c r="I123" s="140">
        <v>0</v>
      </c>
      <c r="J123" s="140">
        <v>633771</v>
      </c>
      <c r="K123" s="139" t="s">
        <v>3507</v>
      </c>
      <c r="L123" s="134">
        <v>19812</v>
      </c>
      <c r="M123" s="141">
        <v>3.2269255764635747E-2</v>
      </c>
    </row>
    <row r="124" spans="1:13" hidden="1" x14ac:dyDescent="0.25">
      <c r="A124" s="138" t="s">
        <v>5014</v>
      </c>
      <c r="B124" s="139" t="s">
        <v>223</v>
      </c>
      <c r="C124" s="139" t="s">
        <v>47</v>
      </c>
      <c r="D124" s="139" t="s">
        <v>48</v>
      </c>
      <c r="E124" s="144">
        <v>44164</v>
      </c>
      <c r="F124" s="140">
        <v>427851</v>
      </c>
      <c r="G124" s="140">
        <v>36</v>
      </c>
      <c r="H124" s="140">
        <v>0</v>
      </c>
      <c r="I124" s="140">
        <v>0</v>
      </c>
      <c r="J124" s="140">
        <v>427887</v>
      </c>
      <c r="K124" s="139" t="s">
        <v>7063</v>
      </c>
      <c r="L124" s="134">
        <v>-17910</v>
      </c>
      <c r="M124" s="141">
        <v>-4.0175236710879615E-2</v>
      </c>
    </row>
    <row r="125" spans="1:13" hidden="1" x14ac:dyDescent="0.25">
      <c r="A125" s="138" t="s">
        <v>5016</v>
      </c>
      <c r="B125" s="139" t="s">
        <v>223</v>
      </c>
      <c r="C125" s="139" t="s">
        <v>27</v>
      </c>
      <c r="D125" s="139" t="s">
        <v>28</v>
      </c>
      <c r="E125" s="144">
        <v>474140</v>
      </c>
      <c r="F125" s="140">
        <v>5515744</v>
      </c>
      <c r="G125" s="140">
        <v>464</v>
      </c>
      <c r="H125" s="140">
        <v>0</v>
      </c>
      <c r="I125" s="140">
        <v>0</v>
      </c>
      <c r="J125" s="140">
        <v>5516208</v>
      </c>
      <c r="K125" s="139" t="s">
        <v>3508</v>
      </c>
      <c r="L125" s="134">
        <v>59724</v>
      </c>
      <c r="M125" s="141">
        <v>1.0945509965758169E-2</v>
      </c>
    </row>
    <row r="126" spans="1:13" hidden="1" x14ac:dyDescent="0.25">
      <c r="A126" s="138" t="s">
        <v>5018</v>
      </c>
      <c r="B126" s="139" t="s">
        <v>223</v>
      </c>
      <c r="C126" s="139" t="s">
        <v>27</v>
      </c>
      <c r="D126" s="139" t="s">
        <v>28</v>
      </c>
      <c r="E126" s="144">
        <v>3971883</v>
      </c>
      <c r="F126" s="140">
        <v>49412746</v>
      </c>
      <c r="G126" s="140">
        <v>4156</v>
      </c>
      <c r="H126" s="140">
        <v>0</v>
      </c>
      <c r="I126" s="140">
        <v>0</v>
      </c>
      <c r="J126" s="140">
        <v>49416902</v>
      </c>
      <c r="K126" s="139" t="s">
        <v>3509</v>
      </c>
      <c r="L126" s="134">
        <v>-327586</v>
      </c>
      <c r="M126" s="141">
        <v>-6.5853728356798048E-3</v>
      </c>
    </row>
    <row r="127" spans="1:13" hidden="1" x14ac:dyDescent="0.25">
      <c r="A127" s="138" t="s">
        <v>5020</v>
      </c>
      <c r="B127" s="139" t="s">
        <v>223</v>
      </c>
      <c r="C127" s="139" t="s">
        <v>47</v>
      </c>
      <c r="D127" s="139" t="s">
        <v>48</v>
      </c>
      <c r="E127" s="144">
        <v>71989</v>
      </c>
      <c r="F127" s="140">
        <v>1189897</v>
      </c>
      <c r="G127" s="140">
        <v>100</v>
      </c>
      <c r="H127" s="140">
        <v>0</v>
      </c>
      <c r="I127" s="140">
        <v>0</v>
      </c>
      <c r="J127" s="140">
        <v>1189997</v>
      </c>
      <c r="K127" s="139" t="s">
        <v>3510</v>
      </c>
      <c r="L127" s="134">
        <v>15242</v>
      </c>
      <c r="M127" s="141">
        <v>1.2974620239964929E-2</v>
      </c>
    </row>
    <row r="128" spans="1:13" hidden="1" x14ac:dyDescent="0.25">
      <c r="A128" s="138" t="s">
        <v>5022</v>
      </c>
      <c r="B128" s="139" t="s">
        <v>223</v>
      </c>
      <c r="C128" s="139" t="s">
        <v>27</v>
      </c>
      <c r="D128" s="139" t="s">
        <v>28</v>
      </c>
      <c r="E128" s="144">
        <v>64208</v>
      </c>
      <c r="F128" s="140">
        <v>795892</v>
      </c>
      <c r="G128" s="140">
        <v>67</v>
      </c>
      <c r="H128" s="140">
        <v>0</v>
      </c>
      <c r="I128" s="140">
        <v>0</v>
      </c>
      <c r="J128" s="140">
        <v>795959</v>
      </c>
      <c r="K128" s="139" t="s">
        <v>3511</v>
      </c>
      <c r="L128" s="134">
        <v>-38894</v>
      </c>
      <c r="M128" s="141">
        <v>-4.6587842410580067E-2</v>
      </c>
    </row>
    <row r="129" spans="1:13" hidden="1" x14ac:dyDescent="0.25">
      <c r="A129" s="138" t="s">
        <v>5024</v>
      </c>
      <c r="B129" s="139" t="s">
        <v>223</v>
      </c>
      <c r="C129" s="139" t="s">
        <v>47</v>
      </c>
      <c r="D129" s="139" t="s">
        <v>48</v>
      </c>
      <c r="E129" s="144">
        <v>87174</v>
      </c>
      <c r="F129" s="140">
        <v>474167</v>
      </c>
      <c r="G129" s="140">
        <v>40</v>
      </c>
      <c r="H129" s="140">
        <v>0</v>
      </c>
      <c r="I129" s="140">
        <v>0</v>
      </c>
      <c r="J129" s="140">
        <v>474207</v>
      </c>
      <c r="K129" s="139" t="s">
        <v>3512</v>
      </c>
      <c r="L129" s="134">
        <v>-8264</v>
      </c>
      <c r="M129" s="141">
        <v>-1.7128490624306953E-2</v>
      </c>
    </row>
    <row r="130" spans="1:13" hidden="1" x14ac:dyDescent="0.25">
      <c r="A130" s="138" t="s">
        <v>5025</v>
      </c>
      <c r="B130" s="139" t="s">
        <v>223</v>
      </c>
      <c r="C130" s="139" t="s">
        <v>27</v>
      </c>
      <c r="D130" s="139" t="s">
        <v>28</v>
      </c>
      <c r="E130" s="144">
        <v>82436</v>
      </c>
      <c r="F130" s="140">
        <v>977566</v>
      </c>
      <c r="G130" s="140">
        <v>82</v>
      </c>
      <c r="H130" s="140">
        <v>0</v>
      </c>
      <c r="I130" s="140">
        <v>0</v>
      </c>
      <c r="J130" s="140">
        <v>977648</v>
      </c>
      <c r="K130" s="139" t="s">
        <v>3513</v>
      </c>
      <c r="L130" s="134">
        <v>18033</v>
      </c>
      <c r="M130" s="141">
        <v>1.8791911339443423E-2</v>
      </c>
    </row>
    <row r="131" spans="1:13" hidden="1" x14ac:dyDescent="0.25">
      <c r="A131" s="138" t="s">
        <v>5027</v>
      </c>
      <c r="B131" s="139" t="s">
        <v>223</v>
      </c>
      <c r="C131" s="139" t="s">
        <v>27</v>
      </c>
      <c r="D131" s="139" t="s">
        <v>28</v>
      </c>
      <c r="E131" s="144">
        <v>77604</v>
      </c>
      <c r="F131" s="140">
        <v>449650</v>
      </c>
      <c r="G131" s="140">
        <v>38</v>
      </c>
      <c r="H131" s="140">
        <v>0</v>
      </c>
      <c r="I131" s="140">
        <v>0</v>
      </c>
      <c r="J131" s="140">
        <v>449688</v>
      </c>
      <c r="K131" s="139" t="s">
        <v>3514</v>
      </c>
      <c r="L131" s="134">
        <v>29324</v>
      </c>
      <c r="M131" s="141">
        <v>6.9758590174229959E-2</v>
      </c>
    </row>
    <row r="132" spans="1:13" hidden="1" x14ac:dyDescent="0.25">
      <c r="A132" s="138" t="s">
        <v>5029</v>
      </c>
      <c r="B132" s="139" t="s">
        <v>223</v>
      </c>
      <c r="C132" s="139" t="s">
        <v>47</v>
      </c>
      <c r="D132" s="139" t="s">
        <v>48</v>
      </c>
      <c r="E132" s="144">
        <v>97156</v>
      </c>
      <c r="F132" s="140">
        <v>389511</v>
      </c>
      <c r="G132" s="140">
        <v>33</v>
      </c>
      <c r="H132" s="140">
        <v>0</v>
      </c>
      <c r="I132" s="140">
        <v>0</v>
      </c>
      <c r="J132" s="140">
        <v>389544</v>
      </c>
      <c r="K132" s="139" t="s">
        <v>3515</v>
      </c>
      <c r="L132" s="134">
        <v>-11168</v>
      </c>
      <c r="M132" s="141">
        <v>-2.787039070454591E-2</v>
      </c>
    </row>
    <row r="133" spans="1:13" hidden="1" x14ac:dyDescent="0.25">
      <c r="A133" s="138" t="s">
        <v>5030</v>
      </c>
      <c r="B133" s="139" t="s">
        <v>223</v>
      </c>
      <c r="C133" s="139" t="s">
        <v>27</v>
      </c>
      <c r="D133" s="139" t="s">
        <v>28</v>
      </c>
      <c r="E133" s="144">
        <v>211266</v>
      </c>
      <c r="F133" s="140">
        <v>1827561</v>
      </c>
      <c r="G133" s="140">
        <v>154</v>
      </c>
      <c r="H133" s="140">
        <v>0</v>
      </c>
      <c r="I133" s="140">
        <v>0</v>
      </c>
      <c r="J133" s="140">
        <v>1827715</v>
      </c>
      <c r="K133" s="139" t="s">
        <v>3516</v>
      </c>
      <c r="L133" s="134">
        <v>-43613</v>
      </c>
      <c r="M133" s="141">
        <v>-2.3305908958771524E-2</v>
      </c>
    </row>
    <row r="134" spans="1:13" hidden="1" x14ac:dyDescent="0.25">
      <c r="A134" s="138" t="s">
        <v>5032</v>
      </c>
      <c r="B134" s="139" t="s">
        <v>223</v>
      </c>
      <c r="C134" s="139" t="s">
        <v>47</v>
      </c>
      <c r="D134" s="139" t="s">
        <v>48</v>
      </c>
      <c r="E134" s="144">
        <v>63921</v>
      </c>
      <c r="F134" s="140">
        <v>596955</v>
      </c>
      <c r="G134" s="140">
        <v>50</v>
      </c>
      <c r="H134" s="140">
        <v>0</v>
      </c>
      <c r="I134" s="140">
        <v>0</v>
      </c>
      <c r="J134" s="140">
        <v>597005</v>
      </c>
      <c r="K134" s="139" t="s">
        <v>3517</v>
      </c>
      <c r="L134" s="134">
        <v>-34659</v>
      </c>
      <c r="M134" s="141">
        <v>-5.4869360926061955E-2</v>
      </c>
    </row>
    <row r="135" spans="1:13" hidden="1" x14ac:dyDescent="0.25">
      <c r="A135" s="138" t="s">
        <v>5034</v>
      </c>
      <c r="B135" s="139" t="s">
        <v>223</v>
      </c>
      <c r="C135" s="139" t="s">
        <v>47</v>
      </c>
      <c r="D135" s="139" t="s">
        <v>48</v>
      </c>
      <c r="E135" s="144">
        <v>28338</v>
      </c>
      <c r="F135" s="140">
        <v>219402</v>
      </c>
      <c r="G135" s="140">
        <v>18</v>
      </c>
      <c r="H135" s="140">
        <v>0</v>
      </c>
      <c r="I135" s="140">
        <v>0</v>
      </c>
      <c r="J135" s="140">
        <v>219420</v>
      </c>
      <c r="K135" s="139" t="s">
        <v>3518</v>
      </c>
      <c r="L135" s="134">
        <v>3872</v>
      </c>
      <c r="M135" s="141">
        <v>1.7963516246961235E-2</v>
      </c>
    </row>
    <row r="136" spans="1:13" hidden="1" x14ac:dyDescent="0.25">
      <c r="A136" s="138" t="s">
        <v>5036</v>
      </c>
      <c r="B136" s="139" t="s">
        <v>223</v>
      </c>
      <c r="C136" s="139" t="s">
        <v>27</v>
      </c>
      <c r="D136" s="139" t="s">
        <v>28</v>
      </c>
      <c r="E136" s="144">
        <v>61468</v>
      </c>
      <c r="F136" s="140">
        <v>600937</v>
      </c>
      <c r="G136" s="140">
        <v>51</v>
      </c>
      <c r="H136" s="140">
        <v>0</v>
      </c>
      <c r="I136" s="140">
        <v>0</v>
      </c>
      <c r="J136" s="140">
        <v>600988</v>
      </c>
      <c r="K136" s="139" t="s">
        <v>3519</v>
      </c>
      <c r="L136" s="134">
        <v>8380</v>
      </c>
      <c r="M136" s="141">
        <v>1.4140882337059237E-2</v>
      </c>
    </row>
    <row r="137" spans="1:13" hidden="1" x14ac:dyDescent="0.25">
      <c r="A137" s="138" t="s">
        <v>5038</v>
      </c>
      <c r="B137" s="139" t="s">
        <v>223</v>
      </c>
      <c r="C137" s="139" t="s">
        <v>47</v>
      </c>
      <c r="D137" s="139" t="s">
        <v>48</v>
      </c>
      <c r="E137" s="144">
        <v>204198</v>
      </c>
      <c r="F137" s="140">
        <v>1940753</v>
      </c>
      <c r="G137" s="140">
        <v>163</v>
      </c>
      <c r="H137" s="140">
        <v>0</v>
      </c>
      <c r="I137" s="140">
        <v>0</v>
      </c>
      <c r="J137" s="140">
        <v>1940916</v>
      </c>
      <c r="K137" s="139" t="s">
        <v>3520</v>
      </c>
      <c r="L137" s="134">
        <v>8154</v>
      </c>
      <c r="M137" s="141">
        <v>4.2188329447702304E-3</v>
      </c>
    </row>
    <row r="138" spans="1:13" hidden="1" x14ac:dyDescent="0.25">
      <c r="A138" s="138" t="s">
        <v>5039</v>
      </c>
      <c r="B138" s="139" t="s">
        <v>223</v>
      </c>
      <c r="C138" s="139" t="s">
        <v>27</v>
      </c>
      <c r="D138" s="139" t="s">
        <v>28</v>
      </c>
      <c r="E138" s="144">
        <v>80435</v>
      </c>
      <c r="F138" s="140">
        <v>483491</v>
      </c>
      <c r="G138" s="140">
        <v>41</v>
      </c>
      <c r="H138" s="140">
        <v>0</v>
      </c>
      <c r="I138" s="140">
        <v>0</v>
      </c>
      <c r="J138" s="140">
        <v>483532</v>
      </c>
      <c r="K138" s="139" t="s">
        <v>3521</v>
      </c>
      <c r="L138" s="134">
        <v>-3295</v>
      </c>
      <c r="M138" s="141">
        <v>-6.7683181088970005E-3</v>
      </c>
    </row>
    <row r="139" spans="1:13" hidden="1" x14ac:dyDescent="0.25">
      <c r="A139" s="138" t="s">
        <v>5041</v>
      </c>
      <c r="B139" s="139" t="s">
        <v>223</v>
      </c>
      <c r="C139" s="139" t="s">
        <v>27</v>
      </c>
      <c r="D139" s="139" t="s">
        <v>28</v>
      </c>
      <c r="E139" s="144">
        <v>80434</v>
      </c>
      <c r="F139" s="140">
        <v>599692</v>
      </c>
      <c r="G139" s="140">
        <v>50</v>
      </c>
      <c r="H139" s="140">
        <v>0</v>
      </c>
      <c r="I139" s="140">
        <v>0</v>
      </c>
      <c r="J139" s="140">
        <v>599742</v>
      </c>
      <c r="K139" s="139" t="s">
        <v>3522</v>
      </c>
      <c r="L139" s="134">
        <v>-16721</v>
      </c>
      <c r="M139" s="141">
        <v>-2.7124093416798736E-2</v>
      </c>
    </row>
    <row r="140" spans="1:13" hidden="1" x14ac:dyDescent="0.25">
      <c r="A140" s="138" t="s">
        <v>5043</v>
      </c>
      <c r="B140" s="139" t="s">
        <v>223</v>
      </c>
      <c r="C140" s="139" t="s">
        <v>47</v>
      </c>
      <c r="D140" s="139" t="s">
        <v>48</v>
      </c>
      <c r="E140" s="144">
        <v>61060</v>
      </c>
      <c r="F140" s="140">
        <v>740999</v>
      </c>
      <c r="G140" s="140">
        <v>62</v>
      </c>
      <c r="H140" s="140">
        <v>0</v>
      </c>
      <c r="I140" s="140">
        <v>0</v>
      </c>
      <c r="J140" s="140">
        <v>741061</v>
      </c>
      <c r="K140" s="139" t="s">
        <v>3523</v>
      </c>
      <c r="L140" s="134">
        <v>-62649</v>
      </c>
      <c r="M140" s="141">
        <v>-7.794975799728758E-2</v>
      </c>
    </row>
    <row r="141" spans="1:13" hidden="1" x14ac:dyDescent="0.25">
      <c r="A141" s="138" t="s">
        <v>5045</v>
      </c>
      <c r="B141" s="139" t="s">
        <v>223</v>
      </c>
      <c r="C141" s="139" t="s">
        <v>27</v>
      </c>
      <c r="D141" s="139" t="s">
        <v>28</v>
      </c>
      <c r="E141" s="144">
        <v>87127</v>
      </c>
      <c r="F141" s="140">
        <v>319649</v>
      </c>
      <c r="G141" s="140">
        <v>27</v>
      </c>
      <c r="H141" s="140">
        <v>0</v>
      </c>
      <c r="I141" s="140">
        <v>0</v>
      </c>
      <c r="J141" s="140">
        <v>319676</v>
      </c>
      <c r="K141" s="139" t="s">
        <v>3524</v>
      </c>
      <c r="L141" s="134">
        <v>-40067</v>
      </c>
      <c r="M141" s="141">
        <v>-0.11137673283427335</v>
      </c>
    </row>
    <row r="142" spans="1:13" hidden="1" x14ac:dyDescent="0.25">
      <c r="A142" s="138" t="s">
        <v>5047</v>
      </c>
      <c r="B142" s="139" t="s">
        <v>223</v>
      </c>
      <c r="C142" s="139" t="s">
        <v>47</v>
      </c>
      <c r="D142" s="139" t="s">
        <v>48</v>
      </c>
      <c r="E142" s="144">
        <v>107140</v>
      </c>
      <c r="F142" s="140">
        <v>1117105</v>
      </c>
      <c r="G142" s="140">
        <v>94</v>
      </c>
      <c r="H142" s="140">
        <v>0</v>
      </c>
      <c r="I142" s="140">
        <v>0</v>
      </c>
      <c r="J142" s="140">
        <v>1117199</v>
      </c>
      <c r="K142" s="139" t="s">
        <v>3525</v>
      </c>
      <c r="L142" s="134">
        <v>-24260</v>
      </c>
      <c r="M142" s="141">
        <v>-2.1253501001788064E-2</v>
      </c>
    </row>
    <row r="143" spans="1:13" hidden="1" x14ac:dyDescent="0.25">
      <c r="A143" s="138" t="s">
        <v>5049</v>
      </c>
      <c r="B143" s="139" t="s">
        <v>223</v>
      </c>
      <c r="C143" s="139" t="s">
        <v>27</v>
      </c>
      <c r="D143" s="139" t="s">
        <v>28</v>
      </c>
      <c r="E143" s="144">
        <v>419267</v>
      </c>
      <c r="F143" s="140">
        <v>6981361</v>
      </c>
      <c r="G143" s="140">
        <v>587</v>
      </c>
      <c r="H143" s="140">
        <v>0</v>
      </c>
      <c r="I143" s="140">
        <v>0</v>
      </c>
      <c r="J143" s="140">
        <v>6981948</v>
      </c>
      <c r="K143" s="139" t="s">
        <v>3526</v>
      </c>
      <c r="L143" s="134">
        <v>-94850</v>
      </c>
      <c r="M143" s="141">
        <v>-1.3402954273952711E-2</v>
      </c>
    </row>
    <row r="144" spans="1:13" hidden="1" x14ac:dyDescent="0.25">
      <c r="A144" s="138" t="s">
        <v>5051</v>
      </c>
      <c r="B144" s="139" t="s">
        <v>223</v>
      </c>
      <c r="C144" s="139" t="s">
        <v>47</v>
      </c>
      <c r="D144" s="139" t="s">
        <v>48</v>
      </c>
      <c r="E144" s="144">
        <v>175691</v>
      </c>
      <c r="F144" s="140">
        <v>1223374</v>
      </c>
      <c r="G144" s="140">
        <v>103</v>
      </c>
      <c r="H144" s="140">
        <v>0</v>
      </c>
      <c r="I144" s="140">
        <v>0</v>
      </c>
      <c r="J144" s="140">
        <v>1223477</v>
      </c>
      <c r="K144" s="139" t="s">
        <v>3527</v>
      </c>
      <c r="L144" s="134">
        <v>11737</v>
      </c>
      <c r="M144" s="141">
        <v>9.6860712694142315E-3</v>
      </c>
    </row>
    <row r="145" spans="1:13" hidden="1" x14ac:dyDescent="0.25">
      <c r="A145" s="138" t="s">
        <v>5053</v>
      </c>
      <c r="B145" s="139" t="s">
        <v>223</v>
      </c>
      <c r="C145" s="139" t="s">
        <v>27</v>
      </c>
      <c r="D145" s="139" t="s">
        <v>28</v>
      </c>
      <c r="E145" s="144">
        <v>171214</v>
      </c>
      <c r="F145" s="140">
        <v>1733844</v>
      </c>
      <c r="G145" s="140">
        <v>146</v>
      </c>
      <c r="H145" s="140">
        <v>0</v>
      </c>
      <c r="I145" s="140">
        <v>0</v>
      </c>
      <c r="J145" s="140">
        <v>1733990</v>
      </c>
      <c r="K145" s="139" t="s">
        <v>3528</v>
      </c>
      <c r="L145" s="134">
        <v>-16903</v>
      </c>
      <c r="M145" s="141">
        <v>-9.6539308798424574E-3</v>
      </c>
    </row>
    <row r="146" spans="1:13" hidden="1" x14ac:dyDescent="0.25">
      <c r="A146" s="138" t="s">
        <v>5055</v>
      </c>
      <c r="B146" s="139" t="s">
        <v>223</v>
      </c>
      <c r="C146" s="139" t="s">
        <v>27</v>
      </c>
      <c r="D146" s="139" t="s">
        <v>28</v>
      </c>
      <c r="E146" s="144">
        <v>140992</v>
      </c>
      <c r="F146" s="140">
        <v>1144848</v>
      </c>
      <c r="G146" s="140">
        <v>96</v>
      </c>
      <c r="H146" s="140">
        <v>0</v>
      </c>
      <c r="I146" s="140">
        <v>0</v>
      </c>
      <c r="J146" s="140">
        <v>1144944</v>
      </c>
      <c r="K146" s="139" t="s">
        <v>3529</v>
      </c>
      <c r="L146" s="134">
        <v>-36770</v>
      </c>
      <c r="M146" s="141">
        <v>-3.111581990227754E-2</v>
      </c>
    </row>
    <row r="147" spans="1:13" hidden="1" x14ac:dyDescent="0.25">
      <c r="A147" s="138" t="s">
        <v>5057</v>
      </c>
      <c r="B147" s="139" t="s">
        <v>223</v>
      </c>
      <c r="C147" s="139" t="s">
        <v>27</v>
      </c>
      <c r="D147" s="139" t="s">
        <v>28</v>
      </c>
      <c r="E147" s="144">
        <v>207254</v>
      </c>
      <c r="F147" s="140">
        <v>2183146</v>
      </c>
      <c r="G147" s="140">
        <v>184</v>
      </c>
      <c r="H147" s="140">
        <v>0</v>
      </c>
      <c r="I147" s="140">
        <v>0</v>
      </c>
      <c r="J147" s="140">
        <v>2183330</v>
      </c>
      <c r="K147" s="139" t="s">
        <v>3530</v>
      </c>
      <c r="L147" s="134">
        <v>-17819</v>
      </c>
      <c r="M147" s="141">
        <v>-8.0953174910012912E-3</v>
      </c>
    </row>
    <row r="148" spans="1:13" hidden="1" x14ac:dyDescent="0.25">
      <c r="A148" s="138" t="s">
        <v>5059</v>
      </c>
      <c r="B148" s="139" t="s">
        <v>223</v>
      </c>
      <c r="C148" s="139" t="s">
        <v>47</v>
      </c>
      <c r="D148" s="139" t="s">
        <v>48</v>
      </c>
      <c r="E148" s="144">
        <v>158351</v>
      </c>
      <c r="F148" s="140">
        <v>1468205</v>
      </c>
      <c r="G148" s="140">
        <v>123</v>
      </c>
      <c r="H148" s="140">
        <v>0</v>
      </c>
      <c r="I148" s="140">
        <v>0</v>
      </c>
      <c r="J148" s="140">
        <v>1468328</v>
      </c>
      <c r="K148" s="139" t="s">
        <v>3531</v>
      </c>
      <c r="L148" s="134">
        <v>7229</v>
      </c>
      <c r="M148" s="141">
        <v>4.947645573640116E-3</v>
      </c>
    </row>
    <row r="149" spans="1:13" hidden="1" x14ac:dyDescent="0.25">
      <c r="A149" s="138" t="s">
        <v>5060</v>
      </c>
      <c r="B149" s="139" t="s">
        <v>223</v>
      </c>
      <c r="C149" s="139" t="s">
        <v>47</v>
      </c>
      <c r="D149" s="139" t="s">
        <v>48</v>
      </c>
      <c r="E149" s="144">
        <v>51869</v>
      </c>
      <c r="F149" s="140">
        <v>322840</v>
      </c>
      <c r="G149" s="140">
        <v>27</v>
      </c>
      <c r="H149" s="140">
        <v>0</v>
      </c>
      <c r="I149" s="140">
        <v>0</v>
      </c>
      <c r="J149" s="140">
        <v>322867</v>
      </c>
      <c r="K149" s="139" t="s">
        <v>3532</v>
      </c>
      <c r="L149" s="134">
        <v>28189</v>
      </c>
      <c r="M149" s="141">
        <v>9.566034790517107E-2</v>
      </c>
    </row>
    <row r="150" spans="1:13" hidden="1" x14ac:dyDescent="0.25">
      <c r="A150" s="138" t="s">
        <v>5062</v>
      </c>
      <c r="B150" s="139" t="s">
        <v>223</v>
      </c>
      <c r="C150" s="139" t="s">
        <v>47</v>
      </c>
      <c r="D150" s="139" t="s">
        <v>48</v>
      </c>
      <c r="E150" s="144">
        <v>47371</v>
      </c>
      <c r="F150" s="140">
        <v>362286</v>
      </c>
      <c r="G150" s="140">
        <v>30</v>
      </c>
      <c r="H150" s="140">
        <v>0</v>
      </c>
      <c r="I150" s="140">
        <v>0</v>
      </c>
      <c r="J150" s="140">
        <v>362316</v>
      </c>
      <c r="K150" s="139" t="s">
        <v>3533</v>
      </c>
      <c r="L150" s="134">
        <v>-25146</v>
      </c>
      <c r="M150" s="141">
        <v>-6.4899267541075001E-2</v>
      </c>
    </row>
    <row r="151" spans="1:13" hidden="1" x14ac:dyDescent="0.25">
      <c r="A151" s="138" t="s">
        <v>5064</v>
      </c>
      <c r="B151" s="139" t="s">
        <v>223</v>
      </c>
      <c r="C151" s="139" t="s">
        <v>27</v>
      </c>
      <c r="D151" s="139" t="s">
        <v>28</v>
      </c>
      <c r="E151" s="144">
        <v>66853</v>
      </c>
      <c r="F151" s="140">
        <v>436272</v>
      </c>
      <c r="G151" s="140">
        <v>37</v>
      </c>
      <c r="H151" s="140">
        <v>0</v>
      </c>
      <c r="I151" s="140">
        <v>0</v>
      </c>
      <c r="J151" s="140">
        <v>436309</v>
      </c>
      <c r="K151" s="139" t="s">
        <v>3534</v>
      </c>
      <c r="L151" s="134">
        <v>-4944</v>
      </c>
      <c r="M151" s="141">
        <v>-1.1204456400296428E-2</v>
      </c>
    </row>
    <row r="152" spans="1:13" hidden="1" x14ac:dyDescent="0.25">
      <c r="A152" s="138" t="s">
        <v>5066</v>
      </c>
      <c r="B152" s="139" t="s">
        <v>223</v>
      </c>
      <c r="C152" s="139" t="s">
        <v>47</v>
      </c>
      <c r="D152" s="139" t="s">
        <v>48</v>
      </c>
      <c r="E152" s="144">
        <v>26476</v>
      </c>
      <c r="F152" s="140">
        <v>176389</v>
      </c>
      <c r="G152" s="140">
        <v>15</v>
      </c>
      <c r="H152" s="140">
        <v>0</v>
      </c>
      <c r="I152" s="140">
        <v>0</v>
      </c>
      <c r="J152" s="140">
        <v>176404</v>
      </c>
      <c r="K152" s="139" t="s">
        <v>3535</v>
      </c>
      <c r="L152" s="134">
        <v>4109</v>
      </c>
      <c r="M152" s="141">
        <v>2.3848631707246291E-2</v>
      </c>
    </row>
    <row r="153" spans="1:13" hidden="1" x14ac:dyDescent="0.25">
      <c r="A153" s="138" t="s">
        <v>5067</v>
      </c>
      <c r="B153" s="139" t="s">
        <v>223</v>
      </c>
      <c r="C153" s="139" t="s">
        <v>47</v>
      </c>
      <c r="D153" s="139" t="s">
        <v>48</v>
      </c>
      <c r="E153" s="144">
        <v>55412</v>
      </c>
      <c r="F153" s="140">
        <v>825816</v>
      </c>
      <c r="G153" s="140">
        <v>69</v>
      </c>
      <c r="H153" s="140">
        <v>0</v>
      </c>
      <c r="I153" s="140">
        <v>0</v>
      </c>
      <c r="J153" s="140">
        <v>825885</v>
      </c>
      <c r="K153" s="139" t="s">
        <v>3536</v>
      </c>
      <c r="L153" s="134">
        <v>18794</v>
      </c>
      <c r="M153" s="141">
        <v>2.3286097850180463E-2</v>
      </c>
    </row>
    <row r="154" spans="1:13" hidden="1" x14ac:dyDescent="0.25">
      <c r="A154" s="138" t="s">
        <v>5069</v>
      </c>
      <c r="B154" s="139" t="s">
        <v>223</v>
      </c>
      <c r="C154" s="139" t="s">
        <v>27</v>
      </c>
      <c r="D154" s="139" t="s">
        <v>28</v>
      </c>
      <c r="E154" s="144">
        <v>142250</v>
      </c>
      <c r="F154" s="140">
        <v>1764106</v>
      </c>
      <c r="G154" s="140">
        <v>148</v>
      </c>
      <c r="H154" s="140">
        <v>0</v>
      </c>
      <c r="I154" s="140">
        <v>0</v>
      </c>
      <c r="J154" s="140">
        <v>1764254</v>
      </c>
      <c r="K154" s="139" t="s">
        <v>3537</v>
      </c>
      <c r="L154" s="134">
        <v>-29834</v>
      </c>
      <c r="M154" s="141">
        <v>-1.662906167367487E-2</v>
      </c>
    </row>
    <row r="155" spans="1:13" hidden="1" x14ac:dyDescent="0.25">
      <c r="A155" s="138" t="s">
        <v>5071</v>
      </c>
      <c r="B155" s="139" t="s">
        <v>223</v>
      </c>
      <c r="C155" s="139" t="s">
        <v>47</v>
      </c>
      <c r="D155" s="139" t="s">
        <v>48</v>
      </c>
      <c r="E155" s="144">
        <v>74971</v>
      </c>
      <c r="F155" s="140">
        <v>879216</v>
      </c>
      <c r="G155" s="140">
        <v>74</v>
      </c>
      <c r="H155" s="140">
        <v>0</v>
      </c>
      <c r="I155" s="140">
        <v>0</v>
      </c>
      <c r="J155" s="140">
        <v>879290</v>
      </c>
      <c r="K155" s="139" t="s">
        <v>3538</v>
      </c>
      <c r="L155" s="134">
        <v>34668</v>
      </c>
      <c r="M155" s="141">
        <v>4.1045580153015196E-2</v>
      </c>
    </row>
    <row r="156" spans="1:13" hidden="1" x14ac:dyDescent="0.25">
      <c r="A156" s="138" t="s">
        <v>5073</v>
      </c>
      <c r="B156" s="139" t="s">
        <v>223</v>
      </c>
      <c r="C156" s="139" t="s">
        <v>47</v>
      </c>
      <c r="D156" s="139" t="s">
        <v>48</v>
      </c>
      <c r="E156" s="144">
        <v>60438</v>
      </c>
      <c r="F156" s="140">
        <v>347436</v>
      </c>
      <c r="G156" s="140">
        <v>29</v>
      </c>
      <c r="H156" s="140">
        <v>0</v>
      </c>
      <c r="I156" s="140">
        <v>0</v>
      </c>
      <c r="J156" s="140">
        <v>347465</v>
      </c>
      <c r="K156" s="139" t="s">
        <v>3539</v>
      </c>
      <c r="L156" s="134">
        <v>3254</v>
      </c>
      <c r="M156" s="141">
        <v>9.4535038101629526E-3</v>
      </c>
    </row>
    <row r="157" spans="1:13" hidden="1" x14ac:dyDescent="0.25">
      <c r="A157" s="138" t="s">
        <v>5075</v>
      </c>
      <c r="B157" s="139" t="s">
        <v>223</v>
      </c>
      <c r="C157" s="139" t="s">
        <v>47</v>
      </c>
      <c r="D157" s="139" t="s">
        <v>48</v>
      </c>
      <c r="E157" s="144">
        <v>64218</v>
      </c>
      <c r="F157" s="140">
        <v>638821</v>
      </c>
      <c r="G157" s="140">
        <v>54</v>
      </c>
      <c r="H157" s="140">
        <v>0</v>
      </c>
      <c r="I157" s="140">
        <v>0</v>
      </c>
      <c r="J157" s="140">
        <v>638875</v>
      </c>
      <c r="K157" s="139" t="s">
        <v>3540</v>
      </c>
      <c r="L157" s="134">
        <v>28856</v>
      </c>
      <c r="M157" s="141">
        <v>4.7303444646806081E-2</v>
      </c>
    </row>
    <row r="158" spans="1:13" hidden="1" x14ac:dyDescent="0.25">
      <c r="A158" s="138" t="s">
        <v>5077</v>
      </c>
      <c r="B158" s="139" t="s">
        <v>223</v>
      </c>
      <c r="C158" s="139" t="s">
        <v>47</v>
      </c>
      <c r="D158" s="139" t="s">
        <v>48</v>
      </c>
      <c r="E158" s="144">
        <v>69424</v>
      </c>
      <c r="F158" s="140">
        <v>598698</v>
      </c>
      <c r="G158" s="140">
        <v>50</v>
      </c>
      <c r="H158" s="140">
        <v>0</v>
      </c>
      <c r="I158" s="140">
        <v>0</v>
      </c>
      <c r="J158" s="140">
        <v>598748</v>
      </c>
      <c r="K158" s="139" t="s">
        <v>3541</v>
      </c>
      <c r="L158" s="134">
        <v>24676</v>
      </c>
      <c r="M158" s="141">
        <v>4.2984155297593335E-2</v>
      </c>
    </row>
    <row r="159" spans="1:13" hidden="1" x14ac:dyDescent="0.25">
      <c r="A159" s="138" t="s">
        <v>4720</v>
      </c>
      <c r="B159" s="139" t="s">
        <v>223</v>
      </c>
      <c r="C159" s="139" t="s">
        <v>47</v>
      </c>
      <c r="D159" s="139" t="s">
        <v>48</v>
      </c>
      <c r="E159" s="144">
        <v>52495</v>
      </c>
      <c r="F159" s="140">
        <v>404758</v>
      </c>
      <c r="G159" s="140">
        <v>34</v>
      </c>
      <c r="H159" s="140">
        <v>0</v>
      </c>
      <c r="I159" s="140">
        <v>0</v>
      </c>
      <c r="J159" s="140">
        <v>404792</v>
      </c>
      <c r="K159" s="139" t="s">
        <v>7064</v>
      </c>
      <c r="L159" s="134">
        <v>-15878</v>
      </c>
      <c r="M159" s="141">
        <v>-3.7744550360139774E-2</v>
      </c>
    </row>
    <row r="160" spans="1:13" hidden="1" x14ac:dyDescent="0.25">
      <c r="A160" s="138" t="s">
        <v>5080</v>
      </c>
      <c r="B160" s="139" t="s">
        <v>223</v>
      </c>
      <c r="C160" s="139" t="s">
        <v>27</v>
      </c>
      <c r="D160" s="139" t="s">
        <v>28</v>
      </c>
      <c r="E160" s="144">
        <v>79510</v>
      </c>
      <c r="F160" s="140">
        <v>284739</v>
      </c>
      <c r="G160" s="140">
        <v>24</v>
      </c>
      <c r="H160" s="140">
        <v>0</v>
      </c>
      <c r="I160" s="140">
        <v>0</v>
      </c>
      <c r="J160" s="140">
        <v>284763</v>
      </c>
      <c r="K160" s="139" t="s">
        <v>3542</v>
      </c>
      <c r="L160" s="134">
        <v>12066</v>
      </c>
      <c r="M160" s="141">
        <v>4.4246911407166196E-2</v>
      </c>
    </row>
    <row r="161" spans="1:13" hidden="1" x14ac:dyDescent="0.25">
      <c r="A161" s="138" t="s">
        <v>5082</v>
      </c>
      <c r="B161" s="139" t="s">
        <v>223</v>
      </c>
      <c r="C161" s="139" t="s">
        <v>47</v>
      </c>
      <c r="D161" s="139" t="s">
        <v>48</v>
      </c>
      <c r="E161" s="144">
        <v>153266</v>
      </c>
      <c r="F161" s="140">
        <v>2013566</v>
      </c>
      <c r="G161" s="140">
        <v>169</v>
      </c>
      <c r="H161" s="140">
        <v>0</v>
      </c>
      <c r="I161" s="140">
        <v>0</v>
      </c>
      <c r="J161" s="140">
        <v>2013735</v>
      </c>
      <c r="K161" s="139" t="s">
        <v>3543</v>
      </c>
      <c r="L161" s="134">
        <v>31659</v>
      </c>
      <c r="M161" s="141">
        <v>1.5972646861169802E-2</v>
      </c>
    </row>
    <row r="162" spans="1:13" hidden="1" x14ac:dyDescent="0.25">
      <c r="A162" s="138" t="s">
        <v>5084</v>
      </c>
      <c r="B162" s="139" t="s">
        <v>223</v>
      </c>
      <c r="C162" s="139" t="s">
        <v>27</v>
      </c>
      <c r="D162" s="139" t="s">
        <v>28</v>
      </c>
      <c r="E162" s="144">
        <v>56058</v>
      </c>
      <c r="F162" s="140">
        <v>645946</v>
      </c>
      <c r="G162" s="140">
        <v>54</v>
      </c>
      <c r="H162" s="140">
        <v>0</v>
      </c>
      <c r="I162" s="140">
        <v>0</v>
      </c>
      <c r="J162" s="140">
        <v>646000</v>
      </c>
      <c r="K162" s="139" t="s">
        <v>3544</v>
      </c>
      <c r="L162" s="134">
        <v>11609</v>
      </c>
      <c r="M162" s="141">
        <v>1.8299439935308037E-2</v>
      </c>
    </row>
    <row r="163" spans="1:13" hidden="1" x14ac:dyDescent="0.25">
      <c r="A163" s="138" t="s">
        <v>5086</v>
      </c>
      <c r="B163" s="139" t="s">
        <v>223</v>
      </c>
      <c r="C163" s="139" t="s">
        <v>27</v>
      </c>
      <c r="D163" s="139" t="s">
        <v>28</v>
      </c>
      <c r="E163" s="144">
        <v>71017</v>
      </c>
      <c r="F163" s="140">
        <v>537795</v>
      </c>
      <c r="G163" s="140">
        <v>45</v>
      </c>
      <c r="H163" s="140">
        <v>0</v>
      </c>
      <c r="I163" s="140">
        <v>0</v>
      </c>
      <c r="J163" s="140">
        <v>537840</v>
      </c>
      <c r="K163" s="139" t="s">
        <v>3545</v>
      </c>
      <c r="L163" s="134">
        <v>-21529</v>
      </c>
      <c r="M163" s="141">
        <v>-3.8488010597655574E-2</v>
      </c>
    </row>
    <row r="164" spans="1:13" hidden="1" x14ac:dyDescent="0.25">
      <c r="A164" s="138" t="s">
        <v>5087</v>
      </c>
      <c r="B164" s="139" t="s">
        <v>223</v>
      </c>
      <c r="C164" s="139" t="s">
        <v>47</v>
      </c>
      <c r="D164" s="139" t="s">
        <v>48</v>
      </c>
      <c r="E164" s="144">
        <v>175236</v>
      </c>
      <c r="F164" s="140">
        <v>848957</v>
      </c>
      <c r="G164" s="140">
        <v>71</v>
      </c>
      <c r="H164" s="140">
        <v>0</v>
      </c>
      <c r="I164" s="140">
        <v>0</v>
      </c>
      <c r="J164" s="140">
        <v>849028</v>
      </c>
      <c r="K164" s="139" t="s">
        <v>3546</v>
      </c>
      <c r="L164" s="134">
        <v>31810</v>
      </c>
      <c r="M164" s="141">
        <v>3.8924742235242005E-2</v>
      </c>
    </row>
    <row r="165" spans="1:13" hidden="1" x14ac:dyDescent="0.25">
      <c r="A165" s="138" t="s">
        <v>5088</v>
      </c>
      <c r="B165" s="139" t="s">
        <v>223</v>
      </c>
      <c r="C165" s="139" t="s">
        <v>47</v>
      </c>
      <c r="D165" s="139" t="s">
        <v>48</v>
      </c>
      <c r="E165" s="144">
        <v>49324</v>
      </c>
      <c r="F165" s="140">
        <v>191090</v>
      </c>
      <c r="G165" s="140">
        <v>16</v>
      </c>
      <c r="H165" s="140">
        <v>0</v>
      </c>
      <c r="I165" s="140">
        <v>0</v>
      </c>
      <c r="J165" s="140">
        <v>191106</v>
      </c>
      <c r="K165" s="139" t="s">
        <v>3547</v>
      </c>
      <c r="L165" s="134">
        <v>-6020</v>
      </c>
      <c r="M165" s="141">
        <v>-3.0538843176445521E-2</v>
      </c>
    </row>
    <row r="166" spans="1:13" hidden="1" x14ac:dyDescent="0.25">
      <c r="A166" s="138" t="s">
        <v>5089</v>
      </c>
      <c r="B166" s="139" t="s">
        <v>223</v>
      </c>
      <c r="C166" s="139" t="s">
        <v>27</v>
      </c>
      <c r="D166" s="139" t="s">
        <v>28</v>
      </c>
      <c r="E166" s="144">
        <v>91582</v>
      </c>
      <c r="F166" s="140">
        <v>634752</v>
      </c>
      <c r="G166" s="140">
        <v>53</v>
      </c>
      <c r="H166" s="140">
        <v>0</v>
      </c>
      <c r="I166" s="140">
        <v>0</v>
      </c>
      <c r="J166" s="140">
        <v>634805</v>
      </c>
      <c r="K166" s="139" t="s">
        <v>3548</v>
      </c>
      <c r="L166" s="134">
        <v>-32614</v>
      </c>
      <c r="M166" s="141">
        <v>-4.8865854882764799E-2</v>
      </c>
    </row>
    <row r="167" spans="1:13" hidden="1" x14ac:dyDescent="0.25">
      <c r="A167" s="138" t="s">
        <v>5091</v>
      </c>
      <c r="B167" s="139" t="s">
        <v>223</v>
      </c>
      <c r="C167" s="139" t="s">
        <v>47</v>
      </c>
      <c r="D167" s="139" t="s">
        <v>48</v>
      </c>
      <c r="E167" s="144">
        <v>68166</v>
      </c>
      <c r="F167" s="140">
        <v>246560</v>
      </c>
      <c r="G167" s="140">
        <v>21</v>
      </c>
      <c r="H167" s="140">
        <v>0</v>
      </c>
      <c r="I167" s="140">
        <v>0</v>
      </c>
      <c r="J167" s="140">
        <v>246581</v>
      </c>
      <c r="K167" s="139" t="s">
        <v>3550</v>
      </c>
      <c r="L167" s="134">
        <v>-5952</v>
      </c>
      <c r="M167" s="141">
        <v>-2.35691968970392E-2</v>
      </c>
    </row>
    <row r="168" spans="1:13" hidden="1" x14ac:dyDescent="0.25">
      <c r="A168" s="138" t="s">
        <v>5093</v>
      </c>
      <c r="B168" s="139" t="s">
        <v>223</v>
      </c>
      <c r="C168" s="139" t="s">
        <v>27</v>
      </c>
      <c r="D168" s="139" t="s">
        <v>28</v>
      </c>
      <c r="E168" s="144">
        <v>85288</v>
      </c>
      <c r="F168" s="140">
        <v>655303</v>
      </c>
      <c r="G168" s="140">
        <v>55</v>
      </c>
      <c r="H168" s="140">
        <v>0</v>
      </c>
      <c r="I168" s="140">
        <v>0</v>
      </c>
      <c r="J168" s="140">
        <v>655358</v>
      </c>
      <c r="K168" s="139" t="s">
        <v>3551</v>
      </c>
      <c r="L168" s="134">
        <v>-23539</v>
      </c>
      <c r="M168" s="141">
        <v>-3.467241717079321E-2</v>
      </c>
    </row>
    <row r="169" spans="1:13" hidden="1" x14ac:dyDescent="0.25">
      <c r="A169" s="138" t="s">
        <v>5095</v>
      </c>
      <c r="B169" s="139" t="s">
        <v>223</v>
      </c>
      <c r="C169" s="139" t="s">
        <v>47</v>
      </c>
      <c r="D169" s="139" t="s">
        <v>48</v>
      </c>
      <c r="E169" s="144">
        <v>103132</v>
      </c>
      <c r="F169" s="140">
        <v>1126573</v>
      </c>
      <c r="G169" s="140">
        <v>95</v>
      </c>
      <c r="H169" s="140">
        <v>0</v>
      </c>
      <c r="I169" s="140">
        <v>0</v>
      </c>
      <c r="J169" s="140">
        <v>1126668</v>
      </c>
      <c r="K169" s="139" t="s">
        <v>3552</v>
      </c>
      <c r="L169" s="134">
        <v>37859</v>
      </c>
      <c r="M169" s="141">
        <v>3.4771020445275524E-2</v>
      </c>
    </row>
    <row r="170" spans="1:13" hidden="1" x14ac:dyDescent="0.25">
      <c r="A170" s="138" t="s">
        <v>5097</v>
      </c>
      <c r="B170" s="139" t="s">
        <v>223</v>
      </c>
      <c r="C170" s="139" t="s">
        <v>27</v>
      </c>
      <c r="D170" s="139" t="s">
        <v>28</v>
      </c>
      <c r="E170" s="144">
        <v>322424</v>
      </c>
      <c r="F170" s="140">
        <v>3057017</v>
      </c>
      <c r="G170" s="140">
        <v>257</v>
      </c>
      <c r="H170" s="140">
        <v>0</v>
      </c>
      <c r="I170" s="140">
        <v>0</v>
      </c>
      <c r="J170" s="140">
        <v>3057274</v>
      </c>
      <c r="K170" s="139" t="s">
        <v>3554</v>
      </c>
      <c r="L170" s="134">
        <v>-11431</v>
      </c>
      <c r="M170" s="141">
        <v>-3.725024073672771E-3</v>
      </c>
    </row>
    <row r="171" spans="1:13" hidden="1" x14ac:dyDescent="0.25">
      <c r="A171" s="138" t="s">
        <v>5099</v>
      </c>
      <c r="B171" s="139" t="s">
        <v>223</v>
      </c>
      <c r="C171" s="139" t="s">
        <v>47</v>
      </c>
      <c r="D171" s="139" t="s">
        <v>48</v>
      </c>
      <c r="E171" s="144">
        <v>61213</v>
      </c>
      <c r="F171" s="140">
        <v>253737</v>
      </c>
      <c r="G171" s="140">
        <v>21</v>
      </c>
      <c r="H171" s="140">
        <v>0</v>
      </c>
      <c r="I171" s="140">
        <v>0</v>
      </c>
      <c r="J171" s="140">
        <v>253758</v>
      </c>
      <c r="K171" s="139" t="s">
        <v>3555</v>
      </c>
      <c r="L171" s="134">
        <v>-402</v>
      </c>
      <c r="M171" s="141">
        <v>-1.5816808309726156E-3</v>
      </c>
    </row>
    <row r="172" spans="1:13" hidden="1" x14ac:dyDescent="0.25">
      <c r="A172" s="138" t="s">
        <v>5101</v>
      </c>
      <c r="B172" s="139" t="s">
        <v>223</v>
      </c>
      <c r="C172" s="139" t="s">
        <v>47</v>
      </c>
      <c r="D172" s="139" t="s">
        <v>48</v>
      </c>
      <c r="E172" s="144">
        <v>54908</v>
      </c>
      <c r="F172" s="140">
        <v>646859</v>
      </c>
      <c r="G172" s="140">
        <v>54</v>
      </c>
      <c r="H172" s="140">
        <v>0</v>
      </c>
      <c r="I172" s="140">
        <v>0</v>
      </c>
      <c r="J172" s="140">
        <v>646913</v>
      </c>
      <c r="K172" s="139" t="s">
        <v>3556</v>
      </c>
      <c r="L172" s="134">
        <v>15904</v>
      </c>
      <c r="M172" s="141">
        <v>2.520407791331027E-2</v>
      </c>
    </row>
    <row r="173" spans="1:13" hidden="1" x14ac:dyDescent="0.25">
      <c r="A173" s="138" t="s">
        <v>5103</v>
      </c>
      <c r="B173" s="139" t="s">
        <v>223</v>
      </c>
      <c r="C173" s="139" t="s">
        <v>27</v>
      </c>
      <c r="D173" s="139" t="s">
        <v>28</v>
      </c>
      <c r="E173" s="144">
        <v>130269</v>
      </c>
      <c r="F173" s="140">
        <v>590563</v>
      </c>
      <c r="G173" s="140">
        <v>50</v>
      </c>
      <c r="H173" s="140">
        <v>0</v>
      </c>
      <c r="I173" s="140">
        <v>0</v>
      </c>
      <c r="J173" s="140">
        <v>590613</v>
      </c>
      <c r="K173" s="139" t="s">
        <v>3557</v>
      </c>
      <c r="L173" s="134">
        <v>3565</v>
      </c>
      <c r="M173" s="141">
        <v>6.0727572532399392E-3</v>
      </c>
    </row>
    <row r="174" spans="1:13" hidden="1" x14ac:dyDescent="0.25">
      <c r="A174" s="138" t="s">
        <v>5105</v>
      </c>
      <c r="B174" s="139" t="s">
        <v>223</v>
      </c>
      <c r="C174" s="139" t="s">
        <v>27</v>
      </c>
      <c r="D174" s="139" t="s">
        <v>28</v>
      </c>
      <c r="E174" s="144">
        <v>490712</v>
      </c>
      <c r="F174" s="140">
        <v>4442069</v>
      </c>
      <c r="G174" s="140">
        <v>374</v>
      </c>
      <c r="H174" s="140">
        <v>0</v>
      </c>
      <c r="I174" s="140">
        <v>0</v>
      </c>
      <c r="J174" s="140">
        <v>4442443</v>
      </c>
      <c r="K174" s="139" t="s">
        <v>3558</v>
      </c>
      <c r="L174" s="134">
        <v>22320</v>
      </c>
      <c r="M174" s="141">
        <v>5.0496332341882794E-3</v>
      </c>
    </row>
    <row r="175" spans="1:13" hidden="1" x14ac:dyDescent="0.25">
      <c r="A175" s="138" t="s">
        <v>5107</v>
      </c>
      <c r="B175" s="139" t="s">
        <v>223</v>
      </c>
      <c r="C175" s="139" t="s">
        <v>27</v>
      </c>
      <c r="D175" s="139" t="s">
        <v>28</v>
      </c>
      <c r="E175" s="144">
        <v>157380</v>
      </c>
      <c r="F175" s="140">
        <v>1897479</v>
      </c>
      <c r="G175" s="140">
        <v>160</v>
      </c>
      <c r="H175" s="140">
        <v>0</v>
      </c>
      <c r="I175" s="140">
        <v>0</v>
      </c>
      <c r="J175" s="140">
        <v>1897639</v>
      </c>
      <c r="K175" s="139" t="s">
        <v>3559</v>
      </c>
      <c r="L175" s="134">
        <v>-25990</v>
      </c>
      <c r="M175" s="141">
        <v>-1.3510921284717583E-2</v>
      </c>
    </row>
    <row r="176" spans="1:13" hidden="1" x14ac:dyDescent="0.25">
      <c r="A176" s="138" t="s">
        <v>5109</v>
      </c>
      <c r="B176" s="139" t="s">
        <v>223</v>
      </c>
      <c r="C176" s="139" t="s">
        <v>27</v>
      </c>
      <c r="D176" s="139" t="s">
        <v>28</v>
      </c>
      <c r="E176" s="144">
        <v>216108</v>
      </c>
      <c r="F176" s="140">
        <v>3056832</v>
      </c>
      <c r="G176" s="140">
        <v>257</v>
      </c>
      <c r="H176" s="140">
        <v>0</v>
      </c>
      <c r="I176" s="140">
        <v>0</v>
      </c>
      <c r="J176" s="140">
        <v>3057089</v>
      </c>
      <c r="K176" s="139" t="s">
        <v>3560</v>
      </c>
      <c r="L176" s="134">
        <v>-91436</v>
      </c>
      <c r="M176" s="141">
        <v>-2.904090010401696E-2</v>
      </c>
    </row>
    <row r="177" spans="1:13" hidden="1" x14ac:dyDescent="0.25">
      <c r="A177" s="138" t="s">
        <v>5111</v>
      </c>
      <c r="B177" s="139" t="s">
        <v>223</v>
      </c>
      <c r="C177" s="139" t="s">
        <v>47</v>
      </c>
      <c r="D177" s="139" t="s">
        <v>48</v>
      </c>
      <c r="E177" s="144">
        <v>65526</v>
      </c>
      <c r="F177" s="140">
        <v>356261</v>
      </c>
      <c r="G177" s="140">
        <v>30</v>
      </c>
      <c r="H177" s="140">
        <v>0</v>
      </c>
      <c r="I177" s="140">
        <v>0</v>
      </c>
      <c r="J177" s="140">
        <v>356291</v>
      </c>
      <c r="K177" s="139" t="s">
        <v>3561</v>
      </c>
      <c r="L177" s="134">
        <v>11202</v>
      </c>
      <c r="M177" s="141">
        <v>3.2461191170973284E-2</v>
      </c>
    </row>
    <row r="178" spans="1:13" hidden="1" x14ac:dyDescent="0.25">
      <c r="A178" s="138" t="s">
        <v>5113</v>
      </c>
      <c r="B178" s="139" t="s">
        <v>223</v>
      </c>
      <c r="C178" s="139" t="s">
        <v>27</v>
      </c>
      <c r="D178" s="139" t="s">
        <v>28</v>
      </c>
      <c r="E178" s="144">
        <v>1394928</v>
      </c>
      <c r="F178" s="140">
        <v>10912034</v>
      </c>
      <c r="G178" s="140">
        <v>918</v>
      </c>
      <c r="H178" s="140">
        <v>0</v>
      </c>
      <c r="I178" s="140">
        <v>0</v>
      </c>
      <c r="J178" s="140">
        <v>10912952</v>
      </c>
      <c r="K178" s="139" t="s">
        <v>3562</v>
      </c>
      <c r="L178" s="134">
        <v>15706</v>
      </c>
      <c r="M178" s="141">
        <v>1.4412815861915937E-3</v>
      </c>
    </row>
    <row r="179" spans="1:13" hidden="1" x14ac:dyDescent="0.25">
      <c r="A179" s="138" t="s">
        <v>5115</v>
      </c>
      <c r="B179" s="139" t="s">
        <v>223</v>
      </c>
      <c r="C179" s="139" t="s">
        <v>27</v>
      </c>
      <c r="D179" s="139" t="s">
        <v>28</v>
      </c>
      <c r="E179" s="144">
        <v>864816</v>
      </c>
      <c r="F179" s="140">
        <v>16429790</v>
      </c>
      <c r="G179" s="140">
        <v>1382</v>
      </c>
      <c r="H179" s="140">
        <v>0</v>
      </c>
      <c r="I179" s="140">
        <v>0</v>
      </c>
      <c r="J179" s="140">
        <v>16431172</v>
      </c>
      <c r="K179" s="139" t="s">
        <v>3563</v>
      </c>
      <c r="L179" s="134">
        <v>-54703</v>
      </c>
      <c r="M179" s="141">
        <v>-3.3181738912857217E-3</v>
      </c>
    </row>
    <row r="180" spans="1:13" hidden="1" x14ac:dyDescent="0.25">
      <c r="A180" s="138" t="s">
        <v>5117</v>
      </c>
      <c r="B180" s="139" t="s">
        <v>223</v>
      </c>
      <c r="C180" s="139" t="s">
        <v>27</v>
      </c>
      <c r="D180" s="139" t="s">
        <v>28</v>
      </c>
      <c r="E180" s="144">
        <v>1026908</v>
      </c>
      <c r="F180" s="140">
        <v>8195349</v>
      </c>
      <c r="G180" s="140">
        <v>689</v>
      </c>
      <c r="H180" s="140">
        <v>0</v>
      </c>
      <c r="I180" s="140">
        <v>0</v>
      </c>
      <c r="J180" s="140">
        <v>8196038</v>
      </c>
      <c r="K180" s="139" t="s">
        <v>3564</v>
      </c>
      <c r="L180" s="134">
        <v>-193953</v>
      </c>
      <c r="M180" s="141">
        <v>-2.3117188087567676E-2</v>
      </c>
    </row>
    <row r="181" spans="1:13" hidden="1" x14ac:dyDescent="0.25">
      <c r="A181" s="138" t="s">
        <v>5119</v>
      </c>
      <c r="B181" s="139" t="s">
        <v>223</v>
      </c>
      <c r="C181" s="139" t="s">
        <v>27</v>
      </c>
      <c r="D181" s="139" t="s">
        <v>28</v>
      </c>
      <c r="E181" s="144">
        <v>90712</v>
      </c>
      <c r="F181" s="140">
        <v>659527</v>
      </c>
      <c r="G181" s="140">
        <v>55</v>
      </c>
      <c r="H181" s="140">
        <v>0</v>
      </c>
      <c r="I181" s="140">
        <v>0</v>
      </c>
      <c r="J181" s="140">
        <v>659582</v>
      </c>
      <c r="K181" s="139" t="s">
        <v>3565</v>
      </c>
      <c r="L181" s="134">
        <v>9321</v>
      </c>
      <c r="M181" s="141">
        <v>1.4334244249616693E-2</v>
      </c>
    </row>
    <row r="182" spans="1:13" hidden="1" x14ac:dyDescent="0.25">
      <c r="A182" s="138" t="s">
        <v>5121</v>
      </c>
      <c r="B182" s="139" t="s">
        <v>223</v>
      </c>
      <c r="C182" s="139" t="s">
        <v>47</v>
      </c>
      <c r="D182" s="139" t="s">
        <v>48</v>
      </c>
      <c r="E182" s="144">
        <v>92931</v>
      </c>
      <c r="F182" s="140">
        <v>601516</v>
      </c>
      <c r="G182" s="140">
        <v>51</v>
      </c>
      <c r="H182" s="140">
        <v>0</v>
      </c>
      <c r="I182" s="140">
        <v>0</v>
      </c>
      <c r="J182" s="140">
        <v>601567</v>
      </c>
      <c r="K182" s="139" t="s">
        <v>3566</v>
      </c>
      <c r="L182" s="134">
        <v>37811</v>
      </c>
      <c r="M182" s="141">
        <v>6.7069796152945602E-2</v>
      </c>
    </row>
    <row r="183" spans="1:13" hidden="1" x14ac:dyDescent="0.25">
      <c r="A183" s="138" t="s">
        <v>5122</v>
      </c>
      <c r="B183" s="139" t="s">
        <v>223</v>
      </c>
      <c r="C183" s="139" t="s">
        <v>47</v>
      </c>
      <c r="D183" s="139" t="s">
        <v>48</v>
      </c>
      <c r="E183" s="144">
        <v>103536</v>
      </c>
      <c r="F183" s="140">
        <v>644326</v>
      </c>
      <c r="G183" s="140">
        <v>54</v>
      </c>
      <c r="H183" s="140">
        <v>0</v>
      </c>
      <c r="I183" s="140">
        <v>0</v>
      </c>
      <c r="J183" s="140">
        <v>644380</v>
      </c>
      <c r="K183" s="139" t="s">
        <v>3567</v>
      </c>
      <c r="L183" s="134">
        <v>-6697</v>
      </c>
      <c r="M183" s="141">
        <v>-1.0286033756375974E-2</v>
      </c>
    </row>
    <row r="184" spans="1:13" hidden="1" x14ac:dyDescent="0.25">
      <c r="A184" s="138" t="s">
        <v>5124</v>
      </c>
      <c r="B184" s="139" t="s">
        <v>223</v>
      </c>
      <c r="C184" s="139" t="s">
        <v>27</v>
      </c>
      <c r="D184" s="139" t="s">
        <v>28</v>
      </c>
      <c r="E184" s="144">
        <v>335400</v>
      </c>
      <c r="F184" s="140">
        <v>5283795</v>
      </c>
      <c r="G184" s="140">
        <v>444</v>
      </c>
      <c r="H184" s="140">
        <v>0</v>
      </c>
      <c r="I184" s="140">
        <v>0</v>
      </c>
      <c r="J184" s="140">
        <v>5284239</v>
      </c>
      <c r="K184" s="139" t="s">
        <v>3568</v>
      </c>
      <c r="L184" s="134">
        <v>-2024</v>
      </c>
      <c r="M184" s="141">
        <v>-3.8287917192163917E-4</v>
      </c>
    </row>
    <row r="185" spans="1:13" hidden="1" x14ac:dyDescent="0.25">
      <c r="A185" s="138" t="s">
        <v>5126</v>
      </c>
      <c r="B185" s="139" t="s">
        <v>223</v>
      </c>
      <c r="C185" s="139" t="s">
        <v>27</v>
      </c>
      <c r="D185" s="139" t="s">
        <v>28</v>
      </c>
      <c r="E185" s="144">
        <v>91842</v>
      </c>
      <c r="F185" s="140">
        <v>853919</v>
      </c>
      <c r="G185" s="140">
        <v>72</v>
      </c>
      <c r="H185" s="140">
        <v>0</v>
      </c>
      <c r="I185" s="140">
        <v>0</v>
      </c>
      <c r="J185" s="140">
        <v>853991</v>
      </c>
      <c r="K185" s="139" t="s">
        <v>3569</v>
      </c>
      <c r="L185" s="134">
        <v>19615</v>
      </c>
      <c r="M185" s="141">
        <v>2.3508586057125323E-2</v>
      </c>
    </row>
    <row r="186" spans="1:13" hidden="1" x14ac:dyDescent="0.25">
      <c r="A186" s="138" t="s">
        <v>5128</v>
      </c>
      <c r="B186" s="139" t="s">
        <v>223</v>
      </c>
      <c r="C186" s="139" t="s">
        <v>27</v>
      </c>
      <c r="D186" s="139" t="s">
        <v>28</v>
      </c>
      <c r="E186" s="144">
        <v>126215</v>
      </c>
      <c r="F186" s="140">
        <v>903638</v>
      </c>
      <c r="G186" s="140">
        <v>76</v>
      </c>
      <c r="H186" s="140">
        <v>0</v>
      </c>
      <c r="I186" s="140">
        <v>0</v>
      </c>
      <c r="J186" s="140">
        <v>903714</v>
      </c>
      <c r="K186" s="139" t="s">
        <v>3570</v>
      </c>
      <c r="L186" s="134">
        <v>5962</v>
      </c>
      <c r="M186" s="141">
        <v>6.6410322672631195E-3</v>
      </c>
    </row>
    <row r="187" spans="1:13" hidden="1" x14ac:dyDescent="0.25">
      <c r="A187" s="138" t="s">
        <v>5130</v>
      </c>
      <c r="B187" s="139" t="s">
        <v>223</v>
      </c>
      <c r="C187" s="139" t="s">
        <v>47</v>
      </c>
      <c r="D187" s="139" t="s">
        <v>48</v>
      </c>
      <c r="E187" s="144">
        <v>182371</v>
      </c>
      <c r="F187" s="140">
        <v>1108620</v>
      </c>
      <c r="G187" s="140">
        <v>93</v>
      </c>
      <c r="H187" s="140">
        <v>0</v>
      </c>
      <c r="I187" s="140">
        <v>0</v>
      </c>
      <c r="J187" s="140">
        <v>1108713</v>
      </c>
      <c r="K187" s="139" t="s">
        <v>3571</v>
      </c>
      <c r="L187" s="134">
        <v>-48023</v>
      </c>
      <c r="M187" s="141">
        <v>-4.1515955239570655E-2</v>
      </c>
    </row>
    <row r="188" spans="1:13" hidden="1" x14ac:dyDescent="0.25">
      <c r="A188" s="138" t="s">
        <v>5131</v>
      </c>
      <c r="B188" s="139" t="s">
        <v>223</v>
      </c>
      <c r="C188" s="139" t="s">
        <v>27</v>
      </c>
      <c r="D188" s="139" t="s">
        <v>28</v>
      </c>
      <c r="E188" s="144">
        <v>64220</v>
      </c>
      <c r="F188" s="140">
        <v>498931</v>
      </c>
      <c r="G188" s="140">
        <v>42</v>
      </c>
      <c r="H188" s="140">
        <v>0</v>
      </c>
      <c r="I188" s="140">
        <v>0</v>
      </c>
      <c r="J188" s="140">
        <v>498973</v>
      </c>
      <c r="K188" s="139" t="s">
        <v>3572</v>
      </c>
      <c r="L188" s="134">
        <v>14934</v>
      </c>
      <c r="M188" s="141">
        <v>3.0852885821183829E-2</v>
      </c>
    </row>
    <row r="189" spans="1:13" hidden="1" x14ac:dyDescent="0.25">
      <c r="A189" s="138" t="s">
        <v>5133</v>
      </c>
      <c r="B189" s="139" t="s">
        <v>223</v>
      </c>
      <c r="C189" s="139" t="s">
        <v>27</v>
      </c>
      <c r="D189" s="139" t="s">
        <v>28</v>
      </c>
      <c r="E189" s="144">
        <v>105093</v>
      </c>
      <c r="F189" s="140">
        <v>1382283</v>
      </c>
      <c r="G189" s="140">
        <v>116</v>
      </c>
      <c r="H189" s="140">
        <v>0</v>
      </c>
      <c r="I189" s="140">
        <v>0</v>
      </c>
      <c r="J189" s="140">
        <v>1382399</v>
      </c>
      <c r="K189" s="139" t="s">
        <v>3573</v>
      </c>
      <c r="L189" s="134">
        <v>44589</v>
      </c>
      <c r="M189" s="141">
        <v>3.3329845045260535E-2</v>
      </c>
    </row>
    <row r="190" spans="1:13" hidden="1" x14ac:dyDescent="0.25">
      <c r="A190" s="138" t="s">
        <v>5135</v>
      </c>
      <c r="B190" s="139" t="s">
        <v>223</v>
      </c>
      <c r="C190" s="139" t="s">
        <v>27</v>
      </c>
      <c r="D190" s="139" t="s">
        <v>28</v>
      </c>
      <c r="E190" s="144">
        <v>93220</v>
      </c>
      <c r="F190" s="140">
        <v>1031836</v>
      </c>
      <c r="G190" s="140">
        <v>87</v>
      </c>
      <c r="H190" s="140">
        <v>0</v>
      </c>
      <c r="I190" s="140">
        <v>0</v>
      </c>
      <c r="J190" s="140">
        <v>1031923</v>
      </c>
      <c r="K190" s="139" t="s">
        <v>3574</v>
      </c>
      <c r="L190" s="134">
        <v>4163</v>
      </c>
      <c r="M190" s="141">
        <v>4.0505565501673547E-3</v>
      </c>
    </row>
    <row r="191" spans="1:13" hidden="1" x14ac:dyDescent="0.25">
      <c r="A191" s="138" t="s">
        <v>5137</v>
      </c>
      <c r="B191" s="139" t="s">
        <v>223</v>
      </c>
      <c r="C191" s="139" t="s">
        <v>27</v>
      </c>
      <c r="D191" s="139" t="s">
        <v>28</v>
      </c>
      <c r="E191" s="144">
        <v>174972</v>
      </c>
      <c r="F191" s="140">
        <v>1308508</v>
      </c>
      <c r="G191" s="140">
        <v>110</v>
      </c>
      <c r="H191" s="140">
        <v>0</v>
      </c>
      <c r="I191" s="140">
        <v>0</v>
      </c>
      <c r="J191" s="140">
        <v>1308618</v>
      </c>
      <c r="K191" s="139" t="s">
        <v>3575</v>
      </c>
      <c r="L191" s="134">
        <v>-7883</v>
      </c>
      <c r="M191" s="141">
        <v>-5.9878420145522112E-3</v>
      </c>
    </row>
    <row r="192" spans="1:13" hidden="1" x14ac:dyDescent="0.25">
      <c r="A192" s="138" t="s">
        <v>5139</v>
      </c>
      <c r="B192" s="139" t="s">
        <v>223</v>
      </c>
      <c r="C192" s="139" t="s">
        <v>47</v>
      </c>
      <c r="D192" s="139" t="s">
        <v>48</v>
      </c>
      <c r="E192" s="144">
        <v>57787</v>
      </c>
      <c r="F192" s="140">
        <v>253239</v>
      </c>
      <c r="G192" s="140">
        <v>21</v>
      </c>
      <c r="H192" s="140">
        <v>0</v>
      </c>
      <c r="I192" s="140">
        <v>0</v>
      </c>
      <c r="J192" s="140">
        <v>253260</v>
      </c>
      <c r="K192" s="139" t="s">
        <v>3576</v>
      </c>
      <c r="L192" s="134">
        <v>1437</v>
      </c>
      <c r="M192" s="141">
        <v>5.7063890113293863E-3</v>
      </c>
    </row>
    <row r="193" spans="1:13" hidden="1" x14ac:dyDescent="0.25">
      <c r="A193" s="138" t="s">
        <v>5140</v>
      </c>
      <c r="B193" s="139" t="s">
        <v>223</v>
      </c>
      <c r="C193" s="139" t="s">
        <v>47</v>
      </c>
      <c r="D193" s="139" t="s">
        <v>48</v>
      </c>
      <c r="E193" s="144">
        <v>34533</v>
      </c>
      <c r="F193" s="140">
        <v>363958</v>
      </c>
      <c r="G193" s="140">
        <v>31</v>
      </c>
      <c r="H193" s="140">
        <v>0</v>
      </c>
      <c r="I193" s="140">
        <v>0</v>
      </c>
      <c r="J193" s="140">
        <v>363989</v>
      </c>
      <c r="K193" s="139" t="s">
        <v>3577</v>
      </c>
      <c r="L193" s="134">
        <v>683</v>
      </c>
      <c r="M193" s="141">
        <v>1.8799579417901164E-3</v>
      </c>
    </row>
    <row r="194" spans="1:13" hidden="1" x14ac:dyDescent="0.25">
      <c r="A194" s="138" t="s">
        <v>5142</v>
      </c>
      <c r="B194" s="139" t="s">
        <v>223</v>
      </c>
      <c r="C194" s="139" t="s">
        <v>47</v>
      </c>
      <c r="D194" s="139" t="s">
        <v>48</v>
      </c>
      <c r="E194" s="144">
        <v>126788</v>
      </c>
      <c r="F194" s="140">
        <v>547200</v>
      </c>
      <c r="G194" s="140">
        <v>46</v>
      </c>
      <c r="H194" s="140">
        <v>0</v>
      </c>
      <c r="I194" s="140">
        <v>0</v>
      </c>
      <c r="J194" s="140">
        <v>547246</v>
      </c>
      <c r="K194" s="139" t="s">
        <v>3578</v>
      </c>
      <c r="L194" s="134">
        <v>-16563</v>
      </c>
      <c r="M194" s="141">
        <v>-2.9376969860360511E-2</v>
      </c>
    </row>
    <row r="195" spans="1:13" hidden="1" x14ac:dyDescent="0.25">
      <c r="A195" s="138" t="s">
        <v>5143</v>
      </c>
      <c r="B195" s="139" t="s">
        <v>223</v>
      </c>
      <c r="C195" s="139" t="s">
        <v>47</v>
      </c>
      <c r="D195" s="139" t="s">
        <v>48</v>
      </c>
      <c r="E195" s="144">
        <v>96401</v>
      </c>
      <c r="F195" s="140">
        <v>1359382</v>
      </c>
      <c r="G195" s="140">
        <v>114</v>
      </c>
      <c r="H195" s="140">
        <v>0</v>
      </c>
      <c r="I195" s="140">
        <v>0</v>
      </c>
      <c r="J195" s="140">
        <v>1359496</v>
      </c>
      <c r="K195" s="139" t="s">
        <v>3579</v>
      </c>
      <c r="L195" s="134">
        <v>-34370</v>
      </c>
      <c r="M195" s="141">
        <v>-2.4658037429709886E-2</v>
      </c>
    </row>
    <row r="196" spans="1:13" hidden="1" x14ac:dyDescent="0.25">
      <c r="A196" s="138" t="s">
        <v>5145</v>
      </c>
      <c r="B196" s="139" t="s">
        <v>223</v>
      </c>
      <c r="C196" s="139" t="s">
        <v>27</v>
      </c>
      <c r="D196" s="139" t="s">
        <v>28</v>
      </c>
      <c r="E196" s="144">
        <v>67271</v>
      </c>
      <c r="F196" s="140">
        <v>410801</v>
      </c>
      <c r="G196" s="140">
        <v>35</v>
      </c>
      <c r="H196" s="140">
        <v>0</v>
      </c>
      <c r="I196" s="140">
        <v>0</v>
      </c>
      <c r="J196" s="140">
        <v>410836</v>
      </c>
      <c r="K196" s="139" t="s">
        <v>3580</v>
      </c>
      <c r="L196" s="134">
        <v>-16487</v>
      </c>
      <c r="M196" s="141">
        <v>-3.8582056196366683E-2</v>
      </c>
    </row>
    <row r="197" spans="1:13" hidden="1" x14ac:dyDescent="0.25">
      <c r="A197" s="138" t="s">
        <v>5147</v>
      </c>
      <c r="B197" s="139" t="s">
        <v>223</v>
      </c>
      <c r="C197" s="139" t="s">
        <v>27</v>
      </c>
      <c r="D197" s="139" t="s">
        <v>28</v>
      </c>
      <c r="E197" s="144">
        <v>305658</v>
      </c>
      <c r="F197" s="140">
        <v>3225319</v>
      </c>
      <c r="G197" s="140">
        <v>271</v>
      </c>
      <c r="H197" s="140">
        <v>0</v>
      </c>
      <c r="I197" s="140">
        <v>0</v>
      </c>
      <c r="J197" s="140">
        <v>3225590</v>
      </c>
      <c r="K197" s="139" t="s">
        <v>3581</v>
      </c>
      <c r="L197" s="134">
        <v>81788</v>
      </c>
      <c r="M197" s="141">
        <v>2.6015633300061517E-2</v>
      </c>
    </row>
    <row r="198" spans="1:13" hidden="1" x14ac:dyDescent="0.25">
      <c r="A198" s="138" t="s">
        <v>5149</v>
      </c>
      <c r="B198" s="139" t="s">
        <v>223</v>
      </c>
      <c r="C198" s="139" t="s">
        <v>27</v>
      </c>
      <c r="D198" s="139" t="s">
        <v>28</v>
      </c>
      <c r="E198" s="144">
        <v>151754</v>
      </c>
      <c r="F198" s="140">
        <v>1004523</v>
      </c>
      <c r="G198" s="140">
        <v>84</v>
      </c>
      <c r="H198" s="140">
        <v>0</v>
      </c>
      <c r="I198" s="140">
        <v>0</v>
      </c>
      <c r="J198" s="140">
        <v>1004607</v>
      </c>
      <c r="K198" s="139" t="s">
        <v>3582</v>
      </c>
      <c r="L198" s="134">
        <v>-32444</v>
      </c>
      <c r="M198" s="141">
        <v>-3.1284864485931742E-2</v>
      </c>
    </row>
    <row r="199" spans="1:13" hidden="1" x14ac:dyDescent="0.25">
      <c r="A199" s="138" t="s">
        <v>5151</v>
      </c>
      <c r="B199" s="139" t="s">
        <v>223</v>
      </c>
      <c r="C199" s="139" t="s">
        <v>27</v>
      </c>
      <c r="D199" s="139" t="s">
        <v>28</v>
      </c>
      <c r="E199" s="144">
        <v>112011</v>
      </c>
      <c r="F199" s="140">
        <v>515231</v>
      </c>
      <c r="G199" s="140">
        <v>43</v>
      </c>
      <c r="H199" s="140">
        <v>0</v>
      </c>
      <c r="I199" s="140">
        <v>0</v>
      </c>
      <c r="J199" s="140">
        <v>515274</v>
      </c>
      <c r="K199" s="139" t="s">
        <v>3583</v>
      </c>
      <c r="L199" s="134">
        <v>-414</v>
      </c>
      <c r="M199" s="141">
        <v>-8.0281100200121002E-4</v>
      </c>
    </row>
    <row r="200" spans="1:13" hidden="1" x14ac:dyDescent="0.25">
      <c r="A200" s="138" t="s">
        <v>5152</v>
      </c>
      <c r="B200" s="139" t="s">
        <v>223</v>
      </c>
      <c r="C200" s="139" t="s">
        <v>27</v>
      </c>
      <c r="D200" s="139" t="s">
        <v>28</v>
      </c>
      <c r="E200" s="144">
        <v>129339</v>
      </c>
      <c r="F200" s="140">
        <v>557911</v>
      </c>
      <c r="G200" s="140">
        <v>47</v>
      </c>
      <c r="H200" s="140">
        <v>0</v>
      </c>
      <c r="I200" s="140">
        <v>0</v>
      </c>
      <c r="J200" s="140">
        <v>557958</v>
      </c>
      <c r="K200" s="139" t="s">
        <v>3584</v>
      </c>
      <c r="L200" s="134">
        <v>-41566</v>
      </c>
      <c r="M200" s="141">
        <v>-6.9331669791367817E-2</v>
      </c>
    </row>
    <row r="201" spans="1:13" hidden="1" x14ac:dyDescent="0.25">
      <c r="A201" s="138" t="s">
        <v>5154</v>
      </c>
      <c r="B201" s="139" t="s">
        <v>223</v>
      </c>
      <c r="C201" s="139" t="s">
        <v>27</v>
      </c>
      <c r="D201" s="139" t="s">
        <v>28</v>
      </c>
      <c r="E201" s="144">
        <v>148475</v>
      </c>
      <c r="F201" s="140">
        <v>837458</v>
      </c>
      <c r="G201" s="140">
        <v>70</v>
      </c>
      <c r="H201" s="140">
        <v>0</v>
      </c>
      <c r="I201" s="140">
        <v>0</v>
      </c>
      <c r="J201" s="140">
        <v>837528</v>
      </c>
      <c r="K201" s="139" t="s">
        <v>3585</v>
      </c>
      <c r="L201" s="134">
        <v>-13768</v>
      </c>
      <c r="M201" s="141">
        <v>-1.6172988008871181E-2</v>
      </c>
    </row>
    <row r="202" spans="1:13" hidden="1" x14ac:dyDescent="0.25">
      <c r="A202" s="138" t="s">
        <v>5156</v>
      </c>
      <c r="B202" s="139" t="s">
        <v>223</v>
      </c>
      <c r="C202" s="139" t="s">
        <v>47</v>
      </c>
      <c r="D202" s="139" t="s">
        <v>48</v>
      </c>
      <c r="E202" s="144">
        <v>62315</v>
      </c>
      <c r="F202" s="140">
        <v>600113</v>
      </c>
      <c r="G202" s="140">
        <v>50</v>
      </c>
      <c r="H202" s="140">
        <v>0</v>
      </c>
      <c r="I202" s="140">
        <v>0</v>
      </c>
      <c r="J202" s="140">
        <v>600163</v>
      </c>
      <c r="K202" s="139" t="s">
        <v>3586</v>
      </c>
      <c r="L202" s="134">
        <v>-5246</v>
      </c>
      <c r="M202" s="141">
        <v>-8.6652164074204376E-3</v>
      </c>
    </row>
    <row r="203" spans="1:13" hidden="1" x14ac:dyDescent="0.25">
      <c r="A203" s="138" t="s">
        <v>5158</v>
      </c>
      <c r="B203" s="139" t="s">
        <v>223</v>
      </c>
      <c r="C203" s="139" t="s">
        <v>47</v>
      </c>
      <c r="D203" s="139" t="s">
        <v>48</v>
      </c>
      <c r="E203" s="144">
        <v>72292</v>
      </c>
      <c r="F203" s="140">
        <v>583945</v>
      </c>
      <c r="G203" s="140">
        <v>49</v>
      </c>
      <c r="H203" s="140">
        <v>0</v>
      </c>
      <c r="I203" s="140">
        <v>0</v>
      </c>
      <c r="J203" s="140">
        <v>583994</v>
      </c>
      <c r="K203" s="139" t="s">
        <v>3587</v>
      </c>
      <c r="L203" s="134">
        <v>-8999</v>
      </c>
      <c r="M203" s="141">
        <v>-1.5175558564772266E-2</v>
      </c>
    </row>
    <row r="204" spans="1:13" hidden="1" x14ac:dyDescent="0.25">
      <c r="A204" s="138" t="s">
        <v>5160</v>
      </c>
      <c r="B204" s="139" t="s">
        <v>223</v>
      </c>
      <c r="C204" s="139" t="s">
        <v>27</v>
      </c>
      <c r="D204" s="139" t="s">
        <v>28</v>
      </c>
      <c r="E204" s="144">
        <v>80583</v>
      </c>
      <c r="F204" s="140">
        <v>726590</v>
      </c>
      <c r="G204" s="140">
        <v>61</v>
      </c>
      <c r="H204" s="140">
        <v>0</v>
      </c>
      <c r="I204" s="140">
        <v>0</v>
      </c>
      <c r="J204" s="140">
        <v>726651</v>
      </c>
      <c r="K204" s="139" t="s">
        <v>3588</v>
      </c>
      <c r="L204" s="134">
        <v>46173</v>
      </c>
      <c r="M204" s="141">
        <v>6.7853773376949728E-2</v>
      </c>
    </row>
    <row r="205" spans="1:13" hidden="1" x14ac:dyDescent="0.25">
      <c r="A205" s="138" t="s">
        <v>5162</v>
      </c>
      <c r="B205" s="139" t="s">
        <v>223</v>
      </c>
      <c r="C205" s="139" t="s">
        <v>47</v>
      </c>
      <c r="D205" s="139" t="s">
        <v>48</v>
      </c>
      <c r="E205" s="144">
        <v>74494</v>
      </c>
      <c r="F205" s="140">
        <v>478561</v>
      </c>
      <c r="G205" s="140">
        <v>40</v>
      </c>
      <c r="H205" s="140">
        <v>0</v>
      </c>
      <c r="I205" s="140">
        <v>0</v>
      </c>
      <c r="J205" s="140">
        <v>478601</v>
      </c>
      <c r="K205" s="139" t="s">
        <v>3589</v>
      </c>
      <c r="L205" s="134">
        <v>13543</v>
      </c>
      <c r="M205" s="141">
        <v>2.9121098873688873E-2</v>
      </c>
    </row>
    <row r="206" spans="1:13" hidden="1" x14ac:dyDescent="0.25">
      <c r="A206" s="138" t="s">
        <v>5164</v>
      </c>
      <c r="B206" s="139" t="s">
        <v>223</v>
      </c>
      <c r="C206" s="139" t="s">
        <v>47</v>
      </c>
      <c r="D206" s="139" t="s">
        <v>48</v>
      </c>
      <c r="E206" s="144">
        <v>76443</v>
      </c>
      <c r="F206" s="140">
        <v>523605</v>
      </c>
      <c r="G206" s="140">
        <v>44</v>
      </c>
      <c r="H206" s="140">
        <v>0</v>
      </c>
      <c r="I206" s="140">
        <v>0</v>
      </c>
      <c r="J206" s="140">
        <v>523649</v>
      </c>
      <c r="K206" s="139" t="s">
        <v>3590</v>
      </c>
      <c r="L206" s="134">
        <v>-10339</v>
      </c>
      <c r="M206" s="141">
        <v>-1.9361858318913534E-2</v>
      </c>
    </row>
    <row r="207" spans="1:13" hidden="1" x14ac:dyDescent="0.25">
      <c r="A207" s="138" t="s">
        <v>5166</v>
      </c>
      <c r="B207" s="139" t="s">
        <v>223</v>
      </c>
      <c r="C207" s="139" t="s">
        <v>47</v>
      </c>
      <c r="D207" s="139" t="s">
        <v>48</v>
      </c>
      <c r="E207" s="144">
        <v>96803</v>
      </c>
      <c r="F207" s="140">
        <v>453241</v>
      </c>
      <c r="G207" s="140">
        <v>38</v>
      </c>
      <c r="H207" s="140">
        <v>0</v>
      </c>
      <c r="I207" s="140">
        <v>0</v>
      </c>
      <c r="J207" s="140">
        <v>453279</v>
      </c>
      <c r="K207" s="139" t="s">
        <v>3591</v>
      </c>
      <c r="L207" s="134">
        <v>13688</v>
      </c>
      <c r="M207" s="141">
        <v>3.1138035128107717E-2</v>
      </c>
    </row>
    <row r="208" spans="1:13" hidden="1" x14ac:dyDescent="0.25">
      <c r="A208" s="138" t="s">
        <v>5168</v>
      </c>
      <c r="B208" s="139" t="s">
        <v>223</v>
      </c>
      <c r="C208" s="139" t="s">
        <v>27</v>
      </c>
      <c r="D208" s="139" t="s">
        <v>28</v>
      </c>
      <c r="E208" s="144">
        <v>121253</v>
      </c>
      <c r="F208" s="140">
        <v>952406</v>
      </c>
      <c r="G208" s="140">
        <v>80</v>
      </c>
      <c r="H208" s="140">
        <v>0</v>
      </c>
      <c r="I208" s="140">
        <v>0</v>
      </c>
      <c r="J208" s="140">
        <v>952486</v>
      </c>
      <c r="K208" s="139" t="s">
        <v>3592</v>
      </c>
      <c r="L208" s="134">
        <v>23164</v>
      </c>
      <c r="M208" s="141">
        <v>2.4925698519996299E-2</v>
      </c>
    </row>
    <row r="209" spans="1:13" hidden="1" x14ac:dyDescent="0.25">
      <c r="A209" s="138" t="s">
        <v>5170</v>
      </c>
      <c r="B209" s="139" t="s">
        <v>223</v>
      </c>
      <c r="C209" s="139" t="s">
        <v>27</v>
      </c>
      <c r="D209" s="139" t="s">
        <v>28</v>
      </c>
      <c r="E209" s="144">
        <v>109708</v>
      </c>
      <c r="F209" s="140">
        <v>673621</v>
      </c>
      <c r="G209" s="140">
        <v>57</v>
      </c>
      <c r="H209" s="140">
        <v>0</v>
      </c>
      <c r="I209" s="140">
        <v>0</v>
      </c>
      <c r="J209" s="140">
        <v>673678</v>
      </c>
      <c r="K209" s="139" t="s">
        <v>3593</v>
      </c>
      <c r="L209" s="134">
        <v>-18919</v>
      </c>
      <c r="M209" s="141">
        <v>-2.7316029379278281E-2</v>
      </c>
    </row>
    <row r="210" spans="1:13" hidden="1" x14ac:dyDescent="0.25">
      <c r="A210" s="138" t="s">
        <v>5172</v>
      </c>
      <c r="B210" s="139" t="s">
        <v>223</v>
      </c>
      <c r="C210" s="139" t="s">
        <v>27</v>
      </c>
      <c r="D210" s="139" t="s">
        <v>28</v>
      </c>
      <c r="E210" s="144">
        <v>122225</v>
      </c>
      <c r="F210" s="140">
        <v>1192503</v>
      </c>
      <c r="G210" s="140">
        <v>100</v>
      </c>
      <c r="H210" s="140">
        <v>0</v>
      </c>
      <c r="I210" s="140">
        <v>0</v>
      </c>
      <c r="J210" s="140">
        <v>1192603</v>
      </c>
      <c r="K210" s="139" t="s">
        <v>3594</v>
      </c>
      <c r="L210" s="134">
        <v>27927</v>
      </c>
      <c r="M210" s="141">
        <v>2.3978342474645309E-2</v>
      </c>
    </row>
    <row r="211" spans="1:13" hidden="1" x14ac:dyDescent="0.25">
      <c r="A211" s="138" t="s">
        <v>5173</v>
      </c>
      <c r="B211" s="139" t="s">
        <v>223</v>
      </c>
      <c r="C211" s="139" t="s">
        <v>27</v>
      </c>
      <c r="D211" s="139" t="s">
        <v>28</v>
      </c>
      <c r="E211" s="144">
        <v>130104</v>
      </c>
      <c r="F211" s="140">
        <v>1188819</v>
      </c>
      <c r="G211" s="140">
        <v>100</v>
      </c>
      <c r="H211" s="140">
        <v>0</v>
      </c>
      <c r="I211" s="140">
        <v>0</v>
      </c>
      <c r="J211" s="140">
        <v>1188919</v>
      </c>
      <c r="K211" s="139" t="s">
        <v>3595</v>
      </c>
      <c r="L211" s="134">
        <v>72051</v>
      </c>
      <c r="M211" s="141">
        <v>6.4511652227478983E-2</v>
      </c>
    </row>
    <row r="212" spans="1:13" hidden="1" x14ac:dyDescent="0.25">
      <c r="A212" s="138" t="s">
        <v>5175</v>
      </c>
      <c r="B212" s="139" t="s">
        <v>223</v>
      </c>
      <c r="C212" s="139" t="s">
        <v>47</v>
      </c>
      <c r="D212" s="139" t="s">
        <v>48</v>
      </c>
      <c r="E212" s="144">
        <v>100890</v>
      </c>
      <c r="F212" s="140">
        <v>770570</v>
      </c>
      <c r="G212" s="140">
        <v>65</v>
      </c>
      <c r="H212" s="140">
        <v>0</v>
      </c>
      <c r="I212" s="140">
        <v>0</v>
      </c>
      <c r="J212" s="140">
        <v>770635</v>
      </c>
      <c r="K212" s="139" t="s">
        <v>3596</v>
      </c>
      <c r="L212" s="134">
        <v>27912</v>
      </c>
      <c r="M212" s="141">
        <v>3.7580632348802989E-2</v>
      </c>
    </row>
    <row r="213" spans="1:13" hidden="1" x14ac:dyDescent="0.25">
      <c r="A213" s="138" t="s">
        <v>5176</v>
      </c>
      <c r="B213" s="139" t="s">
        <v>223</v>
      </c>
      <c r="C213" s="139" t="s">
        <v>27</v>
      </c>
      <c r="D213" s="139" t="s">
        <v>28</v>
      </c>
      <c r="E213" s="144">
        <v>68910</v>
      </c>
      <c r="F213" s="140">
        <v>260918</v>
      </c>
      <c r="G213" s="140">
        <v>22</v>
      </c>
      <c r="H213" s="140">
        <v>0</v>
      </c>
      <c r="I213" s="140">
        <v>0</v>
      </c>
      <c r="J213" s="140">
        <v>260940</v>
      </c>
      <c r="K213" s="139" t="s">
        <v>3597</v>
      </c>
      <c r="L213" s="134">
        <v>12934</v>
      </c>
      <c r="M213" s="141">
        <v>5.2151964065385512E-2</v>
      </c>
    </row>
    <row r="214" spans="1:13" hidden="1" x14ac:dyDescent="0.25">
      <c r="A214" s="138" t="s">
        <v>5178</v>
      </c>
      <c r="B214" s="139" t="s">
        <v>223</v>
      </c>
      <c r="C214" s="139" t="s">
        <v>27</v>
      </c>
      <c r="D214" s="139" t="s">
        <v>28</v>
      </c>
      <c r="E214" s="144">
        <v>53628</v>
      </c>
      <c r="F214" s="140">
        <v>683188</v>
      </c>
      <c r="G214" s="140">
        <v>57</v>
      </c>
      <c r="H214" s="140">
        <v>0</v>
      </c>
      <c r="I214" s="140">
        <v>0</v>
      </c>
      <c r="J214" s="140">
        <v>683245</v>
      </c>
      <c r="K214" s="139" t="s">
        <v>3598</v>
      </c>
      <c r="L214" s="134">
        <v>-14446</v>
      </c>
      <c r="M214" s="141">
        <v>-2.0705441234013338E-2</v>
      </c>
    </row>
    <row r="215" spans="1:13" hidden="1" x14ac:dyDescent="0.25">
      <c r="A215" s="138" t="s">
        <v>5180</v>
      </c>
      <c r="B215" s="139" t="s">
        <v>223</v>
      </c>
      <c r="C215" s="139" t="s">
        <v>47</v>
      </c>
      <c r="D215" s="139" t="s">
        <v>48</v>
      </c>
      <c r="E215" s="144">
        <v>108484</v>
      </c>
      <c r="F215" s="140">
        <v>732653</v>
      </c>
      <c r="G215" s="140">
        <v>62</v>
      </c>
      <c r="H215" s="140">
        <v>0</v>
      </c>
      <c r="I215" s="140">
        <v>0</v>
      </c>
      <c r="J215" s="140">
        <v>732715</v>
      </c>
      <c r="K215" s="139" t="s">
        <v>3599</v>
      </c>
      <c r="L215" s="134">
        <v>-7865</v>
      </c>
      <c r="M215" s="141">
        <v>-1.0620054551837749E-2</v>
      </c>
    </row>
    <row r="216" spans="1:13" hidden="1" x14ac:dyDescent="0.25">
      <c r="A216" s="138" t="s">
        <v>5182</v>
      </c>
      <c r="B216" s="139" t="s">
        <v>223</v>
      </c>
      <c r="C216" s="139" t="s">
        <v>47</v>
      </c>
      <c r="D216" s="139" t="s">
        <v>48</v>
      </c>
      <c r="E216" s="144">
        <v>92114</v>
      </c>
      <c r="F216" s="140">
        <v>962222</v>
      </c>
      <c r="G216" s="140">
        <v>81</v>
      </c>
      <c r="H216" s="140">
        <v>0</v>
      </c>
      <c r="I216" s="140">
        <v>0</v>
      </c>
      <c r="J216" s="140">
        <v>962303</v>
      </c>
      <c r="K216" s="139" t="s">
        <v>3600</v>
      </c>
      <c r="L216" s="134">
        <v>17306</v>
      </c>
      <c r="M216" s="141">
        <v>1.8313285650642278E-2</v>
      </c>
    </row>
    <row r="217" spans="1:13" hidden="1" x14ac:dyDescent="0.25">
      <c r="A217" s="138" t="s">
        <v>4747</v>
      </c>
      <c r="B217" s="139" t="s">
        <v>223</v>
      </c>
      <c r="C217" s="139" t="s">
        <v>47</v>
      </c>
      <c r="D217" s="139" t="s">
        <v>48</v>
      </c>
      <c r="E217" s="144">
        <v>52721</v>
      </c>
      <c r="F217" s="140">
        <v>446039</v>
      </c>
      <c r="G217" s="140">
        <v>38</v>
      </c>
      <c r="H217" s="140">
        <v>0</v>
      </c>
      <c r="I217" s="140">
        <v>0</v>
      </c>
      <c r="J217" s="140">
        <v>446077</v>
      </c>
      <c r="K217" s="139" t="s">
        <v>7065</v>
      </c>
      <c r="L217" s="134">
        <v>16617</v>
      </c>
      <c r="M217" s="141">
        <v>3.8692776975736969E-2</v>
      </c>
    </row>
    <row r="218" spans="1:13" hidden="1" x14ac:dyDescent="0.25">
      <c r="A218" s="138" t="s">
        <v>5184</v>
      </c>
      <c r="B218" s="139" t="s">
        <v>223</v>
      </c>
      <c r="C218" s="139" t="s">
        <v>47</v>
      </c>
      <c r="D218" s="139" t="s">
        <v>48</v>
      </c>
      <c r="E218" s="144">
        <v>87438</v>
      </c>
      <c r="F218" s="140">
        <v>722150</v>
      </c>
      <c r="G218" s="140">
        <v>61</v>
      </c>
      <c r="H218" s="140">
        <v>0</v>
      </c>
      <c r="I218" s="140">
        <v>0</v>
      </c>
      <c r="J218" s="140">
        <v>722211</v>
      </c>
      <c r="K218" s="139" t="s">
        <v>3601</v>
      </c>
      <c r="L218" s="134">
        <v>28373</v>
      </c>
      <c r="M218" s="141">
        <v>4.089283089136081E-2</v>
      </c>
    </row>
    <row r="219" spans="1:13" hidden="1" x14ac:dyDescent="0.25">
      <c r="A219" s="138" t="s">
        <v>5186</v>
      </c>
      <c r="B219" s="139" t="s">
        <v>223</v>
      </c>
      <c r="C219" s="139" t="s">
        <v>47</v>
      </c>
      <c r="D219" s="139" t="s">
        <v>48</v>
      </c>
      <c r="E219" s="144">
        <v>58567</v>
      </c>
      <c r="F219" s="140">
        <v>469240</v>
      </c>
      <c r="G219" s="140">
        <v>39</v>
      </c>
      <c r="H219" s="140">
        <v>0</v>
      </c>
      <c r="I219" s="140">
        <v>0</v>
      </c>
      <c r="J219" s="140">
        <v>469279</v>
      </c>
      <c r="K219" s="139" t="s">
        <v>3602</v>
      </c>
      <c r="L219" s="134">
        <v>28661</v>
      </c>
      <c r="M219" s="141">
        <v>6.5047274509892922E-2</v>
      </c>
    </row>
    <row r="220" spans="1:13" hidden="1" x14ac:dyDescent="0.25">
      <c r="A220" s="138" t="s">
        <v>5188</v>
      </c>
      <c r="B220" s="139" t="s">
        <v>223</v>
      </c>
      <c r="C220" s="139" t="s">
        <v>47</v>
      </c>
      <c r="D220" s="139" t="s">
        <v>48</v>
      </c>
      <c r="E220" s="144">
        <v>67973</v>
      </c>
      <c r="F220" s="140">
        <v>200763</v>
      </c>
      <c r="G220" s="140">
        <v>17</v>
      </c>
      <c r="H220" s="140">
        <v>0</v>
      </c>
      <c r="I220" s="140">
        <v>0</v>
      </c>
      <c r="J220" s="140">
        <v>200780</v>
      </c>
      <c r="K220" s="139" t="s">
        <v>3603</v>
      </c>
      <c r="L220" s="134">
        <v>4989</v>
      </c>
      <c r="M220" s="141">
        <v>2.5481252968726855E-2</v>
      </c>
    </row>
    <row r="221" spans="1:13" hidden="1" x14ac:dyDescent="0.25">
      <c r="A221" s="138" t="s">
        <v>5189</v>
      </c>
      <c r="B221" s="139" t="s">
        <v>223</v>
      </c>
      <c r="C221" s="139" t="s">
        <v>27</v>
      </c>
      <c r="D221" s="139" t="s">
        <v>28</v>
      </c>
      <c r="E221" s="144">
        <v>66941</v>
      </c>
      <c r="F221" s="140">
        <v>586367</v>
      </c>
      <c r="G221" s="140">
        <v>49</v>
      </c>
      <c r="H221" s="140">
        <v>0</v>
      </c>
      <c r="I221" s="140">
        <v>0</v>
      </c>
      <c r="J221" s="140">
        <v>586416</v>
      </c>
      <c r="K221" s="139" t="s">
        <v>3604</v>
      </c>
      <c r="L221" s="134">
        <v>6117</v>
      </c>
      <c r="M221" s="141">
        <v>1.0541117596273646E-2</v>
      </c>
    </row>
    <row r="222" spans="1:13" hidden="1" x14ac:dyDescent="0.25">
      <c r="A222" s="138" t="s">
        <v>5191</v>
      </c>
      <c r="B222" s="139" t="s">
        <v>223</v>
      </c>
      <c r="C222" s="139" t="s">
        <v>99</v>
      </c>
      <c r="D222" s="139" t="s">
        <v>100</v>
      </c>
      <c r="E222" s="144">
        <v>296009</v>
      </c>
      <c r="F222" s="140">
        <v>1759940</v>
      </c>
      <c r="G222" s="140">
        <v>148</v>
      </c>
      <c r="H222" s="140">
        <v>0</v>
      </c>
      <c r="I222" s="140">
        <v>0</v>
      </c>
      <c r="J222" s="140">
        <v>1760088</v>
      </c>
      <c r="K222" s="139" t="s">
        <v>3605</v>
      </c>
      <c r="L222" s="134">
        <v>86635</v>
      </c>
      <c r="M222" s="141">
        <v>5.1770202091125359E-2</v>
      </c>
    </row>
    <row r="223" spans="1:13" hidden="1" x14ac:dyDescent="0.25">
      <c r="A223" s="138" t="s">
        <v>5193</v>
      </c>
      <c r="B223" s="139" t="s">
        <v>223</v>
      </c>
      <c r="C223" s="139" t="s">
        <v>99</v>
      </c>
      <c r="D223" s="139" t="s">
        <v>100</v>
      </c>
      <c r="E223" s="144">
        <v>749202</v>
      </c>
      <c r="F223" s="140">
        <v>4089864</v>
      </c>
      <c r="G223" s="140">
        <v>344</v>
      </c>
      <c r="H223" s="140">
        <v>0</v>
      </c>
      <c r="I223" s="140">
        <v>0</v>
      </c>
      <c r="J223" s="140">
        <v>4090208</v>
      </c>
      <c r="K223" s="139" t="s">
        <v>3606</v>
      </c>
      <c r="L223" s="134">
        <v>32569</v>
      </c>
      <c r="M223" s="141">
        <v>8.0265888611579291E-3</v>
      </c>
    </row>
    <row r="224" spans="1:13" hidden="1" x14ac:dyDescent="0.25">
      <c r="A224" s="138" t="s">
        <v>5195</v>
      </c>
      <c r="B224" s="139" t="s">
        <v>223</v>
      </c>
      <c r="C224" s="139" t="s">
        <v>99</v>
      </c>
      <c r="D224" s="139" t="s">
        <v>100</v>
      </c>
      <c r="E224" s="144">
        <v>289863</v>
      </c>
      <c r="F224" s="140">
        <v>3097013</v>
      </c>
      <c r="G224" s="140">
        <v>260</v>
      </c>
      <c r="H224" s="140">
        <v>0</v>
      </c>
      <c r="I224" s="140">
        <v>0</v>
      </c>
      <c r="J224" s="140">
        <v>3097273</v>
      </c>
      <c r="K224" s="139" t="s">
        <v>3607</v>
      </c>
      <c r="L224" s="134">
        <v>-3953</v>
      </c>
      <c r="M224" s="141">
        <v>-1.2746571839653091E-3</v>
      </c>
    </row>
    <row r="225" spans="1:13" hidden="1" x14ac:dyDescent="0.25">
      <c r="A225" s="138" t="s">
        <v>5197</v>
      </c>
      <c r="B225" s="139" t="s">
        <v>223</v>
      </c>
      <c r="C225" s="139" t="s">
        <v>99</v>
      </c>
      <c r="D225" s="139" t="s">
        <v>100</v>
      </c>
      <c r="E225" s="144">
        <v>383976</v>
      </c>
      <c r="F225" s="140">
        <v>4071332</v>
      </c>
      <c r="G225" s="140">
        <v>342</v>
      </c>
      <c r="H225" s="140">
        <v>0</v>
      </c>
      <c r="I225" s="140">
        <v>0</v>
      </c>
      <c r="J225" s="140">
        <v>4071674</v>
      </c>
      <c r="K225" s="139" t="s">
        <v>3608</v>
      </c>
      <c r="L225" s="134">
        <v>118030</v>
      </c>
      <c r="M225" s="141">
        <v>2.9853471885683183E-2</v>
      </c>
    </row>
    <row r="226" spans="1:13" hidden="1" x14ac:dyDescent="0.25">
      <c r="A226" s="138" t="s">
        <v>5199</v>
      </c>
      <c r="B226" s="139" t="s">
        <v>223</v>
      </c>
      <c r="C226" s="139" t="s">
        <v>99</v>
      </c>
      <c r="D226" s="139" t="s">
        <v>100</v>
      </c>
      <c r="E226" s="144">
        <v>2336134</v>
      </c>
      <c r="F226" s="140">
        <v>20777676</v>
      </c>
      <c r="G226" s="140">
        <v>1747</v>
      </c>
      <c r="H226" s="140">
        <v>0</v>
      </c>
      <c r="I226" s="140">
        <v>0</v>
      </c>
      <c r="J226" s="140">
        <v>20779423</v>
      </c>
      <c r="K226" s="139" t="s">
        <v>3609</v>
      </c>
      <c r="L226" s="134">
        <v>29077</v>
      </c>
      <c r="M226" s="141">
        <v>1.4012778389333846E-3</v>
      </c>
    </row>
    <row r="227" spans="1:13" hidden="1" x14ac:dyDescent="0.25">
      <c r="A227" s="138" t="s">
        <v>5201</v>
      </c>
      <c r="B227" s="139" t="s">
        <v>223</v>
      </c>
      <c r="C227" s="139" t="s">
        <v>99</v>
      </c>
      <c r="D227" s="139" t="s">
        <v>100</v>
      </c>
      <c r="E227" s="144">
        <v>261221</v>
      </c>
      <c r="F227" s="140">
        <v>1367394</v>
      </c>
      <c r="G227" s="140">
        <v>115</v>
      </c>
      <c r="H227" s="140">
        <v>0</v>
      </c>
      <c r="I227" s="140">
        <v>0</v>
      </c>
      <c r="J227" s="140">
        <v>1367509</v>
      </c>
      <c r="K227" s="139" t="s">
        <v>3610</v>
      </c>
      <c r="L227" s="134">
        <v>65254</v>
      </c>
      <c r="M227" s="141">
        <v>5.0108465699882129E-2</v>
      </c>
    </row>
    <row r="228" spans="1:13" hidden="1" x14ac:dyDescent="0.25">
      <c r="A228" s="138" t="s">
        <v>5203</v>
      </c>
      <c r="B228" s="139" t="s">
        <v>223</v>
      </c>
      <c r="C228" s="139" t="s">
        <v>99</v>
      </c>
      <c r="D228" s="139" t="s">
        <v>100</v>
      </c>
      <c r="E228" s="144">
        <v>132254</v>
      </c>
      <c r="F228" s="140">
        <v>1221922</v>
      </c>
      <c r="G228" s="140">
        <v>103</v>
      </c>
      <c r="H228" s="140">
        <v>0</v>
      </c>
      <c r="I228" s="140">
        <v>0</v>
      </c>
      <c r="J228" s="140">
        <v>1222025</v>
      </c>
      <c r="K228" s="139" t="s">
        <v>3611</v>
      </c>
      <c r="L228" s="134">
        <v>65265</v>
      </c>
      <c r="M228" s="141">
        <v>5.6420519381721358E-2</v>
      </c>
    </row>
    <row r="229" spans="1:13" hidden="1" x14ac:dyDescent="0.25">
      <c r="A229" s="138" t="s">
        <v>5205</v>
      </c>
      <c r="B229" s="139" t="s">
        <v>223</v>
      </c>
      <c r="C229" s="139" t="s">
        <v>99</v>
      </c>
      <c r="D229" s="139" t="s">
        <v>100</v>
      </c>
      <c r="E229" s="144">
        <v>424739</v>
      </c>
      <c r="F229" s="140">
        <v>2397488</v>
      </c>
      <c r="G229" s="140">
        <v>202</v>
      </c>
      <c r="H229" s="140">
        <v>0</v>
      </c>
      <c r="I229" s="140">
        <v>0</v>
      </c>
      <c r="J229" s="140">
        <v>2397690</v>
      </c>
      <c r="K229" s="139" t="s">
        <v>3612</v>
      </c>
      <c r="L229" s="134">
        <v>5002</v>
      </c>
      <c r="M229" s="141">
        <v>2.0905358325030259E-3</v>
      </c>
    </row>
    <row r="230" spans="1:13" hidden="1" x14ac:dyDescent="0.25">
      <c r="A230" s="138" t="s">
        <v>5207</v>
      </c>
      <c r="B230" s="139" t="s">
        <v>223</v>
      </c>
      <c r="C230" s="139" t="s">
        <v>99</v>
      </c>
      <c r="D230" s="139" t="s">
        <v>100</v>
      </c>
      <c r="E230" s="144">
        <v>981131</v>
      </c>
      <c r="F230" s="140">
        <v>7531084</v>
      </c>
      <c r="G230" s="140">
        <v>633</v>
      </c>
      <c r="H230" s="140">
        <v>0</v>
      </c>
      <c r="I230" s="140">
        <v>0</v>
      </c>
      <c r="J230" s="140">
        <v>7531717</v>
      </c>
      <c r="K230" s="139" t="s">
        <v>3613</v>
      </c>
      <c r="L230" s="134">
        <v>254229</v>
      </c>
      <c r="M230" s="141">
        <v>3.4933619952379175E-2</v>
      </c>
    </row>
    <row r="231" spans="1:13" hidden="1" x14ac:dyDescent="0.25">
      <c r="A231" s="138" t="s">
        <v>5209</v>
      </c>
      <c r="B231" s="139" t="s">
        <v>223</v>
      </c>
      <c r="C231" s="139" t="s">
        <v>99</v>
      </c>
      <c r="D231" s="139" t="s">
        <v>100</v>
      </c>
      <c r="E231" s="144">
        <v>685637</v>
      </c>
      <c r="F231" s="140">
        <v>5127601</v>
      </c>
      <c r="G231" s="140">
        <v>431</v>
      </c>
      <c r="H231" s="140">
        <v>0</v>
      </c>
      <c r="I231" s="140">
        <v>0</v>
      </c>
      <c r="J231" s="140">
        <v>5128032</v>
      </c>
      <c r="K231" s="139" t="s">
        <v>3614</v>
      </c>
      <c r="L231" s="134">
        <v>29268</v>
      </c>
      <c r="M231" s="141">
        <v>5.7402146873242223E-3</v>
      </c>
    </row>
    <row r="232" spans="1:13" hidden="1" x14ac:dyDescent="0.25">
      <c r="A232" s="138" t="s">
        <v>5211</v>
      </c>
      <c r="B232" s="139" t="s">
        <v>223</v>
      </c>
      <c r="C232" s="139" t="s">
        <v>99</v>
      </c>
      <c r="D232" s="139" t="s">
        <v>100</v>
      </c>
      <c r="E232" s="144">
        <v>726379</v>
      </c>
      <c r="F232" s="140">
        <v>6519011</v>
      </c>
      <c r="G232" s="140">
        <v>548</v>
      </c>
      <c r="H232" s="140">
        <v>0</v>
      </c>
      <c r="I232" s="140">
        <v>0</v>
      </c>
      <c r="J232" s="140">
        <v>6519559</v>
      </c>
      <c r="K232" s="139" t="s">
        <v>3615</v>
      </c>
      <c r="L232" s="134">
        <v>9611</v>
      </c>
      <c r="M232" s="141">
        <v>1.4763558787259129E-3</v>
      </c>
    </row>
    <row r="233" spans="1:13" hidden="1" x14ac:dyDescent="0.25">
      <c r="A233" s="138" t="s">
        <v>5213</v>
      </c>
      <c r="B233" s="139" t="s">
        <v>223</v>
      </c>
      <c r="C233" s="139" t="s">
        <v>99</v>
      </c>
      <c r="D233" s="139" t="s">
        <v>100</v>
      </c>
      <c r="E233" s="144">
        <v>654616</v>
      </c>
      <c r="F233" s="140">
        <v>3731395</v>
      </c>
      <c r="G233" s="140">
        <v>314</v>
      </c>
      <c r="H233" s="140">
        <v>0</v>
      </c>
      <c r="I233" s="140">
        <v>0</v>
      </c>
      <c r="J233" s="140">
        <v>3731709</v>
      </c>
      <c r="K233" s="139" t="s">
        <v>3616</v>
      </c>
      <c r="L233" s="134">
        <v>45906</v>
      </c>
      <c r="M233" s="141">
        <v>1.2454816494533213E-2</v>
      </c>
    </row>
    <row r="234" spans="1:13" hidden="1" x14ac:dyDescent="0.25">
      <c r="A234" s="138" t="s">
        <v>5215</v>
      </c>
      <c r="B234" s="139" t="s">
        <v>223</v>
      </c>
      <c r="C234" s="139" t="s">
        <v>99</v>
      </c>
      <c r="D234" s="139" t="s">
        <v>100</v>
      </c>
      <c r="E234" s="144">
        <v>355852</v>
      </c>
      <c r="F234" s="140">
        <v>2469158</v>
      </c>
      <c r="G234" s="140">
        <v>208</v>
      </c>
      <c r="H234" s="140">
        <v>0</v>
      </c>
      <c r="I234" s="140">
        <v>0</v>
      </c>
      <c r="J234" s="140">
        <v>2469366</v>
      </c>
      <c r="K234" s="139" t="s">
        <v>3617</v>
      </c>
      <c r="L234" s="134">
        <v>102507</v>
      </c>
      <c r="M234" s="141">
        <v>4.3309297258518571E-2</v>
      </c>
    </row>
    <row r="235" spans="1:13" hidden="1" x14ac:dyDescent="0.25">
      <c r="A235" s="138" t="s">
        <v>5217</v>
      </c>
      <c r="B235" s="139" t="s">
        <v>223</v>
      </c>
      <c r="C235" s="139" t="s">
        <v>99</v>
      </c>
      <c r="D235" s="139" t="s">
        <v>100</v>
      </c>
      <c r="E235" s="144">
        <v>259639</v>
      </c>
      <c r="F235" s="140">
        <v>1644296</v>
      </c>
      <c r="G235" s="140">
        <v>138</v>
      </c>
      <c r="H235" s="140">
        <v>0</v>
      </c>
      <c r="I235" s="140">
        <v>0</v>
      </c>
      <c r="J235" s="140">
        <v>1644434</v>
      </c>
      <c r="K235" s="139" t="s">
        <v>3618</v>
      </c>
      <c r="L235" s="134">
        <v>-23484</v>
      </c>
      <c r="M235" s="141">
        <v>-1.4079828864488542E-2</v>
      </c>
    </row>
    <row r="236" spans="1:13" hidden="1" x14ac:dyDescent="0.25">
      <c r="A236" s="138" t="s">
        <v>5219</v>
      </c>
      <c r="B236" s="139" t="s">
        <v>223</v>
      </c>
      <c r="C236" s="139" t="s">
        <v>99</v>
      </c>
      <c r="D236" s="139" t="s">
        <v>100</v>
      </c>
      <c r="E236" s="144">
        <v>402478</v>
      </c>
      <c r="F236" s="140">
        <v>2279488</v>
      </c>
      <c r="G236" s="140">
        <v>192</v>
      </c>
      <c r="H236" s="140">
        <v>0</v>
      </c>
      <c r="I236" s="140">
        <v>0</v>
      </c>
      <c r="J236" s="140">
        <v>2279680</v>
      </c>
      <c r="K236" s="139" t="s">
        <v>3619</v>
      </c>
      <c r="L236" s="134">
        <v>-16202</v>
      </c>
      <c r="M236" s="141">
        <v>-7.0569828937201472E-3</v>
      </c>
    </row>
    <row r="237" spans="1:13" hidden="1" x14ac:dyDescent="0.25">
      <c r="A237" s="138" t="s">
        <v>5221</v>
      </c>
      <c r="B237" s="139" t="s">
        <v>223</v>
      </c>
      <c r="C237" s="139" t="s">
        <v>99</v>
      </c>
      <c r="D237" s="139" t="s">
        <v>100</v>
      </c>
      <c r="E237" s="144">
        <v>165194</v>
      </c>
      <c r="F237" s="140">
        <v>1073807</v>
      </c>
      <c r="G237" s="140">
        <v>90</v>
      </c>
      <c r="H237" s="140">
        <v>0</v>
      </c>
      <c r="I237" s="140">
        <v>0</v>
      </c>
      <c r="J237" s="140">
        <v>1073897</v>
      </c>
      <c r="K237" s="139" t="s">
        <v>3620</v>
      </c>
      <c r="L237" s="134">
        <v>-1037</v>
      </c>
      <c r="M237" s="141">
        <v>-9.6471039152171199E-4</v>
      </c>
    </row>
    <row r="238" spans="1:13" hidden="1" x14ac:dyDescent="0.25">
      <c r="A238" s="138" t="s">
        <v>5223</v>
      </c>
      <c r="B238" s="139" t="s">
        <v>223</v>
      </c>
      <c r="C238" s="139" t="s">
        <v>99</v>
      </c>
      <c r="D238" s="139" t="s">
        <v>100</v>
      </c>
      <c r="E238" s="144">
        <v>274472</v>
      </c>
      <c r="F238" s="140">
        <v>1388429</v>
      </c>
      <c r="G238" s="140">
        <v>117</v>
      </c>
      <c r="H238" s="140">
        <v>0</v>
      </c>
      <c r="I238" s="140">
        <v>0</v>
      </c>
      <c r="J238" s="140">
        <v>1388546</v>
      </c>
      <c r="K238" s="139" t="s">
        <v>3621</v>
      </c>
      <c r="L238" s="134">
        <v>5953</v>
      </c>
      <c r="M238" s="141">
        <v>4.305677809738658E-3</v>
      </c>
    </row>
    <row r="239" spans="1:13" hidden="1" x14ac:dyDescent="0.25">
      <c r="A239" s="138" t="s">
        <v>5225</v>
      </c>
      <c r="B239" s="139" t="s">
        <v>223</v>
      </c>
      <c r="C239" s="139" t="s">
        <v>99</v>
      </c>
      <c r="D239" s="139" t="s">
        <v>100</v>
      </c>
      <c r="E239" s="144">
        <v>266661</v>
      </c>
      <c r="F239" s="140">
        <v>1694974</v>
      </c>
      <c r="G239" s="140">
        <v>143</v>
      </c>
      <c r="H239" s="140">
        <v>0</v>
      </c>
      <c r="I239" s="140">
        <v>0</v>
      </c>
      <c r="J239" s="140">
        <v>1695117</v>
      </c>
      <c r="K239" s="139" t="s">
        <v>3622</v>
      </c>
      <c r="L239" s="134">
        <v>36483</v>
      </c>
      <c r="M239" s="141">
        <v>2.1995811010747397E-2</v>
      </c>
    </row>
    <row r="240" spans="1:13" hidden="1" x14ac:dyDescent="0.25">
      <c r="A240" s="138" t="s">
        <v>5227</v>
      </c>
      <c r="B240" s="139" t="s">
        <v>223</v>
      </c>
      <c r="C240" s="139" t="s">
        <v>99</v>
      </c>
      <c r="D240" s="139" t="s">
        <v>100</v>
      </c>
      <c r="E240" s="144">
        <v>230708</v>
      </c>
      <c r="F240" s="140">
        <v>2176650</v>
      </c>
      <c r="G240" s="140">
        <v>183</v>
      </c>
      <c r="H240" s="140">
        <v>0</v>
      </c>
      <c r="I240" s="140">
        <v>0</v>
      </c>
      <c r="J240" s="140">
        <v>2176833</v>
      </c>
      <c r="K240" s="139" t="s">
        <v>3623</v>
      </c>
      <c r="L240" s="134">
        <v>5578</v>
      </c>
      <c r="M240" s="141">
        <v>2.5690211421505074E-3</v>
      </c>
    </row>
    <row r="241" spans="1:13" hidden="1" x14ac:dyDescent="0.25">
      <c r="A241" s="138" t="s">
        <v>5229</v>
      </c>
      <c r="B241" s="139" t="s">
        <v>223</v>
      </c>
      <c r="C241" s="139" t="s">
        <v>99</v>
      </c>
      <c r="D241" s="139" t="s">
        <v>100</v>
      </c>
      <c r="E241" s="144">
        <v>209839</v>
      </c>
      <c r="F241" s="140">
        <v>1620263</v>
      </c>
      <c r="G241" s="140">
        <v>136</v>
      </c>
      <c r="H241" s="140">
        <v>0</v>
      </c>
      <c r="I241" s="140">
        <v>0</v>
      </c>
      <c r="J241" s="140">
        <v>1620399</v>
      </c>
      <c r="K241" s="139" t="s">
        <v>3624</v>
      </c>
      <c r="L241" s="134">
        <v>59139</v>
      </c>
      <c r="M241" s="141">
        <v>3.7879020790899658E-2</v>
      </c>
    </row>
    <row r="242" spans="1:13" x14ac:dyDescent="0.25">
      <c r="A242" s="138" t="s">
        <v>4888</v>
      </c>
      <c r="B242" s="139" t="s">
        <v>223</v>
      </c>
      <c r="C242" s="139" t="s">
        <v>19</v>
      </c>
      <c r="D242" s="139" t="s">
        <v>20</v>
      </c>
      <c r="E242" s="144">
        <v>2989905</v>
      </c>
      <c r="F242" s="140">
        <v>28875893</v>
      </c>
      <c r="G242" s="140">
        <v>38719</v>
      </c>
      <c r="H242" s="140">
        <v>0</v>
      </c>
      <c r="I242" s="140">
        <v>-1425661.29</v>
      </c>
      <c r="J242" s="140">
        <v>27488950.710000001</v>
      </c>
      <c r="K242" s="139" t="s">
        <v>7066</v>
      </c>
      <c r="L242" s="134">
        <v>-345709</v>
      </c>
      <c r="M242" s="141">
        <v>-1.2420090764601627E-2</v>
      </c>
    </row>
    <row r="243" spans="1:13" hidden="1" x14ac:dyDescent="0.25">
      <c r="A243" s="138" t="s">
        <v>5232</v>
      </c>
      <c r="B243" s="139" t="s">
        <v>6</v>
      </c>
      <c r="C243" s="139" t="s">
        <v>47</v>
      </c>
      <c r="D243" s="139" t="s">
        <v>48</v>
      </c>
      <c r="E243" s="144">
        <v>115368</v>
      </c>
      <c r="F243" s="140">
        <v>446190</v>
      </c>
      <c r="G243" s="140">
        <v>38</v>
      </c>
      <c r="H243" s="140">
        <v>19340</v>
      </c>
      <c r="I243" s="140">
        <v>0</v>
      </c>
      <c r="J243" s="140">
        <v>465568</v>
      </c>
      <c r="K243" s="139" t="s">
        <v>3626</v>
      </c>
      <c r="L243" s="134">
        <v>12587</v>
      </c>
      <c r="M243" s="141">
        <v>2.778703742541078E-2</v>
      </c>
    </row>
    <row r="244" spans="1:13" hidden="1" x14ac:dyDescent="0.25">
      <c r="A244" s="138" t="s">
        <v>5234</v>
      </c>
      <c r="B244" s="139" t="s">
        <v>6</v>
      </c>
      <c r="C244" s="139" t="s">
        <v>27</v>
      </c>
      <c r="D244" s="139" t="s">
        <v>28</v>
      </c>
      <c r="E244" s="144">
        <v>359407</v>
      </c>
      <c r="F244" s="140">
        <v>2677456</v>
      </c>
      <c r="G244" s="140">
        <v>225</v>
      </c>
      <c r="H244" s="140">
        <v>116055</v>
      </c>
      <c r="I244" s="140">
        <v>0</v>
      </c>
      <c r="J244" s="140">
        <v>2793736</v>
      </c>
      <c r="K244" s="139" t="s">
        <v>3627</v>
      </c>
      <c r="L244" s="134">
        <v>68978</v>
      </c>
      <c r="M244" s="141">
        <v>2.5315275705218594E-2</v>
      </c>
    </row>
    <row r="245" spans="1:13" hidden="1" x14ac:dyDescent="0.25">
      <c r="A245" s="138" t="s">
        <v>5236</v>
      </c>
      <c r="B245" s="139" t="s">
        <v>6</v>
      </c>
      <c r="C245" s="139" t="s">
        <v>27</v>
      </c>
      <c r="D245" s="139" t="s">
        <v>28</v>
      </c>
      <c r="E245" s="144">
        <v>107349</v>
      </c>
      <c r="F245" s="140">
        <v>729069</v>
      </c>
      <c r="G245" s="140">
        <v>61</v>
      </c>
      <c r="H245" s="140">
        <v>0</v>
      </c>
      <c r="I245" s="140">
        <v>0</v>
      </c>
      <c r="J245" s="140">
        <v>729130</v>
      </c>
      <c r="K245" s="139" t="s">
        <v>3628</v>
      </c>
      <c r="L245" s="134">
        <v>6602</v>
      </c>
      <c r="M245" s="141">
        <v>9.137362150670977E-3</v>
      </c>
    </row>
    <row r="246" spans="1:13" hidden="1" x14ac:dyDescent="0.25">
      <c r="A246" s="138" t="s">
        <v>5238</v>
      </c>
      <c r="B246" s="139" t="s">
        <v>6</v>
      </c>
      <c r="C246" s="139" t="s">
        <v>27</v>
      </c>
      <c r="D246" s="139" t="s">
        <v>28</v>
      </c>
      <c r="E246" s="144">
        <v>65065</v>
      </c>
      <c r="F246" s="140">
        <v>238840</v>
      </c>
      <c r="G246" s="140">
        <v>20</v>
      </c>
      <c r="H246" s="140">
        <v>10353</v>
      </c>
      <c r="I246" s="140">
        <v>0</v>
      </c>
      <c r="J246" s="140">
        <v>249213</v>
      </c>
      <c r="K246" s="139" t="s">
        <v>3629</v>
      </c>
      <c r="L246" s="134">
        <v>5441</v>
      </c>
      <c r="M246" s="141">
        <v>2.2320036755656924E-2</v>
      </c>
    </row>
    <row r="247" spans="1:13" hidden="1" x14ac:dyDescent="0.25">
      <c r="A247" s="138" t="s">
        <v>5239</v>
      </c>
      <c r="B247" s="139" t="s">
        <v>6</v>
      </c>
      <c r="C247" s="139" t="s">
        <v>47</v>
      </c>
      <c r="D247" s="139" t="s">
        <v>48</v>
      </c>
      <c r="E247" s="144">
        <v>109741</v>
      </c>
      <c r="F247" s="140">
        <v>332243</v>
      </c>
      <c r="G247" s="140">
        <v>28</v>
      </c>
      <c r="H247" s="140">
        <v>14401</v>
      </c>
      <c r="I247" s="140">
        <v>0</v>
      </c>
      <c r="J247" s="140">
        <v>346672</v>
      </c>
      <c r="K247" s="139" t="s">
        <v>3630</v>
      </c>
      <c r="L247" s="134">
        <v>24689</v>
      </c>
      <c r="M247" s="141">
        <v>7.6677961258824229E-2</v>
      </c>
    </row>
    <row r="248" spans="1:13" hidden="1" x14ac:dyDescent="0.25">
      <c r="A248" s="138" t="s">
        <v>5240</v>
      </c>
      <c r="B248" s="139" t="s">
        <v>6</v>
      </c>
      <c r="C248" s="139" t="s">
        <v>27</v>
      </c>
      <c r="D248" s="139" t="s">
        <v>28</v>
      </c>
      <c r="E248" s="144">
        <v>456568</v>
      </c>
      <c r="F248" s="140">
        <v>2707380</v>
      </c>
      <c r="G248" s="140">
        <v>228</v>
      </c>
      <c r="H248" s="140">
        <v>0</v>
      </c>
      <c r="I248" s="140">
        <v>0</v>
      </c>
      <c r="J248" s="140">
        <v>2707608</v>
      </c>
      <c r="K248" s="139" t="s">
        <v>3631</v>
      </c>
      <c r="L248" s="134">
        <v>60559</v>
      </c>
      <c r="M248" s="141">
        <v>2.2877929346982243E-2</v>
      </c>
    </row>
    <row r="249" spans="1:13" hidden="1" x14ac:dyDescent="0.25">
      <c r="A249" s="138" t="s">
        <v>4750</v>
      </c>
      <c r="B249" s="139" t="s">
        <v>6</v>
      </c>
      <c r="C249" s="139" t="s">
        <v>47</v>
      </c>
      <c r="D249" s="139" t="s">
        <v>48</v>
      </c>
      <c r="E249" s="144">
        <v>53696</v>
      </c>
      <c r="F249" s="140">
        <v>398567</v>
      </c>
      <c r="G249" s="140">
        <v>34</v>
      </c>
      <c r="H249" s="140">
        <v>17276</v>
      </c>
      <c r="I249" s="140">
        <v>0</v>
      </c>
      <c r="J249" s="140">
        <v>415877</v>
      </c>
      <c r="K249" s="139" t="s">
        <v>7067</v>
      </c>
      <c r="L249" s="134">
        <v>29537</v>
      </c>
      <c r="M249" s="141">
        <v>7.6453383030491276E-2</v>
      </c>
    </row>
    <row r="250" spans="1:13" hidden="1" x14ac:dyDescent="0.25">
      <c r="A250" s="138" t="s">
        <v>5243</v>
      </c>
      <c r="B250" s="139" t="s">
        <v>6</v>
      </c>
      <c r="C250" s="139" t="s">
        <v>27</v>
      </c>
      <c r="D250" s="139" t="s">
        <v>28</v>
      </c>
      <c r="E250" s="144">
        <v>682545</v>
      </c>
      <c r="F250" s="140">
        <v>6327461</v>
      </c>
      <c r="G250" s="140">
        <v>532</v>
      </c>
      <c r="H250" s="140">
        <v>274264</v>
      </c>
      <c r="I250" s="140">
        <v>0</v>
      </c>
      <c r="J250" s="140">
        <v>6602257</v>
      </c>
      <c r="K250" s="139" t="s">
        <v>3632</v>
      </c>
      <c r="L250" s="134">
        <v>71167</v>
      </c>
      <c r="M250" s="141">
        <v>1.0896649716969143E-2</v>
      </c>
    </row>
    <row r="251" spans="1:13" hidden="1" x14ac:dyDescent="0.25">
      <c r="A251" s="138" t="s">
        <v>5245</v>
      </c>
      <c r="B251" s="139" t="s">
        <v>6</v>
      </c>
      <c r="C251" s="139" t="s">
        <v>27</v>
      </c>
      <c r="D251" s="139" t="s">
        <v>28</v>
      </c>
      <c r="E251" s="144">
        <v>161175</v>
      </c>
      <c r="F251" s="140">
        <v>965712</v>
      </c>
      <c r="G251" s="140">
        <v>81</v>
      </c>
      <c r="H251" s="140">
        <v>0</v>
      </c>
      <c r="I251" s="140">
        <v>0</v>
      </c>
      <c r="J251" s="140">
        <v>965793</v>
      </c>
      <c r="K251" s="139" t="s">
        <v>3633</v>
      </c>
      <c r="L251" s="134">
        <v>15906</v>
      </c>
      <c r="M251" s="141">
        <v>1.6745149686225834E-2</v>
      </c>
    </row>
    <row r="252" spans="1:13" hidden="1" x14ac:dyDescent="0.25">
      <c r="A252" s="138" t="s">
        <v>5247</v>
      </c>
      <c r="B252" s="139" t="s">
        <v>6</v>
      </c>
      <c r="C252" s="139" t="s">
        <v>27</v>
      </c>
      <c r="D252" s="139" t="s">
        <v>28</v>
      </c>
      <c r="E252" s="144">
        <v>60358</v>
      </c>
      <c r="F252" s="140">
        <v>400487</v>
      </c>
      <c r="G252" s="140">
        <v>34</v>
      </c>
      <c r="H252" s="140">
        <v>0</v>
      </c>
      <c r="I252" s="140">
        <v>0</v>
      </c>
      <c r="J252" s="140">
        <v>400521</v>
      </c>
      <c r="K252" s="139" t="s">
        <v>3634</v>
      </c>
      <c r="L252" s="134">
        <v>15808</v>
      </c>
      <c r="M252" s="141">
        <v>4.1090371263773254E-2</v>
      </c>
    </row>
    <row r="253" spans="1:13" hidden="1" x14ac:dyDescent="0.25">
      <c r="A253" s="138" t="s">
        <v>5249</v>
      </c>
      <c r="B253" s="139" t="s">
        <v>6</v>
      </c>
      <c r="C253" s="139" t="s">
        <v>27</v>
      </c>
      <c r="D253" s="139" t="s">
        <v>28</v>
      </c>
      <c r="E253" s="144">
        <v>100883</v>
      </c>
      <c r="F253" s="140">
        <v>798676</v>
      </c>
      <c r="G253" s="140">
        <v>67</v>
      </c>
      <c r="H253" s="140">
        <v>0</v>
      </c>
      <c r="I253" s="140">
        <v>0</v>
      </c>
      <c r="J253" s="140">
        <v>798743</v>
      </c>
      <c r="K253" s="139" t="s">
        <v>3635</v>
      </c>
      <c r="L253" s="134">
        <v>-58716</v>
      </c>
      <c r="M253" s="141">
        <v>-6.8476743494441134E-2</v>
      </c>
    </row>
    <row r="254" spans="1:13" hidden="1" x14ac:dyDescent="0.25">
      <c r="A254" s="138" t="s">
        <v>5004</v>
      </c>
      <c r="B254" s="139" t="s">
        <v>6</v>
      </c>
      <c r="C254" s="139" t="s">
        <v>27</v>
      </c>
      <c r="D254" s="139" t="s">
        <v>28</v>
      </c>
      <c r="E254" s="144">
        <v>152597</v>
      </c>
      <c r="F254" s="140">
        <v>847299</v>
      </c>
      <c r="G254" s="140">
        <v>71</v>
      </c>
      <c r="H254" s="140">
        <v>36726</v>
      </c>
      <c r="I254" s="140">
        <v>0</v>
      </c>
      <c r="J254" s="140">
        <v>884096</v>
      </c>
      <c r="K254" s="139" t="s">
        <v>3636</v>
      </c>
      <c r="L254" s="134">
        <v>30387</v>
      </c>
      <c r="M254" s="141">
        <v>3.5594095880446382E-2</v>
      </c>
    </row>
    <row r="255" spans="1:13" hidden="1" x14ac:dyDescent="0.25">
      <c r="A255" s="138" t="s">
        <v>5252</v>
      </c>
      <c r="B255" s="139" t="s">
        <v>6</v>
      </c>
      <c r="C255" s="139" t="s">
        <v>47</v>
      </c>
      <c r="D255" s="139" t="s">
        <v>48</v>
      </c>
      <c r="E255" s="144">
        <v>92088</v>
      </c>
      <c r="F255" s="140">
        <v>617077</v>
      </c>
      <c r="G255" s="140">
        <v>52</v>
      </c>
      <c r="H255" s="140">
        <v>0</v>
      </c>
      <c r="I255" s="140">
        <v>0</v>
      </c>
      <c r="J255" s="140">
        <v>617129</v>
      </c>
      <c r="K255" s="139" t="s">
        <v>3637</v>
      </c>
      <c r="L255" s="134">
        <v>13171</v>
      </c>
      <c r="M255" s="141">
        <v>2.1807807827696628E-2</v>
      </c>
    </row>
    <row r="256" spans="1:13" hidden="1" x14ac:dyDescent="0.25">
      <c r="A256" s="138" t="s">
        <v>5254</v>
      </c>
      <c r="B256" s="139" t="s">
        <v>6</v>
      </c>
      <c r="C256" s="139" t="s">
        <v>47</v>
      </c>
      <c r="D256" s="139" t="s">
        <v>48</v>
      </c>
      <c r="E256" s="144">
        <v>75182</v>
      </c>
      <c r="F256" s="140">
        <v>316159</v>
      </c>
      <c r="G256" s="140">
        <v>27</v>
      </c>
      <c r="H256" s="140">
        <v>0</v>
      </c>
      <c r="I256" s="140">
        <v>0</v>
      </c>
      <c r="J256" s="140">
        <v>316186</v>
      </c>
      <c r="K256" s="139" t="s">
        <v>3638</v>
      </c>
      <c r="L256" s="134">
        <v>-19884</v>
      </c>
      <c r="M256" s="141">
        <v>-5.9166245127503202E-2</v>
      </c>
    </row>
    <row r="257" spans="1:13" hidden="1" x14ac:dyDescent="0.25">
      <c r="A257" s="138" t="s">
        <v>5256</v>
      </c>
      <c r="B257" s="139" t="s">
        <v>6</v>
      </c>
      <c r="C257" s="139" t="s">
        <v>27</v>
      </c>
      <c r="D257" s="139" t="s">
        <v>28</v>
      </c>
      <c r="E257" s="144">
        <v>109412</v>
      </c>
      <c r="F257" s="140">
        <v>1326230</v>
      </c>
      <c r="G257" s="140">
        <v>112</v>
      </c>
      <c r="H257" s="140">
        <v>0</v>
      </c>
      <c r="I257" s="140">
        <v>0</v>
      </c>
      <c r="J257" s="140">
        <v>1326342</v>
      </c>
      <c r="K257" s="139" t="s">
        <v>3639</v>
      </c>
      <c r="L257" s="134">
        <v>-11574</v>
      </c>
      <c r="M257" s="141">
        <v>-8.6507673127460914E-3</v>
      </c>
    </row>
    <row r="258" spans="1:13" hidden="1" x14ac:dyDescent="0.25">
      <c r="A258" s="138" t="s">
        <v>5258</v>
      </c>
      <c r="B258" s="139" t="s">
        <v>6</v>
      </c>
      <c r="C258" s="139" t="s">
        <v>47</v>
      </c>
      <c r="D258" s="139" t="s">
        <v>48</v>
      </c>
      <c r="E258" s="144">
        <v>133451</v>
      </c>
      <c r="F258" s="140">
        <v>668523</v>
      </c>
      <c r="G258" s="140">
        <v>56</v>
      </c>
      <c r="H258" s="140">
        <v>28977</v>
      </c>
      <c r="I258" s="140">
        <v>0</v>
      </c>
      <c r="J258" s="140">
        <v>697556</v>
      </c>
      <c r="K258" s="139" t="s">
        <v>3640</v>
      </c>
      <c r="L258" s="134">
        <v>64070</v>
      </c>
      <c r="M258" s="141">
        <v>0.10113877812611487</v>
      </c>
    </row>
    <row r="259" spans="1:13" hidden="1" x14ac:dyDescent="0.25">
      <c r="A259" s="138" t="s">
        <v>5182</v>
      </c>
      <c r="B259" s="139" t="s">
        <v>6</v>
      </c>
      <c r="C259" s="139" t="s">
        <v>47</v>
      </c>
      <c r="D259" s="139" t="s">
        <v>48</v>
      </c>
      <c r="E259" s="144">
        <v>113130</v>
      </c>
      <c r="F259" s="140">
        <v>584262</v>
      </c>
      <c r="G259" s="140">
        <v>49</v>
      </c>
      <c r="H259" s="140">
        <v>25325</v>
      </c>
      <c r="I259" s="140">
        <v>0</v>
      </c>
      <c r="J259" s="140">
        <v>609636</v>
      </c>
      <c r="K259" s="139" t="s">
        <v>3641</v>
      </c>
      <c r="L259" s="134">
        <v>29667</v>
      </c>
      <c r="M259" s="141">
        <v>5.1152734025439288E-2</v>
      </c>
    </row>
    <row r="260" spans="1:13" hidden="1" x14ac:dyDescent="0.25">
      <c r="A260" s="138" t="s">
        <v>5260</v>
      </c>
      <c r="B260" s="139" t="s">
        <v>6</v>
      </c>
      <c r="C260" s="139" t="s">
        <v>99</v>
      </c>
      <c r="D260" s="139" t="s">
        <v>100</v>
      </c>
      <c r="E260" s="144">
        <v>188561</v>
      </c>
      <c r="F260" s="140">
        <v>1134167</v>
      </c>
      <c r="G260" s="140">
        <v>95</v>
      </c>
      <c r="H260" s="140">
        <v>49161</v>
      </c>
      <c r="I260" s="140">
        <v>0</v>
      </c>
      <c r="J260" s="140">
        <v>1183423</v>
      </c>
      <c r="K260" s="139" t="s">
        <v>3642</v>
      </c>
      <c r="L260" s="134">
        <v>36052</v>
      </c>
      <c r="M260" s="141">
        <v>3.1421397263831835E-2</v>
      </c>
    </row>
    <row r="261" spans="1:13" hidden="1" x14ac:dyDescent="0.25">
      <c r="A261" s="138" t="s">
        <v>5262</v>
      </c>
      <c r="B261" s="139" t="s">
        <v>6</v>
      </c>
      <c r="C261" s="139" t="s">
        <v>99</v>
      </c>
      <c r="D261" s="139" t="s">
        <v>100</v>
      </c>
      <c r="E261" s="144">
        <v>199889</v>
      </c>
      <c r="F261" s="140">
        <v>1059595</v>
      </c>
      <c r="G261" s="140">
        <v>89</v>
      </c>
      <c r="H261" s="140">
        <v>45928</v>
      </c>
      <c r="I261" s="140">
        <v>0</v>
      </c>
      <c r="J261" s="140">
        <v>1105612</v>
      </c>
      <c r="K261" s="139" t="s">
        <v>3643</v>
      </c>
      <c r="L261" s="134">
        <v>57188</v>
      </c>
      <c r="M261" s="141">
        <v>5.4546633804643925E-2</v>
      </c>
    </row>
    <row r="262" spans="1:13" hidden="1" x14ac:dyDescent="0.25">
      <c r="A262" s="138" t="s">
        <v>5264</v>
      </c>
      <c r="B262" s="139" t="s">
        <v>6</v>
      </c>
      <c r="C262" s="139" t="s">
        <v>99</v>
      </c>
      <c r="D262" s="139" t="s">
        <v>100</v>
      </c>
      <c r="E262" s="144">
        <v>217931</v>
      </c>
      <c r="F262" s="140">
        <v>937904</v>
      </c>
      <c r="G262" s="140">
        <v>79</v>
      </c>
      <c r="H262" s="140">
        <v>0</v>
      </c>
      <c r="I262" s="140">
        <v>0</v>
      </c>
      <c r="J262" s="140">
        <v>937983</v>
      </c>
      <c r="K262" s="139" t="s">
        <v>3645</v>
      </c>
      <c r="L262" s="134">
        <v>-1012</v>
      </c>
      <c r="M262" s="141">
        <v>-1.0777480178275709E-3</v>
      </c>
    </row>
    <row r="263" spans="1:13" hidden="1" x14ac:dyDescent="0.25">
      <c r="A263" s="138" t="s">
        <v>4820</v>
      </c>
      <c r="B263" s="139" t="s">
        <v>6</v>
      </c>
      <c r="C263" s="139" t="s">
        <v>99</v>
      </c>
      <c r="D263" s="139" t="s">
        <v>100</v>
      </c>
      <c r="E263" s="144">
        <v>253490</v>
      </c>
      <c r="F263" s="140">
        <v>926892</v>
      </c>
      <c r="G263" s="140">
        <v>78</v>
      </c>
      <c r="H263" s="140">
        <v>40176</v>
      </c>
      <c r="I263" s="140">
        <v>0</v>
      </c>
      <c r="J263" s="140">
        <v>967146</v>
      </c>
      <c r="K263" s="139" t="s">
        <v>3646</v>
      </c>
      <c r="L263" s="134">
        <v>65532</v>
      </c>
      <c r="M263" s="141">
        <v>7.2682988507276947E-2</v>
      </c>
    </row>
    <row r="264" spans="1:13" x14ac:dyDescent="0.25">
      <c r="A264" s="138" t="s">
        <v>5231</v>
      </c>
      <c r="B264" s="139" t="s">
        <v>6</v>
      </c>
      <c r="C264" s="139" t="s">
        <v>19</v>
      </c>
      <c r="D264" s="139" t="s">
        <v>20</v>
      </c>
      <c r="E264" s="144">
        <v>1645477</v>
      </c>
      <c r="F264" s="140">
        <v>9106184</v>
      </c>
      <c r="G264" s="140">
        <v>22149</v>
      </c>
      <c r="H264" s="140">
        <v>0</v>
      </c>
      <c r="I264" s="140">
        <v>0</v>
      </c>
      <c r="J264" s="140">
        <v>9128333</v>
      </c>
      <c r="K264" s="139" t="s">
        <v>7068</v>
      </c>
      <c r="L264" s="134">
        <v>611122</v>
      </c>
      <c r="M264" s="141">
        <v>7.1751421914990718E-2</v>
      </c>
    </row>
    <row r="265" spans="1:13" hidden="1" x14ac:dyDescent="0.25">
      <c r="A265" s="138" t="s">
        <v>5268</v>
      </c>
      <c r="B265" s="139" t="s">
        <v>836</v>
      </c>
      <c r="C265" s="139" t="s">
        <v>27</v>
      </c>
      <c r="D265" s="139" t="s">
        <v>28</v>
      </c>
      <c r="E265" s="144">
        <v>147629</v>
      </c>
      <c r="F265" s="140">
        <v>2867629</v>
      </c>
      <c r="G265" s="140">
        <v>241</v>
      </c>
      <c r="H265" s="140">
        <v>0</v>
      </c>
      <c r="I265" s="140">
        <v>0</v>
      </c>
      <c r="J265" s="140">
        <v>2867870</v>
      </c>
      <c r="K265" s="139" t="s">
        <v>3648</v>
      </c>
      <c r="L265" s="134">
        <v>108831</v>
      </c>
      <c r="M265" s="141">
        <v>3.9445256119975104E-2</v>
      </c>
    </row>
    <row r="266" spans="1:13" hidden="1" x14ac:dyDescent="0.25">
      <c r="A266" s="138" t="s">
        <v>5270</v>
      </c>
      <c r="B266" s="139" t="s">
        <v>836</v>
      </c>
      <c r="C266" s="139" t="s">
        <v>47</v>
      </c>
      <c r="D266" s="139" t="s">
        <v>48</v>
      </c>
      <c r="E266" s="144">
        <v>60452</v>
      </c>
      <c r="F266" s="140">
        <v>546540</v>
      </c>
      <c r="G266" s="140">
        <v>46</v>
      </c>
      <c r="H266" s="140">
        <v>0</v>
      </c>
      <c r="I266" s="140">
        <v>0</v>
      </c>
      <c r="J266" s="140">
        <v>546586</v>
      </c>
      <c r="K266" s="139" t="s">
        <v>3649</v>
      </c>
      <c r="L266" s="134">
        <v>-30086</v>
      </c>
      <c r="M266" s="141">
        <v>-5.2171771821763496E-2</v>
      </c>
    </row>
    <row r="267" spans="1:13" hidden="1" x14ac:dyDescent="0.25">
      <c r="A267" s="138" t="s">
        <v>5272</v>
      </c>
      <c r="B267" s="139" t="s">
        <v>836</v>
      </c>
      <c r="C267" s="139" t="s">
        <v>27</v>
      </c>
      <c r="D267" s="139" t="s">
        <v>28</v>
      </c>
      <c r="E267" s="144">
        <v>84657</v>
      </c>
      <c r="F267" s="140">
        <v>561091</v>
      </c>
      <c r="G267" s="140">
        <v>47</v>
      </c>
      <c r="H267" s="140">
        <v>0</v>
      </c>
      <c r="I267" s="140">
        <v>0</v>
      </c>
      <c r="J267" s="140">
        <v>561138</v>
      </c>
      <c r="K267" s="139" t="s">
        <v>3650</v>
      </c>
      <c r="L267" s="134">
        <v>-13716</v>
      </c>
      <c r="M267" s="141">
        <v>-2.3859971401434102E-2</v>
      </c>
    </row>
    <row r="268" spans="1:13" hidden="1" x14ac:dyDescent="0.25">
      <c r="A268" s="138" t="s">
        <v>5274</v>
      </c>
      <c r="B268" s="139" t="s">
        <v>836</v>
      </c>
      <c r="C268" s="139" t="s">
        <v>27</v>
      </c>
      <c r="D268" s="139" t="s">
        <v>28</v>
      </c>
      <c r="E268" s="144">
        <v>50821</v>
      </c>
      <c r="F268" s="140">
        <v>494985</v>
      </c>
      <c r="G268" s="140">
        <v>42</v>
      </c>
      <c r="H268" s="140">
        <v>0</v>
      </c>
      <c r="I268" s="140">
        <v>0</v>
      </c>
      <c r="J268" s="140">
        <v>495027</v>
      </c>
      <c r="K268" s="139" t="s">
        <v>3651</v>
      </c>
      <c r="L268" s="134">
        <v>-3031</v>
      </c>
      <c r="M268" s="141">
        <v>-6.085636612603351E-3</v>
      </c>
    </row>
    <row r="269" spans="1:13" hidden="1" x14ac:dyDescent="0.25">
      <c r="A269" s="138" t="s">
        <v>4956</v>
      </c>
      <c r="B269" s="139" t="s">
        <v>836</v>
      </c>
      <c r="C269" s="139" t="s">
        <v>47</v>
      </c>
      <c r="D269" s="139" t="s">
        <v>48</v>
      </c>
      <c r="E269" s="144">
        <v>61523</v>
      </c>
      <c r="F269" s="140">
        <v>460081</v>
      </c>
      <c r="G269" s="140">
        <v>39</v>
      </c>
      <c r="H269" s="140">
        <v>0</v>
      </c>
      <c r="I269" s="140">
        <v>0</v>
      </c>
      <c r="J269" s="140">
        <v>460120</v>
      </c>
      <c r="K269" s="139" t="s">
        <v>3652</v>
      </c>
      <c r="L269" s="134">
        <v>-7973</v>
      </c>
      <c r="M269" s="141">
        <v>-1.7032940035420312E-2</v>
      </c>
    </row>
    <row r="270" spans="1:13" hidden="1" x14ac:dyDescent="0.25">
      <c r="A270" s="138" t="s">
        <v>5277</v>
      </c>
      <c r="B270" s="139" t="s">
        <v>836</v>
      </c>
      <c r="C270" s="139" t="s">
        <v>47</v>
      </c>
      <c r="D270" s="139" t="s">
        <v>48</v>
      </c>
      <c r="E270" s="144">
        <v>62695</v>
      </c>
      <c r="F270" s="140">
        <v>719077</v>
      </c>
      <c r="G270" s="140">
        <v>60</v>
      </c>
      <c r="H270" s="140">
        <v>0</v>
      </c>
      <c r="I270" s="140">
        <v>0</v>
      </c>
      <c r="J270" s="140">
        <v>719137</v>
      </c>
      <c r="K270" s="139" t="s">
        <v>3653</v>
      </c>
      <c r="L270" s="134">
        <v>-19739</v>
      </c>
      <c r="M270" s="141">
        <v>-2.6714902094532776E-2</v>
      </c>
    </row>
    <row r="271" spans="1:13" hidden="1" x14ac:dyDescent="0.25">
      <c r="A271" s="138" t="s">
        <v>5279</v>
      </c>
      <c r="B271" s="139" t="s">
        <v>836</v>
      </c>
      <c r="C271" s="139" t="s">
        <v>47</v>
      </c>
      <c r="D271" s="139" t="s">
        <v>48</v>
      </c>
      <c r="E271" s="144">
        <v>61218</v>
      </c>
      <c r="F271" s="140">
        <v>421165</v>
      </c>
      <c r="G271" s="140">
        <v>35</v>
      </c>
      <c r="H271" s="140">
        <v>0</v>
      </c>
      <c r="I271" s="140">
        <v>0</v>
      </c>
      <c r="J271" s="140">
        <v>421200</v>
      </c>
      <c r="K271" s="139" t="s">
        <v>3654</v>
      </c>
      <c r="L271" s="134">
        <v>33103</v>
      </c>
      <c r="M271" s="141">
        <v>8.5295686387681424E-2</v>
      </c>
    </row>
    <row r="272" spans="1:13" hidden="1" x14ac:dyDescent="0.25">
      <c r="A272" s="138" t="s">
        <v>5281</v>
      </c>
      <c r="B272" s="139" t="s">
        <v>836</v>
      </c>
      <c r="C272" s="139" t="s">
        <v>27</v>
      </c>
      <c r="D272" s="139" t="s">
        <v>28</v>
      </c>
      <c r="E272" s="144">
        <v>124006</v>
      </c>
      <c r="F272" s="140">
        <v>3106194</v>
      </c>
      <c r="G272" s="140">
        <v>261</v>
      </c>
      <c r="H272" s="140">
        <v>0</v>
      </c>
      <c r="I272" s="140">
        <v>0</v>
      </c>
      <c r="J272" s="140">
        <v>3106455</v>
      </c>
      <c r="K272" s="139" t="s">
        <v>3655</v>
      </c>
      <c r="L272" s="134">
        <v>-30015</v>
      </c>
      <c r="M272" s="141">
        <v>-9.5696754631799438E-3</v>
      </c>
    </row>
    <row r="273" spans="1:13" hidden="1" x14ac:dyDescent="0.25">
      <c r="A273" s="138" t="s">
        <v>5283</v>
      </c>
      <c r="B273" s="139" t="s">
        <v>836</v>
      </c>
      <c r="C273" s="139" t="s">
        <v>47</v>
      </c>
      <c r="D273" s="139" t="s">
        <v>48</v>
      </c>
      <c r="E273" s="144">
        <v>58007</v>
      </c>
      <c r="F273" s="140">
        <v>529030</v>
      </c>
      <c r="G273" s="140">
        <v>44</v>
      </c>
      <c r="H273" s="140">
        <v>0</v>
      </c>
      <c r="I273" s="140">
        <v>0</v>
      </c>
      <c r="J273" s="140">
        <v>529074</v>
      </c>
      <c r="K273" s="139" t="s">
        <v>3656</v>
      </c>
      <c r="L273" s="134">
        <v>-5549</v>
      </c>
      <c r="M273" s="141">
        <v>-1.0379276611743229E-2</v>
      </c>
    </row>
    <row r="274" spans="1:13" hidden="1" x14ac:dyDescent="0.25">
      <c r="A274" s="138" t="s">
        <v>5285</v>
      </c>
      <c r="B274" s="139" t="s">
        <v>836</v>
      </c>
      <c r="C274" s="139" t="s">
        <v>47</v>
      </c>
      <c r="D274" s="139" t="s">
        <v>48</v>
      </c>
      <c r="E274" s="144">
        <v>59988</v>
      </c>
      <c r="F274" s="140">
        <v>934622</v>
      </c>
      <c r="G274" s="140">
        <v>79</v>
      </c>
      <c r="H274" s="140">
        <v>0</v>
      </c>
      <c r="I274" s="140">
        <v>0</v>
      </c>
      <c r="J274" s="140">
        <v>934701</v>
      </c>
      <c r="K274" s="139" t="s">
        <v>3657</v>
      </c>
      <c r="L274" s="134">
        <v>42337</v>
      </c>
      <c r="M274" s="141">
        <v>4.7443644073494676E-2</v>
      </c>
    </row>
    <row r="275" spans="1:13" hidden="1" x14ac:dyDescent="0.25">
      <c r="A275" s="138" t="s">
        <v>5287</v>
      </c>
      <c r="B275" s="139" t="s">
        <v>836</v>
      </c>
      <c r="C275" s="139" t="s">
        <v>27</v>
      </c>
      <c r="D275" s="139" t="s">
        <v>28</v>
      </c>
      <c r="E275" s="144">
        <v>46756</v>
      </c>
      <c r="F275" s="140">
        <v>410462</v>
      </c>
      <c r="G275" s="140">
        <v>35</v>
      </c>
      <c r="H275" s="140">
        <v>0</v>
      </c>
      <c r="I275" s="140">
        <v>0</v>
      </c>
      <c r="J275" s="140">
        <v>410497</v>
      </c>
      <c r="K275" s="139" t="s">
        <v>3658</v>
      </c>
      <c r="L275" s="134">
        <v>5808</v>
      </c>
      <c r="M275" s="141">
        <v>1.4351761476096458E-2</v>
      </c>
    </row>
    <row r="276" spans="1:13" hidden="1" x14ac:dyDescent="0.25">
      <c r="A276" s="138" t="s">
        <v>5289</v>
      </c>
      <c r="B276" s="139" t="s">
        <v>836</v>
      </c>
      <c r="C276" s="139" t="s">
        <v>27</v>
      </c>
      <c r="D276" s="139" t="s">
        <v>28</v>
      </c>
      <c r="E276" s="144">
        <v>53592</v>
      </c>
      <c r="F276" s="140">
        <v>458424</v>
      </c>
      <c r="G276" s="140">
        <v>39</v>
      </c>
      <c r="H276" s="140">
        <v>0</v>
      </c>
      <c r="I276" s="140">
        <v>0</v>
      </c>
      <c r="J276" s="140">
        <v>458463</v>
      </c>
      <c r="K276" s="139" t="s">
        <v>3659</v>
      </c>
      <c r="L276" s="134">
        <v>16220</v>
      </c>
      <c r="M276" s="141">
        <v>3.6676668709284259E-2</v>
      </c>
    </row>
    <row r="277" spans="1:13" hidden="1" x14ac:dyDescent="0.25">
      <c r="A277" s="138" t="s">
        <v>5291</v>
      </c>
      <c r="B277" s="139" t="s">
        <v>836</v>
      </c>
      <c r="C277" s="139" t="s">
        <v>47</v>
      </c>
      <c r="D277" s="139" t="s">
        <v>48</v>
      </c>
      <c r="E277" s="144">
        <v>72808</v>
      </c>
      <c r="F277" s="140">
        <v>1422717</v>
      </c>
      <c r="G277" s="140">
        <v>120</v>
      </c>
      <c r="H277" s="140">
        <v>0</v>
      </c>
      <c r="I277" s="140">
        <v>0</v>
      </c>
      <c r="J277" s="140">
        <v>1422837</v>
      </c>
      <c r="K277" s="139" t="s">
        <v>3660</v>
      </c>
      <c r="L277" s="134">
        <v>2147</v>
      </c>
      <c r="M277" s="141">
        <v>1.5112374972724521E-3</v>
      </c>
    </row>
    <row r="278" spans="1:13" hidden="1" x14ac:dyDescent="0.25">
      <c r="A278" s="138" t="s">
        <v>5293</v>
      </c>
      <c r="B278" s="139" t="s">
        <v>836</v>
      </c>
      <c r="C278" s="139" t="s">
        <v>27</v>
      </c>
      <c r="D278" s="139" t="s">
        <v>28</v>
      </c>
      <c r="E278" s="144">
        <v>130322</v>
      </c>
      <c r="F278" s="140">
        <v>3413183</v>
      </c>
      <c r="G278" s="140">
        <v>287</v>
      </c>
      <c r="H278" s="140">
        <v>0</v>
      </c>
      <c r="I278" s="140">
        <v>0</v>
      </c>
      <c r="J278" s="140">
        <v>3413470</v>
      </c>
      <c r="K278" s="139" t="s">
        <v>3661</v>
      </c>
      <c r="L278" s="134">
        <v>-21127</v>
      </c>
      <c r="M278" s="141">
        <v>-6.1512311342495204E-3</v>
      </c>
    </row>
    <row r="279" spans="1:13" hidden="1" x14ac:dyDescent="0.25">
      <c r="A279" s="138" t="s">
        <v>5295</v>
      </c>
      <c r="B279" s="139" t="s">
        <v>836</v>
      </c>
      <c r="C279" s="139" t="s">
        <v>27</v>
      </c>
      <c r="D279" s="139" t="s">
        <v>28</v>
      </c>
      <c r="E279" s="144">
        <v>27179</v>
      </c>
      <c r="F279" s="140">
        <v>738260</v>
      </c>
      <c r="G279" s="140">
        <v>62</v>
      </c>
      <c r="H279" s="140">
        <v>0</v>
      </c>
      <c r="I279" s="140">
        <v>0</v>
      </c>
      <c r="J279" s="140">
        <v>738322</v>
      </c>
      <c r="K279" s="139" t="s">
        <v>3662</v>
      </c>
      <c r="L279" s="134">
        <v>-1912</v>
      </c>
      <c r="M279" s="141">
        <v>-2.5829670077299879E-3</v>
      </c>
    </row>
    <row r="280" spans="1:13" hidden="1" x14ac:dyDescent="0.25">
      <c r="A280" s="138" t="s">
        <v>5047</v>
      </c>
      <c r="B280" s="139" t="s">
        <v>836</v>
      </c>
      <c r="C280" s="139" t="s">
        <v>27</v>
      </c>
      <c r="D280" s="139" t="s">
        <v>28</v>
      </c>
      <c r="E280" s="144">
        <v>88485</v>
      </c>
      <c r="F280" s="140">
        <v>808685</v>
      </c>
      <c r="G280" s="140">
        <v>68</v>
      </c>
      <c r="H280" s="140">
        <v>0</v>
      </c>
      <c r="I280" s="140">
        <v>0</v>
      </c>
      <c r="J280" s="140">
        <v>808753</v>
      </c>
      <c r="K280" s="139" t="s">
        <v>3663</v>
      </c>
      <c r="L280" s="134">
        <v>-45749</v>
      </c>
      <c r="M280" s="141">
        <v>-5.3538786334028476E-2</v>
      </c>
    </row>
    <row r="281" spans="1:13" hidden="1" x14ac:dyDescent="0.25">
      <c r="A281" s="138" t="s">
        <v>5298</v>
      </c>
      <c r="B281" s="139" t="s">
        <v>836</v>
      </c>
      <c r="C281" s="139" t="s">
        <v>27</v>
      </c>
      <c r="D281" s="139" t="s">
        <v>28</v>
      </c>
      <c r="E281" s="144">
        <v>39899</v>
      </c>
      <c r="F281" s="140">
        <v>753930</v>
      </c>
      <c r="G281" s="140">
        <v>63</v>
      </c>
      <c r="H281" s="140">
        <v>0</v>
      </c>
      <c r="I281" s="140">
        <v>0</v>
      </c>
      <c r="J281" s="140">
        <v>753993</v>
      </c>
      <c r="K281" s="139" t="s">
        <v>3664</v>
      </c>
      <c r="L281" s="134">
        <v>-24811</v>
      </c>
      <c r="M281" s="141">
        <v>-3.1857823020939799E-2</v>
      </c>
    </row>
    <row r="282" spans="1:13" hidden="1" x14ac:dyDescent="0.25">
      <c r="A282" s="138" t="s">
        <v>5300</v>
      </c>
      <c r="B282" s="139" t="s">
        <v>836</v>
      </c>
      <c r="C282" s="139" t="s">
        <v>27</v>
      </c>
      <c r="D282" s="139" t="s">
        <v>28</v>
      </c>
      <c r="E282" s="144">
        <v>128874</v>
      </c>
      <c r="F282" s="140">
        <v>843054</v>
      </c>
      <c r="G282" s="140">
        <v>71</v>
      </c>
      <c r="H282" s="140">
        <v>0</v>
      </c>
      <c r="I282" s="140">
        <v>0</v>
      </c>
      <c r="J282" s="140">
        <v>843125</v>
      </c>
      <c r="K282" s="139" t="s">
        <v>3665</v>
      </c>
      <c r="L282" s="134">
        <v>-32305</v>
      </c>
      <c r="M282" s="141">
        <v>-3.6901865369018655E-2</v>
      </c>
    </row>
    <row r="283" spans="1:13" hidden="1" x14ac:dyDescent="0.25">
      <c r="A283" s="138" t="s">
        <v>5302</v>
      </c>
      <c r="B283" s="139" t="s">
        <v>836</v>
      </c>
      <c r="C283" s="139" t="s">
        <v>27</v>
      </c>
      <c r="D283" s="139" t="s">
        <v>28</v>
      </c>
      <c r="E283" s="144">
        <v>52609</v>
      </c>
      <c r="F283" s="140">
        <v>539711</v>
      </c>
      <c r="G283" s="140">
        <v>45</v>
      </c>
      <c r="H283" s="140">
        <v>0</v>
      </c>
      <c r="I283" s="140">
        <v>0</v>
      </c>
      <c r="J283" s="140">
        <v>539756</v>
      </c>
      <c r="K283" s="139" t="s">
        <v>3666</v>
      </c>
      <c r="L283" s="134">
        <v>-11665</v>
      </c>
      <c r="M283" s="141">
        <v>-2.1154435540177107E-2</v>
      </c>
    </row>
    <row r="284" spans="1:13" hidden="1" x14ac:dyDescent="0.25">
      <c r="A284" s="138" t="s">
        <v>5304</v>
      </c>
      <c r="B284" s="139" t="s">
        <v>836</v>
      </c>
      <c r="C284" s="139" t="s">
        <v>47</v>
      </c>
      <c r="D284" s="139" t="s">
        <v>48</v>
      </c>
      <c r="E284" s="144">
        <v>108802</v>
      </c>
      <c r="F284" s="140">
        <v>1953243</v>
      </c>
      <c r="G284" s="140">
        <v>164</v>
      </c>
      <c r="H284" s="140">
        <v>0</v>
      </c>
      <c r="I284" s="140">
        <v>0</v>
      </c>
      <c r="J284" s="140">
        <v>1953407</v>
      </c>
      <c r="K284" s="139" t="s">
        <v>3667</v>
      </c>
      <c r="L284" s="134">
        <v>36245</v>
      </c>
      <c r="M284" s="141">
        <v>1.8905548931180568E-2</v>
      </c>
    </row>
    <row r="285" spans="1:13" hidden="1" x14ac:dyDescent="0.25">
      <c r="A285" s="138" t="s">
        <v>5306</v>
      </c>
      <c r="B285" s="139" t="s">
        <v>836</v>
      </c>
      <c r="C285" s="139" t="s">
        <v>47</v>
      </c>
      <c r="D285" s="139" t="s">
        <v>48</v>
      </c>
      <c r="E285" s="144">
        <v>63053</v>
      </c>
      <c r="F285" s="140">
        <v>879090</v>
      </c>
      <c r="G285" s="140">
        <v>74</v>
      </c>
      <c r="H285" s="140">
        <v>0</v>
      </c>
      <c r="I285" s="140">
        <v>0</v>
      </c>
      <c r="J285" s="140">
        <v>879164</v>
      </c>
      <c r="K285" s="139" t="s">
        <v>3668</v>
      </c>
      <c r="L285" s="134">
        <v>5161</v>
      </c>
      <c r="M285" s="141">
        <v>5.9050140560158258E-3</v>
      </c>
    </row>
    <row r="286" spans="1:13" hidden="1" x14ac:dyDescent="0.25">
      <c r="A286" s="138" t="s">
        <v>5308</v>
      </c>
      <c r="B286" s="139" t="s">
        <v>836</v>
      </c>
      <c r="C286" s="139" t="s">
        <v>47</v>
      </c>
      <c r="D286" s="139" t="s">
        <v>48</v>
      </c>
      <c r="E286" s="144">
        <v>54927</v>
      </c>
      <c r="F286" s="140">
        <v>608126</v>
      </c>
      <c r="G286" s="140">
        <v>51</v>
      </c>
      <c r="H286" s="140">
        <v>0</v>
      </c>
      <c r="I286" s="140">
        <v>0</v>
      </c>
      <c r="J286" s="140">
        <v>608177</v>
      </c>
      <c r="K286" s="139" t="s">
        <v>3669</v>
      </c>
      <c r="L286" s="134">
        <v>4313</v>
      </c>
      <c r="M286" s="141">
        <v>7.1423366850814091E-3</v>
      </c>
    </row>
    <row r="287" spans="1:13" x14ac:dyDescent="0.25">
      <c r="A287" s="138" t="s">
        <v>5267</v>
      </c>
      <c r="B287" s="139" t="s">
        <v>836</v>
      </c>
      <c r="C287" s="139" t="s">
        <v>19</v>
      </c>
      <c r="D287" s="139" t="s">
        <v>20</v>
      </c>
      <c r="E287" s="144">
        <v>1952331</v>
      </c>
      <c r="F287" s="140">
        <v>12090783</v>
      </c>
      <c r="G287" s="140">
        <v>14532</v>
      </c>
      <c r="H287" s="140">
        <v>0</v>
      </c>
      <c r="I287" s="140">
        <v>0</v>
      </c>
      <c r="J287" s="140">
        <v>12105315</v>
      </c>
      <c r="K287" s="139" t="s">
        <v>7069</v>
      </c>
      <c r="L287" s="134">
        <v>-57549</v>
      </c>
      <c r="M287" s="141">
        <v>-4.7315336256329105E-3</v>
      </c>
    </row>
    <row r="288" spans="1:13" hidden="1" x14ac:dyDescent="0.25">
      <c r="A288" s="138" t="s">
        <v>5313</v>
      </c>
      <c r="B288" s="139" t="s">
        <v>916</v>
      </c>
      <c r="C288" s="139" t="s">
        <v>27</v>
      </c>
      <c r="D288" s="139" t="s">
        <v>28</v>
      </c>
      <c r="E288" s="144">
        <v>37522</v>
      </c>
      <c r="F288" s="140">
        <v>230270</v>
      </c>
      <c r="G288" s="140">
        <v>19</v>
      </c>
      <c r="H288" s="140">
        <v>0</v>
      </c>
      <c r="I288" s="140">
        <v>0</v>
      </c>
      <c r="J288" s="140">
        <v>230289</v>
      </c>
      <c r="K288" s="139" t="s">
        <v>3672</v>
      </c>
      <c r="L288" s="134">
        <v>2334</v>
      </c>
      <c r="M288" s="141">
        <v>1.0238862933473711E-2</v>
      </c>
    </row>
    <row r="289" spans="1:13" hidden="1" x14ac:dyDescent="0.25">
      <c r="A289" s="138" t="s">
        <v>5315</v>
      </c>
      <c r="B289" s="139" t="s">
        <v>916</v>
      </c>
      <c r="C289" s="139" t="s">
        <v>27</v>
      </c>
      <c r="D289" s="139" t="s">
        <v>28</v>
      </c>
      <c r="E289" s="144">
        <v>71948</v>
      </c>
      <c r="F289" s="140">
        <v>2032164</v>
      </c>
      <c r="G289" s="140">
        <v>171</v>
      </c>
      <c r="H289" s="140">
        <v>0</v>
      </c>
      <c r="I289" s="140">
        <v>0</v>
      </c>
      <c r="J289" s="140">
        <v>2032335</v>
      </c>
      <c r="K289" s="139" t="s">
        <v>3673</v>
      </c>
      <c r="L289" s="134">
        <v>3898</v>
      </c>
      <c r="M289" s="141">
        <v>1.9216766406844285E-3</v>
      </c>
    </row>
    <row r="290" spans="1:13" hidden="1" x14ac:dyDescent="0.25">
      <c r="A290" s="138" t="s">
        <v>5317</v>
      </c>
      <c r="B290" s="139" t="s">
        <v>916</v>
      </c>
      <c r="C290" s="139" t="s">
        <v>99</v>
      </c>
      <c r="D290" s="139" t="s">
        <v>100</v>
      </c>
      <c r="E290" s="144">
        <v>484797</v>
      </c>
      <c r="F290" s="140">
        <v>2079475</v>
      </c>
      <c r="G290" s="140">
        <v>175</v>
      </c>
      <c r="H290" s="140">
        <v>0</v>
      </c>
      <c r="I290" s="140">
        <v>0</v>
      </c>
      <c r="J290" s="140">
        <v>2079650</v>
      </c>
      <c r="K290" s="139" t="s">
        <v>3674</v>
      </c>
      <c r="L290" s="134">
        <v>-17811</v>
      </c>
      <c r="M290" s="141">
        <v>-8.4916954355766325E-3</v>
      </c>
    </row>
    <row r="291" spans="1:13" x14ac:dyDescent="0.25">
      <c r="A291" s="138" t="s">
        <v>5312</v>
      </c>
      <c r="B291" s="139" t="s">
        <v>916</v>
      </c>
      <c r="C291" s="139" t="s">
        <v>19</v>
      </c>
      <c r="D291" s="139" t="s">
        <v>20</v>
      </c>
      <c r="E291" s="144">
        <v>351667</v>
      </c>
      <c r="F291" s="140">
        <v>2009887</v>
      </c>
      <c r="G291" s="140">
        <v>5503</v>
      </c>
      <c r="H291" s="140">
        <v>0</v>
      </c>
      <c r="I291" s="140">
        <v>0</v>
      </c>
      <c r="J291" s="140">
        <v>2015390</v>
      </c>
      <c r="K291" s="139" t="s">
        <v>7070</v>
      </c>
      <c r="L291" s="134">
        <v>-48320</v>
      </c>
      <c r="M291" s="141">
        <v>-2.3414142490950765E-2</v>
      </c>
    </row>
    <row r="292" spans="1:13" hidden="1" x14ac:dyDescent="0.25">
      <c r="A292" s="138" t="s">
        <v>5310</v>
      </c>
      <c r="B292" s="139" t="s">
        <v>911</v>
      </c>
      <c r="C292" s="139" t="s">
        <v>27</v>
      </c>
      <c r="D292" s="139" t="s">
        <v>28</v>
      </c>
      <c r="E292" s="144">
        <v>672228</v>
      </c>
      <c r="F292" s="140">
        <v>13792603</v>
      </c>
      <c r="G292" s="140">
        <v>1160</v>
      </c>
      <c r="H292" s="140">
        <v>0</v>
      </c>
      <c r="I292" s="140">
        <v>0</v>
      </c>
      <c r="J292" s="140">
        <v>13793763</v>
      </c>
      <c r="K292" s="139" t="s">
        <v>3670</v>
      </c>
      <c r="L292" s="134">
        <v>15624</v>
      </c>
      <c r="M292" s="141">
        <v>1.1339702698601023E-3</v>
      </c>
    </row>
    <row r="293" spans="1:13" hidden="1" x14ac:dyDescent="0.25">
      <c r="A293" s="138" t="s">
        <v>5320</v>
      </c>
      <c r="B293" s="139" t="s">
        <v>928</v>
      </c>
      <c r="C293" s="139" t="s">
        <v>27</v>
      </c>
      <c r="D293" s="139" t="s">
        <v>28</v>
      </c>
      <c r="E293" s="144">
        <v>93235</v>
      </c>
      <c r="F293" s="140">
        <v>393383</v>
      </c>
      <c r="G293" s="140">
        <v>33</v>
      </c>
      <c r="H293" s="140">
        <v>0</v>
      </c>
      <c r="I293" s="140">
        <v>0</v>
      </c>
      <c r="J293" s="140">
        <v>393416</v>
      </c>
      <c r="K293" s="139" t="s">
        <v>3676</v>
      </c>
      <c r="L293" s="134">
        <v>-21475</v>
      </c>
      <c r="M293" s="141">
        <v>-5.1760582900087011E-2</v>
      </c>
    </row>
    <row r="294" spans="1:13" hidden="1" x14ac:dyDescent="0.25">
      <c r="A294" s="138" t="s">
        <v>5322</v>
      </c>
      <c r="B294" s="139" t="s">
        <v>928</v>
      </c>
      <c r="C294" s="139" t="s">
        <v>47</v>
      </c>
      <c r="D294" s="139" t="s">
        <v>48</v>
      </c>
      <c r="E294" s="144">
        <v>73966</v>
      </c>
      <c r="F294" s="140">
        <v>514894</v>
      </c>
      <c r="G294" s="140">
        <v>43</v>
      </c>
      <c r="H294" s="140">
        <v>0</v>
      </c>
      <c r="I294" s="140">
        <v>0</v>
      </c>
      <c r="J294" s="140">
        <v>514937</v>
      </c>
      <c r="K294" s="139" t="s">
        <v>3677</v>
      </c>
      <c r="L294" s="134">
        <v>17048</v>
      </c>
      <c r="M294" s="141">
        <v>3.4240563659771558E-2</v>
      </c>
    </row>
    <row r="295" spans="1:13" hidden="1" x14ac:dyDescent="0.25">
      <c r="A295" s="138" t="s">
        <v>5324</v>
      </c>
      <c r="B295" s="139" t="s">
        <v>928</v>
      </c>
      <c r="C295" s="139" t="s">
        <v>27</v>
      </c>
      <c r="D295" s="139" t="s">
        <v>28</v>
      </c>
      <c r="E295" s="144">
        <v>54437</v>
      </c>
      <c r="F295" s="140">
        <v>396026</v>
      </c>
      <c r="G295" s="140">
        <v>33</v>
      </c>
      <c r="H295" s="140">
        <v>0</v>
      </c>
      <c r="I295" s="140">
        <v>0</v>
      </c>
      <c r="J295" s="140">
        <v>396059</v>
      </c>
      <c r="K295" s="139" t="s">
        <v>3678</v>
      </c>
      <c r="L295" s="134">
        <v>10582</v>
      </c>
      <c r="M295" s="141">
        <v>2.745170269562127E-2</v>
      </c>
    </row>
    <row r="296" spans="1:13" hidden="1" x14ac:dyDescent="0.25">
      <c r="A296" s="138" t="s">
        <v>5325</v>
      </c>
      <c r="B296" s="139" t="s">
        <v>928</v>
      </c>
      <c r="C296" s="139" t="s">
        <v>27</v>
      </c>
      <c r="D296" s="139" t="s">
        <v>28</v>
      </c>
      <c r="E296" s="144">
        <v>175229</v>
      </c>
      <c r="F296" s="140">
        <v>924125</v>
      </c>
      <c r="G296" s="140">
        <v>78</v>
      </c>
      <c r="H296" s="140">
        <v>0</v>
      </c>
      <c r="I296" s="140">
        <v>0</v>
      </c>
      <c r="J296" s="140">
        <v>924203</v>
      </c>
      <c r="K296" s="139" t="s">
        <v>3679</v>
      </c>
      <c r="L296" s="134">
        <v>-15956</v>
      </c>
      <c r="M296" s="141">
        <v>-1.6971597357468258E-2</v>
      </c>
    </row>
    <row r="297" spans="1:13" hidden="1" x14ac:dyDescent="0.25">
      <c r="A297" s="138" t="s">
        <v>5326</v>
      </c>
      <c r="B297" s="139" t="s">
        <v>928</v>
      </c>
      <c r="C297" s="139" t="s">
        <v>27</v>
      </c>
      <c r="D297" s="139" t="s">
        <v>28</v>
      </c>
      <c r="E297" s="144">
        <v>113003</v>
      </c>
      <c r="F297" s="140">
        <v>656885</v>
      </c>
      <c r="G297" s="140">
        <v>55</v>
      </c>
      <c r="H297" s="140">
        <v>0</v>
      </c>
      <c r="I297" s="140">
        <v>0</v>
      </c>
      <c r="J297" s="140">
        <v>656940</v>
      </c>
      <c r="K297" s="139" t="s">
        <v>3680</v>
      </c>
      <c r="L297" s="134">
        <v>-10694</v>
      </c>
      <c r="M297" s="141">
        <v>-1.60177582328042E-2</v>
      </c>
    </row>
    <row r="298" spans="1:13" hidden="1" x14ac:dyDescent="0.25">
      <c r="A298" s="138" t="s">
        <v>5328</v>
      </c>
      <c r="B298" s="139" t="s">
        <v>928</v>
      </c>
      <c r="C298" s="139" t="s">
        <v>47</v>
      </c>
      <c r="D298" s="139" t="s">
        <v>48</v>
      </c>
      <c r="E298" s="144">
        <v>17711</v>
      </c>
      <c r="F298" s="140">
        <v>165263</v>
      </c>
      <c r="G298" s="140">
        <v>14</v>
      </c>
      <c r="H298" s="140">
        <v>0</v>
      </c>
      <c r="I298" s="140">
        <v>0</v>
      </c>
      <c r="J298" s="140">
        <v>165277</v>
      </c>
      <c r="K298" s="139" t="s">
        <v>3681</v>
      </c>
      <c r="L298" s="134">
        <v>-4307</v>
      </c>
      <c r="M298" s="141">
        <v>-2.5397443155014625E-2</v>
      </c>
    </row>
    <row r="299" spans="1:13" hidden="1" x14ac:dyDescent="0.25">
      <c r="A299" s="138" t="s">
        <v>5330</v>
      </c>
      <c r="B299" s="139" t="s">
        <v>928</v>
      </c>
      <c r="C299" s="139" t="s">
        <v>47</v>
      </c>
      <c r="D299" s="139" t="s">
        <v>48</v>
      </c>
      <c r="E299" s="144">
        <v>59302</v>
      </c>
      <c r="F299" s="140">
        <v>270406</v>
      </c>
      <c r="G299" s="140">
        <v>23</v>
      </c>
      <c r="H299" s="140">
        <v>0</v>
      </c>
      <c r="I299" s="140">
        <v>0</v>
      </c>
      <c r="J299" s="140">
        <v>270429</v>
      </c>
      <c r="K299" s="139" t="s">
        <v>3682</v>
      </c>
      <c r="L299" s="134">
        <v>800</v>
      </c>
      <c r="M299" s="141">
        <v>2.9670398955601958E-3</v>
      </c>
    </row>
    <row r="300" spans="1:13" hidden="1" x14ac:dyDescent="0.25">
      <c r="A300" s="138" t="s">
        <v>5331</v>
      </c>
      <c r="B300" s="139" t="s">
        <v>928</v>
      </c>
      <c r="C300" s="139" t="s">
        <v>47</v>
      </c>
      <c r="D300" s="139" t="s">
        <v>48</v>
      </c>
      <c r="E300" s="144">
        <v>129485</v>
      </c>
      <c r="F300" s="140">
        <v>675992</v>
      </c>
      <c r="G300" s="140">
        <v>57</v>
      </c>
      <c r="H300" s="140">
        <v>0</v>
      </c>
      <c r="I300" s="140">
        <v>0</v>
      </c>
      <c r="J300" s="140">
        <v>676049</v>
      </c>
      <c r="K300" s="139" t="s">
        <v>3683</v>
      </c>
      <c r="L300" s="134">
        <v>22573</v>
      </c>
      <c r="M300" s="141">
        <v>3.4542967147990135E-2</v>
      </c>
    </row>
    <row r="301" spans="1:13" hidden="1" x14ac:dyDescent="0.25">
      <c r="A301" s="138" t="s">
        <v>5332</v>
      </c>
      <c r="B301" s="139" t="s">
        <v>928</v>
      </c>
      <c r="C301" s="139" t="s">
        <v>47</v>
      </c>
      <c r="D301" s="139" t="s">
        <v>48</v>
      </c>
      <c r="E301" s="144">
        <v>100882</v>
      </c>
      <c r="F301" s="140">
        <v>588815</v>
      </c>
      <c r="G301" s="140">
        <v>50</v>
      </c>
      <c r="H301" s="140">
        <v>0</v>
      </c>
      <c r="I301" s="140">
        <v>0</v>
      </c>
      <c r="J301" s="140">
        <v>588865</v>
      </c>
      <c r="K301" s="139" t="s">
        <v>3684</v>
      </c>
      <c r="L301" s="134">
        <v>28777</v>
      </c>
      <c r="M301" s="141">
        <v>5.137942609018583E-2</v>
      </c>
    </row>
    <row r="302" spans="1:13" hidden="1" x14ac:dyDescent="0.25">
      <c r="A302" s="138" t="s">
        <v>5333</v>
      </c>
      <c r="B302" s="139" t="s">
        <v>928</v>
      </c>
      <c r="C302" s="139" t="s">
        <v>27</v>
      </c>
      <c r="D302" s="139" t="s">
        <v>28</v>
      </c>
      <c r="E302" s="144">
        <v>64736</v>
      </c>
      <c r="F302" s="140">
        <v>590550</v>
      </c>
      <c r="G302" s="140">
        <v>50</v>
      </c>
      <c r="H302" s="140">
        <v>0</v>
      </c>
      <c r="I302" s="140">
        <v>0</v>
      </c>
      <c r="J302" s="140">
        <v>590600</v>
      </c>
      <c r="K302" s="139" t="s">
        <v>3685</v>
      </c>
      <c r="L302" s="134">
        <v>6031</v>
      </c>
      <c r="M302" s="141">
        <v>1.0317002783247145E-2</v>
      </c>
    </row>
    <row r="303" spans="1:13" hidden="1" x14ac:dyDescent="0.25">
      <c r="A303" s="138" t="s">
        <v>5335</v>
      </c>
      <c r="B303" s="139" t="s">
        <v>928</v>
      </c>
      <c r="C303" s="139" t="s">
        <v>27</v>
      </c>
      <c r="D303" s="139" t="s">
        <v>28</v>
      </c>
      <c r="E303" s="144">
        <v>79768</v>
      </c>
      <c r="F303" s="140">
        <v>637813</v>
      </c>
      <c r="G303" s="140">
        <v>54</v>
      </c>
      <c r="H303" s="140">
        <v>0</v>
      </c>
      <c r="I303" s="140">
        <v>0</v>
      </c>
      <c r="J303" s="140">
        <v>637867</v>
      </c>
      <c r="K303" s="139" t="s">
        <v>3686</v>
      </c>
      <c r="L303" s="134">
        <v>16168</v>
      </c>
      <c r="M303" s="141">
        <v>2.6006154103513115E-2</v>
      </c>
    </row>
    <row r="304" spans="1:13" hidden="1" x14ac:dyDescent="0.25">
      <c r="A304" s="138" t="s">
        <v>5337</v>
      </c>
      <c r="B304" s="139" t="s">
        <v>928</v>
      </c>
      <c r="C304" s="139" t="s">
        <v>27</v>
      </c>
      <c r="D304" s="139" t="s">
        <v>28</v>
      </c>
      <c r="E304" s="144">
        <v>66255</v>
      </c>
      <c r="F304" s="140">
        <v>461058</v>
      </c>
      <c r="G304" s="140">
        <v>39</v>
      </c>
      <c r="H304" s="140">
        <v>0</v>
      </c>
      <c r="I304" s="140">
        <v>0</v>
      </c>
      <c r="J304" s="140">
        <v>461097</v>
      </c>
      <c r="K304" s="139" t="s">
        <v>3687</v>
      </c>
      <c r="L304" s="134">
        <v>25206</v>
      </c>
      <c r="M304" s="141">
        <v>5.7826383201304912E-2</v>
      </c>
    </row>
    <row r="305" spans="1:13" hidden="1" x14ac:dyDescent="0.25">
      <c r="A305" s="138" t="s">
        <v>5339</v>
      </c>
      <c r="B305" s="139" t="s">
        <v>928</v>
      </c>
      <c r="C305" s="139" t="s">
        <v>27</v>
      </c>
      <c r="D305" s="139" t="s">
        <v>28</v>
      </c>
      <c r="E305" s="144">
        <v>88474</v>
      </c>
      <c r="F305" s="140">
        <v>507251</v>
      </c>
      <c r="G305" s="140">
        <v>43</v>
      </c>
      <c r="H305" s="140">
        <v>0</v>
      </c>
      <c r="I305" s="140">
        <v>0</v>
      </c>
      <c r="J305" s="140">
        <v>507294</v>
      </c>
      <c r="K305" s="139" t="s">
        <v>3688</v>
      </c>
      <c r="L305" s="134">
        <v>41537</v>
      </c>
      <c r="M305" s="141">
        <v>8.9181697752261369E-2</v>
      </c>
    </row>
    <row r="306" spans="1:13" hidden="1" x14ac:dyDescent="0.25">
      <c r="A306" s="138" t="s">
        <v>5340</v>
      </c>
      <c r="B306" s="139" t="s">
        <v>928</v>
      </c>
      <c r="C306" s="139" t="s">
        <v>27</v>
      </c>
      <c r="D306" s="139" t="s">
        <v>28</v>
      </c>
      <c r="E306" s="144">
        <v>178590</v>
      </c>
      <c r="F306" s="140">
        <v>1459387</v>
      </c>
      <c r="G306" s="140">
        <v>123</v>
      </c>
      <c r="H306" s="140">
        <v>0</v>
      </c>
      <c r="I306" s="140">
        <v>0</v>
      </c>
      <c r="J306" s="140">
        <v>1459510</v>
      </c>
      <c r="K306" s="139" t="s">
        <v>3689</v>
      </c>
      <c r="L306" s="134">
        <v>-16039</v>
      </c>
      <c r="M306" s="141">
        <v>-1.0869852509133889E-2</v>
      </c>
    </row>
    <row r="307" spans="1:13" hidden="1" x14ac:dyDescent="0.25">
      <c r="A307" s="138" t="s">
        <v>5342</v>
      </c>
      <c r="B307" s="139" t="s">
        <v>928</v>
      </c>
      <c r="C307" s="139" t="s">
        <v>27</v>
      </c>
      <c r="D307" s="139" t="s">
        <v>28</v>
      </c>
      <c r="E307" s="144">
        <v>74013</v>
      </c>
      <c r="F307" s="140">
        <v>606078</v>
      </c>
      <c r="G307" s="140">
        <v>51</v>
      </c>
      <c r="H307" s="140">
        <v>0</v>
      </c>
      <c r="I307" s="140">
        <v>0</v>
      </c>
      <c r="J307" s="140">
        <v>606129</v>
      </c>
      <c r="K307" s="139" t="s">
        <v>3690</v>
      </c>
      <c r="L307" s="134">
        <v>-35046</v>
      </c>
      <c r="M307" s="141">
        <v>-5.4659024447303778E-2</v>
      </c>
    </row>
    <row r="308" spans="1:13" hidden="1" x14ac:dyDescent="0.25">
      <c r="A308" s="138" t="s">
        <v>5344</v>
      </c>
      <c r="B308" s="139" t="s">
        <v>928</v>
      </c>
      <c r="C308" s="139" t="s">
        <v>47</v>
      </c>
      <c r="D308" s="139" t="s">
        <v>48</v>
      </c>
      <c r="E308" s="144">
        <v>44484</v>
      </c>
      <c r="F308" s="140">
        <v>477416</v>
      </c>
      <c r="G308" s="140">
        <v>40</v>
      </c>
      <c r="H308" s="140">
        <v>0</v>
      </c>
      <c r="I308" s="140">
        <v>0</v>
      </c>
      <c r="J308" s="140">
        <v>477456</v>
      </c>
      <c r="K308" s="139" t="s">
        <v>3691</v>
      </c>
      <c r="L308" s="134">
        <v>-7469</v>
      </c>
      <c r="M308" s="141">
        <v>-1.5402381811620354E-2</v>
      </c>
    </row>
    <row r="309" spans="1:13" hidden="1" x14ac:dyDescent="0.25">
      <c r="A309" s="138" t="s">
        <v>5345</v>
      </c>
      <c r="B309" s="139" t="s">
        <v>928</v>
      </c>
      <c r="C309" s="139" t="s">
        <v>27</v>
      </c>
      <c r="D309" s="139" t="s">
        <v>28</v>
      </c>
      <c r="E309" s="144">
        <v>21817</v>
      </c>
      <c r="F309" s="140">
        <v>119797</v>
      </c>
      <c r="G309" s="140">
        <v>10</v>
      </c>
      <c r="H309" s="140">
        <v>0</v>
      </c>
      <c r="I309" s="140">
        <v>0</v>
      </c>
      <c r="J309" s="140">
        <v>119807</v>
      </c>
      <c r="K309" s="139" t="s">
        <v>3692</v>
      </c>
      <c r="L309" s="134">
        <v>7161</v>
      </c>
      <c r="M309" s="141">
        <v>6.3570832519574599E-2</v>
      </c>
    </row>
    <row r="310" spans="1:13" hidden="1" x14ac:dyDescent="0.25">
      <c r="A310" s="138" t="s">
        <v>5347</v>
      </c>
      <c r="B310" s="139" t="s">
        <v>928</v>
      </c>
      <c r="C310" s="139" t="s">
        <v>27</v>
      </c>
      <c r="D310" s="139" t="s">
        <v>28</v>
      </c>
      <c r="E310" s="144">
        <v>130128</v>
      </c>
      <c r="F310" s="140">
        <v>1243997</v>
      </c>
      <c r="G310" s="140">
        <v>105</v>
      </c>
      <c r="H310" s="140">
        <v>0</v>
      </c>
      <c r="I310" s="140">
        <v>0</v>
      </c>
      <c r="J310" s="140">
        <v>1244102</v>
      </c>
      <c r="K310" s="139" t="s">
        <v>3693</v>
      </c>
      <c r="L310" s="134">
        <v>32421</v>
      </c>
      <c r="M310" s="141">
        <v>2.6757042488905907E-2</v>
      </c>
    </row>
    <row r="311" spans="1:13" hidden="1" x14ac:dyDescent="0.25">
      <c r="A311" s="138" t="s">
        <v>5349</v>
      </c>
      <c r="B311" s="139" t="s">
        <v>928</v>
      </c>
      <c r="C311" s="139" t="s">
        <v>47</v>
      </c>
      <c r="D311" s="139" t="s">
        <v>48</v>
      </c>
      <c r="E311" s="144">
        <v>237069</v>
      </c>
      <c r="F311" s="140">
        <v>2300094</v>
      </c>
      <c r="G311" s="140">
        <v>193</v>
      </c>
      <c r="H311" s="140">
        <v>0</v>
      </c>
      <c r="I311" s="140">
        <v>0</v>
      </c>
      <c r="J311" s="140">
        <v>2300287</v>
      </c>
      <c r="K311" s="139" t="s">
        <v>3694</v>
      </c>
      <c r="L311" s="134">
        <v>85673</v>
      </c>
      <c r="M311" s="141">
        <v>3.868529685082818E-2</v>
      </c>
    </row>
    <row r="312" spans="1:13" hidden="1" x14ac:dyDescent="0.25">
      <c r="A312" s="138" t="s">
        <v>5351</v>
      </c>
      <c r="B312" s="139" t="s">
        <v>928</v>
      </c>
      <c r="C312" s="139" t="s">
        <v>47</v>
      </c>
      <c r="D312" s="139" t="s">
        <v>48</v>
      </c>
      <c r="E312" s="144">
        <v>149728</v>
      </c>
      <c r="F312" s="140">
        <v>1092489</v>
      </c>
      <c r="G312" s="140">
        <v>92</v>
      </c>
      <c r="H312" s="140">
        <v>0</v>
      </c>
      <c r="I312" s="140">
        <v>0</v>
      </c>
      <c r="J312" s="140">
        <v>1092581</v>
      </c>
      <c r="K312" s="139" t="s">
        <v>3695</v>
      </c>
      <c r="L312" s="134">
        <v>2404</v>
      </c>
      <c r="M312" s="141">
        <v>2.2051465037328799E-3</v>
      </c>
    </row>
    <row r="313" spans="1:13" hidden="1" x14ac:dyDescent="0.25">
      <c r="A313" s="138" t="s">
        <v>5353</v>
      </c>
      <c r="B313" s="139" t="s">
        <v>928</v>
      </c>
      <c r="C313" s="139" t="s">
        <v>47</v>
      </c>
      <c r="D313" s="139" t="s">
        <v>48</v>
      </c>
      <c r="E313" s="144">
        <v>66498</v>
      </c>
      <c r="F313" s="140">
        <v>778025</v>
      </c>
      <c r="G313" s="140">
        <v>65</v>
      </c>
      <c r="H313" s="140">
        <v>0</v>
      </c>
      <c r="I313" s="140">
        <v>0</v>
      </c>
      <c r="J313" s="140">
        <v>778090</v>
      </c>
      <c r="K313" s="139" t="s">
        <v>3696</v>
      </c>
      <c r="L313" s="134">
        <v>5055</v>
      </c>
      <c r="M313" s="141">
        <v>6.5391605813449587E-3</v>
      </c>
    </row>
    <row r="314" spans="1:13" hidden="1" x14ac:dyDescent="0.25">
      <c r="A314" s="138" t="s">
        <v>5355</v>
      </c>
      <c r="B314" s="139" t="s">
        <v>928</v>
      </c>
      <c r="C314" s="139" t="s">
        <v>27</v>
      </c>
      <c r="D314" s="139" t="s">
        <v>28</v>
      </c>
      <c r="E314" s="144">
        <v>62707</v>
      </c>
      <c r="F314" s="140">
        <v>256054</v>
      </c>
      <c r="G314" s="140">
        <v>22</v>
      </c>
      <c r="H314" s="140">
        <v>0</v>
      </c>
      <c r="I314" s="140">
        <v>0</v>
      </c>
      <c r="J314" s="140">
        <v>256076</v>
      </c>
      <c r="K314" s="139" t="s">
        <v>3697</v>
      </c>
      <c r="L314" s="134">
        <v>-12013</v>
      </c>
      <c r="M314" s="141">
        <v>-4.4809746017180858E-2</v>
      </c>
    </row>
    <row r="315" spans="1:13" hidden="1" x14ac:dyDescent="0.25">
      <c r="A315" s="138" t="s">
        <v>5357</v>
      </c>
      <c r="B315" s="139" t="s">
        <v>928</v>
      </c>
      <c r="C315" s="139" t="s">
        <v>27</v>
      </c>
      <c r="D315" s="139" t="s">
        <v>28</v>
      </c>
      <c r="E315" s="144">
        <v>69152</v>
      </c>
      <c r="F315" s="140">
        <v>576237</v>
      </c>
      <c r="G315" s="140">
        <v>48</v>
      </c>
      <c r="H315" s="140">
        <v>0</v>
      </c>
      <c r="I315" s="140">
        <v>0</v>
      </c>
      <c r="J315" s="140">
        <v>576285</v>
      </c>
      <c r="K315" s="139" t="s">
        <v>3698</v>
      </c>
      <c r="L315" s="134">
        <v>22411</v>
      </c>
      <c r="M315" s="141">
        <v>4.0462271202475655E-2</v>
      </c>
    </row>
    <row r="316" spans="1:13" hidden="1" x14ac:dyDescent="0.25">
      <c r="A316" s="138" t="s">
        <v>5359</v>
      </c>
      <c r="B316" s="139" t="s">
        <v>928</v>
      </c>
      <c r="C316" s="139" t="s">
        <v>27</v>
      </c>
      <c r="D316" s="139" t="s">
        <v>28</v>
      </c>
      <c r="E316" s="144">
        <v>104401</v>
      </c>
      <c r="F316" s="140">
        <v>871936</v>
      </c>
      <c r="G316" s="140">
        <v>73</v>
      </c>
      <c r="H316" s="140">
        <v>60045</v>
      </c>
      <c r="I316" s="140">
        <v>0</v>
      </c>
      <c r="J316" s="140">
        <v>932054</v>
      </c>
      <c r="K316" s="139" t="s">
        <v>3699</v>
      </c>
      <c r="L316" s="134">
        <v>96515</v>
      </c>
      <c r="M316" s="141">
        <v>0.11551226214455579</v>
      </c>
    </row>
    <row r="317" spans="1:13" hidden="1" x14ac:dyDescent="0.25">
      <c r="A317" s="138" t="s">
        <v>5361</v>
      </c>
      <c r="B317" s="139" t="s">
        <v>928</v>
      </c>
      <c r="C317" s="139" t="s">
        <v>27</v>
      </c>
      <c r="D317" s="139" t="s">
        <v>28</v>
      </c>
      <c r="E317" s="144">
        <v>81000</v>
      </c>
      <c r="F317" s="140">
        <v>478950</v>
      </c>
      <c r="G317" s="140">
        <v>40</v>
      </c>
      <c r="H317" s="140">
        <v>0</v>
      </c>
      <c r="I317" s="140">
        <v>0</v>
      </c>
      <c r="J317" s="140">
        <v>478990</v>
      </c>
      <c r="K317" s="139" t="s">
        <v>3700</v>
      </c>
      <c r="L317" s="134">
        <v>18077</v>
      </c>
      <c r="M317" s="141">
        <v>3.9219982946890192E-2</v>
      </c>
    </row>
    <row r="318" spans="1:13" hidden="1" x14ac:dyDescent="0.25">
      <c r="A318" s="138" t="s">
        <v>5363</v>
      </c>
      <c r="B318" s="139" t="s">
        <v>928</v>
      </c>
      <c r="C318" s="139" t="s">
        <v>47</v>
      </c>
      <c r="D318" s="139" t="s">
        <v>48</v>
      </c>
      <c r="E318" s="144">
        <v>71579</v>
      </c>
      <c r="F318" s="140">
        <v>681477</v>
      </c>
      <c r="G318" s="140">
        <v>57</v>
      </c>
      <c r="H318" s="140">
        <v>0</v>
      </c>
      <c r="I318" s="140">
        <v>0</v>
      </c>
      <c r="J318" s="140">
        <v>681534</v>
      </c>
      <c r="K318" s="139" t="s">
        <v>3701</v>
      </c>
      <c r="L318" s="134">
        <v>-6868</v>
      </c>
      <c r="M318" s="141">
        <v>-9.9767287137457472E-3</v>
      </c>
    </row>
    <row r="319" spans="1:13" hidden="1" x14ac:dyDescent="0.25">
      <c r="A319" s="138" t="s">
        <v>5365</v>
      </c>
      <c r="B319" s="139" t="s">
        <v>928</v>
      </c>
      <c r="C319" s="139" t="s">
        <v>27</v>
      </c>
      <c r="D319" s="139" t="s">
        <v>28</v>
      </c>
      <c r="E319" s="144">
        <v>17690</v>
      </c>
      <c r="F319" s="140">
        <v>64323</v>
      </c>
      <c r="G319" s="140">
        <v>5</v>
      </c>
      <c r="H319" s="140">
        <v>0</v>
      </c>
      <c r="I319" s="140">
        <v>0</v>
      </c>
      <c r="J319" s="140">
        <v>64328</v>
      </c>
      <c r="K319" s="139" t="s">
        <v>3702</v>
      </c>
      <c r="L319" s="134">
        <v>-7230</v>
      </c>
      <c r="M319" s="141">
        <v>-0.10103692109896867</v>
      </c>
    </row>
    <row r="320" spans="1:13" hidden="1" x14ac:dyDescent="0.25">
      <c r="A320" s="138" t="s">
        <v>5366</v>
      </c>
      <c r="B320" s="139" t="s">
        <v>928</v>
      </c>
      <c r="C320" s="139" t="s">
        <v>47</v>
      </c>
      <c r="D320" s="139" t="s">
        <v>48</v>
      </c>
      <c r="E320" s="144">
        <v>57234</v>
      </c>
      <c r="F320" s="140">
        <v>326943</v>
      </c>
      <c r="G320" s="140">
        <v>27</v>
      </c>
      <c r="H320" s="140">
        <v>0</v>
      </c>
      <c r="I320" s="140">
        <v>0</v>
      </c>
      <c r="J320" s="140">
        <v>326970</v>
      </c>
      <c r="K320" s="139" t="s">
        <v>3703</v>
      </c>
      <c r="L320" s="134">
        <v>-11967</v>
      </c>
      <c r="M320" s="141">
        <v>-3.5307446516609282E-2</v>
      </c>
    </row>
    <row r="321" spans="1:13" hidden="1" x14ac:dyDescent="0.25">
      <c r="A321" s="138" t="s">
        <v>5368</v>
      </c>
      <c r="B321" s="139" t="s">
        <v>928</v>
      </c>
      <c r="C321" s="139" t="s">
        <v>27</v>
      </c>
      <c r="D321" s="139" t="s">
        <v>28</v>
      </c>
      <c r="E321" s="144">
        <v>80127</v>
      </c>
      <c r="F321" s="140">
        <v>461258</v>
      </c>
      <c r="G321" s="140">
        <v>39</v>
      </c>
      <c r="H321" s="140">
        <v>0</v>
      </c>
      <c r="I321" s="140">
        <v>0</v>
      </c>
      <c r="J321" s="140">
        <v>461297</v>
      </c>
      <c r="K321" s="139" t="s">
        <v>3704</v>
      </c>
      <c r="L321" s="134">
        <v>22512</v>
      </c>
      <c r="M321" s="141">
        <v>5.1305308978201167E-2</v>
      </c>
    </row>
    <row r="322" spans="1:13" hidden="1" x14ac:dyDescent="0.25">
      <c r="A322" s="138" t="s">
        <v>5370</v>
      </c>
      <c r="B322" s="139" t="s">
        <v>928</v>
      </c>
      <c r="C322" s="139" t="s">
        <v>27</v>
      </c>
      <c r="D322" s="139" t="s">
        <v>28</v>
      </c>
      <c r="E322" s="144">
        <v>441003</v>
      </c>
      <c r="F322" s="140">
        <v>4751467</v>
      </c>
      <c r="G322" s="140">
        <v>400</v>
      </c>
      <c r="H322" s="140">
        <v>0</v>
      </c>
      <c r="I322" s="140">
        <v>0</v>
      </c>
      <c r="J322" s="140">
        <v>4751867</v>
      </c>
      <c r="K322" s="139" t="s">
        <v>3705</v>
      </c>
      <c r="L322" s="134">
        <v>39489</v>
      </c>
      <c r="M322" s="141">
        <v>8.3798455896364858E-3</v>
      </c>
    </row>
    <row r="323" spans="1:13" hidden="1" x14ac:dyDescent="0.25">
      <c r="A323" s="138" t="s">
        <v>5372</v>
      </c>
      <c r="B323" s="139" t="s">
        <v>928</v>
      </c>
      <c r="C323" s="139" t="s">
        <v>27</v>
      </c>
      <c r="D323" s="139" t="s">
        <v>28</v>
      </c>
      <c r="E323" s="144">
        <v>92312</v>
      </c>
      <c r="F323" s="140">
        <v>828363</v>
      </c>
      <c r="G323" s="140">
        <v>70</v>
      </c>
      <c r="H323" s="140">
        <v>0</v>
      </c>
      <c r="I323" s="140">
        <v>0</v>
      </c>
      <c r="J323" s="140">
        <v>828433</v>
      </c>
      <c r="K323" s="139" t="s">
        <v>3706</v>
      </c>
      <c r="L323" s="134">
        <v>-6265</v>
      </c>
      <c r="M323" s="141">
        <v>-7.5057086515122832E-3</v>
      </c>
    </row>
    <row r="324" spans="1:13" hidden="1" x14ac:dyDescent="0.25">
      <c r="A324" s="138" t="s">
        <v>5374</v>
      </c>
      <c r="B324" s="139" t="s">
        <v>928</v>
      </c>
      <c r="C324" s="139" t="s">
        <v>47</v>
      </c>
      <c r="D324" s="139" t="s">
        <v>48</v>
      </c>
      <c r="E324" s="144">
        <v>113187</v>
      </c>
      <c r="F324" s="140">
        <v>993011</v>
      </c>
      <c r="G324" s="140">
        <v>84</v>
      </c>
      <c r="H324" s="140">
        <v>0</v>
      </c>
      <c r="I324" s="140">
        <v>0</v>
      </c>
      <c r="J324" s="140">
        <v>993095</v>
      </c>
      <c r="K324" s="139" t="s">
        <v>3707</v>
      </c>
      <c r="L324" s="134">
        <v>22024</v>
      </c>
      <c r="M324" s="141">
        <v>2.2680112988648617E-2</v>
      </c>
    </row>
    <row r="325" spans="1:13" hidden="1" x14ac:dyDescent="0.25">
      <c r="A325" s="138" t="s">
        <v>5375</v>
      </c>
      <c r="B325" s="139" t="s">
        <v>928</v>
      </c>
      <c r="C325" s="139" t="s">
        <v>47</v>
      </c>
      <c r="D325" s="139" t="s">
        <v>48</v>
      </c>
      <c r="E325" s="144">
        <v>137132</v>
      </c>
      <c r="F325" s="140">
        <v>724839</v>
      </c>
      <c r="G325" s="140">
        <v>61</v>
      </c>
      <c r="H325" s="140">
        <v>0</v>
      </c>
      <c r="I325" s="140">
        <v>0</v>
      </c>
      <c r="J325" s="140">
        <v>724900</v>
      </c>
      <c r="K325" s="139" t="s">
        <v>3708</v>
      </c>
      <c r="L325" s="134">
        <v>16276</v>
      </c>
      <c r="M325" s="141">
        <v>2.2968457178983496E-2</v>
      </c>
    </row>
    <row r="326" spans="1:13" hidden="1" x14ac:dyDescent="0.25">
      <c r="A326" s="138" t="s">
        <v>5377</v>
      </c>
      <c r="B326" s="139" t="s">
        <v>928</v>
      </c>
      <c r="C326" s="139" t="s">
        <v>27</v>
      </c>
      <c r="D326" s="139" t="s">
        <v>28</v>
      </c>
      <c r="E326" s="144">
        <v>21512</v>
      </c>
      <c r="F326" s="140">
        <v>83047</v>
      </c>
      <c r="G326" s="140">
        <v>7</v>
      </c>
      <c r="H326" s="140">
        <v>2686</v>
      </c>
      <c r="I326" s="140">
        <v>0</v>
      </c>
      <c r="J326" s="140">
        <v>85740</v>
      </c>
      <c r="K326" s="139" t="s">
        <v>3709</v>
      </c>
      <c r="L326" s="134">
        <v>1874</v>
      </c>
      <c r="M326" s="141">
        <v>2.2345169675434623E-2</v>
      </c>
    </row>
    <row r="327" spans="1:13" hidden="1" x14ac:dyDescent="0.25">
      <c r="A327" s="138" t="s">
        <v>5379</v>
      </c>
      <c r="B327" s="139" t="s">
        <v>928</v>
      </c>
      <c r="C327" s="139" t="s">
        <v>47</v>
      </c>
      <c r="D327" s="139" t="s">
        <v>48</v>
      </c>
      <c r="E327" s="144">
        <v>62435</v>
      </c>
      <c r="F327" s="140">
        <v>698919</v>
      </c>
      <c r="G327" s="140">
        <v>59</v>
      </c>
      <c r="H327" s="140">
        <v>0</v>
      </c>
      <c r="I327" s="140">
        <v>0</v>
      </c>
      <c r="J327" s="140">
        <v>698978</v>
      </c>
      <c r="K327" s="139" t="s">
        <v>3710</v>
      </c>
      <c r="L327" s="134">
        <v>-23246</v>
      </c>
      <c r="M327" s="141">
        <v>-3.218669000199384E-2</v>
      </c>
    </row>
    <row r="328" spans="1:13" hidden="1" x14ac:dyDescent="0.25">
      <c r="A328" s="138" t="s">
        <v>5381</v>
      </c>
      <c r="B328" s="139" t="s">
        <v>928</v>
      </c>
      <c r="C328" s="139" t="s">
        <v>27</v>
      </c>
      <c r="D328" s="139" t="s">
        <v>28</v>
      </c>
      <c r="E328" s="144">
        <v>58218</v>
      </c>
      <c r="F328" s="140">
        <v>412683</v>
      </c>
      <c r="G328" s="140">
        <v>35</v>
      </c>
      <c r="H328" s="140">
        <v>0</v>
      </c>
      <c r="I328" s="140">
        <v>0</v>
      </c>
      <c r="J328" s="140">
        <v>412718</v>
      </c>
      <c r="K328" s="139" t="s">
        <v>3711</v>
      </c>
      <c r="L328" s="134">
        <v>-26386</v>
      </c>
      <c r="M328" s="141">
        <v>-6.0090548025069232E-2</v>
      </c>
    </row>
    <row r="329" spans="1:13" hidden="1" x14ac:dyDescent="0.25">
      <c r="A329" s="138" t="s">
        <v>5383</v>
      </c>
      <c r="B329" s="139" t="s">
        <v>928</v>
      </c>
      <c r="C329" s="139" t="s">
        <v>27</v>
      </c>
      <c r="D329" s="139" t="s">
        <v>28</v>
      </c>
      <c r="E329" s="144">
        <v>270934</v>
      </c>
      <c r="F329" s="140">
        <v>1865928</v>
      </c>
      <c r="G329" s="140">
        <v>157</v>
      </c>
      <c r="H329" s="140">
        <v>0</v>
      </c>
      <c r="I329" s="140">
        <v>0</v>
      </c>
      <c r="J329" s="140">
        <v>1866085</v>
      </c>
      <c r="K329" s="139" t="s">
        <v>3712</v>
      </c>
      <c r="L329" s="134">
        <v>63793</v>
      </c>
      <c r="M329" s="141">
        <v>3.5395485304268122E-2</v>
      </c>
    </row>
    <row r="330" spans="1:13" hidden="1" x14ac:dyDescent="0.25">
      <c r="A330" s="138" t="s">
        <v>5385</v>
      </c>
      <c r="B330" s="139" t="s">
        <v>928</v>
      </c>
      <c r="C330" s="139" t="s">
        <v>27</v>
      </c>
      <c r="D330" s="139" t="s">
        <v>28</v>
      </c>
      <c r="E330" s="144">
        <v>107888</v>
      </c>
      <c r="F330" s="140">
        <v>703782</v>
      </c>
      <c r="G330" s="140">
        <v>59</v>
      </c>
      <c r="H330" s="140">
        <v>0</v>
      </c>
      <c r="I330" s="140">
        <v>0</v>
      </c>
      <c r="J330" s="140">
        <v>703841</v>
      </c>
      <c r="K330" s="139" t="s">
        <v>3713</v>
      </c>
      <c r="L330" s="134">
        <v>-4061</v>
      </c>
      <c r="M330" s="141">
        <v>-5.7366697650239719E-3</v>
      </c>
    </row>
    <row r="331" spans="1:13" hidden="1" x14ac:dyDescent="0.25">
      <c r="A331" s="138" t="s">
        <v>4722</v>
      </c>
      <c r="B331" s="139" t="s">
        <v>928</v>
      </c>
      <c r="C331" s="139" t="s">
        <v>47</v>
      </c>
      <c r="D331" s="139" t="s">
        <v>48</v>
      </c>
      <c r="E331" s="144">
        <v>52923</v>
      </c>
      <c r="F331" s="140">
        <v>187710</v>
      </c>
      <c r="G331" s="140">
        <v>16</v>
      </c>
      <c r="H331" s="140">
        <v>0</v>
      </c>
      <c r="I331" s="140">
        <v>0</v>
      </c>
      <c r="J331" s="140">
        <v>187726</v>
      </c>
      <c r="K331" s="139" t="s">
        <v>7071</v>
      </c>
      <c r="L331" s="134">
        <v>5028</v>
      </c>
      <c r="M331" s="141">
        <v>2.7520826719504319E-2</v>
      </c>
    </row>
    <row r="332" spans="1:13" hidden="1" x14ac:dyDescent="0.25">
      <c r="A332" s="138" t="s">
        <v>5386</v>
      </c>
      <c r="B332" s="139" t="s">
        <v>928</v>
      </c>
      <c r="C332" s="139" t="s">
        <v>47</v>
      </c>
      <c r="D332" s="139" t="s">
        <v>48</v>
      </c>
      <c r="E332" s="144">
        <v>82893</v>
      </c>
      <c r="F332" s="140">
        <v>485245</v>
      </c>
      <c r="G332" s="140">
        <v>41</v>
      </c>
      <c r="H332" s="140">
        <v>0</v>
      </c>
      <c r="I332" s="140">
        <v>0</v>
      </c>
      <c r="J332" s="140">
        <v>485286</v>
      </c>
      <c r="K332" s="139" t="s">
        <v>3714</v>
      </c>
      <c r="L332" s="134">
        <v>10354</v>
      </c>
      <c r="M332" s="141">
        <v>2.1801015724356328E-2</v>
      </c>
    </row>
    <row r="333" spans="1:13" hidden="1" x14ac:dyDescent="0.25">
      <c r="A333" s="138" t="s">
        <v>5387</v>
      </c>
      <c r="B333" s="139" t="s">
        <v>928</v>
      </c>
      <c r="C333" s="139" t="s">
        <v>27</v>
      </c>
      <c r="D333" s="139" t="s">
        <v>28</v>
      </c>
      <c r="E333" s="144">
        <v>38286</v>
      </c>
      <c r="F333" s="140">
        <v>299530</v>
      </c>
      <c r="G333" s="140">
        <v>25</v>
      </c>
      <c r="H333" s="140">
        <v>0</v>
      </c>
      <c r="I333" s="140">
        <v>0</v>
      </c>
      <c r="J333" s="140">
        <v>299555</v>
      </c>
      <c r="K333" s="139" t="s">
        <v>3715</v>
      </c>
      <c r="L333" s="134">
        <v>-6411</v>
      </c>
      <c r="M333" s="141">
        <v>-2.0953308537549925E-2</v>
      </c>
    </row>
    <row r="334" spans="1:13" hidden="1" x14ac:dyDescent="0.25">
      <c r="A334" s="138" t="s">
        <v>5389</v>
      </c>
      <c r="B334" s="139" t="s">
        <v>928</v>
      </c>
      <c r="C334" s="139" t="s">
        <v>47</v>
      </c>
      <c r="D334" s="139" t="s">
        <v>48</v>
      </c>
      <c r="E334" s="144">
        <v>166611</v>
      </c>
      <c r="F334" s="140">
        <v>761917</v>
      </c>
      <c r="G334" s="140">
        <v>64</v>
      </c>
      <c r="H334" s="140">
        <v>0</v>
      </c>
      <c r="I334" s="140">
        <v>0</v>
      </c>
      <c r="J334" s="140">
        <v>761981</v>
      </c>
      <c r="K334" s="139" t="s">
        <v>3716</v>
      </c>
      <c r="L334" s="134">
        <v>-17305</v>
      </c>
      <c r="M334" s="141">
        <v>-2.2206224672328259E-2</v>
      </c>
    </row>
    <row r="335" spans="1:13" hidden="1" x14ac:dyDescent="0.25">
      <c r="A335" s="138" t="s">
        <v>5391</v>
      </c>
      <c r="B335" s="139" t="s">
        <v>928</v>
      </c>
      <c r="C335" s="139" t="s">
        <v>27</v>
      </c>
      <c r="D335" s="139" t="s">
        <v>28</v>
      </c>
      <c r="E335" s="144">
        <v>53193</v>
      </c>
      <c r="F335" s="140">
        <v>667825</v>
      </c>
      <c r="G335" s="140">
        <v>56</v>
      </c>
      <c r="H335" s="140">
        <v>0</v>
      </c>
      <c r="I335" s="140">
        <v>0</v>
      </c>
      <c r="J335" s="140">
        <v>667881</v>
      </c>
      <c r="K335" s="139" t="s">
        <v>3717</v>
      </c>
      <c r="L335" s="134">
        <v>-8721</v>
      </c>
      <c r="M335" s="141">
        <v>-1.2889409135651387E-2</v>
      </c>
    </row>
    <row r="336" spans="1:13" hidden="1" x14ac:dyDescent="0.25">
      <c r="A336" s="138" t="s">
        <v>5397</v>
      </c>
      <c r="B336" s="139" t="s">
        <v>928</v>
      </c>
      <c r="C336" s="139" t="s">
        <v>47</v>
      </c>
      <c r="D336" s="139" t="s">
        <v>48</v>
      </c>
      <c r="E336" s="144">
        <v>92560</v>
      </c>
      <c r="F336" s="140">
        <v>478342</v>
      </c>
      <c r="G336" s="140">
        <v>40</v>
      </c>
      <c r="H336" s="140">
        <v>0</v>
      </c>
      <c r="I336" s="140">
        <v>0</v>
      </c>
      <c r="J336" s="140">
        <v>478382</v>
      </c>
      <c r="K336" s="139" t="s">
        <v>3718</v>
      </c>
      <c r="L336" s="134">
        <v>45278</v>
      </c>
      <c r="M336" s="141">
        <v>0.10454301969042078</v>
      </c>
    </row>
    <row r="337" spans="1:13" hidden="1" x14ac:dyDescent="0.25">
      <c r="A337" s="138" t="s">
        <v>5399</v>
      </c>
      <c r="B337" s="139" t="s">
        <v>928</v>
      </c>
      <c r="C337" s="139" t="s">
        <v>27</v>
      </c>
      <c r="D337" s="139" t="s">
        <v>28</v>
      </c>
      <c r="E337" s="144">
        <v>107762</v>
      </c>
      <c r="F337" s="140">
        <v>913409</v>
      </c>
      <c r="G337" s="140">
        <v>77</v>
      </c>
      <c r="H337" s="140">
        <v>0</v>
      </c>
      <c r="I337" s="140">
        <v>0</v>
      </c>
      <c r="J337" s="140">
        <v>913486</v>
      </c>
      <c r="K337" s="139" t="s">
        <v>3719</v>
      </c>
      <c r="L337" s="134">
        <v>-2998</v>
      </c>
      <c r="M337" s="141">
        <v>-3.2711973149558531E-3</v>
      </c>
    </row>
    <row r="338" spans="1:13" hidden="1" x14ac:dyDescent="0.25">
      <c r="A338" s="138" t="s">
        <v>5401</v>
      </c>
      <c r="B338" s="139" t="s">
        <v>928</v>
      </c>
      <c r="C338" s="139" t="s">
        <v>47</v>
      </c>
      <c r="D338" s="139" t="s">
        <v>48</v>
      </c>
      <c r="E338" s="144">
        <v>59866</v>
      </c>
      <c r="F338" s="140">
        <v>266571</v>
      </c>
      <c r="G338" s="140">
        <v>22</v>
      </c>
      <c r="H338" s="140">
        <v>0</v>
      </c>
      <c r="I338" s="140">
        <v>0</v>
      </c>
      <c r="J338" s="140">
        <v>266593</v>
      </c>
      <c r="K338" s="139" t="s">
        <v>3720</v>
      </c>
      <c r="L338" s="134">
        <v>-2213</v>
      </c>
      <c r="M338" s="141">
        <v>-8.2327031390668371E-3</v>
      </c>
    </row>
    <row r="339" spans="1:13" hidden="1" x14ac:dyDescent="0.25">
      <c r="A339" s="138" t="s">
        <v>5403</v>
      </c>
      <c r="B339" s="139" t="s">
        <v>928</v>
      </c>
      <c r="C339" s="139" t="s">
        <v>27</v>
      </c>
      <c r="D339" s="139" t="s">
        <v>28</v>
      </c>
      <c r="E339" s="144">
        <v>179413</v>
      </c>
      <c r="F339" s="140">
        <v>1011609</v>
      </c>
      <c r="G339" s="140">
        <v>85</v>
      </c>
      <c r="H339" s="140">
        <v>0</v>
      </c>
      <c r="I339" s="140">
        <v>0</v>
      </c>
      <c r="J339" s="140">
        <v>1011694</v>
      </c>
      <c r="K339" s="139" t="s">
        <v>3721</v>
      </c>
      <c r="L339" s="134">
        <v>-34169</v>
      </c>
      <c r="M339" s="141">
        <v>-3.2670627032412469E-2</v>
      </c>
    </row>
    <row r="340" spans="1:13" hidden="1" x14ac:dyDescent="0.25">
      <c r="A340" s="138" t="s">
        <v>5404</v>
      </c>
      <c r="B340" s="139" t="s">
        <v>928</v>
      </c>
      <c r="C340" s="139" t="s">
        <v>27</v>
      </c>
      <c r="D340" s="139" t="s">
        <v>28</v>
      </c>
      <c r="E340" s="144">
        <v>257083</v>
      </c>
      <c r="F340" s="140">
        <v>1630384</v>
      </c>
      <c r="G340" s="140">
        <v>137</v>
      </c>
      <c r="H340" s="140">
        <v>0</v>
      </c>
      <c r="I340" s="140">
        <v>0</v>
      </c>
      <c r="J340" s="140">
        <v>1630521</v>
      </c>
      <c r="K340" s="139" t="s">
        <v>3723</v>
      </c>
      <c r="L340" s="134">
        <v>23688</v>
      </c>
      <c r="M340" s="141">
        <v>1.4742042265748836E-2</v>
      </c>
    </row>
    <row r="341" spans="1:13" hidden="1" x14ac:dyDescent="0.25">
      <c r="A341" s="138" t="s">
        <v>5406</v>
      </c>
      <c r="B341" s="139" t="s">
        <v>928</v>
      </c>
      <c r="C341" s="139" t="s">
        <v>27</v>
      </c>
      <c r="D341" s="139" t="s">
        <v>28</v>
      </c>
      <c r="E341" s="144">
        <v>58111</v>
      </c>
      <c r="F341" s="140">
        <v>401609</v>
      </c>
      <c r="G341" s="140">
        <v>34</v>
      </c>
      <c r="H341" s="140">
        <v>0</v>
      </c>
      <c r="I341" s="140">
        <v>0</v>
      </c>
      <c r="J341" s="140">
        <v>401643</v>
      </c>
      <c r="K341" s="139" t="s">
        <v>3724</v>
      </c>
      <c r="L341" s="134">
        <v>-12903</v>
      </c>
      <c r="M341" s="141">
        <v>-3.1125616939977712E-2</v>
      </c>
    </row>
    <row r="342" spans="1:13" hidden="1" x14ac:dyDescent="0.25">
      <c r="A342" s="138" t="s">
        <v>5408</v>
      </c>
      <c r="B342" s="139" t="s">
        <v>928</v>
      </c>
      <c r="C342" s="139" t="s">
        <v>27</v>
      </c>
      <c r="D342" s="139" t="s">
        <v>28</v>
      </c>
      <c r="E342" s="144">
        <v>55118</v>
      </c>
      <c r="F342" s="140">
        <v>395780</v>
      </c>
      <c r="G342" s="140">
        <v>33</v>
      </c>
      <c r="H342" s="140">
        <v>0</v>
      </c>
      <c r="I342" s="140">
        <v>0</v>
      </c>
      <c r="J342" s="140">
        <v>395813</v>
      </c>
      <c r="K342" s="139" t="s">
        <v>3725</v>
      </c>
      <c r="L342" s="134">
        <v>-19014</v>
      </c>
      <c r="M342" s="141">
        <v>-4.5835974996805896E-2</v>
      </c>
    </row>
    <row r="343" spans="1:13" hidden="1" x14ac:dyDescent="0.25">
      <c r="A343" s="138" t="s">
        <v>5410</v>
      </c>
      <c r="B343" s="139" t="s">
        <v>928</v>
      </c>
      <c r="C343" s="139" t="s">
        <v>27</v>
      </c>
      <c r="D343" s="139" t="s">
        <v>28</v>
      </c>
      <c r="E343" s="144">
        <v>24007</v>
      </c>
      <c r="F343" s="140">
        <v>99573</v>
      </c>
      <c r="G343" s="140">
        <v>8</v>
      </c>
      <c r="H343" s="140">
        <v>0</v>
      </c>
      <c r="I343" s="140">
        <v>0</v>
      </c>
      <c r="J343" s="140">
        <v>99581</v>
      </c>
      <c r="K343" s="139" t="s">
        <v>4687</v>
      </c>
      <c r="L343" s="134">
        <v>-9661</v>
      </c>
      <c r="M343" s="141">
        <v>-8.8436681862287397E-2</v>
      </c>
    </row>
    <row r="344" spans="1:13" hidden="1" x14ac:dyDescent="0.25">
      <c r="A344" s="138" t="s">
        <v>5412</v>
      </c>
      <c r="B344" s="139" t="s">
        <v>928</v>
      </c>
      <c r="C344" s="139" t="s">
        <v>47</v>
      </c>
      <c r="D344" s="139" t="s">
        <v>48</v>
      </c>
      <c r="E344" s="144">
        <v>92700</v>
      </c>
      <c r="F344" s="140">
        <v>542311</v>
      </c>
      <c r="G344" s="140">
        <v>46</v>
      </c>
      <c r="H344" s="140">
        <v>0</v>
      </c>
      <c r="I344" s="140">
        <v>0</v>
      </c>
      <c r="J344" s="140">
        <v>542357</v>
      </c>
      <c r="K344" s="139" t="s">
        <v>3726</v>
      </c>
      <c r="L344" s="134">
        <v>863</v>
      </c>
      <c r="M344" s="141">
        <v>1.5937388041234067E-3</v>
      </c>
    </row>
    <row r="345" spans="1:13" hidden="1" x14ac:dyDescent="0.25">
      <c r="A345" s="138" t="s">
        <v>5413</v>
      </c>
      <c r="B345" s="139" t="s">
        <v>928</v>
      </c>
      <c r="C345" s="139" t="s">
        <v>27</v>
      </c>
      <c r="D345" s="139" t="s">
        <v>28</v>
      </c>
      <c r="E345" s="144">
        <v>189907</v>
      </c>
      <c r="F345" s="140">
        <v>1788093</v>
      </c>
      <c r="G345" s="140">
        <v>150</v>
      </c>
      <c r="H345" s="140">
        <v>0</v>
      </c>
      <c r="I345" s="140">
        <v>0</v>
      </c>
      <c r="J345" s="140">
        <v>1788243</v>
      </c>
      <c r="K345" s="139" t="s">
        <v>3727</v>
      </c>
      <c r="L345" s="134">
        <v>12176</v>
      </c>
      <c r="M345" s="141">
        <v>6.855597226906417E-3</v>
      </c>
    </row>
    <row r="346" spans="1:13" hidden="1" x14ac:dyDescent="0.25">
      <c r="A346" s="138" t="s">
        <v>5415</v>
      </c>
      <c r="B346" s="139" t="s">
        <v>928</v>
      </c>
      <c r="C346" s="139" t="s">
        <v>47</v>
      </c>
      <c r="D346" s="139" t="s">
        <v>48</v>
      </c>
      <c r="E346" s="144">
        <v>64681</v>
      </c>
      <c r="F346" s="140">
        <v>338123</v>
      </c>
      <c r="G346" s="140">
        <v>28</v>
      </c>
      <c r="H346" s="140">
        <v>0</v>
      </c>
      <c r="I346" s="140">
        <v>0</v>
      </c>
      <c r="J346" s="140">
        <v>338151</v>
      </c>
      <c r="K346" s="139" t="s">
        <v>3728</v>
      </c>
      <c r="L346" s="134">
        <v>-46781</v>
      </c>
      <c r="M346" s="141">
        <v>-0.12153055604626271</v>
      </c>
    </row>
    <row r="347" spans="1:13" hidden="1" x14ac:dyDescent="0.25">
      <c r="A347" s="138" t="s">
        <v>5416</v>
      </c>
      <c r="B347" s="139" t="s">
        <v>928</v>
      </c>
      <c r="C347" s="139" t="s">
        <v>27</v>
      </c>
      <c r="D347" s="139" t="s">
        <v>28</v>
      </c>
      <c r="E347" s="144">
        <v>369075</v>
      </c>
      <c r="F347" s="140">
        <v>2798212</v>
      </c>
      <c r="G347" s="140">
        <v>235</v>
      </c>
      <c r="H347" s="140">
        <v>0</v>
      </c>
      <c r="I347" s="140">
        <v>0</v>
      </c>
      <c r="J347" s="140">
        <v>2798447</v>
      </c>
      <c r="K347" s="139" t="s">
        <v>3729</v>
      </c>
      <c r="L347" s="134">
        <v>54623</v>
      </c>
      <c r="M347" s="141">
        <v>1.9907617981328247E-2</v>
      </c>
    </row>
    <row r="348" spans="1:13" hidden="1" x14ac:dyDescent="0.25">
      <c r="A348" s="138" t="s">
        <v>5418</v>
      </c>
      <c r="B348" s="139" t="s">
        <v>928</v>
      </c>
      <c r="C348" s="139" t="s">
        <v>27</v>
      </c>
      <c r="D348" s="139" t="s">
        <v>28</v>
      </c>
      <c r="E348" s="144">
        <v>45393</v>
      </c>
      <c r="F348" s="140">
        <v>276966</v>
      </c>
      <c r="G348" s="140">
        <v>23</v>
      </c>
      <c r="H348" s="140">
        <v>0</v>
      </c>
      <c r="I348" s="140">
        <v>0</v>
      </c>
      <c r="J348" s="140">
        <v>276989</v>
      </c>
      <c r="K348" s="139" t="s">
        <v>3730</v>
      </c>
      <c r="L348" s="134">
        <v>15737</v>
      </c>
      <c r="M348" s="141">
        <v>6.0236859430741203E-2</v>
      </c>
    </row>
    <row r="349" spans="1:13" hidden="1" x14ac:dyDescent="0.25">
      <c r="A349" s="138" t="s">
        <v>5420</v>
      </c>
      <c r="B349" s="139" t="s">
        <v>928</v>
      </c>
      <c r="C349" s="139" t="s">
        <v>47</v>
      </c>
      <c r="D349" s="139" t="s">
        <v>48</v>
      </c>
      <c r="E349" s="144">
        <v>62560</v>
      </c>
      <c r="F349" s="140">
        <v>220788</v>
      </c>
      <c r="G349" s="140">
        <v>19</v>
      </c>
      <c r="H349" s="140">
        <v>0</v>
      </c>
      <c r="I349" s="140">
        <v>0</v>
      </c>
      <c r="J349" s="140">
        <v>220807</v>
      </c>
      <c r="K349" s="139" t="s">
        <v>3731</v>
      </c>
      <c r="L349" s="134">
        <v>-23702</v>
      </c>
      <c r="M349" s="141">
        <v>-9.6937127058717681E-2</v>
      </c>
    </row>
    <row r="350" spans="1:13" hidden="1" x14ac:dyDescent="0.25">
      <c r="A350" s="138" t="s">
        <v>5421</v>
      </c>
      <c r="B350" s="139" t="s">
        <v>928</v>
      </c>
      <c r="C350" s="139" t="s">
        <v>47</v>
      </c>
      <c r="D350" s="139" t="s">
        <v>48</v>
      </c>
      <c r="E350" s="144">
        <v>69959</v>
      </c>
      <c r="F350" s="140">
        <v>293777</v>
      </c>
      <c r="G350" s="140">
        <v>25</v>
      </c>
      <c r="H350" s="140">
        <v>0</v>
      </c>
      <c r="I350" s="140">
        <v>0</v>
      </c>
      <c r="J350" s="140">
        <v>293802</v>
      </c>
      <c r="K350" s="139" t="s">
        <v>3732</v>
      </c>
      <c r="L350" s="134">
        <v>23869</v>
      </c>
      <c r="M350" s="141">
        <v>8.8425646364097762E-2</v>
      </c>
    </row>
    <row r="351" spans="1:13" hidden="1" x14ac:dyDescent="0.25">
      <c r="A351" s="138" t="s">
        <v>5422</v>
      </c>
      <c r="B351" s="139" t="s">
        <v>928</v>
      </c>
      <c r="C351" s="139" t="s">
        <v>27</v>
      </c>
      <c r="D351" s="139" t="s">
        <v>28</v>
      </c>
      <c r="E351" s="144">
        <v>106779</v>
      </c>
      <c r="F351" s="140">
        <v>816360</v>
      </c>
      <c r="G351" s="140">
        <v>69</v>
      </c>
      <c r="H351" s="140">
        <v>0</v>
      </c>
      <c r="I351" s="140">
        <v>0</v>
      </c>
      <c r="J351" s="140">
        <v>816429</v>
      </c>
      <c r="K351" s="139" t="s">
        <v>3733</v>
      </c>
      <c r="L351" s="134">
        <v>32115</v>
      </c>
      <c r="M351" s="141">
        <v>4.0946610668686267E-2</v>
      </c>
    </row>
    <row r="352" spans="1:13" hidden="1" x14ac:dyDescent="0.25">
      <c r="A352" s="138" t="s">
        <v>7072</v>
      </c>
      <c r="B352" s="139" t="s">
        <v>928</v>
      </c>
      <c r="C352" s="139" t="s">
        <v>27</v>
      </c>
      <c r="D352" s="139" t="s">
        <v>28</v>
      </c>
      <c r="E352" s="144">
        <v>37689</v>
      </c>
      <c r="F352" s="140">
        <v>251637</v>
      </c>
      <c r="G352" s="140">
        <v>21</v>
      </c>
      <c r="H352" s="140">
        <v>0</v>
      </c>
      <c r="I352" s="140">
        <v>0</v>
      </c>
      <c r="J352" s="140">
        <v>251658</v>
      </c>
      <c r="K352" s="139" t="s">
        <v>3734</v>
      </c>
      <c r="L352" s="134">
        <v>-11488</v>
      </c>
      <c r="M352" s="141">
        <v>-4.3656373268071716E-2</v>
      </c>
    </row>
    <row r="353" spans="1:13" hidden="1" x14ac:dyDescent="0.25">
      <c r="A353" s="138" t="s">
        <v>5424</v>
      </c>
      <c r="B353" s="139" t="s">
        <v>928</v>
      </c>
      <c r="C353" s="139" t="s">
        <v>99</v>
      </c>
      <c r="D353" s="139" t="s">
        <v>100</v>
      </c>
      <c r="E353" s="144">
        <v>275873</v>
      </c>
      <c r="F353" s="140">
        <v>1237581</v>
      </c>
      <c r="G353" s="140">
        <v>104</v>
      </c>
      <c r="H353" s="140">
        <v>0</v>
      </c>
      <c r="I353" s="140">
        <v>0</v>
      </c>
      <c r="J353" s="140">
        <v>1237685</v>
      </c>
      <c r="K353" s="139" t="s">
        <v>3735</v>
      </c>
      <c r="L353" s="134">
        <v>52645</v>
      </c>
      <c r="M353" s="141">
        <v>4.4424660770944438E-2</v>
      </c>
    </row>
    <row r="354" spans="1:13" hidden="1" x14ac:dyDescent="0.25">
      <c r="A354" s="138" t="s">
        <v>5426</v>
      </c>
      <c r="B354" s="139" t="s">
        <v>928</v>
      </c>
      <c r="C354" s="139" t="s">
        <v>99</v>
      </c>
      <c r="D354" s="139" t="s">
        <v>100</v>
      </c>
      <c r="E354" s="144">
        <v>337248</v>
      </c>
      <c r="F354" s="140">
        <v>2415348</v>
      </c>
      <c r="G354" s="140">
        <v>203</v>
      </c>
      <c r="H354" s="140">
        <v>0</v>
      </c>
      <c r="I354" s="140">
        <v>0</v>
      </c>
      <c r="J354" s="140">
        <v>2415551</v>
      </c>
      <c r="K354" s="139" t="s">
        <v>3736</v>
      </c>
      <c r="L354" s="134">
        <v>41171</v>
      </c>
      <c r="M354" s="141">
        <v>1.7339684464997177E-2</v>
      </c>
    </row>
    <row r="355" spans="1:13" hidden="1" x14ac:dyDescent="0.25">
      <c r="A355" s="138" t="s">
        <v>5428</v>
      </c>
      <c r="B355" s="139" t="s">
        <v>928</v>
      </c>
      <c r="C355" s="139" t="s">
        <v>99</v>
      </c>
      <c r="D355" s="139" t="s">
        <v>100</v>
      </c>
      <c r="E355" s="144">
        <v>317589</v>
      </c>
      <c r="F355" s="140">
        <v>2129321</v>
      </c>
      <c r="G355" s="140">
        <v>179</v>
      </c>
      <c r="H355" s="140">
        <v>68872</v>
      </c>
      <c r="I355" s="140">
        <v>0</v>
      </c>
      <c r="J355" s="140">
        <v>2198372</v>
      </c>
      <c r="K355" s="139" t="s">
        <v>3737</v>
      </c>
      <c r="L355" s="134">
        <v>89951</v>
      </c>
      <c r="M355" s="141">
        <v>4.2662731968615378E-2</v>
      </c>
    </row>
    <row r="356" spans="1:13" hidden="1" x14ac:dyDescent="0.25">
      <c r="A356" s="138" t="s">
        <v>5430</v>
      </c>
      <c r="B356" s="139" t="s">
        <v>928</v>
      </c>
      <c r="C356" s="139" t="s">
        <v>99</v>
      </c>
      <c r="D356" s="139" t="s">
        <v>100</v>
      </c>
      <c r="E356" s="144">
        <v>911557</v>
      </c>
      <c r="F356" s="140">
        <v>5661116</v>
      </c>
      <c r="G356" s="140">
        <v>476</v>
      </c>
      <c r="H356" s="140">
        <v>0</v>
      </c>
      <c r="I356" s="140">
        <v>0</v>
      </c>
      <c r="J356" s="140">
        <v>5661592</v>
      </c>
      <c r="K356" s="139" t="s">
        <v>3738</v>
      </c>
      <c r="L356" s="134">
        <v>34860</v>
      </c>
      <c r="M356" s="141">
        <v>6.1954256929244184E-3</v>
      </c>
    </row>
    <row r="357" spans="1:13" hidden="1" x14ac:dyDescent="0.25">
      <c r="A357" s="138" t="s">
        <v>5432</v>
      </c>
      <c r="B357" s="139" t="s">
        <v>928</v>
      </c>
      <c r="C357" s="139" t="s">
        <v>99</v>
      </c>
      <c r="D357" s="139" t="s">
        <v>100</v>
      </c>
      <c r="E357" s="144">
        <v>256048</v>
      </c>
      <c r="F357" s="140">
        <v>1478175</v>
      </c>
      <c r="G357" s="140">
        <v>124</v>
      </c>
      <c r="H357" s="140">
        <v>0</v>
      </c>
      <c r="I357" s="140">
        <v>0</v>
      </c>
      <c r="J357" s="140">
        <v>1478299</v>
      </c>
      <c r="K357" s="139" t="s">
        <v>3739</v>
      </c>
      <c r="L357" s="134">
        <v>-121871</v>
      </c>
      <c r="M357" s="141">
        <v>-7.6161282863695737E-2</v>
      </c>
    </row>
    <row r="358" spans="1:13" hidden="1" x14ac:dyDescent="0.25">
      <c r="A358" s="138" t="s">
        <v>5434</v>
      </c>
      <c r="B358" s="139" t="s">
        <v>928</v>
      </c>
      <c r="C358" s="139" t="s">
        <v>99</v>
      </c>
      <c r="D358" s="139" t="s">
        <v>100</v>
      </c>
      <c r="E358" s="144">
        <v>979975</v>
      </c>
      <c r="F358" s="140">
        <v>6073178</v>
      </c>
      <c r="G358" s="140">
        <v>511</v>
      </c>
      <c r="H358" s="140">
        <v>0</v>
      </c>
      <c r="I358" s="140">
        <v>0</v>
      </c>
      <c r="J358" s="140">
        <v>6073689</v>
      </c>
      <c r="K358" s="139" t="s">
        <v>3740</v>
      </c>
      <c r="L358" s="134">
        <v>102076</v>
      </c>
      <c r="M358" s="141">
        <v>1.7093539048829855E-2</v>
      </c>
    </row>
    <row r="359" spans="1:13" hidden="1" x14ac:dyDescent="0.25">
      <c r="A359" s="138" t="s">
        <v>5436</v>
      </c>
      <c r="B359" s="139" t="s">
        <v>928</v>
      </c>
      <c r="C359" s="139" t="s">
        <v>99</v>
      </c>
      <c r="D359" s="139" t="s">
        <v>100</v>
      </c>
      <c r="E359" s="144">
        <v>218160</v>
      </c>
      <c r="F359" s="140">
        <v>1172224</v>
      </c>
      <c r="G359" s="140">
        <v>99</v>
      </c>
      <c r="H359" s="140">
        <v>0</v>
      </c>
      <c r="I359" s="140">
        <v>0</v>
      </c>
      <c r="J359" s="140">
        <v>1172323</v>
      </c>
      <c r="K359" s="139" t="s">
        <v>3741</v>
      </c>
      <c r="L359" s="134">
        <v>37940</v>
      </c>
      <c r="M359" s="141">
        <v>3.3445494158498498E-2</v>
      </c>
    </row>
    <row r="360" spans="1:13" hidden="1" x14ac:dyDescent="0.25">
      <c r="A360" s="138" t="s">
        <v>5438</v>
      </c>
      <c r="B360" s="139" t="s">
        <v>928</v>
      </c>
      <c r="C360" s="139" t="s">
        <v>99</v>
      </c>
      <c r="D360" s="139" t="s">
        <v>100</v>
      </c>
      <c r="E360" s="144">
        <v>421941</v>
      </c>
      <c r="F360" s="140">
        <v>2649727</v>
      </c>
      <c r="G360" s="140">
        <v>223</v>
      </c>
      <c r="H360" s="140">
        <v>0</v>
      </c>
      <c r="I360" s="140">
        <v>0</v>
      </c>
      <c r="J360" s="140">
        <v>2649950</v>
      </c>
      <c r="K360" s="139" t="s">
        <v>3742</v>
      </c>
      <c r="L360" s="134">
        <v>33614</v>
      </c>
      <c r="M360" s="141">
        <v>1.2847738210994306E-2</v>
      </c>
    </row>
    <row r="361" spans="1:13" hidden="1" x14ac:dyDescent="0.25">
      <c r="A361" s="138" t="s">
        <v>5440</v>
      </c>
      <c r="B361" s="139" t="s">
        <v>928</v>
      </c>
      <c r="C361" s="139" t="s">
        <v>99</v>
      </c>
      <c r="D361" s="139" t="s">
        <v>100</v>
      </c>
      <c r="E361" s="144">
        <v>300393</v>
      </c>
      <c r="F361" s="140">
        <v>1654739</v>
      </c>
      <c r="G361" s="140">
        <v>139</v>
      </c>
      <c r="H361" s="140">
        <v>0</v>
      </c>
      <c r="I361" s="140">
        <v>0</v>
      </c>
      <c r="J361" s="140">
        <v>1654878</v>
      </c>
      <c r="K361" s="139" t="s">
        <v>3743</v>
      </c>
      <c r="L361" s="134">
        <v>27215</v>
      </c>
      <c r="M361" s="141">
        <v>1.6720291608275178E-2</v>
      </c>
    </row>
    <row r="362" spans="1:13" hidden="1" x14ac:dyDescent="0.25">
      <c r="A362" s="138" t="s">
        <v>5442</v>
      </c>
      <c r="B362" s="139" t="s">
        <v>928</v>
      </c>
      <c r="C362" s="139" t="s">
        <v>99</v>
      </c>
      <c r="D362" s="139" t="s">
        <v>100</v>
      </c>
      <c r="E362" s="144">
        <v>277515</v>
      </c>
      <c r="F362" s="140">
        <v>1774032</v>
      </c>
      <c r="G362" s="140">
        <v>149</v>
      </c>
      <c r="H362" s="140">
        <v>0</v>
      </c>
      <c r="I362" s="140">
        <v>0</v>
      </c>
      <c r="J362" s="140">
        <v>1774181</v>
      </c>
      <c r="K362" s="139" t="s">
        <v>3744</v>
      </c>
      <c r="L362" s="134">
        <v>-24873</v>
      </c>
      <c r="M362" s="141">
        <v>-1.3825599453935234E-2</v>
      </c>
    </row>
    <row r="363" spans="1:13" hidden="1" x14ac:dyDescent="0.25">
      <c r="A363" s="138" t="s">
        <v>5444</v>
      </c>
      <c r="B363" s="139" t="s">
        <v>928</v>
      </c>
      <c r="C363" s="139" t="s">
        <v>99</v>
      </c>
      <c r="D363" s="139" t="s">
        <v>100</v>
      </c>
      <c r="E363" s="144">
        <v>1623626</v>
      </c>
      <c r="F363" s="140">
        <v>11552882</v>
      </c>
      <c r="G363" s="140">
        <v>972</v>
      </c>
      <c r="H363" s="140">
        <v>0</v>
      </c>
      <c r="I363" s="140">
        <v>0</v>
      </c>
      <c r="J363" s="140">
        <v>11553854</v>
      </c>
      <c r="K363" s="139" t="s">
        <v>3745</v>
      </c>
      <c r="L363" s="134">
        <v>382336</v>
      </c>
      <c r="M363" s="141">
        <v>3.4224176159408239E-2</v>
      </c>
    </row>
    <row r="364" spans="1:13" hidden="1" x14ac:dyDescent="0.25">
      <c r="A364" s="138" t="s">
        <v>5205</v>
      </c>
      <c r="B364" s="139" t="s">
        <v>928</v>
      </c>
      <c r="C364" s="139" t="s">
        <v>99</v>
      </c>
      <c r="D364" s="139" t="s">
        <v>100</v>
      </c>
      <c r="E364" s="144">
        <v>910560</v>
      </c>
      <c r="F364" s="140">
        <v>5764187</v>
      </c>
      <c r="G364" s="140">
        <v>485</v>
      </c>
      <c r="H364" s="140">
        <v>0</v>
      </c>
      <c r="I364" s="140">
        <v>0</v>
      </c>
      <c r="J364" s="140">
        <v>5764672</v>
      </c>
      <c r="K364" s="139" t="s">
        <v>3746</v>
      </c>
      <c r="L364" s="134">
        <v>187806</v>
      </c>
      <c r="M364" s="141">
        <v>3.3675903276141117E-2</v>
      </c>
    </row>
    <row r="365" spans="1:13" hidden="1" x14ac:dyDescent="0.25">
      <c r="A365" s="138" t="s">
        <v>5447</v>
      </c>
      <c r="B365" s="139" t="s">
        <v>928</v>
      </c>
      <c r="C365" s="139" t="s">
        <v>99</v>
      </c>
      <c r="D365" s="139" t="s">
        <v>100</v>
      </c>
      <c r="E365" s="144">
        <v>254841</v>
      </c>
      <c r="F365" s="140">
        <v>1486262</v>
      </c>
      <c r="G365" s="140">
        <v>125</v>
      </c>
      <c r="H365" s="140">
        <v>0</v>
      </c>
      <c r="I365" s="140">
        <v>0</v>
      </c>
      <c r="J365" s="140">
        <v>1486387</v>
      </c>
      <c r="K365" s="139" t="s">
        <v>3747</v>
      </c>
      <c r="L365" s="134">
        <v>42144</v>
      </c>
      <c r="M365" s="141">
        <v>2.918068496783436E-2</v>
      </c>
    </row>
    <row r="366" spans="1:13" hidden="1" x14ac:dyDescent="0.25">
      <c r="A366" s="138" t="s">
        <v>5449</v>
      </c>
      <c r="B366" s="139" t="s">
        <v>928</v>
      </c>
      <c r="C366" s="139" t="s">
        <v>99</v>
      </c>
      <c r="D366" s="139" t="s">
        <v>100</v>
      </c>
      <c r="E366" s="144">
        <v>898731</v>
      </c>
      <c r="F366" s="140">
        <v>5821155</v>
      </c>
      <c r="G366" s="140">
        <v>490</v>
      </c>
      <c r="H366" s="140">
        <v>0</v>
      </c>
      <c r="I366" s="140">
        <v>0</v>
      </c>
      <c r="J366" s="140">
        <v>5821645</v>
      </c>
      <c r="K366" s="139" t="s">
        <v>3748</v>
      </c>
      <c r="L366" s="134">
        <v>56222</v>
      </c>
      <c r="M366" s="141">
        <v>9.7515828413630712E-3</v>
      </c>
    </row>
    <row r="367" spans="1:13" hidden="1" x14ac:dyDescent="0.25">
      <c r="A367" s="138" t="s">
        <v>5451</v>
      </c>
      <c r="B367" s="139" t="s">
        <v>928</v>
      </c>
      <c r="C367" s="139" t="s">
        <v>99</v>
      </c>
      <c r="D367" s="139" t="s">
        <v>100</v>
      </c>
      <c r="E367" s="144">
        <v>476343</v>
      </c>
      <c r="F367" s="140">
        <v>2592729</v>
      </c>
      <c r="G367" s="140">
        <v>218</v>
      </c>
      <c r="H367" s="140">
        <v>0</v>
      </c>
      <c r="I367" s="140">
        <v>0</v>
      </c>
      <c r="J367" s="140">
        <v>2592947</v>
      </c>
      <c r="K367" s="139" t="s">
        <v>3749</v>
      </c>
      <c r="L367" s="134">
        <v>66303</v>
      </c>
      <c r="M367" s="141">
        <v>2.6241528288116569E-2</v>
      </c>
    </row>
    <row r="368" spans="1:13" hidden="1" x14ac:dyDescent="0.25">
      <c r="A368" s="138" t="s">
        <v>5453</v>
      </c>
      <c r="B368" s="139" t="s">
        <v>928</v>
      </c>
      <c r="C368" s="139" t="s">
        <v>99</v>
      </c>
      <c r="D368" s="139" t="s">
        <v>100</v>
      </c>
      <c r="E368" s="144">
        <v>498628</v>
      </c>
      <c r="F368" s="140">
        <v>2489657</v>
      </c>
      <c r="G368" s="140">
        <v>209</v>
      </c>
      <c r="H368" s="140">
        <v>0</v>
      </c>
      <c r="I368" s="140">
        <v>0</v>
      </c>
      <c r="J368" s="140">
        <v>2489866</v>
      </c>
      <c r="K368" s="139" t="s">
        <v>3750</v>
      </c>
      <c r="L368" s="134">
        <v>14448</v>
      </c>
      <c r="M368" s="141">
        <v>5.8365900223719793E-3</v>
      </c>
    </row>
    <row r="369" spans="1:13" hidden="1" x14ac:dyDescent="0.25">
      <c r="A369" s="138" t="s">
        <v>5455</v>
      </c>
      <c r="B369" s="139" t="s">
        <v>928</v>
      </c>
      <c r="C369" s="139" t="s">
        <v>99</v>
      </c>
      <c r="D369" s="139" t="s">
        <v>100</v>
      </c>
      <c r="E369" s="144">
        <v>456609</v>
      </c>
      <c r="F369" s="140">
        <v>2949278</v>
      </c>
      <c r="G369" s="140">
        <v>248</v>
      </c>
      <c r="H369" s="140">
        <v>203101</v>
      </c>
      <c r="I369" s="140">
        <v>0</v>
      </c>
      <c r="J369" s="140">
        <v>3152627</v>
      </c>
      <c r="K369" s="139" t="s">
        <v>3751</v>
      </c>
      <c r="L369" s="134">
        <v>200375</v>
      </c>
      <c r="M369" s="141">
        <v>6.7871916083044395E-2</v>
      </c>
    </row>
    <row r="370" spans="1:13" hidden="1" x14ac:dyDescent="0.25">
      <c r="A370" s="138" t="s">
        <v>4640</v>
      </c>
      <c r="B370" s="139" t="s">
        <v>928</v>
      </c>
      <c r="C370" s="139" t="s">
        <v>99</v>
      </c>
      <c r="D370" s="139" t="s">
        <v>100</v>
      </c>
      <c r="E370" s="144">
        <v>211880</v>
      </c>
      <c r="F370" s="140">
        <v>826779</v>
      </c>
      <c r="G370" s="140">
        <v>70</v>
      </c>
      <c r="H370" s="140">
        <v>0</v>
      </c>
      <c r="I370" s="140">
        <v>0</v>
      </c>
      <c r="J370" s="140">
        <v>826849</v>
      </c>
      <c r="K370" s="139" t="s">
        <v>4688</v>
      </c>
      <c r="L370" s="134">
        <v>27095</v>
      </c>
      <c r="M370" s="141">
        <v>3.3879167844112067E-2</v>
      </c>
    </row>
    <row r="371" spans="1:13" hidden="1" x14ac:dyDescent="0.25">
      <c r="A371" s="138" t="s">
        <v>5458</v>
      </c>
      <c r="B371" s="139" t="s">
        <v>928</v>
      </c>
      <c r="C371" s="139" t="s">
        <v>99</v>
      </c>
      <c r="D371" s="139" t="s">
        <v>100</v>
      </c>
      <c r="E371" s="144">
        <v>345721</v>
      </c>
      <c r="F371" s="140">
        <v>1526953</v>
      </c>
      <c r="G371" s="140">
        <v>128</v>
      </c>
      <c r="H371" s="140">
        <v>0</v>
      </c>
      <c r="I371" s="140">
        <v>0</v>
      </c>
      <c r="J371" s="140">
        <v>1527081</v>
      </c>
      <c r="K371" s="139" t="s">
        <v>3752</v>
      </c>
      <c r="L371" s="134">
        <v>-47170</v>
      </c>
      <c r="M371" s="141">
        <v>-2.9963455636998166E-2</v>
      </c>
    </row>
    <row r="372" spans="1:13" hidden="1" x14ac:dyDescent="0.25">
      <c r="A372" s="138" t="s">
        <v>5460</v>
      </c>
      <c r="B372" s="139" t="s">
        <v>928</v>
      </c>
      <c r="C372" s="139" t="s">
        <v>99</v>
      </c>
      <c r="D372" s="139" t="s">
        <v>100</v>
      </c>
      <c r="E372" s="144">
        <v>391033</v>
      </c>
      <c r="F372" s="140">
        <v>1663437</v>
      </c>
      <c r="G372" s="140">
        <v>140</v>
      </c>
      <c r="H372" s="140">
        <v>0</v>
      </c>
      <c r="I372" s="140">
        <v>0</v>
      </c>
      <c r="J372" s="140">
        <v>1663577</v>
      </c>
      <c r="K372" s="139" t="s">
        <v>3753</v>
      </c>
      <c r="L372" s="134">
        <v>8690</v>
      </c>
      <c r="M372" s="141">
        <v>5.2511138222730612E-3</v>
      </c>
    </row>
    <row r="373" spans="1:13" hidden="1" x14ac:dyDescent="0.25">
      <c r="A373" s="138" t="s">
        <v>5462</v>
      </c>
      <c r="B373" s="139" t="s">
        <v>928</v>
      </c>
      <c r="C373" s="139" t="s">
        <v>99</v>
      </c>
      <c r="D373" s="139" t="s">
        <v>100</v>
      </c>
      <c r="E373" s="144">
        <v>299746</v>
      </c>
      <c r="F373" s="140">
        <v>1731533</v>
      </c>
      <c r="G373" s="140">
        <v>146</v>
      </c>
      <c r="H373" s="140">
        <v>0</v>
      </c>
      <c r="I373" s="140">
        <v>0</v>
      </c>
      <c r="J373" s="140">
        <v>1731679</v>
      </c>
      <c r="K373" s="139" t="s">
        <v>3754</v>
      </c>
      <c r="L373" s="134">
        <v>30208</v>
      </c>
      <c r="M373" s="141">
        <v>1.7754049290290577E-2</v>
      </c>
    </row>
    <row r="374" spans="1:13" x14ac:dyDescent="0.25">
      <c r="A374" s="138" t="s">
        <v>5319</v>
      </c>
      <c r="B374" s="139" t="s">
        <v>928</v>
      </c>
      <c r="C374" s="139" t="s">
        <v>19</v>
      </c>
      <c r="D374" s="139" t="s">
        <v>20</v>
      </c>
      <c r="E374" s="144">
        <v>3471687</v>
      </c>
      <c r="F374" s="140">
        <v>24135091</v>
      </c>
      <c r="G374" s="140">
        <v>41377</v>
      </c>
      <c r="H374" s="140">
        <v>0</v>
      </c>
      <c r="I374" s="140">
        <v>0</v>
      </c>
      <c r="J374" s="140">
        <v>24176468</v>
      </c>
      <c r="K374" s="139" t="s">
        <v>7073</v>
      </c>
      <c r="L374" s="134">
        <v>67824</v>
      </c>
      <c r="M374" s="141">
        <v>2.813264819041668E-3</v>
      </c>
    </row>
    <row r="375" spans="1:13" hidden="1" x14ac:dyDescent="0.25">
      <c r="A375" s="138" t="s">
        <v>3318</v>
      </c>
      <c r="B375" s="139" t="s">
        <v>1140</v>
      </c>
      <c r="C375" s="139" t="s">
        <v>27</v>
      </c>
      <c r="D375" s="139" t="s">
        <v>28</v>
      </c>
      <c r="E375" s="144">
        <v>74843</v>
      </c>
      <c r="F375" s="140">
        <v>853703</v>
      </c>
      <c r="G375" s="140">
        <v>72</v>
      </c>
      <c r="H375" s="140">
        <v>0</v>
      </c>
      <c r="I375" s="140">
        <v>0</v>
      </c>
      <c r="J375" s="140">
        <v>853775</v>
      </c>
      <c r="K375" s="139" t="s">
        <v>3756</v>
      </c>
      <c r="L375" s="134">
        <v>3031</v>
      </c>
      <c r="M375" s="141">
        <v>3.5627638866686101E-3</v>
      </c>
    </row>
    <row r="376" spans="1:13" hidden="1" x14ac:dyDescent="0.25">
      <c r="A376" s="138" t="s">
        <v>5466</v>
      </c>
      <c r="B376" s="139" t="s">
        <v>1140</v>
      </c>
      <c r="C376" s="139" t="s">
        <v>27</v>
      </c>
      <c r="D376" s="139" t="s">
        <v>28</v>
      </c>
      <c r="E376" s="144">
        <v>123912</v>
      </c>
      <c r="F376" s="140">
        <v>1187811</v>
      </c>
      <c r="G376" s="140">
        <v>100</v>
      </c>
      <c r="H376" s="140">
        <v>0</v>
      </c>
      <c r="I376" s="140">
        <v>0</v>
      </c>
      <c r="J376" s="140">
        <v>1187911</v>
      </c>
      <c r="K376" s="139" t="s">
        <v>3757</v>
      </c>
      <c r="L376" s="134">
        <v>-44592</v>
      </c>
      <c r="M376" s="141">
        <v>-3.6180033638863351E-2</v>
      </c>
    </row>
    <row r="377" spans="1:13" hidden="1" x14ac:dyDescent="0.25">
      <c r="A377" s="138" t="s">
        <v>5468</v>
      </c>
      <c r="B377" s="139" t="s">
        <v>1140</v>
      </c>
      <c r="C377" s="139" t="s">
        <v>27</v>
      </c>
      <c r="D377" s="139" t="s">
        <v>28</v>
      </c>
      <c r="E377" s="144">
        <v>463878</v>
      </c>
      <c r="F377" s="140">
        <v>6613266</v>
      </c>
      <c r="G377" s="140">
        <v>556</v>
      </c>
      <c r="H377" s="140">
        <v>0</v>
      </c>
      <c r="I377" s="140">
        <v>0</v>
      </c>
      <c r="J377" s="140">
        <v>6613822</v>
      </c>
      <c r="K377" s="139" t="s">
        <v>3758</v>
      </c>
      <c r="L377" s="134">
        <v>-90030</v>
      </c>
      <c r="M377" s="141">
        <v>-1.3429592419403053E-2</v>
      </c>
    </row>
    <row r="378" spans="1:13" hidden="1" x14ac:dyDescent="0.25">
      <c r="A378" s="138" t="s">
        <v>5470</v>
      </c>
      <c r="B378" s="139" t="s">
        <v>1140</v>
      </c>
      <c r="C378" s="139" t="s">
        <v>27</v>
      </c>
      <c r="D378" s="139" t="s">
        <v>28</v>
      </c>
      <c r="E378" s="144">
        <v>201793</v>
      </c>
      <c r="F378" s="140">
        <v>1649211</v>
      </c>
      <c r="G378" s="140">
        <v>139</v>
      </c>
      <c r="H378" s="140">
        <v>0</v>
      </c>
      <c r="I378" s="140">
        <v>0</v>
      </c>
      <c r="J378" s="140">
        <v>1649350</v>
      </c>
      <c r="K378" s="139" t="s">
        <v>3759</v>
      </c>
      <c r="L378" s="134">
        <v>-26542</v>
      </c>
      <c r="M378" s="141">
        <v>-1.5837536070343435E-2</v>
      </c>
    </row>
    <row r="379" spans="1:13" hidden="1" x14ac:dyDescent="0.25">
      <c r="A379" s="138" t="s">
        <v>5472</v>
      </c>
      <c r="B379" s="139" t="s">
        <v>1140</v>
      </c>
      <c r="C379" s="139" t="s">
        <v>27</v>
      </c>
      <c r="D379" s="139" t="s">
        <v>28</v>
      </c>
      <c r="E379" s="144">
        <v>16157</v>
      </c>
      <c r="F379" s="140">
        <v>330255</v>
      </c>
      <c r="G379" s="140">
        <v>28</v>
      </c>
      <c r="H379" s="140">
        <v>0</v>
      </c>
      <c r="I379" s="140">
        <v>0</v>
      </c>
      <c r="J379" s="140">
        <v>330283</v>
      </c>
      <c r="K379" s="139" t="s">
        <v>3760</v>
      </c>
      <c r="L379" s="134">
        <v>-6138</v>
      </c>
      <c r="M379" s="141">
        <v>-1.8244996596526376E-2</v>
      </c>
    </row>
    <row r="380" spans="1:13" hidden="1" x14ac:dyDescent="0.25">
      <c r="A380" s="138" t="s">
        <v>5474</v>
      </c>
      <c r="B380" s="139" t="s">
        <v>1140</v>
      </c>
      <c r="C380" s="139" t="s">
        <v>27</v>
      </c>
      <c r="D380" s="139" t="s">
        <v>28</v>
      </c>
      <c r="E380" s="144">
        <v>200579</v>
      </c>
      <c r="F380" s="140">
        <v>1371410</v>
      </c>
      <c r="G380" s="140">
        <v>115</v>
      </c>
      <c r="H380" s="140">
        <v>0</v>
      </c>
      <c r="I380" s="140">
        <v>0</v>
      </c>
      <c r="J380" s="140">
        <v>1371525</v>
      </c>
      <c r="K380" s="139" t="s">
        <v>3761</v>
      </c>
      <c r="L380" s="134">
        <v>43047</v>
      </c>
      <c r="M380" s="141">
        <v>3.2403246421845146E-2</v>
      </c>
    </row>
    <row r="381" spans="1:13" hidden="1" x14ac:dyDescent="0.25">
      <c r="A381" s="138" t="s">
        <v>5476</v>
      </c>
      <c r="B381" s="139" t="s">
        <v>1140</v>
      </c>
      <c r="C381" s="139" t="s">
        <v>27</v>
      </c>
      <c r="D381" s="139" t="s">
        <v>28</v>
      </c>
      <c r="E381" s="144">
        <v>33853</v>
      </c>
      <c r="F381" s="140">
        <v>380358</v>
      </c>
      <c r="G381" s="140">
        <v>32</v>
      </c>
      <c r="H381" s="140">
        <v>0</v>
      </c>
      <c r="I381" s="140">
        <v>0</v>
      </c>
      <c r="J381" s="140">
        <v>380390</v>
      </c>
      <c r="K381" s="139" t="s">
        <v>3762</v>
      </c>
      <c r="L381" s="134">
        <v>-10757</v>
      </c>
      <c r="M381" s="141">
        <v>-2.7501169636990695E-2</v>
      </c>
    </row>
    <row r="382" spans="1:13" hidden="1" x14ac:dyDescent="0.25">
      <c r="A382" s="138" t="s">
        <v>5347</v>
      </c>
      <c r="B382" s="139" t="s">
        <v>1140</v>
      </c>
      <c r="C382" s="139" t="s">
        <v>27</v>
      </c>
      <c r="D382" s="139" t="s">
        <v>28</v>
      </c>
      <c r="E382" s="144">
        <v>38712</v>
      </c>
      <c r="F382" s="140">
        <v>412718</v>
      </c>
      <c r="G382" s="140">
        <v>35</v>
      </c>
      <c r="H382" s="140">
        <v>0</v>
      </c>
      <c r="I382" s="140">
        <v>0</v>
      </c>
      <c r="J382" s="140">
        <v>412753</v>
      </c>
      <c r="K382" s="139" t="s">
        <v>3763</v>
      </c>
      <c r="L382" s="134">
        <v>-45867</v>
      </c>
      <c r="M382" s="141">
        <v>-0.10001090227203349</v>
      </c>
    </row>
    <row r="383" spans="1:13" hidden="1" x14ac:dyDescent="0.25">
      <c r="A383" s="138" t="s">
        <v>5479</v>
      </c>
      <c r="B383" s="139" t="s">
        <v>1140</v>
      </c>
      <c r="C383" s="139" t="s">
        <v>27</v>
      </c>
      <c r="D383" s="139" t="s">
        <v>28</v>
      </c>
      <c r="E383" s="144">
        <v>33398</v>
      </c>
      <c r="F383" s="140">
        <v>191188</v>
      </c>
      <c r="G383" s="140">
        <v>16</v>
      </c>
      <c r="H383" s="140">
        <v>0</v>
      </c>
      <c r="I383" s="140">
        <v>0</v>
      </c>
      <c r="J383" s="140">
        <v>191204</v>
      </c>
      <c r="K383" s="139" t="s">
        <v>3764</v>
      </c>
      <c r="L383" s="134">
        <v>-13124</v>
      </c>
      <c r="M383" s="141">
        <v>-6.4230061469793667E-2</v>
      </c>
    </row>
    <row r="384" spans="1:13" hidden="1" x14ac:dyDescent="0.25">
      <c r="A384" s="138" t="s">
        <v>5480</v>
      </c>
      <c r="B384" s="139" t="s">
        <v>1140</v>
      </c>
      <c r="C384" s="139" t="s">
        <v>27</v>
      </c>
      <c r="D384" s="139" t="s">
        <v>28</v>
      </c>
      <c r="E384" s="144">
        <v>153721</v>
      </c>
      <c r="F384" s="140">
        <v>1588366</v>
      </c>
      <c r="G384" s="140">
        <v>134</v>
      </c>
      <c r="H384" s="140">
        <v>0</v>
      </c>
      <c r="I384" s="140">
        <v>0</v>
      </c>
      <c r="J384" s="140">
        <v>1588500</v>
      </c>
      <c r="K384" s="139" t="s">
        <v>3766</v>
      </c>
      <c r="L384" s="134">
        <v>30989</v>
      </c>
      <c r="M384" s="141">
        <v>1.989648869253572E-2</v>
      </c>
    </row>
    <row r="385" spans="1:13" hidden="1" x14ac:dyDescent="0.25">
      <c r="A385" s="138" t="s">
        <v>5482</v>
      </c>
      <c r="B385" s="139" t="s">
        <v>1140</v>
      </c>
      <c r="C385" s="139" t="s">
        <v>27</v>
      </c>
      <c r="D385" s="139" t="s">
        <v>28</v>
      </c>
      <c r="E385" s="144">
        <v>59067</v>
      </c>
      <c r="F385" s="140">
        <v>468598</v>
      </c>
      <c r="G385" s="140">
        <v>39</v>
      </c>
      <c r="H385" s="140">
        <v>0</v>
      </c>
      <c r="I385" s="140">
        <v>0</v>
      </c>
      <c r="J385" s="140">
        <v>468637</v>
      </c>
      <c r="K385" s="139" t="s">
        <v>3767</v>
      </c>
      <c r="L385" s="134">
        <v>-19389</v>
      </c>
      <c r="M385" s="141">
        <v>-3.9729440644555823E-2</v>
      </c>
    </row>
    <row r="386" spans="1:13" hidden="1" x14ac:dyDescent="0.25">
      <c r="A386" s="138" t="s">
        <v>5484</v>
      </c>
      <c r="B386" s="139" t="s">
        <v>1140</v>
      </c>
      <c r="C386" s="139" t="s">
        <v>27</v>
      </c>
      <c r="D386" s="139" t="s">
        <v>28</v>
      </c>
      <c r="E386" s="144">
        <v>36323</v>
      </c>
      <c r="F386" s="140">
        <v>395084</v>
      </c>
      <c r="G386" s="140">
        <v>33</v>
      </c>
      <c r="H386" s="140">
        <v>0</v>
      </c>
      <c r="I386" s="140">
        <v>0</v>
      </c>
      <c r="J386" s="140">
        <v>395117</v>
      </c>
      <c r="K386" s="139" t="s">
        <v>3768</v>
      </c>
      <c r="L386" s="134">
        <v>264</v>
      </c>
      <c r="M386" s="141">
        <v>6.6860325234960858E-4</v>
      </c>
    </row>
    <row r="387" spans="1:13" hidden="1" x14ac:dyDescent="0.25">
      <c r="A387" s="138" t="s">
        <v>5486</v>
      </c>
      <c r="B387" s="139" t="s">
        <v>1140</v>
      </c>
      <c r="C387" s="139" t="s">
        <v>27</v>
      </c>
      <c r="D387" s="139" t="s">
        <v>28</v>
      </c>
      <c r="E387" s="144">
        <v>94501</v>
      </c>
      <c r="F387" s="140">
        <v>410027</v>
      </c>
      <c r="G387" s="140">
        <v>34</v>
      </c>
      <c r="H387" s="140">
        <v>0</v>
      </c>
      <c r="I387" s="140">
        <v>0</v>
      </c>
      <c r="J387" s="140">
        <v>410061</v>
      </c>
      <c r="K387" s="139" t="s">
        <v>3769</v>
      </c>
      <c r="L387" s="134">
        <v>-13628</v>
      </c>
      <c r="M387" s="141">
        <v>-3.216510223300581E-2</v>
      </c>
    </row>
    <row r="388" spans="1:13" hidden="1" x14ac:dyDescent="0.25">
      <c r="A388" s="138" t="s">
        <v>5488</v>
      </c>
      <c r="B388" s="139" t="s">
        <v>1140</v>
      </c>
      <c r="C388" s="139" t="s">
        <v>27</v>
      </c>
      <c r="D388" s="139" t="s">
        <v>28</v>
      </c>
      <c r="E388" s="144">
        <v>105330</v>
      </c>
      <c r="F388" s="140">
        <v>574383</v>
      </c>
      <c r="G388" s="140">
        <v>48</v>
      </c>
      <c r="H388" s="140">
        <v>0</v>
      </c>
      <c r="I388" s="140">
        <v>0</v>
      </c>
      <c r="J388" s="140">
        <v>574431</v>
      </c>
      <c r="K388" s="139" t="s">
        <v>3770</v>
      </c>
      <c r="L388" s="134">
        <v>-17998</v>
      </c>
      <c r="M388" s="141">
        <v>-3.0380011782002569E-2</v>
      </c>
    </row>
    <row r="389" spans="1:13" hidden="1" x14ac:dyDescent="0.25">
      <c r="A389" s="138" t="s">
        <v>5489</v>
      </c>
      <c r="B389" s="139" t="s">
        <v>1140</v>
      </c>
      <c r="C389" s="139" t="s">
        <v>27</v>
      </c>
      <c r="D389" s="139" t="s">
        <v>28</v>
      </c>
      <c r="E389" s="144">
        <v>145674</v>
      </c>
      <c r="F389" s="140">
        <v>2038147</v>
      </c>
      <c r="G389" s="140">
        <v>171</v>
      </c>
      <c r="H389" s="140">
        <v>0</v>
      </c>
      <c r="I389" s="140">
        <v>0</v>
      </c>
      <c r="J389" s="140">
        <v>2038318</v>
      </c>
      <c r="K389" s="139" t="s">
        <v>3771</v>
      </c>
      <c r="L389" s="134">
        <v>-12662</v>
      </c>
      <c r="M389" s="141">
        <v>-6.1736340676164566E-3</v>
      </c>
    </row>
    <row r="390" spans="1:13" hidden="1" x14ac:dyDescent="0.25">
      <c r="A390" s="138" t="s">
        <v>5491</v>
      </c>
      <c r="B390" s="139" t="s">
        <v>1140</v>
      </c>
      <c r="C390" s="139" t="s">
        <v>47</v>
      </c>
      <c r="D390" s="139" t="s">
        <v>48</v>
      </c>
      <c r="E390" s="144">
        <v>56146</v>
      </c>
      <c r="F390" s="140">
        <v>292894</v>
      </c>
      <c r="G390" s="140">
        <v>25</v>
      </c>
      <c r="H390" s="140">
        <v>0</v>
      </c>
      <c r="I390" s="140">
        <v>0</v>
      </c>
      <c r="J390" s="140">
        <v>292919</v>
      </c>
      <c r="K390" s="139" t="s">
        <v>3772</v>
      </c>
      <c r="L390" s="134">
        <v>917</v>
      </c>
      <c r="M390" s="141">
        <v>3.1403894493873328E-3</v>
      </c>
    </row>
    <row r="391" spans="1:13" hidden="1" x14ac:dyDescent="0.25">
      <c r="A391" s="138" t="s">
        <v>5493</v>
      </c>
      <c r="B391" s="139" t="s">
        <v>1140</v>
      </c>
      <c r="C391" s="139" t="s">
        <v>27</v>
      </c>
      <c r="D391" s="139" t="s">
        <v>28</v>
      </c>
      <c r="E391" s="144">
        <v>55724</v>
      </c>
      <c r="F391" s="140">
        <v>578570</v>
      </c>
      <c r="G391" s="140">
        <v>49</v>
      </c>
      <c r="H391" s="140">
        <v>0</v>
      </c>
      <c r="I391" s="140">
        <v>0</v>
      </c>
      <c r="J391" s="140">
        <v>578619</v>
      </c>
      <c r="K391" s="139" t="s">
        <v>3773</v>
      </c>
      <c r="L391" s="134">
        <v>1730</v>
      </c>
      <c r="M391" s="141">
        <v>2.9988437983736907E-3</v>
      </c>
    </row>
    <row r="392" spans="1:13" hidden="1" x14ac:dyDescent="0.25">
      <c r="A392" s="138" t="s">
        <v>5495</v>
      </c>
      <c r="B392" s="139" t="s">
        <v>1140</v>
      </c>
      <c r="C392" s="139" t="s">
        <v>27</v>
      </c>
      <c r="D392" s="139" t="s">
        <v>28</v>
      </c>
      <c r="E392" s="144">
        <v>73490</v>
      </c>
      <c r="F392" s="140">
        <v>576616</v>
      </c>
      <c r="G392" s="140">
        <v>48</v>
      </c>
      <c r="H392" s="140">
        <v>0</v>
      </c>
      <c r="I392" s="140">
        <v>0</v>
      </c>
      <c r="J392" s="140">
        <v>576664</v>
      </c>
      <c r="K392" s="139" t="s">
        <v>3774</v>
      </c>
      <c r="L392" s="134">
        <v>56183</v>
      </c>
      <c r="M392" s="141">
        <v>0.10794438221568127</v>
      </c>
    </row>
    <row r="393" spans="1:13" hidden="1" x14ac:dyDescent="0.25">
      <c r="A393" s="138" t="s">
        <v>5497</v>
      </c>
      <c r="B393" s="139" t="s">
        <v>1140</v>
      </c>
      <c r="C393" s="139" t="s">
        <v>99</v>
      </c>
      <c r="D393" s="139" t="s">
        <v>100</v>
      </c>
      <c r="E393" s="144">
        <v>236602</v>
      </c>
      <c r="F393" s="140">
        <v>1112988</v>
      </c>
      <c r="G393" s="140">
        <v>94</v>
      </c>
      <c r="H393" s="140">
        <v>0</v>
      </c>
      <c r="I393" s="140">
        <v>0</v>
      </c>
      <c r="J393" s="140">
        <v>1113082</v>
      </c>
      <c r="K393" s="139" t="s">
        <v>3775</v>
      </c>
      <c r="L393" s="134">
        <v>35259</v>
      </c>
      <c r="M393" s="141">
        <v>3.2713163478604555E-2</v>
      </c>
    </row>
    <row r="394" spans="1:13" hidden="1" x14ac:dyDescent="0.25">
      <c r="A394" s="138" t="s">
        <v>5499</v>
      </c>
      <c r="B394" s="139" t="s">
        <v>1140</v>
      </c>
      <c r="C394" s="139" t="s">
        <v>99</v>
      </c>
      <c r="D394" s="139" t="s">
        <v>100</v>
      </c>
      <c r="E394" s="144">
        <v>272618</v>
      </c>
      <c r="F394" s="140">
        <v>2354604</v>
      </c>
      <c r="G394" s="140">
        <v>198</v>
      </c>
      <c r="H394" s="140">
        <v>0</v>
      </c>
      <c r="I394" s="140">
        <v>0</v>
      </c>
      <c r="J394" s="140">
        <v>2354802</v>
      </c>
      <c r="K394" s="139" t="s">
        <v>3776</v>
      </c>
      <c r="L394" s="134">
        <v>44680</v>
      </c>
      <c r="M394" s="141">
        <v>1.9340969870855304E-2</v>
      </c>
    </row>
    <row r="395" spans="1:13" hidden="1" x14ac:dyDescent="0.25">
      <c r="A395" s="138" t="s">
        <v>5500</v>
      </c>
      <c r="B395" s="139" t="s">
        <v>1140</v>
      </c>
      <c r="C395" s="139" t="s">
        <v>99</v>
      </c>
      <c r="D395" s="139" t="s">
        <v>100</v>
      </c>
      <c r="E395" s="144">
        <v>626163</v>
      </c>
      <c r="F395" s="140">
        <v>3159394</v>
      </c>
      <c r="G395" s="140">
        <v>266</v>
      </c>
      <c r="H395" s="140">
        <v>0</v>
      </c>
      <c r="I395" s="140">
        <v>0</v>
      </c>
      <c r="J395" s="140">
        <v>3159660</v>
      </c>
      <c r="K395" s="139" t="s">
        <v>3777</v>
      </c>
      <c r="L395" s="134">
        <v>26235</v>
      </c>
      <c r="M395" s="141">
        <v>8.3726273965389307E-3</v>
      </c>
    </row>
    <row r="396" spans="1:13" hidden="1" x14ac:dyDescent="0.25">
      <c r="A396" s="138" t="s">
        <v>5502</v>
      </c>
      <c r="B396" s="139" t="s">
        <v>1140</v>
      </c>
      <c r="C396" s="139" t="s">
        <v>99</v>
      </c>
      <c r="D396" s="139" t="s">
        <v>100</v>
      </c>
      <c r="E396" s="144">
        <v>650726</v>
      </c>
      <c r="F396" s="140">
        <v>4746149</v>
      </c>
      <c r="G396" s="140">
        <v>399</v>
      </c>
      <c r="H396" s="140">
        <v>0</v>
      </c>
      <c r="I396" s="140">
        <v>0</v>
      </c>
      <c r="J396" s="140">
        <v>4746548</v>
      </c>
      <c r="K396" s="139" t="s">
        <v>3778</v>
      </c>
      <c r="L396" s="134">
        <v>7073</v>
      </c>
      <c r="M396" s="141">
        <v>1.4923593857969501E-3</v>
      </c>
    </row>
    <row r="397" spans="1:13" hidden="1" x14ac:dyDescent="0.25">
      <c r="A397" s="138" t="s">
        <v>5504</v>
      </c>
      <c r="B397" s="139" t="s">
        <v>1140</v>
      </c>
      <c r="C397" s="139" t="s">
        <v>99</v>
      </c>
      <c r="D397" s="139" t="s">
        <v>100</v>
      </c>
      <c r="E397" s="144">
        <v>380034</v>
      </c>
      <c r="F397" s="140">
        <v>2031642</v>
      </c>
      <c r="G397" s="140">
        <v>171</v>
      </c>
      <c r="H397" s="140">
        <v>0</v>
      </c>
      <c r="I397" s="140">
        <v>0</v>
      </c>
      <c r="J397" s="140">
        <v>2031813</v>
      </c>
      <c r="K397" s="139" t="s">
        <v>3779</v>
      </c>
      <c r="L397" s="134">
        <v>25753</v>
      </c>
      <c r="M397" s="141">
        <v>1.2837602065740805E-2</v>
      </c>
    </row>
    <row r="398" spans="1:13" hidden="1" x14ac:dyDescent="0.25">
      <c r="A398" s="138" t="s">
        <v>5506</v>
      </c>
      <c r="B398" s="139" t="s">
        <v>1140</v>
      </c>
      <c r="C398" s="139" t="s">
        <v>99</v>
      </c>
      <c r="D398" s="139" t="s">
        <v>100</v>
      </c>
      <c r="E398" s="144">
        <v>901358</v>
      </c>
      <c r="F398" s="140">
        <v>5085685</v>
      </c>
      <c r="G398" s="140">
        <v>428</v>
      </c>
      <c r="H398" s="140">
        <v>0</v>
      </c>
      <c r="I398" s="140">
        <v>0</v>
      </c>
      <c r="J398" s="140">
        <v>5086113</v>
      </c>
      <c r="K398" s="139" t="s">
        <v>3780</v>
      </c>
      <c r="L398" s="134">
        <v>-103781</v>
      </c>
      <c r="M398" s="141">
        <v>-1.999674752509396E-2</v>
      </c>
    </row>
    <row r="399" spans="1:13" hidden="1" x14ac:dyDescent="0.25">
      <c r="A399" s="138" t="s">
        <v>5508</v>
      </c>
      <c r="B399" s="139" t="s">
        <v>1140</v>
      </c>
      <c r="C399" s="139" t="s">
        <v>99</v>
      </c>
      <c r="D399" s="139" t="s">
        <v>100</v>
      </c>
      <c r="E399" s="144">
        <v>217739</v>
      </c>
      <c r="F399" s="140">
        <v>1066028</v>
      </c>
      <c r="G399" s="140">
        <v>90</v>
      </c>
      <c r="H399" s="140">
        <v>0</v>
      </c>
      <c r="I399" s="140">
        <v>0</v>
      </c>
      <c r="J399" s="140">
        <v>1066118</v>
      </c>
      <c r="K399" s="139" t="s">
        <v>3781</v>
      </c>
      <c r="L399" s="134">
        <v>52719</v>
      </c>
      <c r="M399" s="141">
        <v>5.2021957787603892E-2</v>
      </c>
    </row>
    <row r="400" spans="1:13" x14ac:dyDescent="0.25">
      <c r="A400" s="138" t="s">
        <v>5464</v>
      </c>
      <c r="B400" s="139" t="s">
        <v>1140</v>
      </c>
      <c r="C400" s="139" t="s">
        <v>19</v>
      </c>
      <c r="D400" s="139" t="s">
        <v>20</v>
      </c>
      <c r="E400" s="144">
        <v>4962519</v>
      </c>
      <c r="F400" s="140">
        <v>36884125</v>
      </c>
      <c r="G400" s="140">
        <v>25474</v>
      </c>
      <c r="H400" s="140">
        <v>0</v>
      </c>
      <c r="I400" s="140">
        <v>0</v>
      </c>
      <c r="J400" s="140">
        <v>36909599</v>
      </c>
      <c r="K400" s="139" t="s">
        <v>7074</v>
      </c>
      <c r="L400" s="134">
        <v>-554805</v>
      </c>
      <c r="M400" s="141">
        <v>-1.4808856961931117E-2</v>
      </c>
    </row>
    <row r="401" spans="1:13" hidden="1" x14ac:dyDescent="0.25">
      <c r="A401" s="138" t="s">
        <v>3379</v>
      </c>
      <c r="B401" s="139" t="s">
        <v>1218</v>
      </c>
      <c r="C401" s="139" t="s">
        <v>3358</v>
      </c>
      <c r="D401" s="139" t="s">
        <v>3357</v>
      </c>
      <c r="E401" s="144">
        <v>54194</v>
      </c>
      <c r="F401" s="140">
        <v>2438024</v>
      </c>
      <c r="G401" s="140">
        <v>86338</v>
      </c>
      <c r="H401" s="140">
        <v>0</v>
      </c>
      <c r="I401" s="140">
        <v>0</v>
      </c>
      <c r="J401" s="140">
        <v>2524362</v>
      </c>
      <c r="K401" s="139" t="s">
        <v>4623</v>
      </c>
      <c r="L401" s="134">
        <v>33056</v>
      </c>
      <c r="M401" s="141">
        <v>1.326854268403801E-2</v>
      </c>
    </row>
    <row r="402" spans="1:13" hidden="1" x14ac:dyDescent="0.25">
      <c r="A402" s="138" t="s">
        <v>3378</v>
      </c>
      <c r="B402" s="139" t="s">
        <v>1218</v>
      </c>
      <c r="C402" s="139" t="s">
        <v>3358</v>
      </c>
      <c r="D402" s="139" t="s">
        <v>3357</v>
      </c>
      <c r="E402" s="144">
        <v>162742</v>
      </c>
      <c r="F402" s="140">
        <v>684845</v>
      </c>
      <c r="G402" s="140">
        <v>24253</v>
      </c>
      <c r="H402" s="140">
        <v>0</v>
      </c>
      <c r="I402" s="140">
        <v>0</v>
      </c>
      <c r="J402" s="140">
        <v>709098</v>
      </c>
      <c r="K402" s="139" t="s">
        <v>4624</v>
      </c>
      <c r="L402" s="134">
        <v>12401</v>
      </c>
      <c r="M402" s="141">
        <v>1.7799703457887717E-2</v>
      </c>
    </row>
    <row r="403" spans="1:13" hidden="1" x14ac:dyDescent="0.25">
      <c r="A403" s="138" t="s">
        <v>3377</v>
      </c>
      <c r="B403" s="139" t="s">
        <v>1218</v>
      </c>
      <c r="C403" s="139" t="s">
        <v>3358</v>
      </c>
      <c r="D403" s="139" t="s">
        <v>3357</v>
      </c>
      <c r="E403" s="144">
        <v>53467</v>
      </c>
      <c r="F403" s="140">
        <v>1741429</v>
      </c>
      <c r="G403" s="140">
        <v>61670</v>
      </c>
      <c r="H403" s="140">
        <v>0</v>
      </c>
      <c r="I403" s="140">
        <v>0</v>
      </c>
      <c r="J403" s="140">
        <v>1803099</v>
      </c>
      <c r="K403" s="139" t="s">
        <v>4625</v>
      </c>
      <c r="L403" s="134">
        <v>71908</v>
      </c>
      <c r="M403" s="141">
        <v>4.1536722406713064E-2</v>
      </c>
    </row>
    <row r="404" spans="1:13" hidden="1" x14ac:dyDescent="0.25">
      <c r="A404" s="138" t="s">
        <v>5511</v>
      </c>
      <c r="B404" s="139" t="s">
        <v>1218</v>
      </c>
      <c r="C404" s="139" t="s">
        <v>27</v>
      </c>
      <c r="D404" s="139" t="s">
        <v>28</v>
      </c>
      <c r="E404" s="144">
        <v>998714</v>
      </c>
      <c r="F404" s="140">
        <v>7208617</v>
      </c>
      <c r="G404" s="140">
        <v>606</v>
      </c>
      <c r="H404" s="140">
        <v>0</v>
      </c>
      <c r="I404" s="140">
        <v>0</v>
      </c>
      <c r="J404" s="140">
        <v>7209223</v>
      </c>
      <c r="K404" s="139" t="s">
        <v>3782</v>
      </c>
      <c r="L404" s="134">
        <v>-76615</v>
      </c>
      <c r="M404" s="141">
        <v>-1.0515605754616009E-2</v>
      </c>
    </row>
    <row r="405" spans="1:13" hidden="1" x14ac:dyDescent="0.25">
      <c r="A405" s="138" t="s">
        <v>5537</v>
      </c>
      <c r="B405" s="139" t="s">
        <v>1266</v>
      </c>
      <c r="C405" s="139" t="s">
        <v>27</v>
      </c>
      <c r="D405" s="139" t="s">
        <v>28</v>
      </c>
      <c r="E405" s="144">
        <v>218281</v>
      </c>
      <c r="F405" s="140">
        <v>1290503</v>
      </c>
      <c r="G405" s="140">
        <v>109</v>
      </c>
      <c r="H405" s="140">
        <v>0</v>
      </c>
      <c r="I405" s="140">
        <v>0</v>
      </c>
      <c r="J405" s="140">
        <v>1290612</v>
      </c>
      <c r="K405" s="139" t="s">
        <v>3796</v>
      </c>
      <c r="L405" s="134">
        <v>-9182</v>
      </c>
      <c r="M405" s="141">
        <v>-7.0641963264948138E-3</v>
      </c>
    </row>
    <row r="406" spans="1:13" hidden="1" x14ac:dyDescent="0.25">
      <c r="A406" s="138" t="s">
        <v>4753</v>
      </c>
      <c r="B406" s="139" t="s">
        <v>1266</v>
      </c>
      <c r="C406" s="139" t="s">
        <v>47</v>
      </c>
      <c r="D406" s="139" t="s">
        <v>48</v>
      </c>
      <c r="E406" s="144">
        <v>51686</v>
      </c>
      <c r="F406" s="140">
        <v>408545</v>
      </c>
      <c r="G406" s="140">
        <v>34</v>
      </c>
      <c r="H406" s="140">
        <v>0</v>
      </c>
      <c r="I406" s="140">
        <v>0</v>
      </c>
      <c r="J406" s="140">
        <v>408579</v>
      </c>
      <c r="K406" s="139" t="s">
        <v>7075</v>
      </c>
      <c r="L406" s="134">
        <v>-10567</v>
      </c>
      <c r="M406" s="141">
        <v>-2.5210785740529554E-2</v>
      </c>
    </row>
    <row r="407" spans="1:13" hidden="1" x14ac:dyDescent="0.25">
      <c r="A407" s="138" t="s">
        <v>5539</v>
      </c>
      <c r="B407" s="139" t="s">
        <v>1266</v>
      </c>
      <c r="C407" s="139" t="s">
        <v>27</v>
      </c>
      <c r="D407" s="139" t="s">
        <v>28</v>
      </c>
      <c r="E407" s="144">
        <v>49122</v>
      </c>
      <c r="F407" s="140">
        <v>301825</v>
      </c>
      <c r="G407" s="140">
        <v>25</v>
      </c>
      <c r="H407" s="140">
        <v>0</v>
      </c>
      <c r="I407" s="140">
        <v>0</v>
      </c>
      <c r="J407" s="140">
        <v>301850</v>
      </c>
      <c r="K407" s="139" t="s">
        <v>3797</v>
      </c>
      <c r="L407" s="134">
        <v>-8831</v>
      </c>
      <c r="M407" s="141">
        <v>-2.8424654227326422E-2</v>
      </c>
    </row>
    <row r="408" spans="1:13" hidden="1" x14ac:dyDescent="0.25">
      <c r="A408" s="138" t="s">
        <v>5541</v>
      </c>
      <c r="B408" s="139" t="s">
        <v>1266</v>
      </c>
      <c r="C408" s="139" t="s">
        <v>27</v>
      </c>
      <c r="D408" s="139" t="s">
        <v>28</v>
      </c>
      <c r="E408" s="144">
        <v>59184</v>
      </c>
      <c r="F408" s="140">
        <v>336483</v>
      </c>
      <c r="G408" s="140">
        <v>28</v>
      </c>
      <c r="H408" s="140">
        <v>0</v>
      </c>
      <c r="I408" s="140">
        <v>0</v>
      </c>
      <c r="J408" s="140">
        <v>336511</v>
      </c>
      <c r="K408" s="139" t="s">
        <v>3798</v>
      </c>
      <c r="L408" s="134">
        <v>-6424</v>
      </c>
      <c r="M408" s="141">
        <v>-1.8732412847915787E-2</v>
      </c>
    </row>
    <row r="409" spans="1:13" hidden="1" x14ac:dyDescent="0.25">
      <c r="A409" s="138" t="s">
        <v>5543</v>
      </c>
      <c r="B409" s="139" t="s">
        <v>1266</v>
      </c>
      <c r="C409" s="139" t="s">
        <v>27</v>
      </c>
      <c r="D409" s="139" t="s">
        <v>28</v>
      </c>
      <c r="E409" s="144">
        <v>32544</v>
      </c>
      <c r="F409" s="140">
        <v>182304</v>
      </c>
      <c r="G409" s="140">
        <v>15</v>
      </c>
      <c r="H409" s="140">
        <v>0</v>
      </c>
      <c r="I409" s="140">
        <v>0</v>
      </c>
      <c r="J409" s="140">
        <v>182319</v>
      </c>
      <c r="K409" s="139" t="s">
        <v>3799</v>
      </c>
      <c r="L409" s="134">
        <v>-2829</v>
      </c>
      <c r="M409" s="141">
        <v>-1.5279668157365998E-2</v>
      </c>
    </row>
    <row r="410" spans="1:13" hidden="1" x14ac:dyDescent="0.25">
      <c r="A410" s="138" t="s">
        <v>5545</v>
      </c>
      <c r="B410" s="139" t="s">
        <v>1266</v>
      </c>
      <c r="C410" s="139" t="s">
        <v>47</v>
      </c>
      <c r="D410" s="139" t="s">
        <v>48</v>
      </c>
      <c r="E410" s="144">
        <v>90739</v>
      </c>
      <c r="F410" s="140">
        <v>349102</v>
      </c>
      <c r="G410" s="140">
        <v>29</v>
      </c>
      <c r="H410" s="140">
        <v>0</v>
      </c>
      <c r="I410" s="140">
        <v>0</v>
      </c>
      <c r="J410" s="140">
        <v>349131</v>
      </c>
      <c r="K410" s="139" t="s">
        <v>3800</v>
      </c>
      <c r="L410" s="134">
        <v>-7193</v>
      </c>
      <c r="M410" s="141">
        <v>-2.0186684029142019E-2</v>
      </c>
    </row>
    <row r="411" spans="1:13" hidden="1" x14ac:dyDescent="0.25">
      <c r="A411" s="138" t="s">
        <v>5547</v>
      </c>
      <c r="B411" s="139" t="s">
        <v>1266</v>
      </c>
      <c r="C411" s="139" t="s">
        <v>47</v>
      </c>
      <c r="D411" s="139" t="s">
        <v>48</v>
      </c>
      <c r="E411" s="144">
        <v>89839</v>
      </c>
      <c r="F411" s="140">
        <v>759230</v>
      </c>
      <c r="G411" s="140">
        <v>64</v>
      </c>
      <c r="H411" s="140">
        <v>0</v>
      </c>
      <c r="I411" s="140">
        <v>0</v>
      </c>
      <c r="J411" s="140">
        <v>759294</v>
      </c>
      <c r="K411" s="139" t="s">
        <v>3801</v>
      </c>
      <c r="L411" s="134">
        <v>10867</v>
      </c>
      <c r="M411" s="141">
        <v>1.4519786164849745E-2</v>
      </c>
    </row>
    <row r="412" spans="1:13" hidden="1" x14ac:dyDescent="0.25">
      <c r="A412" s="138" t="s">
        <v>5549</v>
      </c>
      <c r="B412" s="139" t="s">
        <v>1266</v>
      </c>
      <c r="C412" s="139" t="s">
        <v>27</v>
      </c>
      <c r="D412" s="139" t="s">
        <v>28</v>
      </c>
      <c r="E412" s="144">
        <v>54441</v>
      </c>
      <c r="F412" s="140">
        <v>381695</v>
      </c>
      <c r="G412" s="140">
        <v>32</v>
      </c>
      <c r="H412" s="140">
        <v>0</v>
      </c>
      <c r="I412" s="140">
        <v>0</v>
      </c>
      <c r="J412" s="140">
        <v>381727</v>
      </c>
      <c r="K412" s="139" t="s">
        <v>3802</v>
      </c>
      <c r="L412" s="134">
        <v>6308</v>
      </c>
      <c r="M412" s="141">
        <v>1.6802559273771438E-2</v>
      </c>
    </row>
    <row r="413" spans="1:13" x14ac:dyDescent="0.25">
      <c r="A413" s="138" t="s">
        <v>5536</v>
      </c>
      <c r="B413" s="139" t="s">
        <v>1266</v>
      </c>
      <c r="C413" s="139" t="s">
        <v>19</v>
      </c>
      <c r="D413" s="139" t="s">
        <v>20</v>
      </c>
      <c r="E413" s="144">
        <v>1000656</v>
      </c>
      <c r="F413" s="140">
        <v>7449003</v>
      </c>
      <c r="G413" s="140">
        <v>12394</v>
      </c>
      <c r="H413" s="140">
        <v>0</v>
      </c>
      <c r="I413" s="140">
        <v>0</v>
      </c>
      <c r="J413" s="140">
        <v>7461397</v>
      </c>
      <c r="K413" s="139" t="s">
        <v>7076</v>
      </c>
      <c r="L413" s="134">
        <v>-99914</v>
      </c>
      <c r="M413" s="141">
        <v>-1.3213846117425933E-2</v>
      </c>
    </row>
    <row r="414" spans="1:13" hidden="1" x14ac:dyDescent="0.25">
      <c r="A414" s="138" t="s">
        <v>5552</v>
      </c>
      <c r="B414" s="139" t="s">
        <v>1292</v>
      </c>
      <c r="C414" s="139" t="s">
        <v>47</v>
      </c>
      <c r="D414" s="139" t="s">
        <v>48</v>
      </c>
      <c r="E414" s="144">
        <v>27003</v>
      </c>
      <c r="F414" s="140">
        <v>830082</v>
      </c>
      <c r="G414" s="140">
        <v>70</v>
      </c>
      <c r="H414" s="140">
        <v>0</v>
      </c>
      <c r="I414" s="140">
        <v>0</v>
      </c>
      <c r="J414" s="140">
        <v>830152</v>
      </c>
      <c r="K414" s="139" t="s">
        <v>3804</v>
      </c>
      <c r="L414" s="134">
        <v>-8561</v>
      </c>
      <c r="M414" s="141">
        <v>-1.0207305717211967E-2</v>
      </c>
    </row>
    <row r="415" spans="1:13" hidden="1" x14ac:dyDescent="0.25">
      <c r="A415" s="138" t="s">
        <v>5554</v>
      </c>
      <c r="B415" s="139" t="s">
        <v>1292</v>
      </c>
      <c r="C415" s="139" t="s">
        <v>27</v>
      </c>
      <c r="D415" s="139" t="s">
        <v>28</v>
      </c>
      <c r="E415" s="144">
        <v>75926</v>
      </c>
      <c r="F415" s="140">
        <v>246880</v>
      </c>
      <c r="G415" s="140">
        <v>21</v>
      </c>
      <c r="H415" s="140">
        <v>0</v>
      </c>
      <c r="I415" s="140">
        <v>0</v>
      </c>
      <c r="J415" s="140">
        <v>246901</v>
      </c>
      <c r="K415" s="139" t="s">
        <v>3805</v>
      </c>
      <c r="L415" s="134">
        <v>-2845</v>
      </c>
      <c r="M415" s="141">
        <v>-1.1391573839020445E-2</v>
      </c>
    </row>
    <row r="416" spans="1:13" hidden="1" x14ac:dyDescent="0.25">
      <c r="A416" s="138" t="s">
        <v>5234</v>
      </c>
      <c r="B416" s="139" t="s">
        <v>1292</v>
      </c>
      <c r="C416" s="139" t="s">
        <v>47</v>
      </c>
      <c r="D416" s="139" t="s">
        <v>48</v>
      </c>
      <c r="E416" s="144">
        <v>200661</v>
      </c>
      <c r="F416" s="140">
        <v>1513792</v>
      </c>
      <c r="G416" s="140">
        <v>127</v>
      </c>
      <c r="H416" s="140">
        <v>0</v>
      </c>
      <c r="I416" s="140">
        <v>0</v>
      </c>
      <c r="J416" s="140">
        <v>1513919</v>
      </c>
      <c r="K416" s="139" t="s">
        <v>3806</v>
      </c>
      <c r="L416" s="134">
        <v>44428</v>
      </c>
      <c r="M416" s="141">
        <v>3.0233597892059223E-2</v>
      </c>
    </row>
    <row r="417" spans="1:13" hidden="1" x14ac:dyDescent="0.25">
      <c r="A417" s="138" t="s">
        <v>5557</v>
      </c>
      <c r="B417" s="139" t="s">
        <v>1292</v>
      </c>
      <c r="C417" s="139" t="s">
        <v>47</v>
      </c>
      <c r="D417" s="139" t="s">
        <v>48</v>
      </c>
      <c r="E417" s="144">
        <v>42034</v>
      </c>
      <c r="F417" s="140">
        <v>622796</v>
      </c>
      <c r="G417" s="140">
        <v>52</v>
      </c>
      <c r="H417" s="140">
        <v>0</v>
      </c>
      <c r="I417" s="140">
        <v>0</v>
      </c>
      <c r="J417" s="140">
        <v>622848</v>
      </c>
      <c r="K417" s="139" t="s">
        <v>3807</v>
      </c>
      <c r="L417" s="134">
        <v>8351</v>
      </c>
      <c r="M417" s="141">
        <v>1.3589976842848704E-2</v>
      </c>
    </row>
    <row r="418" spans="1:13" hidden="1" x14ac:dyDescent="0.25">
      <c r="A418" s="138" t="s">
        <v>5559</v>
      </c>
      <c r="B418" s="139" t="s">
        <v>1292</v>
      </c>
      <c r="C418" s="139" t="s">
        <v>47</v>
      </c>
      <c r="D418" s="139" t="s">
        <v>48</v>
      </c>
      <c r="E418" s="144">
        <v>56368</v>
      </c>
      <c r="F418" s="140">
        <v>1182012</v>
      </c>
      <c r="G418" s="140">
        <v>99</v>
      </c>
      <c r="H418" s="140">
        <v>0</v>
      </c>
      <c r="I418" s="140">
        <v>0</v>
      </c>
      <c r="J418" s="140">
        <v>1182111</v>
      </c>
      <c r="K418" s="139" t="s">
        <v>3808</v>
      </c>
      <c r="L418" s="134">
        <v>8543</v>
      </c>
      <c r="M418" s="141">
        <v>7.2795100070894908E-3</v>
      </c>
    </row>
    <row r="419" spans="1:13" hidden="1" x14ac:dyDescent="0.25">
      <c r="A419" s="138" t="s">
        <v>5561</v>
      </c>
      <c r="B419" s="139" t="s">
        <v>1292</v>
      </c>
      <c r="C419" s="139" t="s">
        <v>27</v>
      </c>
      <c r="D419" s="139" t="s">
        <v>28</v>
      </c>
      <c r="E419" s="144">
        <v>78292</v>
      </c>
      <c r="F419" s="140">
        <v>505168</v>
      </c>
      <c r="G419" s="140">
        <v>42</v>
      </c>
      <c r="H419" s="140">
        <v>0</v>
      </c>
      <c r="I419" s="140">
        <v>0</v>
      </c>
      <c r="J419" s="140">
        <v>505210</v>
      </c>
      <c r="K419" s="139" t="s">
        <v>3809</v>
      </c>
      <c r="L419" s="134">
        <v>-35334</v>
      </c>
      <c r="M419" s="141">
        <v>-6.5367481648117454E-2</v>
      </c>
    </row>
    <row r="420" spans="1:13" hidden="1" x14ac:dyDescent="0.25">
      <c r="A420" s="138" t="s">
        <v>5563</v>
      </c>
      <c r="B420" s="139" t="s">
        <v>1292</v>
      </c>
      <c r="C420" s="139" t="s">
        <v>47</v>
      </c>
      <c r="D420" s="139" t="s">
        <v>48</v>
      </c>
      <c r="E420" s="144">
        <v>74306</v>
      </c>
      <c r="F420" s="140">
        <v>376760</v>
      </c>
      <c r="G420" s="140">
        <v>32</v>
      </c>
      <c r="H420" s="140">
        <v>0</v>
      </c>
      <c r="I420" s="140">
        <v>0</v>
      </c>
      <c r="J420" s="140">
        <v>376792</v>
      </c>
      <c r="K420" s="139" t="s">
        <v>3810</v>
      </c>
      <c r="L420" s="134">
        <v>5492</v>
      </c>
      <c r="M420" s="141">
        <v>1.4791273902504714E-2</v>
      </c>
    </row>
    <row r="421" spans="1:13" hidden="1" x14ac:dyDescent="0.25">
      <c r="A421" s="138" t="s">
        <v>5564</v>
      </c>
      <c r="B421" s="139" t="s">
        <v>1292</v>
      </c>
      <c r="C421" s="139" t="s">
        <v>27</v>
      </c>
      <c r="D421" s="139" t="s">
        <v>28</v>
      </c>
      <c r="E421" s="144">
        <v>86096</v>
      </c>
      <c r="F421" s="140">
        <v>658933</v>
      </c>
      <c r="G421" s="140">
        <v>55</v>
      </c>
      <c r="H421" s="140">
        <v>0</v>
      </c>
      <c r="I421" s="140">
        <v>0</v>
      </c>
      <c r="J421" s="140">
        <v>658988</v>
      </c>
      <c r="K421" s="139" t="s">
        <v>3811</v>
      </c>
      <c r="L421" s="134">
        <v>15824</v>
      </c>
      <c r="M421" s="141">
        <v>2.4603367103880194E-2</v>
      </c>
    </row>
    <row r="422" spans="1:13" hidden="1" x14ac:dyDescent="0.25">
      <c r="A422" s="138" t="s">
        <v>5566</v>
      </c>
      <c r="B422" s="139" t="s">
        <v>1292</v>
      </c>
      <c r="C422" s="139" t="s">
        <v>27</v>
      </c>
      <c r="D422" s="139" t="s">
        <v>28</v>
      </c>
      <c r="E422" s="144">
        <v>2720546</v>
      </c>
      <c r="F422" s="140">
        <v>72087059</v>
      </c>
      <c r="G422" s="140">
        <v>6063</v>
      </c>
      <c r="H422" s="140">
        <v>0</v>
      </c>
      <c r="I422" s="140">
        <v>0</v>
      </c>
      <c r="J422" s="140">
        <v>72093122</v>
      </c>
      <c r="K422" s="139" t="s">
        <v>3812</v>
      </c>
      <c r="L422" s="134">
        <v>-127346</v>
      </c>
      <c r="M422" s="141">
        <v>-1.7632951367747992E-3</v>
      </c>
    </row>
    <row r="423" spans="1:13" hidden="1" x14ac:dyDescent="0.25">
      <c r="A423" s="138" t="s">
        <v>5568</v>
      </c>
      <c r="B423" s="139" t="s">
        <v>1292</v>
      </c>
      <c r="C423" s="139" t="s">
        <v>47</v>
      </c>
      <c r="D423" s="139" t="s">
        <v>48</v>
      </c>
      <c r="E423" s="144">
        <v>30284</v>
      </c>
      <c r="F423" s="140">
        <v>527708</v>
      </c>
      <c r="G423" s="140">
        <v>44</v>
      </c>
      <c r="H423" s="140">
        <v>0</v>
      </c>
      <c r="I423" s="140">
        <v>0</v>
      </c>
      <c r="J423" s="140">
        <v>527752</v>
      </c>
      <c r="K423" s="139" t="s">
        <v>3813</v>
      </c>
      <c r="L423" s="134">
        <v>-13192</v>
      </c>
      <c r="M423" s="141">
        <v>-2.4386997545032388E-2</v>
      </c>
    </row>
    <row r="424" spans="1:13" hidden="1" x14ac:dyDescent="0.25">
      <c r="A424" s="138" t="s">
        <v>5570</v>
      </c>
      <c r="B424" s="139" t="s">
        <v>1292</v>
      </c>
      <c r="C424" s="139" t="s">
        <v>47</v>
      </c>
      <c r="D424" s="139" t="s">
        <v>48</v>
      </c>
      <c r="E424" s="144">
        <v>83886</v>
      </c>
      <c r="F424" s="140">
        <v>1570111</v>
      </c>
      <c r="G424" s="140">
        <v>132</v>
      </c>
      <c r="H424" s="140">
        <v>0</v>
      </c>
      <c r="I424" s="140">
        <v>0</v>
      </c>
      <c r="J424" s="140">
        <v>1570243</v>
      </c>
      <c r="K424" s="139" t="s">
        <v>3814</v>
      </c>
      <c r="L424" s="134">
        <v>50638</v>
      </c>
      <c r="M424" s="141">
        <v>3.332313331424943E-2</v>
      </c>
    </row>
    <row r="425" spans="1:13" hidden="1" x14ac:dyDescent="0.25">
      <c r="A425" s="138" t="s">
        <v>5572</v>
      </c>
      <c r="B425" s="139" t="s">
        <v>1292</v>
      </c>
      <c r="C425" s="139" t="s">
        <v>27</v>
      </c>
      <c r="D425" s="139" t="s">
        <v>28</v>
      </c>
      <c r="E425" s="144">
        <v>32108</v>
      </c>
      <c r="F425" s="140">
        <v>866096</v>
      </c>
      <c r="G425" s="140">
        <v>73</v>
      </c>
      <c r="H425" s="140">
        <v>0</v>
      </c>
      <c r="I425" s="140">
        <v>0</v>
      </c>
      <c r="J425" s="140">
        <v>866169</v>
      </c>
      <c r="K425" s="139" t="s">
        <v>3815</v>
      </c>
      <c r="L425" s="134">
        <v>-26218</v>
      </c>
      <c r="M425" s="141">
        <v>-2.9379630138045489E-2</v>
      </c>
    </row>
    <row r="426" spans="1:13" hidden="1" x14ac:dyDescent="0.25">
      <c r="A426" s="138" t="s">
        <v>4801</v>
      </c>
      <c r="B426" s="139" t="s">
        <v>1292</v>
      </c>
      <c r="C426" s="139" t="s">
        <v>27</v>
      </c>
      <c r="D426" s="139" t="s">
        <v>28</v>
      </c>
      <c r="E426" s="144">
        <v>73254</v>
      </c>
      <c r="F426" s="140">
        <v>1262045</v>
      </c>
      <c r="G426" s="140">
        <v>106</v>
      </c>
      <c r="H426" s="140">
        <v>0</v>
      </c>
      <c r="I426" s="140">
        <v>0</v>
      </c>
      <c r="J426" s="140">
        <v>1262151</v>
      </c>
      <c r="K426" s="139" t="s">
        <v>3816</v>
      </c>
      <c r="L426" s="134">
        <v>-5910</v>
      </c>
      <c r="M426" s="141">
        <v>-4.6606590692403601E-3</v>
      </c>
    </row>
    <row r="427" spans="1:13" hidden="1" x14ac:dyDescent="0.25">
      <c r="A427" s="138" t="s">
        <v>5575</v>
      </c>
      <c r="B427" s="139" t="s">
        <v>1292</v>
      </c>
      <c r="C427" s="139" t="s">
        <v>47</v>
      </c>
      <c r="D427" s="139" t="s">
        <v>48</v>
      </c>
      <c r="E427" s="144">
        <v>43211</v>
      </c>
      <c r="F427" s="140">
        <v>408966</v>
      </c>
      <c r="G427" s="140">
        <v>34</v>
      </c>
      <c r="H427" s="140">
        <v>0</v>
      </c>
      <c r="I427" s="140">
        <v>0</v>
      </c>
      <c r="J427" s="140">
        <v>409000</v>
      </c>
      <c r="K427" s="139" t="s">
        <v>3817</v>
      </c>
      <c r="L427" s="134">
        <v>-2494</v>
      </c>
      <c r="M427" s="141">
        <v>-6.0608417133664163E-3</v>
      </c>
    </row>
    <row r="428" spans="1:13" hidden="1" x14ac:dyDescent="0.25">
      <c r="A428" s="138" t="s">
        <v>5577</v>
      </c>
      <c r="B428" s="139" t="s">
        <v>1292</v>
      </c>
      <c r="C428" s="139" t="s">
        <v>27</v>
      </c>
      <c r="D428" s="139" t="s">
        <v>28</v>
      </c>
      <c r="E428" s="144">
        <v>58677</v>
      </c>
      <c r="F428" s="140">
        <v>277560</v>
      </c>
      <c r="G428" s="140">
        <v>23</v>
      </c>
      <c r="H428" s="140">
        <v>0</v>
      </c>
      <c r="I428" s="140">
        <v>0</v>
      </c>
      <c r="J428" s="140">
        <v>277583</v>
      </c>
      <c r="K428" s="139" t="s">
        <v>3818</v>
      </c>
      <c r="L428" s="134">
        <v>-412</v>
      </c>
      <c r="M428" s="141">
        <v>-1.4820410439036673E-3</v>
      </c>
    </row>
    <row r="429" spans="1:13" hidden="1" x14ac:dyDescent="0.25">
      <c r="A429" s="138" t="s">
        <v>5579</v>
      </c>
      <c r="B429" s="139" t="s">
        <v>1292</v>
      </c>
      <c r="C429" s="139" t="s">
        <v>47</v>
      </c>
      <c r="D429" s="139" t="s">
        <v>48</v>
      </c>
      <c r="E429" s="144">
        <v>49732</v>
      </c>
      <c r="F429" s="140">
        <v>158579</v>
      </c>
      <c r="G429" s="140">
        <v>13</v>
      </c>
      <c r="H429" s="140">
        <v>0</v>
      </c>
      <c r="I429" s="140">
        <v>0</v>
      </c>
      <c r="J429" s="140">
        <v>158592</v>
      </c>
      <c r="K429" s="139" t="s">
        <v>3819</v>
      </c>
      <c r="L429" s="134">
        <v>3990</v>
      </c>
      <c r="M429" s="141">
        <v>2.580820429231187E-2</v>
      </c>
    </row>
    <row r="430" spans="1:13" hidden="1" x14ac:dyDescent="0.25">
      <c r="A430" s="138" t="s">
        <v>5581</v>
      </c>
      <c r="B430" s="139" t="s">
        <v>1292</v>
      </c>
      <c r="C430" s="139" t="s">
        <v>47</v>
      </c>
      <c r="D430" s="139" t="s">
        <v>48</v>
      </c>
      <c r="E430" s="144">
        <v>26790</v>
      </c>
      <c r="F430" s="140">
        <v>1417407</v>
      </c>
      <c r="G430" s="140">
        <v>119</v>
      </c>
      <c r="H430" s="140">
        <v>0</v>
      </c>
      <c r="I430" s="140">
        <v>0</v>
      </c>
      <c r="J430" s="140">
        <v>1417526</v>
      </c>
      <c r="K430" s="139" t="s">
        <v>3820</v>
      </c>
      <c r="L430" s="134">
        <v>-19080</v>
      </c>
      <c r="M430" s="141">
        <v>-1.3281303294013808E-2</v>
      </c>
    </row>
    <row r="431" spans="1:13" hidden="1" x14ac:dyDescent="0.25">
      <c r="A431" s="138" t="s">
        <v>5583</v>
      </c>
      <c r="B431" s="139" t="s">
        <v>1292</v>
      </c>
      <c r="C431" s="139" t="s">
        <v>27</v>
      </c>
      <c r="D431" s="139" t="s">
        <v>28</v>
      </c>
      <c r="E431" s="144">
        <v>112111</v>
      </c>
      <c r="F431" s="140">
        <v>810992</v>
      </c>
      <c r="G431" s="140">
        <v>68</v>
      </c>
      <c r="H431" s="140">
        <v>0</v>
      </c>
      <c r="I431" s="140">
        <v>0</v>
      </c>
      <c r="J431" s="140">
        <v>811060</v>
      </c>
      <c r="K431" s="139" t="s">
        <v>3821</v>
      </c>
      <c r="L431" s="134">
        <v>20618</v>
      </c>
      <c r="M431" s="141">
        <v>2.6084140265825957E-2</v>
      </c>
    </row>
    <row r="432" spans="1:13" hidden="1" x14ac:dyDescent="0.25">
      <c r="A432" s="138" t="s">
        <v>5585</v>
      </c>
      <c r="B432" s="139" t="s">
        <v>1292</v>
      </c>
      <c r="C432" s="139" t="s">
        <v>27</v>
      </c>
      <c r="D432" s="139" t="s">
        <v>28</v>
      </c>
      <c r="E432" s="144">
        <v>75527</v>
      </c>
      <c r="F432" s="140">
        <v>1621931</v>
      </c>
      <c r="G432" s="140">
        <v>136</v>
      </c>
      <c r="H432" s="140">
        <v>0</v>
      </c>
      <c r="I432" s="140">
        <v>0</v>
      </c>
      <c r="J432" s="140">
        <v>1622067</v>
      </c>
      <c r="K432" s="139" t="s">
        <v>3822</v>
      </c>
      <c r="L432" s="134">
        <v>18842</v>
      </c>
      <c r="M432" s="141">
        <v>1.1752561243743081E-2</v>
      </c>
    </row>
    <row r="433" spans="1:13" hidden="1" x14ac:dyDescent="0.25">
      <c r="A433" s="138" t="s">
        <v>5587</v>
      </c>
      <c r="B433" s="139" t="s">
        <v>1292</v>
      </c>
      <c r="C433" s="139" t="s">
        <v>47</v>
      </c>
      <c r="D433" s="139" t="s">
        <v>48</v>
      </c>
      <c r="E433" s="144">
        <v>29054</v>
      </c>
      <c r="F433" s="140">
        <v>623193</v>
      </c>
      <c r="G433" s="140">
        <v>52</v>
      </c>
      <c r="H433" s="140">
        <v>0</v>
      </c>
      <c r="I433" s="140">
        <v>0</v>
      </c>
      <c r="J433" s="140">
        <v>623245</v>
      </c>
      <c r="K433" s="139" t="s">
        <v>3823</v>
      </c>
      <c r="L433" s="134">
        <v>-17856</v>
      </c>
      <c r="M433" s="141">
        <v>-2.7852085708804073E-2</v>
      </c>
    </row>
    <row r="434" spans="1:13" hidden="1" x14ac:dyDescent="0.25">
      <c r="A434" s="138" t="s">
        <v>5589</v>
      </c>
      <c r="B434" s="139" t="s">
        <v>1292</v>
      </c>
      <c r="C434" s="139" t="s">
        <v>27</v>
      </c>
      <c r="D434" s="139" t="s">
        <v>28</v>
      </c>
      <c r="E434" s="144">
        <v>52138</v>
      </c>
      <c r="F434" s="140">
        <v>238373</v>
      </c>
      <c r="G434" s="140">
        <v>20</v>
      </c>
      <c r="H434" s="140">
        <v>0</v>
      </c>
      <c r="I434" s="140">
        <v>0</v>
      </c>
      <c r="J434" s="140">
        <v>238393</v>
      </c>
      <c r="K434" s="139" t="s">
        <v>3824</v>
      </c>
      <c r="L434" s="134">
        <v>-9300</v>
      </c>
      <c r="M434" s="141">
        <v>-3.7546478907357093E-2</v>
      </c>
    </row>
    <row r="435" spans="1:13" hidden="1" x14ac:dyDescent="0.25">
      <c r="A435" s="138" t="s">
        <v>5591</v>
      </c>
      <c r="B435" s="139" t="s">
        <v>1292</v>
      </c>
      <c r="C435" s="139" t="s">
        <v>47</v>
      </c>
      <c r="D435" s="139" t="s">
        <v>48</v>
      </c>
      <c r="E435" s="144">
        <v>147861</v>
      </c>
      <c r="F435" s="140">
        <v>887772</v>
      </c>
      <c r="G435" s="140">
        <v>75</v>
      </c>
      <c r="H435" s="140">
        <v>0</v>
      </c>
      <c r="I435" s="140">
        <v>0</v>
      </c>
      <c r="J435" s="140">
        <v>887847</v>
      </c>
      <c r="K435" s="139" t="s">
        <v>3825</v>
      </c>
      <c r="L435" s="134">
        <v>18217</v>
      </c>
      <c r="M435" s="141">
        <v>2.0947989374791576E-2</v>
      </c>
    </row>
    <row r="436" spans="1:13" hidden="1" x14ac:dyDescent="0.25">
      <c r="A436" s="138" t="s">
        <v>5593</v>
      </c>
      <c r="B436" s="139" t="s">
        <v>1292</v>
      </c>
      <c r="C436" s="139" t="s">
        <v>27</v>
      </c>
      <c r="D436" s="139" t="s">
        <v>28</v>
      </c>
      <c r="E436" s="144">
        <v>26676</v>
      </c>
      <c r="F436" s="140">
        <v>463123</v>
      </c>
      <c r="G436" s="140">
        <v>39</v>
      </c>
      <c r="H436" s="140">
        <v>0</v>
      </c>
      <c r="I436" s="140">
        <v>0</v>
      </c>
      <c r="J436" s="140">
        <v>463162</v>
      </c>
      <c r="K436" s="139" t="s">
        <v>3826</v>
      </c>
      <c r="L436" s="134">
        <v>467</v>
      </c>
      <c r="M436" s="141">
        <v>1.0093041852624299E-3</v>
      </c>
    </row>
    <row r="437" spans="1:13" hidden="1" x14ac:dyDescent="0.25">
      <c r="A437" s="138" t="s">
        <v>5595</v>
      </c>
      <c r="B437" s="139" t="s">
        <v>1292</v>
      </c>
      <c r="C437" s="139" t="s">
        <v>27</v>
      </c>
      <c r="D437" s="139" t="s">
        <v>28</v>
      </c>
      <c r="E437" s="144">
        <v>42681</v>
      </c>
      <c r="F437" s="140">
        <v>706744</v>
      </c>
      <c r="G437" s="140">
        <v>59</v>
      </c>
      <c r="H437" s="140">
        <v>0</v>
      </c>
      <c r="I437" s="140">
        <v>0</v>
      </c>
      <c r="J437" s="140">
        <v>706803</v>
      </c>
      <c r="K437" s="139" t="s">
        <v>3827</v>
      </c>
      <c r="L437" s="134">
        <v>4771</v>
      </c>
      <c r="M437" s="141">
        <v>6.795986507737539E-3</v>
      </c>
    </row>
    <row r="438" spans="1:13" hidden="1" x14ac:dyDescent="0.25">
      <c r="A438" s="138" t="s">
        <v>5597</v>
      </c>
      <c r="B438" s="139" t="s">
        <v>1292</v>
      </c>
      <c r="C438" s="139" t="s">
        <v>47</v>
      </c>
      <c r="D438" s="139" t="s">
        <v>48</v>
      </c>
      <c r="E438" s="144">
        <v>54747</v>
      </c>
      <c r="F438" s="140">
        <v>223719</v>
      </c>
      <c r="G438" s="140">
        <v>19</v>
      </c>
      <c r="H438" s="140">
        <v>0</v>
      </c>
      <c r="I438" s="140">
        <v>0</v>
      </c>
      <c r="J438" s="140">
        <v>223738</v>
      </c>
      <c r="K438" s="139" t="s">
        <v>3828</v>
      </c>
      <c r="L438" s="134">
        <v>-25755</v>
      </c>
      <c r="M438" s="141">
        <v>-0.10322934912001538</v>
      </c>
    </row>
    <row r="439" spans="1:13" hidden="1" x14ac:dyDescent="0.25">
      <c r="A439" s="138" t="s">
        <v>5599</v>
      </c>
      <c r="B439" s="139" t="s">
        <v>1292</v>
      </c>
      <c r="C439" s="139" t="s">
        <v>27</v>
      </c>
      <c r="D439" s="139" t="s">
        <v>28</v>
      </c>
      <c r="E439" s="144">
        <v>147100</v>
      </c>
      <c r="F439" s="140">
        <v>455740</v>
      </c>
      <c r="G439" s="140">
        <v>38</v>
      </c>
      <c r="H439" s="140">
        <v>0</v>
      </c>
      <c r="I439" s="140">
        <v>0</v>
      </c>
      <c r="J439" s="140">
        <v>455778</v>
      </c>
      <c r="K439" s="139" t="s">
        <v>3829</v>
      </c>
      <c r="L439" s="134">
        <v>9813</v>
      </c>
      <c r="M439" s="141">
        <v>2.2003968921327909E-2</v>
      </c>
    </row>
    <row r="440" spans="1:13" hidden="1" x14ac:dyDescent="0.25">
      <c r="A440" s="138" t="s">
        <v>5601</v>
      </c>
      <c r="B440" s="139" t="s">
        <v>1292</v>
      </c>
      <c r="C440" s="139" t="s">
        <v>47</v>
      </c>
      <c r="D440" s="139" t="s">
        <v>48</v>
      </c>
      <c r="E440" s="144">
        <v>54373</v>
      </c>
      <c r="F440" s="140">
        <v>394883</v>
      </c>
      <c r="G440" s="140">
        <v>33</v>
      </c>
      <c r="H440" s="140">
        <v>0</v>
      </c>
      <c r="I440" s="140">
        <v>0</v>
      </c>
      <c r="J440" s="140">
        <v>394916</v>
      </c>
      <c r="K440" s="139" t="s">
        <v>3830</v>
      </c>
      <c r="L440" s="134">
        <v>-448</v>
      </c>
      <c r="M440" s="141">
        <v>-1.1331330116044962E-3</v>
      </c>
    </row>
    <row r="441" spans="1:13" hidden="1" x14ac:dyDescent="0.25">
      <c r="A441" s="138" t="s">
        <v>5603</v>
      </c>
      <c r="B441" s="139" t="s">
        <v>1292</v>
      </c>
      <c r="C441" s="139" t="s">
        <v>47</v>
      </c>
      <c r="D441" s="139" t="s">
        <v>48</v>
      </c>
      <c r="E441" s="144">
        <v>29491</v>
      </c>
      <c r="F441" s="140">
        <v>223193</v>
      </c>
      <c r="G441" s="140">
        <v>19</v>
      </c>
      <c r="H441" s="140">
        <v>0</v>
      </c>
      <c r="I441" s="140">
        <v>0</v>
      </c>
      <c r="J441" s="140">
        <v>223212</v>
      </c>
      <c r="K441" s="139" t="s">
        <v>3831</v>
      </c>
      <c r="L441" s="134">
        <v>1459</v>
      </c>
      <c r="M441" s="141">
        <v>6.5793923870252034E-3</v>
      </c>
    </row>
    <row r="442" spans="1:13" hidden="1" x14ac:dyDescent="0.25">
      <c r="A442" s="138" t="s">
        <v>5605</v>
      </c>
      <c r="B442" s="139" t="s">
        <v>1292</v>
      </c>
      <c r="C442" s="139" t="s">
        <v>47</v>
      </c>
      <c r="D442" s="139" t="s">
        <v>48</v>
      </c>
      <c r="E442" s="144">
        <v>56781</v>
      </c>
      <c r="F442" s="140">
        <v>279295</v>
      </c>
      <c r="G442" s="140">
        <v>23</v>
      </c>
      <c r="H442" s="140">
        <v>0</v>
      </c>
      <c r="I442" s="140">
        <v>0</v>
      </c>
      <c r="J442" s="140">
        <v>279318</v>
      </c>
      <c r="K442" s="139" t="s">
        <v>3832</v>
      </c>
      <c r="L442" s="134">
        <v>12400</v>
      </c>
      <c r="M442" s="141">
        <v>4.6456215017346154E-2</v>
      </c>
    </row>
    <row r="443" spans="1:13" hidden="1" x14ac:dyDescent="0.25">
      <c r="A443" s="138" t="s">
        <v>5607</v>
      </c>
      <c r="B443" s="139" t="s">
        <v>1292</v>
      </c>
      <c r="C443" s="139" t="s">
        <v>47</v>
      </c>
      <c r="D443" s="139" t="s">
        <v>48</v>
      </c>
      <c r="E443" s="144">
        <v>52287</v>
      </c>
      <c r="F443" s="140">
        <v>1522409</v>
      </c>
      <c r="G443" s="140">
        <v>128</v>
      </c>
      <c r="H443" s="140">
        <v>0</v>
      </c>
      <c r="I443" s="140">
        <v>0</v>
      </c>
      <c r="J443" s="140">
        <v>1522537</v>
      </c>
      <c r="K443" s="139" t="s">
        <v>3833</v>
      </c>
      <c r="L443" s="134">
        <v>1371</v>
      </c>
      <c r="M443" s="141">
        <v>9.0128230581014825E-4</v>
      </c>
    </row>
    <row r="444" spans="1:13" hidden="1" x14ac:dyDescent="0.25">
      <c r="A444" s="138" t="s">
        <v>5609</v>
      </c>
      <c r="B444" s="139" t="s">
        <v>1292</v>
      </c>
      <c r="C444" s="139" t="s">
        <v>47</v>
      </c>
      <c r="D444" s="139" t="s">
        <v>48</v>
      </c>
      <c r="E444" s="144">
        <v>69308</v>
      </c>
      <c r="F444" s="140">
        <v>419573</v>
      </c>
      <c r="G444" s="140">
        <v>35</v>
      </c>
      <c r="H444" s="140">
        <v>0</v>
      </c>
      <c r="I444" s="140">
        <v>0</v>
      </c>
      <c r="J444" s="140">
        <v>419608</v>
      </c>
      <c r="K444" s="139" t="s">
        <v>3834</v>
      </c>
      <c r="L444" s="134">
        <v>17450</v>
      </c>
      <c r="M444" s="141">
        <v>4.3390906061796609E-2</v>
      </c>
    </row>
    <row r="445" spans="1:13" hidden="1" x14ac:dyDescent="0.25">
      <c r="A445" s="138" t="s">
        <v>5611</v>
      </c>
      <c r="B445" s="139" t="s">
        <v>1292</v>
      </c>
      <c r="C445" s="139" t="s">
        <v>47</v>
      </c>
      <c r="D445" s="139" t="s">
        <v>48</v>
      </c>
      <c r="E445" s="144">
        <v>33223</v>
      </c>
      <c r="F445" s="140">
        <v>381674</v>
      </c>
      <c r="G445" s="140">
        <v>32</v>
      </c>
      <c r="H445" s="140">
        <v>0</v>
      </c>
      <c r="I445" s="140">
        <v>0</v>
      </c>
      <c r="J445" s="140">
        <v>381706</v>
      </c>
      <c r="K445" s="139" t="s">
        <v>3835</v>
      </c>
      <c r="L445" s="134">
        <v>25349</v>
      </c>
      <c r="M445" s="141">
        <v>7.1133722643304323E-2</v>
      </c>
    </row>
    <row r="446" spans="1:13" hidden="1" x14ac:dyDescent="0.25">
      <c r="A446" s="138" t="s">
        <v>5613</v>
      </c>
      <c r="B446" s="139" t="s">
        <v>1292</v>
      </c>
      <c r="C446" s="139" t="s">
        <v>27</v>
      </c>
      <c r="D446" s="139" t="s">
        <v>28</v>
      </c>
      <c r="E446" s="144">
        <v>115070</v>
      </c>
      <c r="F446" s="140">
        <v>1550605</v>
      </c>
      <c r="G446" s="140">
        <v>130</v>
      </c>
      <c r="H446" s="140">
        <v>0</v>
      </c>
      <c r="I446" s="140">
        <v>0</v>
      </c>
      <c r="J446" s="140">
        <v>1550735</v>
      </c>
      <c r="K446" s="139" t="s">
        <v>3836</v>
      </c>
      <c r="L446" s="134">
        <v>23970</v>
      </c>
      <c r="M446" s="141">
        <v>1.5699862126784411E-2</v>
      </c>
    </row>
    <row r="447" spans="1:13" hidden="1" x14ac:dyDescent="0.25">
      <c r="A447" s="138" t="s">
        <v>5615</v>
      </c>
      <c r="B447" s="139" t="s">
        <v>1292</v>
      </c>
      <c r="C447" s="139" t="s">
        <v>47</v>
      </c>
      <c r="D447" s="139" t="s">
        <v>48</v>
      </c>
      <c r="E447" s="144">
        <v>13008</v>
      </c>
      <c r="F447" s="140">
        <v>297610</v>
      </c>
      <c r="G447" s="140">
        <v>25</v>
      </c>
      <c r="H447" s="140">
        <v>0</v>
      </c>
      <c r="I447" s="140">
        <v>0</v>
      </c>
      <c r="J447" s="140">
        <v>297635</v>
      </c>
      <c r="K447" s="139" t="s">
        <v>3837</v>
      </c>
      <c r="L447" s="134">
        <v>3737</v>
      </c>
      <c r="M447" s="141">
        <v>1.2715295782890663E-2</v>
      </c>
    </row>
    <row r="448" spans="1:13" hidden="1" x14ac:dyDescent="0.25">
      <c r="A448" s="138" t="s">
        <v>5617</v>
      </c>
      <c r="B448" s="139" t="s">
        <v>1292</v>
      </c>
      <c r="C448" s="139" t="s">
        <v>27</v>
      </c>
      <c r="D448" s="139" t="s">
        <v>28</v>
      </c>
      <c r="E448" s="144">
        <v>148278</v>
      </c>
      <c r="F448" s="140">
        <v>1985669</v>
      </c>
      <c r="G448" s="140">
        <v>167</v>
      </c>
      <c r="H448" s="140">
        <v>0</v>
      </c>
      <c r="I448" s="140">
        <v>0</v>
      </c>
      <c r="J448" s="140">
        <v>1985836</v>
      </c>
      <c r="K448" s="139" t="s">
        <v>3838</v>
      </c>
      <c r="L448" s="134">
        <v>-41561</v>
      </c>
      <c r="M448" s="141">
        <v>-2.0499685064148759E-2</v>
      </c>
    </row>
    <row r="449" spans="1:13" hidden="1" x14ac:dyDescent="0.25">
      <c r="A449" s="138" t="s">
        <v>5619</v>
      </c>
      <c r="B449" s="139" t="s">
        <v>1292</v>
      </c>
      <c r="C449" s="139" t="s">
        <v>27</v>
      </c>
      <c r="D449" s="139" t="s">
        <v>28</v>
      </c>
      <c r="E449" s="144">
        <v>38620</v>
      </c>
      <c r="F449" s="140">
        <v>971101</v>
      </c>
      <c r="G449" s="140">
        <v>82</v>
      </c>
      <c r="H449" s="140">
        <v>0</v>
      </c>
      <c r="I449" s="140">
        <v>0</v>
      </c>
      <c r="J449" s="140">
        <v>971183</v>
      </c>
      <c r="K449" s="139" t="s">
        <v>3839</v>
      </c>
      <c r="L449" s="134">
        <v>6416</v>
      </c>
      <c r="M449" s="141">
        <v>6.6503103858237276E-3</v>
      </c>
    </row>
    <row r="450" spans="1:13" hidden="1" x14ac:dyDescent="0.25">
      <c r="A450" s="138" t="s">
        <v>5621</v>
      </c>
      <c r="B450" s="139" t="s">
        <v>1292</v>
      </c>
      <c r="C450" s="139" t="s">
        <v>27</v>
      </c>
      <c r="D450" s="139" t="s">
        <v>28</v>
      </c>
      <c r="E450" s="144">
        <v>74693</v>
      </c>
      <c r="F450" s="140">
        <v>303751</v>
      </c>
      <c r="G450" s="140">
        <v>26</v>
      </c>
      <c r="H450" s="140">
        <v>0</v>
      </c>
      <c r="I450" s="140">
        <v>0</v>
      </c>
      <c r="J450" s="140">
        <v>303777</v>
      </c>
      <c r="K450" s="139" t="s">
        <v>3840</v>
      </c>
      <c r="L450" s="134">
        <v>16318</v>
      </c>
      <c r="M450" s="141">
        <v>5.6766356245586326E-2</v>
      </c>
    </row>
    <row r="451" spans="1:13" hidden="1" x14ac:dyDescent="0.25">
      <c r="A451" s="138" t="s">
        <v>5623</v>
      </c>
      <c r="B451" s="139" t="s">
        <v>1292</v>
      </c>
      <c r="C451" s="139" t="s">
        <v>27</v>
      </c>
      <c r="D451" s="139" t="s">
        <v>28</v>
      </c>
      <c r="E451" s="144">
        <v>64821</v>
      </c>
      <c r="F451" s="140">
        <v>518668</v>
      </c>
      <c r="G451" s="140">
        <v>44</v>
      </c>
      <c r="H451" s="140">
        <v>0</v>
      </c>
      <c r="I451" s="140">
        <v>0</v>
      </c>
      <c r="J451" s="140">
        <v>518712</v>
      </c>
      <c r="K451" s="139" t="s">
        <v>3841</v>
      </c>
      <c r="L451" s="134">
        <v>1579</v>
      </c>
      <c r="M451" s="141">
        <v>3.0533731167804029E-3</v>
      </c>
    </row>
    <row r="452" spans="1:13" hidden="1" x14ac:dyDescent="0.25">
      <c r="A452" s="138" t="s">
        <v>5625</v>
      </c>
      <c r="B452" s="139" t="s">
        <v>1292</v>
      </c>
      <c r="C452" s="139" t="s">
        <v>27</v>
      </c>
      <c r="D452" s="139" t="s">
        <v>28</v>
      </c>
      <c r="E452" s="144">
        <v>116565</v>
      </c>
      <c r="F452" s="140">
        <v>1119864</v>
      </c>
      <c r="G452" s="140">
        <v>94</v>
      </c>
      <c r="H452" s="140">
        <v>0</v>
      </c>
      <c r="I452" s="140">
        <v>0</v>
      </c>
      <c r="J452" s="140">
        <v>1119958</v>
      </c>
      <c r="K452" s="139" t="s">
        <v>3842</v>
      </c>
      <c r="L452" s="134">
        <v>62377</v>
      </c>
      <c r="M452" s="141">
        <v>5.8980825109376966E-2</v>
      </c>
    </row>
    <row r="453" spans="1:13" hidden="1" x14ac:dyDescent="0.25">
      <c r="A453" s="138" t="s">
        <v>5627</v>
      </c>
      <c r="B453" s="139" t="s">
        <v>1292</v>
      </c>
      <c r="C453" s="139" t="s">
        <v>27</v>
      </c>
      <c r="D453" s="139" t="s">
        <v>28</v>
      </c>
      <c r="E453" s="144">
        <v>42311</v>
      </c>
      <c r="F453" s="140">
        <v>361993</v>
      </c>
      <c r="G453" s="140">
        <v>30</v>
      </c>
      <c r="H453" s="140">
        <v>0</v>
      </c>
      <c r="I453" s="140">
        <v>0</v>
      </c>
      <c r="J453" s="140">
        <v>362023</v>
      </c>
      <c r="K453" s="139" t="s">
        <v>3843</v>
      </c>
      <c r="L453" s="134">
        <v>-2653</v>
      </c>
      <c r="M453" s="141">
        <v>-7.2749509153330625E-3</v>
      </c>
    </row>
    <row r="454" spans="1:13" hidden="1" x14ac:dyDescent="0.25">
      <c r="A454" s="138" t="s">
        <v>5629</v>
      </c>
      <c r="B454" s="139" t="s">
        <v>1292</v>
      </c>
      <c r="C454" s="139" t="s">
        <v>47</v>
      </c>
      <c r="D454" s="139" t="s">
        <v>48</v>
      </c>
      <c r="E454" s="144">
        <v>88475</v>
      </c>
      <c r="F454" s="140">
        <v>775864</v>
      </c>
      <c r="G454" s="140">
        <v>65</v>
      </c>
      <c r="H454" s="140">
        <v>0</v>
      </c>
      <c r="I454" s="140">
        <v>0</v>
      </c>
      <c r="J454" s="140">
        <v>775929</v>
      </c>
      <c r="K454" s="139" t="s">
        <v>3844</v>
      </c>
      <c r="L454" s="134">
        <v>-8283</v>
      </c>
      <c r="M454" s="141">
        <v>-1.0562194916680694E-2</v>
      </c>
    </row>
    <row r="455" spans="1:13" hidden="1" x14ac:dyDescent="0.25">
      <c r="A455" s="138" t="s">
        <v>5631</v>
      </c>
      <c r="B455" s="139" t="s">
        <v>1292</v>
      </c>
      <c r="C455" s="139" t="s">
        <v>47</v>
      </c>
      <c r="D455" s="139" t="s">
        <v>48</v>
      </c>
      <c r="E455" s="144">
        <v>53715</v>
      </c>
      <c r="F455" s="140">
        <v>204927</v>
      </c>
      <c r="G455" s="140">
        <v>17</v>
      </c>
      <c r="H455" s="140">
        <v>0</v>
      </c>
      <c r="I455" s="140">
        <v>0</v>
      </c>
      <c r="J455" s="140">
        <v>204944</v>
      </c>
      <c r="K455" s="139" t="s">
        <v>3845</v>
      </c>
      <c r="L455" s="134">
        <v>7051</v>
      </c>
      <c r="M455" s="141">
        <v>3.5630365904807143E-2</v>
      </c>
    </row>
    <row r="456" spans="1:13" hidden="1" x14ac:dyDescent="0.25">
      <c r="A456" s="138" t="s">
        <v>5633</v>
      </c>
      <c r="B456" s="139" t="s">
        <v>1292</v>
      </c>
      <c r="C456" s="139" t="s">
        <v>99</v>
      </c>
      <c r="D456" s="139" t="s">
        <v>100</v>
      </c>
      <c r="E456" s="144">
        <v>1673770</v>
      </c>
      <c r="F456" s="140">
        <v>9273397</v>
      </c>
      <c r="G456" s="140">
        <v>780</v>
      </c>
      <c r="H456" s="140">
        <v>0</v>
      </c>
      <c r="I456" s="140">
        <v>0</v>
      </c>
      <c r="J456" s="140">
        <v>9274177</v>
      </c>
      <c r="K456" s="139" t="s">
        <v>3846</v>
      </c>
      <c r="L456" s="134">
        <v>18991</v>
      </c>
      <c r="M456" s="141">
        <v>2.051930668924428E-3</v>
      </c>
    </row>
    <row r="457" spans="1:13" hidden="1" x14ac:dyDescent="0.25">
      <c r="A457" s="138" t="s">
        <v>5635</v>
      </c>
      <c r="B457" s="139" t="s">
        <v>1292</v>
      </c>
      <c r="C457" s="139" t="s">
        <v>99</v>
      </c>
      <c r="D457" s="139" t="s">
        <v>100</v>
      </c>
      <c r="E457" s="144">
        <v>683210</v>
      </c>
      <c r="F457" s="140">
        <v>3225417</v>
      </c>
      <c r="G457" s="140">
        <v>271</v>
      </c>
      <c r="H457" s="140">
        <v>0</v>
      </c>
      <c r="I457" s="140">
        <v>0</v>
      </c>
      <c r="J457" s="140">
        <v>3225688</v>
      </c>
      <c r="K457" s="139" t="s">
        <v>3847</v>
      </c>
      <c r="L457" s="134">
        <v>52726</v>
      </c>
      <c r="M457" s="141">
        <v>1.6617280635570171E-2</v>
      </c>
    </row>
    <row r="458" spans="1:13" hidden="1" x14ac:dyDescent="0.25">
      <c r="A458" s="138" t="s">
        <v>5637</v>
      </c>
      <c r="B458" s="139" t="s">
        <v>1292</v>
      </c>
      <c r="C458" s="139" t="s">
        <v>99</v>
      </c>
      <c r="D458" s="139" t="s">
        <v>100</v>
      </c>
      <c r="E458" s="144">
        <v>291504</v>
      </c>
      <c r="F458" s="140">
        <v>1165964</v>
      </c>
      <c r="G458" s="140">
        <v>98</v>
      </c>
      <c r="H458" s="140">
        <v>0</v>
      </c>
      <c r="I458" s="140">
        <v>0</v>
      </c>
      <c r="J458" s="140">
        <v>1166062</v>
      </c>
      <c r="K458" s="139" t="s">
        <v>3848</v>
      </c>
      <c r="L458" s="134">
        <v>36177</v>
      </c>
      <c r="M458" s="141">
        <v>3.2018302747624759E-2</v>
      </c>
    </row>
    <row r="459" spans="1:13" hidden="1" x14ac:dyDescent="0.25">
      <c r="A459" s="138" t="s">
        <v>5436</v>
      </c>
      <c r="B459" s="139" t="s">
        <v>1292</v>
      </c>
      <c r="C459" s="139" t="s">
        <v>99</v>
      </c>
      <c r="D459" s="139" t="s">
        <v>100</v>
      </c>
      <c r="E459" s="144">
        <v>590257</v>
      </c>
      <c r="F459" s="140">
        <v>2403218</v>
      </c>
      <c r="G459" s="140">
        <v>202</v>
      </c>
      <c r="H459" s="140">
        <v>0</v>
      </c>
      <c r="I459" s="140">
        <v>0</v>
      </c>
      <c r="J459" s="140">
        <v>2403420</v>
      </c>
      <c r="K459" s="139" t="s">
        <v>3849</v>
      </c>
      <c r="L459" s="134">
        <v>14311</v>
      </c>
      <c r="M459" s="141">
        <v>5.9900992378330168E-3</v>
      </c>
    </row>
    <row r="460" spans="1:13" hidden="1" x14ac:dyDescent="0.25">
      <c r="A460" s="138" t="s">
        <v>5640</v>
      </c>
      <c r="B460" s="139" t="s">
        <v>1292</v>
      </c>
      <c r="C460" s="139" t="s">
        <v>99</v>
      </c>
      <c r="D460" s="139" t="s">
        <v>100</v>
      </c>
      <c r="E460" s="144">
        <v>311919</v>
      </c>
      <c r="F460" s="140">
        <v>1276540</v>
      </c>
      <c r="G460" s="140">
        <v>107</v>
      </c>
      <c r="H460" s="140">
        <v>0</v>
      </c>
      <c r="I460" s="140">
        <v>0</v>
      </c>
      <c r="J460" s="140">
        <v>1276647</v>
      </c>
      <c r="K460" s="139" t="s">
        <v>3850</v>
      </c>
      <c r="L460" s="134">
        <v>5746</v>
      </c>
      <c r="M460" s="141">
        <v>4.5212018874798273E-3</v>
      </c>
    </row>
    <row r="461" spans="1:13" hidden="1" x14ac:dyDescent="0.25">
      <c r="A461" s="138" t="s">
        <v>5642</v>
      </c>
      <c r="B461" s="139" t="s">
        <v>1292</v>
      </c>
      <c r="C461" s="139" t="s">
        <v>99</v>
      </c>
      <c r="D461" s="139" t="s">
        <v>100</v>
      </c>
      <c r="E461" s="144">
        <v>213459</v>
      </c>
      <c r="F461" s="140">
        <v>1241430</v>
      </c>
      <c r="G461" s="140">
        <v>104</v>
      </c>
      <c r="H461" s="140">
        <v>0</v>
      </c>
      <c r="I461" s="140">
        <v>0</v>
      </c>
      <c r="J461" s="140">
        <v>1241534</v>
      </c>
      <c r="K461" s="139" t="s">
        <v>3851</v>
      </c>
      <c r="L461" s="134">
        <v>2955</v>
      </c>
      <c r="M461" s="141">
        <v>2.3857985643225017E-3</v>
      </c>
    </row>
    <row r="462" spans="1:13" hidden="1" x14ac:dyDescent="0.25">
      <c r="A462" s="138" t="s">
        <v>5644</v>
      </c>
      <c r="B462" s="139" t="s">
        <v>1292</v>
      </c>
      <c r="C462" s="139" t="s">
        <v>99</v>
      </c>
      <c r="D462" s="139" t="s">
        <v>100</v>
      </c>
      <c r="E462" s="144">
        <v>205673</v>
      </c>
      <c r="F462" s="140">
        <v>1160359</v>
      </c>
      <c r="G462" s="140">
        <v>98</v>
      </c>
      <c r="H462" s="140">
        <v>0</v>
      </c>
      <c r="I462" s="140">
        <v>0</v>
      </c>
      <c r="J462" s="140">
        <v>1160457</v>
      </c>
      <c r="K462" s="139" t="s">
        <v>3852</v>
      </c>
      <c r="L462" s="134">
        <v>6815</v>
      </c>
      <c r="M462" s="141">
        <v>5.9073785455106527E-3</v>
      </c>
    </row>
    <row r="463" spans="1:13" hidden="1" x14ac:dyDescent="0.25">
      <c r="A463" s="138" t="s">
        <v>5646</v>
      </c>
      <c r="B463" s="139" t="s">
        <v>1292</v>
      </c>
      <c r="C463" s="139" t="s">
        <v>99</v>
      </c>
      <c r="D463" s="139" t="s">
        <v>100</v>
      </c>
      <c r="E463" s="144">
        <v>421096</v>
      </c>
      <c r="F463" s="140">
        <v>1576310</v>
      </c>
      <c r="G463" s="140">
        <v>133</v>
      </c>
      <c r="H463" s="140">
        <v>0</v>
      </c>
      <c r="I463" s="140">
        <v>0</v>
      </c>
      <c r="J463" s="140">
        <v>1576443</v>
      </c>
      <c r="K463" s="139" t="s">
        <v>3853</v>
      </c>
      <c r="L463" s="134">
        <v>12795</v>
      </c>
      <c r="M463" s="141">
        <v>8.1827879420432216E-3</v>
      </c>
    </row>
    <row r="464" spans="1:13" x14ac:dyDescent="0.25">
      <c r="A464" s="138" t="s">
        <v>5551</v>
      </c>
      <c r="B464" s="139" t="s">
        <v>1292</v>
      </c>
      <c r="C464" s="139" t="s">
        <v>19</v>
      </c>
      <c r="D464" s="139" t="s">
        <v>20</v>
      </c>
      <c r="E464" s="144">
        <v>2971019</v>
      </c>
      <c r="F464" s="140">
        <v>26388248</v>
      </c>
      <c r="G464" s="140">
        <v>197412</v>
      </c>
      <c r="H464" s="140">
        <v>0</v>
      </c>
      <c r="I464" s="140">
        <v>0</v>
      </c>
      <c r="J464" s="140">
        <v>26585660</v>
      </c>
      <c r="K464" s="139" t="s">
        <v>7077</v>
      </c>
      <c r="L464" s="134">
        <v>32743</v>
      </c>
      <c r="M464" s="141">
        <v>1.2331225228474898E-3</v>
      </c>
    </row>
    <row r="465" spans="1:13" hidden="1" x14ac:dyDescent="0.25">
      <c r="A465" s="138" t="s">
        <v>5649</v>
      </c>
      <c r="B465" s="139" t="s">
        <v>1435</v>
      </c>
      <c r="C465" s="139" t="s">
        <v>27</v>
      </c>
      <c r="D465" s="139" t="s">
        <v>28</v>
      </c>
      <c r="E465" s="144">
        <v>55305</v>
      </c>
      <c r="F465" s="140">
        <v>826386</v>
      </c>
      <c r="G465" s="140">
        <v>70</v>
      </c>
      <c r="H465" s="140">
        <v>0</v>
      </c>
      <c r="I465" s="140">
        <v>0</v>
      </c>
      <c r="J465" s="140">
        <v>826456</v>
      </c>
      <c r="K465" s="139" t="s">
        <v>3855</v>
      </c>
      <c r="L465" s="134">
        <v>-2181</v>
      </c>
      <c r="M465" s="141">
        <v>-2.6320330856575316E-3</v>
      </c>
    </row>
    <row r="466" spans="1:13" hidden="1" x14ac:dyDescent="0.25">
      <c r="A466" s="138" t="s">
        <v>5561</v>
      </c>
      <c r="B466" s="139" t="s">
        <v>1435</v>
      </c>
      <c r="C466" s="139" t="s">
        <v>27</v>
      </c>
      <c r="D466" s="139" t="s">
        <v>28</v>
      </c>
      <c r="E466" s="144">
        <v>84067</v>
      </c>
      <c r="F466" s="140">
        <v>769009</v>
      </c>
      <c r="G466" s="140">
        <v>65</v>
      </c>
      <c r="H466" s="140">
        <v>0</v>
      </c>
      <c r="I466" s="140">
        <v>0</v>
      </c>
      <c r="J466" s="140">
        <v>769074</v>
      </c>
      <c r="K466" s="139" t="s">
        <v>3856</v>
      </c>
      <c r="L466" s="134">
        <v>-15455</v>
      </c>
      <c r="M466" s="141">
        <v>-1.9699717919923927E-2</v>
      </c>
    </row>
    <row r="467" spans="1:13" hidden="1" x14ac:dyDescent="0.25">
      <c r="A467" s="138" t="s">
        <v>5652</v>
      </c>
      <c r="B467" s="139" t="s">
        <v>1435</v>
      </c>
      <c r="C467" s="139" t="s">
        <v>27</v>
      </c>
      <c r="D467" s="139" t="s">
        <v>28</v>
      </c>
      <c r="E467" s="144">
        <v>88713</v>
      </c>
      <c r="F467" s="140">
        <v>235391</v>
      </c>
      <c r="G467" s="140">
        <v>20</v>
      </c>
      <c r="H467" s="140">
        <v>0</v>
      </c>
      <c r="I467" s="140">
        <v>0</v>
      </c>
      <c r="J467" s="140">
        <v>235411</v>
      </c>
      <c r="K467" s="139" t="s">
        <v>3857</v>
      </c>
      <c r="L467" s="134">
        <v>10177</v>
      </c>
      <c r="M467" s="141">
        <v>4.5184119626699347E-2</v>
      </c>
    </row>
    <row r="468" spans="1:13" hidden="1" x14ac:dyDescent="0.25">
      <c r="A468" s="138" t="s">
        <v>5654</v>
      </c>
      <c r="B468" s="139" t="s">
        <v>1435</v>
      </c>
      <c r="C468" s="139" t="s">
        <v>27</v>
      </c>
      <c r="D468" s="139" t="s">
        <v>28</v>
      </c>
      <c r="E468" s="144">
        <v>46690</v>
      </c>
      <c r="F468" s="140">
        <v>231543</v>
      </c>
      <c r="G468" s="140">
        <v>19</v>
      </c>
      <c r="H468" s="140">
        <v>0</v>
      </c>
      <c r="I468" s="140">
        <v>0</v>
      </c>
      <c r="J468" s="140">
        <v>231562</v>
      </c>
      <c r="K468" s="139" t="s">
        <v>3858</v>
      </c>
      <c r="L468" s="134">
        <v>-4438</v>
      </c>
      <c r="M468" s="141">
        <v>-1.8805084745762712E-2</v>
      </c>
    </row>
    <row r="469" spans="1:13" hidden="1" x14ac:dyDescent="0.25">
      <c r="A469" s="138" t="s">
        <v>5656</v>
      </c>
      <c r="B469" s="139" t="s">
        <v>1435</v>
      </c>
      <c r="C469" s="139" t="s">
        <v>47</v>
      </c>
      <c r="D469" s="139" t="s">
        <v>48</v>
      </c>
      <c r="E469" s="144">
        <v>28699</v>
      </c>
      <c r="F469" s="140">
        <v>1199451</v>
      </c>
      <c r="G469" s="140">
        <v>101</v>
      </c>
      <c r="H469" s="140">
        <v>0</v>
      </c>
      <c r="I469" s="140">
        <v>0</v>
      </c>
      <c r="J469" s="140">
        <v>1199552</v>
      </c>
      <c r="K469" s="139" t="s">
        <v>3859</v>
      </c>
      <c r="L469" s="134">
        <v>-2514</v>
      </c>
      <c r="M469" s="141">
        <v>-2.0913993075255435E-3</v>
      </c>
    </row>
    <row r="470" spans="1:13" hidden="1" x14ac:dyDescent="0.25">
      <c r="A470" s="138" t="s">
        <v>5658</v>
      </c>
      <c r="B470" s="139" t="s">
        <v>1435</v>
      </c>
      <c r="C470" s="139" t="s">
        <v>27</v>
      </c>
      <c r="D470" s="139" t="s">
        <v>28</v>
      </c>
      <c r="E470" s="144">
        <v>52348</v>
      </c>
      <c r="F470" s="140">
        <v>708314</v>
      </c>
      <c r="G470" s="140">
        <v>60</v>
      </c>
      <c r="H470" s="140">
        <v>0</v>
      </c>
      <c r="I470" s="140">
        <v>0</v>
      </c>
      <c r="J470" s="140">
        <v>708374</v>
      </c>
      <c r="K470" s="139" t="s">
        <v>3860</v>
      </c>
      <c r="L470" s="134">
        <v>-33960</v>
      </c>
      <c r="M470" s="141">
        <v>-4.5747601483968135E-2</v>
      </c>
    </row>
    <row r="471" spans="1:13" hidden="1" x14ac:dyDescent="0.25">
      <c r="A471" s="138" t="s">
        <v>5660</v>
      </c>
      <c r="B471" s="139" t="s">
        <v>1435</v>
      </c>
      <c r="C471" s="139" t="s">
        <v>27</v>
      </c>
      <c r="D471" s="139" t="s">
        <v>28</v>
      </c>
      <c r="E471" s="144">
        <v>119943</v>
      </c>
      <c r="F471" s="140">
        <v>2412715</v>
      </c>
      <c r="G471" s="140">
        <v>203</v>
      </c>
      <c r="H471" s="140">
        <v>0</v>
      </c>
      <c r="I471" s="140">
        <v>0</v>
      </c>
      <c r="J471" s="140">
        <v>2412918</v>
      </c>
      <c r="K471" s="139" t="s">
        <v>3861</v>
      </c>
      <c r="L471" s="134">
        <v>-37762</v>
      </c>
      <c r="M471" s="141">
        <v>-1.5408784500628396E-2</v>
      </c>
    </row>
    <row r="472" spans="1:13" hidden="1" x14ac:dyDescent="0.25">
      <c r="A472" s="138" t="s">
        <v>5662</v>
      </c>
      <c r="B472" s="139" t="s">
        <v>1435</v>
      </c>
      <c r="C472" s="139" t="s">
        <v>27</v>
      </c>
      <c r="D472" s="139" t="s">
        <v>28</v>
      </c>
      <c r="E472" s="144">
        <v>260326</v>
      </c>
      <c r="F472" s="140">
        <v>1846742</v>
      </c>
      <c r="G472" s="140">
        <v>155</v>
      </c>
      <c r="H472" s="140">
        <v>0</v>
      </c>
      <c r="I472" s="140">
        <v>0</v>
      </c>
      <c r="J472" s="140">
        <v>1846897</v>
      </c>
      <c r="K472" s="139" t="s">
        <v>3862</v>
      </c>
      <c r="L472" s="134">
        <v>-39080</v>
      </c>
      <c r="M472" s="141">
        <v>-2.0721355562660627E-2</v>
      </c>
    </row>
    <row r="473" spans="1:13" hidden="1" x14ac:dyDescent="0.25">
      <c r="A473" s="138" t="s">
        <v>5664</v>
      </c>
      <c r="B473" s="139" t="s">
        <v>1435</v>
      </c>
      <c r="C473" s="139" t="s">
        <v>27</v>
      </c>
      <c r="D473" s="139" t="s">
        <v>28</v>
      </c>
      <c r="E473" s="144">
        <v>77156</v>
      </c>
      <c r="F473" s="140">
        <v>3025733</v>
      </c>
      <c r="G473" s="140">
        <v>254</v>
      </c>
      <c r="H473" s="140">
        <v>0</v>
      </c>
      <c r="I473" s="140">
        <v>0</v>
      </c>
      <c r="J473" s="140">
        <v>3025987</v>
      </c>
      <c r="K473" s="139" t="s">
        <v>3863</v>
      </c>
      <c r="L473" s="134">
        <v>18954</v>
      </c>
      <c r="M473" s="141">
        <v>6.3032231438763728E-3</v>
      </c>
    </row>
    <row r="474" spans="1:13" hidden="1" x14ac:dyDescent="0.25">
      <c r="A474" s="138" t="s">
        <v>5666</v>
      </c>
      <c r="B474" s="139" t="s">
        <v>1435</v>
      </c>
      <c r="C474" s="139" t="s">
        <v>27</v>
      </c>
      <c r="D474" s="139" t="s">
        <v>28</v>
      </c>
      <c r="E474" s="144">
        <v>32983</v>
      </c>
      <c r="F474" s="140">
        <v>272261</v>
      </c>
      <c r="G474" s="140">
        <v>23</v>
      </c>
      <c r="H474" s="140">
        <v>0</v>
      </c>
      <c r="I474" s="140">
        <v>0</v>
      </c>
      <c r="J474" s="140">
        <v>272284</v>
      </c>
      <c r="K474" s="139" t="s">
        <v>3864</v>
      </c>
      <c r="L474" s="134">
        <v>8903</v>
      </c>
      <c r="M474" s="141">
        <v>3.3802742035302473E-2</v>
      </c>
    </row>
    <row r="475" spans="1:13" hidden="1" x14ac:dyDescent="0.25">
      <c r="A475" s="138" t="s">
        <v>5668</v>
      </c>
      <c r="B475" s="139" t="s">
        <v>1435</v>
      </c>
      <c r="C475" s="139" t="s">
        <v>47</v>
      </c>
      <c r="D475" s="139" t="s">
        <v>48</v>
      </c>
      <c r="E475" s="144">
        <v>77614</v>
      </c>
      <c r="F475" s="140">
        <v>1959489</v>
      </c>
      <c r="G475" s="140">
        <v>165</v>
      </c>
      <c r="H475" s="140">
        <v>0</v>
      </c>
      <c r="I475" s="140">
        <v>0</v>
      </c>
      <c r="J475" s="140">
        <v>1959654</v>
      </c>
      <c r="K475" s="139" t="s">
        <v>3865</v>
      </c>
      <c r="L475" s="134">
        <v>17982</v>
      </c>
      <c r="M475" s="141">
        <v>9.2610904416399881E-3</v>
      </c>
    </row>
    <row r="476" spans="1:13" hidden="1" x14ac:dyDescent="0.25">
      <c r="A476" s="138" t="s">
        <v>5670</v>
      </c>
      <c r="B476" s="139" t="s">
        <v>1435</v>
      </c>
      <c r="C476" s="139" t="s">
        <v>27</v>
      </c>
      <c r="D476" s="139" t="s">
        <v>28</v>
      </c>
      <c r="E476" s="144">
        <v>862781</v>
      </c>
      <c r="F476" s="140">
        <v>8261085</v>
      </c>
      <c r="G476" s="140">
        <v>695</v>
      </c>
      <c r="H476" s="140">
        <v>0</v>
      </c>
      <c r="I476" s="140">
        <v>0</v>
      </c>
      <c r="J476" s="140">
        <v>8261780</v>
      </c>
      <c r="K476" s="139" t="s">
        <v>3866</v>
      </c>
      <c r="L476" s="134">
        <v>49932</v>
      </c>
      <c r="M476" s="141">
        <v>6.0804827366507516E-3</v>
      </c>
    </row>
    <row r="477" spans="1:13" hidden="1" x14ac:dyDescent="0.25">
      <c r="A477" s="138" t="s">
        <v>5672</v>
      </c>
      <c r="B477" s="139" t="s">
        <v>1435</v>
      </c>
      <c r="C477" s="139" t="s">
        <v>27</v>
      </c>
      <c r="D477" s="139" t="s">
        <v>28</v>
      </c>
      <c r="E477" s="144">
        <v>57995</v>
      </c>
      <c r="F477" s="140">
        <v>735922</v>
      </c>
      <c r="G477" s="140">
        <v>62</v>
      </c>
      <c r="H477" s="140">
        <v>0</v>
      </c>
      <c r="I477" s="140">
        <v>0</v>
      </c>
      <c r="J477" s="140">
        <v>735984</v>
      </c>
      <c r="K477" s="139" t="s">
        <v>3867</v>
      </c>
      <c r="L477" s="134">
        <v>-11570</v>
      </c>
      <c r="M477" s="141">
        <v>-1.5477142788347062E-2</v>
      </c>
    </row>
    <row r="478" spans="1:13" hidden="1" x14ac:dyDescent="0.25">
      <c r="A478" s="138" t="s">
        <v>5674</v>
      </c>
      <c r="B478" s="139" t="s">
        <v>1435</v>
      </c>
      <c r="C478" s="139" t="s">
        <v>27</v>
      </c>
      <c r="D478" s="139" t="s">
        <v>28</v>
      </c>
      <c r="E478" s="144">
        <v>71111</v>
      </c>
      <c r="F478" s="140">
        <v>597888</v>
      </c>
      <c r="G478" s="140">
        <v>50</v>
      </c>
      <c r="H478" s="140">
        <v>0</v>
      </c>
      <c r="I478" s="140">
        <v>0</v>
      </c>
      <c r="J478" s="140">
        <v>597938</v>
      </c>
      <c r="K478" s="139" t="s">
        <v>3868</v>
      </c>
      <c r="L478" s="134">
        <v>17123</v>
      </c>
      <c r="M478" s="141">
        <v>2.9480987922143886E-2</v>
      </c>
    </row>
    <row r="479" spans="1:13" hidden="1" x14ac:dyDescent="0.25">
      <c r="A479" s="138" t="s">
        <v>5676</v>
      </c>
      <c r="B479" s="139" t="s">
        <v>1435</v>
      </c>
      <c r="C479" s="139" t="s">
        <v>27</v>
      </c>
      <c r="D479" s="139" t="s">
        <v>28</v>
      </c>
      <c r="E479" s="144">
        <v>21916</v>
      </c>
      <c r="F479" s="140">
        <v>406079</v>
      </c>
      <c r="G479" s="140">
        <v>34</v>
      </c>
      <c r="H479" s="140">
        <v>0</v>
      </c>
      <c r="I479" s="140">
        <v>0</v>
      </c>
      <c r="J479" s="140">
        <v>406113</v>
      </c>
      <c r="K479" s="139" t="s">
        <v>3869</v>
      </c>
      <c r="L479" s="134">
        <v>-6</v>
      </c>
      <c r="M479" s="141">
        <v>-1.4773994814327821E-5</v>
      </c>
    </row>
    <row r="480" spans="1:13" hidden="1" x14ac:dyDescent="0.25">
      <c r="A480" s="138" t="s">
        <v>5678</v>
      </c>
      <c r="B480" s="139" t="s">
        <v>1435</v>
      </c>
      <c r="C480" s="139" t="s">
        <v>27</v>
      </c>
      <c r="D480" s="139" t="s">
        <v>28</v>
      </c>
      <c r="E480" s="144">
        <v>31459</v>
      </c>
      <c r="F480" s="140">
        <v>612595</v>
      </c>
      <c r="G480" s="140">
        <v>52</v>
      </c>
      <c r="H480" s="140">
        <v>0</v>
      </c>
      <c r="I480" s="140">
        <v>0</v>
      </c>
      <c r="J480" s="140">
        <v>612647</v>
      </c>
      <c r="K480" s="139" t="s">
        <v>3870</v>
      </c>
      <c r="L480" s="134">
        <v>-8254</v>
      </c>
      <c r="M480" s="141">
        <v>-1.3293584645539305E-2</v>
      </c>
    </row>
    <row r="481" spans="1:13" hidden="1" x14ac:dyDescent="0.25">
      <c r="A481" s="138" t="s">
        <v>5680</v>
      </c>
      <c r="B481" s="139" t="s">
        <v>1435</v>
      </c>
      <c r="C481" s="139" t="s">
        <v>27</v>
      </c>
      <c r="D481" s="139" t="s">
        <v>28</v>
      </c>
      <c r="E481" s="144">
        <v>48261</v>
      </c>
      <c r="F481" s="140">
        <v>462503</v>
      </c>
      <c r="G481" s="140">
        <v>39</v>
      </c>
      <c r="H481" s="140">
        <v>0</v>
      </c>
      <c r="I481" s="140">
        <v>0</v>
      </c>
      <c r="J481" s="140">
        <v>462542</v>
      </c>
      <c r="K481" s="139" t="s">
        <v>3871</v>
      </c>
      <c r="L481" s="134">
        <v>-25992</v>
      </c>
      <c r="M481" s="141">
        <v>-5.3204075867800397E-2</v>
      </c>
    </row>
    <row r="482" spans="1:13" hidden="1" x14ac:dyDescent="0.25">
      <c r="A482" s="138" t="s">
        <v>5682</v>
      </c>
      <c r="B482" s="139" t="s">
        <v>1435</v>
      </c>
      <c r="C482" s="139" t="s">
        <v>27</v>
      </c>
      <c r="D482" s="139" t="s">
        <v>28</v>
      </c>
      <c r="E482" s="144">
        <v>70087</v>
      </c>
      <c r="F482" s="140">
        <v>1083248</v>
      </c>
      <c r="G482" s="140">
        <v>91</v>
      </c>
      <c r="H482" s="140">
        <v>0</v>
      </c>
      <c r="I482" s="140">
        <v>0</v>
      </c>
      <c r="J482" s="140">
        <v>1083339</v>
      </c>
      <c r="K482" s="139" t="s">
        <v>3872</v>
      </c>
      <c r="L482" s="134">
        <v>-24595</v>
      </c>
      <c r="M482" s="141">
        <v>-2.2198975751263162E-2</v>
      </c>
    </row>
    <row r="483" spans="1:13" hidden="1" x14ac:dyDescent="0.25">
      <c r="A483" s="138" t="s">
        <v>5684</v>
      </c>
      <c r="B483" s="139" t="s">
        <v>1435</v>
      </c>
      <c r="C483" s="139" t="s">
        <v>47</v>
      </c>
      <c r="D483" s="139" t="s">
        <v>48</v>
      </c>
      <c r="E483" s="144">
        <v>36732</v>
      </c>
      <c r="F483" s="140">
        <v>610170</v>
      </c>
      <c r="G483" s="140">
        <v>51</v>
      </c>
      <c r="H483" s="140">
        <v>0</v>
      </c>
      <c r="I483" s="140">
        <v>0</v>
      </c>
      <c r="J483" s="140">
        <v>610221</v>
      </c>
      <c r="K483" s="139" t="s">
        <v>3873</v>
      </c>
      <c r="L483" s="134">
        <v>-6719</v>
      </c>
      <c r="M483" s="141">
        <v>-1.0890848380717737E-2</v>
      </c>
    </row>
    <row r="484" spans="1:13" hidden="1" x14ac:dyDescent="0.25">
      <c r="A484" s="138" t="s">
        <v>5686</v>
      </c>
      <c r="B484" s="139" t="s">
        <v>1435</v>
      </c>
      <c r="C484" s="139" t="s">
        <v>27</v>
      </c>
      <c r="D484" s="139" t="s">
        <v>28</v>
      </c>
      <c r="E484" s="144">
        <v>101516</v>
      </c>
      <c r="F484" s="140">
        <v>2365423</v>
      </c>
      <c r="G484" s="140">
        <v>199</v>
      </c>
      <c r="H484" s="140">
        <v>0</v>
      </c>
      <c r="I484" s="140">
        <v>0</v>
      </c>
      <c r="J484" s="140">
        <v>2365622</v>
      </c>
      <c r="K484" s="139" t="s">
        <v>3874</v>
      </c>
      <c r="L484" s="134">
        <v>16514</v>
      </c>
      <c r="M484" s="141">
        <v>7.0299024140226844E-3</v>
      </c>
    </row>
    <row r="485" spans="1:13" hidden="1" x14ac:dyDescent="0.25">
      <c r="A485" s="138" t="s">
        <v>5688</v>
      </c>
      <c r="B485" s="139" t="s">
        <v>1435</v>
      </c>
      <c r="C485" s="139" t="s">
        <v>27</v>
      </c>
      <c r="D485" s="139" t="s">
        <v>28</v>
      </c>
      <c r="E485" s="144">
        <v>60825</v>
      </c>
      <c r="F485" s="140">
        <v>1429078</v>
      </c>
      <c r="G485" s="140">
        <v>120</v>
      </c>
      <c r="H485" s="140">
        <v>0</v>
      </c>
      <c r="I485" s="140">
        <v>0</v>
      </c>
      <c r="J485" s="140">
        <v>1429198</v>
      </c>
      <c r="K485" s="139" t="s">
        <v>3875</v>
      </c>
      <c r="L485" s="134">
        <v>-35191</v>
      </c>
      <c r="M485" s="141">
        <v>-2.4031182971191396E-2</v>
      </c>
    </row>
    <row r="486" spans="1:13" hidden="1" x14ac:dyDescent="0.25">
      <c r="A486" s="138" t="s">
        <v>5690</v>
      </c>
      <c r="B486" s="139" t="s">
        <v>1435</v>
      </c>
      <c r="C486" s="139" t="s">
        <v>27</v>
      </c>
      <c r="D486" s="139" t="s">
        <v>28</v>
      </c>
      <c r="E486" s="144">
        <v>45550</v>
      </c>
      <c r="F486" s="140">
        <v>325066</v>
      </c>
      <c r="G486" s="140">
        <v>27</v>
      </c>
      <c r="H486" s="140">
        <v>0</v>
      </c>
      <c r="I486" s="140">
        <v>0</v>
      </c>
      <c r="J486" s="140">
        <v>325093</v>
      </c>
      <c r="K486" s="139" t="s">
        <v>3876</v>
      </c>
      <c r="L486" s="134">
        <v>23578</v>
      </c>
      <c r="M486" s="141">
        <v>7.8198431255493098E-2</v>
      </c>
    </row>
    <row r="487" spans="1:13" hidden="1" x14ac:dyDescent="0.25">
      <c r="A487" s="138" t="s">
        <v>5692</v>
      </c>
      <c r="B487" s="139" t="s">
        <v>1435</v>
      </c>
      <c r="C487" s="139" t="s">
        <v>99</v>
      </c>
      <c r="D487" s="139" t="s">
        <v>100</v>
      </c>
      <c r="E487" s="144">
        <v>210758</v>
      </c>
      <c r="F487" s="140">
        <v>615997</v>
      </c>
      <c r="G487" s="140">
        <v>52</v>
      </c>
      <c r="H487" s="140">
        <v>0</v>
      </c>
      <c r="I487" s="140">
        <v>0</v>
      </c>
      <c r="J487" s="140">
        <v>616049</v>
      </c>
      <c r="K487" s="139" t="s">
        <v>3877</v>
      </c>
      <c r="L487" s="134">
        <v>-32816</v>
      </c>
      <c r="M487" s="141">
        <v>-5.0574464642105833E-2</v>
      </c>
    </row>
    <row r="488" spans="1:13" hidden="1" x14ac:dyDescent="0.25">
      <c r="A488" s="138" t="s">
        <v>5436</v>
      </c>
      <c r="B488" s="139" t="s">
        <v>1435</v>
      </c>
      <c r="C488" s="139" t="s">
        <v>99</v>
      </c>
      <c r="D488" s="139" t="s">
        <v>100</v>
      </c>
      <c r="E488" s="144">
        <v>304396</v>
      </c>
      <c r="F488" s="140">
        <v>1394650</v>
      </c>
      <c r="G488" s="140">
        <v>117</v>
      </c>
      <c r="H488" s="140">
        <v>0</v>
      </c>
      <c r="I488" s="140">
        <v>0</v>
      </c>
      <c r="J488" s="140">
        <v>1394767</v>
      </c>
      <c r="K488" s="139" t="s">
        <v>3878</v>
      </c>
      <c r="L488" s="134">
        <v>27524</v>
      </c>
      <c r="M488" s="141">
        <v>2.0131022795508918E-2</v>
      </c>
    </row>
    <row r="489" spans="1:13" x14ac:dyDescent="0.25">
      <c r="A489" s="138" t="s">
        <v>5648</v>
      </c>
      <c r="B489" s="139" t="s">
        <v>1435</v>
      </c>
      <c r="C489" s="139" t="s">
        <v>19</v>
      </c>
      <c r="D489" s="139" t="s">
        <v>20</v>
      </c>
      <c r="E489" s="144">
        <v>3772449</v>
      </c>
      <c r="F489" s="140">
        <v>27858405</v>
      </c>
      <c r="G489" s="140">
        <v>33327</v>
      </c>
      <c r="H489" s="140">
        <v>0</v>
      </c>
      <c r="I489" s="140">
        <v>0</v>
      </c>
      <c r="J489" s="140">
        <v>27891732</v>
      </c>
      <c r="K489" s="139" t="s">
        <v>7078</v>
      </c>
      <c r="L489" s="134">
        <v>-462138</v>
      </c>
      <c r="M489" s="141">
        <v>-1.6298939086622038E-2</v>
      </c>
    </row>
    <row r="490" spans="1:13" hidden="1" x14ac:dyDescent="0.25">
      <c r="A490" s="138" t="s">
        <v>5514</v>
      </c>
      <c r="B490" s="139" t="s">
        <v>1222</v>
      </c>
      <c r="C490" s="139" t="s">
        <v>27</v>
      </c>
      <c r="D490" s="139" t="s">
        <v>28</v>
      </c>
      <c r="E490" s="144">
        <v>65060</v>
      </c>
      <c r="F490" s="140">
        <v>510472</v>
      </c>
      <c r="G490" s="140">
        <v>43</v>
      </c>
      <c r="H490" s="140">
        <v>0</v>
      </c>
      <c r="I490" s="140">
        <v>0</v>
      </c>
      <c r="J490" s="140">
        <v>510515</v>
      </c>
      <c r="K490" s="139" t="s">
        <v>3784</v>
      </c>
      <c r="L490" s="134">
        <v>19529</v>
      </c>
      <c r="M490" s="141">
        <v>3.9775064869466747E-2</v>
      </c>
    </row>
    <row r="491" spans="1:13" hidden="1" x14ac:dyDescent="0.25">
      <c r="A491" s="138" t="s">
        <v>5516</v>
      </c>
      <c r="B491" s="139" t="s">
        <v>1222</v>
      </c>
      <c r="C491" s="139" t="s">
        <v>27</v>
      </c>
      <c r="D491" s="139" t="s">
        <v>28</v>
      </c>
      <c r="E491" s="144">
        <v>41255</v>
      </c>
      <c r="F491" s="140">
        <v>232553</v>
      </c>
      <c r="G491" s="140">
        <v>20</v>
      </c>
      <c r="H491" s="140">
        <v>0</v>
      </c>
      <c r="I491" s="140">
        <v>0</v>
      </c>
      <c r="J491" s="140">
        <v>232573</v>
      </c>
      <c r="K491" s="139" t="s">
        <v>3785</v>
      </c>
      <c r="L491" s="134">
        <v>-10986</v>
      </c>
      <c r="M491" s="141">
        <v>-4.5106113919009358E-2</v>
      </c>
    </row>
    <row r="492" spans="1:13" hidden="1" x14ac:dyDescent="0.25">
      <c r="A492" s="138" t="s">
        <v>5518</v>
      </c>
      <c r="B492" s="139" t="s">
        <v>1222</v>
      </c>
      <c r="C492" s="139" t="s">
        <v>27</v>
      </c>
      <c r="D492" s="139" t="s">
        <v>28</v>
      </c>
      <c r="E492" s="144">
        <v>130405</v>
      </c>
      <c r="F492" s="140">
        <v>966795</v>
      </c>
      <c r="G492" s="140">
        <v>81</v>
      </c>
      <c r="H492" s="140">
        <v>0</v>
      </c>
      <c r="I492" s="140">
        <v>0</v>
      </c>
      <c r="J492" s="140">
        <v>966876</v>
      </c>
      <c r="K492" s="139" t="s">
        <v>3786</v>
      </c>
      <c r="L492" s="134">
        <v>-19378</v>
      </c>
      <c r="M492" s="141">
        <v>-1.9648082542631007E-2</v>
      </c>
    </row>
    <row r="493" spans="1:13" hidden="1" x14ac:dyDescent="0.25">
      <c r="A493" s="138" t="s">
        <v>5520</v>
      </c>
      <c r="B493" s="139" t="s">
        <v>1222</v>
      </c>
      <c r="C493" s="139" t="s">
        <v>27</v>
      </c>
      <c r="D493" s="139" t="s">
        <v>28</v>
      </c>
      <c r="E493" s="144">
        <v>62597</v>
      </c>
      <c r="F493" s="140">
        <v>846286</v>
      </c>
      <c r="G493" s="140">
        <v>71</v>
      </c>
      <c r="H493" s="140">
        <v>0</v>
      </c>
      <c r="I493" s="140">
        <v>0</v>
      </c>
      <c r="J493" s="140">
        <v>846357</v>
      </c>
      <c r="K493" s="139" t="s">
        <v>3787</v>
      </c>
      <c r="L493" s="134">
        <v>-5018</v>
      </c>
      <c r="M493" s="141">
        <v>-5.8939950080751724E-3</v>
      </c>
    </row>
    <row r="494" spans="1:13" hidden="1" x14ac:dyDescent="0.25">
      <c r="A494" s="138" t="s">
        <v>5522</v>
      </c>
      <c r="B494" s="139" t="s">
        <v>1222</v>
      </c>
      <c r="C494" s="139" t="s">
        <v>27</v>
      </c>
      <c r="D494" s="139" t="s">
        <v>28</v>
      </c>
      <c r="E494" s="144">
        <v>102582</v>
      </c>
      <c r="F494" s="140">
        <v>1230082</v>
      </c>
      <c r="G494" s="140">
        <v>103</v>
      </c>
      <c r="H494" s="140">
        <v>0</v>
      </c>
      <c r="I494" s="140">
        <v>0</v>
      </c>
      <c r="J494" s="140">
        <v>1230185</v>
      </c>
      <c r="K494" s="139" t="s">
        <v>3788</v>
      </c>
      <c r="L494" s="134">
        <v>71216</v>
      </c>
      <c r="M494" s="141">
        <v>6.144771775604007E-2</v>
      </c>
    </row>
    <row r="495" spans="1:13" hidden="1" x14ac:dyDescent="0.25">
      <c r="A495" s="138" t="s">
        <v>5524</v>
      </c>
      <c r="B495" s="139" t="s">
        <v>1222</v>
      </c>
      <c r="C495" s="139" t="s">
        <v>27</v>
      </c>
      <c r="D495" s="139" t="s">
        <v>28</v>
      </c>
      <c r="E495" s="144">
        <v>210330</v>
      </c>
      <c r="F495" s="140">
        <v>3403638</v>
      </c>
      <c r="G495" s="140">
        <v>286</v>
      </c>
      <c r="H495" s="140">
        <v>0</v>
      </c>
      <c r="I495" s="140">
        <v>0</v>
      </c>
      <c r="J495" s="140">
        <v>3403924</v>
      </c>
      <c r="K495" s="139" t="s">
        <v>3789</v>
      </c>
      <c r="L495" s="134">
        <v>20940</v>
      </c>
      <c r="M495" s="141">
        <v>6.1898016662213003E-3</v>
      </c>
    </row>
    <row r="496" spans="1:13" hidden="1" x14ac:dyDescent="0.25">
      <c r="A496" s="138" t="s">
        <v>5526</v>
      </c>
      <c r="B496" s="139" t="s">
        <v>1222</v>
      </c>
      <c r="C496" s="139" t="s">
        <v>27</v>
      </c>
      <c r="D496" s="139" t="s">
        <v>28</v>
      </c>
      <c r="E496" s="144">
        <v>58799</v>
      </c>
      <c r="F496" s="140">
        <v>968154</v>
      </c>
      <c r="G496" s="140">
        <v>81</v>
      </c>
      <c r="H496" s="140">
        <v>0</v>
      </c>
      <c r="I496" s="140">
        <v>0</v>
      </c>
      <c r="J496" s="140">
        <v>968235</v>
      </c>
      <c r="K496" s="139" t="s">
        <v>3790</v>
      </c>
      <c r="L496" s="134">
        <v>4929</v>
      </c>
      <c r="M496" s="141">
        <v>5.1167541778002002E-3</v>
      </c>
    </row>
    <row r="497" spans="1:13" hidden="1" x14ac:dyDescent="0.25">
      <c r="A497" s="138" t="s">
        <v>5528</v>
      </c>
      <c r="B497" s="139" t="s">
        <v>1222</v>
      </c>
      <c r="C497" s="139" t="s">
        <v>27</v>
      </c>
      <c r="D497" s="139" t="s">
        <v>28</v>
      </c>
      <c r="E497" s="144">
        <v>74220</v>
      </c>
      <c r="F497" s="140">
        <v>567459</v>
      </c>
      <c r="G497" s="140">
        <v>48</v>
      </c>
      <c r="H497" s="140">
        <v>0</v>
      </c>
      <c r="I497" s="140">
        <v>0</v>
      </c>
      <c r="J497" s="140">
        <v>567507</v>
      </c>
      <c r="K497" s="139" t="s">
        <v>3791</v>
      </c>
      <c r="L497" s="134">
        <v>-1012</v>
      </c>
      <c r="M497" s="141">
        <v>-1.7800636390340517E-3</v>
      </c>
    </row>
    <row r="498" spans="1:13" hidden="1" x14ac:dyDescent="0.25">
      <c r="A498" s="138" t="s">
        <v>5530</v>
      </c>
      <c r="B498" s="139" t="s">
        <v>1222</v>
      </c>
      <c r="C498" s="139" t="s">
        <v>27</v>
      </c>
      <c r="D498" s="139" t="s">
        <v>28</v>
      </c>
      <c r="E498" s="144">
        <v>82821</v>
      </c>
      <c r="F498" s="140">
        <v>1498687</v>
      </c>
      <c r="G498" s="140">
        <v>126</v>
      </c>
      <c r="H498" s="140">
        <v>0</v>
      </c>
      <c r="I498" s="140">
        <v>0</v>
      </c>
      <c r="J498" s="140">
        <v>1498813</v>
      </c>
      <c r="K498" s="139" t="s">
        <v>3792</v>
      </c>
      <c r="L498" s="134">
        <v>-11485</v>
      </c>
      <c r="M498" s="141">
        <v>-7.6044595172608323E-3</v>
      </c>
    </row>
    <row r="499" spans="1:13" hidden="1" x14ac:dyDescent="0.25">
      <c r="A499" s="138" t="s">
        <v>5532</v>
      </c>
      <c r="B499" s="139" t="s">
        <v>1222</v>
      </c>
      <c r="C499" s="139" t="s">
        <v>27</v>
      </c>
      <c r="D499" s="139" t="s">
        <v>28</v>
      </c>
      <c r="E499" s="144">
        <v>68460</v>
      </c>
      <c r="F499" s="140">
        <v>1130278</v>
      </c>
      <c r="G499" s="140">
        <v>95</v>
      </c>
      <c r="H499" s="140">
        <v>0</v>
      </c>
      <c r="I499" s="140">
        <v>0</v>
      </c>
      <c r="J499" s="140">
        <v>1130373</v>
      </c>
      <c r="K499" s="139" t="s">
        <v>3793</v>
      </c>
      <c r="L499" s="134">
        <v>-2610</v>
      </c>
      <c r="M499" s="141">
        <v>-2.3036532763510134E-3</v>
      </c>
    </row>
    <row r="500" spans="1:13" hidden="1" x14ac:dyDescent="0.25">
      <c r="A500" s="138" t="s">
        <v>5534</v>
      </c>
      <c r="B500" s="139" t="s">
        <v>1222</v>
      </c>
      <c r="C500" s="139" t="s">
        <v>27</v>
      </c>
      <c r="D500" s="139" t="s">
        <v>28</v>
      </c>
      <c r="E500" s="144">
        <v>64113</v>
      </c>
      <c r="F500" s="140">
        <v>269902</v>
      </c>
      <c r="G500" s="140">
        <v>23</v>
      </c>
      <c r="H500" s="140">
        <v>0</v>
      </c>
      <c r="I500" s="140">
        <v>0</v>
      </c>
      <c r="J500" s="140">
        <v>269925</v>
      </c>
      <c r="K500" s="139" t="s">
        <v>3794</v>
      </c>
      <c r="L500" s="134">
        <v>21985</v>
      </c>
      <c r="M500" s="141">
        <v>8.8670646124062266E-2</v>
      </c>
    </row>
    <row r="501" spans="1:13" x14ac:dyDescent="0.25">
      <c r="A501" s="138" t="s">
        <v>5513</v>
      </c>
      <c r="B501" s="139" t="s">
        <v>1222</v>
      </c>
      <c r="C501" s="139" t="s">
        <v>19</v>
      </c>
      <c r="D501" s="139" t="s">
        <v>20</v>
      </c>
      <c r="E501" s="144">
        <v>2162253</v>
      </c>
      <c r="F501" s="140">
        <v>21514435</v>
      </c>
      <c r="G501" s="140">
        <v>13561</v>
      </c>
      <c r="H501" s="140">
        <v>0</v>
      </c>
      <c r="I501" s="140">
        <v>0</v>
      </c>
      <c r="J501" s="140">
        <v>21527996</v>
      </c>
      <c r="K501" s="139" t="s">
        <v>7079</v>
      </c>
      <c r="L501" s="134">
        <v>-160764</v>
      </c>
      <c r="M501" s="141">
        <v>-7.4123186387787957E-3</v>
      </c>
    </row>
    <row r="502" spans="1:13" hidden="1" x14ac:dyDescent="0.25">
      <c r="A502" s="138" t="s">
        <v>5696</v>
      </c>
      <c r="B502" s="139" t="s">
        <v>1508</v>
      </c>
      <c r="C502" s="139" t="s">
        <v>27</v>
      </c>
      <c r="D502" s="139" t="s">
        <v>28</v>
      </c>
      <c r="E502" s="144">
        <v>151306</v>
      </c>
      <c r="F502" s="140">
        <v>2020679</v>
      </c>
      <c r="G502" s="140">
        <v>170</v>
      </c>
      <c r="H502" s="140">
        <v>0</v>
      </c>
      <c r="I502" s="140">
        <v>0</v>
      </c>
      <c r="J502" s="140">
        <v>2020849</v>
      </c>
      <c r="K502" s="139" t="s">
        <v>3880</v>
      </c>
      <c r="L502" s="134">
        <v>9863</v>
      </c>
      <c r="M502" s="141">
        <v>4.904559256006755E-3</v>
      </c>
    </row>
    <row r="503" spans="1:13" hidden="1" x14ac:dyDescent="0.25">
      <c r="A503" s="138" t="s">
        <v>5698</v>
      </c>
      <c r="B503" s="139" t="s">
        <v>1508</v>
      </c>
      <c r="C503" s="139" t="s">
        <v>27</v>
      </c>
      <c r="D503" s="139" t="s">
        <v>28</v>
      </c>
      <c r="E503" s="144">
        <v>93917</v>
      </c>
      <c r="F503" s="140">
        <v>622263</v>
      </c>
      <c r="G503" s="140">
        <v>52</v>
      </c>
      <c r="H503" s="140">
        <v>0</v>
      </c>
      <c r="I503" s="140">
        <v>0</v>
      </c>
      <c r="J503" s="140">
        <v>622315</v>
      </c>
      <c r="K503" s="139" t="s">
        <v>3881</v>
      </c>
      <c r="L503" s="134">
        <v>-25423</v>
      </c>
      <c r="M503" s="141">
        <v>-3.9248893842880918E-2</v>
      </c>
    </row>
    <row r="504" spans="1:13" hidden="1" x14ac:dyDescent="0.25">
      <c r="A504" s="138" t="s">
        <v>5700</v>
      </c>
      <c r="B504" s="139" t="s">
        <v>1508</v>
      </c>
      <c r="C504" s="139" t="s">
        <v>47</v>
      </c>
      <c r="D504" s="139" t="s">
        <v>48</v>
      </c>
      <c r="E504" s="144">
        <v>35980</v>
      </c>
      <c r="F504" s="140">
        <v>305157</v>
      </c>
      <c r="G504" s="140">
        <v>26</v>
      </c>
      <c r="H504" s="140">
        <v>0</v>
      </c>
      <c r="I504" s="140">
        <v>0</v>
      </c>
      <c r="J504" s="140">
        <v>305183</v>
      </c>
      <c r="K504" s="139" t="s">
        <v>3882</v>
      </c>
      <c r="L504" s="134">
        <v>-5521</v>
      </c>
      <c r="M504" s="141">
        <v>-1.7769323858077141E-2</v>
      </c>
    </row>
    <row r="505" spans="1:13" hidden="1" x14ac:dyDescent="0.25">
      <c r="A505" s="138" t="s">
        <v>4755</v>
      </c>
      <c r="B505" s="139" t="s">
        <v>1508</v>
      </c>
      <c r="C505" s="139" t="s">
        <v>47</v>
      </c>
      <c r="D505" s="139" t="s">
        <v>48</v>
      </c>
      <c r="E505" s="144">
        <v>52490</v>
      </c>
      <c r="F505" s="140">
        <v>216957</v>
      </c>
      <c r="G505" s="140">
        <v>18</v>
      </c>
      <c r="H505" s="140">
        <v>0</v>
      </c>
      <c r="I505" s="140">
        <v>0</v>
      </c>
      <c r="J505" s="140">
        <v>216975</v>
      </c>
      <c r="K505" s="139" t="s">
        <v>7080</v>
      </c>
      <c r="L505" s="134">
        <v>-4619</v>
      </c>
      <c r="M505" s="141">
        <v>-2.0844427195682195E-2</v>
      </c>
    </row>
    <row r="506" spans="1:13" hidden="1" x14ac:dyDescent="0.25">
      <c r="A506" s="138" t="s">
        <v>5703</v>
      </c>
      <c r="B506" s="139" t="s">
        <v>1508</v>
      </c>
      <c r="C506" s="139" t="s">
        <v>27</v>
      </c>
      <c r="D506" s="139" t="s">
        <v>28</v>
      </c>
      <c r="E506" s="144">
        <v>56308</v>
      </c>
      <c r="F506" s="140">
        <v>624971</v>
      </c>
      <c r="G506" s="140">
        <v>53</v>
      </c>
      <c r="H506" s="140">
        <v>0</v>
      </c>
      <c r="I506" s="140">
        <v>0</v>
      </c>
      <c r="J506" s="140">
        <v>625024</v>
      </c>
      <c r="K506" s="139" t="s">
        <v>3883</v>
      </c>
      <c r="L506" s="134">
        <v>-35870</v>
      </c>
      <c r="M506" s="141">
        <v>-5.4274966938722399E-2</v>
      </c>
    </row>
    <row r="507" spans="1:13" hidden="1" x14ac:dyDescent="0.25">
      <c r="A507" s="138" t="s">
        <v>5705</v>
      </c>
      <c r="B507" s="139" t="s">
        <v>1508</v>
      </c>
      <c r="C507" s="139" t="s">
        <v>27</v>
      </c>
      <c r="D507" s="139" t="s">
        <v>28</v>
      </c>
      <c r="E507" s="144">
        <v>186515</v>
      </c>
      <c r="F507" s="140">
        <v>661859</v>
      </c>
      <c r="G507" s="140">
        <v>56</v>
      </c>
      <c r="H507" s="140">
        <v>0</v>
      </c>
      <c r="I507" s="140">
        <v>0</v>
      </c>
      <c r="J507" s="140">
        <v>661915</v>
      </c>
      <c r="K507" s="139" t="s">
        <v>3884</v>
      </c>
      <c r="L507" s="134">
        <v>-17820</v>
      </c>
      <c r="M507" s="141">
        <v>-2.6216098920903E-2</v>
      </c>
    </row>
    <row r="508" spans="1:13" hidden="1" x14ac:dyDescent="0.25">
      <c r="A508" s="138" t="s">
        <v>5707</v>
      </c>
      <c r="B508" s="139" t="s">
        <v>1508</v>
      </c>
      <c r="C508" s="139" t="s">
        <v>47</v>
      </c>
      <c r="D508" s="139" t="s">
        <v>48</v>
      </c>
      <c r="E508" s="144">
        <v>65046</v>
      </c>
      <c r="F508" s="140">
        <v>244054</v>
      </c>
      <c r="G508" s="140">
        <v>21</v>
      </c>
      <c r="H508" s="140">
        <v>0</v>
      </c>
      <c r="I508" s="140">
        <v>0</v>
      </c>
      <c r="J508" s="140">
        <v>244075</v>
      </c>
      <c r="K508" s="139" t="s">
        <v>3885</v>
      </c>
      <c r="L508" s="134">
        <v>10443</v>
      </c>
      <c r="M508" s="141">
        <v>4.4698500205451311E-2</v>
      </c>
    </row>
    <row r="509" spans="1:13" hidden="1" x14ac:dyDescent="0.25">
      <c r="A509" s="138" t="s">
        <v>5709</v>
      </c>
      <c r="B509" s="139" t="s">
        <v>1508</v>
      </c>
      <c r="C509" s="139" t="s">
        <v>27</v>
      </c>
      <c r="D509" s="139" t="s">
        <v>28</v>
      </c>
      <c r="E509" s="144">
        <v>127265</v>
      </c>
      <c r="F509" s="140">
        <v>1635235</v>
      </c>
      <c r="G509" s="140">
        <v>138</v>
      </c>
      <c r="H509" s="140">
        <v>0</v>
      </c>
      <c r="I509" s="140">
        <v>0</v>
      </c>
      <c r="J509" s="140">
        <v>1635373</v>
      </c>
      <c r="K509" s="139" t="s">
        <v>3886</v>
      </c>
      <c r="L509" s="134">
        <v>-27026</v>
      </c>
      <c r="M509" s="141">
        <v>-1.6257228258679174E-2</v>
      </c>
    </row>
    <row r="510" spans="1:13" hidden="1" x14ac:dyDescent="0.25">
      <c r="A510" s="138" t="s">
        <v>5711</v>
      </c>
      <c r="B510" s="139" t="s">
        <v>1508</v>
      </c>
      <c r="C510" s="139" t="s">
        <v>27</v>
      </c>
      <c r="D510" s="139" t="s">
        <v>28</v>
      </c>
      <c r="E510" s="144">
        <v>389965</v>
      </c>
      <c r="F510" s="140">
        <v>2555521</v>
      </c>
      <c r="G510" s="140">
        <v>215</v>
      </c>
      <c r="H510" s="140">
        <v>0</v>
      </c>
      <c r="I510" s="140">
        <v>0</v>
      </c>
      <c r="J510" s="140">
        <v>2555736</v>
      </c>
      <c r="K510" s="139" t="s">
        <v>3887</v>
      </c>
      <c r="L510" s="134">
        <v>-123834</v>
      </c>
      <c r="M510" s="141">
        <v>-4.6214131371824584E-2</v>
      </c>
    </row>
    <row r="511" spans="1:13" hidden="1" x14ac:dyDescent="0.25">
      <c r="A511" s="138" t="s">
        <v>5713</v>
      </c>
      <c r="B511" s="139" t="s">
        <v>1508</v>
      </c>
      <c r="C511" s="139" t="s">
        <v>99</v>
      </c>
      <c r="D511" s="139" t="s">
        <v>100</v>
      </c>
      <c r="E511" s="144">
        <v>278655</v>
      </c>
      <c r="F511" s="140">
        <v>993066</v>
      </c>
      <c r="G511" s="140">
        <v>84</v>
      </c>
      <c r="H511" s="140">
        <v>0</v>
      </c>
      <c r="I511" s="140">
        <v>0</v>
      </c>
      <c r="J511" s="140">
        <v>993150</v>
      </c>
      <c r="K511" s="139" t="s">
        <v>3888</v>
      </c>
      <c r="L511" s="134">
        <v>-38063</v>
      </c>
      <c r="M511" s="141">
        <v>-3.6910900075929995E-2</v>
      </c>
    </row>
    <row r="512" spans="1:13" x14ac:dyDescent="0.25">
      <c r="A512" s="138" t="s">
        <v>5695</v>
      </c>
      <c r="B512" s="139" t="s">
        <v>1508</v>
      </c>
      <c r="C512" s="139" t="s">
        <v>19</v>
      </c>
      <c r="D512" s="139" t="s">
        <v>20</v>
      </c>
      <c r="E512" s="144">
        <v>1472460</v>
      </c>
      <c r="F512" s="140">
        <v>13626501</v>
      </c>
      <c r="G512" s="140">
        <v>23731</v>
      </c>
      <c r="H512" s="140">
        <v>0</v>
      </c>
      <c r="I512" s="140">
        <v>0</v>
      </c>
      <c r="J512" s="140">
        <v>13650232</v>
      </c>
      <c r="K512" s="139" t="s">
        <v>7081</v>
      </c>
      <c r="L512" s="134">
        <v>-121072</v>
      </c>
      <c r="M512" s="141">
        <v>-8.7916147955197279E-3</v>
      </c>
    </row>
    <row r="513" spans="1:13" hidden="1" x14ac:dyDescent="0.25">
      <c r="A513" s="138" t="s">
        <v>5716</v>
      </c>
      <c r="B513" s="139" t="s">
        <v>1541</v>
      </c>
      <c r="C513" s="139" t="s">
        <v>27</v>
      </c>
      <c r="D513" s="139" t="s">
        <v>28</v>
      </c>
      <c r="E513" s="144">
        <v>21108</v>
      </c>
      <c r="F513" s="140">
        <v>528971</v>
      </c>
      <c r="G513" s="140">
        <v>44</v>
      </c>
      <c r="H513" s="140">
        <v>0</v>
      </c>
      <c r="I513" s="140">
        <v>0</v>
      </c>
      <c r="J513" s="140">
        <v>529015</v>
      </c>
      <c r="K513" s="139" t="s">
        <v>3890</v>
      </c>
      <c r="L513" s="134">
        <v>-4086</v>
      </c>
      <c r="M513" s="141">
        <v>-7.6645888865336962E-3</v>
      </c>
    </row>
    <row r="514" spans="1:13" hidden="1" x14ac:dyDescent="0.25">
      <c r="A514" s="138" t="s">
        <v>5718</v>
      </c>
      <c r="B514" s="139" t="s">
        <v>1541</v>
      </c>
      <c r="C514" s="139" t="s">
        <v>27</v>
      </c>
      <c r="D514" s="139" t="s">
        <v>28</v>
      </c>
      <c r="E514" s="144">
        <v>63616</v>
      </c>
      <c r="F514" s="140">
        <v>530511</v>
      </c>
      <c r="G514" s="140">
        <v>45</v>
      </c>
      <c r="H514" s="140">
        <v>0</v>
      </c>
      <c r="I514" s="140">
        <v>0</v>
      </c>
      <c r="J514" s="140">
        <v>530556</v>
      </c>
      <c r="K514" s="139" t="s">
        <v>3891</v>
      </c>
      <c r="L514" s="134">
        <v>3240</v>
      </c>
      <c r="M514" s="141">
        <v>6.1443233279475686E-3</v>
      </c>
    </row>
    <row r="515" spans="1:13" hidden="1" x14ac:dyDescent="0.25">
      <c r="A515" s="138" t="s">
        <v>5720</v>
      </c>
      <c r="B515" s="139" t="s">
        <v>1541</v>
      </c>
      <c r="C515" s="139" t="s">
        <v>47</v>
      </c>
      <c r="D515" s="139" t="s">
        <v>48</v>
      </c>
      <c r="E515" s="144">
        <v>40997</v>
      </c>
      <c r="F515" s="140">
        <v>1367010</v>
      </c>
      <c r="G515" s="140">
        <v>115</v>
      </c>
      <c r="H515" s="140">
        <v>0</v>
      </c>
      <c r="I515" s="140">
        <v>0</v>
      </c>
      <c r="J515" s="140">
        <v>1367125</v>
      </c>
      <c r="K515" s="139" t="s">
        <v>3892</v>
      </c>
      <c r="L515" s="134">
        <v>-23629</v>
      </c>
      <c r="M515" s="141">
        <v>-1.699006438234224E-2</v>
      </c>
    </row>
    <row r="516" spans="1:13" hidden="1" x14ac:dyDescent="0.25">
      <c r="A516" s="138" t="s">
        <v>5722</v>
      </c>
      <c r="B516" s="139" t="s">
        <v>1541</v>
      </c>
      <c r="C516" s="139" t="s">
        <v>27</v>
      </c>
      <c r="D516" s="139" t="s">
        <v>28</v>
      </c>
      <c r="E516" s="144">
        <v>29678</v>
      </c>
      <c r="F516" s="140">
        <v>178007</v>
      </c>
      <c r="G516" s="140">
        <v>15</v>
      </c>
      <c r="H516" s="140">
        <v>0</v>
      </c>
      <c r="I516" s="140">
        <v>0</v>
      </c>
      <c r="J516" s="140">
        <v>178022</v>
      </c>
      <c r="K516" s="139" t="s">
        <v>3893</v>
      </c>
      <c r="L516" s="134">
        <v>-2585</v>
      </c>
      <c r="M516" s="141">
        <v>-1.4312845017081287E-2</v>
      </c>
    </row>
    <row r="517" spans="1:13" hidden="1" x14ac:dyDescent="0.25">
      <c r="A517" s="138" t="s">
        <v>5724</v>
      </c>
      <c r="B517" s="139" t="s">
        <v>1541</v>
      </c>
      <c r="C517" s="139" t="s">
        <v>47</v>
      </c>
      <c r="D517" s="139" t="s">
        <v>48</v>
      </c>
      <c r="E517" s="144">
        <v>28890</v>
      </c>
      <c r="F517" s="140">
        <v>208460</v>
      </c>
      <c r="G517" s="140">
        <v>18</v>
      </c>
      <c r="H517" s="140">
        <v>0</v>
      </c>
      <c r="I517" s="140">
        <v>0</v>
      </c>
      <c r="J517" s="140">
        <v>208478</v>
      </c>
      <c r="K517" s="139" t="s">
        <v>3894</v>
      </c>
      <c r="L517" s="134">
        <v>-4471</v>
      </c>
      <c r="M517" s="141">
        <v>-2.0995637453099097E-2</v>
      </c>
    </row>
    <row r="518" spans="1:13" hidden="1" x14ac:dyDescent="0.25">
      <c r="A518" s="138" t="s">
        <v>5726</v>
      </c>
      <c r="B518" s="139" t="s">
        <v>1541</v>
      </c>
      <c r="C518" s="139" t="s">
        <v>47</v>
      </c>
      <c r="D518" s="139" t="s">
        <v>48</v>
      </c>
      <c r="E518" s="144">
        <v>32205</v>
      </c>
      <c r="F518" s="140">
        <v>240648</v>
      </c>
      <c r="G518" s="140">
        <v>20</v>
      </c>
      <c r="H518" s="140">
        <v>0</v>
      </c>
      <c r="I518" s="140">
        <v>0</v>
      </c>
      <c r="J518" s="140">
        <v>240668</v>
      </c>
      <c r="K518" s="139" t="s">
        <v>3895</v>
      </c>
      <c r="L518" s="134">
        <v>-20821</v>
      </c>
      <c r="M518" s="141">
        <v>-7.9624764330430725E-2</v>
      </c>
    </row>
    <row r="519" spans="1:13" hidden="1" x14ac:dyDescent="0.25">
      <c r="A519" s="138" t="s">
        <v>5728</v>
      </c>
      <c r="B519" s="139" t="s">
        <v>1541</v>
      </c>
      <c r="C519" s="139" t="s">
        <v>27</v>
      </c>
      <c r="D519" s="139" t="s">
        <v>28</v>
      </c>
      <c r="E519" s="144">
        <v>314488</v>
      </c>
      <c r="F519" s="140">
        <v>2081217</v>
      </c>
      <c r="G519" s="140">
        <v>175</v>
      </c>
      <c r="H519" s="140">
        <v>0</v>
      </c>
      <c r="I519" s="140">
        <v>0</v>
      </c>
      <c r="J519" s="140">
        <v>2081392</v>
      </c>
      <c r="K519" s="139" t="s">
        <v>3896</v>
      </c>
      <c r="L519" s="134">
        <v>7984</v>
      </c>
      <c r="M519" s="141">
        <v>3.8506651850479983E-3</v>
      </c>
    </row>
    <row r="520" spans="1:13" hidden="1" x14ac:dyDescent="0.25">
      <c r="A520" s="138" t="s">
        <v>5730</v>
      </c>
      <c r="B520" s="139" t="s">
        <v>1541</v>
      </c>
      <c r="C520" s="139" t="s">
        <v>27</v>
      </c>
      <c r="D520" s="139" t="s">
        <v>28</v>
      </c>
      <c r="E520" s="144">
        <v>763623</v>
      </c>
      <c r="F520" s="140">
        <v>10246471</v>
      </c>
      <c r="G520" s="140">
        <v>862</v>
      </c>
      <c r="H520" s="140">
        <v>0</v>
      </c>
      <c r="I520" s="140">
        <v>0</v>
      </c>
      <c r="J520" s="140">
        <v>10247333</v>
      </c>
      <c r="K520" s="139" t="s">
        <v>3897</v>
      </c>
      <c r="L520" s="134">
        <v>-63670</v>
      </c>
      <c r="M520" s="141">
        <v>-6.1749569852709773E-3</v>
      </c>
    </row>
    <row r="521" spans="1:13" hidden="1" x14ac:dyDescent="0.25">
      <c r="A521" s="138" t="s">
        <v>5732</v>
      </c>
      <c r="B521" s="139" t="s">
        <v>1541</v>
      </c>
      <c r="C521" s="139" t="s">
        <v>27</v>
      </c>
      <c r="D521" s="139" t="s">
        <v>28</v>
      </c>
      <c r="E521" s="144">
        <v>59042</v>
      </c>
      <c r="F521" s="140">
        <v>409238</v>
      </c>
      <c r="G521" s="140">
        <v>34</v>
      </c>
      <c r="H521" s="140">
        <v>0</v>
      </c>
      <c r="I521" s="140">
        <v>0</v>
      </c>
      <c r="J521" s="140">
        <v>409272</v>
      </c>
      <c r="K521" s="139" t="s">
        <v>3898</v>
      </c>
      <c r="L521" s="134">
        <v>1428</v>
      </c>
      <c r="M521" s="141">
        <v>3.501338747168035E-3</v>
      </c>
    </row>
    <row r="522" spans="1:13" x14ac:dyDescent="0.25">
      <c r="A522" s="138" t="s">
        <v>5715</v>
      </c>
      <c r="B522" s="139" t="s">
        <v>1541</v>
      </c>
      <c r="C522" s="139" t="s">
        <v>19</v>
      </c>
      <c r="D522" s="139" t="s">
        <v>20</v>
      </c>
      <c r="E522" s="144">
        <v>3071445</v>
      </c>
      <c r="F522" s="140">
        <v>22811063</v>
      </c>
      <c r="G522" s="140">
        <v>59835</v>
      </c>
      <c r="H522" s="140">
        <v>0</v>
      </c>
      <c r="I522" s="140">
        <v>0</v>
      </c>
      <c r="J522" s="140">
        <v>22870898</v>
      </c>
      <c r="K522" s="139" t="s">
        <v>7082</v>
      </c>
      <c r="L522" s="134">
        <v>-448313</v>
      </c>
      <c r="M522" s="141">
        <v>-1.922505010997156E-2</v>
      </c>
    </row>
    <row r="523" spans="1:13" hidden="1" x14ac:dyDescent="0.25">
      <c r="A523" s="138" t="s">
        <v>5736</v>
      </c>
      <c r="B523" s="139" t="s">
        <v>1573</v>
      </c>
      <c r="C523" s="139" t="s">
        <v>27</v>
      </c>
      <c r="D523" s="139" t="s">
        <v>28</v>
      </c>
      <c r="E523" s="144">
        <v>47889</v>
      </c>
      <c r="F523" s="140">
        <v>408082</v>
      </c>
      <c r="G523" s="140">
        <v>34</v>
      </c>
      <c r="H523" s="140">
        <v>0</v>
      </c>
      <c r="I523" s="140">
        <v>0</v>
      </c>
      <c r="J523" s="140">
        <v>408116</v>
      </c>
      <c r="K523" s="139" t="s">
        <v>3900</v>
      </c>
      <c r="L523" s="134">
        <v>-6122</v>
      </c>
      <c r="M523" s="141">
        <v>-1.4778943505907232E-2</v>
      </c>
    </row>
    <row r="524" spans="1:13" hidden="1" x14ac:dyDescent="0.25">
      <c r="A524" s="138" t="s">
        <v>5738</v>
      </c>
      <c r="B524" s="139" t="s">
        <v>1573</v>
      </c>
      <c r="C524" s="139" t="s">
        <v>27</v>
      </c>
      <c r="D524" s="139" t="s">
        <v>28</v>
      </c>
      <c r="E524" s="144">
        <v>388315</v>
      </c>
      <c r="F524" s="140">
        <v>2847191</v>
      </c>
      <c r="G524" s="140">
        <v>239</v>
      </c>
      <c r="H524" s="140">
        <v>0</v>
      </c>
      <c r="I524" s="140">
        <v>0</v>
      </c>
      <c r="J524" s="140">
        <v>2847430</v>
      </c>
      <c r="K524" s="139" t="s">
        <v>3901</v>
      </c>
      <c r="L524" s="134">
        <v>-19835</v>
      </c>
      <c r="M524" s="141">
        <v>-6.9177421689310195E-3</v>
      </c>
    </row>
    <row r="525" spans="1:13" hidden="1" x14ac:dyDescent="0.25">
      <c r="A525" s="138" t="s">
        <v>5740</v>
      </c>
      <c r="B525" s="139" t="s">
        <v>1573</v>
      </c>
      <c r="C525" s="139" t="s">
        <v>27</v>
      </c>
      <c r="D525" s="139" t="s">
        <v>28</v>
      </c>
      <c r="E525" s="144">
        <v>68094</v>
      </c>
      <c r="F525" s="140">
        <v>453488</v>
      </c>
      <c r="G525" s="140">
        <v>38</v>
      </c>
      <c r="H525" s="140">
        <v>0</v>
      </c>
      <c r="I525" s="140">
        <v>0</v>
      </c>
      <c r="J525" s="140">
        <v>453526</v>
      </c>
      <c r="K525" s="139" t="s">
        <v>3902</v>
      </c>
      <c r="L525" s="134">
        <v>-28824</v>
      </c>
      <c r="M525" s="141">
        <v>-5.9757437545350886E-2</v>
      </c>
    </row>
    <row r="526" spans="1:13" hidden="1" x14ac:dyDescent="0.25">
      <c r="A526" s="138" t="s">
        <v>5742</v>
      </c>
      <c r="B526" s="139" t="s">
        <v>1573</v>
      </c>
      <c r="C526" s="139" t="s">
        <v>27</v>
      </c>
      <c r="D526" s="139" t="s">
        <v>28</v>
      </c>
      <c r="E526" s="144">
        <v>113972</v>
      </c>
      <c r="F526" s="140">
        <v>851430</v>
      </c>
      <c r="G526" s="140">
        <v>72</v>
      </c>
      <c r="H526" s="140">
        <v>0</v>
      </c>
      <c r="I526" s="140">
        <v>0</v>
      </c>
      <c r="J526" s="140">
        <v>851502</v>
      </c>
      <c r="K526" s="139" t="s">
        <v>3903</v>
      </c>
      <c r="L526" s="134">
        <v>10513</v>
      </c>
      <c r="M526" s="141">
        <v>1.2500758036074193E-2</v>
      </c>
    </row>
    <row r="527" spans="1:13" hidden="1" x14ac:dyDescent="0.25">
      <c r="A527" s="138" t="s">
        <v>5744</v>
      </c>
      <c r="B527" s="139" t="s">
        <v>1573</v>
      </c>
      <c r="C527" s="139" t="s">
        <v>47</v>
      </c>
      <c r="D527" s="139" t="s">
        <v>48</v>
      </c>
      <c r="E527" s="144">
        <v>67091</v>
      </c>
      <c r="F527" s="140">
        <v>415336</v>
      </c>
      <c r="G527" s="140">
        <v>35</v>
      </c>
      <c r="H527" s="140">
        <v>0</v>
      </c>
      <c r="I527" s="140">
        <v>0</v>
      </c>
      <c r="J527" s="140">
        <v>415371</v>
      </c>
      <c r="K527" s="139" t="s">
        <v>3904</v>
      </c>
      <c r="L527" s="134">
        <v>-28539</v>
      </c>
      <c r="M527" s="141">
        <v>-6.4290058795701835E-2</v>
      </c>
    </row>
    <row r="528" spans="1:13" hidden="1" x14ac:dyDescent="0.25">
      <c r="A528" s="138" t="s">
        <v>5674</v>
      </c>
      <c r="B528" s="139" t="s">
        <v>1573</v>
      </c>
      <c r="C528" s="139" t="s">
        <v>27</v>
      </c>
      <c r="D528" s="139" t="s">
        <v>28</v>
      </c>
      <c r="E528" s="144">
        <v>197796</v>
      </c>
      <c r="F528" s="140">
        <v>1260217</v>
      </c>
      <c r="G528" s="140">
        <v>106</v>
      </c>
      <c r="H528" s="140">
        <v>0</v>
      </c>
      <c r="I528" s="140">
        <v>0</v>
      </c>
      <c r="J528" s="140">
        <v>1260323</v>
      </c>
      <c r="K528" s="139" t="s">
        <v>3905</v>
      </c>
      <c r="L528" s="134">
        <v>12141</v>
      </c>
      <c r="M528" s="141">
        <v>9.7269468715299526E-3</v>
      </c>
    </row>
    <row r="529" spans="1:13" hidden="1" x14ac:dyDescent="0.25">
      <c r="A529" s="138" t="s">
        <v>5747</v>
      </c>
      <c r="B529" s="139" t="s">
        <v>1573</v>
      </c>
      <c r="C529" s="139" t="s">
        <v>27</v>
      </c>
      <c r="D529" s="139" t="s">
        <v>28</v>
      </c>
      <c r="E529" s="144">
        <v>76070</v>
      </c>
      <c r="F529" s="140">
        <v>614352</v>
      </c>
      <c r="G529" s="140">
        <v>52</v>
      </c>
      <c r="H529" s="140">
        <v>0</v>
      </c>
      <c r="I529" s="140">
        <v>0</v>
      </c>
      <c r="J529" s="140">
        <v>614404</v>
      </c>
      <c r="K529" s="139" t="s">
        <v>3906</v>
      </c>
      <c r="L529" s="134">
        <v>-11302</v>
      </c>
      <c r="M529" s="141">
        <v>-1.8062796265338674E-2</v>
      </c>
    </row>
    <row r="530" spans="1:13" hidden="1" x14ac:dyDescent="0.25">
      <c r="A530" s="138" t="s">
        <v>5749</v>
      </c>
      <c r="B530" s="139" t="s">
        <v>1573</v>
      </c>
      <c r="C530" s="139" t="s">
        <v>27</v>
      </c>
      <c r="D530" s="139" t="s">
        <v>28</v>
      </c>
      <c r="E530" s="144">
        <v>49598</v>
      </c>
      <c r="F530" s="140">
        <v>629311</v>
      </c>
      <c r="G530" s="140">
        <v>53</v>
      </c>
      <c r="H530" s="140">
        <v>0</v>
      </c>
      <c r="I530" s="140">
        <v>0</v>
      </c>
      <c r="J530" s="140">
        <v>629364</v>
      </c>
      <c r="K530" s="139" t="s">
        <v>3907</v>
      </c>
      <c r="L530" s="134">
        <v>-7197</v>
      </c>
      <c r="M530" s="141">
        <v>-1.1306064933289976E-2</v>
      </c>
    </row>
    <row r="531" spans="1:13" hidden="1" x14ac:dyDescent="0.25">
      <c r="A531" s="138" t="s">
        <v>5751</v>
      </c>
      <c r="B531" s="139" t="s">
        <v>1573</v>
      </c>
      <c r="C531" s="139" t="s">
        <v>27</v>
      </c>
      <c r="D531" s="139" t="s">
        <v>28</v>
      </c>
      <c r="E531" s="144">
        <v>389617</v>
      </c>
      <c r="F531" s="140">
        <v>11241987</v>
      </c>
      <c r="G531" s="140">
        <v>945</v>
      </c>
      <c r="H531" s="140">
        <v>0</v>
      </c>
      <c r="I531" s="140">
        <v>0</v>
      </c>
      <c r="J531" s="140">
        <v>11242932</v>
      </c>
      <c r="K531" s="139" t="s">
        <v>3908</v>
      </c>
      <c r="L531" s="134">
        <v>-44021</v>
      </c>
      <c r="M531" s="141">
        <v>-3.9001668563694736E-3</v>
      </c>
    </row>
    <row r="532" spans="1:13" hidden="1" x14ac:dyDescent="0.25">
      <c r="A532" s="138" t="s">
        <v>5753</v>
      </c>
      <c r="B532" s="139" t="s">
        <v>1573</v>
      </c>
      <c r="C532" s="139" t="s">
        <v>27</v>
      </c>
      <c r="D532" s="139" t="s">
        <v>28</v>
      </c>
      <c r="E532" s="144">
        <v>197204</v>
      </c>
      <c r="F532" s="140">
        <v>1653779</v>
      </c>
      <c r="G532" s="140">
        <v>139</v>
      </c>
      <c r="H532" s="140">
        <v>0</v>
      </c>
      <c r="I532" s="140">
        <v>0</v>
      </c>
      <c r="J532" s="140">
        <v>1653918</v>
      </c>
      <c r="K532" s="139" t="s">
        <v>3909</v>
      </c>
      <c r="L532" s="134">
        <v>64605</v>
      </c>
      <c r="M532" s="141">
        <v>4.0649639183722781E-2</v>
      </c>
    </row>
    <row r="533" spans="1:13" hidden="1" x14ac:dyDescent="0.25">
      <c r="A533" s="138" t="s">
        <v>5755</v>
      </c>
      <c r="B533" s="139" t="s">
        <v>1573</v>
      </c>
      <c r="C533" s="139" t="s">
        <v>47</v>
      </c>
      <c r="D533" s="139" t="s">
        <v>48</v>
      </c>
      <c r="E533" s="144">
        <v>27942</v>
      </c>
      <c r="F533" s="140">
        <v>155347</v>
      </c>
      <c r="G533" s="140">
        <v>13</v>
      </c>
      <c r="H533" s="140">
        <v>0</v>
      </c>
      <c r="I533" s="140">
        <v>0</v>
      </c>
      <c r="J533" s="140">
        <v>155360</v>
      </c>
      <c r="K533" s="139" t="s">
        <v>3910</v>
      </c>
      <c r="L533" s="134">
        <v>-11190</v>
      </c>
      <c r="M533" s="141">
        <v>-6.7187030921645158E-2</v>
      </c>
    </row>
    <row r="534" spans="1:13" hidden="1" x14ac:dyDescent="0.25">
      <c r="A534" s="138" t="s">
        <v>5757</v>
      </c>
      <c r="B534" s="139" t="s">
        <v>1573</v>
      </c>
      <c r="C534" s="139" t="s">
        <v>27</v>
      </c>
      <c r="D534" s="139" t="s">
        <v>28</v>
      </c>
      <c r="E534" s="144">
        <v>14584</v>
      </c>
      <c r="F534" s="140">
        <v>134390</v>
      </c>
      <c r="G534" s="140">
        <v>11</v>
      </c>
      <c r="H534" s="140">
        <v>0</v>
      </c>
      <c r="I534" s="140">
        <v>0</v>
      </c>
      <c r="J534" s="140">
        <v>134401</v>
      </c>
      <c r="K534" s="139" t="s">
        <v>3911</v>
      </c>
      <c r="L534" s="134">
        <v>2023</v>
      </c>
      <c r="M534" s="141">
        <v>1.5281995497741317E-2</v>
      </c>
    </row>
    <row r="535" spans="1:13" hidden="1" x14ac:dyDescent="0.25">
      <c r="A535" s="138" t="s">
        <v>5759</v>
      </c>
      <c r="B535" s="139" t="s">
        <v>1573</v>
      </c>
      <c r="C535" s="139" t="s">
        <v>99</v>
      </c>
      <c r="D535" s="139" t="s">
        <v>100</v>
      </c>
      <c r="E535" s="144">
        <v>359834</v>
      </c>
      <c r="F535" s="140">
        <v>2417589</v>
      </c>
      <c r="G535" s="140">
        <v>203</v>
      </c>
      <c r="H535" s="140">
        <v>0</v>
      </c>
      <c r="I535" s="140">
        <v>0</v>
      </c>
      <c r="J535" s="140">
        <v>2417792</v>
      </c>
      <c r="K535" s="139" t="s">
        <v>3912</v>
      </c>
      <c r="L535" s="134">
        <v>-28178</v>
      </c>
      <c r="M535" s="141">
        <v>-1.1520174000498779E-2</v>
      </c>
    </row>
    <row r="536" spans="1:13" hidden="1" x14ac:dyDescent="0.25">
      <c r="A536" s="138" t="s">
        <v>5761</v>
      </c>
      <c r="B536" s="139" t="s">
        <v>1573</v>
      </c>
      <c r="C536" s="139" t="s">
        <v>99</v>
      </c>
      <c r="D536" s="139" t="s">
        <v>100</v>
      </c>
      <c r="E536" s="144">
        <v>222146</v>
      </c>
      <c r="F536" s="140">
        <v>980240</v>
      </c>
      <c r="G536" s="140">
        <v>82</v>
      </c>
      <c r="H536" s="140">
        <v>0</v>
      </c>
      <c r="I536" s="140">
        <v>0</v>
      </c>
      <c r="J536" s="140">
        <v>980322</v>
      </c>
      <c r="K536" s="139" t="s">
        <v>3913</v>
      </c>
      <c r="L536" s="134">
        <v>80961</v>
      </c>
      <c r="M536" s="141">
        <v>9.0020581279375025E-2</v>
      </c>
    </row>
    <row r="537" spans="1:13" x14ac:dyDescent="0.25">
      <c r="A537" s="138" t="s">
        <v>5735</v>
      </c>
      <c r="B537" s="139" t="s">
        <v>1573</v>
      </c>
      <c r="C537" s="139" t="s">
        <v>19</v>
      </c>
      <c r="D537" s="139" t="s">
        <v>20</v>
      </c>
      <c r="E537" s="144">
        <v>2450021</v>
      </c>
      <c r="F537" s="140">
        <v>19655050</v>
      </c>
      <c r="G537" s="140">
        <v>23425</v>
      </c>
      <c r="H537" s="140">
        <v>0</v>
      </c>
      <c r="I537" s="140">
        <v>0</v>
      </c>
      <c r="J537" s="140">
        <v>19678475</v>
      </c>
      <c r="K537" s="139" t="s">
        <v>7083</v>
      </c>
      <c r="L537" s="134">
        <v>-213769</v>
      </c>
      <c r="M537" s="141">
        <v>-1.0746349180112611E-2</v>
      </c>
    </row>
    <row r="538" spans="1:13" hidden="1" x14ac:dyDescent="0.25">
      <c r="A538" s="138" t="s">
        <v>4795</v>
      </c>
      <c r="B538" s="139" t="s">
        <v>1741</v>
      </c>
      <c r="C538" s="139" t="s">
        <v>27</v>
      </c>
      <c r="D538" s="139" t="s">
        <v>28</v>
      </c>
      <c r="E538" s="144">
        <v>22871</v>
      </c>
      <c r="F538" s="140">
        <v>516326</v>
      </c>
      <c r="G538" s="140">
        <v>43</v>
      </c>
      <c r="H538" s="140">
        <v>0</v>
      </c>
      <c r="I538" s="140">
        <v>0</v>
      </c>
      <c r="J538" s="140">
        <v>516369</v>
      </c>
      <c r="K538" s="139" t="s">
        <v>3968</v>
      </c>
      <c r="L538" s="134">
        <v>4569</v>
      </c>
      <c r="M538" s="141">
        <v>8.927315357561548E-3</v>
      </c>
    </row>
    <row r="539" spans="1:13" hidden="1" x14ac:dyDescent="0.25">
      <c r="A539" s="138" t="s">
        <v>5867</v>
      </c>
      <c r="B539" s="139" t="s">
        <v>1741</v>
      </c>
      <c r="C539" s="139" t="s">
        <v>27</v>
      </c>
      <c r="D539" s="139" t="s">
        <v>28</v>
      </c>
      <c r="E539" s="144">
        <v>32391</v>
      </c>
      <c r="F539" s="140">
        <v>751703</v>
      </c>
      <c r="G539" s="140">
        <v>63</v>
      </c>
      <c r="H539" s="140">
        <v>0</v>
      </c>
      <c r="I539" s="140">
        <v>0</v>
      </c>
      <c r="J539" s="140">
        <v>751766</v>
      </c>
      <c r="K539" s="139" t="s">
        <v>3969</v>
      </c>
      <c r="L539" s="134">
        <v>-19915</v>
      </c>
      <c r="M539" s="141">
        <v>-2.5807296019987533E-2</v>
      </c>
    </row>
    <row r="540" spans="1:13" hidden="1" x14ac:dyDescent="0.25">
      <c r="A540" s="138" t="s">
        <v>5869</v>
      </c>
      <c r="B540" s="139" t="s">
        <v>1741</v>
      </c>
      <c r="C540" s="139" t="s">
        <v>47</v>
      </c>
      <c r="D540" s="139" t="s">
        <v>48</v>
      </c>
      <c r="E540" s="144">
        <v>21282</v>
      </c>
      <c r="F540" s="140">
        <v>446338</v>
      </c>
      <c r="G540" s="140">
        <v>38</v>
      </c>
      <c r="H540" s="140">
        <v>0</v>
      </c>
      <c r="I540" s="140">
        <v>0</v>
      </c>
      <c r="J540" s="140">
        <v>446376</v>
      </c>
      <c r="K540" s="139" t="s">
        <v>3970</v>
      </c>
      <c r="L540" s="134">
        <v>-3602</v>
      </c>
      <c r="M540" s="141">
        <v>-8.0048357919720523E-3</v>
      </c>
    </row>
    <row r="541" spans="1:13" hidden="1" x14ac:dyDescent="0.25">
      <c r="A541" s="138" t="s">
        <v>5543</v>
      </c>
      <c r="B541" s="139" t="s">
        <v>1741</v>
      </c>
      <c r="C541" s="139" t="s">
        <v>27</v>
      </c>
      <c r="D541" s="139" t="s">
        <v>28</v>
      </c>
      <c r="E541" s="144">
        <v>36202</v>
      </c>
      <c r="F541" s="140">
        <v>800738</v>
      </c>
      <c r="G541" s="140">
        <v>67</v>
      </c>
      <c r="H541" s="140">
        <v>0</v>
      </c>
      <c r="I541" s="140">
        <v>0</v>
      </c>
      <c r="J541" s="140">
        <v>800805</v>
      </c>
      <c r="K541" s="139" t="s">
        <v>3971</v>
      </c>
      <c r="L541" s="134">
        <v>8425</v>
      </c>
      <c r="M541" s="141">
        <v>1.0632524798707691E-2</v>
      </c>
    </row>
    <row r="542" spans="1:13" hidden="1" x14ac:dyDescent="0.25">
      <c r="A542" s="138" t="s">
        <v>5872</v>
      </c>
      <c r="B542" s="139" t="s">
        <v>1741</v>
      </c>
      <c r="C542" s="139" t="s">
        <v>27</v>
      </c>
      <c r="D542" s="139" t="s">
        <v>28</v>
      </c>
      <c r="E542" s="144">
        <v>66881</v>
      </c>
      <c r="F542" s="140">
        <v>1745318</v>
      </c>
      <c r="G542" s="140">
        <v>147</v>
      </c>
      <c r="H542" s="140">
        <v>0</v>
      </c>
      <c r="I542" s="140">
        <v>0</v>
      </c>
      <c r="J542" s="140">
        <v>1745465</v>
      </c>
      <c r="K542" s="139" t="s">
        <v>3972</v>
      </c>
      <c r="L542" s="134">
        <v>-45983</v>
      </c>
      <c r="M542" s="141">
        <v>-2.5668062930099003E-2</v>
      </c>
    </row>
    <row r="543" spans="1:13" hidden="1" x14ac:dyDescent="0.25">
      <c r="A543" s="138" t="s">
        <v>5874</v>
      </c>
      <c r="B543" s="139" t="s">
        <v>1741</v>
      </c>
      <c r="C543" s="139" t="s">
        <v>99</v>
      </c>
      <c r="D543" s="139" t="s">
        <v>100</v>
      </c>
      <c r="E543" s="144">
        <v>202596</v>
      </c>
      <c r="F543" s="140">
        <v>1390179</v>
      </c>
      <c r="G543" s="140">
        <v>117</v>
      </c>
      <c r="H543" s="140">
        <v>0</v>
      </c>
      <c r="I543" s="140">
        <v>0</v>
      </c>
      <c r="J543" s="140">
        <v>1390296</v>
      </c>
      <c r="K543" s="139" t="s">
        <v>3973</v>
      </c>
      <c r="L543" s="134">
        <v>2231</v>
      </c>
      <c r="M543" s="141">
        <v>1.6072734346014056E-3</v>
      </c>
    </row>
    <row r="544" spans="1:13" x14ac:dyDescent="0.25">
      <c r="A544" s="138" t="s">
        <v>5865</v>
      </c>
      <c r="B544" s="139" t="s">
        <v>1741</v>
      </c>
      <c r="C544" s="139" t="s">
        <v>19</v>
      </c>
      <c r="D544" s="139" t="s">
        <v>20</v>
      </c>
      <c r="E544" s="144">
        <v>945011</v>
      </c>
      <c r="F544" s="140">
        <v>10573275</v>
      </c>
      <c r="G544" s="140">
        <v>33221</v>
      </c>
      <c r="H544" s="140">
        <v>0</v>
      </c>
      <c r="I544" s="140">
        <v>0</v>
      </c>
      <c r="J544" s="140">
        <v>10606496</v>
      </c>
      <c r="K544" s="139" t="s">
        <v>7084</v>
      </c>
      <c r="L544" s="134">
        <v>-182856</v>
      </c>
      <c r="M544" s="141">
        <v>-1.6947820406637951E-2</v>
      </c>
    </row>
    <row r="545" spans="1:13" hidden="1" x14ac:dyDescent="0.25">
      <c r="A545" s="138" t="s">
        <v>5837</v>
      </c>
      <c r="B545" s="139" t="s">
        <v>1705</v>
      </c>
      <c r="C545" s="139" t="s">
        <v>47</v>
      </c>
      <c r="D545" s="139" t="s">
        <v>48</v>
      </c>
      <c r="E545" s="144">
        <v>39474</v>
      </c>
      <c r="F545" s="140">
        <v>236323</v>
      </c>
      <c r="G545" s="140">
        <v>20</v>
      </c>
      <c r="H545" s="140">
        <v>0</v>
      </c>
      <c r="I545" s="140">
        <v>0</v>
      </c>
      <c r="J545" s="140">
        <v>236343</v>
      </c>
      <c r="K545" s="139" t="s">
        <v>3953</v>
      </c>
      <c r="L545" s="134">
        <v>-12745</v>
      </c>
      <c r="M545" s="141">
        <v>-5.116665596094553E-2</v>
      </c>
    </row>
    <row r="546" spans="1:13" hidden="1" x14ac:dyDescent="0.25">
      <c r="A546" s="138" t="s">
        <v>5839</v>
      </c>
      <c r="B546" s="139" t="s">
        <v>1705</v>
      </c>
      <c r="C546" s="139" t="s">
        <v>27</v>
      </c>
      <c r="D546" s="139" t="s">
        <v>28</v>
      </c>
      <c r="E546" s="144">
        <v>621849</v>
      </c>
      <c r="F546" s="140">
        <v>19384463</v>
      </c>
      <c r="G546" s="140">
        <v>1630</v>
      </c>
      <c r="H546" s="140">
        <v>0</v>
      </c>
      <c r="I546" s="140">
        <v>0</v>
      </c>
      <c r="J546" s="140">
        <v>19386093</v>
      </c>
      <c r="K546" s="139" t="s">
        <v>3954</v>
      </c>
      <c r="L546" s="134">
        <v>286357</v>
      </c>
      <c r="M546" s="141">
        <v>1.4992720318228483E-2</v>
      </c>
    </row>
    <row r="547" spans="1:13" hidden="1" x14ac:dyDescent="0.25">
      <c r="A547" s="138" t="s">
        <v>5841</v>
      </c>
      <c r="B547" s="139" t="s">
        <v>1705</v>
      </c>
      <c r="C547" s="139" t="s">
        <v>47</v>
      </c>
      <c r="D547" s="139" t="s">
        <v>48</v>
      </c>
      <c r="E547" s="144">
        <v>58025</v>
      </c>
      <c r="F547" s="140">
        <v>165510</v>
      </c>
      <c r="G547" s="140">
        <v>14</v>
      </c>
      <c r="H547" s="140">
        <v>0</v>
      </c>
      <c r="I547" s="140">
        <v>0</v>
      </c>
      <c r="J547" s="140">
        <v>165524</v>
      </c>
      <c r="K547" s="139" t="s">
        <v>3955</v>
      </c>
      <c r="L547" s="134">
        <v>3010</v>
      </c>
      <c r="M547" s="141">
        <v>1.8521481226232817E-2</v>
      </c>
    </row>
    <row r="548" spans="1:13" hidden="1" x14ac:dyDescent="0.25">
      <c r="A548" s="138" t="s">
        <v>5843</v>
      </c>
      <c r="B548" s="139" t="s">
        <v>1705</v>
      </c>
      <c r="C548" s="139" t="s">
        <v>27</v>
      </c>
      <c r="D548" s="139" t="s">
        <v>28</v>
      </c>
      <c r="E548" s="144">
        <v>20130</v>
      </c>
      <c r="F548" s="140">
        <v>709235</v>
      </c>
      <c r="G548" s="140">
        <v>60</v>
      </c>
      <c r="H548" s="140">
        <v>0</v>
      </c>
      <c r="I548" s="140">
        <v>0</v>
      </c>
      <c r="J548" s="140">
        <v>709295</v>
      </c>
      <c r="K548" s="139" t="s">
        <v>3956</v>
      </c>
      <c r="L548" s="134">
        <v>-21136</v>
      </c>
      <c r="M548" s="141">
        <v>-2.8936340325095729E-2</v>
      </c>
    </row>
    <row r="549" spans="1:13" hidden="1" x14ac:dyDescent="0.25">
      <c r="A549" s="138" t="s">
        <v>5845</v>
      </c>
      <c r="B549" s="139" t="s">
        <v>1705</v>
      </c>
      <c r="C549" s="139" t="s">
        <v>27</v>
      </c>
      <c r="D549" s="139" t="s">
        <v>28</v>
      </c>
      <c r="E549" s="144">
        <v>69479</v>
      </c>
      <c r="F549" s="140">
        <v>360518</v>
      </c>
      <c r="G549" s="140">
        <v>30</v>
      </c>
      <c r="H549" s="140">
        <v>0</v>
      </c>
      <c r="I549" s="140">
        <v>0</v>
      </c>
      <c r="J549" s="140">
        <v>360548</v>
      </c>
      <c r="K549" s="139" t="s">
        <v>3957</v>
      </c>
      <c r="L549" s="134">
        <v>-6149</v>
      </c>
      <c r="M549" s="141">
        <v>-1.6768612778397425E-2</v>
      </c>
    </row>
    <row r="550" spans="1:13" hidden="1" x14ac:dyDescent="0.25">
      <c r="A550" s="138" t="s">
        <v>5847</v>
      </c>
      <c r="B550" s="139" t="s">
        <v>1705</v>
      </c>
      <c r="C550" s="139" t="s">
        <v>27</v>
      </c>
      <c r="D550" s="139" t="s">
        <v>28</v>
      </c>
      <c r="E550" s="144">
        <v>67456</v>
      </c>
      <c r="F550" s="140">
        <v>358806</v>
      </c>
      <c r="G550" s="140">
        <v>30</v>
      </c>
      <c r="H550" s="140">
        <v>0</v>
      </c>
      <c r="I550" s="140">
        <v>0</v>
      </c>
      <c r="J550" s="140">
        <v>358836</v>
      </c>
      <c r="K550" s="139" t="s">
        <v>3958</v>
      </c>
      <c r="L550" s="134">
        <v>5126</v>
      </c>
      <c r="M550" s="141">
        <v>1.449209804642221E-2</v>
      </c>
    </row>
    <row r="551" spans="1:13" hidden="1" x14ac:dyDescent="0.25">
      <c r="A551" s="138" t="s">
        <v>5849</v>
      </c>
      <c r="B551" s="139" t="s">
        <v>1705</v>
      </c>
      <c r="C551" s="139" t="s">
        <v>27</v>
      </c>
      <c r="D551" s="139" t="s">
        <v>28</v>
      </c>
      <c r="E551" s="144">
        <v>40432</v>
      </c>
      <c r="F551" s="140">
        <v>667701</v>
      </c>
      <c r="G551" s="140">
        <v>56</v>
      </c>
      <c r="H551" s="140">
        <v>0</v>
      </c>
      <c r="I551" s="140">
        <v>0</v>
      </c>
      <c r="J551" s="140">
        <v>667757</v>
      </c>
      <c r="K551" s="139" t="s">
        <v>3959</v>
      </c>
      <c r="L551" s="134">
        <v>12816</v>
      </c>
      <c r="M551" s="141">
        <v>1.9568174843230153E-2</v>
      </c>
    </row>
    <row r="552" spans="1:13" hidden="1" x14ac:dyDescent="0.25">
      <c r="A552" s="138" t="s">
        <v>5851</v>
      </c>
      <c r="B552" s="139" t="s">
        <v>1705</v>
      </c>
      <c r="C552" s="139" t="s">
        <v>27</v>
      </c>
      <c r="D552" s="139" t="s">
        <v>28</v>
      </c>
      <c r="E552" s="144">
        <v>32899</v>
      </c>
      <c r="F552" s="140">
        <v>322152</v>
      </c>
      <c r="G552" s="140">
        <v>27</v>
      </c>
      <c r="H552" s="140">
        <v>0</v>
      </c>
      <c r="I552" s="140">
        <v>0</v>
      </c>
      <c r="J552" s="140">
        <v>322179</v>
      </c>
      <c r="K552" s="139" t="s">
        <v>3960</v>
      </c>
      <c r="L552" s="134">
        <v>31732</v>
      </c>
      <c r="M552" s="141">
        <v>0.10925229043508798</v>
      </c>
    </row>
    <row r="553" spans="1:13" hidden="1" x14ac:dyDescent="0.25">
      <c r="A553" s="138" t="s">
        <v>5853</v>
      </c>
      <c r="B553" s="139" t="s">
        <v>1705</v>
      </c>
      <c r="C553" s="139" t="s">
        <v>99</v>
      </c>
      <c r="D553" s="139" t="s">
        <v>100</v>
      </c>
      <c r="E553" s="144">
        <v>524620</v>
      </c>
      <c r="F553" s="140">
        <v>1760615</v>
      </c>
      <c r="G553" s="140">
        <v>148</v>
      </c>
      <c r="H553" s="140">
        <v>0</v>
      </c>
      <c r="I553" s="140">
        <v>0</v>
      </c>
      <c r="J553" s="140">
        <v>1760763</v>
      </c>
      <c r="K553" s="139" t="s">
        <v>3961</v>
      </c>
      <c r="L553" s="134">
        <v>-56496</v>
      </c>
      <c r="M553" s="141">
        <v>-3.1088579008275649E-2</v>
      </c>
    </row>
    <row r="554" spans="1:13" hidden="1" x14ac:dyDescent="0.25">
      <c r="A554" s="138" t="s">
        <v>5855</v>
      </c>
      <c r="B554" s="139" t="s">
        <v>1705</v>
      </c>
      <c r="C554" s="139" t="s">
        <v>99</v>
      </c>
      <c r="D554" s="139" t="s">
        <v>100</v>
      </c>
      <c r="E554" s="144">
        <v>831128</v>
      </c>
      <c r="F554" s="140">
        <v>3586754</v>
      </c>
      <c r="G554" s="140">
        <v>302</v>
      </c>
      <c r="H554" s="140">
        <v>0</v>
      </c>
      <c r="I554" s="140">
        <v>0</v>
      </c>
      <c r="J554" s="140">
        <v>3587056</v>
      </c>
      <c r="K554" s="139" t="s">
        <v>3962</v>
      </c>
      <c r="L554" s="134">
        <v>-17054</v>
      </c>
      <c r="M554" s="141">
        <v>-4.7318200609859301E-3</v>
      </c>
    </row>
    <row r="555" spans="1:13" hidden="1" x14ac:dyDescent="0.25">
      <c r="A555" s="138" t="s">
        <v>5857</v>
      </c>
      <c r="B555" s="139" t="s">
        <v>1705</v>
      </c>
      <c r="C555" s="139" t="s">
        <v>99</v>
      </c>
      <c r="D555" s="139" t="s">
        <v>100</v>
      </c>
      <c r="E555" s="144">
        <v>250290</v>
      </c>
      <c r="F555" s="140">
        <v>945588</v>
      </c>
      <c r="G555" s="140">
        <v>80</v>
      </c>
      <c r="H555" s="140">
        <v>0</v>
      </c>
      <c r="I555" s="140">
        <v>0</v>
      </c>
      <c r="J555" s="140">
        <v>945668</v>
      </c>
      <c r="K555" s="139" t="s">
        <v>3963</v>
      </c>
      <c r="L555" s="134">
        <v>12791</v>
      </c>
      <c r="M555" s="141">
        <v>1.3711346726310114E-2</v>
      </c>
    </row>
    <row r="556" spans="1:13" hidden="1" x14ac:dyDescent="0.25">
      <c r="A556" s="138" t="s">
        <v>5859</v>
      </c>
      <c r="B556" s="139" t="s">
        <v>1705</v>
      </c>
      <c r="C556" s="139" t="s">
        <v>99</v>
      </c>
      <c r="D556" s="139" t="s">
        <v>100</v>
      </c>
      <c r="E556" s="144">
        <v>313414</v>
      </c>
      <c r="F556" s="140">
        <v>1082888</v>
      </c>
      <c r="G556" s="140">
        <v>91</v>
      </c>
      <c r="H556" s="140">
        <v>0</v>
      </c>
      <c r="I556" s="140">
        <v>0</v>
      </c>
      <c r="J556" s="140">
        <v>1082979</v>
      </c>
      <c r="K556" s="139" t="s">
        <v>3964</v>
      </c>
      <c r="L556" s="134">
        <v>48212</v>
      </c>
      <c r="M556" s="141">
        <v>4.6592131368704257E-2</v>
      </c>
    </row>
    <row r="557" spans="1:13" hidden="1" x14ac:dyDescent="0.25">
      <c r="A557" s="138" t="s">
        <v>5861</v>
      </c>
      <c r="B557" s="139" t="s">
        <v>1705</v>
      </c>
      <c r="C557" s="139" t="s">
        <v>99</v>
      </c>
      <c r="D557" s="139" t="s">
        <v>100</v>
      </c>
      <c r="E557" s="144">
        <v>962080</v>
      </c>
      <c r="F557" s="140">
        <v>4158849</v>
      </c>
      <c r="G557" s="140">
        <v>350</v>
      </c>
      <c r="H557" s="140">
        <v>0</v>
      </c>
      <c r="I557" s="140">
        <v>0</v>
      </c>
      <c r="J557" s="140">
        <v>4159199</v>
      </c>
      <c r="K557" s="139" t="s">
        <v>3965</v>
      </c>
      <c r="L557" s="134">
        <v>71634</v>
      </c>
      <c r="M557" s="141">
        <v>1.7524858931906893E-2</v>
      </c>
    </row>
    <row r="558" spans="1:13" hidden="1" x14ac:dyDescent="0.25">
      <c r="A558" s="138" t="s">
        <v>5863</v>
      </c>
      <c r="B558" s="139" t="s">
        <v>1705</v>
      </c>
      <c r="C558" s="139" t="s">
        <v>99</v>
      </c>
      <c r="D558" s="139" t="s">
        <v>100</v>
      </c>
      <c r="E558" s="144">
        <v>837551</v>
      </c>
      <c r="F558" s="140">
        <v>4550229</v>
      </c>
      <c r="G558" s="140">
        <v>383</v>
      </c>
      <c r="H558" s="140">
        <v>0</v>
      </c>
      <c r="I558" s="140">
        <v>0</v>
      </c>
      <c r="J558" s="140">
        <v>4550612</v>
      </c>
      <c r="K558" s="139" t="s">
        <v>3966</v>
      </c>
      <c r="L558" s="134">
        <v>89190</v>
      </c>
      <c r="M558" s="141">
        <v>1.9991383913021455E-2</v>
      </c>
    </row>
    <row r="559" spans="1:13" x14ac:dyDescent="0.25">
      <c r="A559" s="138" t="s">
        <v>5836</v>
      </c>
      <c r="B559" s="139" t="s">
        <v>1705</v>
      </c>
      <c r="C559" s="139" t="s">
        <v>19</v>
      </c>
      <c r="D559" s="139" t="s">
        <v>20</v>
      </c>
      <c r="E559" s="144">
        <v>1337574</v>
      </c>
      <c r="F559" s="140">
        <v>7056541</v>
      </c>
      <c r="G559" s="140">
        <v>57957</v>
      </c>
      <c r="H559" s="140">
        <v>0</v>
      </c>
      <c r="I559" s="140">
        <v>0</v>
      </c>
      <c r="J559" s="140">
        <v>7114498</v>
      </c>
      <c r="K559" s="139" t="s">
        <v>7085</v>
      </c>
      <c r="L559" s="134">
        <v>-91497</v>
      </c>
      <c r="M559" s="141">
        <v>-1.2697344363963617E-2</v>
      </c>
    </row>
    <row r="560" spans="1:13" hidden="1" x14ac:dyDescent="0.25">
      <c r="A560" s="138" t="s">
        <v>5764</v>
      </c>
      <c r="B560" s="139" t="s">
        <v>9</v>
      </c>
      <c r="C560" s="139" t="s">
        <v>47</v>
      </c>
      <c r="D560" s="139" t="s">
        <v>48</v>
      </c>
      <c r="E560" s="144">
        <v>44815</v>
      </c>
      <c r="F560" s="140">
        <v>1029500</v>
      </c>
      <c r="G560" s="140">
        <v>87</v>
      </c>
      <c r="H560" s="140">
        <v>0</v>
      </c>
      <c r="I560" s="140">
        <v>0</v>
      </c>
      <c r="J560" s="140">
        <v>1029587</v>
      </c>
      <c r="K560" s="139" t="s">
        <v>3915</v>
      </c>
      <c r="L560" s="134">
        <v>-3575</v>
      </c>
      <c r="M560" s="141">
        <v>-3.4602511513199285E-3</v>
      </c>
    </row>
    <row r="561" spans="1:13" hidden="1" x14ac:dyDescent="0.25">
      <c r="A561" s="138" t="s">
        <v>5766</v>
      </c>
      <c r="B561" s="139" t="s">
        <v>9</v>
      </c>
      <c r="C561" s="139" t="s">
        <v>47</v>
      </c>
      <c r="D561" s="139" t="s">
        <v>48</v>
      </c>
      <c r="E561" s="144">
        <v>44284</v>
      </c>
      <c r="F561" s="140">
        <v>396384</v>
      </c>
      <c r="G561" s="140">
        <v>33</v>
      </c>
      <c r="H561" s="140">
        <v>0</v>
      </c>
      <c r="I561" s="140">
        <v>0</v>
      </c>
      <c r="J561" s="140">
        <v>396417</v>
      </c>
      <c r="K561" s="139" t="s">
        <v>3916</v>
      </c>
      <c r="L561" s="134">
        <v>-14403</v>
      </c>
      <c r="M561" s="141">
        <v>-3.5059149992697533E-2</v>
      </c>
    </row>
    <row r="562" spans="1:13" hidden="1" x14ac:dyDescent="0.25">
      <c r="A562" s="138" t="s">
        <v>5768</v>
      </c>
      <c r="B562" s="139" t="s">
        <v>9</v>
      </c>
      <c r="C562" s="139" t="s">
        <v>27</v>
      </c>
      <c r="D562" s="139" t="s">
        <v>28</v>
      </c>
      <c r="E562" s="144">
        <v>44331</v>
      </c>
      <c r="F562" s="140">
        <v>283318</v>
      </c>
      <c r="G562" s="140">
        <v>24</v>
      </c>
      <c r="H562" s="140">
        <v>0</v>
      </c>
      <c r="I562" s="140">
        <v>0</v>
      </c>
      <c r="J562" s="140">
        <v>283342</v>
      </c>
      <c r="K562" s="139" t="s">
        <v>3917</v>
      </c>
      <c r="L562" s="134">
        <v>8995</v>
      </c>
      <c r="M562" s="141">
        <v>3.2786945000309826E-2</v>
      </c>
    </row>
    <row r="563" spans="1:13" hidden="1" x14ac:dyDescent="0.25">
      <c r="A563" s="138" t="s">
        <v>5770</v>
      </c>
      <c r="B563" s="139" t="s">
        <v>9</v>
      </c>
      <c r="C563" s="139" t="s">
        <v>27</v>
      </c>
      <c r="D563" s="139" t="s">
        <v>28</v>
      </c>
      <c r="E563" s="144">
        <v>667137</v>
      </c>
      <c r="F563" s="140">
        <v>15759984</v>
      </c>
      <c r="G563" s="140">
        <v>1325</v>
      </c>
      <c r="H563" s="140">
        <v>0</v>
      </c>
      <c r="I563" s="140">
        <v>0</v>
      </c>
      <c r="J563" s="140">
        <v>15761309</v>
      </c>
      <c r="K563" s="139" t="s">
        <v>3918</v>
      </c>
      <c r="L563" s="134">
        <v>-196772</v>
      </c>
      <c r="M563" s="141">
        <v>-1.233055528418486E-2</v>
      </c>
    </row>
    <row r="564" spans="1:13" hidden="1" x14ac:dyDescent="0.25">
      <c r="A564" s="138" t="s">
        <v>5772</v>
      </c>
      <c r="B564" s="139" t="s">
        <v>9</v>
      </c>
      <c r="C564" s="139" t="s">
        <v>47</v>
      </c>
      <c r="D564" s="139" t="s">
        <v>48</v>
      </c>
      <c r="E564" s="144">
        <v>95314</v>
      </c>
      <c r="F564" s="140">
        <v>1317312</v>
      </c>
      <c r="G564" s="140">
        <v>111</v>
      </c>
      <c r="H564" s="140">
        <v>0</v>
      </c>
      <c r="I564" s="140">
        <v>0</v>
      </c>
      <c r="J564" s="140">
        <v>1317423</v>
      </c>
      <c r="K564" s="139" t="s">
        <v>3919</v>
      </c>
      <c r="L564" s="134">
        <v>-15114</v>
      </c>
      <c r="M564" s="141">
        <v>-1.1342274173249973E-2</v>
      </c>
    </row>
    <row r="565" spans="1:13" hidden="1" x14ac:dyDescent="0.25">
      <c r="A565" s="138" t="s">
        <v>5774</v>
      </c>
      <c r="B565" s="139" t="s">
        <v>9</v>
      </c>
      <c r="C565" s="139" t="s">
        <v>47</v>
      </c>
      <c r="D565" s="139" t="s">
        <v>48</v>
      </c>
      <c r="E565" s="144">
        <v>59195</v>
      </c>
      <c r="F565" s="140">
        <v>1326965</v>
      </c>
      <c r="G565" s="140">
        <v>112</v>
      </c>
      <c r="H565" s="140">
        <v>0</v>
      </c>
      <c r="I565" s="140">
        <v>0</v>
      </c>
      <c r="J565" s="140">
        <v>1327077</v>
      </c>
      <c r="K565" s="139" t="s">
        <v>3920</v>
      </c>
      <c r="L565" s="134">
        <v>-18192</v>
      </c>
      <c r="M565" s="141">
        <v>-1.3522945968427132E-2</v>
      </c>
    </row>
    <row r="566" spans="1:13" hidden="1" x14ac:dyDescent="0.25">
      <c r="A566" s="138" t="s">
        <v>5776</v>
      </c>
      <c r="B566" s="139" t="s">
        <v>9</v>
      </c>
      <c r="C566" s="139" t="s">
        <v>27</v>
      </c>
      <c r="D566" s="139" t="s">
        <v>28</v>
      </c>
      <c r="E566" s="144">
        <v>110402</v>
      </c>
      <c r="F566" s="140">
        <v>2454465</v>
      </c>
      <c r="G566" s="140">
        <v>206</v>
      </c>
      <c r="H566" s="140">
        <v>0</v>
      </c>
      <c r="I566" s="140">
        <v>0</v>
      </c>
      <c r="J566" s="140">
        <v>2454671</v>
      </c>
      <c r="K566" s="139" t="s">
        <v>3921</v>
      </c>
      <c r="L566" s="134">
        <v>-21160</v>
      </c>
      <c r="M566" s="141">
        <v>-8.5466253552847517E-3</v>
      </c>
    </row>
    <row r="567" spans="1:13" hidden="1" x14ac:dyDescent="0.25">
      <c r="A567" s="138" t="s">
        <v>5778</v>
      </c>
      <c r="B567" s="139" t="s">
        <v>9</v>
      </c>
      <c r="C567" s="139" t="s">
        <v>47</v>
      </c>
      <c r="D567" s="139" t="s">
        <v>48</v>
      </c>
      <c r="E567" s="144">
        <v>56741</v>
      </c>
      <c r="F567" s="140">
        <v>1047937</v>
      </c>
      <c r="G567" s="140">
        <v>88</v>
      </c>
      <c r="H567" s="140">
        <v>0</v>
      </c>
      <c r="I567" s="140">
        <v>0</v>
      </c>
      <c r="J567" s="140">
        <v>1048025</v>
      </c>
      <c r="K567" s="139" t="s">
        <v>3922</v>
      </c>
      <c r="L567" s="134">
        <v>9863</v>
      </c>
      <c r="M567" s="141">
        <v>9.5004440540108377E-3</v>
      </c>
    </row>
    <row r="568" spans="1:13" hidden="1" x14ac:dyDescent="0.25">
      <c r="A568" s="138" t="s">
        <v>5780</v>
      </c>
      <c r="B568" s="139" t="s">
        <v>9</v>
      </c>
      <c r="C568" s="139" t="s">
        <v>47</v>
      </c>
      <c r="D568" s="139" t="s">
        <v>48</v>
      </c>
      <c r="E568" s="144">
        <v>88777</v>
      </c>
      <c r="F568" s="140">
        <v>2634870</v>
      </c>
      <c r="G568" s="140">
        <v>222</v>
      </c>
      <c r="H568" s="140">
        <v>0</v>
      </c>
      <c r="I568" s="140">
        <v>0</v>
      </c>
      <c r="J568" s="140">
        <v>2635092</v>
      </c>
      <c r="K568" s="139" t="s">
        <v>3923</v>
      </c>
      <c r="L568" s="134">
        <v>26852</v>
      </c>
      <c r="M568" s="141">
        <v>1.0295064871330859E-2</v>
      </c>
    </row>
    <row r="569" spans="1:13" hidden="1" x14ac:dyDescent="0.25">
      <c r="A569" s="138" t="s">
        <v>5782</v>
      </c>
      <c r="B569" s="139" t="s">
        <v>9</v>
      </c>
      <c r="C569" s="139" t="s">
        <v>47</v>
      </c>
      <c r="D569" s="139" t="s">
        <v>48</v>
      </c>
      <c r="E569" s="144">
        <v>40545</v>
      </c>
      <c r="F569" s="140">
        <v>895973</v>
      </c>
      <c r="G569" s="140">
        <v>75</v>
      </c>
      <c r="H569" s="140">
        <v>0</v>
      </c>
      <c r="I569" s="140">
        <v>0</v>
      </c>
      <c r="J569" s="140">
        <v>896048</v>
      </c>
      <c r="K569" s="139" t="s">
        <v>3924</v>
      </c>
      <c r="L569" s="134">
        <v>-2056</v>
      </c>
      <c r="M569" s="141">
        <v>-2.289267167276841E-3</v>
      </c>
    </row>
    <row r="570" spans="1:13" hidden="1" x14ac:dyDescent="0.25">
      <c r="A570" s="138" t="s">
        <v>5784</v>
      </c>
      <c r="B570" s="139" t="s">
        <v>9</v>
      </c>
      <c r="C570" s="139" t="s">
        <v>47</v>
      </c>
      <c r="D570" s="139" t="s">
        <v>48</v>
      </c>
      <c r="E570" s="144">
        <v>71209</v>
      </c>
      <c r="F570" s="140">
        <v>502639</v>
      </c>
      <c r="G570" s="140">
        <v>42</v>
      </c>
      <c r="H570" s="140">
        <v>0</v>
      </c>
      <c r="I570" s="140">
        <v>0</v>
      </c>
      <c r="J570" s="140">
        <v>502681</v>
      </c>
      <c r="K570" s="139" t="s">
        <v>3925</v>
      </c>
      <c r="L570" s="134">
        <v>-50</v>
      </c>
      <c r="M570" s="141">
        <v>-9.9456767137892833E-5</v>
      </c>
    </row>
    <row r="571" spans="1:13" hidden="1" x14ac:dyDescent="0.25">
      <c r="A571" s="138" t="s">
        <v>5786</v>
      </c>
      <c r="B571" s="139" t="s">
        <v>9</v>
      </c>
      <c r="C571" s="139" t="s">
        <v>47</v>
      </c>
      <c r="D571" s="139" t="s">
        <v>48</v>
      </c>
      <c r="E571" s="144">
        <v>29781</v>
      </c>
      <c r="F571" s="140">
        <v>600917</v>
      </c>
      <c r="G571" s="140">
        <v>51</v>
      </c>
      <c r="H571" s="140">
        <v>0</v>
      </c>
      <c r="I571" s="140">
        <v>0</v>
      </c>
      <c r="J571" s="140">
        <v>600968</v>
      </c>
      <c r="K571" s="139" t="s">
        <v>3926</v>
      </c>
      <c r="L571" s="134">
        <v>-7797</v>
      </c>
      <c r="M571" s="141">
        <v>-1.2807897957339861E-2</v>
      </c>
    </row>
    <row r="572" spans="1:13" hidden="1" x14ac:dyDescent="0.25">
      <c r="A572" s="138" t="s">
        <v>5788</v>
      </c>
      <c r="B572" s="139" t="s">
        <v>9</v>
      </c>
      <c r="C572" s="139" t="s">
        <v>47</v>
      </c>
      <c r="D572" s="139" t="s">
        <v>48</v>
      </c>
      <c r="E572" s="144">
        <v>62765</v>
      </c>
      <c r="F572" s="140">
        <v>849973</v>
      </c>
      <c r="G572" s="140">
        <v>71</v>
      </c>
      <c r="H572" s="140">
        <v>0</v>
      </c>
      <c r="I572" s="140">
        <v>0</v>
      </c>
      <c r="J572" s="140">
        <v>850044</v>
      </c>
      <c r="K572" s="139" t="s">
        <v>3927</v>
      </c>
      <c r="L572" s="134">
        <v>-25467</v>
      </c>
      <c r="M572" s="141">
        <v>-2.9088155374404207E-2</v>
      </c>
    </row>
    <row r="573" spans="1:13" hidden="1" x14ac:dyDescent="0.25">
      <c r="A573" s="138" t="s">
        <v>5790</v>
      </c>
      <c r="B573" s="139" t="s">
        <v>9</v>
      </c>
      <c r="C573" s="139" t="s">
        <v>47</v>
      </c>
      <c r="D573" s="139" t="s">
        <v>48</v>
      </c>
      <c r="E573" s="144">
        <v>40684</v>
      </c>
      <c r="F573" s="140">
        <v>1129050</v>
      </c>
      <c r="G573" s="140">
        <v>95</v>
      </c>
      <c r="H573" s="140">
        <v>0</v>
      </c>
      <c r="I573" s="140">
        <v>0</v>
      </c>
      <c r="J573" s="140">
        <v>1129145</v>
      </c>
      <c r="K573" s="139" t="s">
        <v>3928</v>
      </c>
      <c r="L573" s="134">
        <v>4265</v>
      </c>
      <c r="M573" s="141">
        <v>3.7915155394353177E-3</v>
      </c>
    </row>
    <row r="574" spans="1:13" hidden="1" x14ac:dyDescent="0.25">
      <c r="A574" s="138" t="s">
        <v>5698</v>
      </c>
      <c r="B574" s="139" t="s">
        <v>9</v>
      </c>
      <c r="C574" s="139" t="s">
        <v>47</v>
      </c>
      <c r="D574" s="139" t="s">
        <v>48</v>
      </c>
      <c r="E574" s="144">
        <v>80231</v>
      </c>
      <c r="F574" s="140">
        <v>1523663</v>
      </c>
      <c r="G574" s="140">
        <v>128</v>
      </c>
      <c r="H574" s="140">
        <v>0</v>
      </c>
      <c r="I574" s="140">
        <v>0</v>
      </c>
      <c r="J574" s="140">
        <v>1523791</v>
      </c>
      <c r="K574" s="139" t="s">
        <v>3929</v>
      </c>
      <c r="L574" s="134">
        <v>5423</v>
      </c>
      <c r="M574" s="141">
        <v>3.5715979261944403E-3</v>
      </c>
    </row>
    <row r="575" spans="1:13" hidden="1" x14ac:dyDescent="0.25">
      <c r="A575" s="138" t="s">
        <v>5793</v>
      </c>
      <c r="B575" s="139" t="s">
        <v>9</v>
      </c>
      <c r="C575" s="139" t="s">
        <v>47</v>
      </c>
      <c r="D575" s="139" t="s">
        <v>48</v>
      </c>
      <c r="E575" s="144">
        <v>41569</v>
      </c>
      <c r="F575" s="140">
        <v>423443</v>
      </c>
      <c r="G575" s="140">
        <v>36</v>
      </c>
      <c r="H575" s="140">
        <v>0</v>
      </c>
      <c r="I575" s="140">
        <v>0</v>
      </c>
      <c r="J575" s="140">
        <v>423479</v>
      </c>
      <c r="K575" s="139" t="s">
        <v>3930</v>
      </c>
      <c r="L575" s="134">
        <v>4931</v>
      </c>
      <c r="M575" s="141">
        <v>1.1781205500922235E-2</v>
      </c>
    </row>
    <row r="576" spans="1:13" hidden="1" x14ac:dyDescent="0.25">
      <c r="A576" s="138" t="s">
        <v>5795</v>
      </c>
      <c r="B576" s="139" t="s">
        <v>9</v>
      </c>
      <c r="C576" s="139" t="s">
        <v>47</v>
      </c>
      <c r="D576" s="139" t="s">
        <v>48</v>
      </c>
      <c r="E576" s="144">
        <v>110699</v>
      </c>
      <c r="F576" s="140">
        <v>1830608</v>
      </c>
      <c r="G576" s="140">
        <v>154</v>
      </c>
      <c r="H576" s="140">
        <v>0</v>
      </c>
      <c r="I576" s="140">
        <v>0</v>
      </c>
      <c r="J576" s="140">
        <v>1830762</v>
      </c>
      <c r="K576" s="139" t="s">
        <v>3931</v>
      </c>
      <c r="L576" s="134">
        <v>-62914</v>
      </c>
      <c r="M576" s="141">
        <v>-3.3223212418597478E-2</v>
      </c>
    </row>
    <row r="577" spans="1:13" hidden="1" x14ac:dyDescent="0.25">
      <c r="A577" s="138" t="s">
        <v>5797</v>
      </c>
      <c r="B577" s="139" t="s">
        <v>9</v>
      </c>
      <c r="C577" s="139" t="s">
        <v>47</v>
      </c>
      <c r="D577" s="139" t="s">
        <v>48</v>
      </c>
      <c r="E577" s="144">
        <v>92457</v>
      </c>
      <c r="F577" s="140">
        <v>2302871</v>
      </c>
      <c r="G577" s="140">
        <v>194</v>
      </c>
      <c r="H577" s="140">
        <v>0</v>
      </c>
      <c r="I577" s="140">
        <v>0</v>
      </c>
      <c r="J577" s="140">
        <v>2303065</v>
      </c>
      <c r="K577" s="139" t="s">
        <v>3932</v>
      </c>
      <c r="L577" s="134">
        <v>-17255</v>
      </c>
      <c r="M577" s="141">
        <v>-7.4364742794097369E-3</v>
      </c>
    </row>
    <row r="578" spans="1:13" hidden="1" x14ac:dyDescent="0.25">
      <c r="A578" s="138" t="s">
        <v>5799</v>
      </c>
      <c r="B578" s="139" t="s">
        <v>9</v>
      </c>
      <c r="C578" s="139" t="s">
        <v>47</v>
      </c>
      <c r="D578" s="139" t="s">
        <v>48</v>
      </c>
      <c r="E578" s="144">
        <v>61068</v>
      </c>
      <c r="F578" s="140">
        <v>1229114</v>
      </c>
      <c r="G578" s="140">
        <v>103</v>
      </c>
      <c r="H578" s="140">
        <v>0</v>
      </c>
      <c r="I578" s="140">
        <v>0</v>
      </c>
      <c r="J578" s="140">
        <v>1229217</v>
      </c>
      <c r="K578" s="139" t="s">
        <v>3933</v>
      </c>
      <c r="L578" s="134">
        <v>-3342</v>
      </c>
      <c r="M578" s="141">
        <v>-2.7114320693776119E-3</v>
      </c>
    </row>
    <row r="579" spans="1:13" hidden="1" x14ac:dyDescent="0.25">
      <c r="A579" s="138" t="s">
        <v>5801</v>
      </c>
      <c r="B579" s="139" t="s">
        <v>9</v>
      </c>
      <c r="C579" s="139" t="s">
        <v>47</v>
      </c>
      <c r="D579" s="139" t="s">
        <v>48</v>
      </c>
      <c r="E579" s="144">
        <v>57403</v>
      </c>
      <c r="F579" s="140">
        <v>1403795</v>
      </c>
      <c r="G579" s="140">
        <v>118</v>
      </c>
      <c r="H579" s="140">
        <v>0</v>
      </c>
      <c r="I579" s="140">
        <v>0</v>
      </c>
      <c r="J579" s="140">
        <v>1403913</v>
      </c>
      <c r="K579" s="139" t="s">
        <v>3934</v>
      </c>
      <c r="L579" s="134">
        <v>3</v>
      </c>
      <c r="M579" s="141">
        <v>2.1368891168237278E-6</v>
      </c>
    </row>
    <row r="580" spans="1:13" hidden="1" x14ac:dyDescent="0.25">
      <c r="A580" s="138" t="s">
        <v>5803</v>
      </c>
      <c r="B580" s="139" t="s">
        <v>9</v>
      </c>
      <c r="C580" s="139" t="s">
        <v>47</v>
      </c>
      <c r="D580" s="139" t="s">
        <v>48</v>
      </c>
      <c r="E580" s="144">
        <v>94958</v>
      </c>
      <c r="F580" s="140">
        <v>2425326</v>
      </c>
      <c r="G580" s="140">
        <v>204</v>
      </c>
      <c r="H580" s="140">
        <v>0</v>
      </c>
      <c r="I580" s="140">
        <v>0</v>
      </c>
      <c r="J580" s="140">
        <v>2425530</v>
      </c>
      <c r="K580" s="139" t="s">
        <v>3935</v>
      </c>
      <c r="L580" s="134">
        <v>-29884</v>
      </c>
      <c r="M580" s="141">
        <v>-1.2170656353673964E-2</v>
      </c>
    </row>
    <row r="581" spans="1:13" hidden="1" x14ac:dyDescent="0.25">
      <c r="A581" s="138" t="s">
        <v>5805</v>
      </c>
      <c r="B581" s="139" t="s">
        <v>9</v>
      </c>
      <c r="C581" s="139" t="s">
        <v>27</v>
      </c>
      <c r="D581" s="139" t="s">
        <v>28</v>
      </c>
      <c r="E581" s="144">
        <v>88817</v>
      </c>
      <c r="F581" s="140">
        <v>1735659</v>
      </c>
      <c r="G581" s="140">
        <v>146</v>
      </c>
      <c r="H581" s="140">
        <v>0</v>
      </c>
      <c r="I581" s="140">
        <v>0</v>
      </c>
      <c r="J581" s="140">
        <v>1735805</v>
      </c>
      <c r="K581" s="139" t="s">
        <v>3936</v>
      </c>
      <c r="L581" s="134">
        <v>-6724</v>
      </c>
      <c r="M581" s="141">
        <v>-3.8587593090272814E-3</v>
      </c>
    </row>
    <row r="582" spans="1:13" hidden="1" x14ac:dyDescent="0.25">
      <c r="A582" s="138" t="s">
        <v>5807</v>
      </c>
      <c r="B582" s="139" t="s">
        <v>9</v>
      </c>
      <c r="C582" s="139" t="s">
        <v>47</v>
      </c>
      <c r="D582" s="139" t="s">
        <v>48</v>
      </c>
      <c r="E582" s="144">
        <v>28540</v>
      </c>
      <c r="F582" s="140">
        <v>613730</v>
      </c>
      <c r="G582" s="140">
        <v>52</v>
      </c>
      <c r="H582" s="140">
        <v>0</v>
      </c>
      <c r="I582" s="140">
        <v>0</v>
      </c>
      <c r="J582" s="140">
        <v>613782</v>
      </c>
      <c r="K582" s="139" t="s">
        <v>3937</v>
      </c>
      <c r="L582" s="134">
        <v>40</v>
      </c>
      <c r="M582" s="141">
        <v>6.5173965607698354E-5</v>
      </c>
    </row>
    <row r="583" spans="1:13" hidden="1" x14ac:dyDescent="0.25">
      <c r="A583" s="138" t="s">
        <v>5809</v>
      </c>
      <c r="B583" s="139" t="s">
        <v>9</v>
      </c>
      <c r="C583" s="139" t="s">
        <v>47</v>
      </c>
      <c r="D583" s="139" t="s">
        <v>48</v>
      </c>
      <c r="E583" s="144">
        <v>52504</v>
      </c>
      <c r="F583" s="140">
        <v>410933</v>
      </c>
      <c r="G583" s="140">
        <v>35</v>
      </c>
      <c r="H583" s="140">
        <v>0</v>
      </c>
      <c r="I583" s="140">
        <v>0</v>
      </c>
      <c r="J583" s="140">
        <v>410968</v>
      </c>
      <c r="K583" s="139" t="s">
        <v>3938</v>
      </c>
      <c r="L583" s="134">
        <v>22105</v>
      </c>
      <c r="M583" s="141">
        <v>5.6845212838454673E-2</v>
      </c>
    </row>
    <row r="584" spans="1:13" hidden="1" x14ac:dyDescent="0.25">
      <c r="A584" s="138" t="s">
        <v>5811</v>
      </c>
      <c r="B584" s="139" t="s">
        <v>9</v>
      </c>
      <c r="C584" s="139" t="s">
        <v>27</v>
      </c>
      <c r="D584" s="139" t="s">
        <v>28</v>
      </c>
      <c r="E584" s="144">
        <v>43303</v>
      </c>
      <c r="F584" s="140">
        <v>1132391</v>
      </c>
      <c r="G584" s="140">
        <v>95</v>
      </c>
      <c r="H584" s="140">
        <v>0</v>
      </c>
      <c r="I584" s="140">
        <v>0</v>
      </c>
      <c r="J584" s="140">
        <v>1132486</v>
      </c>
      <c r="K584" s="139" t="s">
        <v>3939</v>
      </c>
      <c r="L584" s="134">
        <v>-13465</v>
      </c>
      <c r="M584" s="141">
        <v>-1.1750066102302803E-2</v>
      </c>
    </row>
    <row r="585" spans="1:13" hidden="1" x14ac:dyDescent="0.25">
      <c r="A585" s="138" t="s">
        <v>5813</v>
      </c>
      <c r="B585" s="139" t="s">
        <v>9</v>
      </c>
      <c r="C585" s="139" t="s">
        <v>47</v>
      </c>
      <c r="D585" s="139" t="s">
        <v>48</v>
      </c>
      <c r="E585" s="144">
        <v>58890</v>
      </c>
      <c r="F585" s="140">
        <v>315533</v>
      </c>
      <c r="G585" s="140">
        <v>27</v>
      </c>
      <c r="H585" s="140">
        <v>0</v>
      </c>
      <c r="I585" s="140">
        <v>0</v>
      </c>
      <c r="J585" s="140">
        <v>315560</v>
      </c>
      <c r="K585" s="139" t="s">
        <v>3940</v>
      </c>
      <c r="L585" s="134">
        <v>3162</v>
      </c>
      <c r="M585" s="141">
        <v>1.0121703724095545E-2</v>
      </c>
    </row>
    <row r="586" spans="1:13" hidden="1" x14ac:dyDescent="0.25">
      <c r="A586" s="138" t="s">
        <v>5815</v>
      </c>
      <c r="B586" s="139" t="s">
        <v>9</v>
      </c>
      <c r="C586" s="139" t="s">
        <v>47</v>
      </c>
      <c r="D586" s="139" t="s">
        <v>48</v>
      </c>
      <c r="E586" s="144">
        <v>93618</v>
      </c>
      <c r="F586" s="140">
        <v>1669290</v>
      </c>
      <c r="G586" s="140">
        <v>140</v>
      </c>
      <c r="H586" s="140">
        <v>0</v>
      </c>
      <c r="I586" s="140">
        <v>0</v>
      </c>
      <c r="J586" s="140">
        <v>1669430</v>
      </c>
      <c r="K586" s="139" t="s">
        <v>3941</v>
      </c>
      <c r="L586" s="134">
        <v>-18536</v>
      </c>
      <c r="M586" s="141">
        <v>-1.0981263840622382E-2</v>
      </c>
    </row>
    <row r="587" spans="1:13" hidden="1" x14ac:dyDescent="0.25">
      <c r="A587" s="138" t="s">
        <v>5817</v>
      </c>
      <c r="B587" s="139" t="s">
        <v>9</v>
      </c>
      <c r="C587" s="139" t="s">
        <v>47</v>
      </c>
      <c r="D587" s="139" t="s">
        <v>48</v>
      </c>
      <c r="E587" s="144">
        <v>53422</v>
      </c>
      <c r="F587" s="140">
        <v>691688</v>
      </c>
      <c r="G587" s="140">
        <v>58</v>
      </c>
      <c r="H587" s="140">
        <v>0</v>
      </c>
      <c r="I587" s="140">
        <v>0</v>
      </c>
      <c r="J587" s="140">
        <v>691746</v>
      </c>
      <c r="K587" s="139" t="s">
        <v>3942</v>
      </c>
      <c r="L587" s="134">
        <v>42250</v>
      </c>
      <c r="M587" s="141">
        <v>6.5050439109709687E-2</v>
      </c>
    </row>
    <row r="588" spans="1:13" hidden="1" x14ac:dyDescent="0.25">
      <c r="A588" s="138" t="s">
        <v>5819</v>
      </c>
      <c r="B588" s="139" t="s">
        <v>9</v>
      </c>
      <c r="C588" s="139" t="s">
        <v>47</v>
      </c>
      <c r="D588" s="139" t="s">
        <v>48</v>
      </c>
      <c r="E588" s="144">
        <v>42869</v>
      </c>
      <c r="F588" s="140">
        <v>965468</v>
      </c>
      <c r="G588" s="140">
        <v>81</v>
      </c>
      <c r="H588" s="140">
        <v>0</v>
      </c>
      <c r="I588" s="140">
        <v>0</v>
      </c>
      <c r="J588" s="140">
        <v>965549</v>
      </c>
      <c r="K588" s="139" t="s">
        <v>3943</v>
      </c>
      <c r="L588" s="134">
        <v>-29708</v>
      </c>
      <c r="M588" s="141">
        <v>-2.9849576541536509E-2</v>
      </c>
    </row>
    <row r="589" spans="1:13" hidden="1" x14ac:dyDescent="0.25">
      <c r="A589" s="138" t="s">
        <v>5821</v>
      </c>
      <c r="B589" s="139" t="s">
        <v>9</v>
      </c>
      <c r="C589" s="139" t="s">
        <v>47</v>
      </c>
      <c r="D589" s="139" t="s">
        <v>48</v>
      </c>
      <c r="E589" s="144">
        <v>80318</v>
      </c>
      <c r="F589" s="140">
        <v>2248811</v>
      </c>
      <c r="G589" s="140">
        <v>189</v>
      </c>
      <c r="H589" s="140">
        <v>0</v>
      </c>
      <c r="I589" s="140">
        <v>0</v>
      </c>
      <c r="J589" s="140">
        <v>2249000</v>
      </c>
      <c r="K589" s="139" t="s">
        <v>3944</v>
      </c>
      <c r="L589" s="134">
        <v>-15442</v>
      </c>
      <c r="M589" s="141">
        <v>-6.8193400405044602E-3</v>
      </c>
    </row>
    <row r="590" spans="1:13" hidden="1" x14ac:dyDescent="0.25">
      <c r="A590" s="138" t="s">
        <v>5625</v>
      </c>
      <c r="B590" s="139" t="s">
        <v>9</v>
      </c>
      <c r="C590" s="139" t="s">
        <v>27</v>
      </c>
      <c r="D590" s="139" t="s">
        <v>28</v>
      </c>
      <c r="E590" s="144">
        <v>154341</v>
      </c>
      <c r="F590" s="140">
        <v>3439730</v>
      </c>
      <c r="G590" s="140">
        <v>289</v>
      </c>
      <c r="H590" s="140">
        <v>0</v>
      </c>
      <c r="I590" s="140">
        <v>0</v>
      </c>
      <c r="J590" s="140">
        <v>3440019</v>
      </c>
      <c r="K590" s="139" t="s">
        <v>3945</v>
      </c>
      <c r="L590" s="134">
        <v>-52315</v>
      </c>
      <c r="M590" s="141">
        <v>-1.4979953234713518E-2</v>
      </c>
    </row>
    <row r="591" spans="1:13" hidden="1" x14ac:dyDescent="0.25">
      <c r="A591" s="138" t="s">
        <v>5824</v>
      </c>
      <c r="B591" s="139" t="s">
        <v>9</v>
      </c>
      <c r="C591" s="139" t="s">
        <v>47</v>
      </c>
      <c r="D591" s="139" t="s">
        <v>48</v>
      </c>
      <c r="E591" s="144">
        <v>56789</v>
      </c>
      <c r="F591" s="140">
        <v>726509</v>
      </c>
      <c r="G591" s="140">
        <v>61</v>
      </c>
      <c r="H591" s="140">
        <v>0</v>
      </c>
      <c r="I591" s="140">
        <v>0</v>
      </c>
      <c r="J591" s="140">
        <v>726570</v>
      </c>
      <c r="K591" s="139" t="s">
        <v>3946</v>
      </c>
      <c r="L591" s="134">
        <v>-567</v>
      </c>
      <c r="M591" s="141">
        <v>-7.7977052467416734E-4</v>
      </c>
    </row>
    <row r="592" spans="1:13" hidden="1" x14ac:dyDescent="0.25">
      <c r="A592" s="138" t="s">
        <v>5826</v>
      </c>
      <c r="B592" s="139" t="s">
        <v>9</v>
      </c>
      <c r="C592" s="139" t="s">
        <v>27</v>
      </c>
      <c r="D592" s="139" t="s">
        <v>28</v>
      </c>
      <c r="E592" s="144">
        <v>63378</v>
      </c>
      <c r="F592" s="140">
        <v>930330</v>
      </c>
      <c r="G592" s="140">
        <v>78</v>
      </c>
      <c r="H592" s="140">
        <v>0</v>
      </c>
      <c r="I592" s="140">
        <v>0</v>
      </c>
      <c r="J592" s="140">
        <v>930408</v>
      </c>
      <c r="K592" s="139" t="s">
        <v>3947</v>
      </c>
      <c r="L592" s="134">
        <v>-9496</v>
      </c>
      <c r="M592" s="141">
        <v>-1.0103159471605611E-2</v>
      </c>
    </row>
    <row r="593" spans="1:13" hidden="1" x14ac:dyDescent="0.25">
      <c r="A593" s="138" t="s">
        <v>5828</v>
      </c>
      <c r="B593" s="139" t="s">
        <v>9</v>
      </c>
      <c r="C593" s="139" t="s">
        <v>47</v>
      </c>
      <c r="D593" s="139" t="s">
        <v>48</v>
      </c>
      <c r="E593" s="144">
        <v>41690</v>
      </c>
      <c r="F593" s="140">
        <v>347714</v>
      </c>
      <c r="G593" s="140">
        <v>29</v>
      </c>
      <c r="H593" s="140">
        <v>0</v>
      </c>
      <c r="I593" s="140">
        <v>0</v>
      </c>
      <c r="J593" s="140">
        <v>347743</v>
      </c>
      <c r="K593" s="139" t="s">
        <v>3948</v>
      </c>
      <c r="L593" s="134">
        <v>24295</v>
      </c>
      <c r="M593" s="141">
        <v>7.5112537409413566E-2</v>
      </c>
    </row>
    <row r="594" spans="1:13" hidden="1" x14ac:dyDescent="0.25">
      <c r="A594" s="138" t="s">
        <v>5830</v>
      </c>
      <c r="B594" s="139" t="s">
        <v>9</v>
      </c>
      <c r="C594" s="139" t="s">
        <v>47</v>
      </c>
      <c r="D594" s="139" t="s">
        <v>48</v>
      </c>
      <c r="E594" s="144">
        <v>55957</v>
      </c>
      <c r="F594" s="140">
        <v>631630</v>
      </c>
      <c r="G594" s="140">
        <v>53</v>
      </c>
      <c r="H594" s="140">
        <v>0</v>
      </c>
      <c r="I594" s="140">
        <v>0</v>
      </c>
      <c r="J594" s="140">
        <v>631683</v>
      </c>
      <c r="K594" s="139" t="s">
        <v>3949</v>
      </c>
      <c r="L594" s="134">
        <v>-4227</v>
      </c>
      <c r="M594" s="141">
        <v>-6.6471670519413122E-3</v>
      </c>
    </row>
    <row r="595" spans="1:13" hidden="1" x14ac:dyDescent="0.25">
      <c r="A595" s="138" t="s">
        <v>5832</v>
      </c>
      <c r="B595" s="139" t="s">
        <v>9</v>
      </c>
      <c r="C595" s="139" t="s">
        <v>27</v>
      </c>
      <c r="D595" s="139" t="s">
        <v>28</v>
      </c>
      <c r="E595" s="144">
        <v>184815</v>
      </c>
      <c r="F595" s="140">
        <v>3953590</v>
      </c>
      <c r="G595" s="140">
        <v>333</v>
      </c>
      <c r="H595" s="140">
        <v>0</v>
      </c>
      <c r="I595" s="140">
        <v>0</v>
      </c>
      <c r="J595" s="140">
        <v>3953923</v>
      </c>
      <c r="K595" s="139" t="s">
        <v>3950</v>
      </c>
      <c r="L595" s="134">
        <v>-101399</v>
      </c>
      <c r="M595" s="141">
        <v>-2.5003933103215973E-2</v>
      </c>
    </row>
    <row r="596" spans="1:13" hidden="1" x14ac:dyDescent="0.25">
      <c r="A596" s="138" t="s">
        <v>5834</v>
      </c>
      <c r="B596" s="139" t="s">
        <v>9</v>
      </c>
      <c r="C596" s="139" t="s">
        <v>47</v>
      </c>
      <c r="D596" s="139" t="s">
        <v>48</v>
      </c>
      <c r="E596" s="144">
        <v>23467</v>
      </c>
      <c r="F596" s="140">
        <v>110346</v>
      </c>
      <c r="G596" s="140">
        <v>9</v>
      </c>
      <c r="H596" s="140">
        <v>0</v>
      </c>
      <c r="I596" s="140">
        <v>0</v>
      </c>
      <c r="J596" s="140">
        <v>110355</v>
      </c>
      <c r="K596" s="139" t="s">
        <v>3951</v>
      </c>
      <c r="L596" s="134">
        <v>-2092</v>
      </c>
      <c r="M596" s="141">
        <v>-1.8604320257543553E-2</v>
      </c>
    </row>
    <row r="597" spans="1:13" x14ac:dyDescent="0.25">
      <c r="A597" s="138" t="s">
        <v>5763</v>
      </c>
      <c r="B597" s="139" t="s">
        <v>9</v>
      </c>
      <c r="C597" s="139" t="s">
        <v>19</v>
      </c>
      <c r="D597" s="139" t="s">
        <v>20</v>
      </c>
      <c r="E597" s="144">
        <v>3677279</v>
      </c>
      <c r="F597" s="140">
        <v>29725651</v>
      </c>
      <c r="G597" s="140">
        <v>31710</v>
      </c>
      <c r="H597" s="140">
        <v>0</v>
      </c>
      <c r="I597" s="140">
        <v>0</v>
      </c>
      <c r="J597" s="140">
        <v>29757361</v>
      </c>
      <c r="K597" s="139" t="s">
        <v>7086</v>
      </c>
      <c r="L597" s="134">
        <v>-14559</v>
      </c>
      <c r="M597" s="141">
        <v>-4.8901783962875087E-4</v>
      </c>
    </row>
    <row r="598" spans="1:13" hidden="1" x14ac:dyDescent="0.25">
      <c r="A598" s="138" t="s">
        <v>5877</v>
      </c>
      <c r="B598" s="139" t="s">
        <v>1760</v>
      </c>
      <c r="C598" s="139" t="s">
        <v>27</v>
      </c>
      <c r="D598" s="139" t="s">
        <v>28</v>
      </c>
      <c r="E598" s="144">
        <v>51589</v>
      </c>
      <c r="F598" s="140">
        <v>1087823</v>
      </c>
      <c r="G598" s="140">
        <v>91</v>
      </c>
      <c r="H598" s="140">
        <v>0</v>
      </c>
      <c r="I598" s="140">
        <v>0</v>
      </c>
      <c r="J598" s="140">
        <v>1087914</v>
      </c>
      <c r="K598" s="139" t="s">
        <v>3975</v>
      </c>
      <c r="L598" s="134">
        <v>-14259</v>
      </c>
      <c r="M598" s="141">
        <v>-1.2937170480496255E-2</v>
      </c>
    </row>
    <row r="599" spans="1:13" hidden="1" x14ac:dyDescent="0.25">
      <c r="A599" s="138" t="s">
        <v>5879</v>
      </c>
      <c r="B599" s="139" t="s">
        <v>1760</v>
      </c>
      <c r="C599" s="139" t="s">
        <v>27</v>
      </c>
      <c r="D599" s="139" t="s">
        <v>28</v>
      </c>
      <c r="E599" s="144">
        <v>33917</v>
      </c>
      <c r="F599" s="140">
        <v>1092634</v>
      </c>
      <c r="G599" s="140">
        <v>92</v>
      </c>
      <c r="H599" s="140">
        <v>0</v>
      </c>
      <c r="I599" s="140">
        <v>0</v>
      </c>
      <c r="J599" s="140">
        <v>1092726</v>
      </c>
      <c r="K599" s="139" t="s">
        <v>3976</v>
      </c>
      <c r="L599" s="134">
        <v>-20508</v>
      </c>
      <c r="M599" s="141">
        <v>-1.8422002921218719E-2</v>
      </c>
    </row>
    <row r="600" spans="1:13" hidden="1" x14ac:dyDescent="0.25">
      <c r="A600" s="138" t="s">
        <v>5881</v>
      </c>
      <c r="B600" s="139" t="s">
        <v>1760</v>
      </c>
      <c r="C600" s="139" t="s">
        <v>27</v>
      </c>
      <c r="D600" s="139" t="s">
        <v>28</v>
      </c>
      <c r="E600" s="144">
        <v>9976</v>
      </c>
      <c r="F600" s="140">
        <v>400660</v>
      </c>
      <c r="G600" s="140">
        <v>34</v>
      </c>
      <c r="H600" s="140">
        <v>0</v>
      </c>
      <c r="I600" s="140">
        <v>0</v>
      </c>
      <c r="J600" s="140">
        <v>400694</v>
      </c>
      <c r="K600" s="139" t="s">
        <v>3977</v>
      </c>
      <c r="L600" s="134">
        <v>-6071</v>
      </c>
      <c r="M600" s="141">
        <v>-1.4925079591410274E-2</v>
      </c>
    </row>
    <row r="601" spans="1:13" hidden="1" x14ac:dyDescent="0.25">
      <c r="A601" s="138" t="s">
        <v>5883</v>
      </c>
      <c r="B601" s="139" t="s">
        <v>1760</v>
      </c>
      <c r="C601" s="139" t="s">
        <v>47</v>
      </c>
      <c r="D601" s="139" t="s">
        <v>48</v>
      </c>
      <c r="E601" s="144">
        <v>89879</v>
      </c>
      <c r="F601" s="140">
        <v>319396</v>
      </c>
      <c r="G601" s="140">
        <v>27</v>
      </c>
      <c r="H601" s="140">
        <v>0</v>
      </c>
      <c r="I601" s="140">
        <v>0</v>
      </c>
      <c r="J601" s="140">
        <v>319423</v>
      </c>
      <c r="K601" s="139" t="s">
        <v>3978</v>
      </c>
      <c r="L601" s="134">
        <v>8899</v>
      </c>
      <c r="M601" s="141">
        <v>2.8658010330924501E-2</v>
      </c>
    </row>
    <row r="602" spans="1:13" hidden="1" x14ac:dyDescent="0.25">
      <c r="A602" s="138" t="s">
        <v>5885</v>
      </c>
      <c r="B602" s="139" t="s">
        <v>1760</v>
      </c>
      <c r="C602" s="139" t="s">
        <v>47</v>
      </c>
      <c r="D602" s="139" t="s">
        <v>48</v>
      </c>
      <c r="E602" s="144">
        <v>99889</v>
      </c>
      <c r="F602" s="140">
        <v>514180</v>
      </c>
      <c r="G602" s="140">
        <v>43</v>
      </c>
      <c r="H602" s="140">
        <v>0</v>
      </c>
      <c r="I602" s="140">
        <v>0</v>
      </c>
      <c r="J602" s="140">
        <v>514223</v>
      </c>
      <c r="K602" s="139" t="s">
        <v>3979</v>
      </c>
      <c r="L602" s="134">
        <v>-797</v>
      </c>
      <c r="M602" s="141">
        <v>-1.5475127179527008E-3</v>
      </c>
    </row>
    <row r="603" spans="1:13" hidden="1" x14ac:dyDescent="0.25">
      <c r="A603" s="138" t="s">
        <v>5887</v>
      </c>
      <c r="B603" s="139" t="s">
        <v>1760</v>
      </c>
      <c r="C603" s="139" t="s">
        <v>27</v>
      </c>
      <c r="D603" s="139" t="s">
        <v>28</v>
      </c>
      <c r="E603" s="144">
        <v>95171</v>
      </c>
      <c r="F603" s="140">
        <v>1743429</v>
      </c>
      <c r="G603" s="140">
        <v>147</v>
      </c>
      <c r="H603" s="140">
        <v>0</v>
      </c>
      <c r="I603" s="140">
        <v>0</v>
      </c>
      <c r="J603" s="140">
        <v>1743576</v>
      </c>
      <c r="K603" s="139" t="s">
        <v>3980</v>
      </c>
      <c r="L603" s="134">
        <v>13855</v>
      </c>
      <c r="M603" s="141">
        <v>8.009962300278485E-3</v>
      </c>
    </row>
    <row r="604" spans="1:13" hidden="1" x14ac:dyDescent="0.25">
      <c r="A604" s="138" t="s">
        <v>5889</v>
      </c>
      <c r="B604" s="139" t="s">
        <v>1760</v>
      </c>
      <c r="C604" s="139" t="s">
        <v>47</v>
      </c>
      <c r="D604" s="139" t="s">
        <v>48</v>
      </c>
      <c r="E604" s="144">
        <v>56145</v>
      </c>
      <c r="F604" s="140">
        <v>922357</v>
      </c>
      <c r="G604" s="140">
        <v>78</v>
      </c>
      <c r="H604" s="140">
        <v>0</v>
      </c>
      <c r="I604" s="140">
        <v>0</v>
      </c>
      <c r="J604" s="140">
        <v>922435</v>
      </c>
      <c r="K604" s="139" t="s">
        <v>3981</v>
      </c>
      <c r="L604" s="134">
        <v>-5537</v>
      </c>
      <c r="M604" s="141">
        <v>-5.9667748595862808E-3</v>
      </c>
    </row>
    <row r="605" spans="1:13" hidden="1" x14ac:dyDescent="0.25">
      <c r="A605" s="138" t="s">
        <v>5891</v>
      </c>
      <c r="B605" s="139" t="s">
        <v>1760</v>
      </c>
      <c r="C605" s="139" t="s">
        <v>27</v>
      </c>
      <c r="D605" s="139" t="s">
        <v>28</v>
      </c>
      <c r="E605" s="144">
        <v>677116</v>
      </c>
      <c r="F605" s="140">
        <v>31289259</v>
      </c>
      <c r="G605" s="140">
        <v>2632</v>
      </c>
      <c r="H605" s="140">
        <v>0</v>
      </c>
      <c r="I605" s="140">
        <v>0</v>
      </c>
      <c r="J605" s="140">
        <v>31291891</v>
      </c>
      <c r="K605" s="139" t="s">
        <v>3982</v>
      </c>
      <c r="L605" s="134">
        <v>-80494</v>
      </c>
      <c r="M605" s="141">
        <v>-2.5657596641122439E-3</v>
      </c>
    </row>
    <row r="606" spans="1:13" hidden="1" x14ac:dyDescent="0.25">
      <c r="A606" s="138" t="s">
        <v>5893</v>
      </c>
      <c r="B606" s="139" t="s">
        <v>1760</v>
      </c>
      <c r="C606" s="139" t="s">
        <v>27</v>
      </c>
      <c r="D606" s="139" t="s">
        <v>28</v>
      </c>
      <c r="E606" s="144">
        <v>48471</v>
      </c>
      <c r="F606" s="140">
        <v>413115</v>
      </c>
      <c r="G606" s="140">
        <v>35</v>
      </c>
      <c r="H606" s="140">
        <v>0</v>
      </c>
      <c r="I606" s="140">
        <v>0</v>
      </c>
      <c r="J606" s="140">
        <v>413150</v>
      </c>
      <c r="K606" s="139" t="s">
        <v>3983</v>
      </c>
      <c r="L606" s="134">
        <v>10646</v>
      </c>
      <c r="M606" s="141">
        <v>2.6449426589549421E-2</v>
      </c>
    </row>
    <row r="607" spans="1:13" hidden="1" x14ac:dyDescent="0.25">
      <c r="A607" s="138" t="s">
        <v>5895</v>
      </c>
      <c r="B607" s="139" t="s">
        <v>1760</v>
      </c>
      <c r="C607" s="139" t="s">
        <v>27</v>
      </c>
      <c r="D607" s="139" t="s">
        <v>28</v>
      </c>
      <c r="E607" s="144">
        <v>81330</v>
      </c>
      <c r="F607" s="140">
        <v>305252</v>
      </c>
      <c r="G607" s="140">
        <v>26</v>
      </c>
      <c r="H607" s="140">
        <v>0</v>
      </c>
      <c r="I607" s="140">
        <v>0</v>
      </c>
      <c r="J607" s="140">
        <v>305278</v>
      </c>
      <c r="K607" s="139" t="s">
        <v>3984</v>
      </c>
      <c r="L607" s="134">
        <v>-2225</v>
      </c>
      <c r="M607" s="141">
        <v>-7.2357017655112306E-3</v>
      </c>
    </row>
    <row r="608" spans="1:13" hidden="1" x14ac:dyDescent="0.25">
      <c r="A608" s="138" t="s">
        <v>5897</v>
      </c>
      <c r="B608" s="139" t="s">
        <v>1760</v>
      </c>
      <c r="C608" s="139" t="s">
        <v>27</v>
      </c>
      <c r="D608" s="139" t="s">
        <v>28</v>
      </c>
      <c r="E608" s="144">
        <v>98310</v>
      </c>
      <c r="F608" s="140">
        <v>3563424</v>
      </c>
      <c r="G608" s="140">
        <v>300</v>
      </c>
      <c r="H608" s="140">
        <v>0</v>
      </c>
      <c r="I608" s="140">
        <v>0</v>
      </c>
      <c r="J608" s="140">
        <v>3563724</v>
      </c>
      <c r="K608" s="139" t="s">
        <v>3985</v>
      </c>
      <c r="L608" s="134">
        <v>-51730</v>
      </c>
      <c r="M608" s="141">
        <v>-1.4308023280063859E-2</v>
      </c>
    </row>
    <row r="609" spans="1:13" hidden="1" x14ac:dyDescent="0.25">
      <c r="A609" s="138" t="s">
        <v>5899</v>
      </c>
      <c r="B609" s="139" t="s">
        <v>1760</v>
      </c>
      <c r="C609" s="139" t="s">
        <v>27</v>
      </c>
      <c r="D609" s="139" t="s">
        <v>28</v>
      </c>
      <c r="E609" s="144">
        <v>195097</v>
      </c>
      <c r="F609" s="140">
        <v>3441014</v>
      </c>
      <c r="G609" s="140">
        <v>289</v>
      </c>
      <c r="H609" s="140">
        <v>0</v>
      </c>
      <c r="I609" s="140">
        <v>0</v>
      </c>
      <c r="J609" s="140">
        <v>3441303</v>
      </c>
      <c r="K609" s="139" t="s">
        <v>3986</v>
      </c>
      <c r="L609" s="134">
        <v>-4585</v>
      </c>
      <c r="M609" s="141">
        <v>-1.3305713940789717E-3</v>
      </c>
    </row>
    <row r="610" spans="1:13" hidden="1" x14ac:dyDescent="0.25">
      <c r="A610" s="138" t="s">
        <v>5901</v>
      </c>
      <c r="B610" s="139" t="s">
        <v>1760</v>
      </c>
      <c r="C610" s="139" t="s">
        <v>47</v>
      </c>
      <c r="D610" s="139" t="s">
        <v>48</v>
      </c>
      <c r="E610" s="144">
        <v>33742</v>
      </c>
      <c r="F610" s="140">
        <v>285623</v>
      </c>
      <c r="G610" s="140">
        <v>24</v>
      </c>
      <c r="H610" s="140">
        <v>0</v>
      </c>
      <c r="I610" s="140">
        <v>0</v>
      </c>
      <c r="J610" s="140">
        <v>285647</v>
      </c>
      <c r="K610" s="139" t="s">
        <v>3987</v>
      </c>
      <c r="L610" s="134">
        <v>-5934</v>
      </c>
      <c r="M610" s="141">
        <v>-2.0351120271897002E-2</v>
      </c>
    </row>
    <row r="611" spans="1:13" hidden="1" x14ac:dyDescent="0.25">
      <c r="A611" s="138" t="s">
        <v>5903</v>
      </c>
      <c r="B611" s="139" t="s">
        <v>1760</v>
      </c>
      <c r="C611" s="139" t="s">
        <v>27</v>
      </c>
      <c r="D611" s="139" t="s">
        <v>28</v>
      </c>
      <c r="E611" s="144">
        <v>33133</v>
      </c>
      <c r="F611" s="140">
        <v>1116780</v>
      </c>
      <c r="G611" s="140">
        <v>94</v>
      </c>
      <c r="H611" s="140">
        <v>0</v>
      </c>
      <c r="I611" s="140">
        <v>0</v>
      </c>
      <c r="J611" s="140">
        <v>1116874</v>
      </c>
      <c r="K611" s="139" t="s">
        <v>3988</v>
      </c>
      <c r="L611" s="134">
        <v>-7827</v>
      </c>
      <c r="M611" s="141">
        <v>-6.959182929507487E-3</v>
      </c>
    </row>
    <row r="612" spans="1:13" hidden="1" x14ac:dyDescent="0.25">
      <c r="A612" s="138" t="s">
        <v>5905</v>
      </c>
      <c r="B612" s="139" t="s">
        <v>1760</v>
      </c>
      <c r="C612" s="139" t="s">
        <v>27</v>
      </c>
      <c r="D612" s="139" t="s">
        <v>28</v>
      </c>
      <c r="E612" s="144">
        <v>76041</v>
      </c>
      <c r="F612" s="140">
        <v>1493138</v>
      </c>
      <c r="G612" s="140">
        <v>126</v>
      </c>
      <c r="H612" s="140">
        <v>0</v>
      </c>
      <c r="I612" s="140">
        <v>0</v>
      </c>
      <c r="J612" s="140">
        <v>1493264</v>
      </c>
      <c r="K612" s="139" t="s">
        <v>3989</v>
      </c>
      <c r="L612" s="134">
        <v>5390</v>
      </c>
      <c r="M612" s="141">
        <v>3.6226185819498158E-3</v>
      </c>
    </row>
    <row r="613" spans="1:13" hidden="1" x14ac:dyDescent="0.25">
      <c r="A613" s="138" t="s">
        <v>5907</v>
      </c>
      <c r="B613" s="139" t="s">
        <v>1760</v>
      </c>
      <c r="C613" s="139" t="s">
        <v>27</v>
      </c>
      <c r="D613" s="139" t="s">
        <v>28</v>
      </c>
      <c r="E613" s="144">
        <v>115056</v>
      </c>
      <c r="F613" s="140">
        <v>1861655</v>
      </c>
      <c r="G613" s="140">
        <v>157</v>
      </c>
      <c r="H613" s="140">
        <v>0</v>
      </c>
      <c r="I613" s="140">
        <v>0</v>
      </c>
      <c r="J613" s="140">
        <v>1861812</v>
      </c>
      <c r="K613" s="139" t="s">
        <v>3990</v>
      </c>
      <c r="L613" s="134">
        <v>9417</v>
      </c>
      <c r="M613" s="141">
        <v>5.0836889540297834E-3</v>
      </c>
    </row>
    <row r="614" spans="1:13" hidden="1" x14ac:dyDescent="0.25">
      <c r="A614" s="138" t="s">
        <v>5909</v>
      </c>
      <c r="B614" s="139" t="s">
        <v>1760</v>
      </c>
      <c r="C614" s="139" t="s">
        <v>47</v>
      </c>
      <c r="D614" s="139" t="s">
        <v>48</v>
      </c>
      <c r="E614" s="144">
        <v>37012</v>
      </c>
      <c r="F614" s="140">
        <v>711620</v>
      </c>
      <c r="G614" s="140">
        <v>60</v>
      </c>
      <c r="H614" s="140">
        <v>0</v>
      </c>
      <c r="I614" s="140">
        <v>0</v>
      </c>
      <c r="J614" s="140">
        <v>711680</v>
      </c>
      <c r="K614" s="139" t="s">
        <v>3991</v>
      </c>
      <c r="L614" s="134">
        <v>13004</v>
      </c>
      <c r="M614" s="141">
        <v>1.8612346781626963E-2</v>
      </c>
    </row>
    <row r="615" spans="1:13" hidden="1" x14ac:dyDescent="0.25">
      <c r="A615" s="138" t="s">
        <v>5911</v>
      </c>
      <c r="B615" s="139" t="s">
        <v>1760</v>
      </c>
      <c r="C615" s="139" t="s">
        <v>27</v>
      </c>
      <c r="D615" s="139" t="s">
        <v>28</v>
      </c>
      <c r="E615" s="144">
        <v>94635</v>
      </c>
      <c r="F615" s="140">
        <v>319321</v>
      </c>
      <c r="G615" s="140">
        <v>27</v>
      </c>
      <c r="H615" s="140">
        <v>0</v>
      </c>
      <c r="I615" s="140">
        <v>0</v>
      </c>
      <c r="J615" s="140">
        <v>319348</v>
      </c>
      <c r="K615" s="139" t="s">
        <v>3992</v>
      </c>
      <c r="L615" s="134">
        <v>3255</v>
      </c>
      <c r="M615" s="141">
        <v>1.0297602287934247E-2</v>
      </c>
    </row>
    <row r="616" spans="1:13" hidden="1" x14ac:dyDescent="0.25">
      <c r="A616" s="138" t="s">
        <v>5913</v>
      </c>
      <c r="B616" s="139" t="s">
        <v>1760</v>
      </c>
      <c r="C616" s="139" t="s">
        <v>27</v>
      </c>
      <c r="D616" s="139" t="s">
        <v>28</v>
      </c>
      <c r="E616" s="144">
        <v>42200</v>
      </c>
      <c r="F616" s="140">
        <v>233810</v>
      </c>
      <c r="G616" s="140">
        <v>20</v>
      </c>
      <c r="H616" s="140">
        <v>0</v>
      </c>
      <c r="I616" s="140">
        <v>0</v>
      </c>
      <c r="J616" s="140">
        <v>233830</v>
      </c>
      <c r="K616" s="139" t="s">
        <v>3993</v>
      </c>
      <c r="L616" s="134">
        <v>-8459</v>
      </c>
      <c r="M616" s="141">
        <v>-3.4912852007313581E-2</v>
      </c>
    </row>
    <row r="617" spans="1:13" hidden="1" x14ac:dyDescent="0.25">
      <c r="A617" s="138" t="s">
        <v>5749</v>
      </c>
      <c r="B617" s="139" t="s">
        <v>1760</v>
      </c>
      <c r="C617" s="139" t="s">
        <v>27</v>
      </c>
      <c r="D617" s="139" t="s">
        <v>28</v>
      </c>
      <c r="E617" s="144">
        <v>20092</v>
      </c>
      <c r="F617" s="140">
        <v>397577</v>
      </c>
      <c r="G617" s="140">
        <v>33</v>
      </c>
      <c r="H617" s="140">
        <v>0</v>
      </c>
      <c r="I617" s="140">
        <v>0</v>
      </c>
      <c r="J617" s="140">
        <v>397610</v>
      </c>
      <c r="K617" s="139" t="s">
        <v>3994</v>
      </c>
      <c r="L617" s="134">
        <v>-14149</v>
      </c>
      <c r="M617" s="141">
        <v>-3.4362333306618677E-2</v>
      </c>
    </row>
    <row r="618" spans="1:13" hidden="1" x14ac:dyDescent="0.25">
      <c r="A618" s="138" t="s">
        <v>5916</v>
      </c>
      <c r="B618" s="139" t="s">
        <v>1760</v>
      </c>
      <c r="C618" s="139" t="s">
        <v>27</v>
      </c>
      <c r="D618" s="139" t="s">
        <v>28</v>
      </c>
      <c r="E618" s="144">
        <v>38401</v>
      </c>
      <c r="F618" s="140">
        <v>871469</v>
      </c>
      <c r="G618" s="140">
        <v>73</v>
      </c>
      <c r="H618" s="140">
        <v>0</v>
      </c>
      <c r="I618" s="140">
        <v>0</v>
      </c>
      <c r="J618" s="140">
        <v>871542</v>
      </c>
      <c r="K618" s="139" t="s">
        <v>3995</v>
      </c>
      <c r="L618" s="134">
        <v>-15120</v>
      </c>
      <c r="M618" s="141">
        <v>-1.7052721330112264E-2</v>
      </c>
    </row>
    <row r="619" spans="1:13" hidden="1" x14ac:dyDescent="0.25">
      <c r="A619" s="138" t="s">
        <v>5918</v>
      </c>
      <c r="B619" s="139" t="s">
        <v>1760</v>
      </c>
      <c r="C619" s="139" t="s">
        <v>47</v>
      </c>
      <c r="D619" s="139" t="s">
        <v>48</v>
      </c>
      <c r="E619" s="144">
        <v>10796</v>
      </c>
      <c r="F619" s="140">
        <v>390261</v>
      </c>
      <c r="G619" s="140">
        <v>33</v>
      </c>
      <c r="H619" s="140">
        <v>0</v>
      </c>
      <c r="I619" s="140">
        <v>0</v>
      </c>
      <c r="J619" s="140">
        <v>390294</v>
      </c>
      <c r="K619" s="139" t="s">
        <v>3996</v>
      </c>
      <c r="L619" s="134">
        <v>1614</v>
      </c>
      <c r="M619" s="141">
        <v>4.1525162087063909E-3</v>
      </c>
    </row>
    <row r="620" spans="1:13" hidden="1" x14ac:dyDescent="0.25">
      <c r="A620" s="138" t="s">
        <v>5920</v>
      </c>
      <c r="B620" s="139" t="s">
        <v>1760</v>
      </c>
      <c r="C620" s="139" t="s">
        <v>27</v>
      </c>
      <c r="D620" s="139" t="s">
        <v>28</v>
      </c>
      <c r="E620" s="144">
        <v>11333</v>
      </c>
      <c r="F620" s="140">
        <v>249312</v>
      </c>
      <c r="G620" s="140">
        <v>21</v>
      </c>
      <c r="H620" s="140">
        <v>0</v>
      </c>
      <c r="I620" s="140">
        <v>0</v>
      </c>
      <c r="J620" s="140">
        <v>249333</v>
      </c>
      <c r="K620" s="139" t="s">
        <v>3997</v>
      </c>
      <c r="L620" s="134">
        <v>3581</v>
      </c>
      <c r="M620" s="141">
        <v>1.4571600638041603E-2</v>
      </c>
    </row>
    <row r="621" spans="1:13" hidden="1" x14ac:dyDescent="0.25">
      <c r="A621" s="138" t="s">
        <v>5922</v>
      </c>
      <c r="B621" s="139" t="s">
        <v>1760</v>
      </c>
      <c r="C621" s="139" t="s">
        <v>47</v>
      </c>
      <c r="D621" s="139" t="s">
        <v>48</v>
      </c>
      <c r="E621" s="144">
        <v>24208</v>
      </c>
      <c r="F621" s="140">
        <v>117411</v>
      </c>
      <c r="G621" s="140">
        <v>10</v>
      </c>
      <c r="H621" s="140">
        <v>0</v>
      </c>
      <c r="I621" s="140">
        <v>0</v>
      </c>
      <c r="J621" s="140">
        <v>117421</v>
      </c>
      <c r="K621" s="139" t="s">
        <v>3998</v>
      </c>
      <c r="L621" s="134">
        <v>2998</v>
      </c>
      <c r="M621" s="141">
        <v>2.6201026017496482E-2</v>
      </c>
    </row>
    <row r="622" spans="1:13" hidden="1" x14ac:dyDescent="0.25">
      <c r="A622" s="138" t="s">
        <v>5924</v>
      </c>
      <c r="B622" s="139" t="s">
        <v>1760</v>
      </c>
      <c r="C622" s="139" t="s">
        <v>27</v>
      </c>
      <c r="D622" s="139" t="s">
        <v>28</v>
      </c>
      <c r="E622" s="144">
        <v>59917</v>
      </c>
      <c r="F622" s="140">
        <v>1361859</v>
      </c>
      <c r="G622" s="140">
        <v>115</v>
      </c>
      <c r="H622" s="140">
        <v>0</v>
      </c>
      <c r="I622" s="140">
        <v>0</v>
      </c>
      <c r="J622" s="140">
        <v>1361974</v>
      </c>
      <c r="K622" s="139" t="s">
        <v>3999</v>
      </c>
      <c r="L622" s="134">
        <v>-9636</v>
      </c>
      <c r="M622" s="141">
        <v>-7.0253206086278172E-3</v>
      </c>
    </row>
    <row r="623" spans="1:13" hidden="1" x14ac:dyDescent="0.25">
      <c r="A623" s="138" t="s">
        <v>5926</v>
      </c>
      <c r="B623" s="139" t="s">
        <v>1760</v>
      </c>
      <c r="C623" s="139" t="s">
        <v>27</v>
      </c>
      <c r="D623" s="139" t="s">
        <v>28</v>
      </c>
      <c r="E623" s="144">
        <v>48177</v>
      </c>
      <c r="F623" s="140">
        <v>216094</v>
      </c>
      <c r="G623" s="140">
        <v>18</v>
      </c>
      <c r="H623" s="140">
        <v>0</v>
      </c>
      <c r="I623" s="140">
        <v>0</v>
      </c>
      <c r="J623" s="140">
        <v>216112</v>
      </c>
      <c r="K623" s="139" t="s">
        <v>4000</v>
      </c>
      <c r="L623" s="134">
        <v>-13765</v>
      </c>
      <c r="M623" s="141">
        <v>-5.9879848788700042E-2</v>
      </c>
    </row>
    <row r="624" spans="1:13" hidden="1" x14ac:dyDescent="0.25">
      <c r="A624" s="138" t="s">
        <v>5928</v>
      </c>
      <c r="B624" s="139" t="s">
        <v>1760</v>
      </c>
      <c r="C624" s="139" t="s">
        <v>47</v>
      </c>
      <c r="D624" s="139" t="s">
        <v>48</v>
      </c>
      <c r="E624" s="144">
        <v>29330</v>
      </c>
      <c r="F624" s="140">
        <v>709393</v>
      </c>
      <c r="G624" s="140">
        <v>60</v>
      </c>
      <c r="H624" s="140">
        <v>0</v>
      </c>
      <c r="I624" s="140">
        <v>0</v>
      </c>
      <c r="J624" s="140">
        <v>709453</v>
      </c>
      <c r="K624" s="139" t="s">
        <v>4001</v>
      </c>
      <c r="L624" s="134">
        <v>736</v>
      </c>
      <c r="M624" s="141">
        <v>1.0384963250493497E-3</v>
      </c>
    </row>
    <row r="625" spans="1:13" hidden="1" x14ac:dyDescent="0.25">
      <c r="A625" s="138" t="s">
        <v>5929</v>
      </c>
      <c r="B625" s="139" t="s">
        <v>1760</v>
      </c>
      <c r="C625" s="139" t="s">
        <v>47</v>
      </c>
      <c r="D625" s="139" t="s">
        <v>48</v>
      </c>
      <c r="E625" s="144">
        <v>47389</v>
      </c>
      <c r="F625" s="140">
        <v>817102</v>
      </c>
      <c r="G625" s="140">
        <v>69</v>
      </c>
      <c r="H625" s="140">
        <v>0</v>
      </c>
      <c r="I625" s="140">
        <v>0</v>
      </c>
      <c r="J625" s="140">
        <v>817171</v>
      </c>
      <c r="K625" s="139" t="s">
        <v>4002</v>
      </c>
      <c r="L625" s="134">
        <v>-982</v>
      </c>
      <c r="M625" s="141">
        <v>-1.2002644982051034E-3</v>
      </c>
    </row>
    <row r="626" spans="1:13" hidden="1" x14ac:dyDescent="0.25">
      <c r="A626" s="138" t="s">
        <v>5103</v>
      </c>
      <c r="B626" s="139" t="s">
        <v>1760</v>
      </c>
      <c r="C626" s="139" t="s">
        <v>47</v>
      </c>
      <c r="D626" s="139" t="s">
        <v>48</v>
      </c>
      <c r="E626" s="144">
        <v>47637</v>
      </c>
      <c r="F626" s="140">
        <v>530135</v>
      </c>
      <c r="G626" s="140">
        <v>45</v>
      </c>
      <c r="H626" s="140">
        <v>0</v>
      </c>
      <c r="I626" s="140">
        <v>0</v>
      </c>
      <c r="J626" s="140">
        <v>530180</v>
      </c>
      <c r="K626" s="139" t="s">
        <v>4003</v>
      </c>
      <c r="L626" s="134">
        <v>-7153</v>
      </c>
      <c r="M626" s="141">
        <v>-1.3312042997545284E-2</v>
      </c>
    </row>
    <row r="627" spans="1:13" hidden="1" x14ac:dyDescent="0.25">
      <c r="A627" s="138" t="s">
        <v>5932</v>
      </c>
      <c r="B627" s="139" t="s">
        <v>1760</v>
      </c>
      <c r="C627" s="139" t="s">
        <v>47</v>
      </c>
      <c r="D627" s="139" t="s">
        <v>48</v>
      </c>
      <c r="E627" s="144">
        <v>59008</v>
      </c>
      <c r="F627" s="140">
        <v>1083354</v>
      </c>
      <c r="G627" s="140">
        <v>91</v>
      </c>
      <c r="H627" s="140">
        <v>0</v>
      </c>
      <c r="I627" s="140">
        <v>0</v>
      </c>
      <c r="J627" s="140">
        <v>1083445</v>
      </c>
      <c r="K627" s="139" t="s">
        <v>4004</v>
      </c>
      <c r="L627" s="134">
        <v>-2129</v>
      </c>
      <c r="M627" s="141">
        <v>-1.9611744570153669E-3</v>
      </c>
    </row>
    <row r="628" spans="1:13" hidden="1" x14ac:dyDescent="0.25">
      <c r="A628" s="138" t="s">
        <v>5934</v>
      </c>
      <c r="B628" s="139" t="s">
        <v>1760</v>
      </c>
      <c r="C628" s="139" t="s">
        <v>27</v>
      </c>
      <c r="D628" s="139" t="s">
        <v>28</v>
      </c>
      <c r="E628" s="144">
        <v>49347</v>
      </c>
      <c r="F628" s="140">
        <v>1935474</v>
      </c>
      <c r="G628" s="140">
        <v>163</v>
      </c>
      <c r="H628" s="140">
        <v>0</v>
      </c>
      <c r="I628" s="140">
        <v>0</v>
      </c>
      <c r="J628" s="140">
        <v>1935637</v>
      </c>
      <c r="K628" s="139" t="s">
        <v>4005</v>
      </c>
      <c r="L628" s="134">
        <v>-51737</v>
      </c>
      <c r="M628" s="141">
        <v>-2.6032845352711668E-2</v>
      </c>
    </row>
    <row r="629" spans="1:13" hidden="1" x14ac:dyDescent="0.25">
      <c r="A629" s="138" t="s">
        <v>5936</v>
      </c>
      <c r="B629" s="139" t="s">
        <v>1760</v>
      </c>
      <c r="C629" s="139" t="s">
        <v>47</v>
      </c>
      <c r="D629" s="139" t="s">
        <v>48</v>
      </c>
      <c r="E629" s="144">
        <v>59903</v>
      </c>
      <c r="F629" s="140">
        <v>781738</v>
      </c>
      <c r="G629" s="140">
        <v>66</v>
      </c>
      <c r="H629" s="140">
        <v>0</v>
      </c>
      <c r="I629" s="140">
        <v>0</v>
      </c>
      <c r="J629" s="140">
        <v>781804</v>
      </c>
      <c r="K629" s="139" t="s">
        <v>4006</v>
      </c>
      <c r="L629" s="134">
        <v>-25184</v>
      </c>
      <c r="M629" s="141">
        <v>-3.1207403331895891E-2</v>
      </c>
    </row>
    <row r="630" spans="1:13" hidden="1" x14ac:dyDescent="0.25">
      <c r="A630" s="138" t="s">
        <v>5938</v>
      </c>
      <c r="B630" s="139" t="s">
        <v>1760</v>
      </c>
      <c r="C630" s="139" t="s">
        <v>27</v>
      </c>
      <c r="D630" s="139" t="s">
        <v>28</v>
      </c>
      <c r="E630" s="144">
        <v>73156</v>
      </c>
      <c r="F630" s="140">
        <v>428704</v>
      </c>
      <c r="G630" s="140">
        <v>36</v>
      </c>
      <c r="H630" s="140">
        <v>0</v>
      </c>
      <c r="I630" s="140">
        <v>0</v>
      </c>
      <c r="J630" s="140">
        <v>428740</v>
      </c>
      <c r="K630" s="139" t="s">
        <v>4007</v>
      </c>
      <c r="L630" s="134">
        <v>-22378</v>
      </c>
      <c r="M630" s="141">
        <v>-4.9605646416236993E-2</v>
      </c>
    </row>
    <row r="631" spans="1:13" hidden="1" x14ac:dyDescent="0.25">
      <c r="A631" s="138" t="s">
        <v>5940</v>
      </c>
      <c r="B631" s="139" t="s">
        <v>1760</v>
      </c>
      <c r="C631" s="139" t="s">
        <v>47</v>
      </c>
      <c r="D631" s="139" t="s">
        <v>48</v>
      </c>
      <c r="E631" s="144">
        <v>132052</v>
      </c>
      <c r="F631" s="140">
        <v>716865</v>
      </c>
      <c r="G631" s="140">
        <v>60</v>
      </c>
      <c r="H631" s="140">
        <v>0</v>
      </c>
      <c r="I631" s="140">
        <v>0</v>
      </c>
      <c r="J631" s="140">
        <v>716925</v>
      </c>
      <c r="K631" s="139" t="s">
        <v>4008</v>
      </c>
      <c r="L631" s="134">
        <v>-19912</v>
      </c>
      <c r="M631" s="141">
        <v>-2.7023615806480945E-2</v>
      </c>
    </row>
    <row r="632" spans="1:13" hidden="1" x14ac:dyDescent="0.25">
      <c r="A632" s="138" t="s">
        <v>5942</v>
      </c>
      <c r="B632" s="139" t="s">
        <v>1760</v>
      </c>
      <c r="C632" s="139" t="s">
        <v>27</v>
      </c>
      <c r="D632" s="139" t="s">
        <v>28</v>
      </c>
      <c r="E632" s="144">
        <v>61568</v>
      </c>
      <c r="F632" s="140">
        <v>421742</v>
      </c>
      <c r="G632" s="140">
        <v>35</v>
      </c>
      <c r="H632" s="140">
        <v>0</v>
      </c>
      <c r="I632" s="140">
        <v>0</v>
      </c>
      <c r="J632" s="140">
        <v>421777</v>
      </c>
      <c r="K632" s="139" t="s">
        <v>4009</v>
      </c>
      <c r="L632" s="134">
        <v>-18374</v>
      </c>
      <c r="M632" s="141">
        <v>-4.1744764864785039E-2</v>
      </c>
    </row>
    <row r="633" spans="1:13" hidden="1" x14ac:dyDescent="0.25">
      <c r="A633" s="138" t="s">
        <v>5944</v>
      </c>
      <c r="B633" s="139" t="s">
        <v>1760</v>
      </c>
      <c r="C633" s="139" t="s">
        <v>27</v>
      </c>
      <c r="D633" s="139" t="s">
        <v>28</v>
      </c>
      <c r="E633" s="144">
        <v>135358</v>
      </c>
      <c r="F633" s="140">
        <v>952283</v>
      </c>
      <c r="G633" s="140">
        <v>80</v>
      </c>
      <c r="H633" s="140">
        <v>0</v>
      </c>
      <c r="I633" s="140">
        <v>0</v>
      </c>
      <c r="J633" s="140">
        <v>952363</v>
      </c>
      <c r="K633" s="139" t="s">
        <v>4010</v>
      </c>
      <c r="L633" s="134">
        <v>23099</v>
      </c>
      <c r="M633" s="141">
        <v>2.4857306427452264E-2</v>
      </c>
    </row>
    <row r="634" spans="1:13" hidden="1" x14ac:dyDescent="0.25">
      <c r="A634" s="138" t="s">
        <v>5946</v>
      </c>
      <c r="B634" s="139" t="s">
        <v>1760</v>
      </c>
      <c r="C634" s="139" t="s">
        <v>47</v>
      </c>
      <c r="D634" s="139" t="s">
        <v>48</v>
      </c>
      <c r="E634" s="144">
        <v>73040</v>
      </c>
      <c r="F634" s="140">
        <v>368225</v>
      </c>
      <c r="G634" s="140">
        <v>31</v>
      </c>
      <c r="H634" s="140">
        <v>0</v>
      </c>
      <c r="I634" s="140">
        <v>0</v>
      </c>
      <c r="J634" s="140">
        <v>368256</v>
      </c>
      <c r="K634" s="139" t="s">
        <v>4011</v>
      </c>
      <c r="L634" s="134">
        <v>-22240</v>
      </c>
      <c r="M634" s="141">
        <v>-5.6953208227485043E-2</v>
      </c>
    </row>
    <row r="635" spans="1:13" hidden="1" x14ac:dyDescent="0.25">
      <c r="A635" s="138" t="s">
        <v>5948</v>
      </c>
      <c r="B635" s="139" t="s">
        <v>1760</v>
      </c>
      <c r="C635" s="139" t="s">
        <v>47</v>
      </c>
      <c r="D635" s="139" t="s">
        <v>48</v>
      </c>
      <c r="E635" s="144">
        <v>82000</v>
      </c>
      <c r="F635" s="140">
        <v>993362</v>
      </c>
      <c r="G635" s="140">
        <v>84</v>
      </c>
      <c r="H635" s="140">
        <v>0</v>
      </c>
      <c r="I635" s="140">
        <v>0</v>
      </c>
      <c r="J635" s="140">
        <v>993446</v>
      </c>
      <c r="K635" s="139" t="s">
        <v>4012</v>
      </c>
      <c r="L635" s="134">
        <v>4092</v>
      </c>
      <c r="M635" s="141">
        <v>4.1360321987883005E-3</v>
      </c>
    </row>
    <row r="636" spans="1:13" hidden="1" x14ac:dyDescent="0.25">
      <c r="A636" s="138" t="s">
        <v>5950</v>
      </c>
      <c r="B636" s="139" t="s">
        <v>1760</v>
      </c>
      <c r="C636" s="139" t="s">
        <v>27</v>
      </c>
      <c r="D636" s="139" t="s">
        <v>28</v>
      </c>
      <c r="E636" s="144">
        <v>75275</v>
      </c>
      <c r="F636" s="140">
        <v>479386</v>
      </c>
      <c r="G636" s="140">
        <v>40</v>
      </c>
      <c r="H636" s="140">
        <v>0</v>
      </c>
      <c r="I636" s="140">
        <v>0</v>
      </c>
      <c r="J636" s="140">
        <v>479426</v>
      </c>
      <c r="K636" s="139" t="s">
        <v>4013</v>
      </c>
      <c r="L636" s="134">
        <v>8548</v>
      </c>
      <c r="M636" s="141">
        <v>1.81533220919219E-2</v>
      </c>
    </row>
    <row r="637" spans="1:13" hidden="1" x14ac:dyDescent="0.25">
      <c r="A637" s="138" t="s">
        <v>5952</v>
      </c>
      <c r="B637" s="139" t="s">
        <v>1760</v>
      </c>
      <c r="C637" s="139" t="s">
        <v>99</v>
      </c>
      <c r="D637" s="139" t="s">
        <v>100</v>
      </c>
      <c r="E637" s="144">
        <v>305289</v>
      </c>
      <c r="F637" s="140">
        <v>1687604</v>
      </c>
      <c r="G637" s="140">
        <v>142</v>
      </c>
      <c r="H637" s="140">
        <v>0</v>
      </c>
      <c r="I637" s="140">
        <v>0</v>
      </c>
      <c r="J637" s="140">
        <v>1687746</v>
      </c>
      <c r="K637" s="139" t="s">
        <v>4014</v>
      </c>
      <c r="L637" s="134">
        <v>-28396</v>
      </c>
      <c r="M637" s="141">
        <v>-1.6546416322192451E-2</v>
      </c>
    </row>
    <row r="638" spans="1:13" hidden="1" x14ac:dyDescent="0.25">
      <c r="A638" s="138" t="s">
        <v>5954</v>
      </c>
      <c r="B638" s="139" t="s">
        <v>1760</v>
      </c>
      <c r="C638" s="139" t="s">
        <v>99</v>
      </c>
      <c r="D638" s="139" t="s">
        <v>100</v>
      </c>
      <c r="E638" s="144">
        <v>362235</v>
      </c>
      <c r="F638" s="140">
        <v>1515355</v>
      </c>
      <c r="G638" s="140">
        <v>127</v>
      </c>
      <c r="H638" s="140">
        <v>0</v>
      </c>
      <c r="I638" s="140">
        <v>0</v>
      </c>
      <c r="J638" s="140">
        <v>1515482</v>
      </c>
      <c r="K638" s="139" t="s">
        <v>4015</v>
      </c>
      <c r="L638" s="134">
        <v>17796</v>
      </c>
      <c r="M638" s="141">
        <v>1.1882330475146325E-2</v>
      </c>
    </row>
    <row r="639" spans="1:13" hidden="1" x14ac:dyDescent="0.25">
      <c r="A639" s="138" t="s">
        <v>5956</v>
      </c>
      <c r="B639" s="139" t="s">
        <v>1760</v>
      </c>
      <c r="C639" s="139" t="s">
        <v>99</v>
      </c>
      <c r="D639" s="139" t="s">
        <v>100</v>
      </c>
      <c r="E639" s="144">
        <v>390282</v>
      </c>
      <c r="F639" s="140">
        <v>1715427</v>
      </c>
      <c r="G639" s="140">
        <v>144</v>
      </c>
      <c r="H639" s="140">
        <v>0</v>
      </c>
      <c r="I639" s="140">
        <v>0</v>
      </c>
      <c r="J639" s="140">
        <v>1715571</v>
      </c>
      <c r="K639" s="139" t="s">
        <v>4016</v>
      </c>
      <c r="L639" s="134">
        <v>-9235</v>
      </c>
      <c r="M639" s="141">
        <v>-5.3542253447634112E-3</v>
      </c>
    </row>
    <row r="640" spans="1:13" hidden="1" x14ac:dyDescent="0.25">
      <c r="A640" s="138" t="s">
        <v>5958</v>
      </c>
      <c r="B640" s="139" t="s">
        <v>1760</v>
      </c>
      <c r="C640" s="139" t="s">
        <v>99</v>
      </c>
      <c r="D640" s="139" t="s">
        <v>100</v>
      </c>
      <c r="E640" s="144">
        <v>894251</v>
      </c>
      <c r="F640" s="140">
        <v>3636806</v>
      </c>
      <c r="G640" s="140">
        <v>306</v>
      </c>
      <c r="H640" s="140">
        <v>0</v>
      </c>
      <c r="I640" s="140">
        <v>0</v>
      </c>
      <c r="J640" s="140">
        <v>3637112</v>
      </c>
      <c r="K640" s="139" t="s">
        <v>4017</v>
      </c>
      <c r="L640" s="134">
        <v>-13695</v>
      </c>
      <c r="M640" s="141">
        <v>-3.7512254139975081E-3</v>
      </c>
    </row>
    <row r="641" spans="1:13" hidden="1" x14ac:dyDescent="0.25">
      <c r="A641" s="138" t="s">
        <v>5960</v>
      </c>
      <c r="B641" s="139" t="s">
        <v>1760</v>
      </c>
      <c r="C641" s="139" t="s">
        <v>99</v>
      </c>
      <c r="D641" s="139" t="s">
        <v>100</v>
      </c>
      <c r="E641" s="144">
        <v>327432</v>
      </c>
      <c r="F641" s="140">
        <v>1846706</v>
      </c>
      <c r="G641" s="140">
        <v>155</v>
      </c>
      <c r="H641" s="140">
        <v>0</v>
      </c>
      <c r="I641" s="140">
        <v>0</v>
      </c>
      <c r="J641" s="140">
        <v>1846861</v>
      </c>
      <c r="K641" s="139" t="s">
        <v>4018</v>
      </c>
      <c r="L641" s="134">
        <v>-11328</v>
      </c>
      <c r="M641" s="141">
        <v>-6.096258238532248E-3</v>
      </c>
    </row>
    <row r="642" spans="1:13" hidden="1" x14ac:dyDescent="0.25">
      <c r="A642" s="138" t="s">
        <v>5962</v>
      </c>
      <c r="B642" s="139" t="s">
        <v>1760</v>
      </c>
      <c r="C642" s="139" t="s">
        <v>99</v>
      </c>
      <c r="D642" s="139" t="s">
        <v>100</v>
      </c>
      <c r="E642" s="144">
        <v>518494</v>
      </c>
      <c r="F642" s="140">
        <v>4930934</v>
      </c>
      <c r="G642" s="140">
        <v>415</v>
      </c>
      <c r="H642" s="140">
        <v>0</v>
      </c>
      <c r="I642" s="140">
        <v>0</v>
      </c>
      <c r="J642" s="140">
        <v>4931349</v>
      </c>
      <c r="K642" s="139" t="s">
        <v>4019</v>
      </c>
      <c r="L642" s="134">
        <v>-38217</v>
      </c>
      <c r="M642" s="141">
        <v>-7.6902087626967829E-3</v>
      </c>
    </row>
    <row r="643" spans="1:13" x14ac:dyDescent="0.25">
      <c r="A643" s="138" t="s">
        <v>5876</v>
      </c>
      <c r="B643" s="139" t="s">
        <v>1760</v>
      </c>
      <c r="C643" s="139" t="s">
        <v>19</v>
      </c>
      <c r="D643" s="139" t="s">
        <v>20</v>
      </c>
      <c r="E643" s="144">
        <v>4010963</v>
      </c>
      <c r="F643" s="140">
        <v>30849434</v>
      </c>
      <c r="G643" s="140">
        <v>117832</v>
      </c>
      <c r="H643" s="140">
        <v>0</v>
      </c>
      <c r="I643" s="140">
        <v>0</v>
      </c>
      <c r="J643" s="140">
        <v>30967266</v>
      </c>
      <c r="K643" s="139" t="s">
        <v>7087</v>
      </c>
      <c r="L643" s="134">
        <v>200860.03000000119</v>
      </c>
      <c r="M643" s="141">
        <v>6.5285503349288738E-3</v>
      </c>
    </row>
    <row r="644" spans="1:13" hidden="1" x14ac:dyDescent="0.25">
      <c r="A644" s="138" t="s">
        <v>5561</v>
      </c>
      <c r="B644" s="139" t="s">
        <v>1887</v>
      </c>
      <c r="C644" s="139" t="s">
        <v>27</v>
      </c>
      <c r="D644" s="139" t="s">
        <v>28</v>
      </c>
      <c r="E644" s="144">
        <v>86435</v>
      </c>
      <c r="F644" s="140">
        <v>405233</v>
      </c>
      <c r="G644" s="140">
        <v>34</v>
      </c>
      <c r="H644" s="140">
        <v>0</v>
      </c>
      <c r="I644" s="140">
        <v>0</v>
      </c>
      <c r="J644" s="140">
        <v>405267</v>
      </c>
      <c r="K644" s="139" t="s">
        <v>4021</v>
      </c>
      <c r="L644" s="134">
        <v>-21558</v>
      </c>
      <c r="M644" s="141">
        <v>-5.0507819363907927E-2</v>
      </c>
    </row>
    <row r="645" spans="1:13" hidden="1" x14ac:dyDescent="0.25">
      <c r="A645" s="138" t="s">
        <v>5966</v>
      </c>
      <c r="B645" s="139" t="s">
        <v>1887</v>
      </c>
      <c r="C645" s="139" t="s">
        <v>47</v>
      </c>
      <c r="D645" s="139" t="s">
        <v>48</v>
      </c>
      <c r="E645" s="144">
        <v>62240</v>
      </c>
      <c r="F645" s="140">
        <v>288322</v>
      </c>
      <c r="G645" s="140">
        <v>24</v>
      </c>
      <c r="H645" s="140">
        <v>0</v>
      </c>
      <c r="I645" s="140">
        <v>0</v>
      </c>
      <c r="J645" s="140">
        <v>288346</v>
      </c>
      <c r="K645" s="139" t="s">
        <v>4022</v>
      </c>
      <c r="L645" s="134">
        <v>17730</v>
      </c>
      <c r="M645" s="141">
        <v>6.5517190410027487E-2</v>
      </c>
    </row>
    <row r="646" spans="1:13" hidden="1" x14ac:dyDescent="0.25">
      <c r="A646" s="138" t="s">
        <v>5968</v>
      </c>
      <c r="B646" s="139" t="s">
        <v>1887</v>
      </c>
      <c r="C646" s="139" t="s">
        <v>27</v>
      </c>
      <c r="D646" s="139" t="s">
        <v>28</v>
      </c>
      <c r="E646" s="144">
        <v>86110</v>
      </c>
      <c r="F646" s="140">
        <v>2197510</v>
      </c>
      <c r="G646" s="140">
        <v>185</v>
      </c>
      <c r="H646" s="140">
        <v>0</v>
      </c>
      <c r="I646" s="140">
        <v>0</v>
      </c>
      <c r="J646" s="140">
        <v>2197695</v>
      </c>
      <c r="K646" s="139" t="s">
        <v>4023</v>
      </c>
      <c r="L646" s="134">
        <v>7402</v>
      </c>
      <c r="M646" s="141">
        <v>3.379456538463119E-3</v>
      </c>
    </row>
    <row r="647" spans="1:13" hidden="1" x14ac:dyDescent="0.25">
      <c r="A647" s="138" t="s">
        <v>5970</v>
      </c>
      <c r="B647" s="139" t="s">
        <v>1887</v>
      </c>
      <c r="C647" s="139" t="s">
        <v>27</v>
      </c>
      <c r="D647" s="139" t="s">
        <v>28</v>
      </c>
      <c r="E647" s="144">
        <v>63496</v>
      </c>
      <c r="F647" s="140">
        <v>219707</v>
      </c>
      <c r="G647" s="140">
        <v>18</v>
      </c>
      <c r="H647" s="140">
        <v>0</v>
      </c>
      <c r="I647" s="140">
        <v>0</v>
      </c>
      <c r="J647" s="140">
        <v>219725</v>
      </c>
      <c r="K647" s="139" t="s">
        <v>4024</v>
      </c>
      <c r="L647" s="134">
        <v>9089</v>
      </c>
      <c r="M647" s="141">
        <v>4.315026871000209E-2</v>
      </c>
    </row>
    <row r="648" spans="1:13" hidden="1" x14ac:dyDescent="0.25">
      <c r="A648" s="138" t="s">
        <v>5971</v>
      </c>
      <c r="B648" s="139" t="s">
        <v>1887</v>
      </c>
      <c r="C648" s="139" t="s">
        <v>27</v>
      </c>
      <c r="D648" s="139" t="s">
        <v>28</v>
      </c>
      <c r="E648" s="144">
        <v>41044</v>
      </c>
      <c r="F648" s="140">
        <v>350026</v>
      </c>
      <c r="G648" s="140">
        <v>29</v>
      </c>
      <c r="H648" s="140">
        <v>0</v>
      </c>
      <c r="I648" s="140">
        <v>0</v>
      </c>
      <c r="J648" s="140">
        <v>350055</v>
      </c>
      <c r="K648" s="139" t="s">
        <v>4025</v>
      </c>
      <c r="L648" s="134">
        <v>-5166</v>
      </c>
      <c r="M648" s="141">
        <v>-1.4543059109681015E-2</v>
      </c>
    </row>
    <row r="649" spans="1:13" hidden="1" x14ac:dyDescent="0.25">
      <c r="A649" s="138" t="s">
        <v>5973</v>
      </c>
      <c r="B649" s="139" t="s">
        <v>1887</v>
      </c>
      <c r="C649" s="139" t="s">
        <v>27</v>
      </c>
      <c r="D649" s="139" t="s">
        <v>28</v>
      </c>
      <c r="E649" s="144">
        <v>410939</v>
      </c>
      <c r="F649" s="140">
        <v>10242283</v>
      </c>
      <c r="G649" s="140">
        <v>861</v>
      </c>
      <c r="H649" s="140">
        <v>0</v>
      </c>
      <c r="I649" s="140">
        <v>0</v>
      </c>
      <c r="J649" s="140">
        <v>10243144</v>
      </c>
      <c r="K649" s="139" t="s">
        <v>4026</v>
      </c>
      <c r="L649" s="134">
        <v>-5477</v>
      </c>
      <c r="M649" s="141">
        <v>-5.3441336156347281E-4</v>
      </c>
    </row>
    <row r="650" spans="1:13" hidden="1" x14ac:dyDescent="0.25">
      <c r="A650" s="138" t="s">
        <v>7088</v>
      </c>
      <c r="B650" s="139" t="s">
        <v>1887</v>
      </c>
      <c r="C650" s="139" t="s">
        <v>47</v>
      </c>
      <c r="D650" s="139" t="s">
        <v>48</v>
      </c>
      <c r="E650" s="144">
        <v>51669</v>
      </c>
      <c r="F650" s="140">
        <v>157373</v>
      </c>
      <c r="G650" s="140">
        <v>13</v>
      </c>
      <c r="H650" s="140">
        <v>0</v>
      </c>
      <c r="I650" s="140">
        <v>0</v>
      </c>
      <c r="J650" s="140">
        <v>157386</v>
      </c>
      <c r="K650" s="139" t="s">
        <v>4027</v>
      </c>
      <c r="L650" s="134">
        <v>-2359</v>
      </c>
      <c r="M650" s="141">
        <v>-1.4767285361044165E-2</v>
      </c>
    </row>
    <row r="651" spans="1:13" hidden="1" x14ac:dyDescent="0.25">
      <c r="A651" s="138" t="s">
        <v>5975</v>
      </c>
      <c r="B651" s="139" t="s">
        <v>1887</v>
      </c>
      <c r="C651" s="139" t="s">
        <v>47</v>
      </c>
      <c r="D651" s="139" t="s">
        <v>48</v>
      </c>
      <c r="E651" s="144">
        <v>42005</v>
      </c>
      <c r="F651" s="140">
        <v>222273</v>
      </c>
      <c r="G651" s="140">
        <v>19</v>
      </c>
      <c r="H651" s="140">
        <v>0</v>
      </c>
      <c r="I651" s="140">
        <v>0</v>
      </c>
      <c r="J651" s="140">
        <v>222292</v>
      </c>
      <c r="K651" s="139" t="s">
        <v>4028</v>
      </c>
      <c r="L651" s="134">
        <v>13715</v>
      </c>
      <c r="M651" s="141">
        <v>6.5755092843410343E-2</v>
      </c>
    </row>
    <row r="652" spans="1:13" hidden="1" x14ac:dyDescent="0.25">
      <c r="A652" s="138" t="s">
        <v>5977</v>
      </c>
      <c r="B652" s="139" t="s">
        <v>1887</v>
      </c>
      <c r="C652" s="139" t="s">
        <v>27</v>
      </c>
      <c r="D652" s="139" t="s">
        <v>28</v>
      </c>
      <c r="E652" s="144">
        <v>13529</v>
      </c>
      <c r="F652" s="140">
        <v>71383</v>
      </c>
      <c r="G652" s="140">
        <v>6</v>
      </c>
      <c r="H652" s="140">
        <v>0</v>
      </c>
      <c r="I652" s="140">
        <v>0</v>
      </c>
      <c r="J652" s="140">
        <v>71389</v>
      </c>
      <c r="K652" s="139" t="s">
        <v>4029</v>
      </c>
      <c r="L652" s="134">
        <v>3562</v>
      </c>
      <c r="M652" s="141">
        <v>5.2515959721055036E-2</v>
      </c>
    </row>
    <row r="653" spans="1:13" hidden="1" x14ac:dyDescent="0.25">
      <c r="A653" s="138" t="s">
        <v>5978</v>
      </c>
      <c r="B653" s="139" t="s">
        <v>1887</v>
      </c>
      <c r="C653" s="139" t="s">
        <v>27</v>
      </c>
      <c r="D653" s="139" t="s">
        <v>28</v>
      </c>
      <c r="E653" s="144">
        <v>75907</v>
      </c>
      <c r="F653" s="140">
        <v>247807</v>
      </c>
      <c r="G653" s="140">
        <v>21</v>
      </c>
      <c r="H653" s="140">
        <v>0</v>
      </c>
      <c r="I653" s="140">
        <v>0</v>
      </c>
      <c r="J653" s="140">
        <v>247828</v>
      </c>
      <c r="K653" s="139" t="s">
        <v>4030</v>
      </c>
      <c r="L653" s="134">
        <v>15538</v>
      </c>
      <c r="M653" s="141">
        <v>6.6890524775065657E-2</v>
      </c>
    </row>
    <row r="654" spans="1:13" hidden="1" x14ac:dyDescent="0.25">
      <c r="A654" s="138" t="s">
        <v>5980</v>
      </c>
      <c r="B654" s="139" t="s">
        <v>1887</v>
      </c>
      <c r="C654" s="139" t="s">
        <v>27</v>
      </c>
      <c r="D654" s="139" t="s">
        <v>28</v>
      </c>
      <c r="E654" s="144">
        <v>112225</v>
      </c>
      <c r="F654" s="140">
        <v>524804</v>
      </c>
      <c r="G654" s="140">
        <v>44</v>
      </c>
      <c r="H654" s="140">
        <v>0</v>
      </c>
      <c r="I654" s="140">
        <v>0</v>
      </c>
      <c r="J654" s="140">
        <v>524848</v>
      </c>
      <c r="K654" s="139" t="s">
        <v>4031</v>
      </c>
      <c r="L654" s="134">
        <v>-14412</v>
      </c>
      <c r="M654" s="141">
        <v>-2.6725512739680303E-2</v>
      </c>
    </row>
    <row r="655" spans="1:13" hidden="1" x14ac:dyDescent="0.25">
      <c r="A655" s="138" t="s">
        <v>5982</v>
      </c>
      <c r="B655" s="139" t="s">
        <v>1887</v>
      </c>
      <c r="C655" s="139" t="s">
        <v>27</v>
      </c>
      <c r="D655" s="139" t="s">
        <v>28</v>
      </c>
      <c r="E655" s="144">
        <v>67109</v>
      </c>
      <c r="F655" s="140">
        <v>503349</v>
      </c>
      <c r="G655" s="140">
        <v>42</v>
      </c>
      <c r="H655" s="140">
        <v>0</v>
      </c>
      <c r="I655" s="140">
        <v>0</v>
      </c>
      <c r="J655" s="140">
        <v>503391</v>
      </c>
      <c r="K655" s="139" t="s">
        <v>4032</v>
      </c>
      <c r="L655" s="134">
        <v>-24126</v>
      </c>
      <c r="M655" s="141">
        <v>-4.573501896621341E-2</v>
      </c>
    </row>
    <row r="656" spans="1:13" hidden="1" x14ac:dyDescent="0.25">
      <c r="A656" s="138" t="s">
        <v>5984</v>
      </c>
      <c r="B656" s="139" t="s">
        <v>1887</v>
      </c>
      <c r="C656" s="139" t="s">
        <v>27</v>
      </c>
      <c r="D656" s="139" t="s">
        <v>28</v>
      </c>
      <c r="E656" s="144">
        <v>300851</v>
      </c>
      <c r="F656" s="140">
        <v>6292572</v>
      </c>
      <c r="G656" s="140">
        <v>529</v>
      </c>
      <c r="H656" s="140">
        <v>0</v>
      </c>
      <c r="I656" s="140">
        <v>0</v>
      </c>
      <c r="J656" s="140">
        <v>6293101</v>
      </c>
      <c r="K656" s="139" t="s">
        <v>4033</v>
      </c>
      <c r="L656" s="134">
        <v>-54072</v>
      </c>
      <c r="M656" s="141">
        <v>-8.5190682529056629E-3</v>
      </c>
    </row>
    <row r="657" spans="1:13" hidden="1" x14ac:dyDescent="0.25">
      <c r="A657" s="138" t="s">
        <v>5986</v>
      </c>
      <c r="B657" s="139" t="s">
        <v>1887</v>
      </c>
      <c r="C657" s="139" t="s">
        <v>47</v>
      </c>
      <c r="D657" s="139" t="s">
        <v>48</v>
      </c>
      <c r="E657" s="144">
        <v>67855</v>
      </c>
      <c r="F657" s="140">
        <v>191162</v>
      </c>
      <c r="G657" s="140">
        <v>16</v>
      </c>
      <c r="H657" s="140">
        <v>0</v>
      </c>
      <c r="I657" s="140">
        <v>0</v>
      </c>
      <c r="J657" s="140">
        <v>191178</v>
      </c>
      <c r="K657" s="139" t="s">
        <v>4034</v>
      </c>
      <c r="L657" s="134">
        <v>12643</v>
      </c>
      <c r="M657" s="141">
        <v>7.0815246310247285E-2</v>
      </c>
    </row>
    <row r="658" spans="1:13" hidden="1" x14ac:dyDescent="0.25">
      <c r="A658" s="138" t="s">
        <v>5987</v>
      </c>
      <c r="B658" s="139" t="s">
        <v>1887</v>
      </c>
      <c r="C658" s="139" t="s">
        <v>99</v>
      </c>
      <c r="D658" s="139" t="s">
        <v>100</v>
      </c>
      <c r="E658" s="144">
        <v>282099</v>
      </c>
      <c r="F658" s="140">
        <v>1162891</v>
      </c>
      <c r="G658" s="140">
        <v>98</v>
      </c>
      <c r="H658" s="140">
        <v>0</v>
      </c>
      <c r="I658" s="140">
        <v>0</v>
      </c>
      <c r="J658" s="140">
        <v>1162989</v>
      </c>
      <c r="K658" s="139" t="s">
        <v>4035</v>
      </c>
      <c r="L658" s="134">
        <v>29495</v>
      </c>
      <c r="M658" s="141">
        <v>2.6021311096485734E-2</v>
      </c>
    </row>
    <row r="659" spans="1:13" hidden="1" x14ac:dyDescent="0.25">
      <c r="A659" s="138" t="s">
        <v>5989</v>
      </c>
      <c r="B659" s="139" t="s">
        <v>1887</v>
      </c>
      <c r="C659" s="139" t="s">
        <v>99</v>
      </c>
      <c r="D659" s="139" t="s">
        <v>100</v>
      </c>
      <c r="E659" s="144">
        <v>433878</v>
      </c>
      <c r="F659" s="140">
        <v>1780216</v>
      </c>
      <c r="G659" s="140">
        <v>150</v>
      </c>
      <c r="H659" s="140">
        <v>0</v>
      </c>
      <c r="I659" s="140">
        <v>0</v>
      </c>
      <c r="J659" s="140">
        <v>1780366</v>
      </c>
      <c r="K659" s="139" t="s">
        <v>4036</v>
      </c>
      <c r="L659" s="134">
        <v>7972</v>
      </c>
      <c r="M659" s="141">
        <v>4.4978712408189148E-3</v>
      </c>
    </row>
    <row r="660" spans="1:13" hidden="1" x14ac:dyDescent="0.25">
      <c r="A660" s="138" t="s">
        <v>5991</v>
      </c>
      <c r="B660" s="139" t="s">
        <v>1887</v>
      </c>
      <c r="C660" s="139" t="s">
        <v>99</v>
      </c>
      <c r="D660" s="139" t="s">
        <v>100</v>
      </c>
      <c r="E660" s="144">
        <v>540829</v>
      </c>
      <c r="F660" s="140">
        <v>2552577</v>
      </c>
      <c r="G660" s="140">
        <v>215</v>
      </c>
      <c r="H660" s="140">
        <v>0</v>
      </c>
      <c r="I660" s="140">
        <v>0</v>
      </c>
      <c r="J660" s="140">
        <v>2552792</v>
      </c>
      <c r="K660" s="139" t="s">
        <v>4037</v>
      </c>
      <c r="L660" s="134">
        <v>61054</v>
      </c>
      <c r="M660" s="141">
        <v>2.4502576113540026E-2</v>
      </c>
    </row>
    <row r="661" spans="1:13" hidden="1" x14ac:dyDescent="0.25">
      <c r="A661" s="138" t="s">
        <v>5992</v>
      </c>
      <c r="B661" s="139" t="s">
        <v>1887</v>
      </c>
      <c r="C661" s="139" t="s">
        <v>99</v>
      </c>
      <c r="D661" s="139" t="s">
        <v>100</v>
      </c>
      <c r="E661" s="144">
        <v>237490</v>
      </c>
      <c r="F661" s="140">
        <v>1109854</v>
      </c>
      <c r="G661" s="140">
        <v>93</v>
      </c>
      <c r="H661" s="140">
        <v>0</v>
      </c>
      <c r="I661" s="140">
        <v>0</v>
      </c>
      <c r="J661" s="140">
        <v>1109947</v>
      </c>
      <c r="K661" s="139" t="s">
        <v>4038</v>
      </c>
      <c r="L661" s="134">
        <v>-2147</v>
      </c>
      <c r="M661" s="141">
        <v>-1.9305921981415241E-3</v>
      </c>
    </row>
    <row r="662" spans="1:13" hidden="1" x14ac:dyDescent="0.25">
      <c r="A662" s="138" t="s">
        <v>5994</v>
      </c>
      <c r="B662" s="139" t="s">
        <v>1887</v>
      </c>
      <c r="C662" s="139" t="s">
        <v>99</v>
      </c>
      <c r="D662" s="139" t="s">
        <v>100</v>
      </c>
      <c r="E662" s="144">
        <v>113314</v>
      </c>
      <c r="F662" s="140">
        <v>1804130</v>
      </c>
      <c r="G662" s="140">
        <v>152</v>
      </c>
      <c r="H662" s="140">
        <v>0</v>
      </c>
      <c r="I662" s="140">
        <v>0</v>
      </c>
      <c r="J662" s="140">
        <v>1804282</v>
      </c>
      <c r="K662" s="139" t="s">
        <v>4039</v>
      </c>
      <c r="L662" s="134">
        <v>13884</v>
      </c>
      <c r="M662" s="141">
        <v>7.7547003515419472E-3</v>
      </c>
    </row>
    <row r="663" spans="1:13" hidden="1" x14ac:dyDescent="0.25">
      <c r="A663" s="138" t="s">
        <v>5996</v>
      </c>
      <c r="B663" s="139" t="s">
        <v>1887</v>
      </c>
      <c r="C663" s="139" t="s">
        <v>99</v>
      </c>
      <c r="D663" s="139" t="s">
        <v>100</v>
      </c>
      <c r="E663" s="144">
        <v>182350</v>
      </c>
      <c r="F663" s="140">
        <v>683198</v>
      </c>
      <c r="G663" s="140">
        <v>57</v>
      </c>
      <c r="H663" s="140">
        <v>0</v>
      </c>
      <c r="I663" s="140">
        <v>0</v>
      </c>
      <c r="J663" s="140">
        <v>683255</v>
      </c>
      <c r="K663" s="139" t="s">
        <v>4040</v>
      </c>
      <c r="L663" s="134">
        <v>597</v>
      </c>
      <c r="M663" s="141">
        <v>8.745228210905021E-4</v>
      </c>
    </row>
    <row r="664" spans="1:13" x14ac:dyDescent="0.25">
      <c r="A664" s="138" t="s">
        <v>5964</v>
      </c>
      <c r="B664" s="139" t="s">
        <v>1887</v>
      </c>
      <c r="C664" s="139" t="s">
        <v>19</v>
      </c>
      <c r="D664" s="139" t="s">
        <v>20</v>
      </c>
      <c r="E664" s="144">
        <v>2196486</v>
      </c>
      <c r="F664" s="140">
        <v>16697485</v>
      </c>
      <c r="G664" s="140">
        <v>16326</v>
      </c>
      <c r="H664" s="140">
        <v>0</v>
      </c>
      <c r="I664" s="140">
        <v>0</v>
      </c>
      <c r="J664" s="140">
        <v>16713811</v>
      </c>
      <c r="K664" s="139" t="s">
        <v>7089</v>
      </c>
      <c r="L664" s="134">
        <v>-281464</v>
      </c>
      <c r="M664" s="141">
        <v>-1.6561308952046966E-2</v>
      </c>
    </row>
    <row r="665" spans="1:13" hidden="1" x14ac:dyDescent="0.25">
      <c r="A665" s="138" t="s">
        <v>6026</v>
      </c>
      <c r="B665" s="139" t="s">
        <v>1974</v>
      </c>
      <c r="C665" s="139" t="s">
        <v>27</v>
      </c>
      <c r="D665" s="139" t="s">
        <v>28</v>
      </c>
      <c r="E665" s="144">
        <v>45637</v>
      </c>
      <c r="F665" s="140">
        <v>411896</v>
      </c>
      <c r="G665" s="140">
        <v>35</v>
      </c>
      <c r="H665" s="140">
        <v>31498</v>
      </c>
      <c r="I665" s="140">
        <v>0</v>
      </c>
      <c r="J665" s="140">
        <v>443429</v>
      </c>
      <c r="K665" s="139" t="s">
        <v>4059</v>
      </c>
      <c r="L665" s="134">
        <v>25586</v>
      </c>
      <c r="M665" s="141">
        <v>6.1233525510777972E-2</v>
      </c>
    </row>
    <row r="666" spans="1:13" hidden="1" x14ac:dyDescent="0.25">
      <c r="A666" s="138" t="s">
        <v>6028</v>
      </c>
      <c r="B666" s="139" t="s">
        <v>1974</v>
      </c>
      <c r="C666" s="139" t="s">
        <v>27</v>
      </c>
      <c r="D666" s="139" t="s">
        <v>28</v>
      </c>
      <c r="E666" s="144">
        <v>71856</v>
      </c>
      <c r="F666" s="140">
        <v>608953</v>
      </c>
      <c r="G666" s="140">
        <v>51</v>
      </c>
      <c r="H666" s="140">
        <v>46567</v>
      </c>
      <c r="I666" s="140">
        <v>0</v>
      </c>
      <c r="J666" s="140">
        <v>655571</v>
      </c>
      <c r="K666" s="139" t="s">
        <v>4060</v>
      </c>
      <c r="L666" s="134">
        <v>74503</v>
      </c>
      <c r="M666" s="141">
        <v>0.1282173514975872</v>
      </c>
    </row>
    <row r="667" spans="1:13" hidden="1" x14ac:dyDescent="0.25">
      <c r="A667" s="138" t="s">
        <v>6030</v>
      </c>
      <c r="B667" s="139" t="s">
        <v>1974</v>
      </c>
      <c r="C667" s="139" t="s">
        <v>27</v>
      </c>
      <c r="D667" s="139" t="s">
        <v>28</v>
      </c>
      <c r="E667" s="144">
        <v>46805</v>
      </c>
      <c r="F667" s="140">
        <v>507766</v>
      </c>
      <c r="G667" s="140">
        <v>43</v>
      </c>
      <c r="H667" s="140">
        <v>0</v>
      </c>
      <c r="I667" s="140">
        <v>0</v>
      </c>
      <c r="J667" s="140">
        <v>507809</v>
      </c>
      <c r="K667" s="139" t="s">
        <v>4061</v>
      </c>
      <c r="L667" s="134">
        <v>10556</v>
      </c>
      <c r="M667" s="141">
        <v>2.122863009373498E-2</v>
      </c>
    </row>
    <row r="668" spans="1:13" hidden="1" x14ac:dyDescent="0.25">
      <c r="A668" s="138" t="s">
        <v>5903</v>
      </c>
      <c r="B668" s="139" t="s">
        <v>1974</v>
      </c>
      <c r="C668" s="139" t="s">
        <v>27</v>
      </c>
      <c r="D668" s="139" t="s">
        <v>28</v>
      </c>
      <c r="E668" s="144">
        <v>170674</v>
      </c>
      <c r="F668" s="140">
        <v>1644658</v>
      </c>
      <c r="G668" s="140">
        <v>138</v>
      </c>
      <c r="H668" s="140">
        <v>0</v>
      </c>
      <c r="I668" s="140">
        <v>0</v>
      </c>
      <c r="J668" s="140">
        <v>1644796</v>
      </c>
      <c r="K668" s="139" t="s">
        <v>4062</v>
      </c>
      <c r="L668" s="134">
        <v>-62156</v>
      </c>
      <c r="M668" s="141">
        <v>-3.6413443377435337E-2</v>
      </c>
    </row>
    <row r="669" spans="1:13" hidden="1" x14ac:dyDescent="0.25">
      <c r="A669" s="138" t="s">
        <v>6033</v>
      </c>
      <c r="B669" s="139" t="s">
        <v>1974</v>
      </c>
      <c r="C669" s="139" t="s">
        <v>47</v>
      </c>
      <c r="D669" s="139" t="s">
        <v>48</v>
      </c>
      <c r="E669" s="144">
        <v>13654</v>
      </c>
      <c r="F669" s="140">
        <v>94014</v>
      </c>
      <c r="G669" s="140">
        <v>8</v>
      </c>
      <c r="H669" s="140">
        <v>0</v>
      </c>
      <c r="I669" s="140">
        <v>0</v>
      </c>
      <c r="J669" s="140">
        <v>94022</v>
      </c>
      <c r="K669" s="139" t="s">
        <v>4063</v>
      </c>
      <c r="L669" s="134">
        <v>2197</v>
      </c>
      <c r="M669" s="141">
        <v>2.3925946093111897E-2</v>
      </c>
    </row>
    <row r="670" spans="1:13" hidden="1" x14ac:dyDescent="0.25">
      <c r="A670" s="138" t="s">
        <v>6035</v>
      </c>
      <c r="B670" s="139" t="s">
        <v>1974</v>
      </c>
      <c r="C670" s="139" t="s">
        <v>27</v>
      </c>
      <c r="D670" s="139" t="s">
        <v>28</v>
      </c>
      <c r="E670" s="144">
        <v>22126</v>
      </c>
      <c r="F670" s="140">
        <v>179951</v>
      </c>
      <c r="G670" s="140">
        <v>15</v>
      </c>
      <c r="H670" s="140">
        <v>13760</v>
      </c>
      <c r="I670" s="140">
        <v>0</v>
      </c>
      <c r="J670" s="140">
        <v>193726</v>
      </c>
      <c r="K670" s="139" t="s">
        <v>4064</v>
      </c>
      <c r="L670" s="134">
        <v>14199</v>
      </c>
      <c r="M670" s="141">
        <v>7.9091167345301819E-2</v>
      </c>
    </row>
    <row r="671" spans="1:13" x14ac:dyDescent="0.25">
      <c r="A671" s="138" t="s">
        <v>6025</v>
      </c>
      <c r="B671" s="139" t="s">
        <v>1974</v>
      </c>
      <c r="C671" s="139" t="s">
        <v>19</v>
      </c>
      <c r="D671" s="139" t="s">
        <v>20</v>
      </c>
      <c r="E671" s="144">
        <v>2614553</v>
      </c>
      <c r="F671" s="140">
        <v>22797814</v>
      </c>
      <c r="G671" s="140">
        <v>4300</v>
      </c>
      <c r="H671" s="140">
        <v>0</v>
      </c>
      <c r="I671" s="140">
        <v>0</v>
      </c>
      <c r="J671" s="140">
        <v>22802114</v>
      </c>
      <c r="K671" s="139" t="s">
        <v>7090</v>
      </c>
      <c r="L671" s="134">
        <v>-513025</v>
      </c>
      <c r="M671" s="141">
        <v>-2.2003943446359038E-2</v>
      </c>
    </row>
    <row r="672" spans="1:13" hidden="1" x14ac:dyDescent="0.25">
      <c r="A672" s="138" t="s">
        <v>5999</v>
      </c>
      <c r="B672" s="139" t="s">
        <v>1935</v>
      </c>
      <c r="C672" s="139" t="s">
        <v>47</v>
      </c>
      <c r="D672" s="139" t="s">
        <v>48</v>
      </c>
      <c r="E672" s="144">
        <v>54148</v>
      </c>
      <c r="F672" s="140">
        <v>221272</v>
      </c>
      <c r="G672" s="140">
        <v>19</v>
      </c>
      <c r="H672" s="140">
        <v>0</v>
      </c>
      <c r="I672" s="140">
        <v>0</v>
      </c>
      <c r="J672" s="140">
        <v>221291</v>
      </c>
      <c r="K672" s="139" t="s">
        <v>4042</v>
      </c>
      <c r="L672" s="134">
        <v>12449</v>
      </c>
      <c r="M672" s="141">
        <v>5.9609657061319085E-2</v>
      </c>
    </row>
    <row r="673" spans="1:13" hidden="1" x14ac:dyDescent="0.25">
      <c r="A673" s="138" t="s">
        <v>6001</v>
      </c>
      <c r="B673" s="139" t="s">
        <v>1935</v>
      </c>
      <c r="C673" s="139" t="s">
        <v>27</v>
      </c>
      <c r="D673" s="139" t="s">
        <v>28</v>
      </c>
      <c r="E673" s="144">
        <v>119108</v>
      </c>
      <c r="F673" s="140">
        <v>837331</v>
      </c>
      <c r="G673" s="140">
        <v>70</v>
      </c>
      <c r="H673" s="140">
        <v>0</v>
      </c>
      <c r="I673" s="140">
        <v>0</v>
      </c>
      <c r="J673" s="140">
        <v>837401</v>
      </c>
      <c r="K673" s="139" t="s">
        <v>4043</v>
      </c>
      <c r="L673" s="134">
        <v>6029</v>
      </c>
      <c r="M673" s="141">
        <v>7.2518679965166014E-3</v>
      </c>
    </row>
    <row r="674" spans="1:13" hidden="1" x14ac:dyDescent="0.25">
      <c r="A674" s="138" t="s">
        <v>6003</v>
      </c>
      <c r="B674" s="139" t="s">
        <v>1935</v>
      </c>
      <c r="C674" s="139" t="s">
        <v>47</v>
      </c>
      <c r="D674" s="139" t="s">
        <v>48</v>
      </c>
      <c r="E674" s="144">
        <v>52268</v>
      </c>
      <c r="F674" s="140">
        <v>212041</v>
      </c>
      <c r="G674" s="140">
        <v>18</v>
      </c>
      <c r="H674" s="140">
        <v>0</v>
      </c>
      <c r="I674" s="140">
        <v>0</v>
      </c>
      <c r="J674" s="140">
        <v>212059</v>
      </c>
      <c r="K674" s="139" t="s">
        <v>4044</v>
      </c>
      <c r="L674" s="134">
        <v>-11482</v>
      </c>
      <c r="M674" s="141">
        <v>-5.1364179278074268E-2</v>
      </c>
    </row>
    <row r="675" spans="1:13" hidden="1" x14ac:dyDescent="0.25">
      <c r="A675" s="138" t="s">
        <v>6005</v>
      </c>
      <c r="B675" s="139" t="s">
        <v>1935</v>
      </c>
      <c r="C675" s="139" t="s">
        <v>47</v>
      </c>
      <c r="D675" s="139" t="s">
        <v>48</v>
      </c>
      <c r="E675" s="144">
        <v>117255</v>
      </c>
      <c r="F675" s="140">
        <v>718143</v>
      </c>
      <c r="G675" s="140">
        <v>60</v>
      </c>
      <c r="H675" s="140">
        <v>0</v>
      </c>
      <c r="I675" s="140">
        <v>0</v>
      </c>
      <c r="J675" s="140">
        <v>718203</v>
      </c>
      <c r="K675" s="139" t="s">
        <v>4045</v>
      </c>
      <c r="L675" s="134">
        <v>-41305</v>
      </c>
      <c r="M675" s="141">
        <v>-5.4383890623930231E-2</v>
      </c>
    </row>
    <row r="676" spans="1:13" hidden="1" x14ac:dyDescent="0.25">
      <c r="A676" s="138" t="s">
        <v>6007</v>
      </c>
      <c r="B676" s="139" t="s">
        <v>1935</v>
      </c>
      <c r="C676" s="139" t="s">
        <v>27</v>
      </c>
      <c r="D676" s="139" t="s">
        <v>28</v>
      </c>
      <c r="E676" s="144">
        <v>43169</v>
      </c>
      <c r="F676" s="140">
        <v>244478</v>
      </c>
      <c r="G676" s="140">
        <v>21</v>
      </c>
      <c r="H676" s="140">
        <v>0</v>
      </c>
      <c r="I676" s="140">
        <v>0</v>
      </c>
      <c r="J676" s="140">
        <v>244499</v>
      </c>
      <c r="K676" s="139" t="s">
        <v>4046</v>
      </c>
      <c r="L676" s="134">
        <v>-18366</v>
      </c>
      <c r="M676" s="141">
        <v>-6.98685637114108E-2</v>
      </c>
    </row>
    <row r="677" spans="1:13" hidden="1" x14ac:dyDescent="0.25">
      <c r="A677" s="138" t="s">
        <v>6009</v>
      </c>
      <c r="B677" s="139" t="s">
        <v>1935</v>
      </c>
      <c r="C677" s="139" t="s">
        <v>27</v>
      </c>
      <c r="D677" s="139" t="s">
        <v>28</v>
      </c>
      <c r="E677" s="144">
        <v>51818</v>
      </c>
      <c r="F677" s="140">
        <v>491274</v>
      </c>
      <c r="G677" s="140">
        <v>41</v>
      </c>
      <c r="H677" s="140">
        <v>0</v>
      </c>
      <c r="I677" s="140">
        <v>0</v>
      </c>
      <c r="J677" s="140">
        <v>491315</v>
      </c>
      <c r="K677" s="139" t="s">
        <v>4047</v>
      </c>
      <c r="L677" s="134">
        <v>-18312</v>
      </c>
      <c r="M677" s="141">
        <v>-3.5932162149964579E-2</v>
      </c>
    </row>
    <row r="678" spans="1:13" hidden="1" x14ac:dyDescent="0.25">
      <c r="A678" s="138" t="s">
        <v>5696</v>
      </c>
      <c r="B678" s="139" t="s">
        <v>1935</v>
      </c>
      <c r="C678" s="139" t="s">
        <v>27</v>
      </c>
      <c r="D678" s="139" t="s">
        <v>28</v>
      </c>
      <c r="E678" s="144">
        <v>475378</v>
      </c>
      <c r="F678" s="140">
        <v>7108263</v>
      </c>
      <c r="G678" s="140">
        <v>598</v>
      </c>
      <c r="H678" s="140">
        <v>0</v>
      </c>
      <c r="I678" s="140">
        <v>0</v>
      </c>
      <c r="J678" s="140">
        <v>7108861</v>
      </c>
      <c r="K678" s="139" t="s">
        <v>4048</v>
      </c>
      <c r="L678" s="134">
        <v>-105192</v>
      </c>
      <c r="M678" s="141">
        <v>-1.4581539669863806E-2</v>
      </c>
    </row>
    <row r="679" spans="1:13" hidden="1" x14ac:dyDescent="0.25">
      <c r="A679" s="138" t="s">
        <v>6012</v>
      </c>
      <c r="B679" s="139" t="s">
        <v>1935</v>
      </c>
      <c r="C679" s="139" t="s">
        <v>47</v>
      </c>
      <c r="D679" s="139" t="s">
        <v>48</v>
      </c>
      <c r="E679" s="144">
        <v>95094</v>
      </c>
      <c r="F679" s="140">
        <v>354739</v>
      </c>
      <c r="G679" s="140">
        <v>30</v>
      </c>
      <c r="H679" s="140">
        <v>0</v>
      </c>
      <c r="I679" s="140">
        <v>0</v>
      </c>
      <c r="J679" s="140">
        <v>354769</v>
      </c>
      <c r="K679" s="139" t="s">
        <v>4049</v>
      </c>
      <c r="L679" s="134">
        <v>-14530</v>
      </c>
      <c r="M679" s="141">
        <v>-3.9344812739812454E-2</v>
      </c>
    </row>
    <row r="680" spans="1:13" hidden="1" x14ac:dyDescent="0.25">
      <c r="A680" s="138" t="s">
        <v>6014</v>
      </c>
      <c r="B680" s="139" t="s">
        <v>1935</v>
      </c>
      <c r="C680" s="139" t="s">
        <v>47</v>
      </c>
      <c r="D680" s="139" t="s">
        <v>48</v>
      </c>
      <c r="E680" s="144">
        <v>85040</v>
      </c>
      <c r="F680" s="140">
        <v>252870</v>
      </c>
      <c r="G680" s="140">
        <v>21</v>
      </c>
      <c r="H680" s="140">
        <v>0</v>
      </c>
      <c r="I680" s="140">
        <v>0</v>
      </c>
      <c r="J680" s="140">
        <v>252891</v>
      </c>
      <c r="K680" s="139" t="s">
        <v>4050</v>
      </c>
      <c r="L680" s="134">
        <v>7151</v>
      </c>
      <c r="M680" s="141">
        <v>2.9099861642386263E-2</v>
      </c>
    </row>
    <row r="681" spans="1:13" hidden="1" x14ac:dyDescent="0.25">
      <c r="A681" s="138" t="s">
        <v>6016</v>
      </c>
      <c r="B681" s="139" t="s">
        <v>1935</v>
      </c>
      <c r="C681" s="139" t="s">
        <v>27</v>
      </c>
      <c r="D681" s="139" t="s">
        <v>28</v>
      </c>
      <c r="E681" s="144">
        <v>68796</v>
      </c>
      <c r="F681" s="140">
        <v>324583</v>
      </c>
      <c r="G681" s="140">
        <v>27</v>
      </c>
      <c r="H681" s="140">
        <v>0</v>
      </c>
      <c r="I681" s="140">
        <v>0</v>
      </c>
      <c r="J681" s="140">
        <v>324610</v>
      </c>
      <c r="K681" s="139" t="s">
        <v>4051</v>
      </c>
      <c r="L681" s="134">
        <v>-8527</v>
      </c>
      <c r="M681" s="141">
        <v>-2.5596076088816314E-2</v>
      </c>
    </row>
    <row r="682" spans="1:13" hidden="1" x14ac:dyDescent="0.25">
      <c r="A682" s="138" t="s">
        <v>6017</v>
      </c>
      <c r="B682" s="139" t="s">
        <v>1935</v>
      </c>
      <c r="C682" s="139" t="s">
        <v>27</v>
      </c>
      <c r="D682" s="139" t="s">
        <v>28</v>
      </c>
      <c r="E682" s="144">
        <v>76596</v>
      </c>
      <c r="F682" s="140">
        <v>1375974</v>
      </c>
      <c r="G682" s="140">
        <v>116</v>
      </c>
      <c r="H682" s="140">
        <v>0</v>
      </c>
      <c r="I682" s="140">
        <v>0</v>
      </c>
      <c r="J682" s="140">
        <v>1376090</v>
      </c>
      <c r="K682" s="139" t="s">
        <v>4052</v>
      </c>
      <c r="L682" s="134">
        <v>18909</v>
      </c>
      <c r="M682" s="141">
        <v>1.3932555790274104E-2</v>
      </c>
    </row>
    <row r="683" spans="1:13" hidden="1" x14ac:dyDescent="0.25">
      <c r="A683" s="138" t="s">
        <v>6019</v>
      </c>
      <c r="B683" s="139" t="s">
        <v>1935</v>
      </c>
      <c r="C683" s="139" t="s">
        <v>27</v>
      </c>
      <c r="D683" s="139" t="s">
        <v>28</v>
      </c>
      <c r="E683" s="144">
        <v>315685</v>
      </c>
      <c r="F683" s="140">
        <v>16234843</v>
      </c>
      <c r="G683" s="140">
        <v>1365</v>
      </c>
      <c r="H683" s="140">
        <v>0</v>
      </c>
      <c r="I683" s="140">
        <v>0</v>
      </c>
      <c r="J683" s="140">
        <v>16236208</v>
      </c>
      <c r="K683" s="139" t="s">
        <v>4053</v>
      </c>
      <c r="L683" s="134">
        <v>117906</v>
      </c>
      <c r="M683" s="141">
        <v>7.315038519566143E-3</v>
      </c>
    </row>
    <row r="684" spans="1:13" hidden="1" x14ac:dyDescent="0.25">
      <c r="A684" s="138" t="s">
        <v>5625</v>
      </c>
      <c r="B684" s="139" t="s">
        <v>1935</v>
      </c>
      <c r="C684" s="139" t="s">
        <v>27</v>
      </c>
      <c r="D684" s="139" t="s">
        <v>28</v>
      </c>
      <c r="E684" s="144">
        <v>166810</v>
      </c>
      <c r="F684" s="140">
        <v>1303250</v>
      </c>
      <c r="G684" s="140">
        <v>110</v>
      </c>
      <c r="H684" s="140">
        <v>0</v>
      </c>
      <c r="I684" s="140">
        <v>0</v>
      </c>
      <c r="J684" s="140">
        <v>1303360</v>
      </c>
      <c r="K684" s="139" t="s">
        <v>4054</v>
      </c>
      <c r="L684" s="134">
        <v>18769</v>
      </c>
      <c r="M684" s="141">
        <v>1.4610876146571165E-2</v>
      </c>
    </row>
    <row r="685" spans="1:13" hidden="1" x14ac:dyDescent="0.25">
      <c r="A685" s="138" t="s">
        <v>4820</v>
      </c>
      <c r="B685" s="139" t="s">
        <v>1935</v>
      </c>
      <c r="C685" s="139" t="s">
        <v>99</v>
      </c>
      <c r="D685" s="139" t="s">
        <v>100</v>
      </c>
      <c r="E685" s="144">
        <v>222923</v>
      </c>
      <c r="F685" s="140">
        <v>1064264</v>
      </c>
      <c r="G685" s="140">
        <v>90</v>
      </c>
      <c r="H685" s="140">
        <v>0</v>
      </c>
      <c r="I685" s="140">
        <v>0</v>
      </c>
      <c r="J685" s="140">
        <v>1064354</v>
      </c>
      <c r="K685" s="139" t="s">
        <v>4055</v>
      </c>
      <c r="L685" s="134">
        <v>-10020</v>
      </c>
      <c r="M685" s="141">
        <v>-9.3263612112727962E-3</v>
      </c>
    </row>
    <row r="686" spans="1:13" hidden="1" x14ac:dyDescent="0.25">
      <c r="A686" s="138" t="s">
        <v>6023</v>
      </c>
      <c r="B686" s="139" t="s">
        <v>1935</v>
      </c>
      <c r="C686" s="139" t="s">
        <v>99</v>
      </c>
      <c r="D686" s="139" t="s">
        <v>100</v>
      </c>
      <c r="E686" s="144">
        <v>214546</v>
      </c>
      <c r="F686" s="140">
        <v>656061</v>
      </c>
      <c r="G686" s="140">
        <v>55</v>
      </c>
      <c r="H686" s="140">
        <v>0</v>
      </c>
      <c r="I686" s="140">
        <v>0</v>
      </c>
      <c r="J686" s="140">
        <v>656116</v>
      </c>
      <c r="K686" s="139" t="s">
        <v>4056</v>
      </c>
      <c r="L686" s="134">
        <v>-12348</v>
      </c>
      <c r="M686" s="141">
        <v>-1.8472198951626415E-2</v>
      </c>
    </row>
    <row r="687" spans="1:13" hidden="1" x14ac:dyDescent="0.25">
      <c r="A687" s="138" t="s">
        <v>5994</v>
      </c>
      <c r="B687" s="139" t="s">
        <v>1935</v>
      </c>
      <c r="C687" s="139" t="s">
        <v>99</v>
      </c>
      <c r="D687" s="139" t="s">
        <v>100</v>
      </c>
      <c r="E687" s="144">
        <v>915939</v>
      </c>
      <c r="F687" s="140">
        <v>4987956</v>
      </c>
      <c r="G687" s="140">
        <v>419</v>
      </c>
      <c r="H687" s="140">
        <v>0</v>
      </c>
      <c r="I687" s="140">
        <v>0</v>
      </c>
      <c r="J687" s="140">
        <v>4988375</v>
      </c>
      <c r="K687" s="139" t="s">
        <v>4057</v>
      </c>
      <c r="L687" s="134">
        <v>-24959</v>
      </c>
      <c r="M687" s="141">
        <v>-4.9785232741325434E-3</v>
      </c>
    </row>
    <row r="688" spans="1:13" x14ac:dyDescent="0.25">
      <c r="A688" s="138" t="s">
        <v>5998</v>
      </c>
      <c r="B688" s="139" t="s">
        <v>1935</v>
      </c>
      <c r="C688" s="139" t="s">
        <v>19</v>
      </c>
      <c r="D688" s="139" t="s">
        <v>20</v>
      </c>
      <c r="E688" s="144">
        <v>3009099</v>
      </c>
      <c r="F688" s="140">
        <v>20316357</v>
      </c>
      <c r="G688" s="140">
        <v>11739</v>
      </c>
      <c r="H688" s="140">
        <v>0</v>
      </c>
      <c r="I688" s="140">
        <v>0</v>
      </c>
      <c r="J688" s="140">
        <v>20328096</v>
      </c>
      <c r="K688" s="139" t="s">
        <v>7091</v>
      </c>
      <c r="L688" s="134">
        <v>-461045</v>
      </c>
      <c r="M688" s="141">
        <v>-2.2177202992658521E-2</v>
      </c>
    </row>
    <row r="689" spans="1:13" hidden="1" x14ac:dyDescent="0.25">
      <c r="A689" s="138" t="s">
        <v>6038</v>
      </c>
      <c r="B689" s="139" t="s">
        <v>1992</v>
      </c>
      <c r="C689" s="139" t="s">
        <v>27</v>
      </c>
      <c r="D689" s="139" t="s">
        <v>28</v>
      </c>
      <c r="E689" s="144">
        <v>110263</v>
      </c>
      <c r="F689" s="140">
        <v>597131</v>
      </c>
      <c r="G689" s="140">
        <v>50</v>
      </c>
      <c r="H689" s="140">
        <v>0</v>
      </c>
      <c r="I689" s="140">
        <v>0</v>
      </c>
      <c r="J689" s="140">
        <v>597181</v>
      </c>
      <c r="K689" s="139" t="s">
        <v>4066</v>
      </c>
      <c r="L689" s="134">
        <v>15239</v>
      </c>
      <c r="M689" s="141">
        <v>2.6186458444312319E-2</v>
      </c>
    </row>
    <row r="690" spans="1:13" hidden="1" x14ac:dyDescent="0.25">
      <c r="A690" s="138" t="s">
        <v>6040</v>
      </c>
      <c r="B690" s="139" t="s">
        <v>1992</v>
      </c>
      <c r="C690" s="139" t="s">
        <v>27</v>
      </c>
      <c r="D690" s="139" t="s">
        <v>28</v>
      </c>
      <c r="E690" s="144">
        <v>59638</v>
      </c>
      <c r="F690" s="140">
        <v>702650</v>
      </c>
      <c r="G690" s="140">
        <v>59</v>
      </c>
      <c r="H690" s="140">
        <v>0</v>
      </c>
      <c r="I690" s="140">
        <v>0</v>
      </c>
      <c r="J690" s="140">
        <v>702709</v>
      </c>
      <c r="K690" s="139" t="s">
        <v>4067</v>
      </c>
      <c r="L690" s="134">
        <v>-7843</v>
      </c>
      <c r="M690" s="141">
        <v>-1.1037897296749569E-2</v>
      </c>
    </row>
    <row r="691" spans="1:13" hidden="1" x14ac:dyDescent="0.25">
      <c r="A691" s="138" t="s">
        <v>6042</v>
      </c>
      <c r="B691" s="139" t="s">
        <v>1992</v>
      </c>
      <c r="C691" s="139" t="s">
        <v>27</v>
      </c>
      <c r="D691" s="139" t="s">
        <v>28</v>
      </c>
      <c r="E691" s="144">
        <v>71022</v>
      </c>
      <c r="F691" s="140">
        <v>519916</v>
      </c>
      <c r="G691" s="140">
        <v>44</v>
      </c>
      <c r="H691" s="140">
        <v>0</v>
      </c>
      <c r="I691" s="140">
        <v>0</v>
      </c>
      <c r="J691" s="140">
        <v>519960</v>
      </c>
      <c r="K691" s="139" t="s">
        <v>4068</v>
      </c>
      <c r="L691" s="134">
        <v>-5949</v>
      </c>
      <c r="M691" s="141">
        <v>-1.1311842923395493E-2</v>
      </c>
    </row>
    <row r="692" spans="1:13" x14ac:dyDescent="0.25">
      <c r="A692" s="138" t="s">
        <v>6037</v>
      </c>
      <c r="B692" s="139" t="s">
        <v>1992</v>
      </c>
      <c r="C692" s="139" t="s">
        <v>19</v>
      </c>
      <c r="D692" s="139" t="s">
        <v>20</v>
      </c>
      <c r="E692" s="144">
        <v>750885</v>
      </c>
      <c r="F692" s="140">
        <v>5707828</v>
      </c>
      <c r="G692" s="140">
        <v>12425</v>
      </c>
      <c r="H692" s="140">
        <v>0</v>
      </c>
      <c r="I692" s="140">
        <v>0</v>
      </c>
      <c r="J692" s="140">
        <v>5720253</v>
      </c>
      <c r="K692" s="139" t="s">
        <v>7092</v>
      </c>
      <c r="L692" s="134">
        <v>-71130</v>
      </c>
      <c r="M692" s="141">
        <v>-1.2282040403820641E-2</v>
      </c>
    </row>
    <row r="693" spans="1:13" hidden="1" x14ac:dyDescent="0.25">
      <c r="A693" s="138" t="s">
        <v>6101</v>
      </c>
      <c r="B693" s="139" t="s">
        <v>2080</v>
      </c>
      <c r="C693" s="139" t="s">
        <v>47</v>
      </c>
      <c r="D693" s="139" t="s">
        <v>48</v>
      </c>
      <c r="E693" s="144">
        <v>55510</v>
      </c>
      <c r="F693" s="140">
        <v>318534</v>
      </c>
      <c r="G693" s="140">
        <v>27</v>
      </c>
      <c r="H693" s="140">
        <v>0</v>
      </c>
      <c r="I693" s="140">
        <v>0</v>
      </c>
      <c r="J693" s="140">
        <v>318561</v>
      </c>
      <c r="K693" s="139" t="s">
        <v>4101</v>
      </c>
      <c r="L693" s="134">
        <v>19793</v>
      </c>
      <c r="M693" s="141">
        <v>6.6248728110105501E-2</v>
      </c>
    </row>
    <row r="694" spans="1:13" hidden="1" x14ac:dyDescent="0.25">
      <c r="A694" s="138" t="s">
        <v>4759</v>
      </c>
      <c r="B694" s="139" t="s">
        <v>2080</v>
      </c>
      <c r="C694" s="139" t="s">
        <v>27</v>
      </c>
      <c r="D694" s="139" t="s">
        <v>28</v>
      </c>
      <c r="E694" s="144">
        <v>51440</v>
      </c>
      <c r="F694" s="140">
        <v>360223</v>
      </c>
      <c r="G694" s="140">
        <v>30</v>
      </c>
      <c r="H694" s="140">
        <v>0</v>
      </c>
      <c r="I694" s="140">
        <v>0</v>
      </c>
      <c r="J694" s="140">
        <v>360253</v>
      </c>
      <c r="K694" s="139" t="s">
        <v>7093</v>
      </c>
      <c r="L694" s="134">
        <v>11326</v>
      </c>
      <c r="M694" s="141">
        <v>3.2459511588383817E-2</v>
      </c>
    </row>
    <row r="695" spans="1:13" hidden="1" x14ac:dyDescent="0.25">
      <c r="A695" s="138" t="s">
        <v>6104</v>
      </c>
      <c r="B695" s="139" t="s">
        <v>2080</v>
      </c>
      <c r="C695" s="139" t="s">
        <v>27</v>
      </c>
      <c r="D695" s="139" t="s">
        <v>28</v>
      </c>
      <c r="E695" s="144">
        <v>277348</v>
      </c>
      <c r="F695" s="140">
        <v>1672065</v>
      </c>
      <c r="G695" s="140">
        <v>141</v>
      </c>
      <c r="H695" s="140">
        <v>0</v>
      </c>
      <c r="I695" s="140">
        <v>0</v>
      </c>
      <c r="J695" s="140">
        <v>1672206</v>
      </c>
      <c r="K695" s="139" t="s">
        <v>4102</v>
      </c>
      <c r="L695" s="134">
        <v>-29208</v>
      </c>
      <c r="M695" s="141">
        <v>-1.716689765101263E-2</v>
      </c>
    </row>
    <row r="696" spans="1:13" hidden="1" x14ac:dyDescent="0.25">
      <c r="A696" s="138" t="s">
        <v>6106</v>
      </c>
      <c r="B696" s="139" t="s">
        <v>2080</v>
      </c>
      <c r="C696" s="139" t="s">
        <v>27</v>
      </c>
      <c r="D696" s="139" t="s">
        <v>28</v>
      </c>
      <c r="E696" s="144">
        <v>443885</v>
      </c>
      <c r="F696" s="140">
        <v>4332180</v>
      </c>
      <c r="G696" s="140">
        <v>364</v>
      </c>
      <c r="H696" s="140">
        <v>0</v>
      </c>
      <c r="I696" s="140">
        <v>0</v>
      </c>
      <c r="J696" s="140">
        <v>4332544</v>
      </c>
      <c r="K696" s="139" t="s">
        <v>4103</v>
      </c>
      <c r="L696" s="134">
        <v>100996</v>
      </c>
      <c r="M696" s="141">
        <v>2.3867388482890894E-2</v>
      </c>
    </row>
    <row r="697" spans="1:13" x14ac:dyDescent="0.25">
      <c r="A697" s="138" t="s">
        <v>6100</v>
      </c>
      <c r="B697" s="139" t="s">
        <v>2080</v>
      </c>
      <c r="C697" s="139" t="s">
        <v>19</v>
      </c>
      <c r="D697" s="139" t="s">
        <v>20</v>
      </c>
      <c r="E697" s="144">
        <v>1063182</v>
      </c>
      <c r="F697" s="140">
        <v>9785972</v>
      </c>
      <c r="G697" s="140">
        <v>3147</v>
      </c>
      <c r="H697" s="140">
        <v>0</v>
      </c>
      <c r="I697" s="140">
        <v>0</v>
      </c>
      <c r="J697" s="140">
        <v>9789119</v>
      </c>
      <c r="K697" s="139" t="s">
        <v>7094</v>
      </c>
      <c r="L697" s="134">
        <v>-155061</v>
      </c>
      <c r="M697" s="141">
        <v>-1.5593140912573989E-2</v>
      </c>
    </row>
    <row r="698" spans="1:13" hidden="1" x14ac:dyDescent="0.25">
      <c r="A698" s="138" t="s">
        <v>5724</v>
      </c>
      <c r="B698" s="139" t="s">
        <v>2241</v>
      </c>
      <c r="C698" s="139" t="s">
        <v>27</v>
      </c>
      <c r="D698" s="139" t="s">
        <v>28</v>
      </c>
      <c r="E698" s="144">
        <v>285667</v>
      </c>
      <c r="F698" s="140">
        <v>1289004</v>
      </c>
      <c r="G698" s="140">
        <v>108</v>
      </c>
      <c r="H698" s="140">
        <v>0</v>
      </c>
      <c r="I698" s="140">
        <v>0</v>
      </c>
      <c r="J698" s="140">
        <v>1289112</v>
      </c>
      <c r="K698" s="139" t="s">
        <v>4175</v>
      </c>
      <c r="L698" s="134">
        <v>42696</v>
      </c>
      <c r="M698" s="141">
        <v>3.4255015981823081E-2</v>
      </c>
    </row>
    <row r="699" spans="1:13" hidden="1" x14ac:dyDescent="0.25">
      <c r="A699" s="138" t="s">
        <v>6239</v>
      </c>
      <c r="B699" s="139" t="s">
        <v>2241</v>
      </c>
      <c r="C699" s="139" t="s">
        <v>27</v>
      </c>
      <c r="D699" s="139" t="s">
        <v>28</v>
      </c>
      <c r="E699" s="144">
        <v>623747</v>
      </c>
      <c r="F699" s="140">
        <v>4727277</v>
      </c>
      <c r="G699" s="140">
        <v>398</v>
      </c>
      <c r="H699" s="140">
        <v>0</v>
      </c>
      <c r="I699" s="140">
        <v>0</v>
      </c>
      <c r="J699" s="140">
        <v>4727675</v>
      </c>
      <c r="K699" s="139" t="s">
        <v>4176</v>
      </c>
      <c r="L699" s="134">
        <v>26828</v>
      </c>
      <c r="M699" s="141">
        <v>5.7070566219236665E-3</v>
      </c>
    </row>
    <row r="700" spans="1:13" hidden="1" x14ac:dyDescent="0.25">
      <c r="A700" s="138" t="s">
        <v>6241</v>
      </c>
      <c r="B700" s="139" t="s">
        <v>2241</v>
      </c>
      <c r="C700" s="139" t="s">
        <v>47</v>
      </c>
      <c r="D700" s="139" t="s">
        <v>48</v>
      </c>
      <c r="E700" s="144">
        <v>234807</v>
      </c>
      <c r="F700" s="140">
        <v>1846411</v>
      </c>
      <c r="G700" s="140">
        <v>155</v>
      </c>
      <c r="H700" s="140">
        <v>0</v>
      </c>
      <c r="I700" s="140">
        <v>0</v>
      </c>
      <c r="J700" s="140">
        <v>1846566</v>
      </c>
      <c r="K700" s="139" t="s">
        <v>4177</v>
      </c>
      <c r="L700" s="134">
        <v>-21226</v>
      </c>
      <c r="M700" s="141">
        <v>-1.1364220427113939E-2</v>
      </c>
    </row>
    <row r="701" spans="1:13" hidden="1" x14ac:dyDescent="0.25">
      <c r="A701" s="138" t="s">
        <v>6243</v>
      </c>
      <c r="B701" s="139" t="s">
        <v>2241</v>
      </c>
      <c r="C701" s="139" t="s">
        <v>27</v>
      </c>
      <c r="D701" s="139" t="s">
        <v>28</v>
      </c>
      <c r="E701" s="144">
        <v>241445</v>
      </c>
      <c r="F701" s="140">
        <v>1931361</v>
      </c>
      <c r="G701" s="140">
        <v>162</v>
      </c>
      <c r="H701" s="140">
        <v>0</v>
      </c>
      <c r="I701" s="140">
        <v>0</v>
      </c>
      <c r="J701" s="140">
        <v>1931523</v>
      </c>
      <c r="K701" s="139" t="s">
        <v>4178</v>
      </c>
      <c r="L701" s="134">
        <v>-17874</v>
      </c>
      <c r="M701" s="141">
        <v>-9.1689891797309634E-3</v>
      </c>
    </row>
    <row r="702" spans="1:13" hidden="1" x14ac:dyDescent="0.25">
      <c r="A702" s="138" t="s">
        <v>6245</v>
      </c>
      <c r="B702" s="139" t="s">
        <v>2241</v>
      </c>
      <c r="C702" s="139" t="s">
        <v>47</v>
      </c>
      <c r="D702" s="139" t="s">
        <v>48</v>
      </c>
      <c r="E702" s="144">
        <v>96094</v>
      </c>
      <c r="F702" s="140">
        <v>622140</v>
      </c>
      <c r="G702" s="140">
        <v>52</v>
      </c>
      <c r="H702" s="140">
        <v>0</v>
      </c>
      <c r="I702" s="140">
        <v>0</v>
      </c>
      <c r="J702" s="140">
        <v>622192</v>
      </c>
      <c r="K702" s="139" t="s">
        <v>4179</v>
      </c>
      <c r="L702" s="134">
        <v>-2660</v>
      </c>
      <c r="M702" s="141">
        <v>-4.2570080595084915E-3</v>
      </c>
    </row>
    <row r="703" spans="1:13" hidden="1" x14ac:dyDescent="0.25">
      <c r="A703" s="138" t="s">
        <v>6247</v>
      </c>
      <c r="B703" s="139" t="s">
        <v>2241</v>
      </c>
      <c r="C703" s="139" t="s">
        <v>99</v>
      </c>
      <c r="D703" s="139" t="s">
        <v>100</v>
      </c>
      <c r="E703" s="144">
        <v>970307</v>
      </c>
      <c r="F703" s="140">
        <v>6840875</v>
      </c>
      <c r="G703" s="140">
        <v>575</v>
      </c>
      <c r="H703" s="140">
        <v>0</v>
      </c>
      <c r="I703" s="140">
        <v>0</v>
      </c>
      <c r="J703" s="140">
        <v>6841450</v>
      </c>
      <c r="K703" s="139" t="s">
        <v>4180</v>
      </c>
      <c r="L703" s="134">
        <v>46204</v>
      </c>
      <c r="M703" s="141">
        <v>6.7994595044829874E-3</v>
      </c>
    </row>
    <row r="704" spans="1:13" x14ac:dyDescent="0.25">
      <c r="A704" s="138" t="s">
        <v>6237</v>
      </c>
      <c r="B704" s="139" t="s">
        <v>2241</v>
      </c>
      <c r="C704" s="139" t="s">
        <v>19</v>
      </c>
      <c r="D704" s="139" t="s">
        <v>20</v>
      </c>
      <c r="E704" s="144">
        <v>431627</v>
      </c>
      <c r="F704" s="140">
        <v>2952222</v>
      </c>
      <c r="G704" s="140">
        <v>311629</v>
      </c>
      <c r="H704" s="140">
        <v>0</v>
      </c>
      <c r="I704" s="140">
        <v>0</v>
      </c>
      <c r="J704" s="140">
        <v>3263851</v>
      </c>
      <c r="K704" s="139" t="s">
        <v>7095</v>
      </c>
      <c r="L704" s="134">
        <v>829061</v>
      </c>
      <c r="M704" s="141">
        <v>0.3405061627491488</v>
      </c>
    </row>
    <row r="705" spans="1:13" hidden="1" x14ac:dyDescent="0.25">
      <c r="A705" s="138" t="s">
        <v>5313</v>
      </c>
      <c r="B705" s="139" t="s">
        <v>2091</v>
      </c>
      <c r="C705" s="139" t="s">
        <v>47</v>
      </c>
      <c r="D705" s="139" t="s">
        <v>48</v>
      </c>
      <c r="E705" s="144">
        <v>30880</v>
      </c>
      <c r="F705" s="140">
        <v>272711</v>
      </c>
      <c r="G705" s="140">
        <v>23</v>
      </c>
      <c r="H705" s="140">
        <v>0</v>
      </c>
      <c r="I705" s="140">
        <v>0</v>
      </c>
      <c r="J705" s="140">
        <v>272734</v>
      </c>
      <c r="K705" s="139" t="s">
        <v>4105</v>
      </c>
      <c r="L705" s="134">
        <v>4069</v>
      </c>
      <c r="M705" s="141">
        <v>1.514525524351888E-2</v>
      </c>
    </row>
    <row r="706" spans="1:13" hidden="1" x14ac:dyDescent="0.25">
      <c r="A706" s="138" t="s">
        <v>5283</v>
      </c>
      <c r="B706" s="139" t="s">
        <v>2091</v>
      </c>
      <c r="C706" s="139" t="s">
        <v>27</v>
      </c>
      <c r="D706" s="139" t="s">
        <v>28</v>
      </c>
      <c r="E706" s="144">
        <v>110229</v>
      </c>
      <c r="F706" s="140">
        <v>1673226</v>
      </c>
      <c r="G706" s="140">
        <v>141</v>
      </c>
      <c r="H706" s="140">
        <v>0</v>
      </c>
      <c r="I706" s="140">
        <v>0</v>
      </c>
      <c r="J706" s="140">
        <v>1673367</v>
      </c>
      <c r="K706" s="139" t="s">
        <v>4106</v>
      </c>
      <c r="L706" s="134">
        <v>12781</v>
      </c>
      <c r="M706" s="141">
        <v>7.6966805693893603E-3</v>
      </c>
    </row>
    <row r="707" spans="1:13" hidden="1" x14ac:dyDescent="0.25">
      <c r="A707" s="138" t="s">
        <v>6111</v>
      </c>
      <c r="B707" s="139" t="s">
        <v>2091</v>
      </c>
      <c r="C707" s="139" t="s">
        <v>27</v>
      </c>
      <c r="D707" s="139" t="s">
        <v>28</v>
      </c>
      <c r="E707" s="144">
        <v>87970</v>
      </c>
      <c r="F707" s="140">
        <v>596826</v>
      </c>
      <c r="G707" s="140">
        <v>50</v>
      </c>
      <c r="H707" s="140">
        <v>0</v>
      </c>
      <c r="I707" s="140">
        <v>0</v>
      </c>
      <c r="J707" s="140">
        <v>596876</v>
      </c>
      <c r="K707" s="139" t="s">
        <v>4107</v>
      </c>
      <c r="L707" s="134">
        <v>-14753</v>
      </c>
      <c r="M707" s="141">
        <v>-2.4120831419046515E-2</v>
      </c>
    </row>
    <row r="708" spans="1:13" hidden="1" x14ac:dyDescent="0.25">
      <c r="A708" s="138" t="s">
        <v>6113</v>
      </c>
      <c r="B708" s="139" t="s">
        <v>2091</v>
      </c>
      <c r="C708" s="139" t="s">
        <v>47</v>
      </c>
      <c r="D708" s="139" t="s">
        <v>48</v>
      </c>
      <c r="E708" s="144">
        <v>21530</v>
      </c>
      <c r="F708" s="140">
        <v>513537</v>
      </c>
      <c r="G708" s="140">
        <v>43</v>
      </c>
      <c r="H708" s="140">
        <v>0</v>
      </c>
      <c r="I708" s="140">
        <v>0</v>
      </c>
      <c r="J708" s="140">
        <v>513580</v>
      </c>
      <c r="K708" s="139" t="s">
        <v>4108</v>
      </c>
      <c r="L708" s="134">
        <v>2684</v>
      </c>
      <c r="M708" s="141">
        <v>5.2535153925652184E-3</v>
      </c>
    </row>
    <row r="709" spans="1:13" hidden="1" x14ac:dyDescent="0.25">
      <c r="A709" s="138" t="s">
        <v>5980</v>
      </c>
      <c r="B709" s="139" t="s">
        <v>2091</v>
      </c>
      <c r="C709" s="139" t="s">
        <v>47</v>
      </c>
      <c r="D709" s="139" t="s">
        <v>48</v>
      </c>
      <c r="E709" s="144">
        <v>30038</v>
      </c>
      <c r="F709" s="140">
        <v>265943</v>
      </c>
      <c r="G709" s="140">
        <v>22</v>
      </c>
      <c r="H709" s="140">
        <v>0</v>
      </c>
      <c r="I709" s="140">
        <v>0</v>
      </c>
      <c r="J709" s="140">
        <v>265965</v>
      </c>
      <c r="K709" s="139" t="s">
        <v>4109</v>
      </c>
      <c r="L709" s="134">
        <v>24913</v>
      </c>
      <c r="M709" s="141">
        <v>0.1033511441514694</v>
      </c>
    </row>
    <row r="710" spans="1:13" x14ac:dyDescent="0.25">
      <c r="A710" s="138" t="s">
        <v>6108</v>
      </c>
      <c r="B710" s="139" t="s">
        <v>2091</v>
      </c>
      <c r="C710" s="139" t="s">
        <v>19</v>
      </c>
      <c r="D710" s="139" t="s">
        <v>20</v>
      </c>
      <c r="E710" s="144">
        <v>1049961</v>
      </c>
      <c r="F710" s="140">
        <v>8016814</v>
      </c>
      <c r="G710" s="140">
        <v>5734</v>
      </c>
      <c r="H710" s="140">
        <v>0</v>
      </c>
      <c r="I710" s="140">
        <v>0</v>
      </c>
      <c r="J710" s="140">
        <v>8022548</v>
      </c>
      <c r="K710" s="139" t="s">
        <v>7096</v>
      </c>
      <c r="L710" s="134">
        <v>-77378</v>
      </c>
      <c r="M710" s="141">
        <v>-9.5529267798249023E-3</v>
      </c>
    </row>
    <row r="711" spans="1:13" hidden="1" x14ac:dyDescent="0.25">
      <c r="A711" s="138" t="s">
        <v>6116</v>
      </c>
      <c r="B711" s="139" t="s">
        <v>2104</v>
      </c>
      <c r="C711" s="139" t="s">
        <v>47</v>
      </c>
      <c r="D711" s="139" t="s">
        <v>48</v>
      </c>
      <c r="E711" s="144">
        <v>15818</v>
      </c>
      <c r="F711" s="140">
        <v>359426</v>
      </c>
      <c r="G711" s="140">
        <v>30</v>
      </c>
      <c r="H711" s="140">
        <v>0</v>
      </c>
      <c r="I711" s="140">
        <v>-68557</v>
      </c>
      <c r="J711" s="140">
        <v>290899</v>
      </c>
      <c r="K711" s="139" t="s">
        <v>4111</v>
      </c>
      <c r="L711" s="134">
        <v>-33588</v>
      </c>
      <c r="M711" s="141">
        <v>-0.10351108056717218</v>
      </c>
    </row>
    <row r="712" spans="1:13" hidden="1" x14ac:dyDescent="0.25">
      <c r="A712" s="138" t="s">
        <v>6118</v>
      </c>
      <c r="B712" s="139" t="s">
        <v>2104</v>
      </c>
      <c r="C712" s="139" t="s">
        <v>27</v>
      </c>
      <c r="D712" s="139" t="s">
        <v>28</v>
      </c>
      <c r="E712" s="144">
        <v>39260</v>
      </c>
      <c r="F712" s="140">
        <v>1084111</v>
      </c>
      <c r="G712" s="140">
        <v>91</v>
      </c>
      <c r="H712" s="140">
        <v>0</v>
      </c>
      <c r="I712" s="140">
        <v>0</v>
      </c>
      <c r="J712" s="140">
        <v>1084202</v>
      </c>
      <c r="K712" s="139" t="s">
        <v>4112</v>
      </c>
      <c r="L712" s="134">
        <v>6540</v>
      </c>
      <c r="M712" s="141">
        <v>6.0686931523984333E-3</v>
      </c>
    </row>
    <row r="713" spans="1:13" hidden="1" x14ac:dyDescent="0.25">
      <c r="A713" s="138" t="s">
        <v>6120</v>
      </c>
      <c r="B713" s="139" t="s">
        <v>2104</v>
      </c>
      <c r="C713" s="139" t="s">
        <v>47</v>
      </c>
      <c r="D713" s="139" t="s">
        <v>48</v>
      </c>
      <c r="E713" s="144">
        <v>66311</v>
      </c>
      <c r="F713" s="140">
        <v>1356447</v>
      </c>
      <c r="G713" s="140">
        <v>114</v>
      </c>
      <c r="H713" s="140">
        <v>0</v>
      </c>
      <c r="I713" s="140">
        <v>0</v>
      </c>
      <c r="J713" s="140">
        <v>1356561</v>
      </c>
      <c r="K713" s="139" t="s">
        <v>4113</v>
      </c>
      <c r="L713" s="134">
        <v>-126235</v>
      </c>
      <c r="M713" s="141">
        <v>-8.5133086412426257E-2</v>
      </c>
    </row>
    <row r="714" spans="1:13" hidden="1" x14ac:dyDescent="0.25">
      <c r="A714" s="138" t="s">
        <v>6122</v>
      </c>
      <c r="B714" s="139" t="s">
        <v>2104</v>
      </c>
      <c r="C714" s="139" t="s">
        <v>47</v>
      </c>
      <c r="D714" s="139" t="s">
        <v>48</v>
      </c>
      <c r="E714" s="144">
        <v>48276</v>
      </c>
      <c r="F714" s="140">
        <v>880541</v>
      </c>
      <c r="G714" s="140">
        <v>74</v>
      </c>
      <c r="H714" s="140">
        <v>0</v>
      </c>
      <c r="I714" s="140">
        <v>0</v>
      </c>
      <c r="J714" s="140">
        <v>880615</v>
      </c>
      <c r="K714" s="139" t="s">
        <v>4114</v>
      </c>
      <c r="L714" s="134">
        <v>30460</v>
      </c>
      <c r="M714" s="141">
        <v>3.5828760637766056E-2</v>
      </c>
    </row>
    <row r="715" spans="1:13" hidden="1" x14ac:dyDescent="0.25">
      <c r="A715" s="138" t="s">
        <v>6124</v>
      </c>
      <c r="B715" s="139" t="s">
        <v>2104</v>
      </c>
      <c r="C715" s="139" t="s">
        <v>47</v>
      </c>
      <c r="D715" s="139" t="s">
        <v>48</v>
      </c>
      <c r="E715" s="144">
        <v>75012</v>
      </c>
      <c r="F715" s="140">
        <v>247056</v>
      </c>
      <c r="G715" s="140">
        <v>21</v>
      </c>
      <c r="H715" s="140">
        <v>0</v>
      </c>
      <c r="I715" s="140">
        <v>0</v>
      </c>
      <c r="J715" s="140">
        <v>247077</v>
      </c>
      <c r="K715" s="139" t="s">
        <v>4115</v>
      </c>
      <c r="L715" s="134">
        <v>-26000</v>
      </c>
      <c r="M715" s="141">
        <v>-9.5211240785565976E-2</v>
      </c>
    </row>
    <row r="716" spans="1:13" hidden="1" x14ac:dyDescent="0.25">
      <c r="A716" s="138" t="s">
        <v>6126</v>
      </c>
      <c r="B716" s="139" t="s">
        <v>2104</v>
      </c>
      <c r="C716" s="139" t="s">
        <v>27</v>
      </c>
      <c r="D716" s="139" t="s">
        <v>28</v>
      </c>
      <c r="E716" s="144">
        <v>25031</v>
      </c>
      <c r="F716" s="140">
        <v>284416</v>
      </c>
      <c r="G716" s="140">
        <v>24</v>
      </c>
      <c r="H716" s="140">
        <v>0</v>
      </c>
      <c r="I716" s="140">
        <v>0</v>
      </c>
      <c r="J716" s="140">
        <v>284440</v>
      </c>
      <c r="K716" s="139" t="s">
        <v>4116</v>
      </c>
      <c r="L716" s="134">
        <v>-2179</v>
      </c>
      <c r="M716" s="141">
        <v>-7.6024269151731046E-3</v>
      </c>
    </row>
    <row r="717" spans="1:13" hidden="1" x14ac:dyDescent="0.25">
      <c r="A717" s="138" t="s">
        <v>6128</v>
      </c>
      <c r="B717" s="139" t="s">
        <v>2104</v>
      </c>
      <c r="C717" s="139" t="s">
        <v>27</v>
      </c>
      <c r="D717" s="139" t="s">
        <v>28</v>
      </c>
      <c r="E717" s="144">
        <v>76119</v>
      </c>
      <c r="F717" s="140">
        <v>2189777</v>
      </c>
      <c r="G717" s="140">
        <v>184</v>
      </c>
      <c r="H717" s="140">
        <v>0</v>
      </c>
      <c r="I717" s="140">
        <v>0</v>
      </c>
      <c r="J717" s="140">
        <v>2189961</v>
      </c>
      <c r="K717" s="139" t="s">
        <v>4117</v>
      </c>
      <c r="L717" s="134">
        <v>17022</v>
      </c>
      <c r="M717" s="141">
        <v>7.833629936229226E-3</v>
      </c>
    </row>
    <row r="718" spans="1:13" hidden="1" x14ac:dyDescent="0.25">
      <c r="A718" s="138" t="s">
        <v>6130</v>
      </c>
      <c r="B718" s="139" t="s">
        <v>2104</v>
      </c>
      <c r="C718" s="139" t="s">
        <v>47</v>
      </c>
      <c r="D718" s="139" t="s">
        <v>48</v>
      </c>
      <c r="E718" s="144">
        <v>71340</v>
      </c>
      <c r="F718" s="140">
        <v>397848</v>
      </c>
      <c r="G718" s="140">
        <v>33</v>
      </c>
      <c r="H718" s="140">
        <v>0</v>
      </c>
      <c r="I718" s="140">
        <v>0</v>
      </c>
      <c r="J718" s="140">
        <v>397881</v>
      </c>
      <c r="K718" s="139" t="s">
        <v>4118</v>
      </c>
      <c r="L718" s="134">
        <v>-6012</v>
      </c>
      <c r="M718" s="141">
        <v>-1.4885130467722886E-2</v>
      </c>
    </row>
    <row r="719" spans="1:13" hidden="1" x14ac:dyDescent="0.25">
      <c r="A719" s="138" t="s">
        <v>6132</v>
      </c>
      <c r="B719" s="139" t="s">
        <v>2104</v>
      </c>
      <c r="C719" s="139" t="s">
        <v>47</v>
      </c>
      <c r="D719" s="139" t="s">
        <v>48</v>
      </c>
      <c r="E719" s="144">
        <v>86334</v>
      </c>
      <c r="F719" s="140">
        <v>918241</v>
      </c>
      <c r="G719" s="140">
        <v>77</v>
      </c>
      <c r="H719" s="140">
        <v>0</v>
      </c>
      <c r="I719" s="140">
        <v>0</v>
      </c>
      <c r="J719" s="140">
        <v>918318</v>
      </c>
      <c r="K719" s="139" t="s">
        <v>4119</v>
      </c>
      <c r="L719" s="134">
        <v>-71151</v>
      </c>
      <c r="M719" s="141">
        <v>-7.1908265948705821E-2</v>
      </c>
    </row>
    <row r="720" spans="1:13" hidden="1" x14ac:dyDescent="0.25">
      <c r="A720" s="138" t="s">
        <v>6134</v>
      </c>
      <c r="B720" s="139" t="s">
        <v>2104</v>
      </c>
      <c r="C720" s="139" t="s">
        <v>47</v>
      </c>
      <c r="D720" s="139" t="s">
        <v>48</v>
      </c>
      <c r="E720" s="144">
        <v>90817</v>
      </c>
      <c r="F720" s="140">
        <v>332226</v>
      </c>
      <c r="G720" s="140">
        <v>28</v>
      </c>
      <c r="H720" s="140">
        <v>0</v>
      </c>
      <c r="I720" s="140">
        <v>0</v>
      </c>
      <c r="J720" s="140">
        <v>332254</v>
      </c>
      <c r="K720" s="139" t="s">
        <v>4120</v>
      </c>
      <c r="L720" s="134">
        <v>-31640</v>
      </c>
      <c r="M720" s="141">
        <v>-8.6948397060682511E-2</v>
      </c>
    </row>
    <row r="721" spans="1:13" hidden="1" x14ac:dyDescent="0.25">
      <c r="A721" s="138" t="s">
        <v>6136</v>
      </c>
      <c r="B721" s="139" t="s">
        <v>2104</v>
      </c>
      <c r="C721" s="139" t="s">
        <v>47</v>
      </c>
      <c r="D721" s="139" t="s">
        <v>48</v>
      </c>
      <c r="E721" s="144">
        <v>64949</v>
      </c>
      <c r="F721" s="140">
        <v>1300066</v>
      </c>
      <c r="G721" s="140">
        <v>109</v>
      </c>
      <c r="H721" s="140">
        <v>0</v>
      </c>
      <c r="I721" s="140">
        <v>0</v>
      </c>
      <c r="J721" s="140">
        <v>1300175</v>
      </c>
      <c r="K721" s="139" t="s">
        <v>4121</v>
      </c>
      <c r="L721" s="134">
        <v>3563</v>
      </c>
      <c r="M721" s="141">
        <v>2.747930761091213E-3</v>
      </c>
    </row>
    <row r="722" spans="1:13" hidden="1" x14ac:dyDescent="0.25">
      <c r="A722" s="138" t="s">
        <v>6138</v>
      </c>
      <c r="B722" s="139" t="s">
        <v>2104</v>
      </c>
      <c r="C722" s="139" t="s">
        <v>47</v>
      </c>
      <c r="D722" s="139" t="s">
        <v>48</v>
      </c>
      <c r="E722" s="144">
        <v>102701</v>
      </c>
      <c r="F722" s="140">
        <v>469997</v>
      </c>
      <c r="G722" s="140">
        <v>40</v>
      </c>
      <c r="H722" s="140">
        <v>0</v>
      </c>
      <c r="I722" s="140">
        <v>0</v>
      </c>
      <c r="J722" s="140">
        <v>470037</v>
      </c>
      <c r="K722" s="139" t="s">
        <v>4122</v>
      </c>
      <c r="L722" s="134">
        <v>-65411</v>
      </c>
      <c r="M722" s="141">
        <v>-0.12216125562146091</v>
      </c>
    </row>
    <row r="723" spans="1:13" hidden="1" x14ac:dyDescent="0.25">
      <c r="A723" s="138" t="s">
        <v>6140</v>
      </c>
      <c r="B723" s="139" t="s">
        <v>2104</v>
      </c>
      <c r="C723" s="139" t="s">
        <v>47</v>
      </c>
      <c r="D723" s="139" t="s">
        <v>48</v>
      </c>
      <c r="E723" s="144">
        <v>129007</v>
      </c>
      <c r="F723" s="140">
        <v>1799612</v>
      </c>
      <c r="G723" s="140">
        <v>151</v>
      </c>
      <c r="H723" s="140">
        <v>0</v>
      </c>
      <c r="I723" s="140">
        <v>0</v>
      </c>
      <c r="J723" s="140">
        <v>1799763</v>
      </c>
      <c r="K723" s="139" t="s">
        <v>4123</v>
      </c>
      <c r="L723" s="134">
        <v>-232196</v>
      </c>
      <c r="M723" s="141">
        <v>-0.11427199072422228</v>
      </c>
    </row>
    <row r="724" spans="1:13" hidden="1" x14ac:dyDescent="0.25">
      <c r="A724" s="138" t="s">
        <v>6142</v>
      </c>
      <c r="B724" s="139" t="s">
        <v>2104</v>
      </c>
      <c r="C724" s="139" t="s">
        <v>47</v>
      </c>
      <c r="D724" s="139" t="s">
        <v>48</v>
      </c>
      <c r="E724" s="144">
        <v>36486</v>
      </c>
      <c r="F724" s="140">
        <v>209885</v>
      </c>
      <c r="G724" s="140">
        <v>18</v>
      </c>
      <c r="H724" s="140">
        <v>0</v>
      </c>
      <c r="I724" s="140">
        <v>0</v>
      </c>
      <c r="J724" s="140">
        <v>209903</v>
      </c>
      <c r="K724" s="139" t="s">
        <v>4124</v>
      </c>
      <c r="L724" s="134">
        <v>18461</v>
      </c>
      <c r="M724" s="141">
        <v>9.6431295118103652E-2</v>
      </c>
    </row>
    <row r="725" spans="1:13" hidden="1" x14ac:dyDescent="0.25">
      <c r="A725" s="138" t="s">
        <v>6144</v>
      </c>
      <c r="B725" s="139" t="s">
        <v>2104</v>
      </c>
      <c r="C725" s="139" t="s">
        <v>47</v>
      </c>
      <c r="D725" s="139" t="s">
        <v>48</v>
      </c>
      <c r="E725" s="144">
        <v>66158</v>
      </c>
      <c r="F725" s="140">
        <v>242516</v>
      </c>
      <c r="G725" s="140">
        <v>20</v>
      </c>
      <c r="H725" s="140">
        <v>0</v>
      </c>
      <c r="I725" s="140">
        <v>0</v>
      </c>
      <c r="J725" s="140">
        <v>242536</v>
      </c>
      <c r="K725" s="139" t="s">
        <v>4125</v>
      </c>
      <c r="L725" s="134">
        <v>-11941</v>
      </c>
      <c r="M725" s="141">
        <v>-4.6923690549637097E-2</v>
      </c>
    </row>
    <row r="726" spans="1:13" hidden="1" x14ac:dyDescent="0.25">
      <c r="A726" s="138" t="s">
        <v>6146</v>
      </c>
      <c r="B726" s="139" t="s">
        <v>2104</v>
      </c>
      <c r="C726" s="139" t="s">
        <v>47</v>
      </c>
      <c r="D726" s="139" t="s">
        <v>48</v>
      </c>
      <c r="E726" s="144">
        <v>63939</v>
      </c>
      <c r="F726" s="140">
        <v>258424</v>
      </c>
      <c r="G726" s="140">
        <v>22</v>
      </c>
      <c r="H726" s="140">
        <v>0</v>
      </c>
      <c r="I726" s="140">
        <v>0</v>
      </c>
      <c r="J726" s="140">
        <v>258446</v>
      </c>
      <c r="K726" s="139" t="s">
        <v>4126</v>
      </c>
      <c r="L726" s="134">
        <v>7174</v>
      </c>
      <c r="M726" s="141">
        <v>2.8550733866089337E-2</v>
      </c>
    </row>
    <row r="727" spans="1:13" hidden="1" x14ac:dyDescent="0.25">
      <c r="A727" s="138" t="s">
        <v>6148</v>
      </c>
      <c r="B727" s="139" t="s">
        <v>2104</v>
      </c>
      <c r="C727" s="139" t="s">
        <v>47</v>
      </c>
      <c r="D727" s="139" t="s">
        <v>48</v>
      </c>
      <c r="E727" s="144">
        <v>89030</v>
      </c>
      <c r="F727" s="140">
        <v>554194</v>
      </c>
      <c r="G727" s="140">
        <v>47</v>
      </c>
      <c r="H727" s="140">
        <v>0</v>
      </c>
      <c r="I727" s="140">
        <v>0</v>
      </c>
      <c r="J727" s="140">
        <v>554241</v>
      </c>
      <c r="K727" s="139" t="s">
        <v>4127</v>
      </c>
      <c r="L727" s="134">
        <v>4590</v>
      </c>
      <c r="M727" s="141">
        <v>8.3507534781161134E-3</v>
      </c>
    </row>
    <row r="728" spans="1:13" hidden="1" x14ac:dyDescent="0.25">
      <c r="A728" s="138" t="s">
        <v>6150</v>
      </c>
      <c r="B728" s="139" t="s">
        <v>2104</v>
      </c>
      <c r="C728" s="139" t="s">
        <v>47</v>
      </c>
      <c r="D728" s="139" t="s">
        <v>48</v>
      </c>
      <c r="E728" s="144">
        <v>53635</v>
      </c>
      <c r="F728" s="140">
        <v>999700</v>
      </c>
      <c r="G728" s="140">
        <v>84</v>
      </c>
      <c r="H728" s="140">
        <v>0</v>
      </c>
      <c r="I728" s="140">
        <v>0</v>
      </c>
      <c r="J728" s="140">
        <v>999784</v>
      </c>
      <c r="K728" s="139" t="s">
        <v>7097</v>
      </c>
      <c r="L728" s="134">
        <v>-96366</v>
      </c>
      <c r="M728" s="141">
        <v>-8.7913150572458146E-2</v>
      </c>
    </row>
    <row r="729" spans="1:13" hidden="1" x14ac:dyDescent="0.25">
      <c r="A729" s="138" t="s">
        <v>6152</v>
      </c>
      <c r="B729" s="139" t="s">
        <v>2104</v>
      </c>
      <c r="C729" s="139" t="s">
        <v>47</v>
      </c>
      <c r="D729" s="139" t="s">
        <v>48</v>
      </c>
      <c r="E729" s="144">
        <v>52104</v>
      </c>
      <c r="F729" s="140">
        <v>164703</v>
      </c>
      <c r="G729" s="140">
        <v>14</v>
      </c>
      <c r="H729" s="140">
        <v>0</v>
      </c>
      <c r="I729" s="140">
        <v>0</v>
      </c>
      <c r="J729" s="140">
        <v>164717</v>
      </c>
      <c r="K729" s="139" t="s">
        <v>4128</v>
      </c>
      <c r="L729" s="134">
        <v>-12693</v>
      </c>
      <c r="M729" s="141">
        <v>-7.1546136068992724E-2</v>
      </c>
    </row>
    <row r="730" spans="1:13" hidden="1" x14ac:dyDescent="0.25">
      <c r="A730" s="138" t="s">
        <v>6154</v>
      </c>
      <c r="B730" s="139" t="s">
        <v>2104</v>
      </c>
      <c r="C730" s="139" t="s">
        <v>47</v>
      </c>
      <c r="D730" s="139" t="s">
        <v>48</v>
      </c>
      <c r="E730" s="144">
        <v>54580</v>
      </c>
      <c r="F730" s="140">
        <v>981333</v>
      </c>
      <c r="G730" s="140">
        <v>83</v>
      </c>
      <c r="H730" s="140">
        <v>0</v>
      </c>
      <c r="I730" s="140">
        <v>0</v>
      </c>
      <c r="J730" s="140">
        <v>981416</v>
      </c>
      <c r="K730" s="139" t="s">
        <v>4129</v>
      </c>
      <c r="L730" s="134">
        <v>25496</v>
      </c>
      <c r="M730" s="141">
        <v>2.6671688007364632E-2</v>
      </c>
    </row>
    <row r="731" spans="1:13" hidden="1" x14ac:dyDescent="0.25">
      <c r="A731" s="138" t="s">
        <v>6156</v>
      </c>
      <c r="B731" s="139" t="s">
        <v>2104</v>
      </c>
      <c r="C731" s="139" t="s">
        <v>47</v>
      </c>
      <c r="D731" s="139" t="s">
        <v>48</v>
      </c>
      <c r="E731" s="144">
        <v>56416</v>
      </c>
      <c r="F731" s="140">
        <v>176656</v>
      </c>
      <c r="G731" s="140">
        <v>15</v>
      </c>
      <c r="H731" s="140">
        <v>0</v>
      </c>
      <c r="I731" s="140">
        <v>0</v>
      </c>
      <c r="J731" s="140">
        <v>176671</v>
      </c>
      <c r="K731" s="139" t="s">
        <v>4130</v>
      </c>
      <c r="L731" s="134">
        <v>7712</v>
      </c>
      <c r="M731" s="141">
        <v>4.5644209541959885E-2</v>
      </c>
    </row>
    <row r="732" spans="1:13" hidden="1" x14ac:dyDescent="0.25">
      <c r="A732" s="138" t="s">
        <v>6158</v>
      </c>
      <c r="B732" s="139" t="s">
        <v>2104</v>
      </c>
      <c r="C732" s="139" t="s">
        <v>27</v>
      </c>
      <c r="D732" s="139" t="s">
        <v>28</v>
      </c>
      <c r="E732" s="144">
        <v>264290</v>
      </c>
      <c r="F732" s="140">
        <v>5033721</v>
      </c>
      <c r="G732" s="140">
        <v>423</v>
      </c>
      <c r="H732" s="140">
        <v>0</v>
      </c>
      <c r="I732" s="140">
        <v>0</v>
      </c>
      <c r="J732" s="140">
        <v>5034144</v>
      </c>
      <c r="K732" s="139" t="s">
        <v>4131</v>
      </c>
      <c r="L732" s="134">
        <v>-388500</v>
      </c>
      <c r="M732" s="141">
        <v>-7.1644017198990009E-2</v>
      </c>
    </row>
    <row r="733" spans="1:13" hidden="1" x14ac:dyDescent="0.25">
      <c r="A733" s="138" t="s">
        <v>6160</v>
      </c>
      <c r="B733" s="139" t="s">
        <v>2104</v>
      </c>
      <c r="C733" s="139" t="s">
        <v>47</v>
      </c>
      <c r="D733" s="139" t="s">
        <v>48</v>
      </c>
      <c r="E733" s="144">
        <v>99262</v>
      </c>
      <c r="F733" s="140">
        <v>1200891</v>
      </c>
      <c r="G733" s="140">
        <v>101</v>
      </c>
      <c r="H733" s="140">
        <v>0</v>
      </c>
      <c r="I733" s="140">
        <v>0</v>
      </c>
      <c r="J733" s="140">
        <v>1200992</v>
      </c>
      <c r="K733" s="139" t="s">
        <v>4132</v>
      </c>
      <c r="L733" s="134">
        <v>463</v>
      </c>
      <c r="M733" s="141">
        <v>3.8566332008639523E-4</v>
      </c>
    </row>
    <row r="734" spans="1:13" hidden="1" x14ac:dyDescent="0.25">
      <c r="A734" s="138" t="s">
        <v>6162</v>
      </c>
      <c r="B734" s="139" t="s">
        <v>2104</v>
      </c>
      <c r="C734" s="139" t="s">
        <v>47</v>
      </c>
      <c r="D734" s="139" t="s">
        <v>48</v>
      </c>
      <c r="E734" s="144">
        <v>30941</v>
      </c>
      <c r="F734" s="140">
        <v>385563</v>
      </c>
      <c r="G734" s="140">
        <v>32</v>
      </c>
      <c r="H734" s="140">
        <v>0</v>
      </c>
      <c r="I734" s="140">
        <v>0</v>
      </c>
      <c r="J734" s="140">
        <v>385595</v>
      </c>
      <c r="K734" s="139" t="s">
        <v>4133</v>
      </c>
      <c r="L734" s="134">
        <v>-23520</v>
      </c>
      <c r="M734" s="141">
        <v>-5.7489947814184275E-2</v>
      </c>
    </row>
    <row r="735" spans="1:13" hidden="1" x14ac:dyDescent="0.25">
      <c r="A735" s="138" t="s">
        <v>5287</v>
      </c>
      <c r="B735" s="139" t="s">
        <v>2104</v>
      </c>
      <c r="C735" s="139" t="s">
        <v>47</v>
      </c>
      <c r="D735" s="139" t="s">
        <v>48</v>
      </c>
      <c r="E735" s="144">
        <v>66024</v>
      </c>
      <c r="F735" s="140">
        <v>221632</v>
      </c>
      <c r="G735" s="140">
        <v>19</v>
      </c>
      <c r="H735" s="140">
        <v>0</v>
      </c>
      <c r="I735" s="140">
        <v>0</v>
      </c>
      <c r="J735" s="140">
        <v>221651</v>
      </c>
      <c r="K735" s="139" t="s">
        <v>4134</v>
      </c>
      <c r="L735" s="134">
        <v>-17569</v>
      </c>
      <c r="M735" s="141">
        <v>-7.3442855948499294E-2</v>
      </c>
    </row>
    <row r="736" spans="1:13" hidden="1" x14ac:dyDescent="0.25">
      <c r="A736" s="138" t="s">
        <v>6165</v>
      </c>
      <c r="B736" s="139" t="s">
        <v>2104</v>
      </c>
      <c r="C736" s="139" t="s">
        <v>47</v>
      </c>
      <c r="D736" s="139" t="s">
        <v>48</v>
      </c>
      <c r="E736" s="144">
        <v>28230</v>
      </c>
      <c r="F736" s="140">
        <v>240023</v>
      </c>
      <c r="G736" s="140">
        <v>20</v>
      </c>
      <c r="H736" s="140">
        <v>0</v>
      </c>
      <c r="I736" s="140">
        <v>0</v>
      </c>
      <c r="J736" s="140">
        <v>240043</v>
      </c>
      <c r="K736" s="139" t="s">
        <v>4135</v>
      </c>
      <c r="L736" s="134">
        <v>3749</v>
      </c>
      <c r="M736" s="141">
        <v>1.5865828163220394E-2</v>
      </c>
    </row>
    <row r="737" spans="1:13" hidden="1" x14ac:dyDescent="0.25">
      <c r="A737" s="138" t="s">
        <v>6167</v>
      </c>
      <c r="B737" s="139" t="s">
        <v>2104</v>
      </c>
      <c r="C737" s="139" t="s">
        <v>27</v>
      </c>
      <c r="D737" s="139" t="s">
        <v>28</v>
      </c>
      <c r="E737" s="144">
        <v>281944</v>
      </c>
      <c r="F737" s="140">
        <v>6489489</v>
      </c>
      <c r="G737" s="140">
        <v>546</v>
      </c>
      <c r="H737" s="140">
        <v>0</v>
      </c>
      <c r="I737" s="140">
        <v>0</v>
      </c>
      <c r="J737" s="140">
        <v>6490035</v>
      </c>
      <c r="K737" s="139" t="s">
        <v>4136</v>
      </c>
      <c r="L737" s="134">
        <v>87176</v>
      </c>
      <c r="M737" s="141">
        <v>1.3615167849237348E-2</v>
      </c>
    </row>
    <row r="738" spans="1:13" hidden="1" x14ac:dyDescent="0.25">
      <c r="A738" s="138" t="s">
        <v>6169</v>
      </c>
      <c r="B738" s="139" t="s">
        <v>2104</v>
      </c>
      <c r="C738" s="139" t="s">
        <v>27</v>
      </c>
      <c r="D738" s="139" t="s">
        <v>28</v>
      </c>
      <c r="E738" s="144">
        <v>57035</v>
      </c>
      <c r="F738" s="140">
        <v>780955</v>
      </c>
      <c r="G738" s="140">
        <v>66</v>
      </c>
      <c r="H738" s="140">
        <v>0</v>
      </c>
      <c r="I738" s="140">
        <v>0</v>
      </c>
      <c r="J738" s="140">
        <v>781021</v>
      </c>
      <c r="K738" s="139" t="s">
        <v>4137</v>
      </c>
      <c r="L738" s="134">
        <v>-55787</v>
      </c>
      <c r="M738" s="141">
        <v>-6.6666427663215455E-2</v>
      </c>
    </row>
    <row r="739" spans="1:13" hidden="1" x14ac:dyDescent="0.25">
      <c r="A739" s="138" t="s">
        <v>6171</v>
      </c>
      <c r="B739" s="139" t="s">
        <v>2104</v>
      </c>
      <c r="C739" s="139" t="s">
        <v>47</v>
      </c>
      <c r="D739" s="139" t="s">
        <v>48</v>
      </c>
      <c r="E739" s="144">
        <v>62993</v>
      </c>
      <c r="F739" s="140">
        <v>618546</v>
      </c>
      <c r="G739" s="140">
        <v>52</v>
      </c>
      <c r="H739" s="140">
        <v>0</v>
      </c>
      <c r="I739" s="140">
        <v>0</v>
      </c>
      <c r="J739" s="140">
        <v>618598</v>
      </c>
      <c r="K739" s="139" t="s">
        <v>4138</v>
      </c>
      <c r="L739" s="134">
        <v>-16107</v>
      </c>
      <c r="M739" s="141">
        <v>-2.5377143712433336E-2</v>
      </c>
    </row>
    <row r="740" spans="1:13" hidden="1" x14ac:dyDescent="0.25">
      <c r="A740" s="138" t="s">
        <v>6173</v>
      </c>
      <c r="B740" s="139" t="s">
        <v>2104</v>
      </c>
      <c r="C740" s="139" t="s">
        <v>27</v>
      </c>
      <c r="D740" s="139" t="s">
        <v>28</v>
      </c>
      <c r="E740" s="144">
        <v>11355</v>
      </c>
      <c r="F740" s="140">
        <v>274742</v>
      </c>
      <c r="G740" s="140">
        <v>23</v>
      </c>
      <c r="H740" s="140">
        <v>0</v>
      </c>
      <c r="I740" s="140">
        <v>0</v>
      </c>
      <c r="J740" s="140">
        <v>274765</v>
      </c>
      <c r="K740" s="139" t="s">
        <v>4139</v>
      </c>
      <c r="L740" s="134">
        <v>1554</v>
      </c>
      <c r="M740" s="141">
        <v>5.6879115408969621E-3</v>
      </c>
    </row>
    <row r="741" spans="1:13" hidden="1" x14ac:dyDescent="0.25">
      <c r="A741" s="138" t="s">
        <v>6175</v>
      </c>
      <c r="B741" s="139" t="s">
        <v>2104</v>
      </c>
      <c r="C741" s="139" t="s">
        <v>47</v>
      </c>
      <c r="D741" s="139" t="s">
        <v>48</v>
      </c>
      <c r="E741" s="144">
        <v>67215</v>
      </c>
      <c r="F741" s="140">
        <v>239971</v>
      </c>
      <c r="G741" s="140">
        <v>20</v>
      </c>
      <c r="H741" s="140">
        <v>0</v>
      </c>
      <c r="I741" s="140">
        <v>0</v>
      </c>
      <c r="J741" s="140">
        <v>239991</v>
      </c>
      <c r="K741" s="139" t="s">
        <v>4140</v>
      </c>
      <c r="L741" s="134">
        <v>-14364</v>
      </c>
      <c r="M741" s="141">
        <v>-5.6472253346700481E-2</v>
      </c>
    </row>
    <row r="742" spans="1:13" hidden="1" x14ac:dyDescent="0.25">
      <c r="A742" s="138" t="s">
        <v>6177</v>
      </c>
      <c r="B742" s="139" t="s">
        <v>2104</v>
      </c>
      <c r="C742" s="139" t="s">
        <v>47</v>
      </c>
      <c r="D742" s="139" t="s">
        <v>48</v>
      </c>
      <c r="E742" s="144">
        <v>53641</v>
      </c>
      <c r="F742" s="140">
        <v>216393</v>
      </c>
      <c r="G742" s="140">
        <v>18</v>
      </c>
      <c r="H742" s="140">
        <v>0</v>
      </c>
      <c r="I742" s="140">
        <v>0</v>
      </c>
      <c r="J742" s="140">
        <v>216411</v>
      </c>
      <c r="K742" s="139" t="s">
        <v>4141</v>
      </c>
      <c r="L742" s="134">
        <v>22573</v>
      </c>
      <c r="M742" s="141">
        <v>0.11645291428925185</v>
      </c>
    </row>
    <row r="743" spans="1:13" hidden="1" x14ac:dyDescent="0.25">
      <c r="A743" s="138" t="s">
        <v>6179</v>
      </c>
      <c r="B743" s="139" t="s">
        <v>2104</v>
      </c>
      <c r="C743" s="139" t="s">
        <v>47</v>
      </c>
      <c r="D743" s="139" t="s">
        <v>48</v>
      </c>
      <c r="E743" s="144">
        <v>71085</v>
      </c>
      <c r="F743" s="140">
        <v>1371475</v>
      </c>
      <c r="G743" s="140">
        <v>115</v>
      </c>
      <c r="H743" s="140">
        <v>0</v>
      </c>
      <c r="I743" s="140">
        <v>0</v>
      </c>
      <c r="J743" s="140">
        <v>1371590</v>
      </c>
      <c r="K743" s="139" t="s">
        <v>4142</v>
      </c>
      <c r="L743" s="134">
        <v>-200038</v>
      </c>
      <c r="M743" s="141">
        <v>-0.12728075600587416</v>
      </c>
    </row>
    <row r="744" spans="1:13" hidden="1" x14ac:dyDescent="0.25">
      <c r="A744" s="138" t="s">
        <v>6181</v>
      </c>
      <c r="B744" s="139" t="s">
        <v>2104</v>
      </c>
      <c r="C744" s="139" t="s">
        <v>47</v>
      </c>
      <c r="D744" s="139" t="s">
        <v>48</v>
      </c>
      <c r="E744" s="144">
        <v>147754</v>
      </c>
      <c r="F744" s="140">
        <v>2057573</v>
      </c>
      <c r="G744" s="140">
        <v>173</v>
      </c>
      <c r="H744" s="140">
        <v>0</v>
      </c>
      <c r="I744" s="140">
        <v>0</v>
      </c>
      <c r="J744" s="140">
        <v>2057746</v>
      </c>
      <c r="K744" s="139" t="s">
        <v>4143</v>
      </c>
      <c r="L744" s="134">
        <v>-243569</v>
      </c>
      <c r="M744" s="141">
        <v>-0.10583905288932632</v>
      </c>
    </row>
    <row r="745" spans="1:13" hidden="1" x14ac:dyDescent="0.25">
      <c r="A745" s="138" t="s">
        <v>6183</v>
      </c>
      <c r="B745" s="139" t="s">
        <v>2104</v>
      </c>
      <c r="C745" s="139" t="s">
        <v>47</v>
      </c>
      <c r="D745" s="139" t="s">
        <v>48</v>
      </c>
      <c r="E745" s="144">
        <v>52682</v>
      </c>
      <c r="F745" s="140">
        <v>549828</v>
      </c>
      <c r="G745" s="140">
        <v>46</v>
      </c>
      <c r="H745" s="140">
        <v>0</v>
      </c>
      <c r="I745" s="140">
        <v>0</v>
      </c>
      <c r="J745" s="140">
        <v>549874</v>
      </c>
      <c r="K745" s="139" t="s">
        <v>4144</v>
      </c>
      <c r="L745" s="134">
        <v>-60308</v>
      </c>
      <c r="M745" s="141">
        <v>-9.8836084971369198E-2</v>
      </c>
    </row>
    <row r="746" spans="1:13" hidden="1" x14ac:dyDescent="0.25">
      <c r="A746" s="138" t="s">
        <v>6185</v>
      </c>
      <c r="B746" s="139" t="s">
        <v>2104</v>
      </c>
      <c r="C746" s="139" t="s">
        <v>47</v>
      </c>
      <c r="D746" s="139" t="s">
        <v>48</v>
      </c>
      <c r="E746" s="144">
        <v>44920</v>
      </c>
      <c r="F746" s="140">
        <v>170068</v>
      </c>
      <c r="G746" s="140">
        <v>14</v>
      </c>
      <c r="H746" s="140">
        <v>0</v>
      </c>
      <c r="I746" s="140">
        <v>0</v>
      </c>
      <c r="J746" s="140">
        <v>170082</v>
      </c>
      <c r="K746" s="139" t="s">
        <v>4145</v>
      </c>
      <c r="L746" s="134">
        <v>-25339</v>
      </c>
      <c r="M746" s="141">
        <v>-0.12966364924956889</v>
      </c>
    </row>
    <row r="747" spans="1:13" hidden="1" x14ac:dyDescent="0.25">
      <c r="A747" s="138" t="s">
        <v>6187</v>
      </c>
      <c r="B747" s="139" t="s">
        <v>2104</v>
      </c>
      <c r="C747" s="139" t="s">
        <v>27</v>
      </c>
      <c r="D747" s="139" t="s">
        <v>28</v>
      </c>
      <c r="E747" s="144">
        <v>84225</v>
      </c>
      <c r="F747" s="140">
        <v>2334304</v>
      </c>
      <c r="G747" s="140">
        <v>196</v>
      </c>
      <c r="H747" s="140">
        <v>0</v>
      </c>
      <c r="I747" s="140">
        <v>-1107438</v>
      </c>
      <c r="J747" s="140">
        <v>1227062</v>
      </c>
      <c r="K747" s="139" t="s">
        <v>4146</v>
      </c>
      <c r="L747" s="134">
        <v>-1033334</v>
      </c>
      <c r="M747" s="141">
        <v>-0.45714733170647975</v>
      </c>
    </row>
    <row r="748" spans="1:13" hidden="1" x14ac:dyDescent="0.25">
      <c r="A748" s="138" t="s">
        <v>5162</v>
      </c>
      <c r="B748" s="139" t="s">
        <v>2104</v>
      </c>
      <c r="C748" s="139" t="s">
        <v>47</v>
      </c>
      <c r="D748" s="139" t="s">
        <v>48</v>
      </c>
      <c r="E748" s="144">
        <v>69156</v>
      </c>
      <c r="F748" s="140">
        <v>925593</v>
      </c>
      <c r="G748" s="140">
        <v>78</v>
      </c>
      <c r="H748" s="140">
        <v>0</v>
      </c>
      <c r="I748" s="140">
        <v>0</v>
      </c>
      <c r="J748" s="140">
        <v>925671</v>
      </c>
      <c r="K748" s="139" t="s">
        <v>4147</v>
      </c>
      <c r="L748" s="134">
        <v>-117013</v>
      </c>
      <c r="M748" s="141">
        <v>-0.11222287864779741</v>
      </c>
    </row>
    <row r="749" spans="1:13" hidden="1" x14ac:dyDescent="0.25">
      <c r="A749" s="138" t="s">
        <v>6190</v>
      </c>
      <c r="B749" s="139" t="s">
        <v>2104</v>
      </c>
      <c r="C749" s="139" t="s">
        <v>47</v>
      </c>
      <c r="D749" s="139" t="s">
        <v>48</v>
      </c>
      <c r="E749" s="144">
        <v>58128</v>
      </c>
      <c r="F749" s="140">
        <v>514273</v>
      </c>
      <c r="G749" s="140">
        <v>43</v>
      </c>
      <c r="H749" s="140">
        <v>0</v>
      </c>
      <c r="I749" s="140">
        <v>0</v>
      </c>
      <c r="J749" s="140">
        <v>514316</v>
      </c>
      <c r="K749" s="139" t="s">
        <v>4148</v>
      </c>
      <c r="L749" s="134">
        <v>23674</v>
      </c>
      <c r="M749" s="141">
        <v>4.8251066969399278E-2</v>
      </c>
    </row>
    <row r="750" spans="1:13" hidden="1" x14ac:dyDescent="0.25">
      <c r="A750" s="138" t="s">
        <v>6192</v>
      </c>
      <c r="B750" s="139" t="s">
        <v>2104</v>
      </c>
      <c r="C750" s="139" t="s">
        <v>27</v>
      </c>
      <c r="D750" s="139" t="s">
        <v>28</v>
      </c>
      <c r="E750" s="144">
        <v>60818</v>
      </c>
      <c r="F750" s="140">
        <v>443399</v>
      </c>
      <c r="G750" s="140">
        <v>37</v>
      </c>
      <c r="H750" s="140">
        <v>0</v>
      </c>
      <c r="I750" s="140">
        <v>0</v>
      </c>
      <c r="J750" s="140">
        <v>443436</v>
      </c>
      <c r="K750" s="139" t="s">
        <v>4149</v>
      </c>
      <c r="L750" s="134">
        <v>-2761</v>
      </c>
      <c r="M750" s="141">
        <v>-6.1878497614282482E-3</v>
      </c>
    </row>
    <row r="751" spans="1:13" hidden="1" x14ac:dyDescent="0.25">
      <c r="A751" s="138" t="s">
        <v>6194</v>
      </c>
      <c r="B751" s="139" t="s">
        <v>2104</v>
      </c>
      <c r="C751" s="139" t="s">
        <v>47</v>
      </c>
      <c r="D751" s="139" t="s">
        <v>48</v>
      </c>
      <c r="E751" s="144">
        <v>47862</v>
      </c>
      <c r="F751" s="140">
        <v>147194</v>
      </c>
      <c r="G751" s="140">
        <v>12</v>
      </c>
      <c r="H751" s="140">
        <v>0</v>
      </c>
      <c r="I751" s="140">
        <v>0</v>
      </c>
      <c r="J751" s="140">
        <v>147206</v>
      </c>
      <c r="K751" s="139" t="s">
        <v>4150</v>
      </c>
      <c r="L751" s="134">
        <v>-4498</v>
      </c>
      <c r="M751" s="141">
        <v>-2.964984443389759E-2</v>
      </c>
    </row>
    <row r="752" spans="1:13" hidden="1" x14ac:dyDescent="0.25">
      <c r="A752" s="138" t="s">
        <v>6196</v>
      </c>
      <c r="B752" s="139" t="s">
        <v>2104</v>
      </c>
      <c r="C752" s="139" t="s">
        <v>47</v>
      </c>
      <c r="D752" s="139" t="s">
        <v>48</v>
      </c>
      <c r="E752" s="144">
        <v>55210</v>
      </c>
      <c r="F752" s="140">
        <v>159212</v>
      </c>
      <c r="G752" s="140">
        <v>13</v>
      </c>
      <c r="H752" s="140">
        <v>0</v>
      </c>
      <c r="I752" s="140">
        <v>0</v>
      </c>
      <c r="J752" s="140">
        <v>159225</v>
      </c>
      <c r="K752" s="139" t="s">
        <v>4151</v>
      </c>
      <c r="L752" s="134">
        <v>-3823</v>
      </c>
      <c r="M752" s="141">
        <v>-2.3447083067562928E-2</v>
      </c>
    </row>
    <row r="753" spans="1:13" hidden="1" x14ac:dyDescent="0.25">
      <c r="A753" s="138" t="s">
        <v>6198</v>
      </c>
      <c r="B753" s="139" t="s">
        <v>2104</v>
      </c>
      <c r="C753" s="139" t="s">
        <v>47</v>
      </c>
      <c r="D753" s="139" t="s">
        <v>48</v>
      </c>
      <c r="E753" s="144">
        <v>102105</v>
      </c>
      <c r="F753" s="140">
        <v>556548</v>
      </c>
      <c r="G753" s="140">
        <v>47</v>
      </c>
      <c r="H753" s="140">
        <v>0</v>
      </c>
      <c r="I753" s="140">
        <v>0</v>
      </c>
      <c r="J753" s="140">
        <v>556595</v>
      </c>
      <c r="K753" s="139" t="s">
        <v>4152</v>
      </c>
      <c r="L753" s="134">
        <v>-39424</v>
      </c>
      <c r="M753" s="141">
        <v>-6.6145542340093191E-2</v>
      </c>
    </row>
    <row r="754" spans="1:13" hidden="1" x14ac:dyDescent="0.25">
      <c r="A754" s="138" t="s">
        <v>6200</v>
      </c>
      <c r="B754" s="139" t="s">
        <v>2104</v>
      </c>
      <c r="C754" s="139" t="s">
        <v>99</v>
      </c>
      <c r="D754" s="139" t="s">
        <v>100</v>
      </c>
      <c r="E754" s="144">
        <v>230720</v>
      </c>
      <c r="F754" s="140">
        <v>1207037</v>
      </c>
      <c r="G754" s="140">
        <v>102</v>
      </c>
      <c r="H754" s="140">
        <v>0</v>
      </c>
      <c r="I754" s="140">
        <v>0</v>
      </c>
      <c r="J754" s="140">
        <v>1207139</v>
      </c>
      <c r="K754" s="139" t="s">
        <v>4153</v>
      </c>
      <c r="L754" s="134">
        <v>104924</v>
      </c>
      <c r="M754" s="141">
        <v>9.5193768910784196E-2</v>
      </c>
    </row>
    <row r="755" spans="1:13" hidden="1" x14ac:dyDescent="0.25">
      <c r="A755" s="138" t="s">
        <v>6202</v>
      </c>
      <c r="B755" s="139" t="s">
        <v>2104</v>
      </c>
      <c r="C755" s="139" t="s">
        <v>99</v>
      </c>
      <c r="D755" s="139" t="s">
        <v>100</v>
      </c>
      <c r="E755" s="144">
        <v>938506</v>
      </c>
      <c r="F755" s="140">
        <v>8214010</v>
      </c>
      <c r="G755" s="140">
        <v>691</v>
      </c>
      <c r="H755" s="140">
        <v>0</v>
      </c>
      <c r="I755" s="140">
        <v>0</v>
      </c>
      <c r="J755" s="140">
        <v>8214701</v>
      </c>
      <c r="K755" s="139" t="s">
        <v>4154</v>
      </c>
      <c r="L755" s="134">
        <v>-417691</v>
      </c>
      <c r="M755" s="141">
        <v>-4.8386472718106407E-2</v>
      </c>
    </row>
    <row r="756" spans="1:13" hidden="1" x14ac:dyDescent="0.25">
      <c r="A756" s="138" t="s">
        <v>6204</v>
      </c>
      <c r="B756" s="139" t="s">
        <v>2104</v>
      </c>
      <c r="C756" s="139" t="s">
        <v>99</v>
      </c>
      <c r="D756" s="139" t="s">
        <v>100</v>
      </c>
      <c r="E756" s="144">
        <v>375496</v>
      </c>
      <c r="F756" s="140">
        <v>1216817</v>
      </c>
      <c r="G756" s="140">
        <v>102</v>
      </c>
      <c r="H756" s="140">
        <v>0</v>
      </c>
      <c r="I756" s="140">
        <v>0</v>
      </c>
      <c r="J756" s="140">
        <v>1216919</v>
      </c>
      <c r="K756" s="139" t="s">
        <v>4155</v>
      </c>
      <c r="L756" s="134">
        <v>32007</v>
      </c>
      <c r="M756" s="141">
        <v>2.7012132546551982E-2</v>
      </c>
    </row>
    <row r="757" spans="1:13" hidden="1" x14ac:dyDescent="0.25">
      <c r="A757" s="138" t="s">
        <v>6206</v>
      </c>
      <c r="B757" s="139" t="s">
        <v>2104</v>
      </c>
      <c r="C757" s="139" t="s">
        <v>99</v>
      </c>
      <c r="D757" s="139" t="s">
        <v>100</v>
      </c>
      <c r="E757" s="144">
        <v>288179</v>
      </c>
      <c r="F757" s="140">
        <v>2156423</v>
      </c>
      <c r="G757" s="140">
        <v>181</v>
      </c>
      <c r="H757" s="140">
        <v>0</v>
      </c>
      <c r="I757" s="140">
        <v>0</v>
      </c>
      <c r="J757" s="140">
        <v>2156604</v>
      </c>
      <c r="K757" s="139" t="s">
        <v>4156</v>
      </c>
      <c r="L757" s="134">
        <v>10689</v>
      </c>
      <c r="M757" s="141">
        <v>4.981091981742054E-3</v>
      </c>
    </row>
    <row r="758" spans="1:13" hidden="1" x14ac:dyDescent="0.25">
      <c r="A758" s="138" t="s">
        <v>6208</v>
      </c>
      <c r="B758" s="139" t="s">
        <v>2104</v>
      </c>
      <c r="C758" s="139" t="s">
        <v>99</v>
      </c>
      <c r="D758" s="139" t="s">
        <v>100</v>
      </c>
      <c r="E758" s="144">
        <v>347685</v>
      </c>
      <c r="F758" s="140">
        <v>4708677</v>
      </c>
      <c r="G758" s="140">
        <v>396</v>
      </c>
      <c r="H758" s="140">
        <v>0</v>
      </c>
      <c r="I758" s="140">
        <v>0</v>
      </c>
      <c r="J758" s="140">
        <v>4709073</v>
      </c>
      <c r="K758" s="139" t="s">
        <v>4157</v>
      </c>
      <c r="L758" s="134">
        <v>86427</v>
      </c>
      <c r="M758" s="141">
        <v>1.8696434898973446E-2</v>
      </c>
    </row>
    <row r="759" spans="1:13" hidden="1" x14ac:dyDescent="0.25">
      <c r="A759" s="138" t="s">
        <v>6210</v>
      </c>
      <c r="B759" s="139" t="s">
        <v>2104</v>
      </c>
      <c r="C759" s="139" t="s">
        <v>99</v>
      </c>
      <c r="D759" s="139" t="s">
        <v>100</v>
      </c>
      <c r="E759" s="144">
        <v>243617</v>
      </c>
      <c r="F759" s="140">
        <v>1071505</v>
      </c>
      <c r="G759" s="140">
        <v>90</v>
      </c>
      <c r="H759" s="140">
        <v>0</v>
      </c>
      <c r="I759" s="140">
        <v>0</v>
      </c>
      <c r="J759" s="140">
        <v>1071595</v>
      </c>
      <c r="K759" s="139" t="s">
        <v>4158</v>
      </c>
      <c r="L759" s="134">
        <v>-15254</v>
      </c>
      <c r="M759" s="141">
        <v>-1.403506834896108E-2</v>
      </c>
    </row>
    <row r="760" spans="1:13" hidden="1" x14ac:dyDescent="0.25">
      <c r="A760" s="138" t="s">
        <v>6212</v>
      </c>
      <c r="B760" s="139" t="s">
        <v>2104</v>
      </c>
      <c r="C760" s="139" t="s">
        <v>99</v>
      </c>
      <c r="D760" s="139" t="s">
        <v>100</v>
      </c>
      <c r="E760" s="144">
        <v>158451</v>
      </c>
      <c r="F760" s="140">
        <v>1837522</v>
      </c>
      <c r="G760" s="140">
        <v>155</v>
      </c>
      <c r="H760" s="140">
        <v>0</v>
      </c>
      <c r="I760" s="140">
        <v>0</v>
      </c>
      <c r="J760" s="140">
        <v>1837677</v>
      </c>
      <c r="K760" s="139" t="s">
        <v>4159</v>
      </c>
      <c r="L760" s="134">
        <v>-102373</v>
      </c>
      <c r="M760" s="141">
        <v>-5.276822762299941E-2</v>
      </c>
    </row>
    <row r="761" spans="1:13" hidden="1" x14ac:dyDescent="0.25">
      <c r="A761" s="138" t="s">
        <v>6214</v>
      </c>
      <c r="B761" s="139" t="s">
        <v>2104</v>
      </c>
      <c r="C761" s="139" t="s">
        <v>99</v>
      </c>
      <c r="D761" s="139" t="s">
        <v>100</v>
      </c>
      <c r="E761" s="144">
        <v>414242</v>
      </c>
      <c r="F761" s="140">
        <v>1626116</v>
      </c>
      <c r="G761" s="140">
        <v>137</v>
      </c>
      <c r="H761" s="140">
        <v>0</v>
      </c>
      <c r="I761" s="140">
        <v>0</v>
      </c>
      <c r="J761" s="140">
        <v>1626253</v>
      </c>
      <c r="K761" s="139" t="s">
        <v>4160</v>
      </c>
      <c r="L761" s="134">
        <v>-101926</v>
      </c>
      <c r="M761" s="141">
        <v>-5.897884420537456E-2</v>
      </c>
    </row>
    <row r="762" spans="1:13" hidden="1" x14ac:dyDescent="0.25">
      <c r="A762" s="138" t="s">
        <v>6216</v>
      </c>
      <c r="B762" s="139" t="s">
        <v>2104</v>
      </c>
      <c r="C762" s="139" t="s">
        <v>99</v>
      </c>
      <c r="D762" s="139" t="s">
        <v>100</v>
      </c>
      <c r="E762" s="144">
        <v>456902</v>
      </c>
      <c r="F762" s="140">
        <v>2215253</v>
      </c>
      <c r="G762" s="140">
        <v>186</v>
      </c>
      <c r="H762" s="140">
        <v>0</v>
      </c>
      <c r="I762" s="140">
        <v>0</v>
      </c>
      <c r="J762" s="140">
        <v>2215439</v>
      </c>
      <c r="K762" s="139" t="s">
        <v>4161</v>
      </c>
      <c r="L762" s="134">
        <v>-132407</v>
      </c>
      <c r="M762" s="141">
        <v>-5.6395095760113735E-2</v>
      </c>
    </row>
    <row r="763" spans="1:13" hidden="1" x14ac:dyDescent="0.25">
      <c r="A763" s="138" t="s">
        <v>6218</v>
      </c>
      <c r="B763" s="139" t="s">
        <v>2104</v>
      </c>
      <c r="C763" s="139" t="s">
        <v>99</v>
      </c>
      <c r="D763" s="139" t="s">
        <v>100</v>
      </c>
      <c r="E763" s="144">
        <v>427522</v>
      </c>
      <c r="F763" s="140">
        <v>1768966</v>
      </c>
      <c r="G763" s="140">
        <v>149</v>
      </c>
      <c r="H763" s="140">
        <v>0</v>
      </c>
      <c r="I763" s="140">
        <v>0</v>
      </c>
      <c r="J763" s="140">
        <v>1769115</v>
      </c>
      <c r="K763" s="139" t="s">
        <v>4162</v>
      </c>
      <c r="L763" s="134">
        <v>20267</v>
      </c>
      <c r="M763" s="141">
        <v>1.1588771579920039E-2</v>
      </c>
    </row>
    <row r="764" spans="1:13" hidden="1" x14ac:dyDescent="0.25">
      <c r="A764" s="138" t="s">
        <v>6220</v>
      </c>
      <c r="B764" s="139" t="s">
        <v>2104</v>
      </c>
      <c r="C764" s="139" t="s">
        <v>99</v>
      </c>
      <c r="D764" s="139" t="s">
        <v>100</v>
      </c>
      <c r="E764" s="144">
        <v>267214</v>
      </c>
      <c r="F764" s="140">
        <v>998601</v>
      </c>
      <c r="G764" s="140">
        <v>84</v>
      </c>
      <c r="H764" s="140">
        <v>0</v>
      </c>
      <c r="I764" s="140">
        <v>0</v>
      </c>
      <c r="J764" s="140">
        <v>998685</v>
      </c>
      <c r="K764" s="139" t="s">
        <v>4163</v>
      </c>
      <c r="L764" s="134">
        <v>-71101</v>
      </c>
      <c r="M764" s="141">
        <v>-6.6462825275335438E-2</v>
      </c>
    </row>
    <row r="765" spans="1:13" hidden="1" x14ac:dyDescent="0.25">
      <c r="A765" s="138" t="s">
        <v>6222</v>
      </c>
      <c r="B765" s="139" t="s">
        <v>2104</v>
      </c>
      <c r="C765" s="139" t="s">
        <v>99</v>
      </c>
      <c r="D765" s="139" t="s">
        <v>100</v>
      </c>
      <c r="E765" s="144">
        <v>138085</v>
      </c>
      <c r="F765" s="140">
        <v>788175</v>
      </c>
      <c r="G765" s="140">
        <v>66</v>
      </c>
      <c r="H765" s="140">
        <v>0</v>
      </c>
      <c r="I765" s="140">
        <v>0</v>
      </c>
      <c r="J765" s="140">
        <v>788241</v>
      </c>
      <c r="K765" s="139" t="s">
        <v>4164</v>
      </c>
      <c r="L765" s="134">
        <v>-22628</v>
      </c>
      <c r="M765" s="141">
        <v>-2.7905863955830102E-2</v>
      </c>
    </row>
    <row r="766" spans="1:13" hidden="1" x14ac:dyDescent="0.25">
      <c r="A766" s="138" t="s">
        <v>6224</v>
      </c>
      <c r="B766" s="139" t="s">
        <v>2104</v>
      </c>
      <c r="C766" s="139" t="s">
        <v>99</v>
      </c>
      <c r="D766" s="139" t="s">
        <v>100</v>
      </c>
      <c r="E766" s="144">
        <v>266566</v>
      </c>
      <c r="F766" s="140">
        <v>958848</v>
      </c>
      <c r="G766" s="140">
        <v>81</v>
      </c>
      <c r="H766" s="140">
        <v>0</v>
      </c>
      <c r="I766" s="140">
        <v>0</v>
      </c>
      <c r="J766" s="140">
        <v>958929</v>
      </c>
      <c r="K766" s="139" t="s">
        <v>4165</v>
      </c>
      <c r="L766" s="134">
        <v>15376</v>
      </c>
      <c r="M766" s="141">
        <v>1.6295851955322065E-2</v>
      </c>
    </row>
    <row r="767" spans="1:13" hidden="1" x14ac:dyDescent="0.25">
      <c r="A767" s="138" t="s">
        <v>4745</v>
      </c>
      <c r="B767" s="139" t="s">
        <v>2104</v>
      </c>
      <c r="C767" s="139" t="s">
        <v>99</v>
      </c>
      <c r="D767" s="139" t="s">
        <v>100</v>
      </c>
      <c r="E767" s="144">
        <v>368651</v>
      </c>
      <c r="F767" s="140">
        <v>4046309</v>
      </c>
      <c r="G767" s="140">
        <v>340</v>
      </c>
      <c r="H767" s="140">
        <v>0</v>
      </c>
      <c r="I767" s="140">
        <v>0</v>
      </c>
      <c r="J767" s="140">
        <v>4046649</v>
      </c>
      <c r="K767" s="139" t="s">
        <v>4166</v>
      </c>
      <c r="L767" s="134">
        <v>-1068</v>
      </c>
      <c r="M767" s="141">
        <v>-2.6385243830040489E-4</v>
      </c>
    </row>
    <row r="768" spans="1:13" x14ac:dyDescent="0.25">
      <c r="A768" s="138" t="s">
        <v>6115</v>
      </c>
      <c r="B768" s="139" t="s">
        <v>2104</v>
      </c>
      <c r="C768" s="139" t="s">
        <v>19</v>
      </c>
      <c r="D768" s="139" t="s">
        <v>20</v>
      </c>
      <c r="E768" s="144">
        <v>855979</v>
      </c>
      <c r="F768" s="140">
        <v>6113366</v>
      </c>
      <c r="G768" s="140">
        <v>55782</v>
      </c>
      <c r="H768" s="140">
        <v>0</v>
      </c>
      <c r="I768" s="140">
        <v>0</v>
      </c>
      <c r="J768" s="140">
        <v>6169148</v>
      </c>
      <c r="K768" s="139" t="s">
        <v>7098</v>
      </c>
      <c r="L768" s="134">
        <v>-58148</v>
      </c>
      <c r="M768" s="141">
        <v>-9.3376001397717408E-3</v>
      </c>
    </row>
    <row r="769" spans="1:13" hidden="1" x14ac:dyDescent="0.25">
      <c r="A769" s="138" t="s">
        <v>6228</v>
      </c>
      <c r="B769" s="139" t="s">
        <v>2225</v>
      </c>
      <c r="C769" s="139" t="s">
        <v>27</v>
      </c>
      <c r="D769" s="139" t="s">
        <v>28</v>
      </c>
      <c r="E769" s="144">
        <v>559121</v>
      </c>
      <c r="F769" s="140">
        <v>3973235</v>
      </c>
      <c r="G769" s="140">
        <v>334</v>
      </c>
      <c r="H769" s="140">
        <v>0</v>
      </c>
      <c r="I769" s="140">
        <v>0</v>
      </c>
      <c r="J769" s="140">
        <v>3973569</v>
      </c>
      <c r="K769" s="139" t="s">
        <v>4168</v>
      </c>
      <c r="L769" s="134">
        <v>85289</v>
      </c>
      <c r="M769" s="141">
        <v>2.1934891520158012E-2</v>
      </c>
    </row>
    <row r="770" spans="1:13" hidden="1" x14ac:dyDescent="0.25">
      <c r="A770" s="138" t="s">
        <v>6230</v>
      </c>
      <c r="B770" s="139" t="s">
        <v>2225</v>
      </c>
      <c r="C770" s="139" t="s">
        <v>27</v>
      </c>
      <c r="D770" s="139" t="s">
        <v>28</v>
      </c>
      <c r="E770" s="144">
        <v>42871</v>
      </c>
      <c r="F770" s="140">
        <v>358508</v>
      </c>
      <c r="G770" s="140">
        <v>30</v>
      </c>
      <c r="H770" s="140">
        <v>0</v>
      </c>
      <c r="I770" s="140">
        <v>0</v>
      </c>
      <c r="J770" s="140">
        <v>358538</v>
      </c>
      <c r="K770" s="139" t="s">
        <v>4169</v>
      </c>
      <c r="L770" s="134">
        <v>-10115</v>
      </c>
      <c r="M770" s="141">
        <v>-2.7437725991650685E-2</v>
      </c>
    </row>
    <row r="771" spans="1:13" hidden="1" x14ac:dyDescent="0.25">
      <c r="A771" s="138" t="s">
        <v>6232</v>
      </c>
      <c r="B771" s="139" t="s">
        <v>2225</v>
      </c>
      <c r="C771" s="139" t="s">
        <v>27</v>
      </c>
      <c r="D771" s="139" t="s">
        <v>28</v>
      </c>
      <c r="E771" s="144">
        <v>101643</v>
      </c>
      <c r="F771" s="140">
        <v>783242</v>
      </c>
      <c r="G771" s="140">
        <v>66</v>
      </c>
      <c r="H771" s="140">
        <v>0</v>
      </c>
      <c r="I771" s="140">
        <v>0</v>
      </c>
      <c r="J771" s="140">
        <v>783308</v>
      </c>
      <c r="K771" s="139" t="s">
        <v>4170</v>
      </c>
      <c r="L771" s="134">
        <v>9980</v>
      </c>
      <c r="M771" s="141">
        <v>1.290526141559597E-2</v>
      </c>
    </row>
    <row r="772" spans="1:13" hidden="1" x14ac:dyDescent="0.25">
      <c r="A772" s="138" t="s">
        <v>6234</v>
      </c>
      <c r="B772" s="139" t="s">
        <v>2225</v>
      </c>
      <c r="C772" s="139" t="s">
        <v>47</v>
      </c>
      <c r="D772" s="139" t="s">
        <v>48</v>
      </c>
      <c r="E772" s="144">
        <v>94171</v>
      </c>
      <c r="F772" s="140">
        <v>463480</v>
      </c>
      <c r="G772" s="140">
        <v>39</v>
      </c>
      <c r="H772" s="140">
        <v>0</v>
      </c>
      <c r="I772" s="140">
        <v>0</v>
      </c>
      <c r="J772" s="140">
        <v>463519</v>
      </c>
      <c r="K772" s="139" t="s">
        <v>4171</v>
      </c>
      <c r="L772" s="134">
        <v>-10697</v>
      </c>
      <c r="M772" s="141">
        <v>-2.2557231303878402E-2</v>
      </c>
    </row>
    <row r="773" spans="1:13" hidden="1" x14ac:dyDescent="0.25">
      <c r="A773" s="138" t="s">
        <v>6235</v>
      </c>
      <c r="B773" s="139" t="s">
        <v>2225</v>
      </c>
      <c r="C773" s="139" t="s">
        <v>27</v>
      </c>
      <c r="D773" s="139" t="s">
        <v>28</v>
      </c>
      <c r="E773" s="144">
        <v>84099</v>
      </c>
      <c r="F773" s="140">
        <v>530423</v>
      </c>
      <c r="G773" s="140">
        <v>45</v>
      </c>
      <c r="H773" s="140">
        <v>0</v>
      </c>
      <c r="I773" s="140">
        <v>0</v>
      </c>
      <c r="J773" s="140">
        <v>530468</v>
      </c>
      <c r="K773" s="139" t="s">
        <v>4172</v>
      </c>
      <c r="L773" s="134">
        <v>18060</v>
      </c>
      <c r="M773" s="141">
        <v>3.5245351360634496E-2</v>
      </c>
    </row>
    <row r="774" spans="1:13" x14ac:dyDescent="0.25">
      <c r="A774" s="138" t="s">
        <v>6227</v>
      </c>
      <c r="B774" s="139" t="s">
        <v>2225</v>
      </c>
      <c r="C774" s="139" t="s">
        <v>19</v>
      </c>
      <c r="D774" s="139" t="s">
        <v>20</v>
      </c>
      <c r="E774" s="144">
        <v>1097452</v>
      </c>
      <c r="F774" s="140">
        <v>10327229</v>
      </c>
      <c r="G774" s="140">
        <v>17648</v>
      </c>
      <c r="H774" s="140">
        <v>0</v>
      </c>
      <c r="I774" s="140">
        <v>0</v>
      </c>
      <c r="J774" s="140">
        <v>10344877</v>
      </c>
      <c r="K774" s="139" t="s">
        <v>7099</v>
      </c>
      <c r="L774" s="134">
        <v>-132583</v>
      </c>
      <c r="M774" s="141">
        <v>-1.2654116551148847E-2</v>
      </c>
    </row>
    <row r="775" spans="1:13" hidden="1" x14ac:dyDescent="0.25">
      <c r="A775" s="138" t="s">
        <v>3318</v>
      </c>
      <c r="B775" s="139" t="s">
        <v>2259</v>
      </c>
      <c r="C775" s="139" t="s">
        <v>27</v>
      </c>
      <c r="D775" s="139" t="s">
        <v>28</v>
      </c>
      <c r="E775" s="144">
        <v>98469</v>
      </c>
      <c r="F775" s="140">
        <v>3090137</v>
      </c>
      <c r="G775" s="140">
        <v>260</v>
      </c>
      <c r="H775" s="140">
        <v>0</v>
      </c>
      <c r="I775" s="140">
        <v>0</v>
      </c>
      <c r="J775" s="140">
        <v>3090397</v>
      </c>
      <c r="K775" s="139" t="s">
        <v>4182</v>
      </c>
      <c r="L775" s="134">
        <v>60556</v>
      </c>
      <c r="M775" s="141">
        <v>1.9986527345824418E-2</v>
      </c>
    </row>
    <row r="776" spans="1:13" hidden="1" x14ac:dyDescent="0.25">
      <c r="A776" s="138" t="s">
        <v>6251</v>
      </c>
      <c r="B776" s="139" t="s">
        <v>2259</v>
      </c>
      <c r="C776" s="139" t="s">
        <v>47</v>
      </c>
      <c r="D776" s="139" t="s">
        <v>48</v>
      </c>
      <c r="E776" s="144">
        <v>125109</v>
      </c>
      <c r="F776" s="140">
        <v>496163</v>
      </c>
      <c r="G776" s="140">
        <v>42</v>
      </c>
      <c r="H776" s="140">
        <v>0</v>
      </c>
      <c r="I776" s="140">
        <v>0</v>
      </c>
      <c r="J776" s="140">
        <v>496205</v>
      </c>
      <c r="K776" s="139" t="s">
        <v>4183</v>
      </c>
      <c r="L776" s="134">
        <v>9324</v>
      </c>
      <c r="M776" s="141">
        <v>1.9150470032718466E-2</v>
      </c>
    </row>
    <row r="777" spans="1:13" hidden="1" x14ac:dyDescent="0.25">
      <c r="A777" s="138" t="s">
        <v>4795</v>
      </c>
      <c r="B777" s="139" t="s">
        <v>2259</v>
      </c>
      <c r="C777" s="139" t="s">
        <v>47</v>
      </c>
      <c r="D777" s="139" t="s">
        <v>48</v>
      </c>
      <c r="E777" s="144">
        <v>26985</v>
      </c>
      <c r="F777" s="140">
        <v>808868</v>
      </c>
      <c r="G777" s="140">
        <v>68</v>
      </c>
      <c r="H777" s="140">
        <v>0</v>
      </c>
      <c r="I777" s="140">
        <v>0</v>
      </c>
      <c r="J777" s="140">
        <v>808936</v>
      </c>
      <c r="K777" s="139" t="s">
        <v>4184</v>
      </c>
      <c r="L777" s="134">
        <v>-8018</v>
      </c>
      <c r="M777" s="141">
        <v>-9.8145060799016831E-3</v>
      </c>
    </row>
    <row r="778" spans="1:13" hidden="1" x14ac:dyDescent="0.25">
      <c r="A778" s="138" t="s">
        <v>6254</v>
      </c>
      <c r="B778" s="139" t="s">
        <v>2259</v>
      </c>
      <c r="C778" s="139" t="s">
        <v>47</v>
      </c>
      <c r="D778" s="139" t="s">
        <v>48</v>
      </c>
      <c r="E778" s="144">
        <v>213776</v>
      </c>
      <c r="F778" s="140">
        <v>918476</v>
      </c>
      <c r="G778" s="140">
        <v>77</v>
      </c>
      <c r="H778" s="140">
        <v>0</v>
      </c>
      <c r="I778" s="140">
        <v>0</v>
      </c>
      <c r="J778" s="140">
        <v>918553</v>
      </c>
      <c r="K778" s="139" t="s">
        <v>4185</v>
      </c>
      <c r="L778" s="134">
        <v>15678</v>
      </c>
      <c r="M778" s="141">
        <v>1.7364529973695142E-2</v>
      </c>
    </row>
    <row r="779" spans="1:13" hidden="1" x14ac:dyDescent="0.25">
      <c r="A779" s="138" t="s">
        <v>6256</v>
      </c>
      <c r="B779" s="139" t="s">
        <v>2259</v>
      </c>
      <c r="C779" s="139" t="s">
        <v>27</v>
      </c>
      <c r="D779" s="139" t="s">
        <v>28</v>
      </c>
      <c r="E779" s="144">
        <v>46032</v>
      </c>
      <c r="F779" s="140">
        <v>1716777</v>
      </c>
      <c r="G779" s="140">
        <v>144</v>
      </c>
      <c r="H779" s="140">
        <v>0</v>
      </c>
      <c r="I779" s="140">
        <v>0</v>
      </c>
      <c r="J779" s="140">
        <v>1716921</v>
      </c>
      <c r="K779" s="139" t="s">
        <v>4186</v>
      </c>
      <c r="L779" s="134">
        <v>-18415</v>
      </c>
      <c r="M779" s="141">
        <v>-1.0611777776753321E-2</v>
      </c>
    </row>
    <row r="780" spans="1:13" hidden="1" x14ac:dyDescent="0.25">
      <c r="A780" s="138" t="s">
        <v>6260</v>
      </c>
      <c r="B780" s="139" t="s">
        <v>2259</v>
      </c>
      <c r="C780" s="139" t="s">
        <v>27</v>
      </c>
      <c r="D780" s="139" t="s">
        <v>28</v>
      </c>
      <c r="E780" s="144">
        <v>258071</v>
      </c>
      <c r="F780" s="140">
        <v>12479124</v>
      </c>
      <c r="G780" s="140">
        <v>1050</v>
      </c>
      <c r="H780" s="140">
        <v>0</v>
      </c>
      <c r="I780" s="140">
        <v>0</v>
      </c>
      <c r="J780" s="140">
        <v>12480174</v>
      </c>
      <c r="K780" s="139" t="s">
        <v>4187</v>
      </c>
      <c r="L780" s="134">
        <v>-62951</v>
      </c>
      <c r="M780" s="141">
        <v>-5.0187652598535056E-3</v>
      </c>
    </row>
    <row r="781" spans="1:13" hidden="1" x14ac:dyDescent="0.25">
      <c r="A781" s="138" t="s">
        <v>6262</v>
      </c>
      <c r="B781" s="139" t="s">
        <v>2259</v>
      </c>
      <c r="C781" s="139" t="s">
        <v>27</v>
      </c>
      <c r="D781" s="139" t="s">
        <v>28</v>
      </c>
      <c r="E781" s="144">
        <v>87514</v>
      </c>
      <c r="F781" s="140">
        <v>910183</v>
      </c>
      <c r="G781" s="140">
        <v>77</v>
      </c>
      <c r="H781" s="140">
        <v>0</v>
      </c>
      <c r="I781" s="140">
        <v>0</v>
      </c>
      <c r="J781" s="140">
        <v>910260</v>
      </c>
      <c r="K781" s="139" t="s">
        <v>4188</v>
      </c>
      <c r="L781" s="134">
        <v>4363</v>
      </c>
      <c r="M781" s="141">
        <v>4.8162208286372512E-3</v>
      </c>
    </row>
    <row r="782" spans="1:13" hidden="1" x14ac:dyDescent="0.25">
      <c r="A782" s="138" t="s">
        <v>6264</v>
      </c>
      <c r="B782" s="139" t="s">
        <v>2259</v>
      </c>
      <c r="C782" s="139" t="s">
        <v>47</v>
      </c>
      <c r="D782" s="139" t="s">
        <v>48</v>
      </c>
      <c r="E782" s="144">
        <v>59878</v>
      </c>
      <c r="F782" s="140">
        <v>222453</v>
      </c>
      <c r="G782" s="140">
        <v>19</v>
      </c>
      <c r="H782" s="140">
        <v>0</v>
      </c>
      <c r="I782" s="140">
        <v>0</v>
      </c>
      <c r="J782" s="140">
        <v>222472</v>
      </c>
      <c r="K782" s="139" t="s">
        <v>4189</v>
      </c>
      <c r="L782" s="134">
        <v>15448</v>
      </c>
      <c r="M782" s="141">
        <v>7.4619367802766831E-2</v>
      </c>
    </row>
    <row r="783" spans="1:13" hidden="1" x14ac:dyDescent="0.25">
      <c r="A783" s="138" t="s">
        <v>6266</v>
      </c>
      <c r="B783" s="139" t="s">
        <v>2259</v>
      </c>
      <c r="C783" s="139" t="s">
        <v>47</v>
      </c>
      <c r="D783" s="139" t="s">
        <v>48</v>
      </c>
      <c r="E783" s="144">
        <v>83661</v>
      </c>
      <c r="F783" s="140">
        <v>318349</v>
      </c>
      <c r="G783" s="140">
        <v>27</v>
      </c>
      <c r="H783" s="140">
        <v>0</v>
      </c>
      <c r="I783" s="140">
        <v>0</v>
      </c>
      <c r="J783" s="140">
        <v>318376</v>
      </c>
      <c r="K783" s="139" t="s">
        <v>4190</v>
      </c>
      <c r="L783" s="134">
        <v>18579</v>
      </c>
      <c r="M783" s="141">
        <v>6.1971934342238251E-2</v>
      </c>
    </row>
    <row r="784" spans="1:13" hidden="1" x14ac:dyDescent="0.25">
      <c r="A784" s="138" t="s">
        <v>6268</v>
      </c>
      <c r="B784" s="139" t="s">
        <v>2259</v>
      </c>
      <c r="C784" s="139" t="s">
        <v>47</v>
      </c>
      <c r="D784" s="139" t="s">
        <v>48</v>
      </c>
      <c r="E784" s="144">
        <v>12081</v>
      </c>
      <c r="F784" s="140">
        <v>448125</v>
      </c>
      <c r="G784" s="140">
        <v>38</v>
      </c>
      <c r="H784" s="140">
        <v>0</v>
      </c>
      <c r="I784" s="140">
        <v>0</v>
      </c>
      <c r="J784" s="140">
        <v>448163</v>
      </c>
      <c r="K784" s="139" t="s">
        <v>4191</v>
      </c>
      <c r="L784" s="134">
        <v>61362</v>
      </c>
      <c r="M784" s="141">
        <v>0.15863971396144272</v>
      </c>
    </row>
    <row r="785" spans="1:13" hidden="1" x14ac:dyDescent="0.25">
      <c r="A785" s="138" t="s">
        <v>6270</v>
      </c>
      <c r="B785" s="139" t="s">
        <v>2259</v>
      </c>
      <c r="C785" s="139" t="s">
        <v>27</v>
      </c>
      <c r="D785" s="139" t="s">
        <v>28</v>
      </c>
      <c r="E785" s="144">
        <v>28213</v>
      </c>
      <c r="F785" s="140">
        <v>1075521</v>
      </c>
      <c r="G785" s="140">
        <v>90</v>
      </c>
      <c r="H785" s="140">
        <v>0</v>
      </c>
      <c r="I785" s="140">
        <v>0</v>
      </c>
      <c r="J785" s="140">
        <v>1075611</v>
      </c>
      <c r="K785" s="139" t="s">
        <v>4192</v>
      </c>
      <c r="L785" s="134">
        <v>-12597</v>
      </c>
      <c r="M785" s="141">
        <v>-1.1575911958008028E-2</v>
      </c>
    </row>
    <row r="786" spans="1:13" hidden="1" x14ac:dyDescent="0.25">
      <c r="A786" s="138" t="s">
        <v>6272</v>
      </c>
      <c r="B786" s="139" t="s">
        <v>2259</v>
      </c>
      <c r="C786" s="139" t="s">
        <v>27</v>
      </c>
      <c r="D786" s="139" t="s">
        <v>28</v>
      </c>
      <c r="E786" s="144">
        <v>14291</v>
      </c>
      <c r="F786" s="140">
        <v>459511</v>
      </c>
      <c r="G786" s="140">
        <v>39</v>
      </c>
      <c r="H786" s="140">
        <v>0</v>
      </c>
      <c r="I786" s="140">
        <v>0</v>
      </c>
      <c r="J786" s="140">
        <v>459550</v>
      </c>
      <c r="K786" s="139" t="s">
        <v>4193</v>
      </c>
      <c r="L786" s="134">
        <v>14286</v>
      </c>
      <c r="M786" s="141">
        <v>3.2084336483524378E-2</v>
      </c>
    </row>
    <row r="787" spans="1:13" hidden="1" x14ac:dyDescent="0.25">
      <c r="A787" s="138" t="s">
        <v>6273</v>
      </c>
      <c r="B787" s="139" t="s">
        <v>2259</v>
      </c>
      <c r="C787" s="139" t="s">
        <v>47</v>
      </c>
      <c r="D787" s="139" t="s">
        <v>48</v>
      </c>
      <c r="E787" s="144">
        <v>96796</v>
      </c>
      <c r="F787" s="140">
        <v>388727</v>
      </c>
      <c r="G787" s="140">
        <v>33</v>
      </c>
      <c r="H787" s="140">
        <v>0</v>
      </c>
      <c r="I787" s="140">
        <v>0</v>
      </c>
      <c r="J787" s="140">
        <v>388760</v>
      </c>
      <c r="K787" s="139" t="s">
        <v>4194</v>
      </c>
      <c r="L787" s="134">
        <v>-7079</v>
      </c>
      <c r="M787" s="141">
        <v>-1.7883533456784197E-2</v>
      </c>
    </row>
    <row r="788" spans="1:13" hidden="1" x14ac:dyDescent="0.25">
      <c r="A788" s="138" t="s">
        <v>6275</v>
      </c>
      <c r="B788" s="139" t="s">
        <v>2259</v>
      </c>
      <c r="C788" s="139" t="s">
        <v>47</v>
      </c>
      <c r="D788" s="139" t="s">
        <v>48</v>
      </c>
      <c r="E788" s="144">
        <v>58022</v>
      </c>
      <c r="F788" s="140">
        <v>365778</v>
      </c>
      <c r="G788" s="140">
        <v>31</v>
      </c>
      <c r="H788" s="140">
        <v>0</v>
      </c>
      <c r="I788" s="140">
        <v>0</v>
      </c>
      <c r="J788" s="140">
        <v>365809</v>
      </c>
      <c r="K788" s="139" t="s">
        <v>4195</v>
      </c>
      <c r="L788" s="134">
        <v>1008</v>
      </c>
      <c r="M788" s="141">
        <v>2.7631503203116221E-3</v>
      </c>
    </row>
    <row r="789" spans="1:13" hidden="1" x14ac:dyDescent="0.25">
      <c r="A789" s="138" t="s">
        <v>6277</v>
      </c>
      <c r="B789" s="139" t="s">
        <v>2259</v>
      </c>
      <c r="C789" s="139" t="s">
        <v>47</v>
      </c>
      <c r="D789" s="139" t="s">
        <v>48</v>
      </c>
      <c r="E789" s="144">
        <v>204398</v>
      </c>
      <c r="F789" s="140">
        <v>738486</v>
      </c>
      <c r="G789" s="140">
        <v>62</v>
      </c>
      <c r="H789" s="140">
        <v>0</v>
      </c>
      <c r="I789" s="140">
        <v>0</v>
      </c>
      <c r="J789" s="140">
        <v>738548</v>
      </c>
      <c r="K789" s="139" t="s">
        <v>4196</v>
      </c>
      <c r="L789" s="134">
        <v>30877</v>
      </c>
      <c r="M789" s="141">
        <v>4.3631857176569339E-2</v>
      </c>
    </row>
    <row r="790" spans="1:13" hidden="1" x14ac:dyDescent="0.25">
      <c r="A790" s="138" t="s">
        <v>6279</v>
      </c>
      <c r="B790" s="139" t="s">
        <v>2259</v>
      </c>
      <c r="C790" s="139" t="s">
        <v>47</v>
      </c>
      <c r="D790" s="139" t="s">
        <v>48</v>
      </c>
      <c r="E790" s="144">
        <v>50985</v>
      </c>
      <c r="F790" s="140">
        <v>809777</v>
      </c>
      <c r="G790" s="140">
        <v>68</v>
      </c>
      <c r="H790" s="140">
        <v>0</v>
      </c>
      <c r="I790" s="140">
        <v>0</v>
      </c>
      <c r="J790" s="140">
        <v>809845</v>
      </c>
      <c r="K790" s="139" t="s">
        <v>4197</v>
      </c>
      <c r="L790" s="134">
        <v>-7039</v>
      </c>
      <c r="M790" s="141">
        <v>-8.6168905254601635E-3</v>
      </c>
    </row>
    <row r="791" spans="1:13" hidden="1" x14ac:dyDescent="0.25">
      <c r="A791" s="138" t="s">
        <v>6281</v>
      </c>
      <c r="B791" s="139" t="s">
        <v>2259</v>
      </c>
      <c r="C791" s="139" t="s">
        <v>47</v>
      </c>
      <c r="D791" s="139" t="s">
        <v>48</v>
      </c>
      <c r="E791" s="144">
        <v>336113</v>
      </c>
      <c r="F791" s="140">
        <v>1647320</v>
      </c>
      <c r="G791" s="140">
        <v>139</v>
      </c>
      <c r="H791" s="140">
        <v>0</v>
      </c>
      <c r="I791" s="140">
        <v>0</v>
      </c>
      <c r="J791" s="140">
        <v>1647459</v>
      </c>
      <c r="K791" s="139" t="s">
        <v>4198</v>
      </c>
      <c r="L791" s="134">
        <v>63627</v>
      </c>
      <c r="M791" s="141">
        <v>4.0172821359841196E-2</v>
      </c>
    </row>
    <row r="792" spans="1:13" hidden="1" x14ac:dyDescent="0.25">
      <c r="A792" s="138" t="s">
        <v>6283</v>
      </c>
      <c r="B792" s="139" t="s">
        <v>2259</v>
      </c>
      <c r="C792" s="139" t="s">
        <v>27</v>
      </c>
      <c r="D792" s="139" t="s">
        <v>28</v>
      </c>
      <c r="E792" s="144">
        <v>30788</v>
      </c>
      <c r="F792" s="140">
        <v>644356</v>
      </c>
      <c r="G792" s="140">
        <v>54</v>
      </c>
      <c r="H792" s="140">
        <v>0</v>
      </c>
      <c r="I792" s="140">
        <v>0</v>
      </c>
      <c r="J792" s="140">
        <v>644410</v>
      </c>
      <c r="K792" s="139" t="s">
        <v>4199</v>
      </c>
      <c r="L792" s="134">
        <v>-16961</v>
      </c>
      <c r="M792" s="141">
        <v>-2.5645212747459446E-2</v>
      </c>
    </row>
    <row r="793" spans="1:13" hidden="1" x14ac:dyDescent="0.25">
      <c r="A793" s="138" t="s">
        <v>6285</v>
      </c>
      <c r="B793" s="139" t="s">
        <v>2259</v>
      </c>
      <c r="C793" s="139" t="s">
        <v>47</v>
      </c>
      <c r="D793" s="139" t="s">
        <v>48</v>
      </c>
      <c r="E793" s="144">
        <v>30075</v>
      </c>
      <c r="F793" s="140">
        <v>1056123</v>
      </c>
      <c r="G793" s="140">
        <v>89</v>
      </c>
      <c r="H793" s="140">
        <v>0</v>
      </c>
      <c r="I793" s="140">
        <v>0</v>
      </c>
      <c r="J793" s="140">
        <v>1056212</v>
      </c>
      <c r="K793" s="139" t="s">
        <v>4200</v>
      </c>
      <c r="L793" s="134">
        <v>6459</v>
      </c>
      <c r="M793" s="141">
        <v>6.1528759622501671E-3</v>
      </c>
    </row>
    <row r="794" spans="1:13" hidden="1" x14ac:dyDescent="0.25">
      <c r="A794" s="138" t="s">
        <v>6287</v>
      </c>
      <c r="B794" s="139" t="s">
        <v>2259</v>
      </c>
      <c r="C794" s="139" t="s">
        <v>27</v>
      </c>
      <c r="D794" s="139" t="s">
        <v>28</v>
      </c>
      <c r="E794" s="144">
        <v>23436</v>
      </c>
      <c r="F794" s="140">
        <v>681590</v>
      </c>
      <c r="G794" s="140">
        <v>57</v>
      </c>
      <c r="H794" s="140">
        <v>0</v>
      </c>
      <c r="I794" s="140">
        <v>0</v>
      </c>
      <c r="J794" s="140">
        <v>681647</v>
      </c>
      <c r="K794" s="139" t="s">
        <v>4201</v>
      </c>
      <c r="L794" s="134">
        <v>7705</v>
      </c>
      <c r="M794" s="141">
        <v>1.1432734567663092E-2</v>
      </c>
    </row>
    <row r="795" spans="1:13" hidden="1" x14ac:dyDescent="0.25">
      <c r="A795" s="138" t="s">
        <v>5287</v>
      </c>
      <c r="B795" s="139" t="s">
        <v>2259</v>
      </c>
      <c r="C795" s="139" t="s">
        <v>47</v>
      </c>
      <c r="D795" s="139" t="s">
        <v>48</v>
      </c>
      <c r="E795" s="144">
        <v>27812</v>
      </c>
      <c r="F795" s="140">
        <v>503459</v>
      </c>
      <c r="G795" s="140">
        <v>42</v>
      </c>
      <c r="H795" s="140">
        <v>0</v>
      </c>
      <c r="I795" s="140">
        <v>0</v>
      </c>
      <c r="J795" s="140">
        <v>503501</v>
      </c>
      <c r="K795" s="139" t="s">
        <v>4202</v>
      </c>
      <c r="L795" s="134">
        <v>-47575</v>
      </c>
      <c r="M795" s="141">
        <v>-8.6331104965558292E-2</v>
      </c>
    </row>
    <row r="796" spans="1:13" hidden="1" x14ac:dyDescent="0.25">
      <c r="A796" s="138" t="s">
        <v>6290</v>
      </c>
      <c r="B796" s="139" t="s">
        <v>2259</v>
      </c>
      <c r="C796" s="139" t="s">
        <v>47</v>
      </c>
      <c r="D796" s="139" t="s">
        <v>48</v>
      </c>
      <c r="E796" s="144">
        <v>68628</v>
      </c>
      <c r="F796" s="140">
        <v>1435395</v>
      </c>
      <c r="G796" s="140">
        <v>121</v>
      </c>
      <c r="H796" s="140">
        <v>0</v>
      </c>
      <c r="I796" s="140">
        <v>0</v>
      </c>
      <c r="J796" s="140">
        <v>1435516</v>
      </c>
      <c r="K796" s="139" t="s">
        <v>4203</v>
      </c>
      <c r="L796" s="134">
        <v>-59695</v>
      </c>
      <c r="M796" s="141">
        <v>-3.9924131109254815E-2</v>
      </c>
    </row>
    <row r="797" spans="1:13" hidden="1" x14ac:dyDescent="0.25">
      <c r="A797" s="138" t="s">
        <v>6292</v>
      </c>
      <c r="B797" s="139" t="s">
        <v>2259</v>
      </c>
      <c r="C797" s="139" t="s">
        <v>47</v>
      </c>
      <c r="D797" s="139" t="s">
        <v>48</v>
      </c>
      <c r="E797" s="144">
        <v>28290</v>
      </c>
      <c r="F797" s="140">
        <v>797271</v>
      </c>
      <c r="G797" s="140">
        <v>67</v>
      </c>
      <c r="H797" s="140">
        <v>0</v>
      </c>
      <c r="I797" s="140">
        <v>0</v>
      </c>
      <c r="J797" s="140">
        <v>797338</v>
      </c>
      <c r="K797" s="139" t="s">
        <v>4204</v>
      </c>
      <c r="L797" s="134">
        <v>-64396</v>
      </c>
      <c r="M797" s="141">
        <v>-7.472839646573072E-2</v>
      </c>
    </row>
    <row r="798" spans="1:13" hidden="1" x14ac:dyDescent="0.25">
      <c r="A798" s="138" t="s">
        <v>6294</v>
      </c>
      <c r="B798" s="139" t="s">
        <v>2259</v>
      </c>
      <c r="C798" s="139" t="s">
        <v>47</v>
      </c>
      <c r="D798" s="139" t="s">
        <v>48</v>
      </c>
      <c r="E798" s="144">
        <v>79846</v>
      </c>
      <c r="F798" s="140">
        <v>1295727</v>
      </c>
      <c r="G798" s="140">
        <v>109</v>
      </c>
      <c r="H798" s="140">
        <v>0</v>
      </c>
      <c r="I798" s="140">
        <v>0</v>
      </c>
      <c r="J798" s="140">
        <v>1295836</v>
      </c>
      <c r="K798" s="139" t="s">
        <v>4205</v>
      </c>
      <c r="L798" s="134">
        <v>-149178</v>
      </c>
      <c r="M798" s="141">
        <v>-0.10323637002824886</v>
      </c>
    </row>
    <row r="799" spans="1:13" hidden="1" x14ac:dyDescent="0.25">
      <c r="A799" s="138" t="s">
        <v>6249</v>
      </c>
      <c r="B799" s="139" t="s">
        <v>2259</v>
      </c>
      <c r="C799" s="139" t="s">
        <v>27</v>
      </c>
      <c r="D799" s="139" t="s">
        <v>28</v>
      </c>
      <c r="E799" s="144">
        <v>8550405</v>
      </c>
      <c r="F799" s="140">
        <v>150282214</v>
      </c>
      <c r="G799" s="140">
        <v>12648</v>
      </c>
      <c r="H799" s="140">
        <v>0</v>
      </c>
      <c r="I799" s="140">
        <v>0</v>
      </c>
      <c r="J799" s="140">
        <v>150294862</v>
      </c>
      <c r="K799" s="139" t="s">
        <v>4206</v>
      </c>
      <c r="L799" s="134">
        <v>-1165527</v>
      </c>
      <c r="M799" s="141">
        <v>-7.6952595176551413E-3</v>
      </c>
    </row>
    <row r="800" spans="1:13" hidden="1" x14ac:dyDescent="0.25">
      <c r="A800" s="138" t="s">
        <v>6297</v>
      </c>
      <c r="B800" s="139" t="s">
        <v>2259</v>
      </c>
      <c r="C800" s="139" t="s">
        <v>27</v>
      </c>
      <c r="D800" s="139" t="s">
        <v>28</v>
      </c>
      <c r="E800" s="144">
        <v>48916</v>
      </c>
      <c r="F800" s="140">
        <v>2184035</v>
      </c>
      <c r="G800" s="140">
        <v>184</v>
      </c>
      <c r="H800" s="140">
        <v>0</v>
      </c>
      <c r="I800" s="140">
        <v>0</v>
      </c>
      <c r="J800" s="140">
        <v>2184219</v>
      </c>
      <c r="K800" s="139" t="s">
        <v>4207</v>
      </c>
      <c r="L800" s="134">
        <v>-39810</v>
      </c>
      <c r="M800" s="141">
        <v>-1.7899946448540014E-2</v>
      </c>
    </row>
    <row r="801" spans="1:13" hidden="1" x14ac:dyDescent="0.25">
      <c r="A801" s="138" t="s">
        <v>6299</v>
      </c>
      <c r="B801" s="139" t="s">
        <v>2259</v>
      </c>
      <c r="C801" s="139" t="s">
        <v>47</v>
      </c>
      <c r="D801" s="139" t="s">
        <v>48</v>
      </c>
      <c r="E801" s="144">
        <v>30371</v>
      </c>
      <c r="F801" s="140">
        <v>768510</v>
      </c>
      <c r="G801" s="140">
        <v>65</v>
      </c>
      <c r="H801" s="140">
        <v>0</v>
      </c>
      <c r="I801" s="140">
        <v>0</v>
      </c>
      <c r="J801" s="140">
        <v>768575</v>
      </c>
      <c r="K801" s="139" t="s">
        <v>4208</v>
      </c>
      <c r="L801" s="134">
        <v>-19117</v>
      </c>
      <c r="M801" s="141">
        <v>-2.4269638386577495E-2</v>
      </c>
    </row>
    <row r="802" spans="1:13" hidden="1" x14ac:dyDescent="0.25">
      <c r="A802" s="138" t="s">
        <v>5980</v>
      </c>
      <c r="B802" s="139" t="s">
        <v>2259</v>
      </c>
      <c r="C802" s="139" t="s">
        <v>27</v>
      </c>
      <c r="D802" s="139" t="s">
        <v>28</v>
      </c>
      <c r="E802" s="144">
        <v>209802</v>
      </c>
      <c r="F802" s="140">
        <v>7486442</v>
      </c>
      <c r="G802" s="140">
        <v>630</v>
      </c>
      <c r="H802" s="140">
        <v>0</v>
      </c>
      <c r="I802" s="140">
        <v>0</v>
      </c>
      <c r="J802" s="140">
        <v>7487072</v>
      </c>
      <c r="K802" s="139" t="s">
        <v>4209</v>
      </c>
      <c r="L802" s="134">
        <v>-205899</v>
      </c>
      <c r="M802" s="141">
        <v>-2.6764562091810822E-2</v>
      </c>
    </row>
    <row r="803" spans="1:13" hidden="1" x14ac:dyDescent="0.25">
      <c r="A803" s="138" t="s">
        <v>5484</v>
      </c>
      <c r="B803" s="139" t="s">
        <v>2259</v>
      </c>
      <c r="C803" s="139" t="s">
        <v>27</v>
      </c>
      <c r="D803" s="139" t="s">
        <v>28</v>
      </c>
      <c r="E803" s="144">
        <v>32573</v>
      </c>
      <c r="F803" s="140">
        <v>916833</v>
      </c>
      <c r="G803" s="140">
        <v>77</v>
      </c>
      <c r="H803" s="140">
        <v>0</v>
      </c>
      <c r="I803" s="140">
        <v>0</v>
      </c>
      <c r="J803" s="140">
        <v>916910</v>
      </c>
      <c r="K803" s="139" t="s">
        <v>4210</v>
      </c>
      <c r="L803" s="134">
        <v>-9662</v>
      </c>
      <c r="M803" s="141">
        <v>-1.0427683979226655E-2</v>
      </c>
    </row>
    <row r="804" spans="1:13" hidden="1" x14ac:dyDescent="0.25">
      <c r="A804" s="138" t="s">
        <v>6303</v>
      </c>
      <c r="B804" s="139" t="s">
        <v>2259</v>
      </c>
      <c r="C804" s="139" t="s">
        <v>47</v>
      </c>
      <c r="D804" s="139" t="s">
        <v>48</v>
      </c>
      <c r="E804" s="144">
        <v>27765</v>
      </c>
      <c r="F804" s="140">
        <v>299750</v>
      </c>
      <c r="G804" s="140">
        <v>25</v>
      </c>
      <c r="H804" s="140">
        <v>0</v>
      </c>
      <c r="I804" s="140">
        <v>0</v>
      </c>
      <c r="J804" s="140">
        <v>299775</v>
      </c>
      <c r="K804" s="139" t="s">
        <v>4211</v>
      </c>
      <c r="L804" s="134">
        <v>-13924</v>
      </c>
      <c r="M804" s="141">
        <v>-4.4386497884915159E-2</v>
      </c>
    </row>
    <row r="805" spans="1:13" hidden="1" x14ac:dyDescent="0.25">
      <c r="A805" s="138" t="s">
        <v>6305</v>
      </c>
      <c r="B805" s="139" t="s">
        <v>2259</v>
      </c>
      <c r="C805" s="139" t="s">
        <v>27</v>
      </c>
      <c r="D805" s="139" t="s">
        <v>28</v>
      </c>
      <c r="E805" s="144">
        <v>65305</v>
      </c>
      <c r="F805" s="140">
        <v>2082879</v>
      </c>
      <c r="G805" s="140">
        <v>175</v>
      </c>
      <c r="H805" s="140">
        <v>0</v>
      </c>
      <c r="I805" s="140">
        <v>0</v>
      </c>
      <c r="J805" s="140">
        <v>2083054</v>
      </c>
      <c r="K805" s="139" t="s">
        <v>4212</v>
      </c>
      <c r="L805" s="134">
        <v>15426</v>
      </c>
      <c r="M805" s="141">
        <v>7.4607231087990685E-3</v>
      </c>
    </row>
    <row r="806" spans="1:13" hidden="1" x14ac:dyDescent="0.25">
      <c r="A806" s="138" t="s">
        <v>6307</v>
      </c>
      <c r="B806" s="139" t="s">
        <v>2259</v>
      </c>
      <c r="C806" s="139" t="s">
        <v>27</v>
      </c>
      <c r="D806" s="139" t="s">
        <v>28</v>
      </c>
      <c r="E806" s="144">
        <v>144142</v>
      </c>
      <c r="F806" s="140">
        <v>4456353</v>
      </c>
      <c r="G806" s="140">
        <v>375</v>
      </c>
      <c r="H806" s="140">
        <v>0</v>
      </c>
      <c r="I806" s="140">
        <v>0</v>
      </c>
      <c r="J806" s="140">
        <v>4456728</v>
      </c>
      <c r="K806" s="139" t="s">
        <v>4213</v>
      </c>
      <c r="L806" s="134">
        <v>-32131</v>
      </c>
      <c r="M806" s="141">
        <v>-7.1579437001696869E-3</v>
      </c>
    </row>
    <row r="807" spans="1:13" hidden="1" x14ac:dyDescent="0.25">
      <c r="A807" s="138" t="s">
        <v>6309</v>
      </c>
      <c r="B807" s="139" t="s">
        <v>2259</v>
      </c>
      <c r="C807" s="139" t="s">
        <v>47</v>
      </c>
      <c r="D807" s="139" t="s">
        <v>48</v>
      </c>
      <c r="E807" s="144">
        <v>72937</v>
      </c>
      <c r="F807" s="140">
        <v>1514331</v>
      </c>
      <c r="G807" s="140">
        <v>127</v>
      </c>
      <c r="H807" s="140">
        <v>0</v>
      </c>
      <c r="I807" s="140">
        <v>0</v>
      </c>
      <c r="J807" s="140">
        <v>1514458</v>
      </c>
      <c r="K807" s="139" t="s">
        <v>4214</v>
      </c>
      <c r="L807" s="134">
        <v>23035</v>
      </c>
      <c r="M807" s="141">
        <v>1.5444981068415868E-2</v>
      </c>
    </row>
    <row r="808" spans="1:13" hidden="1" x14ac:dyDescent="0.25">
      <c r="A808" s="138" t="s">
        <v>6311</v>
      </c>
      <c r="B808" s="139" t="s">
        <v>2259</v>
      </c>
      <c r="C808" s="139" t="s">
        <v>27</v>
      </c>
      <c r="D808" s="139" t="s">
        <v>28</v>
      </c>
      <c r="E808" s="144">
        <v>49906</v>
      </c>
      <c r="F808" s="140">
        <v>1630854</v>
      </c>
      <c r="G808" s="140">
        <v>137</v>
      </c>
      <c r="H808" s="140">
        <v>0</v>
      </c>
      <c r="I808" s="140">
        <v>0</v>
      </c>
      <c r="J808" s="140">
        <v>1630991</v>
      </c>
      <c r="K808" s="139" t="s">
        <v>4215</v>
      </c>
      <c r="L808" s="134">
        <v>-14176</v>
      </c>
      <c r="M808" s="141">
        <v>-8.6167544085190128E-3</v>
      </c>
    </row>
    <row r="809" spans="1:13" hidden="1" x14ac:dyDescent="0.25">
      <c r="A809" s="138" t="s">
        <v>6313</v>
      </c>
      <c r="B809" s="139" t="s">
        <v>2259</v>
      </c>
      <c r="C809" s="139" t="s">
        <v>47</v>
      </c>
      <c r="D809" s="139" t="s">
        <v>48</v>
      </c>
      <c r="E809" s="144">
        <v>54995</v>
      </c>
      <c r="F809" s="140">
        <v>1107600</v>
      </c>
      <c r="G809" s="140">
        <v>93</v>
      </c>
      <c r="H809" s="140">
        <v>0</v>
      </c>
      <c r="I809" s="140">
        <v>0</v>
      </c>
      <c r="J809" s="140">
        <v>1107693</v>
      </c>
      <c r="K809" s="139" t="s">
        <v>4216</v>
      </c>
      <c r="L809" s="134">
        <v>-8402</v>
      </c>
      <c r="M809" s="141">
        <v>-7.528033007942872E-3</v>
      </c>
    </row>
    <row r="810" spans="1:13" hidden="1" x14ac:dyDescent="0.25">
      <c r="A810" s="138" t="s">
        <v>6315</v>
      </c>
      <c r="B810" s="139" t="s">
        <v>2259</v>
      </c>
      <c r="C810" s="139" t="s">
        <v>27</v>
      </c>
      <c r="D810" s="139" t="s">
        <v>28</v>
      </c>
      <c r="E810" s="144">
        <v>61100</v>
      </c>
      <c r="F810" s="140">
        <v>2193733</v>
      </c>
      <c r="G810" s="140">
        <v>184</v>
      </c>
      <c r="H810" s="140">
        <v>0</v>
      </c>
      <c r="I810" s="140">
        <v>0</v>
      </c>
      <c r="J810" s="140">
        <v>2193917</v>
      </c>
      <c r="K810" s="139" t="s">
        <v>4217</v>
      </c>
      <c r="L810" s="134">
        <v>16775</v>
      </c>
      <c r="M810" s="141">
        <v>7.7050555269247483E-3</v>
      </c>
    </row>
    <row r="811" spans="1:13" hidden="1" x14ac:dyDescent="0.25">
      <c r="A811" s="138" t="s">
        <v>6317</v>
      </c>
      <c r="B811" s="139" t="s">
        <v>2259</v>
      </c>
      <c r="C811" s="139" t="s">
        <v>27</v>
      </c>
      <c r="D811" s="139" t="s">
        <v>28</v>
      </c>
      <c r="E811" s="144">
        <v>26780</v>
      </c>
      <c r="F811" s="140">
        <v>819436</v>
      </c>
      <c r="G811" s="140">
        <v>69</v>
      </c>
      <c r="H811" s="140">
        <v>0</v>
      </c>
      <c r="I811" s="140">
        <v>0</v>
      </c>
      <c r="J811" s="140">
        <v>819505</v>
      </c>
      <c r="K811" s="139" t="s">
        <v>4692</v>
      </c>
      <c r="L811" s="134">
        <v>18183</v>
      </c>
      <c r="M811" s="141">
        <v>2.2691252704905143E-2</v>
      </c>
    </row>
    <row r="812" spans="1:13" hidden="1" x14ac:dyDescent="0.25">
      <c r="A812" s="138" t="s">
        <v>6319</v>
      </c>
      <c r="B812" s="139" t="s">
        <v>2259</v>
      </c>
      <c r="C812" s="139" t="s">
        <v>47</v>
      </c>
      <c r="D812" s="139" t="s">
        <v>48</v>
      </c>
      <c r="E812" s="144">
        <v>45575</v>
      </c>
      <c r="F812" s="140">
        <v>266029</v>
      </c>
      <c r="G812" s="140">
        <v>22</v>
      </c>
      <c r="H812" s="140">
        <v>0</v>
      </c>
      <c r="I812" s="140">
        <v>0</v>
      </c>
      <c r="J812" s="140">
        <v>266051</v>
      </c>
      <c r="K812" s="139" t="s">
        <v>4218</v>
      </c>
      <c r="L812" s="134">
        <v>1858</v>
      </c>
      <c r="M812" s="141">
        <v>7.0327374305905153E-3</v>
      </c>
    </row>
    <row r="813" spans="1:13" hidden="1" x14ac:dyDescent="0.25">
      <c r="A813" s="138" t="s">
        <v>6321</v>
      </c>
      <c r="B813" s="139" t="s">
        <v>2259</v>
      </c>
      <c r="C813" s="139" t="s">
        <v>27</v>
      </c>
      <c r="D813" s="139" t="s">
        <v>28</v>
      </c>
      <c r="E813" s="144">
        <v>58459</v>
      </c>
      <c r="F813" s="140">
        <v>778966</v>
      </c>
      <c r="G813" s="140">
        <v>66</v>
      </c>
      <c r="H813" s="140">
        <v>0</v>
      </c>
      <c r="I813" s="140">
        <v>0</v>
      </c>
      <c r="J813" s="140">
        <v>779032</v>
      </c>
      <c r="K813" s="139" t="s">
        <v>4219</v>
      </c>
      <c r="L813" s="134">
        <v>-45486</v>
      </c>
      <c r="M813" s="141">
        <v>-5.5166776225625151E-2</v>
      </c>
    </row>
    <row r="814" spans="1:13" hidden="1" x14ac:dyDescent="0.25">
      <c r="A814" s="138" t="s">
        <v>6323</v>
      </c>
      <c r="B814" s="139" t="s">
        <v>2259</v>
      </c>
      <c r="C814" s="139" t="s">
        <v>47</v>
      </c>
      <c r="D814" s="139" t="s">
        <v>48</v>
      </c>
      <c r="E814" s="144">
        <v>201116</v>
      </c>
      <c r="F814" s="140">
        <v>3083845</v>
      </c>
      <c r="G814" s="140">
        <v>259</v>
      </c>
      <c r="H814" s="140">
        <v>0</v>
      </c>
      <c r="I814" s="140">
        <v>0</v>
      </c>
      <c r="J814" s="140">
        <v>3084104</v>
      </c>
      <c r="K814" s="139" t="s">
        <v>4220</v>
      </c>
      <c r="L814" s="134">
        <v>-276382</v>
      </c>
      <c r="M814" s="141">
        <v>-8.2244651517667383E-2</v>
      </c>
    </row>
    <row r="815" spans="1:13" hidden="1" x14ac:dyDescent="0.25">
      <c r="A815" s="138" t="s">
        <v>6325</v>
      </c>
      <c r="B815" s="139" t="s">
        <v>2259</v>
      </c>
      <c r="C815" s="139" t="s">
        <v>99</v>
      </c>
      <c r="D815" s="139" t="s">
        <v>100</v>
      </c>
      <c r="E815" s="144">
        <v>265383</v>
      </c>
      <c r="F815" s="140">
        <v>1286716</v>
      </c>
      <c r="G815" s="140">
        <v>108</v>
      </c>
      <c r="H815" s="140">
        <v>0</v>
      </c>
      <c r="I815" s="140">
        <v>0</v>
      </c>
      <c r="J815" s="140">
        <v>1286824</v>
      </c>
      <c r="K815" s="139" t="s">
        <v>4221</v>
      </c>
      <c r="L815" s="134">
        <v>-6415</v>
      </c>
      <c r="M815" s="141">
        <v>-4.9604133497365916E-3</v>
      </c>
    </row>
    <row r="816" spans="1:13" hidden="1" x14ac:dyDescent="0.25">
      <c r="A816" s="138" t="s">
        <v>6327</v>
      </c>
      <c r="B816" s="139" t="s">
        <v>2259</v>
      </c>
      <c r="C816" s="139" t="s">
        <v>99</v>
      </c>
      <c r="D816" s="139" t="s">
        <v>100</v>
      </c>
      <c r="E816" s="144">
        <v>275481</v>
      </c>
      <c r="F816" s="140">
        <v>2466776</v>
      </c>
      <c r="G816" s="140">
        <v>207</v>
      </c>
      <c r="H816" s="140">
        <v>0</v>
      </c>
      <c r="I816" s="140">
        <v>0</v>
      </c>
      <c r="J816" s="140">
        <v>2466983</v>
      </c>
      <c r="K816" s="139" t="s">
        <v>4222</v>
      </c>
      <c r="L816" s="134">
        <v>31216</v>
      </c>
      <c r="M816" s="141">
        <v>1.2815675719393521E-2</v>
      </c>
    </row>
    <row r="817" spans="1:13" hidden="1" x14ac:dyDescent="0.25">
      <c r="A817" s="138" t="s">
        <v>6329</v>
      </c>
      <c r="B817" s="139" t="s">
        <v>2259</v>
      </c>
      <c r="C817" s="139" t="s">
        <v>99</v>
      </c>
      <c r="D817" s="139" t="s">
        <v>100</v>
      </c>
      <c r="E817" s="144">
        <v>392017</v>
      </c>
      <c r="F817" s="140">
        <v>1652770</v>
      </c>
      <c r="G817" s="140">
        <v>139</v>
      </c>
      <c r="H817" s="140">
        <v>0</v>
      </c>
      <c r="I817" s="140">
        <v>0</v>
      </c>
      <c r="J817" s="140">
        <v>1652909</v>
      </c>
      <c r="K817" s="139" t="s">
        <v>4223</v>
      </c>
      <c r="L817" s="134">
        <v>1530</v>
      </c>
      <c r="M817" s="141">
        <v>9.2649839921665473E-4</v>
      </c>
    </row>
    <row r="818" spans="1:13" hidden="1" x14ac:dyDescent="0.25">
      <c r="A818" s="138" t="s">
        <v>6331</v>
      </c>
      <c r="B818" s="139" t="s">
        <v>2259</v>
      </c>
      <c r="C818" s="139" t="s">
        <v>99</v>
      </c>
      <c r="D818" s="139" t="s">
        <v>100</v>
      </c>
      <c r="E818" s="144">
        <v>1268784</v>
      </c>
      <c r="F818" s="140">
        <v>13040721</v>
      </c>
      <c r="G818" s="140">
        <v>1097</v>
      </c>
      <c r="H818" s="140">
        <v>0</v>
      </c>
      <c r="I818" s="140">
        <v>0</v>
      </c>
      <c r="J818" s="140">
        <v>13041818</v>
      </c>
      <c r="K818" s="139" t="s">
        <v>4224</v>
      </c>
      <c r="L818" s="134">
        <v>-53213</v>
      </c>
      <c r="M818" s="141">
        <v>-4.0636024458437711E-3</v>
      </c>
    </row>
    <row r="819" spans="1:13" hidden="1" x14ac:dyDescent="0.25">
      <c r="A819" s="138" t="s">
        <v>6333</v>
      </c>
      <c r="B819" s="139" t="s">
        <v>2259</v>
      </c>
      <c r="C819" s="139" t="s">
        <v>99</v>
      </c>
      <c r="D819" s="139" t="s">
        <v>100</v>
      </c>
      <c r="E819" s="144">
        <v>263986</v>
      </c>
      <c r="F819" s="140">
        <v>1800830</v>
      </c>
      <c r="G819" s="140">
        <v>151</v>
      </c>
      <c r="H819" s="140">
        <v>0</v>
      </c>
      <c r="I819" s="140">
        <v>0</v>
      </c>
      <c r="J819" s="140">
        <v>1800981</v>
      </c>
      <c r="K819" s="139" t="s">
        <v>4225</v>
      </c>
      <c r="L819" s="134">
        <v>50502</v>
      </c>
      <c r="M819" s="141">
        <v>2.88503889506815E-2</v>
      </c>
    </row>
    <row r="820" spans="1:13" hidden="1" x14ac:dyDescent="0.25">
      <c r="A820" s="138" t="s">
        <v>5205</v>
      </c>
      <c r="B820" s="139" t="s">
        <v>2259</v>
      </c>
      <c r="C820" s="139" t="s">
        <v>99</v>
      </c>
      <c r="D820" s="139" t="s">
        <v>100</v>
      </c>
      <c r="E820" s="144">
        <v>290085</v>
      </c>
      <c r="F820" s="140">
        <v>1534580</v>
      </c>
      <c r="G820" s="140">
        <v>129</v>
      </c>
      <c r="H820" s="140">
        <v>0</v>
      </c>
      <c r="I820" s="140">
        <v>0</v>
      </c>
      <c r="J820" s="140">
        <v>1534709</v>
      </c>
      <c r="K820" s="139" t="s">
        <v>4226</v>
      </c>
      <c r="L820" s="134">
        <v>-82208</v>
      </c>
      <c r="M820" s="141">
        <v>-5.0842436562915719E-2</v>
      </c>
    </row>
    <row r="821" spans="1:13" hidden="1" x14ac:dyDescent="0.25">
      <c r="A821" s="138" t="s">
        <v>6336</v>
      </c>
      <c r="B821" s="139" t="s">
        <v>2259</v>
      </c>
      <c r="C821" s="139" t="s">
        <v>99</v>
      </c>
      <c r="D821" s="139" t="s">
        <v>100</v>
      </c>
      <c r="E821" s="144">
        <v>315804</v>
      </c>
      <c r="F821" s="140">
        <v>2135246</v>
      </c>
      <c r="G821" s="140">
        <v>180</v>
      </c>
      <c r="H821" s="140">
        <v>0</v>
      </c>
      <c r="I821" s="140">
        <v>0</v>
      </c>
      <c r="J821" s="140">
        <v>2135426</v>
      </c>
      <c r="K821" s="139" t="s">
        <v>4227</v>
      </c>
      <c r="L821" s="134">
        <v>-61998</v>
      </c>
      <c r="M821" s="141">
        <v>-2.8213945055665178E-2</v>
      </c>
    </row>
    <row r="822" spans="1:13" hidden="1" x14ac:dyDescent="0.25">
      <c r="A822" s="138" t="s">
        <v>6338</v>
      </c>
      <c r="B822" s="139" t="s">
        <v>2259</v>
      </c>
      <c r="C822" s="139" t="s">
        <v>99</v>
      </c>
      <c r="D822" s="139" t="s">
        <v>100</v>
      </c>
      <c r="E822" s="144">
        <v>735877</v>
      </c>
      <c r="F822" s="140">
        <v>2920332</v>
      </c>
      <c r="G822" s="140">
        <v>246</v>
      </c>
      <c r="H822" s="140">
        <v>0</v>
      </c>
      <c r="I822" s="140">
        <v>0</v>
      </c>
      <c r="J822" s="140">
        <v>2920578</v>
      </c>
      <c r="K822" s="139" t="s">
        <v>4228</v>
      </c>
      <c r="L822" s="134">
        <v>3134</v>
      </c>
      <c r="M822" s="141">
        <v>1.0742279886092072E-3</v>
      </c>
    </row>
    <row r="823" spans="1:13" x14ac:dyDescent="0.25">
      <c r="A823" s="138" t="s">
        <v>6249</v>
      </c>
      <c r="B823" s="139" t="s">
        <v>2259</v>
      </c>
      <c r="C823" s="139" t="s">
        <v>19</v>
      </c>
      <c r="D823" s="139" t="s">
        <v>20</v>
      </c>
      <c r="E823" s="144">
        <v>4210687</v>
      </c>
      <c r="F823" s="140">
        <v>45541548</v>
      </c>
      <c r="G823" s="140">
        <v>69786</v>
      </c>
      <c r="H823" s="140">
        <v>0</v>
      </c>
      <c r="I823" s="140">
        <v>0</v>
      </c>
      <c r="J823" s="140">
        <v>45611334</v>
      </c>
      <c r="K823" s="139" t="s">
        <v>7100</v>
      </c>
      <c r="L823" s="134">
        <v>-349951</v>
      </c>
      <c r="M823" s="141">
        <v>-7.6140386414348515E-3</v>
      </c>
    </row>
    <row r="824" spans="1:13" hidden="1" x14ac:dyDescent="0.25">
      <c r="A824" s="138" t="s">
        <v>6045</v>
      </c>
      <c r="B824" s="139" t="s">
        <v>2005</v>
      </c>
      <c r="C824" s="139" t="s">
        <v>27</v>
      </c>
      <c r="D824" s="139" t="s">
        <v>28</v>
      </c>
      <c r="E824" s="144">
        <v>88512</v>
      </c>
      <c r="F824" s="140">
        <v>919860</v>
      </c>
      <c r="G824" s="140">
        <v>77</v>
      </c>
      <c r="H824" s="140">
        <v>0</v>
      </c>
      <c r="I824" s="140">
        <v>0</v>
      </c>
      <c r="J824" s="140">
        <v>919937</v>
      </c>
      <c r="K824" s="139" t="s">
        <v>4070</v>
      </c>
      <c r="L824" s="134">
        <v>-12064</v>
      </c>
      <c r="M824" s="141">
        <v>-1.2944192119965536E-2</v>
      </c>
    </row>
    <row r="825" spans="1:13" hidden="1" x14ac:dyDescent="0.25">
      <c r="A825" s="138" t="s">
        <v>6047</v>
      </c>
      <c r="B825" s="139" t="s">
        <v>2005</v>
      </c>
      <c r="C825" s="139" t="s">
        <v>27</v>
      </c>
      <c r="D825" s="139" t="s">
        <v>28</v>
      </c>
      <c r="E825" s="144">
        <v>52472</v>
      </c>
      <c r="F825" s="140">
        <v>399908</v>
      </c>
      <c r="G825" s="140">
        <v>34</v>
      </c>
      <c r="H825" s="140">
        <v>0</v>
      </c>
      <c r="I825" s="140">
        <v>0</v>
      </c>
      <c r="J825" s="140">
        <v>399942</v>
      </c>
      <c r="K825" s="139" t="s">
        <v>4071</v>
      </c>
      <c r="L825" s="134">
        <v>-2069</v>
      </c>
      <c r="M825" s="141">
        <v>-5.1466253410976321E-3</v>
      </c>
    </row>
    <row r="826" spans="1:13" hidden="1" x14ac:dyDescent="0.25">
      <c r="A826" s="138" t="s">
        <v>6049</v>
      </c>
      <c r="B826" s="139" t="s">
        <v>2005</v>
      </c>
      <c r="C826" s="139" t="s">
        <v>47</v>
      </c>
      <c r="D826" s="139" t="s">
        <v>48</v>
      </c>
      <c r="E826" s="144">
        <v>159769</v>
      </c>
      <c r="F826" s="140">
        <v>597982</v>
      </c>
      <c r="G826" s="140">
        <v>50</v>
      </c>
      <c r="H826" s="140">
        <v>0</v>
      </c>
      <c r="I826" s="140">
        <v>0</v>
      </c>
      <c r="J826" s="140">
        <v>598032</v>
      </c>
      <c r="K826" s="139" t="s">
        <v>4072</v>
      </c>
      <c r="L826" s="134">
        <v>41393</v>
      </c>
      <c r="M826" s="141">
        <v>7.4362378489469833E-2</v>
      </c>
    </row>
    <row r="827" spans="1:13" hidden="1" x14ac:dyDescent="0.25">
      <c r="A827" s="138" t="s">
        <v>6050</v>
      </c>
      <c r="B827" s="139" t="s">
        <v>2005</v>
      </c>
      <c r="C827" s="139" t="s">
        <v>27</v>
      </c>
      <c r="D827" s="139" t="s">
        <v>28</v>
      </c>
      <c r="E827" s="144">
        <v>59568</v>
      </c>
      <c r="F827" s="140">
        <v>380793</v>
      </c>
      <c r="G827" s="140">
        <v>32</v>
      </c>
      <c r="H827" s="140">
        <v>0</v>
      </c>
      <c r="I827" s="140">
        <v>0</v>
      </c>
      <c r="J827" s="140">
        <v>380825</v>
      </c>
      <c r="K827" s="139" t="s">
        <v>4073</v>
      </c>
      <c r="L827" s="134">
        <v>-6877</v>
      </c>
      <c r="M827" s="141">
        <v>-1.7737850204538538E-2</v>
      </c>
    </row>
    <row r="828" spans="1:13" hidden="1" x14ac:dyDescent="0.25">
      <c r="A828" s="138" t="s">
        <v>6052</v>
      </c>
      <c r="B828" s="139" t="s">
        <v>2005</v>
      </c>
      <c r="C828" s="139" t="s">
        <v>27</v>
      </c>
      <c r="D828" s="139" t="s">
        <v>28</v>
      </c>
      <c r="E828" s="144">
        <v>827097</v>
      </c>
      <c r="F828" s="140">
        <v>5364523</v>
      </c>
      <c r="G828" s="140">
        <v>451</v>
      </c>
      <c r="H828" s="140">
        <v>0</v>
      </c>
      <c r="I828" s="140">
        <v>0</v>
      </c>
      <c r="J828" s="140">
        <v>5364974</v>
      </c>
      <c r="K828" s="139" t="s">
        <v>4074</v>
      </c>
      <c r="L828" s="134">
        <v>13739</v>
      </c>
      <c r="M828" s="141">
        <v>2.5674447113610221E-3</v>
      </c>
    </row>
    <row r="829" spans="1:13" hidden="1" x14ac:dyDescent="0.25">
      <c r="A829" s="138" t="s">
        <v>4930</v>
      </c>
      <c r="B829" s="139" t="s">
        <v>2005</v>
      </c>
      <c r="C829" s="139" t="s">
        <v>27</v>
      </c>
      <c r="D829" s="139" t="s">
        <v>28</v>
      </c>
      <c r="E829" s="144">
        <v>87696</v>
      </c>
      <c r="F829" s="140">
        <v>505827</v>
      </c>
      <c r="G829" s="140">
        <v>43</v>
      </c>
      <c r="H829" s="140">
        <v>0</v>
      </c>
      <c r="I829" s="140">
        <v>0</v>
      </c>
      <c r="J829" s="140">
        <v>505870</v>
      </c>
      <c r="K829" s="139" t="s">
        <v>4075</v>
      </c>
      <c r="L829" s="134">
        <v>42625</v>
      </c>
      <c r="M829" s="141">
        <v>9.2013945104642253E-2</v>
      </c>
    </row>
    <row r="830" spans="1:13" hidden="1" x14ac:dyDescent="0.25">
      <c r="A830" s="138" t="s">
        <v>6055</v>
      </c>
      <c r="B830" s="139" t="s">
        <v>2005</v>
      </c>
      <c r="C830" s="139" t="s">
        <v>27</v>
      </c>
      <c r="D830" s="139" t="s">
        <v>28</v>
      </c>
      <c r="E830" s="144">
        <v>257636</v>
      </c>
      <c r="F830" s="140">
        <v>1797865</v>
      </c>
      <c r="G830" s="140">
        <v>151</v>
      </c>
      <c r="H830" s="140">
        <v>0</v>
      </c>
      <c r="I830" s="140">
        <v>0</v>
      </c>
      <c r="J830" s="140">
        <v>1798016</v>
      </c>
      <c r="K830" s="139" t="s">
        <v>4076</v>
      </c>
      <c r="L830" s="134">
        <v>-31734</v>
      </c>
      <c r="M830" s="141">
        <v>-1.7343352917065173E-2</v>
      </c>
    </row>
    <row r="831" spans="1:13" hidden="1" x14ac:dyDescent="0.25">
      <c r="A831" s="138" t="s">
        <v>4827</v>
      </c>
      <c r="B831" s="139" t="s">
        <v>2005</v>
      </c>
      <c r="C831" s="139" t="s">
        <v>27</v>
      </c>
      <c r="D831" s="139" t="s">
        <v>28</v>
      </c>
      <c r="E831" s="144">
        <v>201963</v>
      </c>
      <c r="F831" s="140">
        <v>1294339</v>
      </c>
      <c r="G831" s="140">
        <v>109</v>
      </c>
      <c r="H831" s="140">
        <v>0</v>
      </c>
      <c r="I831" s="140">
        <v>0</v>
      </c>
      <c r="J831" s="140">
        <v>1294448</v>
      </c>
      <c r="K831" s="139" t="s">
        <v>4077</v>
      </c>
      <c r="L831" s="134">
        <v>-9371</v>
      </c>
      <c r="M831" s="141">
        <v>-7.1873473235165315E-3</v>
      </c>
    </row>
    <row r="832" spans="1:13" hidden="1" x14ac:dyDescent="0.25">
      <c r="A832" s="138" t="s">
        <v>6058</v>
      </c>
      <c r="B832" s="139" t="s">
        <v>2005</v>
      </c>
      <c r="C832" s="139" t="s">
        <v>27</v>
      </c>
      <c r="D832" s="139" t="s">
        <v>28</v>
      </c>
      <c r="E832" s="144">
        <v>74543</v>
      </c>
      <c r="F832" s="140">
        <v>676083</v>
      </c>
      <c r="G832" s="140">
        <v>57</v>
      </c>
      <c r="H832" s="140">
        <v>0</v>
      </c>
      <c r="I832" s="140">
        <v>0</v>
      </c>
      <c r="J832" s="140">
        <v>676140</v>
      </c>
      <c r="K832" s="139" t="s">
        <v>4078</v>
      </c>
      <c r="L832" s="134">
        <v>-28408</v>
      </c>
      <c r="M832" s="141">
        <v>-4.0320886582603313E-2</v>
      </c>
    </row>
    <row r="833" spans="1:13" hidden="1" x14ac:dyDescent="0.25">
      <c r="A833" s="138" t="s">
        <v>6060</v>
      </c>
      <c r="B833" s="139" t="s">
        <v>2005</v>
      </c>
      <c r="C833" s="139" t="s">
        <v>27</v>
      </c>
      <c r="D833" s="139" t="s">
        <v>28</v>
      </c>
      <c r="E833" s="144">
        <v>35826</v>
      </c>
      <c r="F833" s="140">
        <v>300829</v>
      </c>
      <c r="G833" s="140">
        <v>25</v>
      </c>
      <c r="H833" s="140">
        <v>0</v>
      </c>
      <c r="I833" s="140">
        <v>0</v>
      </c>
      <c r="J833" s="140">
        <v>300854</v>
      </c>
      <c r="K833" s="139" t="s">
        <v>4079</v>
      </c>
      <c r="L833" s="134">
        <v>-11982</v>
      </c>
      <c r="M833" s="141">
        <v>-3.8301218529836721E-2</v>
      </c>
    </row>
    <row r="834" spans="1:13" hidden="1" x14ac:dyDescent="0.25">
      <c r="A834" s="138" t="s">
        <v>6062</v>
      </c>
      <c r="B834" s="139" t="s">
        <v>2005</v>
      </c>
      <c r="C834" s="139" t="s">
        <v>27</v>
      </c>
      <c r="D834" s="139" t="s">
        <v>28</v>
      </c>
      <c r="E834" s="144">
        <v>285342</v>
      </c>
      <c r="F834" s="140">
        <v>1972276</v>
      </c>
      <c r="G834" s="140">
        <v>166</v>
      </c>
      <c r="H834" s="140">
        <v>0</v>
      </c>
      <c r="I834" s="140">
        <v>0</v>
      </c>
      <c r="J834" s="140">
        <v>1972442</v>
      </c>
      <c r="K834" s="139" t="s">
        <v>4080</v>
      </c>
      <c r="L834" s="134">
        <v>-49879</v>
      </c>
      <c r="M834" s="141">
        <v>-2.466423480743166E-2</v>
      </c>
    </row>
    <row r="835" spans="1:13" hidden="1" x14ac:dyDescent="0.25">
      <c r="A835" s="138" t="s">
        <v>6064</v>
      </c>
      <c r="B835" s="139" t="s">
        <v>2005</v>
      </c>
      <c r="C835" s="139" t="s">
        <v>27</v>
      </c>
      <c r="D835" s="139" t="s">
        <v>28</v>
      </c>
      <c r="E835" s="144">
        <v>90597</v>
      </c>
      <c r="F835" s="140">
        <v>792884</v>
      </c>
      <c r="G835" s="140">
        <v>67</v>
      </c>
      <c r="H835" s="140">
        <v>0</v>
      </c>
      <c r="I835" s="140">
        <v>0</v>
      </c>
      <c r="J835" s="140">
        <v>792951</v>
      </c>
      <c r="K835" s="139" t="s">
        <v>4081</v>
      </c>
      <c r="L835" s="134">
        <v>-3345</v>
      </c>
      <c r="M835" s="141">
        <v>-4.2006992374694838E-3</v>
      </c>
    </row>
    <row r="836" spans="1:13" hidden="1" x14ac:dyDescent="0.25">
      <c r="A836" s="138" t="s">
        <v>6066</v>
      </c>
      <c r="B836" s="139" t="s">
        <v>2005</v>
      </c>
      <c r="C836" s="139" t="s">
        <v>27</v>
      </c>
      <c r="D836" s="139" t="s">
        <v>28</v>
      </c>
      <c r="E836" s="144">
        <v>40374</v>
      </c>
      <c r="F836" s="140">
        <v>280700</v>
      </c>
      <c r="G836" s="140">
        <v>24</v>
      </c>
      <c r="H836" s="140">
        <v>0</v>
      </c>
      <c r="I836" s="140">
        <v>0</v>
      </c>
      <c r="J836" s="140">
        <v>280724</v>
      </c>
      <c r="K836" s="139" t="s">
        <v>4082</v>
      </c>
      <c r="L836" s="134">
        <v>473</v>
      </c>
      <c r="M836" s="141">
        <v>1.6877727465736073E-3</v>
      </c>
    </row>
    <row r="837" spans="1:13" hidden="1" x14ac:dyDescent="0.25">
      <c r="A837" s="138" t="s">
        <v>6068</v>
      </c>
      <c r="B837" s="139" t="s">
        <v>2005</v>
      </c>
      <c r="C837" s="139" t="s">
        <v>27</v>
      </c>
      <c r="D837" s="139" t="s">
        <v>28</v>
      </c>
      <c r="E837" s="144">
        <v>110268</v>
      </c>
      <c r="F837" s="140">
        <v>826126</v>
      </c>
      <c r="G837" s="140">
        <v>69</v>
      </c>
      <c r="H837" s="140">
        <v>0</v>
      </c>
      <c r="I837" s="140">
        <v>0</v>
      </c>
      <c r="J837" s="140">
        <v>826195</v>
      </c>
      <c r="K837" s="139" t="s">
        <v>4083</v>
      </c>
      <c r="L837" s="134">
        <v>-5860</v>
      </c>
      <c r="M837" s="141">
        <v>-7.0428036608156915E-3</v>
      </c>
    </row>
    <row r="838" spans="1:13" hidden="1" x14ac:dyDescent="0.25">
      <c r="A838" s="138" t="s">
        <v>4833</v>
      </c>
      <c r="B838" s="139" t="s">
        <v>2005</v>
      </c>
      <c r="C838" s="139" t="s">
        <v>27</v>
      </c>
      <c r="D838" s="139" t="s">
        <v>28</v>
      </c>
      <c r="E838" s="144">
        <v>67357</v>
      </c>
      <c r="F838" s="140">
        <v>327234</v>
      </c>
      <c r="G838" s="140">
        <v>28</v>
      </c>
      <c r="H838" s="140">
        <v>0</v>
      </c>
      <c r="I838" s="140">
        <v>0</v>
      </c>
      <c r="J838" s="140">
        <v>327262</v>
      </c>
      <c r="K838" s="139" t="s">
        <v>4084</v>
      </c>
      <c r="L838" s="134">
        <v>-15969</v>
      </c>
      <c r="M838" s="141">
        <v>-4.6525517799965624E-2</v>
      </c>
    </row>
    <row r="839" spans="1:13" hidden="1" x14ac:dyDescent="0.25">
      <c r="A839" s="138" t="s">
        <v>6071</v>
      </c>
      <c r="B839" s="139" t="s">
        <v>2005</v>
      </c>
      <c r="C839" s="139" t="s">
        <v>47</v>
      </c>
      <c r="D839" s="139" t="s">
        <v>48</v>
      </c>
      <c r="E839" s="144">
        <v>46144</v>
      </c>
      <c r="F839" s="140">
        <v>336277</v>
      </c>
      <c r="G839" s="140">
        <v>28</v>
      </c>
      <c r="H839" s="140">
        <v>0</v>
      </c>
      <c r="I839" s="140">
        <v>0</v>
      </c>
      <c r="J839" s="140">
        <v>336305</v>
      </c>
      <c r="K839" s="139" t="s">
        <v>4085</v>
      </c>
      <c r="L839" s="134">
        <v>-4941</v>
      </c>
      <c r="M839" s="141">
        <v>-1.4479290599743294E-2</v>
      </c>
    </row>
    <row r="840" spans="1:13" hidden="1" x14ac:dyDescent="0.25">
      <c r="A840" s="138" t="s">
        <v>6073</v>
      </c>
      <c r="B840" s="139" t="s">
        <v>2005</v>
      </c>
      <c r="C840" s="139" t="s">
        <v>27</v>
      </c>
      <c r="D840" s="139" t="s">
        <v>28</v>
      </c>
      <c r="E840" s="144">
        <v>17888</v>
      </c>
      <c r="F840" s="140">
        <v>131672</v>
      </c>
      <c r="G840" s="140">
        <v>11</v>
      </c>
      <c r="H840" s="140">
        <v>0</v>
      </c>
      <c r="I840" s="140">
        <v>0</v>
      </c>
      <c r="J840" s="140">
        <v>131683</v>
      </c>
      <c r="K840" s="139" t="s">
        <v>4086</v>
      </c>
      <c r="L840" s="134">
        <v>-8589</v>
      </c>
      <c r="M840" s="141">
        <v>-6.1231036842705602E-2</v>
      </c>
    </row>
    <row r="841" spans="1:13" hidden="1" x14ac:dyDescent="0.25">
      <c r="A841" s="138" t="s">
        <v>6075</v>
      </c>
      <c r="B841" s="139" t="s">
        <v>2005</v>
      </c>
      <c r="C841" s="139" t="s">
        <v>27</v>
      </c>
      <c r="D841" s="139" t="s">
        <v>28</v>
      </c>
      <c r="E841" s="144">
        <v>16692</v>
      </c>
      <c r="F841" s="140">
        <v>146527</v>
      </c>
      <c r="G841" s="140">
        <v>12</v>
      </c>
      <c r="H841" s="140">
        <v>0</v>
      </c>
      <c r="I841" s="140">
        <v>0</v>
      </c>
      <c r="J841" s="140">
        <v>146539</v>
      </c>
      <c r="K841" s="139" t="s">
        <v>4087</v>
      </c>
      <c r="L841" s="134">
        <v>-4206</v>
      </c>
      <c r="M841" s="141">
        <v>-2.7901422932767254E-2</v>
      </c>
    </row>
    <row r="842" spans="1:13" hidden="1" x14ac:dyDescent="0.25">
      <c r="A842" s="138" t="s">
        <v>6077</v>
      </c>
      <c r="B842" s="139" t="s">
        <v>2005</v>
      </c>
      <c r="C842" s="139" t="s">
        <v>27</v>
      </c>
      <c r="D842" s="139" t="s">
        <v>28</v>
      </c>
      <c r="E842" s="144">
        <v>30070</v>
      </c>
      <c r="F842" s="140">
        <v>223915</v>
      </c>
      <c r="G842" s="140">
        <v>19</v>
      </c>
      <c r="H842" s="140">
        <v>0</v>
      </c>
      <c r="I842" s="140">
        <v>0</v>
      </c>
      <c r="J842" s="140">
        <v>223934</v>
      </c>
      <c r="K842" s="139" t="s">
        <v>4691</v>
      </c>
      <c r="L842" s="134">
        <v>-27021</v>
      </c>
      <c r="M842" s="141">
        <v>-0.10767269032296627</v>
      </c>
    </row>
    <row r="843" spans="1:13" hidden="1" x14ac:dyDescent="0.25">
      <c r="A843" s="138" t="s">
        <v>6079</v>
      </c>
      <c r="B843" s="139" t="s">
        <v>2005</v>
      </c>
      <c r="C843" s="139" t="s">
        <v>27</v>
      </c>
      <c r="D843" s="139" t="s">
        <v>28</v>
      </c>
      <c r="E843" s="144">
        <v>451066</v>
      </c>
      <c r="F843" s="140">
        <v>2872172</v>
      </c>
      <c r="G843" s="140">
        <v>242</v>
      </c>
      <c r="H843" s="140">
        <v>0</v>
      </c>
      <c r="I843" s="140">
        <v>0</v>
      </c>
      <c r="J843" s="140">
        <v>2872414</v>
      </c>
      <c r="K843" s="139" t="s">
        <v>4088</v>
      </c>
      <c r="L843" s="134">
        <v>21652</v>
      </c>
      <c r="M843" s="141">
        <v>7.5951622759107915E-3</v>
      </c>
    </row>
    <row r="844" spans="1:13" hidden="1" x14ac:dyDescent="0.25">
      <c r="A844" s="138" t="s">
        <v>6081</v>
      </c>
      <c r="B844" s="139" t="s">
        <v>2005</v>
      </c>
      <c r="C844" s="139" t="s">
        <v>27</v>
      </c>
      <c r="D844" s="139" t="s">
        <v>28</v>
      </c>
      <c r="E844" s="144">
        <v>55806</v>
      </c>
      <c r="F844" s="140">
        <v>523021</v>
      </c>
      <c r="G844" s="140">
        <v>44</v>
      </c>
      <c r="H844" s="140">
        <v>0</v>
      </c>
      <c r="I844" s="140">
        <v>0</v>
      </c>
      <c r="J844" s="140">
        <v>523065</v>
      </c>
      <c r="K844" s="139" t="s">
        <v>4089</v>
      </c>
      <c r="L844" s="134">
        <v>19345</v>
      </c>
      <c r="M844" s="141">
        <v>3.8404272214722465E-2</v>
      </c>
    </row>
    <row r="845" spans="1:13" hidden="1" x14ac:dyDescent="0.25">
      <c r="A845" s="138" t="s">
        <v>5851</v>
      </c>
      <c r="B845" s="139" t="s">
        <v>2005</v>
      </c>
      <c r="C845" s="139" t="s">
        <v>47</v>
      </c>
      <c r="D845" s="139" t="s">
        <v>48</v>
      </c>
      <c r="E845" s="144">
        <v>34017</v>
      </c>
      <c r="F845" s="140">
        <v>271180</v>
      </c>
      <c r="G845" s="140">
        <v>23</v>
      </c>
      <c r="H845" s="140">
        <v>0</v>
      </c>
      <c r="I845" s="140">
        <v>0</v>
      </c>
      <c r="J845" s="140">
        <v>271203</v>
      </c>
      <c r="K845" s="139" t="s">
        <v>4090</v>
      </c>
      <c r="L845" s="134">
        <v>-1707</v>
      </c>
      <c r="M845" s="141">
        <v>-6.2548092777838845E-3</v>
      </c>
    </row>
    <row r="846" spans="1:13" hidden="1" x14ac:dyDescent="0.25">
      <c r="A846" s="138" t="s">
        <v>5315</v>
      </c>
      <c r="B846" s="139" t="s">
        <v>2005</v>
      </c>
      <c r="C846" s="139" t="s">
        <v>27</v>
      </c>
      <c r="D846" s="139" t="s">
        <v>28</v>
      </c>
      <c r="E846" s="144">
        <v>115933</v>
      </c>
      <c r="F846" s="140">
        <v>890687</v>
      </c>
      <c r="G846" s="140">
        <v>75</v>
      </c>
      <c r="H846" s="140">
        <v>0</v>
      </c>
      <c r="I846" s="140">
        <v>0</v>
      </c>
      <c r="J846" s="140">
        <v>890762</v>
      </c>
      <c r="K846" s="139" t="s">
        <v>4091</v>
      </c>
      <c r="L846" s="134">
        <v>19264</v>
      </c>
      <c r="M846" s="141">
        <v>2.2104468398091562E-2</v>
      </c>
    </row>
    <row r="847" spans="1:13" hidden="1" x14ac:dyDescent="0.25">
      <c r="A847" s="138" t="s">
        <v>6085</v>
      </c>
      <c r="B847" s="139" t="s">
        <v>2005</v>
      </c>
      <c r="C847" s="139" t="s">
        <v>27</v>
      </c>
      <c r="D847" s="139" t="s">
        <v>28</v>
      </c>
      <c r="E847" s="144">
        <v>241218</v>
      </c>
      <c r="F847" s="140">
        <v>1973791</v>
      </c>
      <c r="G847" s="140">
        <v>166</v>
      </c>
      <c r="H847" s="140">
        <v>0</v>
      </c>
      <c r="I847" s="140">
        <v>0</v>
      </c>
      <c r="J847" s="140">
        <v>1973957</v>
      </c>
      <c r="K847" s="139" t="s">
        <v>4092</v>
      </c>
      <c r="L847" s="134">
        <v>-22727</v>
      </c>
      <c r="M847" s="141">
        <v>-1.1382371972730787E-2</v>
      </c>
    </row>
    <row r="848" spans="1:13" hidden="1" x14ac:dyDescent="0.25">
      <c r="A848" s="138" t="s">
        <v>5874</v>
      </c>
      <c r="B848" s="139" t="s">
        <v>2005</v>
      </c>
      <c r="C848" s="139" t="s">
        <v>99</v>
      </c>
      <c r="D848" s="139" t="s">
        <v>100</v>
      </c>
      <c r="E848" s="144">
        <v>121875</v>
      </c>
      <c r="F848" s="140">
        <v>740701</v>
      </c>
      <c r="G848" s="140">
        <v>62</v>
      </c>
      <c r="H848" s="140">
        <v>0</v>
      </c>
      <c r="I848" s="140">
        <v>0</v>
      </c>
      <c r="J848" s="140">
        <v>740763</v>
      </c>
      <c r="K848" s="139" t="s">
        <v>4093</v>
      </c>
      <c r="L848" s="134">
        <v>-1097</v>
      </c>
      <c r="M848" s="141">
        <v>-1.4787156606367777E-3</v>
      </c>
    </row>
    <row r="849" spans="1:13" hidden="1" x14ac:dyDescent="0.25">
      <c r="A849" s="138" t="s">
        <v>6088</v>
      </c>
      <c r="B849" s="139" t="s">
        <v>2005</v>
      </c>
      <c r="C849" s="139" t="s">
        <v>99</v>
      </c>
      <c r="D849" s="139" t="s">
        <v>100</v>
      </c>
      <c r="E849" s="144">
        <v>181251</v>
      </c>
      <c r="F849" s="140">
        <v>723632</v>
      </c>
      <c r="G849" s="140">
        <v>61</v>
      </c>
      <c r="H849" s="140">
        <v>0</v>
      </c>
      <c r="I849" s="140">
        <v>0</v>
      </c>
      <c r="J849" s="140">
        <v>723693</v>
      </c>
      <c r="K849" s="139" t="s">
        <v>4094</v>
      </c>
      <c r="L849" s="134">
        <v>-20915</v>
      </c>
      <c r="M849" s="141">
        <v>-2.8088605010958785E-2</v>
      </c>
    </row>
    <row r="850" spans="1:13" hidden="1" x14ac:dyDescent="0.25">
      <c r="A850" s="138" t="s">
        <v>4745</v>
      </c>
      <c r="B850" s="139" t="s">
        <v>2005</v>
      </c>
      <c r="C850" s="139" t="s">
        <v>99</v>
      </c>
      <c r="D850" s="139" t="s">
        <v>100</v>
      </c>
      <c r="E850" s="144">
        <v>152934</v>
      </c>
      <c r="F850" s="140">
        <v>794525</v>
      </c>
      <c r="G850" s="140">
        <v>67</v>
      </c>
      <c r="H850" s="140">
        <v>0</v>
      </c>
      <c r="I850" s="140">
        <v>0</v>
      </c>
      <c r="J850" s="140">
        <v>794592</v>
      </c>
      <c r="K850" s="139" t="s">
        <v>7101</v>
      </c>
      <c r="L850" s="134">
        <v>34782</v>
      </c>
      <c r="M850" s="141">
        <v>4.5777233782129743E-2</v>
      </c>
    </row>
    <row r="851" spans="1:13" hidden="1" x14ac:dyDescent="0.25">
      <c r="A851" s="138" t="s">
        <v>6091</v>
      </c>
      <c r="B851" s="139" t="s">
        <v>2005</v>
      </c>
      <c r="C851" s="139" t="s">
        <v>99</v>
      </c>
      <c r="D851" s="139" t="s">
        <v>100</v>
      </c>
      <c r="E851" s="144">
        <v>385955</v>
      </c>
      <c r="F851" s="140">
        <v>1655137</v>
      </c>
      <c r="G851" s="140">
        <v>139</v>
      </c>
      <c r="H851" s="140">
        <v>0</v>
      </c>
      <c r="I851" s="140">
        <v>0</v>
      </c>
      <c r="J851" s="140">
        <v>1655276</v>
      </c>
      <c r="K851" s="139" t="s">
        <v>4095</v>
      </c>
      <c r="L851" s="134">
        <v>84385</v>
      </c>
      <c r="M851" s="141">
        <v>5.3717921867271506E-2</v>
      </c>
    </row>
    <row r="852" spans="1:13" x14ac:dyDescent="0.25">
      <c r="A852" s="138" t="s">
        <v>6044</v>
      </c>
      <c r="B852" s="139" t="s">
        <v>2005</v>
      </c>
      <c r="C852" s="139" t="s">
        <v>19</v>
      </c>
      <c r="D852" s="139" t="s">
        <v>20</v>
      </c>
      <c r="E852" s="144">
        <v>5745582</v>
      </c>
      <c r="F852" s="140">
        <v>43381953</v>
      </c>
      <c r="G852" s="140">
        <v>9100</v>
      </c>
      <c r="H852" s="140">
        <v>0</v>
      </c>
      <c r="I852" s="140">
        <v>0</v>
      </c>
      <c r="J852" s="140">
        <v>43391053</v>
      </c>
      <c r="K852" s="139" t="s">
        <v>7102</v>
      </c>
      <c r="L852" s="134">
        <v>-510336</v>
      </c>
      <c r="M852" s="141">
        <v>-1.1624598028094282E-2</v>
      </c>
    </row>
    <row r="853" spans="1:13" hidden="1" x14ac:dyDescent="0.25">
      <c r="A853" s="138" t="s">
        <v>6094</v>
      </c>
      <c r="B853" s="139" t="s">
        <v>2069</v>
      </c>
      <c r="C853" s="139" t="s">
        <v>27</v>
      </c>
      <c r="D853" s="139" t="s">
        <v>28</v>
      </c>
      <c r="E853" s="144">
        <v>71167</v>
      </c>
      <c r="F853" s="140">
        <v>328178</v>
      </c>
      <c r="G853" s="140">
        <v>28</v>
      </c>
      <c r="H853" s="140">
        <v>0</v>
      </c>
      <c r="I853" s="140">
        <v>0</v>
      </c>
      <c r="J853" s="140">
        <v>328206</v>
      </c>
      <c r="K853" s="139" t="s">
        <v>4097</v>
      </c>
      <c r="L853" s="134">
        <v>34780</v>
      </c>
      <c r="M853" s="141">
        <v>0.118530736880849</v>
      </c>
    </row>
    <row r="854" spans="1:13" hidden="1" x14ac:dyDescent="0.25">
      <c r="A854" s="138" t="s">
        <v>6096</v>
      </c>
      <c r="B854" s="139" t="s">
        <v>2069</v>
      </c>
      <c r="C854" s="139" t="s">
        <v>27</v>
      </c>
      <c r="D854" s="139" t="s">
        <v>28</v>
      </c>
      <c r="E854" s="144">
        <v>118523</v>
      </c>
      <c r="F854" s="140">
        <v>636956</v>
      </c>
      <c r="G854" s="140">
        <v>54</v>
      </c>
      <c r="H854" s="140">
        <v>0</v>
      </c>
      <c r="I854" s="140">
        <v>0</v>
      </c>
      <c r="J854" s="140">
        <v>637010</v>
      </c>
      <c r="K854" s="139" t="s">
        <v>4098</v>
      </c>
      <c r="L854" s="134">
        <v>-41219</v>
      </c>
      <c r="M854" s="141">
        <v>-6.0774458184477513E-2</v>
      </c>
    </row>
    <row r="855" spans="1:13" hidden="1" x14ac:dyDescent="0.25">
      <c r="A855" s="138" t="s">
        <v>6098</v>
      </c>
      <c r="B855" s="139" t="s">
        <v>2069</v>
      </c>
      <c r="C855" s="139" t="s">
        <v>27</v>
      </c>
      <c r="D855" s="139" t="s">
        <v>28</v>
      </c>
      <c r="E855" s="144">
        <v>57011</v>
      </c>
      <c r="F855" s="140">
        <v>371398</v>
      </c>
      <c r="G855" s="140">
        <v>31</v>
      </c>
      <c r="H855" s="140">
        <v>0</v>
      </c>
      <c r="I855" s="140">
        <v>0</v>
      </c>
      <c r="J855" s="140">
        <v>371429</v>
      </c>
      <c r="K855" s="139" t="s">
        <v>4099</v>
      </c>
      <c r="L855" s="134">
        <v>40552</v>
      </c>
      <c r="M855" s="141">
        <v>0.12255913829005945</v>
      </c>
    </row>
    <row r="856" spans="1:13" x14ac:dyDescent="0.25">
      <c r="A856" s="138" t="s">
        <v>6093</v>
      </c>
      <c r="B856" s="139" t="s">
        <v>2069</v>
      </c>
      <c r="C856" s="139" t="s">
        <v>19</v>
      </c>
      <c r="D856" s="139" t="s">
        <v>20</v>
      </c>
      <c r="E856" s="144">
        <v>489789</v>
      </c>
      <c r="F856" s="140">
        <v>3627361</v>
      </c>
      <c r="G856" s="140">
        <v>47130</v>
      </c>
      <c r="H856" s="140">
        <v>0</v>
      </c>
      <c r="I856" s="140">
        <v>0</v>
      </c>
      <c r="J856" s="140">
        <v>3674491</v>
      </c>
      <c r="K856" s="139" t="s">
        <v>7103</v>
      </c>
      <c r="L856" s="134">
        <v>9488</v>
      </c>
      <c r="M856" s="141">
        <v>2.5888109777809187E-3</v>
      </c>
    </row>
    <row r="857" spans="1:13" hidden="1" x14ac:dyDescent="0.25">
      <c r="A857" s="138" t="s">
        <v>6341</v>
      </c>
      <c r="B857" s="139" t="s">
        <v>2377</v>
      </c>
      <c r="C857" s="139" t="s">
        <v>27</v>
      </c>
      <c r="D857" s="139" t="s">
        <v>28</v>
      </c>
      <c r="E857" s="144">
        <v>197542</v>
      </c>
      <c r="F857" s="140">
        <v>5546710</v>
      </c>
      <c r="G857" s="140">
        <v>466</v>
      </c>
      <c r="H857" s="140">
        <v>0</v>
      </c>
      <c r="I857" s="140">
        <v>0</v>
      </c>
      <c r="J857" s="140">
        <v>5547176</v>
      </c>
      <c r="K857" s="139" t="s">
        <v>4231</v>
      </c>
      <c r="L857" s="134">
        <v>3957</v>
      </c>
      <c r="M857" s="141">
        <v>7.1384515026377273E-4</v>
      </c>
    </row>
    <row r="858" spans="1:13" hidden="1" x14ac:dyDescent="0.25">
      <c r="A858" s="138" t="s">
        <v>6343</v>
      </c>
      <c r="B858" s="139" t="s">
        <v>2377</v>
      </c>
      <c r="C858" s="139" t="s">
        <v>47</v>
      </c>
      <c r="D858" s="139" t="s">
        <v>48</v>
      </c>
      <c r="E858" s="144">
        <v>22055</v>
      </c>
      <c r="F858" s="140">
        <v>547565</v>
      </c>
      <c r="G858" s="140">
        <v>46</v>
      </c>
      <c r="H858" s="140">
        <v>0</v>
      </c>
      <c r="I858" s="140">
        <v>0</v>
      </c>
      <c r="J858" s="140">
        <v>547611</v>
      </c>
      <c r="K858" s="139" t="s">
        <v>4232</v>
      </c>
      <c r="L858" s="134">
        <v>-5186</v>
      </c>
      <c r="M858" s="141">
        <v>-9.3813823157506276E-3</v>
      </c>
    </row>
    <row r="859" spans="1:13" hidden="1" x14ac:dyDescent="0.25">
      <c r="A859" s="138" t="s">
        <v>6345</v>
      </c>
      <c r="B859" s="139" t="s">
        <v>2377</v>
      </c>
      <c r="C859" s="139" t="s">
        <v>47</v>
      </c>
      <c r="D859" s="139" t="s">
        <v>48</v>
      </c>
      <c r="E859" s="144">
        <v>26234</v>
      </c>
      <c r="F859" s="140">
        <v>562765</v>
      </c>
      <c r="G859" s="140">
        <v>47</v>
      </c>
      <c r="H859" s="140">
        <v>0</v>
      </c>
      <c r="I859" s="140">
        <v>0</v>
      </c>
      <c r="J859" s="140">
        <v>562812</v>
      </c>
      <c r="K859" s="139" t="s">
        <v>4233</v>
      </c>
      <c r="L859" s="134">
        <v>-40239</v>
      </c>
      <c r="M859" s="141">
        <v>-6.6725699816433434E-2</v>
      </c>
    </row>
    <row r="860" spans="1:13" hidden="1" x14ac:dyDescent="0.25">
      <c r="A860" s="138" t="s">
        <v>5718</v>
      </c>
      <c r="B860" s="139" t="s">
        <v>2377</v>
      </c>
      <c r="C860" s="139" t="s">
        <v>47</v>
      </c>
      <c r="D860" s="139" t="s">
        <v>48</v>
      </c>
      <c r="E860" s="144">
        <v>31246</v>
      </c>
      <c r="F860" s="140">
        <v>256302</v>
      </c>
      <c r="G860" s="140">
        <v>22</v>
      </c>
      <c r="H860" s="140">
        <v>0</v>
      </c>
      <c r="I860" s="140">
        <v>0</v>
      </c>
      <c r="J860" s="140">
        <v>256324</v>
      </c>
      <c r="K860" s="139" t="s">
        <v>4234</v>
      </c>
      <c r="L860" s="134">
        <v>7370</v>
      </c>
      <c r="M860" s="141">
        <v>2.9603862560955038E-2</v>
      </c>
    </row>
    <row r="861" spans="1:13" hidden="1" x14ac:dyDescent="0.25">
      <c r="A861" s="138" t="s">
        <v>6348</v>
      </c>
      <c r="B861" s="139" t="s">
        <v>2377</v>
      </c>
      <c r="C861" s="139" t="s">
        <v>27</v>
      </c>
      <c r="D861" s="139" t="s">
        <v>28</v>
      </c>
      <c r="E861" s="144">
        <v>71885</v>
      </c>
      <c r="F861" s="140">
        <v>2365251</v>
      </c>
      <c r="G861" s="140">
        <v>199</v>
      </c>
      <c r="H861" s="140">
        <v>0</v>
      </c>
      <c r="I861" s="140">
        <v>0</v>
      </c>
      <c r="J861" s="140">
        <v>2365450</v>
      </c>
      <c r="K861" s="139" t="s">
        <v>4235</v>
      </c>
      <c r="L861" s="134">
        <v>-2748</v>
      </c>
      <c r="M861" s="141">
        <v>-1.1603759482948638E-3</v>
      </c>
    </row>
    <row r="862" spans="1:13" hidden="1" x14ac:dyDescent="0.25">
      <c r="A862" s="138" t="s">
        <v>6350</v>
      </c>
      <c r="B862" s="139" t="s">
        <v>2377</v>
      </c>
      <c r="C862" s="139" t="s">
        <v>27</v>
      </c>
      <c r="D862" s="139" t="s">
        <v>28</v>
      </c>
      <c r="E862" s="144">
        <v>298550</v>
      </c>
      <c r="F862" s="140">
        <v>10666447</v>
      </c>
      <c r="G862" s="140">
        <v>897</v>
      </c>
      <c r="H862" s="140">
        <v>0</v>
      </c>
      <c r="I862" s="140">
        <v>0</v>
      </c>
      <c r="J862" s="140">
        <v>10667344</v>
      </c>
      <c r="K862" s="139" t="s">
        <v>4236</v>
      </c>
      <c r="L862" s="134">
        <v>-87026</v>
      </c>
      <c r="M862" s="141">
        <v>-8.0921523064577464E-3</v>
      </c>
    </row>
    <row r="863" spans="1:13" hidden="1" x14ac:dyDescent="0.25">
      <c r="A863" s="138" t="s">
        <v>6352</v>
      </c>
      <c r="B863" s="139" t="s">
        <v>2377</v>
      </c>
      <c r="C863" s="139" t="s">
        <v>27</v>
      </c>
      <c r="D863" s="139" t="s">
        <v>28</v>
      </c>
      <c r="E863" s="144">
        <v>388072</v>
      </c>
      <c r="F863" s="140">
        <v>19323345</v>
      </c>
      <c r="G863" s="140">
        <v>1625</v>
      </c>
      <c r="H863" s="140">
        <v>0</v>
      </c>
      <c r="I863" s="140">
        <v>0</v>
      </c>
      <c r="J863" s="140">
        <v>19324970</v>
      </c>
      <c r="K863" s="139" t="s">
        <v>4237</v>
      </c>
      <c r="L863" s="134">
        <v>-57754</v>
      </c>
      <c r="M863" s="141">
        <v>-2.9796637459213681E-3</v>
      </c>
    </row>
    <row r="864" spans="1:13" hidden="1" x14ac:dyDescent="0.25">
      <c r="A864" s="138" t="s">
        <v>6354</v>
      </c>
      <c r="B864" s="139" t="s">
        <v>2377</v>
      </c>
      <c r="C864" s="139" t="s">
        <v>47</v>
      </c>
      <c r="D864" s="139" t="s">
        <v>48</v>
      </c>
      <c r="E864" s="144">
        <v>44962</v>
      </c>
      <c r="F864" s="140">
        <v>1437088</v>
      </c>
      <c r="G864" s="140">
        <v>121</v>
      </c>
      <c r="H864" s="140">
        <v>0</v>
      </c>
      <c r="I864" s="140">
        <v>0</v>
      </c>
      <c r="J864" s="140">
        <v>1437209</v>
      </c>
      <c r="K864" s="139" t="s">
        <v>4238</v>
      </c>
      <c r="L864" s="134">
        <v>-21136</v>
      </c>
      <c r="M864" s="141">
        <v>-1.4493141197727561E-2</v>
      </c>
    </row>
    <row r="865" spans="1:13" hidden="1" x14ac:dyDescent="0.25">
      <c r="A865" s="138" t="s">
        <v>5654</v>
      </c>
      <c r="B865" s="139" t="s">
        <v>2377</v>
      </c>
      <c r="C865" s="139" t="s">
        <v>27</v>
      </c>
      <c r="D865" s="139" t="s">
        <v>28</v>
      </c>
      <c r="E865" s="144">
        <v>850106</v>
      </c>
      <c r="F865" s="140">
        <v>6470461</v>
      </c>
      <c r="G865" s="140">
        <v>544</v>
      </c>
      <c r="H865" s="140">
        <v>0</v>
      </c>
      <c r="I865" s="140">
        <v>0</v>
      </c>
      <c r="J865" s="140">
        <v>6471005</v>
      </c>
      <c r="K865" s="139" t="s">
        <v>4239</v>
      </c>
      <c r="L865" s="134">
        <v>-30379</v>
      </c>
      <c r="M865" s="141">
        <v>-4.6726973825880766E-3</v>
      </c>
    </row>
    <row r="866" spans="1:13" hidden="1" x14ac:dyDescent="0.25">
      <c r="A866" s="138" t="s">
        <v>6357</v>
      </c>
      <c r="B866" s="139" t="s">
        <v>2377</v>
      </c>
      <c r="C866" s="139" t="s">
        <v>47</v>
      </c>
      <c r="D866" s="139" t="s">
        <v>48</v>
      </c>
      <c r="E866" s="144">
        <v>49146</v>
      </c>
      <c r="F866" s="140">
        <v>592948</v>
      </c>
      <c r="G866" s="140">
        <v>50</v>
      </c>
      <c r="H866" s="140">
        <v>0</v>
      </c>
      <c r="I866" s="140">
        <v>0</v>
      </c>
      <c r="J866" s="140">
        <v>592998</v>
      </c>
      <c r="K866" s="139" t="s">
        <v>4240</v>
      </c>
      <c r="L866" s="134">
        <v>-6786</v>
      </c>
      <c r="M866" s="141">
        <v>-1.131407306630387E-2</v>
      </c>
    </row>
    <row r="867" spans="1:13" hidden="1" x14ac:dyDescent="0.25">
      <c r="A867" s="138" t="s">
        <v>6359</v>
      </c>
      <c r="B867" s="139" t="s">
        <v>2377</v>
      </c>
      <c r="C867" s="139" t="s">
        <v>27</v>
      </c>
      <c r="D867" s="139" t="s">
        <v>28</v>
      </c>
      <c r="E867" s="144">
        <v>140599</v>
      </c>
      <c r="F867" s="140">
        <v>5179121</v>
      </c>
      <c r="G867" s="140">
        <v>436</v>
      </c>
      <c r="H867" s="140">
        <v>0</v>
      </c>
      <c r="I867" s="140">
        <v>0</v>
      </c>
      <c r="J867" s="140">
        <v>5179557</v>
      </c>
      <c r="K867" s="139" t="s">
        <v>4241</v>
      </c>
      <c r="L867" s="134">
        <v>60555</v>
      </c>
      <c r="M867" s="141">
        <v>1.1829454256903982E-2</v>
      </c>
    </row>
    <row r="868" spans="1:13" hidden="1" x14ac:dyDescent="0.25">
      <c r="A868" s="138" t="s">
        <v>6361</v>
      </c>
      <c r="B868" s="139" t="s">
        <v>2377</v>
      </c>
      <c r="C868" s="139" t="s">
        <v>47</v>
      </c>
      <c r="D868" s="139" t="s">
        <v>48</v>
      </c>
      <c r="E868" s="144">
        <v>17344</v>
      </c>
      <c r="F868" s="140">
        <v>960836</v>
      </c>
      <c r="G868" s="140">
        <v>81</v>
      </c>
      <c r="H868" s="140">
        <v>0</v>
      </c>
      <c r="I868" s="140">
        <v>0</v>
      </c>
      <c r="J868" s="140">
        <v>960917</v>
      </c>
      <c r="K868" s="139" t="s">
        <v>4242</v>
      </c>
      <c r="L868" s="134">
        <v>6540</v>
      </c>
      <c r="M868" s="141">
        <v>6.852637898859675E-3</v>
      </c>
    </row>
    <row r="869" spans="1:13" hidden="1" x14ac:dyDescent="0.25">
      <c r="A869" s="138" t="s">
        <v>6363</v>
      </c>
      <c r="B869" s="139" t="s">
        <v>2377</v>
      </c>
      <c r="C869" s="139" t="s">
        <v>27</v>
      </c>
      <c r="D869" s="139" t="s">
        <v>28</v>
      </c>
      <c r="E869" s="144">
        <v>53775</v>
      </c>
      <c r="F869" s="140">
        <v>630286</v>
      </c>
      <c r="G869" s="140">
        <v>53</v>
      </c>
      <c r="H869" s="140">
        <v>0</v>
      </c>
      <c r="I869" s="140">
        <v>0</v>
      </c>
      <c r="J869" s="140">
        <v>630339</v>
      </c>
      <c r="K869" s="139" t="s">
        <v>4243</v>
      </c>
      <c r="L869" s="134">
        <v>6752</v>
      </c>
      <c r="M869" s="141">
        <v>1.0827679217174188E-2</v>
      </c>
    </row>
    <row r="870" spans="1:13" hidden="1" x14ac:dyDescent="0.25">
      <c r="A870" s="138" t="s">
        <v>6365</v>
      </c>
      <c r="B870" s="139" t="s">
        <v>2377</v>
      </c>
      <c r="C870" s="139" t="s">
        <v>47</v>
      </c>
      <c r="D870" s="139" t="s">
        <v>48</v>
      </c>
      <c r="E870" s="144">
        <v>47676</v>
      </c>
      <c r="F870" s="140">
        <v>903763</v>
      </c>
      <c r="G870" s="140">
        <v>76</v>
      </c>
      <c r="H870" s="140">
        <v>0</v>
      </c>
      <c r="I870" s="140">
        <v>0</v>
      </c>
      <c r="J870" s="140">
        <v>903839</v>
      </c>
      <c r="K870" s="139" t="s">
        <v>4244</v>
      </c>
      <c r="L870" s="134">
        <v>600</v>
      </c>
      <c r="M870" s="141">
        <v>6.6427601111112341E-4</v>
      </c>
    </row>
    <row r="871" spans="1:13" hidden="1" x14ac:dyDescent="0.25">
      <c r="A871" s="138" t="s">
        <v>6367</v>
      </c>
      <c r="B871" s="139" t="s">
        <v>2377</v>
      </c>
      <c r="C871" s="139" t="s">
        <v>47</v>
      </c>
      <c r="D871" s="139" t="s">
        <v>48</v>
      </c>
      <c r="E871" s="144">
        <v>33452</v>
      </c>
      <c r="F871" s="140">
        <v>258883</v>
      </c>
      <c r="G871" s="140">
        <v>22</v>
      </c>
      <c r="H871" s="140">
        <v>0</v>
      </c>
      <c r="I871" s="140">
        <v>0</v>
      </c>
      <c r="J871" s="140">
        <v>258905</v>
      </c>
      <c r="K871" s="139" t="s">
        <v>4245</v>
      </c>
      <c r="L871" s="134">
        <v>5159</v>
      </c>
      <c r="M871" s="141">
        <v>2.033135497702427E-2</v>
      </c>
    </row>
    <row r="872" spans="1:13" hidden="1" x14ac:dyDescent="0.25">
      <c r="A872" s="138" t="s">
        <v>6369</v>
      </c>
      <c r="B872" s="139" t="s">
        <v>2377</v>
      </c>
      <c r="C872" s="139" t="s">
        <v>47</v>
      </c>
      <c r="D872" s="139" t="s">
        <v>48</v>
      </c>
      <c r="E872" s="144">
        <v>62407</v>
      </c>
      <c r="F872" s="140">
        <v>1281245</v>
      </c>
      <c r="G872" s="140">
        <v>108</v>
      </c>
      <c r="H872" s="140">
        <v>0</v>
      </c>
      <c r="I872" s="140">
        <v>0</v>
      </c>
      <c r="J872" s="140">
        <v>1281353</v>
      </c>
      <c r="K872" s="139" t="s">
        <v>4246</v>
      </c>
      <c r="L872" s="134">
        <v>8858</v>
      </c>
      <c r="M872" s="141">
        <v>6.9611275486347688E-3</v>
      </c>
    </row>
    <row r="873" spans="1:13" hidden="1" x14ac:dyDescent="0.25">
      <c r="A873" s="138" t="s">
        <v>6371</v>
      </c>
      <c r="B873" s="139" t="s">
        <v>2377</v>
      </c>
      <c r="C873" s="139" t="s">
        <v>47</v>
      </c>
      <c r="D873" s="139" t="s">
        <v>48</v>
      </c>
      <c r="E873" s="144">
        <v>29810</v>
      </c>
      <c r="F873" s="140">
        <v>248432</v>
      </c>
      <c r="G873" s="140">
        <v>21</v>
      </c>
      <c r="H873" s="140">
        <v>0</v>
      </c>
      <c r="I873" s="140">
        <v>0</v>
      </c>
      <c r="J873" s="140">
        <v>248453</v>
      </c>
      <c r="K873" s="139" t="s">
        <v>4247</v>
      </c>
      <c r="L873" s="134">
        <v>-22622</v>
      </c>
      <c r="M873" s="141">
        <v>-8.3452918933874395E-2</v>
      </c>
    </row>
    <row r="874" spans="1:13" hidden="1" x14ac:dyDescent="0.25">
      <c r="A874" s="138" t="s">
        <v>6373</v>
      </c>
      <c r="B874" s="139" t="s">
        <v>2377</v>
      </c>
      <c r="C874" s="139" t="s">
        <v>47</v>
      </c>
      <c r="D874" s="139" t="s">
        <v>48</v>
      </c>
      <c r="E874" s="144">
        <v>55525</v>
      </c>
      <c r="F874" s="140">
        <v>494420</v>
      </c>
      <c r="G874" s="140">
        <v>42</v>
      </c>
      <c r="H874" s="140">
        <v>0</v>
      </c>
      <c r="I874" s="140">
        <v>0</v>
      </c>
      <c r="J874" s="140">
        <v>494462</v>
      </c>
      <c r="K874" s="139" t="s">
        <v>4248</v>
      </c>
      <c r="L874" s="134">
        <v>7810</v>
      </c>
      <c r="M874" s="141">
        <v>1.6048428856760066E-2</v>
      </c>
    </row>
    <row r="875" spans="1:13" hidden="1" x14ac:dyDescent="0.25">
      <c r="A875" s="138" t="s">
        <v>5004</v>
      </c>
      <c r="B875" s="139" t="s">
        <v>2377</v>
      </c>
      <c r="C875" s="139" t="s">
        <v>47</v>
      </c>
      <c r="D875" s="139" t="s">
        <v>48</v>
      </c>
      <c r="E875" s="144">
        <v>50656</v>
      </c>
      <c r="F875" s="140">
        <v>1810720</v>
      </c>
      <c r="G875" s="140">
        <v>152</v>
      </c>
      <c r="H875" s="140">
        <v>0</v>
      </c>
      <c r="I875" s="140">
        <v>0</v>
      </c>
      <c r="J875" s="140">
        <v>1810872</v>
      </c>
      <c r="K875" s="139" t="s">
        <v>4249</v>
      </c>
      <c r="L875" s="134">
        <v>-21349</v>
      </c>
      <c r="M875" s="141">
        <v>-1.1651978664145864E-2</v>
      </c>
    </row>
    <row r="876" spans="1:13" hidden="1" x14ac:dyDescent="0.25">
      <c r="A876" s="138" t="s">
        <v>5008</v>
      </c>
      <c r="B876" s="139" t="s">
        <v>2377</v>
      </c>
      <c r="C876" s="139" t="s">
        <v>47</v>
      </c>
      <c r="D876" s="139" t="s">
        <v>48</v>
      </c>
      <c r="E876" s="144">
        <v>39766</v>
      </c>
      <c r="F876" s="140">
        <v>431906</v>
      </c>
      <c r="G876" s="140">
        <v>36</v>
      </c>
      <c r="H876" s="140">
        <v>0</v>
      </c>
      <c r="I876" s="140">
        <v>0</v>
      </c>
      <c r="J876" s="140">
        <v>431942</v>
      </c>
      <c r="K876" s="139" t="s">
        <v>4250</v>
      </c>
      <c r="L876" s="134">
        <v>-8793</v>
      </c>
      <c r="M876" s="141">
        <v>-1.995076406457395E-2</v>
      </c>
    </row>
    <row r="877" spans="1:13" hidden="1" x14ac:dyDescent="0.25">
      <c r="A877" s="138" t="s">
        <v>6377</v>
      </c>
      <c r="B877" s="139" t="s">
        <v>2377</v>
      </c>
      <c r="C877" s="139" t="s">
        <v>27</v>
      </c>
      <c r="D877" s="139" t="s">
        <v>28</v>
      </c>
      <c r="E877" s="144">
        <v>37873</v>
      </c>
      <c r="F877" s="140">
        <v>945649</v>
      </c>
      <c r="G877" s="140">
        <v>80</v>
      </c>
      <c r="H877" s="140">
        <v>0</v>
      </c>
      <c r="I877" s="140">
        <v>0</v>
      </c>
      <c r="J877" s="140">
        <v>945729</v>
      </c>
      <c r="K877" s="139" t="s">
        <v>4251</v>
      </c>
      <c r="L877" s="134">
        <v>-9804</v>
      </c>
      <c r="M877" s="141">
        <v>-1.0260242189437727E-2</v>
      </c>
    </row>
    <row r="878" spans="1:13" hidden="1" x14ac:dyDescent="0.25">
      <c r="A878" s="138" t="s">
        <v>6379</v>
      </c>
      <c r="B878" s="139" t="s">
        <v>2377</v>
      </c>
      <c r="C878" s="139" t="s">
        <v>47</v>
      </c>
      <c r="D878" s="139" t="s">
        <v>48</v>
      </c>
      <c r="E878" s="144">
        <v>63647</v>
      </c>
      <c r="F878" s="140">
        <v>1114937</v>
      </c>
      <c r="G878" s="140">
        <v>94</v>
      </c>
      <c r="H878" s="140">
        <v>0</v>
      </c>
      <c r="I878" s="140">
        <v>0</v>
      </c>
      <c r="J878" s="140">
        <v>1115031</v>
      </c>
      <c r="K878" s="139" t="s">
        <v>4252</v>
      </c>
      <c r="L878" s="134">
        <v>-31172</v>
      </c>
      <c r="M878" s="141">
        <v>-2.7195880659883109E-2</v>
      </c>
    </row>
    <row r="879" spans="1:13" hidden="1" x14ac:dyDescent="0.25">
      <c r="A879" s="138" t="s">
        <v>6381</v>
      </c>
      <c r="B879" s="139" t="s">
        <v>2377</v>
      </c>
      <c r="C879" s="139" t="s">
        <v>27</v>
      </c>
      <c r="D879" s="139" t="s">
        <v>28</v>
      </c>
      <c r="E879" s="144">
        <v>46830</v>
      </c>
      <c r="F879" s="140">
        <v>777701</v>
      </c>
      <c r="G879" s="140">
        <v>65</v>
      </c>
      <c r="H879" s="140">
        <v>0</v>
      </c>
      <c r="I879" s="140">
        <v>0</v>
      </c>
      <c r="J879" s="140">
        <v>777766</v>
      </c>
      <c r="K879" s="139" t="s">
        <v>4253</v>
      </c>
      <c r="L879" s="134">
        <v>5662</v>
      </c>
      <c r="M879" s="141">
        <v>7.3332089977515983E-3</v>
      </c>
    </row>
    <row r="880" spans="1:13" hidden="1" x14ac:dyDescent="0.25">
      <c r="A880" s="138" t="s">
        <v>5482</v>
      </c>
      <c r="B880" s="139" t="s">
        <v>2377</v>
      </c>
      <c r="C880" s="139" t="s">
        <v>47</v>
      </c>
      <c r="D880" s="139" t="s">
        <v>48</v>
      </c>
      <c r="E880" s="144">
        <v>13900</v>
      </c>
      <c r="F880" s="140">
        <v>361734</v>
      </c>
      <c r="G880" s="140">
        <v>30</v>
      </c>
      <c r="H880" s="140">
        <v>0</v>
      </c>
      <c r="I880" s="140">
        <v>0</v>
      </c>
      <c r="J880" s="140">
        <v>361764</v>
      </c>
      <c r="K880" s="139" t="s">
        <v>4254</v>
      </c>
      <c r="L880" s="134">
        <v>4139</v>
      </c>
      <c r="M880" s="141">
        <v>1.1573575672841663E-2</v>
      </c>
    </row>
    <row r="881" spans="1:13" hidden="1" x14ac:dyDescent="0.25">
      <c r="A881" s="138" t="s">
        <v>6384</v>
      </c>
      <c r="B881" s="139" t="s">
        <v>2377</v>
      </c>
      <c r="C881" s="139" t="s">
        <v>27</v>
      </c>
      <c r="D881" s="139" t="s">
        <v>28</v>
      </c>
      <c r="E881" s="144">
        <v>32252</v>
      </c>
      <c r="F881" s="140">
        <v>597131</v>
      </c>
      <c r="G881" s="140">
        <v>50</v>
      </c>
      <c r="H881" s="140">
        <v>0</v>
      </c>
      <c r="I881" s="140">
        <v>0</v>
      </c>
      <c r="J881" s="140">
        <v>597181</v>
      </c>
      <c r="K881" s="139" t="s">
        <v>4255</v>
      </c>
      <c r="L881" s="134">
        <v>-7616</v>
      </c>
      <c r="M881" s="141">
        <v>-1.2592655056159339E-2</v>
      </c>
    </row>
    <row r="882" spans="1:13" hidden="1" x14ac:dyDescent="0.25">
      <c r="A882" s="138" t="s">
        <v>6386</v>
      </c>
      <c r="B882" s="139" t="s">
        <v>2377</v>
      </c>
      <c r="C882" s="139" t="s">
        <v>47</v>
      </c>
      <c r="D882" s="139" t="s">
        <v>48</v>
      </c>
      <c r="E882" s="144">
        <v>46901</v>
      </c>
      <c r="F882" s="140">
        <v>162308</v>
      </c>
      <c r="G882" s="140">
        <v>14</v>
      </c>
      <c r="H882" s="140">
        <v>0</v>
      </c>
      <c r="I882" s="140">
        <v>0</v>
      </c>
      <c r="J882" s="140">
        <v>162322</v>
      </c>
      <c r="K882" s="139" t="s">
        <v>4256</v>
      </c>
      <c r="L882" s="134">
        <v>-2209</v>
      </c>
      <c r="M882" s="141">
        <v>-1.3426041293130171E-2</v>
      </c>
    </row>
    <row r="883" spans="1:13" hidden="1" x14ac:dyDescent="0.25">
      <c r="A883" s="138" t="s">
        <v>5287</v>
      </c>
      <c r="B883" s="139" t="s">
        <v>2377</v>
      </c>
      <c r="C883" s="139" t="s">
        <v>47</v>
      </c>
      <c r="D883" s="139" t="s">
        <v>48</v>
      </c>
      <c r="E883" s="144">
        <v>48760</v>
      </c>
      <c r="F883" s="140">
        <v>665251</v>
      </c>
      <c r="G883" s="140">
        <v>56</v>
      </c>
      <c r="H883" s="140">
        <v>0</v>
      </c>
      <c r="I883" s="140">
        <v>0</v>
      </c>
      <c r="J883" s="140">
        <v>665307</v>
      </c>
      <c r="K883" s="139" t="s">
        <v>4257</v>
      </c>
      <c r="L883" s="134">
        <v>-4954</v>
      </c>
      <c r="M883" s="141">
        <v>-7.3911506114782153E-3</v>
      </c>
    </row>
    <row r="884" spans="1:13" hidden="1" x14ac:dyDescent="0.25">
      <c r="A884" s="138" t="s">
        <v>6167</v>
      </c>
      <c r="B884" s="139" t="s">
        <v>2377</v>
      </c>
      <c r="C884" s="139" t="s">
        <v>47</v>
      </c>
      <c r="D884" s="139" t="s">
        <v>48</v>
      </c>
      <c r="E884" s="144">
        <v>47986</v>
      </c>
      <c r="F884" s="140">
        <v>694533</v>
      </c>
      <c r="G884" s="140">
        <v>58</v>
      </c>
      <c r="H884" s="140">
        <v>0</v>
      </c>
      <c r="I884" s="140">
        <v>0</v>
      </c>
      <c r="J884" s="140">
        <v>694591</v>
      </c>
      <c r="K884" s="139" t="s">
        <v>4258</v>
      </c>
      <c r="L884" s="134">
        <v>-3901</v>
      </c>
      <c r="M884" s="141">
        <v>-5.5848885885593537E-3</v>
      </c>
    </row>
    <row r="885" spans="1:13" hidden="1" x14ac:dyDescent="0.25">
      <c r="A885" s="138" t="s">
        <v>6390</v>
      </c>
      <c r="B885" s="139" t="s">
        <v>2377</v>
      </c>
      <c r="C885" s="139" t="s">
        <v>47</v>
      </c>
      <c r="D885" s="139" t="s">
        <v>48</v>
      </c>
      <c r="E885" s="144">
        <v>79937</v>
      </c>
      <c r="F885" s="140">
        <v>869293</v>
      </c>
      <c r="G885" s="140">
        <v>73</v>
      </c>
      <c r="H885" s="140">
        <v>0</v>
      </c>
      <c r="I885" s="140">
        <v>0</v>
      </c>
      <c r="J885" s="140">
        <v>869366</v>
      </c>
      <c r="K885" s="139" t="s">
        <v>4259</v>
      </c>
      <c r="L885" s="134">
        <v>15515</v>
      </c>
      <c r="M885" s="141">
        <v>1.8170617590188454E-2</v>
      </c>
    </row>
    <row r="886" spans="1:13" hidden="1" x14ac:dyDescent="0.25">
      <c r="A886" s="138" t="s">
        <v>6392</v>
      </c>
      <c r="B886" s="139" t="s">
        <v>2377</v>
      </c>
      <c r="C886" s="139" t="s">
        <v>47</v>
      </c>
      <c r="D886" s="139" t="s">
        <v>48</v>
      </c>
      <c r="E886" s="144">
        <v>25212</v>
      </c>
      <c r="F886" s="140">
        <v>664092</v>
      </c>
      <c r="G886" s="140">
        <v>56</v>
      </c>
      <c r="H886" s="140">
        <v>0</v>
      </c>
      <c r="I886" s="140">
        <v>0</v>
      </c>
      <c r="J886" s="140">
        <v>664148</v>
      </c>
      <c r="K886" s="139" t="s">
        <v>4260</v>
      </c>
      <c r="L886" s="134">
        <v>7125</v>
      </c>
      <c r="M886" s="141">
        <v>1.0844369222995238E-2</v>
      </c>
    </row>
    <row r="887" spans="1:13" hidden="1" x14ac:dyDescent="0.25">
      <c r="A887" s="138" t="s">
        <v>5625</v>
      </c>
      <c r="B887" s="139" t="s">
        <v>2377</v>
      </c>
      <c r="C887" s="139" t="s">
        <v>27</v>
      </c>
      <c r="D887" s="139" t="s">
        <v>28</v>
      </c>
      <c r="E887" s="144">
        <v>59680</v>
      </c>
      <c r="F887" s="140">
        <v>1648637</v>
      </c>
      <c r="G887" s="140">
        <v>139</v>
      </c>
      <c r="H887" s="140">
        <v>0</v>
      </c>
      <c r="I887" s="140">
        <v>0</v>
      </c>
      <c r="J887" s="140">
        <v>1648776</v>
      </c>
      <c r="K887" s="139" t="s">
        <v>4261</v>
      </c>
      <c r="L887" s="134">
        <v>16365</v>
      </c>
      <c r="M887" s="141">
        <v>1.0025048838803462E-2</v>
      </c>
    </row>
    <row r="888" spans="1:13" hidden="1" x14ac:dyDescent="0.25">
      <c r="A888" s="138" t="s">
        <v>6395</v>
      </c>
      <c r="B888" s="139" t="s">
        <v>2377</v>
      </c>
      <c r="C888" s="139" t="s">
        <v>27</v>
      </c>
      <c r="D888" s="139" t="s">
        <v>28</v>
      </c>
      <c r="E888" s="144">
        <v>18219</v>
      </c>
      <c r="F888" s="140">
        <v>570995</v>
      </c>
      <c r="G888" s="140">
        <v>48</v>
      </c>
      <c r="H888" s="140">
        <v>0</v>
      </c>
      <c r="I888" s="140">
        <v>0</v>
      </c>
      <c r="J888" s="140">
        <v>571043</v>
      </c>
      <c r="K888" s="139" t="s">
        <v>4262</v>
      </c>
      <c r="L888" s="134">
        <v>-2063</v>
      </c>
      <c r="M888" s="141">
        <v>-3.5996831301713817E-3</v>
      </c>
    </row>
    <row r="889" spans="1:13" hidden="1" x14ac:dyDescent="0.25">
      <c r="A889" s="138" t="s">
        <v>6397</v>
      </c>
      <c r="B889" s="139" t="s">
        <v>2377</v>
      </c>
      <c r="C889" s="139" t="s">
        <v>27</v>
      </c>
      <c r="D889" s="139" t="s">
        <v>28</v>
      </c>
      <c r="E889" s="144">
        <v>279789</v>
      </c>
      <c r="F889" s="140">
        <v>6735412</v>
      </c>
      <c r="G889" s="140">
        <v>566</v>
      </c>
      <c r="H889" s="140">
        <v>0</v>
      </c>
      <c r="I889" s="140">
        <v>0</v>
      </c>
      <c r="J889" s="140">
        <v>6735978</v>
      </c>
      <c r="K889" s="139" t="s">
        <v>4263</v>
      </c>
      <c r="L889" s="134">
        <v>-39972</v>
      </c>
      <c r="M889" s="141">
        <v>-5.899099019325703E-3</v>
      </c>
    </row>
    <row r="890" spans="1:13" hidden="1" x14ac:dyDescent="0.25">
      <c r="A890" s="138" t="s">
        <v>5944</v>
      </c>
      <c r="B890" s="139" t="s">
        <v>2377</v>
      </c>
      <c r="C890" s="139" t="s">
        <v>27</v>
      </c>
      <c r="D890" s="139" t="s">
        <v>28</v>
      </c>
      <c r="E890" s="144">
        <v>40245</v>
      </c>
      <c r="F890" s="140">
        <v>1054300</v>
      </c>
      <c r="G890" s="140">
        <v>89</v>
      </c>
      <c r="H890" s="140">
        <v>0</v>
      </c>
      <c r="I890" s="140">
        <v>0</v>
      </c>
      <c r="J890" s="140">
        <v>1054389</v>
      </c>
      <c r="K890" s="139" t="s">
        <v>4264</v>
      </c>
      <c r="L890" s="134">
        <v>10066</v>
      </c>
      <c r="M890" s="141">
        <v>9.6387803390330391E-3</v>
      </c>
    </row>
    <row r="891" spans="1:13" hidden="1" x14ac:dyDescent="0.25">
      <c r="A891" s="138" t="s">
        <v>6400</v>
      </c>
      <c r="B891" s="139" t="s">
        <v>2377</v>
      </c>
      <c r="C891" s="139" t="s">
        <v>27</v>
      </c>
      <c r="D891" s="139" t="s">
        <v>28</v>
      </c>
      <c r="E891" s="144">
        <v>64628</v>
      </c>
      <c r="F891" s="140">
        <v>3209876</v>
      </c>
      <c r="G891" s="140">
        <v>270</v>
      </c>
      <c r="H891" s="140">
        <v>0</v>
      </c>
      <c r="I891" s="140">
        <v>0</v>
      </c>
      <c r="J891" s="140">
        <v>3210146</v>
      </c>
      <c r="K891" s="139" t="s">
        <v>4265</v>
      </c>
      <c r="L891" s="134">
        <v>20668</v>
      </c>
      <c r="M891" s="141">
        <v>6.4800572382063774E-3</v>
      </c>
    </row>
    <row r="892" spans="1:13" hidden="1" x14ac:dyDescent="0.25">
      <c r="A892" s="138" t="s">
        <v>6402</v>
      </c>
      <c r="B892" s="139" t="s">
        <v>2377</v>
      </c>
      <c r="C892" s="139" t="s">
        <v>99</v>
      </c>
      <c r="D892" s="139" t="s">
        <v>100</v>
      </c>
      <c r="E892" s="144">
        <v>265562</v>
      </c>
      <c r="F892" s="140">
        <v>1113113</v>
      </c>
      <c r="G892" s="140">
        <v>94</v>
      </c>
      <c r="H892" s="140">
        <v>0</v>
      </c>
      <c r="I892" s="140">
        <v>0</v>
      </c>
      <c r="J892" s="140">
        <v>1113207</v>
      </c>
      <c r="K892" s="139" t="s">
        <v>4266</v>
      </c>
      <c r="L892" s="134">
        <v>-14568</v>
      </c>
      <c r="M892" s="141">
        <v>-1.2917470240074483E-2</v>
      </c>
    </row>
    <row r="893" spans="1:13" hidden="1" x14ac:dyDescent="0.25">
      <c r="A893" s="138" t="s">
        <v>4726</v>
      </c>
      <c r="B893" s="139" t="s">
        <v>2377</v>
      </c>
      <c r="C893" s="139" t="s">
        <v>99</v>
      </c>
      <c r="D893" s="139" t="s">
        <v>100</v>
      </c>
      <c r="E893" s="144">
        <v>193210</v>
      </c>
      <c r="F893" s="140">
        <v>852624</v>
      </c>
      <c r="G893" s="140">
        <v>72</v>
      </c>
      <c r="H893" s="140">
        <v>0</v>
      </c>
      <c r="I893" s="140">
        <v>0</v>
      </c>
      <c r="J893" s="140">
        <v>852696</v>
      </c>
      <c r="K893" s="139" t="s">
        <v>7104</v>
      </c>
      <c r="L893" s="134">
        <v>-47770</v>
      </c>
      <c r="M893" s="141">
        <v>-5.3050309506411125E-2</v>
      </c>
    </row>
    <row r="894" spans="1:13" hidden="1" x14ac:dyDescent="0.25">
      <c r="A894" s="138" t="s">
        <v>6405</v>
      </c>
      <c r="B894" s="139" t="s">
        <v>2377</v>
      </c>
      <c r="C894" s="139" t="s">
        <v>99</v>
      </c>
      <c r="D894" s="139" t="s">
        <v>100</v>
      </c>
      <c r="E894" s="144">
        <v>613236</v>
      </c>
      <c r="F894" s="140">
        <v>3488384</v>
      </c>
      <c r="G894" s="140">
        <v>293</v>
      </c>
      <c r="H894" s="140">
        <v>0</v>
      </c>
      <c r="I894" s="140">
        <v>0</v>
      </c>
      <c r="J894" s="140">
        <v>3488677</v>
      </c>
      <c r="K894" s="139" t="s">
        <v>4267</v>
      </c>
      <c r="L894" s="134">
        <v>42969</v>
      </c>
      <c r="M894" s="141">
        <v>1.2470296380308488E-2</v>
      </c>
    </row>
    <row r="895" spans="1:13" hidden="1" x14ac:dyDescent="0.25">
      <c r="A895" s="138" t="s">
        <v>6407</v>
      </c>
      <c r="B895" s="139" t="s">
        <v>2377</v>
      </c>
      <c r="C895" s="139" t="s">
        <v>99</v>
      </c>
      <c r="D895" s="139" t="s">
        <v>100</v>
      </c>
      <c r="E895" s="144">
        <v>445652</v>
      </c>
      <c r="F895" s="140">
        <v>1773631</v>
      </c>
      <c r="G895" s="140">
        <v>149</v>
      </c>
      <c r="H895" s="140">
        <v>0</v>
      </c>
      <c r="I895" s="140">
        <v>0</v>
      </c>
      <c r="J895" s="140">
        <v>1773780</v>
      </c>
      <c r="K895" s="139" t="s">
        <v>4268</v>
      </c>
      <c r="L895" s="134">
        <v>-22631</v>
      </c>
      <c r="M895" s="141">
        <v>-1.2597896583799588E-2</v>
      </c>
    </row>
    <row r="896" spans="1:13" hidden="1" x14ac:dyDescent="0.25">
      <c r="A896" s="138" t="s">
        <v>5692</v>
      </c>
      <c r="B896" s="139" t="s">
        <v>2377</v>
      </c>
      <c r="C896" s="139" t="s">
        <v>99</v>
      </c>
      <c r="D896" s="139" t="s">
        <v>100</v>
      </c>
      <c r="E896" s="144">
        <v>459237</v>
      </c>
      <c r="F896" s="140">
        <v>2974265</v>
      </c>
      <c r="G896" s="140">
        <v>250</v>
      </c>
      <c r="H896" s="140">
        <v>0</v>
      </c>
      <c r="I896" s="140">
        <v>0</v>
      </c>
      <c r="J896" s="140">
        <v>2974515</v>
      </c>
      <c r="K896" s="139" t="s">
        <v>4269</v>
      </c>
      <c r="L896" s="134">
        <v>70579</v>
      </c>
      <c r="M896" s="141">
        <v>2.4304598999426986E-2</v>
      </c>
    </row>
    <row r="897" spans="1:13" hidden="1" x14ac:dyDescent="0.25">
      <c r="A897" s="138" t="s">
        <v>5436</v>
      </c>
      <c r="B897" s="139" t="s">
        <v>2377</v>
      </c>
      <c r="C897" s="139" t="s">
        <v>99</v>
      </c>
      <c r="D897" s="139" t="s">
        <v>100</v>
      </c>
      <c r="E897" s="144">
        <v>181879</v>
      </c>
      <c r="F897" s="140">
        <v>1234817</v>
      </c>
      <c r="G897" s="140">
        <v>104</v>
      </c>
      <c r="H897" s="140">
        <v>0</v>
      </c>
      <c r="I897" s="140">
        <v>0</v>
      </c>
      <c r="J897" s="140">
        <v>1234921</v>
      </c>
      <c r="K897" s="139" t="s">
        <v>4270</v>
      </c>
      <c r="L897" s="134">
        <v>-6855</v>
      </c>
      <c r="M897" s="141">
        <v>-5.5203192846374873E-3</v>
      </c>
    </row>
    <row r="898" spans="1:13" hidden="1" x14ac:dyDescent="0.25">
      <c r="A898" s="138" t="s">
        <v>5861</v>
      </c>
      <c r="B898" s="139" t="s">
        <v>2377</v>
      </c>
      <c r="C898" s="139" t="s">
        <v>99</v>
      </c>
      <c r="D898" s="139" t="s">
        <v>100</v>
      </c>
      <c r="E898" s="144">
        <v>341816</v>
      </c>
      <c r="F898" s="140">
        <v>1726509</v>
      </c>
      <c r="G898" s="140">
        <v>145</v>
      </c>
      <c r="H898" s="140">
        <v>0</v>
      </c>
      <c r="I898" s="140">
        <v>0</v>
      </c>
      <c r="J898" s="140">
        <v>1726654</v>
      </c>
      <c r="K898" s="139" t="s">
        <v>4271</v>
      </c>
      <c r="L898" s="134">
        <v>35854</v>
      </c>
      <c r="M898" s="141">
        <v>2.1205346581499883E-2</v>
      </c>
    </row>
    <row r="899" spans="1:13" hidden="1" x14ac:dyDescent="0.25">
      <c r="A899" s="138" t="s">
        <v>6412</v>
      </c>
      <c r="B899" s="139" t="s">
        <v>2377</v>
      </c>
      <c r="C899" s="139" t="s">
        <v>99</v>
      </c>
      <c r="D899" s="139" t="s">
        <v>100</v>
      </c>
      <c r="E899" s="144">
        <v>250785</v>
      </c>
      <c r="F899" s="140">
        <v>1209184</v>
      </c>
      <c r="G899" s="140">
        <v>102</v>
      </c>
      <c r="H899" s="140">
        <v>0</v>
      </c>
      <c r="I899" s="140">
        <v>0</v>
      </c>
      <c r="J899" s="140">
        <v>1209286</v>
      </c>
      <c r="K899" s="139" t="s">
        <v>4272</v>
      </c>
      <c r="L899" s="134">
        <v>39295</v>
      </c>
      <c r="M899" s="141">
        <v>3.3585728437227298E-2</v>
      </c>
    </row>
    <row r="900" spans="1:13" hidden="1" x14ac:dyDescent="0.25">
      <c r="A900" s="138" t="s">
        <v>6414</v>
      </c>
      <c r="B900" s="139" t="s">
        <v>2377</v>
      </c>
      <c r="C900" s="139" t="s">
        <v>99</v>
      </c>
      <c r="D900" s="139" t="s">
        <v>100</v>
      </c>
      <c r="E900" s="144">
        <v>267809</v>
      </c>
      <c r="F900" s="140">
        <v>872684</v>
      </c>
      <c r="G900" s="140">
        <v>73</v>
      </c>
      <c r="H900" s="140">
        <v>0</v>
      </c>
      <c r="I900" s="140">
        <v>0</v>
      </c>
      <c r="J900" s="140">
        <v>872757</v>
      </c>
      <c r="K900" s="139" t="s">
        <v>4273</v>
      </c>
      <c r="L900" s="134">
        <v>-43085</v>
      </c>
      <c r="M900" s="141">
        <v>-4.7044140801579315E-2</v>
      </c>
    </row>
    <row r="901" spans="1:13" hidden="1" x14ac:dyDescent="0.25">
      <c r="A901" s="138" t="s">
        <v>6416</v>
      </c>
      <c r="B901" s="139" t="s">
        <v>2377</v>
      </c>
      <c r="C901" s="139" t="s">
        <v>99</v>
      </c>
      <c r="D901" s="139" t="s">
        <v>100</v>
      </c>
      <c r="E901" s="144">
        <v>217024</v>
      </c>
      <c r="F901" s="140">
        <v>682340</v>
      </c>
      <c r="G901" s="140">
        <v>57</v>
      </c>
      <c r="H901" s="140">
        <v>0</v>
      </c>
      <c r="I901" s="140">
        <v>0</v>
      </c>
      <c r="J901" s="140">
        <v>682397</v>
      </c>
      <c r="K901" s="139" t="s">
        <v>4274</v>
      </c>
      <c r="L901" s="134">
        <v>-32602</v>
      </c>
      <c r="M901" s="141">
        <v>-4.5597266569603591E-2</v>
      </c>
    </row>
    <row r="902" spans="1:13" x14ac:dyDescent="0.25">
      <c r="A902" s="138" t="s">
        <v>6340</v>
      </c>
      <c r="B902" s="139" t="s">
        <v>2377</v>
      </c>
      <c r="C902" s="139" t="s">
        <v>19</v>
      </c>
      <c r="D902" s="139" t="s">
        <v>20</v>
      </c>
      <c r="E902" s="144">
        <v>4960546</v>
      </c>
      <c r="F902" s="140">
        <v>40754590</v>
      </c>
      <c r="G902" s="140">
        <v>16306</v>
      </c>
      <c r="H902" s="140">
        <v>0</v>
      </c>
      <c r="I902" s="140">
        <v>0</v>
      </c>
      <c r="J902" s="140">
        <v>40770896</v>
      </c>
      <c r="K902" s="139" t="s">
        <v>7105</v>
      </c>
      <c r="L902" s="134">
        <v>-521831</v>
      </c>
      <c r="M902" s="141">
        <v>-1.2637358632187214E-2</v>
      </c>
    </row>
    <row r="903" spans="1:13" hidden="1" x14ac:dyDescent="0.25">
      <c r="A903" s="138" t="s">
        <v>6419</v>
      </c>
      <c r="B903" s="139" t="s">
        <v>2476</v>
      </c>
      <c r="C903" s="139" t="s">
        <v>47</v>
      </c>
      <c r="D903" s="139" t="s">
        <v>48</v>
      </c>
      <c r="E903" s="144">
        <v>90092</v>
      </c>
      <c r="F903" s="140">
        <v>383095</v>
      </c>
      <c r="G903" s="140">
        <v>32</v>
      </c>
      <c r="H903" s="140">
        <v>0</v>
      </c>
      <c r="I903" s="140">
        <v>0</v>
      </c>
      <c r="J903" s="140">
        <v>383127</v>
      </c>
      <c r="K903" s="139" t="s">
        <v>4276</v>
      </c>
      <c r="L903" s="134">
        <v>15383</v>
      </c>
      <c r="M903" s="141">
        <v>4.1830730073094326E-2</v>
      </c>
    </row>
    <row r="904" spans="1:13" hidden="1" x14ac:dyDescent="0.25">
      <c r="A904" s="138" t="s">
        <v>6421</v>
      </c>
      <c r="B904" s="139" t="s">
        <v>2476</v>
      </c>
      <c r="C904" s="139" t="s">
        <v>47</v>
      </c>
      <c r="D904" s="139" t="s">
        <v>48</v>
      </c>
      <c r="E904" s="144">
        <v>51776</v>
      </c>
      <c r="F904" s="140">
        <v>394119</v>
      </c>
      <c r="G904" s="140">
        <v>33</v>
      </c>
      <c r="H904" s="140">
        <v>0</v>
      </c>
      <c r="I904" s="140">
        <v>0</v>
      </c>
      <c r="J904" s="140">
        <v>394152</v>
      </c>
      <c r="K904" s="139" t="s">
        <v>4277</v>
      </c>
      <c r="L904" s="134">
        <v>6681</v>
      </c>
      <c r="M904" s="141">
        <v>1.7242580735074366E-2</v>
      </c>
    </row>
    <row r="905" spans="1:13" hidden="1" x14ac:dyDescent="0.25">
      <c r="A905" s="138" t="s">
        <v>6424</v>
      </c>
      <c r="B905" s="139" t="s">
        <v>2476</v>
      </c>
      <c r="C905" s="139" t="s">
        <v>27</v>
      </c>
      <c r="D905" s="139" t="s">
        <v>28</v>
      </c>
      <c r="E905" s="144">
        <v>96655</v>
      </c>
      <c r="F905" s="140">
        <v>646125</v>
      </c>
      <c r="G905" s="140">
        <v>54</v>
      </c>
      <c r="H905" s="140">
        <v>0</v>
      </c>
      <c r="I905" s="140">
        <v>0</v>
      </c>
      <c r="J905" s="140">
        <v>646179</v>
      </c>
      <c r="K905" s="139" t="s">
        <v>4278</v>
      </c>
      <c r="L905" s="134">
        <v>2611</v>
      </c>
      <c r="M905" s="141">
        <v>4.0570693384382071E-3</v>
      </c>
    </row>
    <row r="906" spans="1:13" hidden="1" x14ac:dyDescent="0.25">
      <c r="A906" s="138" t="s">
        <v>6426</v>
      </c>
      <c r="B906" s="139" t="s">
        <v>2476</v>
      </c>
      <c r="C906" s="139" t="s">
        <v>47</v>
      </c>
      <c r="D906" s="139" t="s">
        <v>48</v>
      </c>
      <c r="E906" s="144">
        <v>57249</v>
      </c>
      <c r="F906" s="140">
        <v>357202</v>
      </c>
      <c r="G906" s="140">
        <v>30</v>
      </c>
      <c r="H906" s="140">
        <v>0</v>
      </c>
      <c r="I906" s="140">
        <v>0</v>
      </c>
      <c r="J906" s="140">
        <v>357232</v>
      </c>
      <c r="K906" s="139" t="s">
        <v>4279</v>
      </c>
      <c r="L906" s="134">
        <v>-13320</v>
      </c>
      <c r="M906" s="141">
        <v>-3.5946371899220619E-2</v>
      </c>
    </row>
    <row r="907" spans="1:13" hidden="1" x14ac:dyDescent="0.25">
      <c r="A907" s="138" t="s">
        <v>6428</v>
      </c>
      <c r="B907" s="139" t="s">
        <v>2476</v>
      </c>
      <c r="C907" s="139" t="s">
        <v>47</v>
      </c>
      <c r="D907" s="139" t="s">
        <v>48</v>
      </c>
      <c r="E907" s="144">
        <v>60451</v>
      </c>
      <c r="F907" s="140">
        <v>312400</v>
      </c>
      <c r="G907" s="140">
        <v>26</v>
      </c>
      <c r="H907" s="140">
        <v>0</v>
      </c>
      <c r="I907" s="140">
        <v>0</v>
      </c>
      <c r="J907" s="140">
        <v>312426</v>
      </c>
      <c r="K907" s="139" t="s">
        <v>4280</v>
      </c>
      <c r="L907" s="134">
        <v>6636</v>
      </c>
      <c r="M907" s="141">
        <v>2.1701167467870108E-2</v>
      </c>
    </row>
    <row r="908" spans="1:13" hidden="1" x14ac:dyDescent="0.25">
      <c r="A908" s="138" t="s">
        <v>6429</v>
      </c>
      <c r="B908" s="139" t="s">
        <v>2476</v>
      </c>
      <c r="C908" s="139" t="s">
        <v>47</v>
      </c>
      <c r="D908" s="139" t="s">
        <v>48</v>
      </c>
      <c r="E908" s="144">
        <v>120284</v>
      </c>
      <c r="F908" s="140">
        <v>766752</v>
      </c>
      <c r="G908" s="140">
        <v>64</v>
      </c>
      <c r="H908" s="140">
        <v>0</v>
      </c>
      <c r="I908" s="140">
        <v>0</v>
      </c>
      <c r="J908" s="140">
        <v>766816</v>
      </c>
      <c r="K908" s="139" t="s">
        <v>4281</v>
      </c>
      <c r="L908" s="134">
        <v>10513</v>
      </c>
      <c r="M908" s="141">
        <v>1.3900513418563723E-2</v>
      </c>
    </row>
    <row r="909" spans="1:13" hidden="1" x14ac:dyDescent="0.25">
      <c r="A909" s="138" t="s">
        <v>6431</v>
      </c>
      <c r="B909" s="139" t="s">
        <v>2476</v>
      </c>
      <c r="C909" s="139" t="s">
        <v>27</v>
      </c>
      <c r="D909" s="139" t="s">
        <v>28</v>
      </c>
      <c r="E909" s="144">
        <v>631346</v>
      </c>
      <c r="F909" s="140">
        <v>4382520</v>
      </c>
      <c r="G909" s="140">
        <v>369</v>
      </c>
      <c r="H909" s="140">
        <v>0</v>
      </c>
      <c r="I909" s="140">
        <v>0</v>
      </c>
      <c r="J909" s="140">
        <v>4382889</v>
      </c>
      <c r="K909" s="139" t="s">
        <v>4282</v>
      </c>
      <c r="L909" s="134">
        <v>17163</v>
      </c>
      <c r="M909" s="141">
        <v>3.9313048963677518E-3</v>
      </c>
    </row>
    <row r="910" spans="1:13" hidden="1" x14ac:dyDescent="0.25">
      <c r="A910" s="138" t="s">
        <v>5707</v>
      </c>
      <c r="B910" s="139" t="s">
        <v>2476</v>
      </c>
      <c r="C910" s="139" t="s">
        <v>47</v>
      </c>
      <c r="D910" s="139" t="s">
        <v>48</v>
      </c>
      <c r="E910" s="144">
        <v>31286</v>
      </c>
      <c r="F910" s="140">
        <v>279135</v>
      </c>
      <c r="G910" s="140">
        <v>23</v>
      </c>
      <c r="H910" s="140">
        <v>0</v>
      </c>
      <c r="I910" s="140">
        <v>0</v>
      </c>
      <c r="J910" s="140">
        <v>279158</v>
      </c>
      <c r="K910" s="139" t="s">
        <v>4283</v>
      </c>
      <c r="L910" s="134">
        <v>6423</v>
      </c>
      <c r="M910" s="141">
        <v>2.355033274057235E-2</v>
      </c>
    </row>
    <row r="911" spans="1:13" hidden="1" x14ac:dyDescent="0.25">
      <c r="A911" s="138" t="s">
        <v>6434</v>
      </c>
      <c r="B911" s="139" t="s">
        <v>2476</v>
      </c>
      <c r="C911" s="139" t="s">
        <v>27</v>
      </c>
      <c r="D911" s="139" t="s">
        <v>28</v>
      </c>
      <c r="E911" s="144">
        <v>403505</v>
      </c>
      <c r="F911" s="140">
        <v>3047403</v>
      </c>
      <c r="G911" s="140">
        <v>256</v>
      </c>
      <c r="H911" s="140">
        <v>0</v>
      </c>
      <c r="I911" s="140">
        <v>0</v>
      </c>
      <c r="J911" s="140">
        <v>3047659</v>
      </c>
      <c r="K911" s="139" t="s">
        <v>4284</v>
      </c>
      <c r="L911" s="134">
        <v>-60103</v>
      </c>
      <c r="M911" s="141">
        <v>-1.9339640551625254E-2</v>
      </c>
    </row>
    <row r="912" spans="1:13" hidden="1" x14ac:dyDescent="0.25">
      <c r="A912" s="138" t="s">
        <v>6436</v>
      </c>
      <c r="B912" s="139" t="s">
        <v>2476</v>
      </c>
      <c r="C912" s="139" t="s">
        <v>99</v>
      </c>
      <c r="D912" s="139" t="s">
        <v>100</v>
      </c>
      <c r="E912" s="144">
        <v>265749</v>
      </c>
      <c r="F912" s="140">
        <v>1212309</v>
      </c>
      <c r="G912" s="140">
        <v>102</v>
      </c>
      <c r="H912" s="140">
        <v>0</v>
      </c>
      <c r="I912" s="140">
        <v>0</v>
      </c>
      <c r="J912" s="140">
        <v>1212411</v>
      </c>
      <c r="K912" s="139" t="s">
        <v>4285</v>
      </c>
      <c r="L912" s="134">
        <v>6479</v>
      </c>
      <c r="M912" s="141">
        <v>5.3726080740870959E-3</v>
      </c>
    </row>
    <row r="913" spans="1:13" x14ac:dyDescent="0.25">
      <c r="A913" s="138" t="s">
        <v>6418</v>
      </c>
      <c r="B913" s="139" t="s">
        <v>2476</v>
      </c>
      <c r="C913" s="139" t="s">
        <v>19</v>
      </c>
      <c r="D913" s="139" t="s">
        <v>20</v>
      </c>
      <c r="E913" s="144">
        <v>1748827</v>
      </c>
      <c r="F913" s="140">
        <v>12589200</v>
      </c>
      <c r="G913" s="140">
        <v>28970</v>
      </c>
      <c r="H913" s="140">
        <v>0</v>
      </c>
      <c r="I913" s="140">
        <v>0</v>
      </c>
      <c r="J913" s="140">
        <v>12618170</v>
      </c>
      <c r="K913" s="139" t="s">
        <v>7106</v>
      </c>
      <c r="L913" s="134">
        <v>-210167</v>
      </c>
      <c r="M913" s="141">
        <v>-1.6383027667576867E-2</v>
      </c>
    </row>
    <row r="914" spans="1:13" hidden="1" x14ac:dyDescent="0.25">
      <c r="A914" s="138" t="s">
        <v>3318</v>
      </c>
      <c r="B914" s="139" t="s">
        <v>2503</v>
      </c>
      <c r="C914" s="139" t="s">
        <v>27</v>
      </c>
      <c r="D914" s="139" t="s">
        <v>28</v>
      </c>
      <c r="E914" s="144">
        <v>52175</v>
      </c>
      <c r="F914" s="140">
        <v>394164</v>
      </c>
      <c r="G914" s="140">
        <v>33</v>
      </c>
      <c r="H914" s="140">
        <v>0</v>
      </c>
      <c r="I914" s="140">
        <v>0</v>
      </c>
      <c r="J914" s="140">
        <v>394197</v>
      </c>
      <c r="K914" s="139" t="s">
        <v>4287</v>
      </c>
      <c r="L914" s="134">
        <v>3209</v>
      </c>
      <c r="M914" s="141">
        <v>8.2074130152332038E-3</v>
      </c>
    </row>
    <row r="915" spans="1:13" hidden="1" x14ac:dyDescent="0.25">
      <c r="A915" s="138" t="s">
        <v>5716</v>
      </c>
      <c r="B915" s="139" t="s">
        <v>2503</v>
      </c>
      <c r="C915" s="139" t="s">
        <v>47</v>
      </c>
      <c r="D915" s="139" t="s">
        <v>48</v>
      </c>
      <c r="E915" s="144">
        <v>20861</v>
      </c>
      <c r="F915" s="140">
        <v>153577</v>
      </c>
      <c r="G915" s="140">
        <v>13</v>
      </c>
      <c r="H915" s="140">
        <v>0</v>
      </c>
      <c r="I915" s="140">
        <v>0</v>
      </c>
      <c r="J915" s="140">
        <v>153590</v>
      </c>
      <c r="K915" s="139" t="s">
        <v>4288</v>
      </c>
      <c r="L915" s="134">
        <v>-5136</v>
      </c>
      <c r="M915" s="141">
        <v>-3.2357647770371582E-2</v>
      </c>
    </row>
    <row r="916" spans="1:13" hidden="1" x14ac:dyDescent="0.25">
      <c r="A916" s="138" t="s">
        <v>6440</v>
      </c>
      <c r="B916" s="139" t="s">
        <v>2503</v>
      </c>
      <c r="C916" s="139" t="s">
        <v>27</v>
      </c>
      <c r="D916" s="139" t="s">
        <v>28</v>
      </c>
      <c r="E916" s="144">
        <v>96577</v>
      </c>
      <c r="F916" s="140">
        <v>641894</v>
      </c>
      <c r="G916" s="140">
        <v>54</v>
      </c>
      <c r="H916" s="140">
        <v>0</v>
      </c>
      <c r="I916" s="140">
        <v>0</v>
      </c>
      <c r="J916" s="140">
        <v>641948</v>
      </c>
      <c r="K916" s="139" t="s">
        <v>4289</v>
      </c>
      <c r="L916" s="134">
        <v>45943</v>
      </c>
      <c r="M916" s="141">
        <v>7.7084923784196444E-2</v>
      </c>
    </row>
    <row r="917" spans="1:13" hidden="1" x14ac:dyDescent="0.25">
      <c r="A917" s="138" t="s">
        <v>6442</v>
      </c>
      <c r="B917" s="139" t="s">
        <v>2503</v>
      </c>
      <c r="C917" s="139" t="s">
        <v>27</v>
      </c>
      <c r="D917" s="139" t="s">
        <v>28</v>
      </c>
      <c r="E917" s="144">
        <v>87014</v>
      </c>
      <c r="F917" s="140">
        <v>445639</v>
      </c>
      <c r="G917" s="140">
        <v>37</v>
      </c>
      <c r="H917" s="140">
        <v>0</v>
      </c>
      <c r="I917" s="140">
        <v>0</v>
      </c>
      <c r="J917" s="140">
        <v>445676</v>
      </c>
      <c r="K917" s="139" t="s">
        <v>4290</v>
      </c>
      <c r="L917" s="134">
        <v>-8879</v>
      </c>
      <c r="M917" s="141">
        <v>-1.9533389798814225E-2</v>
      </c>
    </row>
    <row r="918" spans="1:13" hidden="1" x14ac:dyDescent="0.25">
      <c r="A918" s="138" t="s">
        <v>6444</v>
      </c>
      <c r="B918" s="139" t="s">
        <v>2503</v>
      </c>
      <c r="C918" s="139" t="s">
        <v>27</v>
      </c>
      <c r="D918" s="139" t="s">
        <v>28</v>
      </c>
      <c r="E918" s="144">
        <v>55780</v>
      </c>
      <c r="F918" s="140">
        <v>486224</v>
      </c>
      <c r="G918" s="140">
        <v>41</v>
      </c>
      <c r="H918" s="140">
        <v>0</v>
      </c>
      <c r="I918" s="140">
        <v>0</v>
      </c>
      <c r="J918" s="140">
        <v>486265</v>
      </c>
      <c r="K918" s="139" t="s">
        <v>4291</v>
      </c>
      <c r="L918" s="134">
        <v>6903</v>
      </c>
      <c r="M918" s="141">
        <v>1.4400390519064924E-2</v>
      </c>
    </row>
    <row r="919" spans="1:13" hidden="1" x14ac:dyDescent="0.25">
      <c r="A919" s="138" t="s">
        <v>6446</v>
      </c>
      <c r="B919" s="139" t="s">
        <v>2503</v>
      </c>
      <c r="C919" s="139" t="s">
        <v>27</v>
      </c>
      <c r="D919" s="139" t="s">
        <v>28</v>
      </c>
      <c r="E919" s="144">
        <v>163460</v>
      </c>
      <c r="F919" s="140">
        <v>1258699</v>
      </c>
      <c r="G919" s="140">
        <v>106</v>
      </c>
      <c r="H919" s="140">
        <v>0</v>
      </c>
      <c r="I919" s="140">
        <v>0</v>
      </c>
      <c r="J919" s="140">
        <v>1258805</v>
      </c>
      <c r="K919" s="139" t="s">
        <v>4292</v>
      </c>
      <c r="L919" s="134">
        <v>11505</v>
      </c>
      <c r="M919" s="141">
        <v>9.2239236751382979E-3</v>
      </c>
    </row>
    <row r="920" spans="1:13" hidden="1" x14ac:dyDescent="0.25">
      <c r="A920" s="138" t="s">
        <v>4727</v>
      </c>
      <c r="B920" s="139" t="s">
        <v>2503</v>
      </c>
      <c r="C920" s="139" t="s">
        <v>27</v>
      </c>
      <c r="D920" s="139" t="s">
        <v>28</v>
      </c>
      <c r="E920" s="144">
        <v>37088</v>
      </c>
      <c r="F920" s="140">
        <v>296170</v>
      </c>
      <c r="G920" s="140">
        <v>25</v>
      </c>
      <c r="H920" s="140">
        <v>0</v>
      </c>
      <c r="I920" s="140">
        <v>0</v>
      </c>
      <c r="J920" s="140">
        <v>296195</v>
      </c>
      <c r="K920" s="139" t="s">
        <v>4693</v>
      </c>
      <c r="L920" s="134">
        <v>-3874</v>
      </c>
      <c r="M920" s="141">
        <v>-1.291036394962492E-2</v>
      </c>
    </row>
    <row r="921" spans="1:13" hidden="1" x14ac:dyDescent="0.25">
      <c r="A921" s="138" t="s">
        <v>6449</v>
      </c>
      <c r="B921" s="139" t="s">
        <v>2503</v>
      </c>
      <c r="C921" s="139" t="s">
        <v>47</v>
      </c>
      <c r="D921" s="139" t="s">
        <v>48</v>
      </c>
      <c r="E921" s="144">
        <v>110553</v>
      </c>
      <c r="F921" s="140">
        <v>940900</v>
      </c>
      <c r="G921" s="140">
        <v>79</v>
      </c>
      <c r="H921" s="140">
        <v>0</v>
      </c>
      <c r="I921" s="140">
        <v>0</v>
      </c>
      <c r="J921" s="140">
        <v>940979</v>
      </c>
      <c r="K921" s="139" t="s">
        <v>4293</v>
      </c>
      <c r="L921" s="134">
        <v>64580</v>
      </c>
      <c r="M921" s="141">
        <v>7.3687897863872504E-2</v>
      </c>
    </row>
    <row r="922" spans="1:13" hidden="1" x14ac:dyDescent="0.25">
      <c r="A922" s="138" t="s">
        <v>6450</v>
      </c>
      <c r="B922" s="139" t="s">
        <v>2503</v>
      </c>
      <c r="C922" s="139" t="s">
        <v>27</v>
      </c>
      <c r="D922" s="139" t="s">
        <v>28</v>
      </c>
      <c r="E922" s="144">
        <v>102347</v>
      </c>
      <c r="F922" s="140">
        <v>679744</v>
      </c>
      <c r="G922" s="140">
        <v>57</v>
      </c>
      <c r="H922" s="140">
        <v>0</v>
      </c>
      <c r="I922" s="140">
        <v>0</v>
      </c>
      <c r="J922" s="140">
        <v>679801</v>
      </c>
      <c r="K922" s="139" t="s">
        <v>4294</v>
      </c>
      <c r="L922" s="134">
        <v>24419</v>
      </c>
      <c r="M922" s="141">
        <v>3.7259186245578911E-2</v>
      </c>
    </row>
    <row r="923" spans="1:13" hidden="1" x14ac:dyDescent="0.25">
      <c r="A923" s="138" t="s">
        <v>5801</v>
      </c>
      <c r="B923" s="139" t="s">
        <v>2503</v>
      </c>
      <c r="C923" s="139" t="s">
        <v>27</v>
      </c>
      <c r="D923" s="139" t="s">
        <v>28</v>
      </c>
      <c r="E923" s="144">
        <v>79805</v>
      </c>
      <c r="F923" s="140">
        <v>629576</v>
      </c>
      <c r="G923" s="140">
        <v>53</v>
      </c>
      <c r="H923" s="140">
        <v>0</v>
      </c>
      <c r="I923" s="140">
        <v>0</v>
      </c>
      <c r="J923" s="140">
        <v>629629</v>
      </c>
      <c r="K923" s="139" t="s">
        <v>4295</v>
      </c>
      <c r="L923" s="134">
        <v>-3431</v>
      </c>
      <c r="M923" s="141">
        <v>-5.4197074526901087E-3</v>
      </c>
    </row>
    <row r="924" spans="1:13" hidden="1" x14ac:dyDescent="0.25">
      <c r="A924" s="138" t="s">
        <v>6453</v>
      </c>
      <c r="B924" s="139" t="s">
        <v>2503</v>
      </c>
      <c r="C924" s="139" t="s">
        <v>27</v>
      </c>
      <c r="D924" s="139" t="s">
        <v>28</v>
      </c>
      <c r="E924" s="144">
        <v>632309</v>
      </c>
      <c r="F924" s="140">
        <v>7788221</v>
      </c>
      <c r="G924" s="140">
        <v>655</v>
      </c>
      <c r="H924" s="140">
        <v>0</v>
      </c>
      <c r="I924" s="140">
        <v>0</v>
      </c>
      <c r="J924" s="140">
        <v>7788876</v>
      </c>
      <c r="K924" s="139" t="s">
        <v>4296</v>
      </c>
      <c r="L924" s="134">
        <v>30769</v>
      </c>
      <c r="M924" s="141">
        <v>3.9660448096423525E-3</v>
      </c>
    </row>
    <row r="925" spans="1:13" hidden="1" x14ac:dyDescent="0.25">
      <c r="A925" s="138" t="s">
        <v>4702</v>
      </c>
      <c r="B925" s="139" t="s">
        <v>2503</v>
      </c>
      <c r="C925" s="139" t="s">
        <v>27</v>
      </c>
      <c r="D925" s="139" t="s">
        <v>28</v>
      </c>
      <c r="E925" s="144">
        <v>28654</v>
      </c>
      <c r="F925" s="140">
        <v>222651</v>
      </c>
      <c r="G925" s="140">
        <v>19</v>
      </c>
      <c r="H925" s="140">
        <v>0</v>
      </c>
      <c r="I925" s="140">
        <v>0</v>
      </c>
      <c r="J925" s="140">
        <v>222670</v>
      </c>
      <c r="K925" s="139" t="s">
        <v>4711</v>
      </c>
      <c r="L925" s="134">
        <v>-5229</v>
      </c>
      <c r="M925" s="141">
        <v>-2.2944374481678288E-2</v>
      </c>
    </row>
    <row r="926" spans="1:13" hidden="1" x14ac:dyDescent="0.25">
      <c r="A926" s="138" t="s">
        <v>5819</v>
      </c>
      <c r="B926" s="139" t="s">
        <v>2503</v>
      </c>
      <c r="C926" s="139" t="s">
        <v>27</v>
      </c>
      <c r="D926" s="139" t="s">
        <v>28</v>
      </c>
      <c r="E926" s="144">
        <v>164549</v>
      </c>
      <c r="F926" s="140">
        <v>1259293</v>
      </c>
      <c r="G926" s="140">
        <v>106</v>
      </c>
      <c r="H926" s="140">
        <v>0</v>
      </c>
      <c r="I926" s="140">
        <v>0</v>
      </c>
      <c r="J926" s="140">
        <v>1259399</v>
      </c>
      <c r="K926" s="139" t="s">
        <v>4297</v>
      </c>
      <c r="L926" s="134">
        <v>49553</v>
      </c>
      <c r="M926" s="141">
        <v>4.0958105411763153E-2</v>
      </c>
    </row>
    <row r="927" spans="1:13" hidden="1" x14ac:dyDescent="0.25">
      <c r="A927" s="138" t="s">
        <v>5625</v>
      </c>
      <c r="B927" s="139" t="s">
        <v>2503</v>
      </c>
      <c r="C927" s="139" t="s">
        <v>47</v>
      </c>
      <c r="D927" s="139" t="s">
        <v>48</v>
      </c>
      <c r="E927" s="144">
        <v>60870</v>
      </c>
      <c r="F927" s="140">
        <v>486195</v>
      </c>
      <c r="G927" s="140">
        <v>41</v>
      </c>
      <c r="H927" s="140">
        <v>0</v>
      </c>
      <c r="I927" s="140">
        <v>0</v>
      </c>
      <c r="J927" s="140">
        <v>486236</v>
      </c>
      <c r="K927" s="139" t="s">
        <v>4298</v>
      </c>
      <c r="L927" s="134">
        <v>-1792</v>
      </c>
      <c r="M927" s="141">
        <v>-3.6719204635799587E-3</v>
      </c>
    </row>
    <row r="928" spans="1:13" hidden="1" x14ac:dyDescent="0.25">
      <c r="A928" s="138" t="s">
        <v>6457</v>
      </c>
      <c r="B928" s="139" t="s">
        <v>2503</v>
      </c>
      <c r="C928" s="139" t="s">
        <v>99</v>
      </c>
      <c r="D928" s="139" t="s">
        <v>100</v>
      </c>
      <c r="E928" s="144">
        <v>405645</v>
      </c>
      <c r="F928" s="140">
        <v>1991307</v>
      </c>
      <c r="G928" s="140">
        <v>167</v>
      </c>
      <c r="H928" s="140">
        <v>0</v>
      </c>
      <c r="I928" s="140">
        <v>0</v>
      </c>
      <c r="J928" s="140">
        <v>1991474</v>
      </c>
      <c r="K928" s="139" t="s">
        <v>4299</v>
      </c>
      <c r="L928" s="134">
        <v>-28369</v>
      </c>
      <c r="M928" s="141">
        <v>-1.4045151034016011E-2</v>
      </c>
    </row>
    <row r="929" spans="1:13" hidden="1" x14ac:dyDescent="0.25">
      <c r="A929" s="138" t="s">
        <v>6459</v>
      </c>
      <c r="B929" s="139" t="s">
        <v>2503</v>
      </c>
      <c r="C929" s="139" t="s">
        <v>99</v>
      </c>
      <c r="D929" s="139" t="s">
        <v>100</v>
      </c>
      <c r="E929" s="144">
        <v>47251</v>
      </c>
      <c r="F929" s="140">
        <v>300207</v>
      </c>
      <c r="G929" s="140">
        <v>25</v>
      </c>
      <c r="H929" s="140">
        <v>0</v>
      </c>
      <c r="I929" s="140">
        <v>0</v>
      </c>
      <c r="J929" s="140">
        <v>300232</v>
      </c>
      <c r="K929" s="139" t="s">
        <v>4300</v>
      </c>
      <c r="L929" s="134">
        <v>25252</v>
      </c>
      <c r="M929" s="141">
        <v>9.1832133246054257E-2</v>
      </c>
    </row>
    <row r="930" spans="1:13" hidden="1" x14ac:dyDescent="0.25">
      <c r="A930" s="138" t="s">
        <v>5996</v>
      </c>
      <c r="B930" s="139" t="s">
        <v>2503</v>
      </c>
      <c r="C930" s="139" t="s">
        <v>99</v>
      </c>
      <c r="D930" s="139" t="s">
        <v>100</v>
      </c>
      <c r="E930" s="144">
        <v>371453</v>
      </c>
      <c r="F930" s="140">
        <v>1877428</v>
      </c>
      <c r="G930" s="140">
        <v>158</v>
      </c>
      <c r="H930" s="140">
        <v>0</v>
      </c>
      <c r="I930" s="140">
        <v>0</v>
      </c>
      <c r="J930" s="140">
        <v>1877586</v>
      </c>
      <c r="K930" s="139" t="s">
        <v>4301</v>
      </c>
      <c r="L930" s="134">
        <v>33548</v>
      </c>
      <c r="M930" s="141">
        <v>1.8192683664870247E-2</v>
      </c>
    </row>
    <row r="931" spans="1:13" x14ac:dyDescent="0.25">
      <c r="A931" s="138" t="s">
        <v>6438</v>
      </c>
      <c r="B931" s="139" t="s">
        <v>2503</v>
      </c>
      <c r="C931" s="139" t="s">
        <v>19</v>
      </c>
      <c r="D931" s="139" t="s">
        <v>20</v>
      </c>
      <c r="E931" s="144">
        <v>1506044</v>
      </c>
      <c r="F931" s="140">
        <v>11933466</v>
      </c>
      <c r="G931" s="140">
        <v>44864</v>
      </c>
      <c r="H931" s="140">
        <v>0</v>
      </c>
      <c r="I931" s="140">
        <v>0</v>
      </c>
      <c r="J931" s="140">
        <v>11978330</v>
      </c>
      <c r="K931" s="139" t="s">
        <v>7107</v>
      </c>
      <c r="L931" s="134">
        <v>-77449</v>
      </c>
      <c r="M931" s="141">
        <v>-6.424221943683606E-3</v>
      </c>
    </row>
    <row r="932" spans="1:13" hidden="1" x14ac:dyDescent="0.25">
      <c r="A932" s="138" t="s">
        <v>6463</v>
      </c>
      <c r="B932" s="139" t="s">
        <v>2534</v>
      </c>
      <c r="C932" s="139" t="s">
        <v>47</v>
      </c>
      <c r="D932" s="139" t="s">
        <v>48</v>
      </c>
      <c r="E932" s="144">
        <v>55590</v>
      </c>
      <c r="F932" s="140">
        <v>712167</v>
      </c>
      <c r="G932" s="140">
        <v>60</v>
      </c>
      <c r="H932" s="140">
        <v>0</v>
      </c>
      <c r="I932" s="140">
        <v>0</v>
      </c>
      <c r="J932" s="140">
        <v>712227</v>
      </c>
      <c r="K932" s="139" t="s">
        <v>4303</v>
      </c>
      <c r="L932" s="134">
        <v>6048</v>
      </c>
      <c r="M932" s="141">
        <v>8.5644008105593625E-3</v>
      </c>
    </row>
    <row r="933" spans="1:13" hidden="1" x14ac:dyDescent="0.25">
      <c r="A933" s="138" t="s">
        <v>6465</v>
      </c>
      <c r="B933" s="139" t="s">
        <v>2534</v>
      </c>
      <c r="C933" s="139" t="s">
        <v>27</v>
      </c>
      <c r="D933" s="139" t="s">
        <v>28</v>
      </c>
      <c r="E933" s="144">
        <v>120207</v>
      </c>
      <c r="F933" s="140">
        <v>2107662</v>
      </c>
      <c r="G933" s="140">
        <v>177</v>
      </c>
      <c r="H933" s="140">
        <v>0</v>
      </c>
      <c r="I933" s="140">
        <v>0</v>
      </c>
      <c r="J933" s="140">
        <v>2107839</v>
      </c>
      <c r="K933" s="139" t="s">
        <v>4304</v>
      </c>
      <c r="L933" s="134">
        <v>-82873</v>
      </c>
      <c r="M933" s="141">
        <v>-3.7829253685559762E-2</v>
      </c>
    </row>
    <row r="934" spans="1:13" hidden="1" x14ac:dyDescent="0.25">
      <c r="A934" s="138" t="s">
        <v>6467</v>
      </c>
      <c r="B934" s="139" t="s">
        <v>2534</v>
      </c>
      <c r="C934" s="139" t="s">
        <v>27</v>
      </c>
      <c r="D934" s="139" t="s">
        <v>28</v>
      </c>
      <c r="E934" s="144">
        <v>45344</v>
      </c>
      <c r="F934" s="140">
        <v>1427867</v>
      </c>
      <c r="G934" s="140">
        <v>120</v>
      </c>
      <c r="H934" s="140">
        <v>0</v>
      </c>
      <c r="I934" s="140">
        <v>0</v>
      </c>
      <c r="J934" s="140">
        <v>1427987</v>
      </c>
      <c r="K934" s="139" t="s">
        <v>4305</v>
      </c>
      <c r="L934" s="134">
        <v>10814</v>
      </c>
      <c r="M934" s="141">
        <v>7.630684468304152E-3</v>
      </c>
    </row>
    <row r="935" spans="1:13" hidden="1" x14ac:dyDescent="0.25">
      <c r="A935" s="138" t="s">
        <v>6469</v>
      </c>
      <c r="B935" s="139" t="s">
        <v>2534</v>
      </c>
      <c r="C935" s="139" t="s">
        <v>47</v>
      </c>
      <c r="D935" s="139" t="s">
        <v>48</v>
      </c>
      <c r="E935" s="144">
        <v>60374</v>
      </c>
      <c r="F935" s="140">
        <v>257381</v>
      </c>
      <c r="G935" s="140">
        <v>22</v>
      </c>
      <c r="H935" s="140">
        <v>0</v>
      </c>
      <c r="I935" s="140">
        <v>0</v>
      </c>
      <c r="J935" s="140">
        <v>257403</v>
      </c>
      <c r="K935" s="139" t="s">
        <v>4306</v>
      </c>
      <c r="L935" s="134">
        <v>7125</v>
      </c>
      <c r="M935" s="141">
        <v>2.8468343202358977E-2</v>
      </c>
    </row>
    <row r="936" spans="1:13" hidden="1" x14ac:dyDescent="0.25">
      <c r="A936" s="138" t="s">
        <v>4763</v>
      </c>
      <c r="B936" s="139" t="s">
        <v>2534</v>
      </c>
      <c r="C936" s="139" t="s">
        <v>27</v>
      </c>
      <c r="D936" s="139" t="s">
        <v>28</v>
      </c>
      <c r="E936" s="144">
        <v>10223</v>
      </c>
      <c r="F936" s="140">
        <v>289986</v>
      </c>
      <c r="G936" s="140">
        <v>24</v>
      </c>
      <c r="H936" s="140">
        <v>0</v>
      </c>
      <c r="I936" s="140">
        <v>0</v>
      </c>
      <c r="J936" s="140">
        <v>290010</v>
      </c>
      <c r="K936" s="139" t="s">
        <v>7108</v>
      </c>
      <c r="L936" s="134">
        <v>-7304</v>
      </c>
      <c r="M936" s="141">
        <v>-2.4566619802632906E-2</v>
      </c>
    </row>
    <row r="937" spans="1:13" hidden="1" x14ac:dyDescent="0.25">
      <c r="A937" s="138" t="s">
        <v>6472</v>
      </c>
      <c r="B937" s="139" t="s">
        <v>2534</v>
      </c>
      <c r="C937" s="139" t="s">
        <v>27</v>
      </c>
      <c r="D937" s="139" t="s">
        <v>28</v>
      </c>
      <c r="E937" s="144">
        <v>74892</v>
      </c>
      <c r="F937" s="140">
        <v>1269474</v>
      </c>
      <c r="G937" s="140">
        <v>107</v>
      </c>
      <c r="H937" s="140">
        <v>0</v>
      </c>
      <c r="I937" s="140">
        <v>0</v>
      </c>
      <c r="J937" s="140">
        <v>1269581</v>
      </c>
      <c r="K937" s="139" t="s">
        <v>4307</v>
      </c>
      <c r="L937" s="134">
        <v>-7314</v>
      </c>
      <c r="M937" s="141">
        <v>-5.7279572713496412E-3</v>
      </c>
    </row>
    <row r="938" spans="1:13" hidden="1" x14ac:dyDescent="0.25">
      <c r="A938" s="138" t="s">
        <v>4765</v>
      </c>
      <c r="B938" s="139" t="s">
        <v>2534</v>
      </c>
      <c r="C938" s="139" t="s">
        <v>27</v>
      </c>
      <c r="D938" s="139" t="s">
        <v>28</v>
      </c>
      <c r="E938" s="144">
        <v>14585</v>
      </c>
      <c r="F938" s="140">
        <v>237817</v>
      </c>
      <c r="G938" s="140">
        <v>20</v>
      </c>
      <c r="H938" s="140">
        <v>0</v>
      </c>
      <c r="I938" s="140">
        <v>0</v>
      </c>
      <c r="J938" s="140">
        <v>237837</v>
      </c>
      <c r="K938" s="139" t="s">
        <v>7109</v>
      </c>
      <c r="L938" s="134">
        <v>-3960</v>
      </c>
      <c r="M938" s="141">
        <v>-1.6377374409111776E-2</v>
      </c>
    </row>
    <row r="939" spans="1:13" hidden="1" x14ac:dyDescent="0.25">
      <c r="A939" s="138" t="s">
        <v>6475</v>
      </c>
      <c r="B939" s="139" t="s">
        <v>2534</v>
      </c>
      <c r="C939" s="139" t="s">
        <v>47</v>
      </c>
      <c r="D939" s="139" t="s">
        <v>48</v>
      </c>
      <c r="E939" s="144">
        <v>54086</v>
      </c>
      <c r="F939" s="140">
        <v>544675</v>
      </c>
      <c r="G939" s="140">
        <v>46</v>
      </c>
      <c r="H939" s="140">
        <v>0</v>
      </c>
      <c r="I939" s="140">
        <v>0</v>
      </c>
      <c r="J939" s="140">
        <v>544721</v>
      </c>
      <c r="K939" s="139" t="s">
        <v>4308</v>
      </c>
      <c r="L939" s="134">
        <v>15044</v>
      </c>
      <c r="M939" s="141">
        <v>2.8402214934762127E-2</v>
      </c>
    </row>
    <row r="940" spans="1:13" hidden="1" x14ac:dyDescent="0.25">
      <c r="A940" s="138" t="s">
        <v>6477</v>
      </c>
      <c r="B940" s="139" t="s">
        <v>2534</v>
      </c>
      <c r="C940" s="139" t="s">
        <v>27</v>
      </c>
      <c r="D940" s="139" t="s">
        <v>28</v>
      </c>
      <c r="E940" s="144">
        <v>19143</v>
      </c>
      <c r="F940" s="140">
        <v>326094</v>
      </c>
      <c r="G940" s="140">
        <v>27</v>
      </c>
      <c r="H940" s="140">
        <v>0</v>
      </c>
      <c r="I940" s="140">
        <v>0</v>
      </c>
      <c r="J940" s="140">
        <v>326121</v>
      </c>
      <c r="K940" s="139" t="s">
        <v>4309</v>
      </c>
      <c r="L940" s="134">
        <v>-16243</v>
      </c>
      <c r="M940" s="141">
        <v>-4.7443656459207159E-2</v>
      </c>
    </row>
    <row r="941" spans="1:13" hidden="1" x14ac:dyDescent="0.25">
      <c r="A941" s="138" t="s">
        <v>4729</v>
      </c>
      <c r="B941" s="139" t="s">
        <v>2534</v>
      </c>
      <c r="C941" s="139" t="s">
        <v>27</v>
      </c>
      <c r="D941" s="139" t="s">
        <v>28</v>
      </c>
      <c r="E941" s="144">
        <v>20691</v>
      </c>
      <c r="F941" s="140">
        <v>318556</v>
      </c>
      <c r="G941" s="140">
        <v>27</v>
      </c>
      <c r="H941" s="140">
        <v>0</v>
      </c>
      <c r="I941" s="140">
        <v>0</v>
      </c>
      <c r="J941" s="140">
        <v>318583</v>
      </c>
      <c r="K941" s="139" t="s">
        <v>7110</v>
      </c>
      <c r="L941" s="134">
        <v>-3787</v>
      </c>
      <c r="M941" s="141">
        <v>-1.1747371033284736E-2</v>
      </c>
    </row>
    <row r="942" spans="1:13" hidden="1" x14ac:dyDescent="0.25">
      <c r="A942" s="138" t="s">
        <v>6480</v>
      </c>
      <c r="B942" s="139" t="s">
        <v>2534</v>
      </c>
      <c r="C942" s="139" t="s">
        <v>47</v>
      </c>
      <c r="D942" s="139" t="s">
        <v>48</v>
      </c>
      <c r="E942" s="144">
        <v>34092</v>
      </c>
      <c r="F942" s="140">
        <v>1137575</v>
      </c>
      <c r="G942" s="140">
        <v>96</v>
      </c>
      <c r="H942" s="140">
        <v>0</v>
      </c>
      <c r="I942" s="140">
        <v>0</v>
      </c>
      <c r="J942" s="140">
        <v>1137671</v>
      </c>
      <c r="K942" s="139" t="s">
        <v>4310</v>
      </c>
      <c r="L942" s="134">
        <v>26060</v>
      </c>
      <c r="M942" s="141">
        <v>2.3443452790589514E-2</v>
      </c>
    </row>
    <row r="943" spans="1:13" hidden="1" x14ac:dyDescent="0.25">
      <c r="A943" s="138" t="s">
        <v>6482</v>
      </c>
      <c r="B943" s="139" t="s">
        <v>2534</v>
      </c>
      <c r="C943" s="139" t="s">
        <v>47</v>
      </c>
      <c r="D943" s="139" t="s">
        <v>48</v>
      </c>
      <c r="E943" s="144">
        <v>26915</v>
      </c>
      <c r="F943" s="140">
        <v>788695</v>
      </c>
      <c r="G943" s="140">
        <v>66</v>
      </c>
      <c r="H943" s="140">
        <v>0</v>
      </c>
      <c r="I943" s="140">
        <v>0</v>
      </c>
      <c r="J943" s="140">
        <v>788761</v>
      </c>
      <c r="K943" s="139" t="s">
        <v>4311</v>
      </c>
      <c r="L943" s="134">
        <v>-8181</v>
      </c>
      <c r="M943" s="141">
        <v>-1.0265489834893882E-2</v>
      </c>
    </row>
    <row r="944" spans="1:13" hidden="1" x14ac:dyDescent="0.25">
      <c r="A944" s="138" t="s">
        <v>6484</v>
      </c>
      <c r="B944" s="139" t="s">
        <v>2534</v>
      </c>
      <c r="C944" s="139" t="s">
        <v>27</v>
      </c>
      <c r="D944" s="139" t="s">
        <v>28</v>
      </c>
      <c r="E944" s="144">
        <v>99475</v>
      </c>
      <c r="F944" s="140">
        <v>2791186</v>
      </c>
      <c r="G944" s="140">
        <v>235</v>
      </c>
      <c r="H944" s="140">
        <v>0</v>
      </c>
      <c r="I944" s="140">
        <v>0</v>
      </c>
      <c r="J944" s="140">
        <v>2791421</v>
      </c>
      <c r="K944" s="139" t="s">
        <v>4312</v>
      </c>
      <c r="L944" s="134">
        <v>-13178</v>
      </c>
      <c r="M944" s="141">
        <v>-4.6987109387117377E-3</v>
      </c>
    </row>
    <row r="945" spans="1:13" hidden="1" x14ac:dyDescent="0.25">
      <c r="A945" s="138" t="s">
        <v>6486</v>
      </c>
      <c r="B945" s="139" t="s">
        <v>2534</v>
      </c>
      <c r="C945" s="139" t="s">
        <v>27</v>
      </c>
      <c r="D945" s="139" t="s">
        <v>28</v>
      </c>
      <c r="E945" s="144">
        <v>49081</v>
      </c>
      <c r="F945" s="140">
        <v>1814716</v>
      </c>
      <c r="G945" s="140">
        <v>153</v>
      </c>
      <c r="H945" s="140">
        <v>0</v>
      </c>
      <c r="I945" s="140">
        <v>0</v>
      </c>
      <c r="J945" s="140">
        <v>1814869</v>
      </c>
      <c r="K945" s="139" t="s">
        <v>4313</v>
      </c>
      <c r="L945" s="134">
        <v>-48962</v>
      </c>
      <c r="M945" s="141">
        <v>-2.6269549116845894E-2</v>
      </c>
    </row>
    <row r="946" spans="1:13" hidden="1" x14ac:dyDescent="0.25">
      <c r="A946" s="138" t="s">
        <v>6488</v>
      </c>
      <c r="B946" s="139" t="s">
        <v>2534</v>
      </c>
      <c r="C946" s="139" t="s">
        <v>47</v>
      </c>
      <c r="D946" s="139" t="s">
        <v>48</v>
      </c>
      <c r="E946" s="144">
        <v>49057</v>
      </c>
      <c r="F946" s="140">
        <v>745176</v>
      </c>
      <c r="G946" s="140">
        <v>63</v>
      </c>
      <c r="H946" s="140">
        <v>0</v>
      </c>
      <c r="I946" s="140">
        <v>0</v>
      </c>
      <c r="J946" s="140">
        <v>745239</v>
      </c>
      <c r="K946" s="139" t="s">
        <v>4314</v>
      </c>
      <c r="L946" s="134">
        <v>3891</v>
      </c>
      <c r="M946" s="141">
        <v>5.2485472409718511E-3</v>
      </c>
    </row>
    <row r="947" spans="1:13" hidden="1" x14ac:dyDescent="0.25">
      <c r="A947" s="138" t="s">
        <v>6490</v>
      </c>
      <c r="B947" s="139" t="s">
        <v>2534</v>
      </c>
      <c r="C947" s="139" t="s">
        <v>27</v>
      </c>
      <c r="D947" s="139" t="s">
        <v>28</v>
      </c>
      <c r="E947" s="144">
        <v>24825</v>
      </c>
      <c r="F947" s="140">
        <v>639854</v>
      </c>
      <c r="G947" s="140">
        <v>54</v>
      </c>
      <c r="H947" s="140">
        <v>0</v>
      </c>
      <c r="I947" s="140">
        <v>0</v>
      </c>
      <c r="J947" s="140">
        <v>639908</v>
      </c>
      <c r="K947" s="139" t="s">
        <v>4315</v>
      </c>
      <c r="L947" s="134">
        <v>-160</v>
      </c>
      <c r="M947" s="141">
        <v>-2.4997344032196581E-4</v>
      </c>
    </row>
    <row r="948" spans="1:13" hidden="1" x14ac:dyDescent="0.25">
      <c r="A948" s="138" t="s">
        <v>6492</v>
      </c>
      <c r="B948" s="139" t="s">
        <v>2534</v>
      </c>
      <c r="C948" s="139" t="s">
        <v>27</v>
      </c>
      <c r="D948" s="139" t="s">
        <v>28</v>
      </c>
      <c r="E948" s="144">
        <v>19966</v>
      </c>
      <c r="F948" s="140">
        <v>1135791</v>
      </c>
      <c r="G948" s="140">
        <v>96</v>
      </c>
      <c r="H948" s="140">
        <v>0</v>
      </c>
      <c r="I948" s="140">
        <v>0</v>
      </c>
      <c r="J948" s="140">
        <v>1135887</v>
      </c>
      <c r="K948" s="139" t="s">
        <v>4316</v>
      </c>
      <c r="L948" s="134">
        <v>-2049</v>
      </c>
      <c r="M948" s="141">
        <v>-1.800628506348336E-3</v>
      </c>
    </row>
    <row r="949" spans="1:13" hidden="1" x14ac:dyDescent="0.25">
      <c r="A949" s="138" t="s">
        <v>6494</v>
      </c>
      <c r="B949" s="139" t="s">
        <v>2534</v>
      </c>
      <c r="C949" s="139" t="s">
        <v>27</v>
      </c>
      <c r="D949" s="139" t="s">
        <v>28</v>
      </c>
      <c r="E949" s="144">
        <v>59339</v>
      </c>
      <c r="F949" s="140">
        <v>1545654</v>
      </c>
      <c r="G949" s="140">
        <v>130</v>
      </c>
      <c r="H949" s="140">
        <v>0</v>
      </c>
      <c r="I949" s="140">
        <v>0</v>
      </c>
      <c r="J949" s="140">
        <v>1545784</v>
      </c>
      <c r="K949" s="139" t="s">
        <v>4317</v>
      </c>
      <c r="L949" s="134">
        <v>-30208</v>
      </c>
      <c r="M949" s="141">
        <v>-1.916760998786796E-2</v>
      </c>
    </row>
    <row r="950" spans="1:13" hidden="1" x14ac:dyDescent="0.25">
      <c r="A950" s="138" t="s">
        <v>6496</v>
      </c>
      <c r="B950" s="139" t="s">
        <v>2534</v>
      </c>
      <c r="C950" s="139" t="s">
        <v>27</v>
      </c>
      <c r="D950" s="139" t="s">
        <v>28</v>
      </c>
      <c r="E950" s="144">
        <v>25534</v>
      </c>
      <c r="F950" s="140">
        <v>620881</v>
      </c>
      <c r="G950" s="140">
        <v>52</v>
      </c>
      <c r="H950" s="140">
        <v>0</v>
      </c>
      <c r="I950" s="140">
        <v>0</v>
      </c>
      <c r="J950" s="140">
        <v>620933</v>
      </c>
      <c r="K950" s="139" t="s">
        <v>4318</v>
      </c>
      <c r="L950" s="134">
        <v>3480</v>
      </c>
      <c r="M950" s="141">
        <v>5.6360565095642905E-3</v>
      </c>
    </row>
    <row r="951" spans="1:13" hidden="1" x14ac:dyDescent="0.25">
      <c r="A951" s="138" t="s">
        <v>6498</v>
      </c>
      <c r="B951" s="139" t="s">
        <v>2534</v>
      </c>
      <c r="C951" s="139" t="s">
        <v>47</v>
      </c>
      <c r="D951" s="139" t="s">
        <v>48</v>
      </c>
      <c r="E951" s="144">
        <v>58177</v>
      </c>
      <c r="F951" s="140">
        <v>887795</v>
      </c>
      <c r="G951" s="140">
        <v>75</v>
      </c>
      <c r="H951" s="140">
        <v>0</v>
      </c>
      <c r="I951" s="140">
        <v>0</v>
      </c>
      <c r="J951" s="140">
        <v>887870</v>
      </c>
      <c r="K951" s="139" t="s">
        <v>4319</v>
      </c>
      <c r="L951" s="134">
        <v>-14289</v>
      </c>
      <c r="M951" s="141">
        <v>-1.583867145370162E-2</v>
      </c>
    </row>
    <row r="952" spans="1:13" hidden="1" x14ac:dyDescent="0.25">
      <c r="A952" s="138" t="s">
        <v>6500</v>
      </c>
      <c r="B952" s="139" t="s">
        <v>2534</v>
      </c>
      <c r="C952" s="139" t="s">
        <v>47</v>
      </c>
      <c r="D952" s="139" t="s">
        <v>48</v>
      </c>
      <c r="E952" s="144">
        <v>19453</v>
      </c>
      <c r="F952" s="140">
        <v>971471</v>
      </c>
      <c r="G952" s="140">
        <v>82</v>
      </c>
      <c r="H952" s="140">
        <v>0</v>
      </c>
      <c r="I952" s="140">
        <v>0</v>
      </c>
      <c r="J952" s="140">
        <v>971553</v>
      </c>
      <c r="K952" s="139" t="s">
        <v>4320</v>
      </c>
      <c r="L952" s="134">
        <v>50951</v>
      </c>
      <c r="M952" s="141">
        <v>5.5345306658034631E-2</v>
      </c>
    </row>
    <row r="953" spans="1:13" hidden="1" x14ac:dyDescent="0.25">
      <c r="A953" s="138" t="s">
        <v>6502</v>
      </c>
      <c r="B953" s="139" t="s">
        <v>2534</v>
      </c>
      <c r="C953" s="139" t="s">
        <v>47</v>
      </c>
      <c r="D953" s="139" t="s">
        <v>48</v>
      </c>
      <c r="E953" s="144">
        <v>54003</v>
      </c>
      <c r="F953" s="140">
        <v>232224</v>
      </c>
      <c r="G953" s="140">
        <v>20</v>
      </c>
      <c r="H953" s="140">
        <v>0</v>
      </c>
      <c r="I953" s="140">
        <v>0</v>
      </c>
      <c r="J953" s="140">
        <v>232244</v>
      </c>
      <c r="K953" s="139" t="s">
        <v>4321</v>
      </c>
      <c r="L953" s="134">
        <v>-1776</v>
      </c>
      <c r="M953" s="141">
        <v>-7.5890949491496454E-3</v>
      </c>
    </row>
    <row r="954" spans="1:13" hidden="1" x14ac:dyDescent="0.25">
      <c r="A954" s="138" t="s">
        <v>6504</v>
      </c>
      <c r="B954" s="139" t="s">
        <v>2534</v>
      </c>
      <c r="C954" s="139" t="s">
        <v>47</v>
      </c>
      <c r="D954" s="139" t="s">
        <v>48</v>
      </c>
      <c r="E954" s="144">
        <v>34412</v>
      </c>
      <c r="F954" s="140">
        <v>795288</v>
      </c>
      <c r="G954" s="140">
        <v>67</v>
      </c>
      <c r="H954" s="140">
        <v>0</v>
      </c>
      <c r="I954" s="140">
        <v>0</v>
      </c>
      <c r="J954" s="140">
        <v>795355</v>
      </c>
      <c r="K954" s="139" t="s">
        <v>4322</v>
      </c>
      <c r="L954" s="134">
        <v>17828</v>
      </c>
      <c r="M954" s="141">
        <v>2.2929107285020327E-2</v>
      </c>
    </row>
    <row r="955" spans="1:13" hidden="1" x14ac:dyDescent="0.25">
      <c r="A955" s="138" t="s">
        <v>6506</v>
      </c>
      <c r="B955" s="139" t="s">
        <v>2534</v>
      </c>
      <c r="C955" s="139" t="s">
        <v>47</v>
      </c>
      <c r="D955" s="139" t="s">
        <v>48</v>
      </c>
      <c r="E955" s="144">
        <v>41924</v>
      </c>
      <c r="F955" s="140">
        <v>625925</v>
      </c>
      <c r="G955" s="140">
        <v>53</v>
      </c>
      <c r="H955" s="140">
        <v>0</v>
      </c>
      <c r="I955" s="140">
        <v>0</v>
      </c>
      <c r="J955" s="140">
        <v>625978</v>
      </c>
      <c r="K955" s="139" t="s">
        <v>4323</v>
      </c>
      <c r="L955" s="134">
        <v>-18898</v>
      </c>
      <c r="M955" s="141">
        <v>-2.9304858608476668E-2</v>
      </c>
    </row>
    <row r="956" spans="1:13" hidden="1" x14ac:dyDescent="0.25">
      <c r="A956" s="138" t="s">
        <v>6508</v>
      </c>
      <c r="B956" s="139" t="s">
        <v>2534</v>
      </c>
      <c r="C956" s="139" t="s">
        <v>27</v>
      </c>
      <c r="D956" s="139" t="s">
        <v>28</v>
      </c>
      <c r="E956" s="144">
        <v>1567442</v>
      </c>
      <c r="F956" s="140">
        <v>38697584</v>
      </c>
      <c r="G956" s="140">
        <v>3255</v>
      </c>
      <c r="H956" s="140">
        <v>0</v>
      </c>
      <c r="I956" s="140">
        <v>0</v>
      </c>
      <c r="J956" s="140">
        <v>38700839</v>
      </c>
      <c r="K956" s="139" t="s">
        <v>4324</v>
      </c>
      <c r="L956" s="134">
        <v>-106367</v>
      </c>
      <c r="M956" s="141">
        <v>-2.7409084797292544E-3</v>
      </c>
    </row>
    <row r="957" spans="1:13" hidden="1" x14ac:dyDescent="0.25">
      <c r="A957" s="138" t="s">
        <v>6510</v>
      </c>
      <c r="B957" s="139" t="s">
        <v>2534</v>
      </c>
      <c r="C957" s="139" t="s">
        <v>27</v>
      </c>
      <c r="D957" s="139" t="s">
        <v>28</v>
      </c>
      <c r="E957" s="144">
        <v>304391</v>
      </c>
      <c r="F957" s="140">
        <v>12753670</v>
      </c>
      <c r="G957" s="140">
        <v>1073</v>
      </c>
      <c r="H957" s="140">
        <v>0</v>
      </c>
      <c r="I957" s="140">
        <v>0</v>
      </c>
      <c r="J957" s="140">
        <v>12754743</v>
      </c>
      <c r="K957" s="139" t="s">
        <v>4325</v>
      </c>
      <c r="L957" s="134">
        <v>1688</v>
      </c>
      <c r="M957" s="141">
        <v>1.3236044226265785E-4</v>
      </c>
    </row>
    <row r="958" spans="1:13" hidden="1" x14ac:dyDescent="0.25">
      <c r="A958" s="138" t="s">
        <v>6512</v>
      </c>
      <c r="B958" s="139" t="s">
        <v>2534</v>
      </c>
      <c r="C958" s="139" t="s">
        <v>27</v>
      </c>
      <c r="D958" s="139" t="s">
        <v>28</v>
      </c>
      <c r="E958" s="144">
        <v>87879</v>
      </c>
      <c r="F958" s="140">
        <v>2419382</v>
      </c>
      <c r="G958" s="140">
        <v>203</v>
      </c>
      <c r="H958" s="140">
        <v>0</v>
      </c>
      <c r="I958" s="140">
        <v>0</v>
      </c>
      <c r="J958" s="140">
        <v>2419585</v>
      </c>
      <c r="K958" s="139" t="s">
        <v>4326</v>
      </c>
      <c r="L958" s="134">
        <v>-7009</v>
      </c>
      <c r="M958" s="141">
        <v>-2.8884106694403761E-3</v>
      </c>
    </row>
    <row r="959" spans="1:13" hidden="1" x14ac:dyDescent="0.25">
      <c r="A959" s="138" t="s">
        <v>6514</v>
      </c>
      <c r="B959" s="139" t="s">
        <v>2534</v>
      </c>
      <c r="C959" s="139" t="s">
        <v>27</v>
      </c>
      <c r="D959" s="139" t="s">
        <v>28</v>
      </c>
      <c r="E959" s="144">
        <v>77118</v>
      </c>
      <c r="F959" s="140">
        <v>2453691</v>
      </c>
      <c r="G959" s="140">
        <v>206</v>
      </c>
      <c r="H959" s="140">
        <v>0</v>
      </c>
      <c r="I959" s="140">
        <v>0</v>
      </c>
      <c r="J959" s="140">
        <v>2453897</v>
      </c>
      <c r="K959" s="139" t="s">
        <v>4327</v>
      </c>
      <c r="L959" s="134">
        <v>-18241</v>
      </c>
      <c r="M959" s="141">
        <v>-7.3786333934432466E-3</v>
      </c>
    </row>
    <row r="960" spans="1:13" hidden="1" x14ac:dyDescent="0.25">
      <c r="A960" s="138" t="s">
        <v>6516</v>
      </c>
      <c r="B960" s="139" t="s">
        <v>2534</v>
      </c>
      <c r="C960" s="139" t="s">
        <v>47</v>
      </c>
      <c r="D960" s="139" t="s">
        <v>48</v>
      </c>
      <c r="E960" s="144">
        <v>13562</v>
      </c>
      <c r="F960" s="140">
        <v>500930</v>
      </c>
      <c r="G960" s="140">
        <v>42</v>
      </c>
      <c r="H960" s="140">
        <v>0</v>
      </c>
      <c r="I960" s="140">
        <v>0</v>
      </c>
      <c r="J960" s="140">
        <v>500972</v>
      </c>
      <c r="K960" s="139" t="s">
        <v>4328</v>
      </c>
      <c r="L960" s="134">
        <v>-1822</v>
      </c>
      <c r="M960" s="141">
        <v>-3.6237504823048803E-3</v>
      </c>
    </row>
    <row r="961" spans="1:13" hidden="1" x14ac:dyDescent="0.25">
      <c r="A961" s="138" t="s">
        <v>6518</v>
      </c>
      <c r="B961" s="139" t="s">
        <v>2534</v>
      </c>
      <c r="C961" s="139" t="s">
        <v>27</v>
      </c>
      <c r="D961" s="139" t="s">
        <v>28</v>
      </c>
      <c r="E961" s="144">
        <v>42161</v>
      </c>
      <c r="F961" s="140">
        <v>487380</v>
      </c>
      <c r="G961" s="140">
        <v>41</v>
      </c>
      <c r="H961" s="140">
        <v>0</v>
      </c>
      <c r="I961" s="140">
        <v>0</v>
      </c>
      <c r="J961" s="140">
        <v>487421</v>
      </c>
      <c r="K961" s="139" t="s">
        <v>4329</v>
      </c>
      <c r="L961" s="134">
        <v>-15652</v>
      </c>
      <c r="M961" s="141">
        <v>-3.1112780848902646E-2</v>
      </c>
    </row>
    <row r="962" spans="1:13" hidden="1" x14ac:dyDescent="0.25">
      <c r="A962" s="138" t="s">
        <v>6520</v>
      </c>
      <c r="B962" s="139" t="s">
        <v>2534</v>
      </c>
      <c r="C962" s="139" t="s">
        <v>47</v>
      </c>
      <c r="D962" s="139" t="s">
        <v>48</v>
      </c>
      <c r="E962" s="144">
        <v>82878</v>
      </c>
      <c r="F962" s="140">
        <v>1471410</v>
      </c>
      <c r="G962" s="140">
        <v>124</v>
      </c>
      <c r="H962" s="140">
        <v>0</v>
      </c>
      <c r="I962" s="140">
        <v>0</v>
      </c>
      <c r="J962" s="140">
        <v>1471534</v>
      </c>
      <c r="K962" s="139" t="s">
        <v>4330</v>
      </c>
      <c r="L962" s="134">
        <v>52305</v>
      </c>
      <c r="M962" s="141">
        <v>3.6854517488016381E-2</v>
      </c>
    </row>
    <row r="963" spans="1:13" hidden="1" x14ac:dyDescent="0.25">
      <c r="A963" s="138" t="s">
        <v>6522</v>
      </c>
      <c r="B963" s="139" t="s">
        <v>2534</v>
      </c>
      <c r="C963" s="139" t="s">
        <v>27</v>
      </c>
      <c r="D963" s="139" t="s">
        <v>28</v>
      </c>
      <c r="E963" s="144">
        <v>40780</v>
      </c>
      <c r="F963" s="140">
        <v>1393554</v>
      </c>
      <c r="G963" s="140">
        <v>117</v>
      </c>
      <c r="H963" s="140">
        <v>0</v>
      </c>
      <c r="I963" s="140">
        <v>0</v>
      </c>
      <c r="J963" s="140">
        <v>1393671</v>
      </c>
      <c r="K963" s="139" t="s">
        <v>4331</v>
      </c>
      <c r="L963" s="134">
        <v>-42672</v>
      </c>
      <c r="M963" s="141">
        <v>-2.970878125907252E-2</v>
      </c>
    </row>
    <row r="964" spans="1:13" hidden="1" x14ac:dyDescent="0.25">
      <c r="A964" s="138" t="s">
        <v>6524</v>
      </c>
      <c r="B964" s="139" t="s">
        <v>2534</v>
      </c>
      <c r="C964" s="139" t="s">
        <v>27</v>
      </c>
      <c r="D964" s="139" t="s">
        <v>28</v>
      </c>
      <c r="E964" s="144">
        <v>29201</v>
      </c>
      <c r="F964" s="140">
        <v>937711</v>
      </c>
      <c r="G964" s="140">
        <v>79</v>
      </c>
      <c r="H964" s="140">
        <v>0</v>
      </c>
      <c r="I964" s="140">
        <v>0</v>
      </c>
      <c r="J964" s="140">
        <v>937790</v>
      </c>
      <c r="K964" s="139" t="s">
        <v>4332</v>
      </c>
      <c r="L964" s="134">
        <v>-6316</v>
      </c>
      <c r="M964" s="141">
        <v>-6.6899267666978074E-3</v>
      </c>
    </row>
    <row r="965" spans="1:13" hidden="1" x14ac:dyDescent="0.25">
      <c r="A965" s="138" t="s">
        <v>6526</v>
      </c>
      <c r="B965" s="139" t="s">
        <v>2534</v>
      </c>
      <c r="C965" s="139" t="s">
        <v>27</v>
      </c>
      <c r="D965" s="139" t="s">
        <v>28</v>
      </c>
      <c r="E965" s="144">
        <v>43992</v>
      </c>
      <c r="F965" s="140">
        <v>1289702</v>
      </c>
      <c r="G965" s="140">
        <v>108</v>
      </c>
      <c r="H965" s="140">
        <v>0</v>
      </c>
      <c r="I965" s="140">
        <v>0</v>
      </c>
      <c r="J965" s="140">
        <v>1289810</v>
      </c>
      <c r="K965" s="139" t="s">
        <v>4333</v>
      </c>
      <c r="L965" s="134">
        <v>39098</v>
      </c>
      <c r="M965" s="141">
        <v>3.1260593965677153E-2</v>
      </c>
    </row>
    <row r="966" spans="1:13" hidden="1" x14ac:dyDescent="0.25">
      <c r="A966" s="138" t="s">
        <v>6528</v>
      </c>
      <c r="B966" s="139" t="s">
        <v>2534</v>
      </c>
      <c r="C966" s="139" t="s">
        <v>99</v>
      </c>
      <c r="D966" s="139" t="s">
        <v>100</v>
      </c>
      <c r="E966" s="144">
        <v>864205</v>
      </c>
      <c r="F966" s="140">
        <v>12472097</v>
      </c>
      <c r="G966" s="140">
        <v>1049</v>
      </c>
      <c r="H966" s="140">
        <v>0</v>
      </c>
      <c r="I966" s="140">
        <v>0</v>
      </c>
      <c r="J966" s="140">
        <v>12473146</v>
      </c>
      <c r="K966" s="139" t="s">
        <v>4334</v>
      </c>
      <c r="L966" s="134">
        <v>-34020</v>
      </c>
      <c r="M966" s="141">
        <v>-2.7200406550932483E-3</v>
      </c>
    </row>
    <row r="967" spans="1:13" hidden="1" x14ac:dyDescent="0.25">
      <c r="A967" s="138" t="s">
        <v>6530</v>
      </c>
      <c r="B967" s="139" t="s">
        <v>2534</v>
      </c>
      <c r="C967" s="139" t="s">
        <v>99</v>
      </c>
      <c r="D967" s="139" t="s">
        <v>100</v>
      </c>
      <c r="E967" s="144">
        <v>168256</v>
      </c>
      <c r="F967" s="140">
        <v>2974704</v>
      </c>
      <c r="G967" s="140">
        <v>250</v>
      </c>
      <c r="H967" s="140">
        <v>0</v>
      </c>
      <c r="I967" s="140">
        <v>0</v>
      </c>
      <c r="J967" s="140">
        <v>2974954</v>
      </c>
      <c r="K967" s="139" t="s">
        <v>4335</v>
      </c>
      <c r="L967" s="134">
        <v>30676</v>
      </c>
      <c r="M967" s="141">
        <v>1.0418853111017369E-2</v>
      </c>
    </row>
    <row r="968" spans="1:13" hidden="1" x14ac:dyDescent="0.25">
      <c r="A968" s="138" t="s">
        <v>6532</v>
      </c>
      <c r="B968" s="139" t="s">
        <v>2534</v>
      </c>
      <c r="C968" s="139" t="s">
        <v>99</v>
      </c>
      <c r="D968" s="139" t="s">
        <v>100</v>
      </c>
      <c r="E968" s="144">
        <v>327378</v>
      </c>
      <c r="F968" s="140">
        <v>2071220</v>
      </c>
      <c r="G968" s="140">
        <v>174</v>
      </c>
      <c r="H968" s="140">
        <v>0</v>
      </c>
      <c r="I968" s="140">
        <v>0</v>
      </c>
      <c r="J968" s="140">
        <v>2071394</v>
      </c>
      <c r="K968" s="139" t="s">
        <v>4336</v>
      </c>
      <c r="L968" s="134">
        <v>22857</v>
      </c>
      <c r="M968" s="141">
        <v>1.1157718898901997E-2</v>
      </c>
    </row>
    <row r="969" spans="1:13" hidden="1" x14ac:dyDescent="0.25">
      <c r="A969" s="138" t="s">
        <v>6534</v>
      </c>
      <c r="B969" s="139" t="s">
        <v>2534</v>
      </c>
      <c r="C969" s="139" t="s">
        <v>99</v>
      </c>
      <c r="D969" s="139" t="s">
        <v>100</v>
      </c>
      <c r="E969" s="144">
        <v>473320</v>
      </c>
      <c r="F969" s="140">
        <v>1781012</v>
      </c>
      <c r="G969" s="140">
        <v>150</v>
      </c>
      <c r="H969" s="140">
        <v>0</v>
      </c>
      <c r="I969" s="140">
        <v>0</v>
      </c>
      <c r="J969" s="140">
        <v>1781162</v>
      </c>
      <c r="K969" s="139" t="s">
        <v>4337</v>
      </c>
      <c r="L969" s="134">
        <v>66851</v>
      </c>
      <c r="M969" s="141">
        <v>3.8995841478004868E-2</v>
      </c>
    </row>
    <row r="970" spans="1:13" hidden="1" x14ac:dyDescent="0.25">
      <c r="A970" s="138" t="s">
        <v>6536</v>
      </c>
      <c r="B970" s="139" t="s">
        <v>2534</v>
      </c>
      <c r="C970" s="139" t="s">
        <v>99</v>
      </c>
      <c r="D970" s="139" t="s">
        <v>100</v>
      </c>
      <c r="E970" s="144">
        <v>515939</v>
      </c>
      <c r="F970" s="140">
        <v>2323399</v>
      </c>
      <c r="G970" s="140">
        <v>195</v>
      </c>
      <c r="H970" s="140">
        <v>0</v>
      </c>
      <c r="I970" s="140">
        <v>0</v>
      </c>
      <c r="J970" s="140">
        <v>2323594</v>
      </c>
      <c r="K970" s="139" t="s">
        <v>4338</v>
      </c>
      <c r="L970" s="134">
        <v>38332</v>
      </c>
      <c r="M970" s="141">
        <v>1.6773569069979722E-2</v>
      </c>
    </row>
    <row r="971" spans="1:13" hidden="1" x14ac:dyDescent="0.25">
      <c r="A971" s="138" t="s">
        <v>5874</v>
      </c>
      <c r="B971" s="139" t="s">
        <v>2534</v>
      </c>
      <c r="C971" s="139" t="s">
        <v>99</v>
      </c>
      <c r="D971" s="139" t="s">
        <v>100</v>
      </c>
      <c r="E971" s="144">
        <v>198930</v>
      </c>
      <c r="F971" s="140">
        <v>1065079</v>
      </c>
      <c r="G971" s="140">
        <v>90</v>
      </c>
      <c r="H971" s="140">
        <v>0</v>
      </c>
      <c r="I971" s="140">
        <v>0</v>
      </c>
      <c r="J971" s="140">
        <v>1065169</v>
      </c>
      <c r="K971" s="139" t="s">
        <v>4339</v>
      </c>
      <c r="L971" s="134">
        <v>-23029</v>
      </c>
      <c r="M971" s="141">
        <v>-2.1162509028687795E-2</v>
      </c>
    </row>
    <row r="972" spans="1:13" hidden="1" x14ac:dyDescent="0.25">
      <c r="A972" s="138" t="s">
        <v>6539</v>
      </c>
      <c r="B972" s="139" t="s">
        <v>2534</v>
      </c>
      <c r="C972" s="139" t="s">
        <v>99</v>
      </c>
      <c r="D972" s="139" t="s">
        <v>100</v>
      </c>
      <c r="E972" s="144">
        <v>214072</v>
      </c>
      <c r="F972" s="140">
        <v>1237515</v>
      </c>
      <c r="G972" s="140">
        <v>104</v>
      </c>
      <c r="H972" s="140">
        <v>0</v>
      </c>
      <c r="I972" s="140">
        <v>0</v>
      </c>
      <c r="J972" s="140">
        <v>1237619</v>
      </c>
      <c r="K972" s="139" t="s">
        <v>4340</v>
      </c>
      <c r="L972" s="134">
        <v>9596</v>
      </c>
      <c r="M972" s="141">
        <v>7.8141858906551429E-3</v>
      </c>
    </row>
    <row r="973" spans="1:13" hidden="1" x14ac:dyDescent="0.25">
      <c r="A973" s="138" t="s">
        <v>6541</v>
      </c>
      <c r="B973" s="139" t="s">
        <v>2534</v>
      </c>
      <c r="C973" s="139" t="s">
        <v>99</v>
      </c>
      <c r="D973" s="139" t="s">
        <v>100</v>
      </c>
      <c r="E973" s="144">
        <v>397867</v>
      </c>
      <c r="F973" s="140">
        <v>3295649</v>
      </c>
      <c r="G973" s="140">
        <v>277</v>
      </c>
      <c r="H973" s="140">
        <v>0</v>
      </c>
      <c r="I973" s="140">
        <v>0</v>
      </c>
      <c r="J973" s="140">
        <v>3295926</v>
      </c>
      <c r="K973" s="139" t="s">
        <v>4341</v>
      </c>
      <c r="L973" s="134">
        <v>-9565</v>
      </c>
      <c r="M973" s="141">
        <v>-2.8936699570502535E-3</v>
      </c>
    </row>
    <row r="974" spans="1:13" hidden="1" x14ac:dyDescent="0.25">
      <c r="A974" s="138" t="s">
        <v>6543</v>
      </c>
      <c r="B974" s="139" t="s">
        <v>2534</v>
      </c>
      <c r="C974" s="139" t="s">
        <v>99</v>
      </c>
      <c r="D974" s="139" t="s">
        <v>100</v>
      </c>
      <c r="E974" s="144">
        <v>477299</v>
      </c>
      <c r="F974" s="140">
        <v>2615891</v>
      </c>
      <c r="G974" s="140">
        <v>220</v>
      </c>
      <c r="H974" s="140">
        <v>0</v>
      </c>
      <c r="I974" s="140">
        <v>0</v>
      </c>
      <c r="J974" s="140">
        <v>2616111</v>
      </c>
      <c r="K974" s="139" t="s">
        <v>4342</v>
      </c>
      <c r="L974" s="134">
        <v>-11934</v>
      </c>
      <c r="M974" s="141">
        <v>-4.5410181332511427E-3</v>
      </c>
    </row>
    <row r="975" spans="1:13" hidden="1" x14ac:dyDescent="0.25">
      <c r="A975" s="138" t="s">
        <v>6545</v>
      </c>
      <c r="B975" s="139" t="s">
        <v>2534</v>
      </c>
      <c r="C975" s="139" t="s">
        <v>99</v>
      </c>
      <c r="D975" s="139" t="s">
        <v>100</v>
      </c>
      <c r="E975" s="144">
        <v>216907</v>
      </c>
      <c r="F975" s="140">
        <v>1118763</v>
      </c>
      <c r="G975" s="140">
        <v>94</v>
      </c>
      <c r="H975" s="140">
        <v>0</v>
      </c>
      <c r="I975" s="140">
        <v>0</v>
      </c>
      <c r="J975" s="140">
        <v>1118857</v>
      </c>
      <c r="K975" s="139" t="s">
        <v>4343</v>
      </c>
      <c r="L975" s="134">
        <v>2084</v>
      </c>
      <c r="M975" s="141">
        <v>1.8660909602936317E-3</v>
      </c>
    </row>
    <row r="976" spans="1:13" hidden="1" x14ac:dyDescent="0.25">
      <c r="A976" s="138" t="s">
        <v>6547</v>
      </c>
      <c r="B976" s="139" t="s">
        <v>2534</v>
      </c>
      <c r="C976" s="139" t="s">
        <v>99</v>
      </c>
      <c r="D976" s="139" t="s">
        <v>100</v>
      </c>
      <c r="E976" s="144">
        <v>234935</v>
      </c>
      <c r="F976" s="140">
        <v>3784609</v>
      </c>
      <c r="G976" s="140">
        <v>318</v>
      </c>
      <c r="H976" s="140">
        <v>0</v>
      </c>
      <c r="I976" s="140">
        <v>0</v>
      </c>
      <c r="J976" s="140">
        <v>3784927</v>
      </c>
      <c r="K976" s="139" t="s">
        <v>4344</v>
      </c>
      <c r="L976" s="134">
        <v>-3335</v>
      </c>
      <c r="M976" s="141">
        <v>-8.8035093665644036E-4</v>
      </c>
    </row>
    <row r="977" spans="1:13" hidden="1" x14ac:dyDescent="0.25">
      <c r="A977" s="138" t="s">
        <v>5861</v>
      </c>
      <c r="B977" s="139" t="s">
        <v>2534</v>
      </c>
      <c r="C977" s="139" t="s">
        <v>99</v>
      </c>
      <c r="D977" s="139" t="s">
        <v>100</v>
      </c>
      <c r="E977" s="144">
        <v>641023</v>
      </c>
      <c r="F977" s="140">
        <v>2954241</v>
      </c>
      <c r="G977" s="140">
        <v>248</v>
      </c>
      <c r="H977" s="140">
        <v>0</v>
      </c>
      <c r="I977" s="140">
        <v>0</v>
      </c>
      <c r="J977" s="140">
        <v>2954489</v>
      </c>
      <c r="K977" s="139" t="s">
        <v>4345</v>
      </c>
      <c r="L977" s="134">
        <v>14854</v>
      </c>
      <c r="M977" s="141">
        <v>5.0530082816404075E-3</v>
      </c>
    </row>
    <row r="978" spans="1:13" hidden="1" x14ac:dyDescent="0.25">
      <c r="A978" s="138" t="s">
        <v>6550</v>
      </c>
      <c r="B978" s="139" t="s">
        <v>2534</v>
      </c>
      <c r="C978" s="139" t="s">
        <v>99</v>
      </c>
      <c r="D978" s="139" t="s">
        <v>100</v>
      </c>
      <c r="E978" s="144">
        <v>218698</v>
      </c>
      <c r="F978" s="140">
        <v>1383306</v>
      </c>
      <c r="G978" s="140">
        <v>116</v>
      </c>
      <c r="H978" s="140">
        <v>0</v>
      </c>
      <c r="I978" s="140">
        <v>0</v>
      </c>
      <c r="J978" s="140">
        <v>1383422</v>
      </c>
      <c r="K978" s="139" t="s">
        <v>4346</v>
      </c>
      <c r="L978" s="134">
        <v>-12514</v>
      </c>
      <c r="M978" s="141">
        <v>-8.9645943653577243E-3</v>
      </c>
    </row>
    <row r="979" spans="1:13" hidden="1" x14ac:dyDescent="0.25">
      <c r="A979" s="138" t="s">
        <v>5996</v>
      </c>
      <c r="B979" s="139" t="s">
        <v>2534</v>
      </c>
      <c r="C979" s="139" t="s">
        <v>99</v>
      </c>
      <c r="D979" s="139" t="s">
        <v>100</v>
      </c>
      <c r="E979" s="144">
        <v>208636</v>
      </c>
      <c r="F979" s="140">
        <v>3159717</v>
      </c>
      <c r="G979" s="140">
        <v>266</v>
      </c>
      <c r="H979" s="140">
        <v>0</v>
      </c>
      <c r="I979" s="140">
        <v>0</v>
      </c>
      <c r="J979" s="140">
        <v>3159983</v>
      </c>
      <c r="K979" s="139" t="s">
        <v>4347</v>
      </c>
      <c r="L979" s="134">
        <v>1277</v>
      </c>
      <c r="M979" s="141">
        <v>4.0427947393647905E-4</v>
      </c>
    </row>
    <row r="980" spans="1:13" hidden="1" x14ac:dyDescent="0.25">
      <c r="A980" s="138" t="s">
        <v>6553</v>
      </c>
      <c r="B980" s="139" t="s">
        <v>2534</v>
      </c>
      <c r="C980" s="139" t="s">
        <v>99</v>
      </c>
      <c r="D980" s="139" t="s">
        <v>100</v>
      </c>
      <c r="E980" s="144">
        <v>304802</v>
      </c>
      <c r="F980" s="140">
        <v>3129242</v>
      </c>
      <c r="G980" s="140">
        <v>263</v>
      </c>
      <c r="H980" s="140">
        <v>0</v>
      </c>
      <c r="I980" s="140">
        <v>0</v>
      </c>
      <c r="J980" s="140">
        <v>3129505</v>
      </c>
      <c r="K980" s="139" t="s">
        <v>4348</v>
      </c>
      <c r="L980" s="134">
        <v>-13759</v>
      </c>
      <c r="M980" s="141">
        <v>-4.3772969753733699E-3</v>
      </c>
    </row>
    <row r="981" spans="1:13" hidden="1" x14ac:dyDescent="0.25">
      <c r="A981" s="138" t="s">
        <v>6554</v>
      </c>
      <c r="B981" s="139" t="s">
        <v>2534</v>
      </c>
      <c r="C981" s="139" t="s">
        <v>99</v>
      </c>
      <c r="D981" s="139" t="s">
        <v>100</v>
      </c>
      <c r="E981" s="144">
        <v>398875</v>
      </c>
      <c r="F981" s="140">
        <v>1942245</v>
      </c>
      <c r="G981" s="140">
        <v>163</v>
      </c>
      <c r="H981" s="140">
        <v>0</v>
      </c>
      <c r="I981" s="140">
        <v>0</v>
      </c>
      <c r="J981" s="140">
        <v>1942408</v>
      </c>
      <c r="K981" s="139" t="s">
        <v>4349</v>
      </c>
      <c r="L981" s="134">
        <v>-24353</v>
      </c>
      <c r="M981" s="141">
        <v>-1.2382287425874319E-2</v>
      </c>
    </row>
    <row r="982" spans="1:13" x14ac:dyDescent="0.25">
      <c r="A982" s="138" t="s">
        <v>6462</v>
      </c>
      <c r="B982" s="139" t="s">
        <v>2534</v>
      </c>
      <c r="C982" s="139" t="s">
        <v>19</v>
      </c>
      <c r="D982" s="139" t="s">
        <v>20</v>
      </c>
      <c r="E982" s="144">
        <v>3580569</v>
      </c>
      <c r="F982" s="140">
        <v>36959529</v>
      </c>
      <c r="G982" s="140">
        <v>46413</v>
      </c>
      <c r="H982" s="140">
        <v>0</v>
      </c>
      <c r="I982" s="140">
        <v>0</v>
      </c>
      <c r="J982" s="140">
        <v>37005942</v>
      </c>
      <c r="K982" s="139" t="s">
        <v>7111</v>
      </c>
      <c r="L982" s="134">
        <v>-458799</v>
      </c>
      <c r="M982" s="141">
        <v>-1.2246154324141731E-2</v>
      </c>
    </row>
    <row r="983" spans="1:13" hidden="1" x14ac:dyDescent="0.25">
      <c r="A983" s="138" t="s">
        <v>6612</v>
      </c>
      <c r="B983" s="139" t="s">
        <v>2683</v>
      </c>
      <c r="C983" s="139" t="s">
        <v>47</v>
      </c>
      <c r="D983" s="139" t="s">
        <v>48</v>
      </c>
      <c r="E983" s="144">
        <v>81073</v>
      </c>
      <c r="F983" s="140">
        <v>1011371</v>
      </c>
      <c r="G983" s="140">
        <v>85</v>
      </c>
      <c r="H983" s="140">
        <v>0</v>
      </c>
      <c r="I983" s="140">
        <v>0</v>
      </c>
      <c r="J983" s="140">
        <v>1011456</v>
      </c>
      <c r="K983" s="139" t="s">
        <v>4379</v>
      </c>
      <c r="L983" s="134">
        <v>36204</v>
      </c>
      <c r="M983" s="141">
        <v>3.712271289882E-2</v>
      </c>
    </row>
    <row r="984" spans="1:13" hidden="1" x14ac:dyDescent="0.25">
      <c r="A984" s="138" t="s">
        <v>6614</v>
      </c>
      <c r="B984" s="139" t="s">
        <v>2683</v>
      </c>
      <c r="C984" s="139" t="s">
        <v>47</v>
      </c>
      <c r="D984" s="139" t="s">
        <v>48</v>
      </c>
      <c r="E984" s="144">
        <v>47408</v>
      </c>
      <c r="F984" s="140">
        <v>691452</v>
      </c>
      <c r="G984" s="140">
        <v>58</v>
      </c>
      <c r="H984" s="140">
        <v>0</v>
      </c>
      <c r="I984" s="140">
        <v>0</v>
      </c>
      <c r="J984" s="140">
        <v>691510</v>
      </c>
      <c r="K984" s="139" t="s">
        <v>4380</v>
      </c>
      <c r="L984" s="134">
        <v>-21532</v>
      </c>
      <c r="M984" s="141">
        <v>-3.0197379677494453E-2</v>
      </c>
    </row>
    <row r="985" spans="1:13" hidden="1" x14ac:dyDescent="0.25">
      <c r="A985" s="138" t="s">
        <v>6616</v>
      </c>
      <c r="B985" s="139" t="s">
        <v>2683</v>
      </c>
      <c r="C985" s="139" t="s">
        <v>47</v>
      </c>
      <c r="D985" s="139" t="s">
        <v>48</v>
      </c>
      <c r="E985" s="144">
        <v>71591</v>
      </c>
      <c r="F985" s="140">
        <v>1732515</v>
      </c>
      <c r="G985" s="140">
        <v>146</v>
      </c>
      <c r="H985" s="140">
        <v>0</v>
      </c>
      <c r="I985" s="140">
        <v>0</v>
      </c>
      <c r="J985" s="140">
        <v>1732661</v>
      </c>
      <c r="K985" s="139" t="s">
        <v>4381</v>
      </c>
      <c r="L985" s="134">
        <v>-1117</v>
      </c>
      <c r="M985" s="141">
        <v>-6.4425780001822611E-4</v>
      </c>
    </row>
    <row r="986" spans="1:13" hidden="1" x14ac:dyDescent="0.25">
      <c r="A986" s="138" t="s">
        <v>6618</v>
      </c>
      <c r="B986" s="139" t="s">
        <v>2683</v>
      </c>
      <c r="C986" s="139" t="s">
        <v>27</v>
      </c>
      <c r="D986" s="139" t="s">
        <v>28</v>
      </c>
      <c r="E986" s="144">
        <v>179207</v>
      </c>
      <c r="F986" s="140">
        <v>4680688</v>
      </c>
      <c r="G986" s="140">
        <v>394</v>
      </c>
      <c r="H986" s="140">
        <v>0</v>
      </c>
      <c r="I986" s="140">
        <v>0</v>
      </c>
      <c r="J986" s="140">
        <v>4681082</v>
      </c>
      <c r="K986" s="139" t="s">
        <v>4382</v>
      </c>
      <c r="L986" s="134">
        <v>-63327</v>
      </c>
      <c r="M986" s="141">
        <v>-1.3347710958309033E-2</v>
      </c>
    </row>
    <row r="987" spans="1:13" hidden="1" x14ac:dyDescent="0.25">
      <c r="A987" s="138" t="s">
        <v>6620</v>
      </c>
      <c r="B987" s="139" t="s">
        <v>2683</v>
      </c>
      <c r="C987" s="139" t="s">
        <v>27</v>
      </c>
      <c r="D987" s="139" t="s">
        <v>28</v>
      </c>
      <c r="E987" s="144">
        <v>81699</v>
      </c>
      <c r="F987" s="140">
        <v>873477</v>
      </c>
      <c r="G987" s="140">
        <v>73</v>
      </c>
      <c r="H987" s="140">
        <v>0</v>
      </c>
      <c r="I987" s="140">
        <v>0</v>
      </c>
      <c r="J987" s="140">
        <v>873550</v>
      </c>
      <c r="K987" s="139" t="s">
        <v>4383</v>
      </c>
      <c r="L987" s="134">
        <v>8976</v>
      </c>
      <c r="M987" s="141">
        <v>1.0381991593547805E-2</v>
      </c>
    </row>
    <row r="988" spans="1:13" hidden="1" x14ac:dyDescent="0.25">
      <c r="A988" s="138" t="s">
        <v>6622</v>
      </c>
      <c r="B988" s="139" t="s">
        <v>2683</v>
      </c>
      <c r="C988" s="139" t="s">
        <v>47</v>
      </c>
      <c r="D988" s="139" t="s">
        <v>48</v>
      </c>
      <c r="E988" s="144">
        <v>41475</v>
      </c>
      <c r="F988" s="140">
        <v>1237191</v>
      </c>
      <c r="G988" s="140">
        <v>104</v>
      </c>
      <c r="H988" s="140">
        <v>0</v>
      </c>
      <c r="I988" s="140">
        <v>0</v>
      </c>
      <c r="J988" s="140">
        <v>1237295</v>
      </c>
      <c r="K988" s="139" t="s">
        <v>4384</v>
      </c>
      <c r="L988" s="134">
        <v>59624</v>
      </c>
      <c r="M988" s="141">
        <v>5.0628740964157225E-2</v>
      </c>
    </row>
    <row r="989" spans="1:13" x14ac:dyDescent="0.25">
      <c r="A989" s="138" t="s">
        <v>6611</v>
      </c>
      <c r="B989" s="139" t="s">
        <v>2683</v>
      </c>
      <c r="C989" s="139" t="s">
        <v>19</v>
      </c>
      <c r="D989" s="139" t="s">
        <v>20</v>
      </c>
      <c r="E989" s="144">
        <v>553845</v>
      </c>
      <c r="F989" s="140">
        <v>4978015</v>
      </c>
      <c r="G989" s="140">
        <v>25800</v>
      </c>
      <c r="H989" s="140">
        <v>0</v>
      </c>
      <c r="I989" s="140">
        <v>0</v>
      </c>
      <c r="J989" s="140">
        <v>5003815</v>
      </c>
      <c r="K989" s="139" t="s">
        <v>7112</v>
      </c>
      <c r="L989" s="134">
        <v>29230</v>
      </c>
      <c r="M989" s="141">
        <v>5.8758670321242875E-3</v>
      </c>
    </row>
    <row r="990" spans="1:13" hidden="1" x14ac:dyDescent="0.25">
      <c r="A990" s="138" t="s">
        <v>6625</v>
      </c>
      <c r="B990" s="139" t="s">
        <v>2697</v>
      </c>
      <c r="C990" s="139" t="s">
        <v>47</v>
      </c>
      <c r="D990" s="139" t="s">
        <v>48</v>
      </c>
      <c r="E990" s="144">
        <v>30604</v>
      </c>
      <c r="F990" s="140">
        <v>182197</v>
      </c>
      <c r="G990" s="140">
        <v>15</v>
      </c>
      <c r="H990" s="140">
        <v>0</v>
      </c>
      <c r="I990" s="140">
        <v>0</v>
      </c>
      <c r="J990" s="140">
        <v>182212</v>
      </c>
      <c r="K990" s="139" t="s">
        <v>4386</v>
      </c>
      <c r="L990" s="134">
        <v>2631</v>
      </c>
      <c r="M990" s="141">
        <v>1.465077040444145E-2</v>
      </c>
    </row>
    <row r="991" spans="1:13" hidden="1" x14ac:dyDescent="0.25">
      <c r="A991" s="138" t="s">
        <v>5649</v>
      </c>
      <c r="B991" s="139" t="s">
        <v>2697</v>
      </c>
      <c r="C991" s="139" t="s">
        <v>27</v>
      </c>
      <c r="D991" s="139" t="s">
        <v>28</v>
      </c>
      <c r="E991" s="144">
        <v>27335</v>
      </c>
      <c r="F991" s="140">
        <v>578340</v>
      </c>
      <c r="G991" s="140">
        <v>49</v>
      </c>
      <c r="H991" s="140">
        <v>0</v>
      </c>
      <c r="I991" s="140">
        <v>0</v>
      </c>
      <c r="J991" s="140">
        <v>578389</v>
      </c>
      <c r="K991" s="139" t="s">
        <v>4387</v>
      </c>
      <c r="L991" s="134">
        <v>5324</v>
      </c>
      <c r="M991" s="141">
        <v>9.2903946323715462E-3</v>
      </c>
    </row>
    <row r="992" spans="1:13" hidden="1" x14ac:dyDescent="0.25">
      <c r="A992" s="138" t="s">
        <v>6628</v>
      </c>
      <c r="B992" s="139" t="s">
        <v>2697</v>
      </c>
      <c r="C992" s="139" t="s">
        <v>27</v>
      </c>
      <c r="D992" s="139" t="s">
        <v>28</v>
      </c>
      <c r="E992" s="144">
        <v>132609</v>
      </c>
      <c r="F992" s="140">
        <v>843891</v>
      </c>
      <c r="G992" s="140">
        <v>71</v>
      </c>
      <c r="H992" s="140">
        <v>0</v>
      </c>
      <c r="I992" s="140">
        <v>0</v>
      </c>
      <c r="J992" s="140">
        <v>843962</v>
      </c>
      <c r="K992" s="139" t="s">
        <v>4388</v>
      </c>
      <c r="L992" s="134">
        <v>-59517</v>
      </c>
      <c r="M992" s="141">
        <v>-6.5875355154906751E-2</v>
      </c>
    </row>
    <row r="993" spans="1:13" hidden="1" x14ac:dyDescent="0.25">
      <c r="A993" s="138" t="s">
        <v>6001</v>
      </c>
      <c r="B993" s="139" t="s">
        <v>2697</v>
      </c>
      <c r="C993" s="139" t="s">
        <v>27</v>
      </c>
      <c r="D993" s="139" t="s">
        <v>28</v>
      </c>
      <c r="E993" s="144">
        <v>133803</v>
      </c>
      <c r="F993" s="140">
        <v>949034</v>
      </c>
      <c r="G993" s="140">
        <v>80</v>
      </c>
      <c r="H993" s="140">
        <v>0</v>
      </c>
      <c r="I993" s="140">
        <v>0</v>
      </c>
      <c r="J993" s="140">
        <v>949114</v>
      </c>
      <c r="K993" s="139" t="s">
        <v>4389</v>
      </c>
      <c r="L993" s="134">
        <v>8331</v>
      </c>
      <c r="M993" s="141">
        <v>8.8553896063172915E-3</v>
      </c>
    </row>
    <row r="994" spans="1:13" hidden="1" x14ac:dyDescent="0.25">
      <c r="A994" s="138" t="s">
        <v>4806</v>
      </c>
      <c r="B994" s="139" t="s">
        <v>2697</v>
      </c>
      <c r="C994" s="139" t="s">
        <v>27</v>
      </c>
      <c r="D994" s="139" t="s">
        <v>28</v>
      </c>
      <c r="E994" s="144">
        <v>38228</v>
      </c>
      <c r="F994" s="140">
        <v>257337</v>
      </c>
      <c r="G994" s="140">
        <v>22</v>
      </c>
      <c r="H994" s="140">
        <v>0</v>
      </c>
      <c r="I994" s="140">
        <v>0</v>
      </c>
      <c r="J994" s="140">
        <v>257359</v>
      </c>
      <c r="K994" s="139" t="s">
        <v>4390</v>
      </c>
      <c r="L994" s="134">
        <v>-4491</v>
      </c>
      <c r="M994" s="141">
        <v>-1.7151040672140537E-2</v>
      </c>
    </row>
    <row r="995" spans="1:13" hidden="1" x14ac:dyDescent="0.25">
      <c r="A995" s="138" t="s">
        <v>6064</v>
      </c>
      <c r="B995" s="139" t="s">
        <v>2697</v>
      </c>
      <c r="C995" s="139" t="s">
        <v>27</v>
      </c>
      <c r="D995" s="139" t="s">
        <v>28</v>
      </c>
      <c r="E995" s="144">
        <v>64579</v>
      </c>
      <c r="F995" s="140">
        <v>739181</v>
      </c>
      <c r="G995" s="140">
        <v>62</v>
      </c>
      <c r="H995" s="140">
        <v>0</v>
      </c>
      <c r="I995" s="140">
        <v>0</v>
      </c>
      <c r="J995" s="140">
        <v>739243</v>
      </c>
      <c r="K995" s="139" t="s">
        <v>4391</v>
      </c>
      <c r="L995" s="134">
        <v>-24442</v>
      </c>
      <c r="M995" s="141">
        <v>-3.2005342516875417E-2</v>
      </c>
    </row>
    <row r="996" spans="1:13" hidden="1" x14ac:dyDescent="0.25">
      <c r="A996" s="138" t="s">
        <v>4732</v>
      </c>
      <c r="B996" s="139" t="s">
        <v>2697</v>
      </c>
      <c r="C996" s="139" t="s">
        <v>27</v>
      </c>
      <c r="D996" s="139" t="s">
        <v>28</v>
      </c>
      <c r="E996" s="144">
        <v>40512</v>
      </c>
      <c r="F996" s="140">
        <v>200764</v>
      </c>
      <c r="G996" s="140">
        <v>17</v>
      </c>
      <c r="H996" s="140">
        <v>0</v>
      </c>
      <c r="I996" s="140">
        <v>0</v>
      </c>
      <c r="J996" s="140">
        <v>200781</v>
      </c>
      <c r="K996" s="139" t="s">
        <v>7113</v>
      </c>
      <c r="L996" s="134">
        <v>4658</v>
      </c>
      <c r="M996" s="141">
        <v>2.3750401533731383E-2</v>
      </c>
    </row>
    <row r="997" spans="1:13" hidden="1" x14ac:dyDescent="0.25">
      <c r="A997" s="138" t="s">
        <v>6633</v>
      </c>
      <c r="B997" s="139" t="s">
        <v>2697</v>
      </c>
      <c r="C997" s="139" t="s">
        <v>27</v>
      </c>
      <c r="D997" s="139" t="s">
        <v>28</v>
      </c>
      <c r="E997" s="144">
        <v>71548</v>
      </c>
      <c r="F997" s="140">
        <v>465873</v>
      </c>
      <c r="G997" s="140">
        <v>39</v>
      </c>
      <c r="H997" s="140">
        <v>0</v>
      </c>
      <c r="I997" s="140">
        <v>0</v>
      </c>
      <c r="J997" s="140">
        <v>465912</v>
      </c>
      <c r="K997" s="139" t="s">
        <v>4392</v>
      </c>
      <c r="L997" s="134">
        <v>6898</v>
      </c>
      <c r="M997" s="141">
        <v>1.5027864073862671E-2</v>
      </c>
    </row>
    <row r="998" spans="1:13" hidden="1" x14ac:dyDescent="0.25">
      <c r="A998" s="138" t="s">
        <v>6634</v>
      </c>
      <c r="B998" s="139" t="s">
        <v>2697</v>
      </c>
      <c r="C998" s="139" t="s">
        <v>27</v>
      </c>
      <c r="D998" s="139" t="s">
        <v>28</v>
      </c>
      <c r="E998" s="144">
        <v>37867</v>
      </c>
      <c r="F998" s="140">
        <v>605831</v>
      </c>
      <c r="G998" s="140">
        <v>51</v>
      </c>
      <c r="H998" s="140">
        <v>0</v>
      </c>
      <c r="I998" s="140">
        <v>0</v>
      </c>
      <c r="J998" s="140">
        <v>605882</v>
      </c>
      <c r="K998" s="139" t="s">
        <v>4393</v>
      </c>
      <c r="L998" s="134">
        <v>-10339</v>
      </c>
      <c r="M998" s="141">
        <v>-1.6778071503567714E-2</v>
      </c>
    </row>
    <row r="999" spans="1:13" hidden="1" x14ac:dyDescent="0.25">
      <c r="A999" s="138" t="s">
        <v>6636</v>
      </c>
      <c r="B999" s="139" t="s">
        <v>2697</v>
      </c>
      <c r="C999" s="139" t="s">
        <v>47</v>
      </c>
      <c r="D999" s="139" t="s">
        <v>48</v>
      </c>
      <c r="E999" s="144">
        <v>48848</v>
      </c>
      <c r="F999" s="140">
        <v>229980</v>
      </c>
      <c r="G999" s="140">
        <v>19</v>
      </c>
      <c r="H999" s="140">
        <v>0</v>
      </c>
      <c r="I999" s="140">
        <v>0</v>
      </c>
      <c r="J999" s="140">
        <v>229999</v>
      </c>
      <c r="K999" s="139" t="s">
        <v>4394</v>
      </c>
      <c r="L999" s="134">
        <v>-7174</v>
      </c>
      <c r="M999" s="141">
        <v>-3.0247962457783981E-2</v>
      </c>
    </row>
    <row r="1000" spans="1:13" hidden="1" x14ac:dyDescent="0.25">
      <c r="A1000" s="138" t="s">
        <v>6638</v>
      </c>
      <c r="B1000" s="139" t="s">
        <v>2697</v>
      </c>
      <c r="C1000" s="139" t="s">
        <v>27</v>
      </c>
      <c r="D1000" s="139" t="s">
        <v>28</v>
      </c>
      <c r="E1000" s="144">
        <v>40816</v>
      </c>
      <c r="F1000" s="140">
        <v>291813</v>
      </c>
      <c r="G1000" s="140">
        <v>25</v>
      </c>
      <c r="H1000" s="140">
        <v>0</v>
      </c>
      <c r="I1000" s="140">
        <v>0</v>
      </c>
      <c r="J1000" s="140">
        <v>291838</v>
      </c>
      <c r="K1000" s="139" t="s">
        <v>4395</v>
      </c>
      <c r="L1000" s="134">
        <v>12972</v>
      </c>
      <c r="M1000" s="141">
        <v>4.6516965137377811E-2</v>
      </c>
    </row>
    <row r="1001" spans="1:13" hidden="1" x14ac:dyDescent="0.25">
      <c r="A1001" s="138" t="s">
        <v>6640</v>
      </c>
      <c r="B1001" s="139" t="s">
        <v>2697</v>
      </c>
      <c r="C1001" s="139" t="s">
        <v>99</v>
      </c>
      <c r="D1001" s="139" t="s">
        <v>100</v>
      </c>
      <c r="E1001" s="144">
        <v>279570</v>
      </c>
      <c r="F1001" s="140">
        <v>1625324</v>
      </c>
      <c r="G1001" s="140">
        <v>137</v>
      </c>
      <c r="H1001" s="140">
        <v>0</v>
      </c>
      <c r="I1001" s="140">
        <v>0</v>
      </c>
      <c r="J1001" s="140">
        <v>1625461</v>
      </c>
      <c r="K1001" s="139" t="s">
        <v>4396</v>
      </c>
      <c r="L1001" s="134">
        <v>13584</v>
      </c>
      <c r="M1001" s="141">
        <v>8.4274420442750908E-3</v>
      </c>
    </row>
    <row r="1002" spans="1:13" hidden="1" x14ac:dyDescent="0.25">
      <c r="A1002" s="138" t="s">
        <v>6642</v>
      </c>
      <c r="B1002" s="139" t="s">
        <v>2697</v>
      </c>
      <c r="C1002" s="139" t="s">
        <v>99</v>
      </c>
      <c r="D1002" s="139" t="s">
        <v>100</v>
      </c>
      <c r="E1002" s="144">
        <v>436278</v>
      </c>
      <c r="F1002" s="140">
        <v>2444194</v>
      </c>
      <c r="G1002" s="140">
        <v>206</v>
      </c>
      <c r="H1002" s="140">
        <v>0</v>
      </c>
      <c r="I1002" s="140">
        <v>0</v>
      </c>
      <c r="J1002" s="140">
        <v>2444400</v>
      </c>
      <c r="K1002" s="139" t="s">
        <v>4397</v>
      </c>
      <c r="L1002" s="134">
        <v>11006</v>
      </c>
      <c r="M1002" s="141">
        <v>4.5229009358944746E-3</v>
      </c>
    </row>
    <row r="1003" spans="1:13" hidden="1" x14ac:dyDescent="0.25">
      <c r="A1003" s="138" t="s">
        <v>6644</v>
      </c>
      <c r="B1003" s="139" t="s">
        <v>2697</v>
      </c>
      <c r="C1003" s="139" t="s">
        <v>99</v>
      </c>
      <c r="D1003" s="139" t="s">
        <v>100</v>
      </c>
      <c r="E1003" s="144">
        <v>285169</v>
      </c>
      <c r="F1003" s="140">
        <v>2031354</v>
      </c>
      <c r="G1003" s="140">
        <v>171</v>
      </c>
      <c r="H1003" s="140">
        <v>0</v>
      </c>
      <c r="I1003" s="140">
        <v>0</v>
      </c>
      <c r="J1003" s="140">
        <v>2031525</v>
      </c>
      <c r="K1003" s="139" t="s">
        <v>4398</v>
      </c>
      <c r="L1003" s="134">
        <v>-99322</v>
      </c>
      <c r="M1003" s="141">
        <v>-4.6611511760346939E-2</v>
      </c>
    </row>
    <row r="1004" spans="1:13" hidden="1" x14ac:dyDescent="0.25">
      <c r="A1004" s="138" t="s">
        <v>6646</v>
      </c>
      <c r="B1004" s="139" t="s">
        <v>2697</v>
      </c>
      <c r="C1004" s="139" t="s">
        <v>99</v>
      </c>
      <c r="D1004" s="139" t="s">
        <v>100</v>
      </c>
      <c r="E1004" s="144">
        <v>289951</v>
      </c>
      <c r="F1004" s="140">
        <v>1596251</v>
      </c>
      <c r="G1004" s="140">
        <v>134</v>
      </c>
      <c r="H1004" s="140">
        <v>0</v>
      </c>
      <c r="I1004" s="140">
        <v>0</v>
      </c>
      <c r="J1004" s="140">
        <v>1596385</v>
      </c>
      <c r="K1004" s="139" t="s">
        <v>4399</v>
      </c>
      <c r="L1004" s="134">
        <v>108435</v>
      </c>
      <c r="M1004" s="141">
        <v>7.2875432642225887E-2</v>
      </c>
    </row>
    <row r="1005" spans="1:13" hidden="1" x14ac:dyDescent="0.25">
      <c r="A1005" s="138" t="s">
        <v>6648</v>
      </c>
      <c r="B1005" s="139" t="s">
        <v>2697</v>
      </c>
      <c r="C1005" s="139" t="s">
        <v>99</v>
      </c>
      <c r="D1005" s="139" t="s">
        <v>100</v>
      </c>
      <c r="E1005" s="144">
        <v>250634</v>
      </c>
      <c r="F1005" s="140">
        <v>1330481</v>
      </c>
      <c r="G1005" s="140">
        <v>112</v>
      </c>
      <c r="H1005" s="140">
        <v>0</v>
      </c>
      <c r="I1005" s="140">
        <v>0</v>
      </c>
      <c r="J1005" s="140">
        <v>1330593</v>
      </c>
      <c r="K1005" s="139" t="s">
        <v>4400</v>
      </c>
      <c r="L1005" s="134">
        <v>2811</v>
      </c>
      <c r="M1005" s="141">
        <v>2.1170643976194886E-3</v>
      </c>
    </row>
    <row r="1006" spans="1:13" hidden="1" x14ac:dyDescent="0.25">
      <c r="A1006" s="138" t="s">
        <v>6650</v>
      </c>
      <c r="B1006" s="139" t="s">
        <v>2697</v>
      </c>
      <c r="C1006" s="139" t="s">
        <v>99</v>
      </c>
      <c r="D1006" s="139" t="s">
        <v>100</v>
      </c>
      <c r="E1006" s="144">
        <v>227257</v>
      </c>
      <c r="F1006" s="140">
        <v>1400555</v>
      </c>
      <c r="G1006" s="140">
        <v>118</v>
      </c>
      <c r="H1006" s="140">
        <v>0</v>
      </c>
      <c r="I1006" s="140">
        <v>0</v>
      </c>
      <c r="J1006" s="140">
        <v>1400673</v>
      </c>
      <c r="K1006" s="139" t="s">
        <v>4401</v>
      </c>
      <c r="L1006" s="134">
        <v>7194</v>
      </c>
      <c r="M1006" s="141">
        <v>5.1626181664739838E-3</v>
      </c>
    </row>
    <row r="1007" spans="1:13" x14ac:dyDescent="0.25">
      <c r="A1007" s="138" t="s">
        <v>6624</v>
      </c>
      <c r="B1007" s="139" t="s">
        <v>2697</v>
      </c>
      <c r="C1007" s="139" t="s">
        <v>19</v>
      </c>
      <c r="D1007" s="139" t="s">
        <v>20</v>
      </c>
      <c r="E1007" s="144">
        <v>2459894</v>
      </c>
      <c r="F1007" s="140">
        <v>18491177</v>
      </c>
      <c r="G1007" s="140">
        <v>13516</v>
      </c>
      <c r="H1007" s="140">
        <v>0</v>
      </c>
      <c r="I1007" s="140">
        <v>0</v>
      </c>
      <c r="J1007" s="140">
        <v>18504693</v>
      </c>
      <c r="K1007" s="139" t="s">
        <v>7114</v>
      </c>
      <c r="L1007" s="134">
        <v>-366403</v>
      </c>
      <c r="M1007" s="141">
        <v>-1.9416095387358528E-2</v>
      </c>
    </row>
    <row r="1008" spans="1:13" hidden="1" x14ac:dyDescent="0.25">
      <c r="A1008" s="138" t="s">
        <v>6653</v>
      </c>
      <c r="B1008" s="139" t="s">
        <v>2733</v>
      </c>
      <c r="C1008" s="139" t="s">
        <v>27</v>
      </c>
      <c r="D1008" s="139" t="s">
        <v>28</v>
      </c>
      <c r="E1008" s="144">
        <v>73569</v>
      </c>
      <c r="F1008" s="140">
        <v>433200</v>
      </c>
      <c r="G1008" s="140">
        <v>36</v>
      </c>
      <c r="H1008" s="140">
        <v>0</v>
      </c>
      <c r="I1008" s="140">
        <v>0</v>
      </c>
      <c r="J1008" s="140">
        <v>433236</v>
      </c>
      <c r="K1008" s="139" t="s">
        <v>4403</v>
      </c>
      <c r="L1008" s="134">
        <v>-282</v>
      </c>
      <c r="M1008" s="141">
        <v>-6.5049202109254982E-4</v>
      </c>
    </row>
    <row r="1009" spans="1:13" hidden="1" x14ac:dyDescent="0.25">
      <c r="A1009" s="138" t="s">
        <v>6655</v>
      </c>
      <c r="B1009" s="139" t="s">
        <v>2733</v>
      </c>
      <c r="C1009" s="139" t="s">
        <v>27</v>
      </c>
      <c r="D1009" s="139" t="s">
        <v>28</v>
      </c>
      <c r="E1009" s="144">
        <v>171544</v>
      </c>
      <c r="F1009" s="140">
        <v>878023</v>
      </c>
      <c r="G1009" s="140">
        <v>74</v>
      </c>
      <c r="H1009" s="140">
        <v>0</v>
      </c>
      <c r="I1009" s="140">
        <v>0</v>
      </c>
      <c r="J1009" s="140">
        <v>878097</v>
      </c>
      <c r="K1009" s="139" t="s">
        <v>4404</v>
      </c>
      <c r="L1009" s="134">
        <v>55786</v>
      </c>
      <c r="M1009" s="141">
        <v>6.7840512895972455E-2</v>
      </c>
    </row>
    <row r="1010" spans="1:13" x14ac:dyDescent="0.25">
      <c r="A1010" s="138" t="s">
        <v>6652</v>
      </c>
      <c r="B1010" s="139" t="s">
        <v>2733</v>
      </c>
      <c r="C1010" s="139" t="s">
        <v>19</v>
      </c>
      <c r="D1010" s="139" t="s">
        <v>20</v>
      </c>
      <c r="E1010" s="144">
        <v>566464</v>
      </c>
      <c r="F1010" s="140">
        <v>5154366</v>
      </c>
      <c r="G1010" s="140">
        <v>5496</v>
      </c>
      <c r="H1010" s="140">
        <v>0</v>
      </c>
      <c r="I1010" s="140">
        <v>0</v>
      </c>
      <c r="J1010" s="140">
        <v>5159862</v>
      </c>
      <c r="K1010" s="139" t="s">
        <v>7115</v>
      </c>
      <c r="L1010" s="134">
        <v>-30204</v>
      </c>
      <c r="M1010" s="141">
        <v>-5.8195791729816152E-3</v>
      </c>
    </row>
    <row r="1011" spans="1:13" hidden="1" x14ac:dyDescent="0.25">
      <c r="A1011" s="138" t="s">
        <v>5270</v>
      </c>
      <c r="B1011" s="139" t="s">
        <v>2743</v>
      </c>
      <c r="C1011" s="139" t="s">
        <v>27</v>
      </c>
      <c r="D1011" s="139" t="s">
        <v>28</v>
      </c>
      <c r="E1011" s="144">
        <v>26666</v>
      </c>
      <c r="F1011" s="140">
        <v>184256</v>
      </c>
      <c r="G1011" s="140">
        <v>15</v>
      </c>
      <c r="H1011" s="140">
        <v>0</v>
      </c>
      <c r="I1011" s="140">
        <v>0</v>
      </c>
      <c r="J1011" s="140">
        <v>184271</v>
      </c>
      <c r="K1011" s="139" t="s">
        <v>4406</v>
      </c>
      <c r="L1011" s="134">
        <v>7060</v>
      </c>
      <c r="M1011" s="141">
        <v>3.9839513348494171E-2</v>
      </c>
    </row>
    <row r="1012" spans="1:13" hidden="1" x14ac:dyDescent="0.25">
      <c r="A1012" s="138" t="s">
        <v>6659</v>
      </c>
      <c r="B1012" s="139" t="s">
        <v>2743</v>
      </c>
      <c r="C1012" s="139" t="s">
        <v>27</v>
      </c>
      <c r="D1012" s="139" t="s">
        <v>28</v>
      </c>
      <c r="E1012" s="144">
        <v>176588</v>
      </c>
      <c r="F1012" s="140">
        <v>1564268</v>
      </c>
      <c r="G1012" s="140">
        <v>132</v>
      </c>
      <c r="H1012" s="140">
        <v>0</v>
      </c>
      <c r="I1012" s="140">
        <v>0</v>
      </c>
      <c r="J1012" s="140">
        <v>1564400</v>
      </c>
      <c r="K1012" s="139" t="s">
        <v>4407</v>
      </c>
      <c r="L1012" s="134">
        <v>-90973</v>
      </c>
      <c r="M1012" s="141">
        <v>-5.4956194162886551E-2</v>
      </c>
    </row>
    <row r="1013" spans="1:13" hidden="1" x14ac:dyDescent="0.25">
      <c r="A1013" s="138" t="s">
        <v>6661</v>
      </c>
      <c r="B1013" s="139" t="s">
        <v>2743</v>
      </c>
      <c r="C1013" s="139" t="s">
        <v>27</v>
      </c>
      <c r="D1013" s="139" t="s">
        <v>28</v>
      </c>
      <c r="E1013" s="144">
        <v>149176</v>
      </c>
      <c r="F1013" s="140">
        <v>977721</v>
      </c>
      <c r="G1013" s="140">
        <v>82</v>
      </c>
      <c r="H1013" s="140">
        <v>0</v>
      </c>
      <c r="I1013" s="140">
        <v>0</v>
      </c>
      <c r="J1013" s="140">
        <v>977803</v>
      </c>
      <c r="K1013" s="139" t="s">
        <v>4408</v>
      </c>
      <c r="L1013" s="134">
        <v>15804</v>
      </c>
      <c r="M1013" s="141">
        <v>1.6428291505500524E-2</v>
      </c>
    </row>
    <row r="1014" spans="1:13" hidden="1" x14ac:dyDescent="0.25">
      <c r="A1014" s="138" t="s">
        <v>6352</v>
      </c>
      <c r="B1014" s="139" t="s">
        <v>2743</v>
      </c>
      <c r="C1014" s="139" t="s">
        <v>27</v>
      </c>
      <c r="D1014" s="139" t="s">
        <v>28</v>
      </c>
      <c r="E1014" s="144">
        <v>43898</v>
      </c>
      <c r="F1014" s="140">
        <v>345801</v>
      </c>
      <c r="G1014" s="140">
        <v>29</v>
      </c>
      <c r="H1014" s="140">
        <v>0</v>
      </c>
      <c r="I1014" s="140">
        <v>0</v>
      </c>
      <c r="J1014" s="140">
        <v>345830</v>
      </c>
      <c r="K1014" s="139" t="s">
        <v>4409</v>
      </c>
      <c r="L1014" s="134">
        <v>-41681</v>
      </c>
      <c r="M1014" s="141">
        <v>-0.10756081762840281</v>
      </c>
    </row>
    <row r="1015" spans="1:13" hidden="1" x14ac:dyDescent="0.25">
      <c r="A1015" s="138" t="s">
        <v>6664</v>
      </c>
      <c r="B1015" s="139" t="s">
        <v>2743</v>
      </c>
      <c r="C1015" s="139" t="s">
        <v>27</v>
      </c>
      <c r="D1015" s="139" t="s">
        <v>28</v>
      </c>
      <c r="E1015" s="144">
        <v>72639</v>
      </c>
      <c r="F1015" s="140">
        <v>263668</v>
      </c>
      <c r="G1015" s="140">
        <v>22</v>
      </c>
      <c r="H1015" s="140">
        <v>0</v>
      </c>
      <c r="I1015" s="140">
        <v>0</v>
      </c>
      <c r="J1015" s="140">
        <v>263690</v>
      </c>
      <c r="K1015" s="139" t="s">
        <v>4410</v>
      </c>
      <c r="L1015" s="134">
        <v>-16720</v>
      </c>
      <c r="M1015" s="141">
        <v>-5.9626974786919154E-2</v>
      </c>
    </row>
    <row r="1016" spans="1:13" hidden="1" x14ac:dyDescent="0.25">
      <c r="A1016" s="138" t="s">
        <v>6666</v>
      </c>
      <c r="B1016" s="139" t="s">
        <v>2743</v>
      </c>
      <c r="C1016" s="139" t="s">
        <v>47</v>
      </c>
      <c r="D1016" s="139" t="s">
        <v>48</v>
      </c>
      <c r="E1016" s="144">
        <v>56018</v>
      </c>
      <c r="F1016" s="140">
        <v>213680</v>
      </c>
      <c r="G1016" s="140">
        <v>18</v>
      </c>
      <c r="H1016" s="140">
        <v>0</v>
      </c>
      <c r="I1016" s="140">
        <v>0</v>
      </c>
      <c r="J1016" s="140">
        <v>213698</v>
      </c>
      <c r="K1016" s="139" t="s">
        <v>4411</v>
      </c>
      <c r="L1016" s="134">
        <v>-14013</v>
      </c>
      <c r="M1016" s="141">
        <v>-6.1538529100482631E-2</v>
      </c>
    </row>
    <row r="1017" spans="1:13" hidden="1" x14ac:dyDescent="0.25">
      <c r="A1017" s="138" t="s">
        <v>5903</v>
      </c>
      <c r="B1017" s="139" t="s">
        <v>2743</v>
      </c>
      <c r="C1017" s="139" t="s">
        <v>27</v>
      </c>
      <c r="D1017" s="139" t="s">
        <v>28</v>
      </c>
      <c r="E1017" s="144">
        <v>66975</v>
      </c>
      <c r="F1017" s="140">
        <v>509166</v>
      </c>
      <c r="G1017" s="140">
        <v>43</v>
      </c>
      <c r="H1017" s="140">
        <v>0</v>
      </c>
      <c r="I1017" s="140">
        <v>0</v>
      </c>
      <c r="J1017" s="140">
        <v>509209</v>
      </c>
      <c r="K1017" s="139" t="s">
        <v>4412</v>
      </c>
      <c r="L1017" s="134">
        <v>10813</v>
      </c>
      <c r="M1017" s="141">
        <v>2.1695599483141918E-2</v>
      </c>
    </row>
    <row r="1018" spans="1:13" hidden="1" x14ac:dyDescent="0.25">
      <c r="A1018" s="138" t="s">
        <v>6668</v>
      </c>
      <c r="B1018" s="139" t="s">
        <v>2743</v>
      </c>
      <c r="C1018" s="139" t="s">
        <v>27</v>
      </c>
      <c r="D1018" s="139" t="s">
        <v>28</v>
      </c>
      <c r="E1018" s="144">
        <v>66027</v>
      </c>
      <c r="F1018" s="140">
        <v>460140</v>
      </c>
      <c r="G1018" s="140">
        <v>39</v>
      </c>
      <c r="H1018" s="140">
        <v>0</v>
      </c>
      <c r="I1018" s="140">
        <v>0</v>
      </c>
      <c r="J1018" s="140">
        <v>460179</v>
      </c>
      <c r="K1018" s="139" t="s">
        <v>4413</v>
      </c>
      <c r="L1018" s="134">
        <v>3831</v>
      </c>
      <c r="M1018" s="141">
        <v>8.3949091482815753E-3</v>
      </c>
    </row>
    <row r="1019" spans="1:13" hidden="1" x14ac:dyDescent="0.25">
      <c r="A1019" s="138" t="s">
        <v>6670</v>
      </c>
      <c r="B1019" s="139" t="s">
        <v>2743</v>
      </c>
      <c r="C1019" s="139" t="s">
        <v>27</v>
      </c>
      <c r="D1019" s="139" t="s">
        <v>28</v>
      </c>
      <c r="E1019" s="144">
        <v>53014</v>
      </c>
      <c r="F1019" s="140">
        <v>354258</v>
      </c>
      <c r="G1019" s="140">
        <v>30</v>
      </c>
      <c r="H1019" s="140">
        <v>0</v>
      </c>
      <c r="I1019" s="140">
        <v>0</v>
      </c>
      <c r="J1019" s="140">
        <v>354288</v>
      </c>
      <c r="K1019" s="139" t="s">
        <v>4414</v>
      </c>
      <c r="L1019" s="134">
        <v>12122</v>
      </c>
      <c r="M1019" s="141">
        <v>3.5427248762296665E-2</v>
      </c>
    </row>
    <row r="1020" spans="1:13" hidden="1" x14ac:dyDescent="0.25">
      <c r="A1020" s="138" t="s">
        <v>6671</v>
      </c>
      <c r="B1020" s="139" t="s">
        <v>2743</v>
      </c>
      <c r="C1020" s="139" t="s">
        <v>27</v>
      </c>
      <c r="D1020" s="139" t="s">
        <v>28</v>
      </c>
      <c r="E1020" s="144">
        <v>185291</v>
      </c>
      <c r="F1020" s="140">
        <v>1390859</v>
      </c>
      <c r="G1020" s="140">
        <v>117</v>
      </c>
      <c r="H1020" s="140">
        <v>0</v>
      </c>
      <c r="I1020" s="140">
        <v>0</v>
      </c>
      <c r="J1020" s="140">
        <v>1390976</v>
      </c>
      <c r="K1020" s="139" t="s">
        <v>4415</v>
      </c>
      <c r="L1020" s="134">
        <v>66640</v>
      </c>
      <c r="M1020" s="141">
        <v>5.0319556366360201E-2</v>
      </c>
    </row>
    <row r="1021" spans="1:13" hidden="1" x14ac:dyDescent="0.25">
      <c r="A1021" s="138" t="s">
        <v>6673</v>
      </c>
      <c r="B1021" s="139" t="s">
        <v>2743</v>
      </c>
      <c r="C1021" s="139" t="s">
        <v>27</v>
      </c>
      <c r="D1021" s="139" t="s">
        <v>28</v>
      </c>
      <c r="E1021" s="144">
        <v>655770</v>
      </c>
      <c r="F1021" s="140">
        <v>6005276</v>
      </c>
      <c r="G1021" s="140">
        <v>505</v>
      </c>
      <c r="H1021" s="140">
        <v>0</v>
      </c>
      <c r="I1021" s="140">
        <v>0</v>
      </c>
      <c r="J1021" s="140">
        <v>6005781</v>
      </c>
      <c r="K1021" s="139" t="s">
        <v>4416</v>
      </c>
      <c r="L1021" s="134">
        <v>-93151</v>
      </c>
      <c r="M1021" s="141">
        <v>-1.5273329822336108E-2</v>
      </c>
    </row>
    <row r="1022" spans="1:13" hidden="1" x14ac:dyDescent="0.25">
      <c r="A1022" s="138" t="s">
        <v>6675</v>
      </c>
      <c r="B1022" s="139" t="s">
        <v>2743</v>
      </c>
      <c r="C1022" s="139" t="s">
        <v>27</v>
      </c>
      <c r="D1022" s="139" t="s">
        <v>28</v>
      </c>
      <c r="E1022" s="144">
        <v>29478</v>
      </c>
      <c r="F1022" s="140">
        <v>261463</v>
      </c>
      <c r="G1022" s="140">
        <v>22</v>
      </c>
      <c r="H1022" s="140">
        <v>0</v>
      </c>
      <c r="I1022" s="140">
        <v>0</v>
      </c>
      <c r="J1022" s="140">
        <v>261485</v>
      </c>
      <c r="K1022" s="139" t="s">
        <v>4417</v>
      </c>
      <c r="L1022" s="134">
        <v>19413</v>
      </c>
      <c r="M1022" s="141">
        <v>8.0195148550844378E-2</v>
      </c>
    </row>
    <row r="1023" spans="1:13" hidden="1" x14ac:dyDescent="0.25">
      <c r="A1023" s="138" t="s">
        <v>6677</v>
      </c>
      <c r="B1023" s="139" t="s">
        <v>2743</v>
      </c>
      <c r="C1023" s="139" t="s">
        <v>27</v>
      </c>
      <c r="D1023" s="139" t="s">
        <v>28</v>
      </c>
      <c r="E1023" s="144">
        <v>126118</v>
      </c>
      <c r="F1023" s="140">
        <v>748075</v>
      </c>
      <c r="G1023" s="140">
        <v>63</v>
      </c>
      <c r="H1023" s="140">
        <v>0</v>
      </c>
      <c r="I1023" s="140">
        <v>0</v>
      </c>
      <c r="J1023" s="140">
        <v>748138</v>
      </c>
      <c r="K1023" s="139" t="s">
        <v>4418</v>
      </c>
      <c r="L1023" s="134">
        <v>28737</v>
      </c>
      <c r="M1023" s="141">
        <v>3.9945732630341076E-2</v>
      </c>
    </row>
    <row r="1024" spans="1:13" hidden="1" x14ac:dyDescent="0.25">
      <c r="A1024" s="138" t="s">
        <v>6679</v>
      </c>
      <c r="B1024" s="139" t="s">
        <v>2743</v>
      </c>
      <c r="C1024" s="139" t="s">
        <v>27</v>
      </c>
      <c r="D1024" s="139" t="s">
        <v>28</v>
      </c>
      <c r="E1024" s="144">
        <v>678889</v>
      </c>
      <c r="F1024" s="140">
        <v>4637519</v>
      </c>
      <c r="G1024" s="140">
        <v>390</v>
      </c>
      <c r="H1024" s="140">
        <v>0</v>
      </c>
      <c r="I1024" s="140">
        <v>0</v>
      </c>
      <c r="J1024" s="140">
        <v>4637909</v>
      </c>
      <c r="K1024" s="139" t="s">
        <v>4419</v>
      </c>
      <c r="L1024" s="134">
        <v>78688</v>
      </c>
      <c r="M1024" s="141">
        <v>1.7259088778543527E-2</v>
      </c>
    </row>
    <row r="1025" spans="1:13" hidden="1" x14ac:dyDescent="0.25">
      <c r="A1025" s="138" t="s">
        <v>6681</v>
      </c>
      <c r="B1025" s="139" t="s">
        <v>2743</v>
      </c>
      <c r="C1025" s="139" t="s">
        <v>47</v>
      </c>
      <c r="D1025" s="139" t="s">
        <v>48</v>
      </c>
      <c r="E1025" s="144">
        <v>29302</v>
      </c>
      <c r="F1025" s="140">
        <v>213212</v>
      </c>
      <c r="G1025" s="140">
        <v>18</v>
      </c>
      <c r="H1025" s="140">
        <v>0</v>
      </c>
      <c r="I1025" s="140">
        <v>0</v>
      </c>
      <c r="J1025" s="140">
        <v>213230</v>
      </c>
      <c r="K1025" s="139" t="s">
        <v>4420</v>
      </c>
      <c r="L1025" s="134">
        <v>-4416</v>
      </c>
      <c r="M1025" s="141">
        <v>-2.0289828437003207E-2</v>
      </c>
    </row>
    <row r="1026" spans="1:13" hidden="1" x14ac:dyDescent="0.25">
      <c r="A1026" s="138" t="s">
        <v>6683</v>
      </c>
      <c r="B1026" s="139" t="s">
        <v>2743</v>
      </c>
      <c r="C1026" s="139" t="s">
        <v>99</v>
      </c>
      <c r="D1026" s="139" t="s">
        <v>100</v>
      </c>
      <c r="E1026" s="144">
        <v>244118</v>
      </c>
      <c r="F1026" s="140">
        <v>1058175</v>
      </c>
      <c r="G1026" s="140">
        <v>89</v>
      </c>
      <c r="H1026" s="140">
        <v>0</v>
      </c>
      <c r="I1026" s="140">
        <v>0</v>
      </c>
      <c r="J1026" s="140">
        <v>1058264</v>
      </c>
      <c r="K1026" s="139" t="s">
        <v>4421</v>
      </c>
      <c r="L1026" s="134">
        <v>23626</v>
      </c>
      <c r="M1026" s="141">
        <v>2.2835039888347421E-2</v>
      </c>
    </row>
    <row r="1027" spans="1:13" hidden="1" x14ac:dyDescent="0.25">
      <c r="A1027" s="138" t="s">
        <v>6685</v>
      </c>
      <c r="B1027" s="139" t="s">
        <v>2743</v>
      </c>
      <c r="C1027" s="139" t="s">
        <v>99</v>
      </c>
      <c r="D1027" s="139" t="s">
        <v>100</v>
      </c>
      <c r="E1027" s="144">
        <v>282299</v>
      </c>
      <c r="F1027" s="140">
        <v>1122077</v>
      </c>
      <c r="G1027" s="140">
        <v>94</v>
      </c>
      <c r="H1027" s="140">
        <v>0</v>
      </c>
      <c r="I1027" s="140">
        <v>0</v>
      </c>
      <c r="J1027" s="140">
        <v>1122171</v>
      </c>
      <c r="K1027" s="139" t="s">
        <v>4422</v>
      </c>
      <c r="L1027" s="134">
        <v>14349</v>
      </c>
      <c r="M1027" s="141">
        <v>1.2952441818270445E-2</v>
      </c>
    </row>
    <row r="1028" spans="1:13" x14ac:dyDescent="0.25">
      <c r="A1028" s="138" t="s">
        <v>6657</v>
      </c>
      <c r="B1028" s="139" t="s">
        <v>2743</v>
      </c>
      <c r="C1028" s="139" t="s">
        <v>19</v>
      </c>
      <c r="D1028" s="139" t="s">
        <v>20</v>
      </c>
      <c r="E1028" s="144">
        <v>3658033</v>
      </c>
      <c r="F1028" s="140">
        <v>24970909</v>
      </c>
      <c r="G1028" s="140">
        <v>6224</v>
      </c>
      <c r="H1028" s="140">
        <v>0</v>
      </c>
      <c r="I1028" s="140">
        <v>0</v>
      </c>
      <c r="J1028" s="140">
        <v>24977133</v>
      </c>
      <c r="K1028" s="139" t="s">
        <v>7116</v>
      </c>
      <c r="L1028" s="134">
        <v>-288133</v>
      </c>
      <c r="M1028" s="141">
        <v>-1.1404312940936382E-2</v>
      </c>
    </row>
    <row r="1029" spans="1:13" hidden="1" x14ac:dyDescent="0.25">
      <c r="A1029" s="138" t="s">
        <v>6688</v>
      </c>
      <c r="B1029" s="139" t="s">
        <v>2785</v>
      </c>
      <c r="C1029" s="139" t="s">
        <v>27</v>
      </c>
      <c r="D1029" s="139" t="s">
        <v>28</v>
      </c>
      <c r="E1029" s="144">
        <v>121721</v>
      </c>
      <c r="F1029" s="140">
        <v>818019</v>
      </c>
      <c r="G1029" s="140">
        <v>69</v>
      </c>
      <c r="H1029" s="140">
        <v>0</v>
      </c>
      <c r="I1029" s="140">
        <v>0</v>
      </c>
      <c r="J1029" s="140">
        <v>818088</v>
      </c>
      <c r="K1029" s="139" t="s">
        <v>4424</v>
      </c>
      <c r="L1029" s="134">
        <v>11989</v>
      </c>
      <c r="M1029" s="141">
        <v>1.4872863010622765E-2</v>
      </c>
    </row>
    <row r="1030" spans="1:13" hidden="1" x14ac:dyDescent="0.25">
      <c r="A1030" s="138" t="s">
        <v>6690</v>
      </c>
      <c r="B1030" s="139" t="s">
        <v>2785</v>
      </c>
      <c r="C1030" s="139" t="s">
        <v>47</v>
      </c>
      <c r="D1030" s="139" t="s">
        <v>48</v>
      </c>
      <c r="E1030" s="144">
        <v>98143</v>
      </c>
      <c r="F1030" s="140">
        <v>342859</v>
      </c>
      <c r="G1030" s="140">
        <v>29</v>
      </c>
      <c r="H1030" s="140">
        <v>0</v>
      </c>
      <c r="I1030" s="140">
        <v>0</v>
      </c>
      <c r="J1030" s="140">
        <v>342888</v>
      </c>
      <c r="K1030" s="139" t="s">
        <v>4425</v>
      </c>
      <c r="L1030" s="134">
        <v>19225</v>
      </c>
      <c r="M1030" s="141">
        <v>5.9398201215461764E-2</v>
      </c>
    </row>
    <row r="1031" spans="1:13" hidden="1" x14ac:dyDescent="0.25">
      <c r="A1031" s="138" t="s">
        <v>6692</v>
      </c>
      <c r="B1031" s="139" t="s">
        <v>2785</v>
      </c>
      <c r="C1031" s="139" t="s">
        <v>27</v>
      </c>
      <c r="D1031" s="139" t="s">
        <v>28</v>
      </c>
      <c r="E1031" s="144">
        <v>198645</v>
      </c>
      <c r="F1031" s="140">
        <v>1413861</v>
      </c>
      <c r="G1031" s="140">
        <v>119</v>
      </c>
      <c r="H1031" s="140">
        <v>0</v>
      </c>
      <c r="I1031" s="140">
        <v>0</v>
      </c>
      <c r="J1031" s="140">
        <v>1413980</v>
      </c>
      <c r="K1031" s="139" t="s">
        <v>4426</v>
      </c>
      <c r="L1031" s="134">
        <v>-45668</v>
      </c>
      <c r="M1031" s="141">
        <v>-3.1286995220765557E-2</v>
      </c>
    </row>
    <row r="1032" spans="1:13" hidden="1" x14ac:dyDescent="0.25">
      <c r="A1032" s="138" t="s">
        <v>5764</v>
      </c>
      <c r="B1032" s="139" t="s">
        <v>2785</v>
      </c>
      <c r="C1032" s="139" t="s">
        <v>27</v>
      </c>
      <c r="D1032" s="139" t="s">
        <v>28</v>
      </c>
      <c r="E1032" s="144">
        <v>388125</v>
      </c>
      <c r="F1032" s="140">
        <v>2953250</v>
      </c>
      <c r="G1032" s="140">
        <v>248</v>
      </c>
      <c r="H1032" s="140">
        <v>0</v>
      </c>
      <c r="I1032" s="140">
        <v>0</v>
      </c>
      <c r="J1032" s="140">
        <v>2953498</v>
      </c>
      <c r="K1032" s="139" t="s">
        <v>4427</v>
      </c>
      <c r="L1032" s="134">
        <v>24802</v>
      </c>
      <c r="M1032" s="141">
        <v>8.4686153837748943E-3</v>
      </c>
    </row>
    <row r="1033" spans="1:13" hidden="1" x14ac:dyDescent="0.25">
      <c r="A1033" s="138" t="s">
        <v>6695</v>
      </c>
      <c r="B1033" s="139" t="s">
        <v>2785</v>
      </c>
      <c r="C1033" s="139" t="s">
        <v>27</v>
      </c>
      <c r="D1033" s="139" t="s">
        <v>28</v>
      </c>
      <c r="E1033" s="144">
        <v>931830</v>
      </c>
      <c r="F1033" s="140">
        <v>7195123</v>
      </c>
      <c r="G1033" s="140">
        <v>605</v>
      </c>
      <c r="H1033" s="140">
        <v>0</v>
      </c>
      <c r="I1033" s="140">
        <v>0</v>
      </c>
      <c r="J1033" s="140">
        <v>7195728</v>
      </c>
      <c r="K1033" s="139" t="s">
        <v>4428</v>
      </c>
      <c r="L1033" s="134">
        <v>80254</v>
      </c>
      <c r="M1033" s="141">
        <v>1.1278798854440336E-2</v>
      </c>
    </row>
    <row r="1034" spans="1:13" hidden="1" x14ac:dyDescent="0.25">
      <c r="A1034" s="138" t="s">
        <v>6697</v>
      </c>
      <c r="B1034" s="139" t="s">
        <v>2785</v>
      </c>
      <c r="C1034" s="139" t="s">
        <v>27</v>
      </c>
      <c r="D1034" s="139" t="s">
        <v>28</v>
      </c>
      <c r="E1034" s="144">
        <v>76335</v>
      </c>
      <c r="F1034" s="140">
        <v>657410</v>
      </c>
      <c r="G1034" s="140">
        <v>55</v>
      </c>
      <c r="H1034" s="140">
        <v>4845</v>
      </c>
      <c r="I1034" s="140">
        <v>0</v>
      </c>
      <c r="J1034" s="140">
        <v>662310</v>
      </c>
      <c r="K1034" s="139" t="s">
        <v>4429</v>
      </c>
      <c r="L1034" s="134">
        <v>1350</v>
      </c>
      <c r="M1034" s="141">
        <v>2.0424836601307191E-3</v>
      </c>
    </row>
    <row r="1035" spans="1:13" hidden="1" x14ac:dyDescent="0.25">
      <c r="A1035" s="138" t="s">
        <v>6699</v>
      </c>
      <c r="B1035" s="139" t="s">
        <v>2785</v>
      </c>
      <c r="C1035" s="139" t="s">
        <v>27</v>
      </c>
      <c r="D1035" s="139" t="s">
        <v>28</v>
      </c>
      <c r="E1035" s="144">
        <v>118129</v>
      </c>
      <c r="F1035" s="140">
        <v>1264072</v>
      </c>
      <c r="G1035" s="140">
        <v>106</v>
      </c>
      <c r="H1035" s="140">
        <v>0</v>
      </c>
      <c r="I1035" s="140">
        <v>0</v>
      </c>
      <c r="J1035" s="140">
        <v>1264178</v>
      </c>
      <c r="K1035" s="139" t="s">
        <v>4430</v>
      </c>
      <c r="L1035" s="134">
        <v>-2171</v>
      </c>
      <c r="M1035" s="141">
        <v>-1.7143773162058801E-3</v>
      </c>
    </row>
    <row r="1036" spans="1:13" hidden="1" x14ac:dyDescent="0.25">
      <c r="A1036" s="138" t="s">
        <v>6701</v>
      </c>
      <c r="B1036" s="139" t="s">
        <v>2785</v>
      </c>
      <c r="C1036" s="139" t="s">
        <v>27</v>
      </c>
      <c r="D1036" s="139" t="s">
        <v>28</v>
      </c>
      <c r="E1036" s="144">
        <v>183887</v>
      </c>
      <c r="F1036" s="140">
        <v>2551346</v>
      </c>
      <c r="G1036" s="140">
        <v>215</v>
      </c>
      <c r="H1036" s="140">
        <v>0</v>
      </c>
      <c r="I1036" s="140">
        <v>0</v>
      </c>
      <c r="J1036" s="140">
        <v>2551561</v>
      </c>
      <c r="K1036" s="139" t="s">
        <v>4431</v>
      </c>
      <c r="L1036" s="134">
        <v>15241</v>
      </c>
      <c r="M1036" s="141">
        <v>6.0090997981327278E-3</v>
      </c>
    </row>
    <row r="1037" spans="1:13" hidden="1" x14ac:dyDescent="0.25">
      <c r="A1037" s="138" t="s">
        <v>6703</v>
      </c>
      <c r="B1037" s="139" t="s">
        <v>2785</v>
      </c>
      <c r="C1037" s="139" t="s">
        <v>27</v>
      </c>
      <c r="D1037" s="139" t="s">
        <v>28</v>
      </c>
      <c r="E1037" s="144">
        <v>82118</v>
      </c>
      <c r="F1037" s="140">
        <v>808132</v>
      </c>
      <c r="G1037" s="140">
        <v>68</v>
      </c>
      <c r="H1037" s="140">
        <v>0</v>
      </c>
      <c r="I1037" s="140">
        <v>0</v>
      </c>
      <c r="J1037" s="140">
        <v>808200</v>
      </c>
      <c r="K1037" s="139" t="s">
        <v>4432</v>
      </c>
      <c r="L1037" s="134">
        <v>-47007</v>
      </c>
      <c r="M1037" s="141">
        <v>-5.4965639897708973E-2</v>
      </c>
    </row>
    <row r="1038" spans="1:13" hidden="1" x14ac:dyDescent="0.25">
      <c r="A1038" s="138" t="s">
        <v>6705</v>
      </c>
      <c r="B1038" s="139" t="s">
        <v>2785</v>
      </c>
      <c r="C1038" s="139" t="s">
        <v>47</v>
      </c>
      <c r="D1038" s="139" t="s">
        <v>48</v>
      </c>
      <c r="E1038" s="144">
        <v>133168</v>
      </c>
      <c r="F1038" s="140">
        <v>722318</v>
      </c>
      <c r="G1038" s="140">
        <v>61</v>
      </c>
      <c r="H1038" s="140">
        <v>0</v>
      </c>
      <c r="I1038" s="140">
        <v>0</v>
      </c>
      <c r="J1038" s="140">
        <v>722379</v>
      </c>
      <c r="K1038" s="139" t="s">
        <v>4433</v>
      </c>
      <c r="L1038" s="134">
        <v>-30852</v>
      </c>
      <c r="M1038" s="141">
        <v>-4.095954627464881E-2</v>
      </c>
    </row>
    <row r="1039" spans="1:13" hidden="1" x14ac:dyDescent="0.25">
      <c r="A1039" s="138" t="s">
        <v>6707</v>
      </c>
      <c r="B1039" s="139" t="s">
        <v>2785</v>
      </c>
      <c r="C1039" s="139" t="s">
        <v>27</v>
      </c>
      <c r="D1039" s="139" t="s">
        <v>28</v>
      </c>
      <c r="E1039" s="144">
        <v>107889</v>
      </c>
      <c r="F1039" s="140">
        <v>994127</v>
      </c>
      <c r="G1039" s="140">
        <v>84</v>
      </c>
      <c r="H1039" s="140">
        <v>0</v>
      </c>
      <c r="I1039" s="140">
        <v>0</v>
      </c>
      <c r="J1039" s="140">
        <v>994211</v>
      </c>
      <c r="K1039" s="139" t="s">
        <v>4434</v>
      </c>
      <c r="L1039" s="134">
        <v>11100</v>
      </c>
      <c r="M1039" s="141">
        <v>1.1290688437012707E-2</v>
      </c>
    </row>
    <row r="1040" spans="1:13" hidden="1" x14ac:dyDescent="0.25">
      <c r="A1040" s="138" t="s">
        <v>6709</v>
      </c>
      <c r="B1040" s="139" t="s">
        <v>2785</v>
      </c>
      <c r="C1040" s="139" t="s">
        <v>27</v>
      </c>
      <c r="D1040" s="139" t="s">
        <v>28</v>
      </c>
      <c r="E1040" s="144">
        <v>68602</v>
      </c>
      <c r="F1040" s="140">
        <v>573498</v>
      </c>
      <c r="G1040" s="140">
        <v>48</v>
      </c>
      <c r="H1040" s="140">
        <v>4226</v>
      </c>
      <c r="I1040" s="140">
        <v>0</v>
      </c>
      <c r="J1040" s="140">
        <v>577772</v>
      </c>
      <c r="K1040" s="139" t="s">
        <v>4435</v>
      </c>
      <c r="L1040" s="134">
        <v>-46862</v>
      </c>
      <c r="M1040" s="141">
        <v>-7.5023133547005127E-2</v>
      </c>
    </row>
    <row r="1041" spans="1:13" hidden="1" x14ac:dyDescent="0.25">
      <c r="A1041" s="138" t="s">
        <v>6711</v>
      </c>
      <c r="B1041" s="139" t="s">
        <v>2785</v>
      </c>
      <c r="C1041" s="139" t="s">
        <v>27</v>
      </c>
      <c r="D1041" s="139" t="s">
        <v>28</v>
      </c>
      <c r="E1041" s="144">
        <v>324074</v>
      </c>
      <c r="F1041" s="140">
        <v>2404991</v>
      </c>
      <c r="G1041" s="140">
        <v>202</v>
      </c>
      <c r="H1041" s="140">
        <v>0</v>
      </c>
      <c r="I1041" s="140">
        <v>0</v>
      </c>
      <c r="J1041" s="140">
        <v>2405193</v>
      </c>
      <c r="K1041" s="139" t="s">
        <v>4436</v>
      </c>
      <c r="L1041" s="134">
        <v>1127</v>
      </c>
      <c r="M1041" s="141">
        <v>4.6878912642165396E-4</v>
      </c>
    </row>
    <row r="1042" spans="1:13" hidden="1" x14ac:dyDescent="0.25">
      <c r="A1042" s="138" t="s">
        <v>6713</v>
      </c>
      <c r="B1042" s="139" t="s">
        <v>2785</v>
      </c>
      <c r="C1042" s="139" t="s">
        <v>27</v>
      </c>
      <c r="D1042" s="139" t="s">
        <v>28</v>
      </c>
      <c r="E1042" s="144">
        <v>1300092</v>
      </c>
      <c r="F1042" s="140">
        <v>13371906</v>
      </c>
      <c r="G1042" s="140">
        <v>1125</v>
      </c>
      <c r="H1042" s="140">
        <v>0</v>
      </c>
      <c r="I1042" s="140">
        <v>0</v>
      </c>
      <c r="J1042" s="140">
        <v>13373031</v>
      </c>
      <c r="K1042" s="139" t="s">
        <v>4437</v>
      </c>
      <c r="L1042" s="134">
        <v>114710</v>
      </c>
      <c r="M1042" s="141">
        <v>8.6519250816147839E-3</v>
      </c>
    </row>
    <row r="1043" spans="1:13" hidden="1" x14ac:dyDescent="0.25">
      <c r="A1043" s="138" t="s">
        <v>6715</v>
      </c>
      <c r="B1043" s="139" t="s">
        <v>2785</v>
      </c>
      <c r="C1043" s="139" t="s">
        <v>27</v>
      </c>
      <c r="D1043" s="139" t="s">
        <v>28</v>
      </c>
      <c r="E1043" s="144">
        <v>23150</v>
      </c>
      <c r="F1043" s="140">
        <v>310145</v>
      </c>
      <c r="G1043" s="140">
        <v>26</v>
      </c>
      <c r="H1043" s="140">
        <v>0</v>
      </c>
      <c r="I1043" s="140">
        <v>0</v>
      </c>
      <c r="J1043" s="140">
        <v>310171</v>
      </c>
      <c r="K1043" s="139" t="s">
        <v>4438</v>
      </c>
      <c r="L1043" s="134">
        <v>-219</v>
      </c>
      <c r="M1043" s="141">
        <v>-7.0556396791133732E-4</v>
      </c>
    </row>
    <row r="1044" spans="1:13" hidden="1" x14ac:dyDescent="0.25">
      <c r="A1044" s="138" t="s">
        <v>6717</v>
      </c>
      <c r="B1044" s="139" t="s">
        <v>2785</v>
      </c>
      <c r="C1044" s="139" t="s">
        <v>27</v>
      </c>
      <c r="D1044" s="139" t="s">
        <v>28</v>
      </c>
      <c r="E1044" s="144">
        <v>131044</v>
      </c>
      <c r="F1044" s="140">
        <v>899696</v>
      </c>
      <c r="G1044" s="140">
        <v>76</v>
      </c>
      <c r="H1044" s="140">
        <v>0</v>
      </c>
      <c r="I1044" s="140">
        <v>0</v>
      </c>
      <c r="J1044" s="140">
        <v>899772</v>
      </c>
      <c r="K1044" s="139" t="s">
        <v>4439</v>
      </c>
      <c r="L1044" s="134">
        <v>20134</v>
      </c>
      <c r="M1044" s="141">
        <v>2.2888961140832935E-2</v>
      </c>
    </row>
    <row r="1045" spans="1:13" hidden="1" x14ac:dyDescent="0.25">
      <c r="A1045" s="138" t="s">
        <v>6719</v>
      </c>
      <c r="B1045" s="139" t="s">
        <v>2785</v>
      </c>
      <c r="C1045" s="139" t="s">
        <v>47</v>
      </c>
      <c r="D1045" s="139" t="s">
        <v>48</v>
      </c>
      <c r="E1045" s="144">
        <v>52486</v>
      </c>
      <c r="F1045" s="140">
        <v>255183</v>
      </c>
      <c r="G1045" s="140">
        <v>21</v>
      </c>
      <c r="H1045" s="140">
        <v>0</v>
      </c>
      <c r="I1045" s="140">
        <v>0</v>
      </c>
      <c r="J1045" s="140">
        <v>255204</v>
      </c>
      <c r="K1045" s="139" t="s">
        <v>7117</v>
      </c>
      <c r="L1045" s="134">
        <v>44686</v>
      </c>
      <c r="M1045" s="141">
        <v>0.2122668845419394</v>
      </c>
    </row>
    <row r="1046" spans="1:13" hidden="1" x14ac:dyDescent="0.25">
      <c r="A1046" s="138" t="s">
        <v>6721</v>
      </c>
      <c r="B1046" s="139" t="s">
        <v>2785</v>
      </c>
      <c r="C1046" s="139" t="s">
        <v>27</v>
      </c>
      <c r="D1046" s="139" t="s">
        <v>28</v>
      </c>
      <c r="E1046" s="144">
        <v>84497</v>
      </c>
      <c r="F1046" s="140">
        <v>901393</v>
      </c>
      <c r="G1046" s="140">
        <v>76</v>
      </c>
      <c r="H1046" s="140">
        <v>0</v>
      </c>
      <c r="I1046" s="140">
        <v>0</v>
      </c>
      <c r="J1046" s="140">
        <v>901469</v>
      </c>
      <c r="K1046" s="139" t="s">
        <v>4440</v>
      </c>
      <c r="L1046" s="134">
        <v>4307</v>
      </c>
      <c r="M1046" s="141">
        <v>4.800693743158984E-3</v>
      </c>
    </row>
    <row r="1047" spans="1:13" hidden="1" x14ac:dyDescent="0.25">
      <c r="A1047" s="138" t="s">
        <v>6723</v>
      </c>
      <c r="B1047" s="139" t="s">
        <v>2785</v>
      </c>
      <c r="C1047" s="139" t="s">
        <v>27</v>
      </c>
      <c r="D1047" s="139" t="s">
        <v>28</v>
      </c>
      <c r="E1047" s="144">
        <v>681124</v>
      </c>
      <c r="F1047" s="140">
        <v>5854465</v>
      </c>
      <c r="G1047" s="140">
        <v>492</v>
      </c>
      <c r="H1047" s="140">
        <v>0</v>
      </c>
      <c r="I1047" s="140">
        <v>0</v>
      </c>
      <c r="J1047" s="140">
        <v>5854957</v>
      </c>
      <c r="K1047" s="139" t="s">
        <v>4441</v>
      </c>
      <c r="L1047" s="134">
        <v>-181168</v>
      </c>
      <c r="M1047" s="141">
        <v>-3.0013957630102093E-2</v>
      </c>
    </row>
    <row r="1048" spans="1:13" hidden="1" x14ac:dyDescent="0.25">
      <c r="A1048" s="138" t="s">
        <v>6725</v>
      </c>
      <c r="B1048" s="139" t="s">
        <v>2785</v>
      </c>
      <c r="C1048" s="139" t="s">
        <v>47</v>
      </c>
      <c r="D1048" s="139" t="s">
        <v>48</v>
      </c>
      <c r="E1048" s="144">
        <v>54219</v>
      </c>
      <c r="F1048" s="140">
        <v>360248</v>
      </c>
      <c r="G1048" s="140">
        <v>30</v>
      </c>
      <c r="H1048" s="140">
        <v>0</v>
      </c>
      <c r="I1048" s="140">
        <v>0</v>
      </c>
      <c r="J1048" s="140">
        <v>360278</v>
      </c>
      <c r="K1048" s="139" t="s">
        <v>4442</v>
      </c>
      <c r="L1048" s="134">
        <v>3591</v>
      </c>
      <c r="M1048" s="141">
        <v>1.0067650348905343E-2</v>
      </c>
    </row>
    <row r="1049" spans="1:13" hidden="1" x14ac:dyDescent="0.25">
      <c r="A1049" s="138" t="s">
        <v>6727</v>
      </c>
      <c r="B1049" s="139" t="s">
        <v>2785</v>
      </c>
      <c r="C1049" s="139" t="s">
        <v>47</v>
      </c>
      <c r="D1049" s="139" t="s">
        <v>48</v>
      </c>
      <c r="E1049" s="144">
        <v>71253</v>
      </c>
      <c r="F1049" s="140">
        <v>179813</v>
      </c>
      <c r="G1049" s="140">
        <v>15</v>
      </c>
      <c r="H1049" s="140">
        <v>0</v>
      </c>
      <c r="I1049" s="140">
        <v>0</v>
      </c>
      <c r="J1049" s="140">
        <v>179828</v>
      </c>
      <c r="K1049" s="139" t="s">
        <v>4443</v>
      </c>
      <c r="L1049" s="134">
        <v>2373</v>
      </c>
      <c r="M1049" s="141">
        <v>1.3372404271505453E-2</v>
      </c>
    </row>
    <row r="1050" spans="1:13" hidden="1" x14ac:dyDescent="0.25">
      <c r="A1050" s="138" t="s">
        <v>6728</v>
      </c>
      <c r="B1050" s="139" t="s">
        <v>2785</v>
      </c>
      <c r="C1050" s="139" t="s">
        <v>27</v>
      </c>
      <c r="D1050" s="139" t="s">
        <v>28</v>
      </c>
      <c r="E1050" s="144">
        <v>833319</v>
      </c>
      <c r="F1050" s="140">
        <v>6526314</v>
      </c>
      <c r="G1050" s="140">
        <v>549</v>
      </c>
      <c r="H1050" s="140">
        <v>0</v>
      </c>
      <c r="I1050" s="140">
        <v>0</v>
      </c>
      <c r="J1050" s="140">
        <v>6526863</v>
      </c>
      <c r="K1050" s="139" t="s">
        <v>4444</v>
      </c>
      <c r="L1050" s="134">
        <v>112854</v>
      </c>
      <c r="M1050" s="141">
        <v>1.7594923861191963E-2</v>
      </c>
    </row>
    <row r="1051" spans="1:13" hidden="1" x14ac:dyDescent="0.25">
      <c r="A1051" s="138" t="s">
        <v>6730</v>
      </c>
      <c r="B1051" s="139" t="s">
        <v>2785</v>
      </c>
      <c r="C1051" s="139" t="s">
        <v>47</v>
      </c>
      <c r="D1051" s="139" t="s">
        <v>48</v>
      </c>
      <c r="E1051" s="144">
        <v>154407</v>
      </c>
      <c r="F1051" s="140">
        <v>468209</v>
      </c>
      <c r="G1051" s="140">
        <v>39</v>
      </c>
      <c r="H1051" s="140">
        <v>0</v>
      </c>
      <c r="I1051" s="140">
        <v>0</v>
      </c>
      <c r="J1051" s="140">
        <v>468248</v>
      </c>
      <c r="K1051" s="139" t="s">
        <v>4445</v>
      </c>
      <c r="L1051" s="134">
        <v>32796</v>
      </c>
      <c r="M1051" s="141">
        <v>7.5314845264231184E-2</v>
      </c>
    </row>
    <row r="1052" spans="1:13" hidden="1" x14ac:dyDescent="0.25">
      <c r="A1052" s="138" t="s">
        <v>6732</v>
      </c>
      <c r="B1052" s="139" t="s">
        <v>2785</v>
      </c>
      <c r="C1052" s="139" t="s">
        <v>47</v>
      </c>
      <c r="D1052" s="139" t="s">
        <v>48</v>
      </c>
      <c r="E1052" s="144">
        <v>50180</v>
      </c>
      <c r="F1052" s="140">
        <v>1123245</v>
      </c>
      <c r="G1052" s="140">
        <v>94</v>
      </c>
      <c r="H1052" s="140">
        <v>8278</v>
      </c>
      <c r="I1052" s="140">
        <v>0</v>
      </c>
      <c r="J1052" s="140">
        <v>1131617</v>
      </c>
      <c r="K1052" s="139" t="s">
        <v>4446</v>
      </c>
      <c r="L1052" s="134">
        <v>-14813</v>
      </c>
      <c r="M1052" s="141">
        <v>-1.2920980783824568E-2</v>
      </c>
    </row>
    <row r="1053" spans="1:13" hidden="1" x14ac:dyDescent="0.25">
      <c r="A1053" s="138" t="s">
        <v>6734</v>
      </c>
      <c r="B1053" s="139" t="s">
        <v>2785</v>
      </c>
      <c r="C1053" s="139" t="s">
        <v>47</v>
      </c>
      <c r="D1053" s="139" t="s">
        <v>48</v>
      </c>
      <c r="E1053" s="144">
        <v>236897</v>
      </c>
      <c r="F1053" s="140">
        <v>1871989</v>
      </c>
      <c r="G1053" s="140">
        <v>157</v>
      </c>
      <c r="H1053" s="140">
        <v>0</v>
      </c>
      <c r="I1053" s="140">
        <v>0</v>
      </c>
      <c r="J1053" s="140">
        <v>1872146</v>
      </c>
      <c r="K1053" s="139" t="s">
        <v>4447</v>
      </c>
      <c r="L1053" s="134">
        <v>-2579</v>
      </c>
      <c r="M1053" s="141">
        <v>-1.3756684313699342E-3</v>
      </c>
    </row>
    <row r="1054" spans="1:13" hidden="1" x14ac:dyDescent="0.25">
      <c r="A1054" s="138" t="s">
        <v>6736</v>
      </c>
      <c r="B1054" s="139" t="s">
        <v>2785</v>
      </c>
      <c r="C1054" s="139" t="s">
        <v>47</v>
      </c>
      <c r="D1054" s="139" t="s">
        <v>48</v>
      </c>
      <c r="E1054" s="144">
        <v>187809</v>
      </c>
      <c r="F1054" s="140">
        <v>1356412</v>
      </c>
      <c r="G1054" s="140">
        <v>114</v>
      </c>
      <c r="H1054" s="140">
        <v>0</v>
      </c>
      <c r="I1054" s="140">
        <v>0</v>
      </c>
      <c r="J1054" s="140">
        <v>1356526</v>
      </c>
      <c r="K1054" s="139" t="s">
        <v>4448</v>
      </c>
      <c r="L1054" s="134">
        <v>-51135</v>
      </c>
      <c r="M1054" s="141">
        <v>-3.6326217747028579E-2</v>
      </c>
    </row>
    <row r="1055" spans="1:13" hidden="1" x14ac:dyDescent="0.25">
      <c r="A1055" s="138" t="s">
        <v>6738</v>
      </c>
      <c r="B1055" s="139" t="s">
        <v>2785</v>
      </c>
      <c r="C1055" s="139" t="s">
        <v>47</v>
      </c>
      <c r="D1055" s="139" t="s">
        <v>48</v>
      </c>
      <c r="E1055" s="144">
        <v>51404</v>
      </c>
      <c r="F1055" s="140">
        <v>288397</v>
      </c>
      <c r="G1055" s="140">
        <v>24</v>
      </c>
      <c r="H1055" s="140">
        <v>0</v>
      </c>
      <c r="I1055" s="140">
        <v>0</v>
      </c>
      <c r="J1055" s="140">
        <v>288421</v>
      </c>
      <c r="K1055" s="139" t="s">
        <v>4449</v>
      </c>
      <c r="L1055" s="134">
        <v>4292</v>
      </c>
      <c r="M1055" s="141">
        <v>1.5105814612376773E-2</v>
      </c>
    </row>
    <row r="1056" spans="1:13" hidden="1" x14ac:dyDescent="0.25">
      <c r="A1056" s="138" t="s">
        <v>6740</v>
      </c>
      <c r="B1056" s="139" t="s">
        <v>2785</v>
      </c>
      <c r="C1056" s="139" t="s">
        <v>27</v>
      </c>
      <c r="D1056" s="139" t="s">
        <v>28</v>
      </c>
      <c r="E1056" s="144">
        <v>65774</v>
      </c>
      <c r="F1056" s="140">
        <v>796347</v>
      </c>
      <c r="G1056" s="140">
        <v>67</v>
      </c>
      <c r="H1056" s="140">
        <v>0</v>
      </c>
      <c r="I1056" s="140">
        <v>0</v>
      </c>
      <c r="J1056" s="140">
        <v>796414</v>
      </c>
      <c r="K1056" s="139" t="s">
        <v>4450</v>
      </c>
      <c r="L1056" s="134">
        <v>315</v>
      </c>
      <c r="M1056" s="141">
        <v>3.9567943182945839E-4</v>
      </c>
    </row>
    <row r="1057" spans="1:13" hidden="1" x14ac:dyDescent="0.25">
      <c r="A1057" s="138" t="s">
        <v>6742</v>
      </c>
      <c r="B1057" s="139" t="s">
        <v>2785</v>
      </c>
      <c r="C1057" s="139" t="s">
        <v>27</v>
      </c>
      <c r="D1057" s="139" t="s">
        <v>28</v>
      </c>
      <c r="E1057" s="144">
        <v>2296224</v>
      </c>
      <c r="F1057" s="140">
        <v>21870427</v>
      </c>
      <c r="G1057" s="140">
        <v>1839</v>
      </c>
      <c r="H1057" s="140">
        <v>161180</v>
      </c>
      <c r="I1057" s="140">
        <v>0</v>
      </c>
      <c r="J1057" s="140">
        <v>22033446</v>
      </c>
      <c r="K1057" s="139" t="s">
        <v>4451</v>
      </c>
      <c r="L1057" s="134">
        <v>-106791</v>
      </c>
      <c r="M1057" s="141">
        <v>-4.8233901019216728E-3</v>
      </c>
    </row>
    <row r="1058" spans="1:13" hidden="1" x14ac:dyDescent="0.25">
      <c r="A1058" s="138" t="s">
        <v>6744</v>
      </c>
      <c r="B1058" s="139" t="s">
        <v>2785</v>
      </c>
      <c r="C1058" s="139" t="s">
        <v>27</v>
      </c>
      <c r="D1058" s="139" t="s">
        <v>28</v>
      </c>
      <c r="E1058" s="144">
        <v>236607</v>
      </c>
      <c r="F1058" s="140">
        <v>2024975</v>
      </c>
      <c r="G1058" s="140">
        <v>170</v>
      </c>
      <c r="H1058" s="140">
        <v>0</v>
      </c>
      <c r="I1058" s="140">
        <v>0</v>
      </c>
      <c r="J1058" s="140">
        <v>2025145</v>
      </c>
      <c r="K1058" s="139" t="s">
        <v>4452</v>
      </c>
      <c r="L1058" s="134">
        <v>-14922</v>
      </c>
      <c r="M1058" s="141">
        <v>-7.3144656523535748E-3</v>
      </c>
    </row>
    <row r="1059" spans="1:13" hidden="1" x14ac:dyDescent="0.25">
      <c r="A1059" s="138" t="s">
        <v>6746</v>
      </c>
      <c r="B1059" s="139" t="s">
        <v>2785</v>
      </c>
      <c r="C1059" s="139" t="s">
        <v>27</v>
      </c>
      <c r="D1059" s="139" t="s">
        <v>28</v>
      </c>
      <c r="E1059" s="144">
        <v>140806</v>
      </c>
      <c r="F1059" s="140">
        <v>868480</v>
      </c>
      <c r="G1059" s="140">
        <v>73</v>
      </c>
      <c r="H1059" s="140">
        <v>0</v>
      </c>
      <c r="I1059" s="140">
        <v>0</v>
      </c>
      <c r="J1059" s="140">
        <v>868553</v>
      </c>
      <c r="K1059" s="139" t="s">
        <v>4453</v>
      </c>
      <c r="L1059" s="134">
        <v>-39378</v>
      </c>
      <c r="M1059" s="141">
        <v>-4.3371137233996854E-2</v>
      </c>
    </row>
    <row r="1060" spans="1:13" hidden="1" x14ac:dyDescent="0.25">
      <c r="A1060" s="138" t="s">
        <v>6748</v>
      </c>
      <c r="B1060" s="139" t="s">
        <v>2785</v>
      </c>
      <c r="C1060" s="139" t="s">
        <v>27</v>
      </c>
      <c r="D1060" s="139" t="s">
        <v>28</v>
      </c>
      <c r="E1060" s="144">
        <v>255473</v>
      </c>
      <c r="F1060" s="140">
        <v>3401131</v>
      </c>
      <c r="G1060" s="140">
        <v>286</v>
      </c>
      <c r="H1060" s="140">
        <v>0</v>
      </c>
      <c r="I1060" s="140">
        <v>0</v>
      </c>
      <c r="J1060" s="140">
        <v>3401417</v>
      </c>
      <c r="K1060" s="139" t="s">
        <v>4454</v>
      </c>
      <c r="L1060" s="134">
        <v>-35388</v>
      </c>
      <c r="M1060" s="141">
        <v>-1.0296772729322728E-2</v>
      </c>
    </row>
    <row r="1061" spans="1:13" hidden="1" x14ac:dyDescent="0.25">
      <c r="A1061" s="138" t="s">
        <v>6750</v>
      </c>
      <c r="B1061" s="139" t="s">
        <v>2785</v>
      </c>
      <c r="C1061" s="139" t="s">
        <v>47</v>
      </c>
      <c r="D1061" s="139" t="s">
        <v>48</v>
      </c>
      <c r="E1061" s="144">
        <v>98312</v>
      </c>
      <c r="F1061" s="140">
        <v>330730</v>
      </c>
      <c r="G1061" s="140">
        <v>28</v>
      </c>
      <c r="H1061" s="140">
        <v>2437</v>
      </c>
      <c r="I1061" s="140">
        <v>0</v>
      </c>
      <c r="J1061" s="140">
        <v>333195</v>
      </c>
      <c r="K1061" s="139" t="s">
        <v>4455</v>
      </c>
      <c r="L1061" s="134">
        <v>14823</v>
      </c>
      <c r="M1061" s="141">
        <v>4.6558742602992725E-2</v>
      </c>
    </row>
    <row r="1062" spans="1:13" hidden="1" x14ac:dyDescent="0.25">
      <c r="A1062" s="138" t="s">
        <v>6751</v>
      </c>
      <c r="B1062" s="139" t="s">
        <v>2785</v>
      </c>
      <c r="C1062" s="139" t="s">
        <v>47</v>
      </c>
      <c r="D1062" s="139" t="s">
        <v>48</v>
      </c>
      <c r="E1062" s="144">
        <v>104039</v>
      </c>
      <c r="F1062" s="140">
        <v>604210</v>
      </c>
      <c r="G1062" s="140">
        <v>51</v>
      </c>
      <c r="H1062" s="140">
        <v>0</v>
      </c>
      <c r="I1062" s="140">
        <v>0</v>
      </c>
      <c r="J1062" s="140">
        <v>604261</v>
      </c>
      <c r="K1062" s="139" t="s">
        <v>4456</v>
      </c>
      <c r="L1062" s="134">
        <v>5160</v>
      </c>
      <c r="M1062" s="141">
        <v>8.6129050026623223E-3</v>
      </c>
    </row>
    <row r="1063" spans="1:13" hidden="1" x14ac:dyDescent="0.25">
      <c r="A1063" s="138" t="s">
        <v>6753</v>
      </c>
      <c r="B1063" s="139" t="s">
        <v>2785</v>
      </c>
      <c r="C1063" s="139" t="s">
        <v>27</v>
      </c>
      <c r="D1063" s="139" t="s">
        <v>28</v>
      </c>
      <c r="E1063" s="144">
        <v>82287</v>
      </c>
      <c r="F1063" s="140">
        <v>606126</v>
      </c>
      <c r="G1063" s="140">
        <v>51</v>
      </c>
      <c r="H1063" s="140">
        <v>0</v>
      </c>
      <c r="I1063" s="140">
        <v>0</v>
      </c>
      <c r="J1063" s="140">
        <v>606177</v>
      </c>
      <c r="K1063" s="139" t="s">
        <v>4457</v>
      </c>
      <c r="L1063" s="134">
        <v>21709</v>
      </c>
      <c r="M1063" s="141">
        <v>3.7143179780586788E-2</v>
      </c>
    </row>
    <row r="1064" spans="1:13" hidden="1" x14ac:dyDescent="0.25">
      <c r="A1064" s="138" t="s">
        <v>6755</v>
      </c>
      <c r="B1064" s="139" t="s">
        <v>2785</v>
      </c>
      <c r="C1064" s="139" t="s">
        <v>27</v>
      </c>
      <c r="D1064" s="139" t="s">
        <v>28</v>
      </c>
      <c r="E1064" s="144">
        <v>249042</v>
      </c>
      <c r="F1064" s="140">
        <v>1888109</v>
      </c>
      <c r="G1064" s="140">
        <v>159</v>
      </c>
      <c r="H1064" s="140">
        <v>0</v>
      </c>
      <c r="I1064" s="140">
        <v>0</v>
      </c>
      <c r="J1064" s="140">
        <v>1888268</v>
      </c>
      <c r="K1064" s="139" t="s">
        <v>4458</v>
      </c>
      <c r="L1064" s="134">
        <v>-37607</v>
      </c>
      <c r="M1064" s="141">
        <v>-1.9527227883429608E-2</v>
      </c>
    </row>
    <row r="1065" spans="1:13" hidden="1" x14ac:dyDescent="0.25">
      <c r="A1065" s="138" t="s">
        <v>6757</v>
      </c>
      <c r="B1065" s="139" t="s">
        <v>2785</v>
      </c>
      <c r="C1065" s="139" t="s">
        <v>27</v>
      </c>
      <c r="D1065" s="139" t="s">
        <v>28</v>
      </c>
      <c r="E1065" s="144">
        <v>140269</v>
      </c>
      <c r="F1065" s="140">
        <v>1379259</v>
      </c>
      <c r="G1065" s="140">
        <v>116</v>
      </c>
      <c r="H1065" s="140">
        <v>0</v>
      </c>
      <c r="I1065" s="140">
        <v>0</v>
      </c>
      <c r="J1065" s="140">
        <v>1379375</v>
      </c>
      <c r="K1065" s="139" t="s">
        <v>4459</v>
      </c>
      <c r="L1065" s="134">
        <v>-25710</v>
      </c>
      <c r="M1065" s="141">
        <v>-1.829782539846344E-2</v>
      </c>
    </row>
    <row r="1066" spans="1:13" hidden="1" x14ac:dyDescent="0.25">
      <c r="A1066" s="138" t="s">
        <v>6759</v>
      </c>
      <c r="B1066" s="139" t="s">
        <v>2785</v>
      </c>
      <c r="C1066" s="139" t="s">
        <v>47</v>
      </c>
      <c r="D1066" s="139" t="s">
        <v>48</v>
      </c>
      <c r="E1066" s="144">
        <v>162898</v>
      </c>
      <c r="F1066" s="140">
        <v>667850</v>
      </c>
      <c r="G1066" s="140">
        <v>56</v>
      </c>
      <c r="H1066" s="140">
        <v>0</v>
      </c>
      <c r="I1066" s="140">
        <v>0</v>
      </c>
      <c r="J1066" s="140">
        <v>667906</v>
      </c>
      <c r="K1066" s="139" t="s">
        <v>4460</v>
      </c>
      <c r="L1066" s="134">
        <v>-24576</v>
      </c>
      <c r="M1066" s="141">
        <v>-3.5489731141026049E-2</v>
      </c>
    </row>
    <row r="1067" spans="1:13" hidden="1" x14ac:dyDescent="0.25">
      <c r="A1067" s="138" t="s">
        <v>6381</v>
      </c>
      <c r="B1067" s="139" t="s">
        <v>2785</v>
      </c>
      <c r="C1067" s="139" t="s">
        <v>47</v>
      </c>
      <c r="D1067" s="139" t="s">
        <v>48</v>
      </c>
      <c r="E1067" s="144">
        <v>64274</v>
      </c>
      <c r="F1067" s="140">
        <v>240649</v>
      </c>
      <c r="G1067" s="140">
        <v>20</v>
      </c>
      <c r="H1067" s="140">
        <v>0</v>
      </c>
      <c r="I1067" s="140">
        <v>0</v>
      </c>
      <c r="J1067" s="140">
        <v>240669</v>
      </c>
      <c r="K1067" s="139" t="s">
        <v>4461</v>
      </c>
      <c r="L1067" s="134">
        <v>5111</v>
      </c>
      <c r="M1067" s="141">
        <v>2.1697416347566206E-2</v>
      </c>
    </row>
    <row r="1068" spans="1:13" hidden="1" x14ac:dyDescent="0.25">
      <c r="A1068" s="138" t="s">
        <v>6762</v>
      </c>
      <c r="B1068" s="139" t="s">
        <v>2785</v>
      </c>
      <c r="C1068" s="139" t="s">
        <v>47</v>
      </c>
      <c r="D1068" s="139" t="s">
        <v>48</v>
      </c>
      <c r="E1068" s="144">
        <v>23820</v>
      </c>
      <c r="F1068" s="140">
        <v>325058</v>
      </c>
      <c r="G1068" s="140">
        <v>27</v>
      </c>
      <c r="H1068" s="140">
        <v>0</v>
      </c>
      <c r="I1068" s="140">
        <v>0</v>
      </c>
      <c r="J1068" s="140">
        <v>325085</v>
      </c>
      <c r="K1068" s="139" t="s">
        <v>4462</v>
      </c>
      <c r="L1068" s="134">
        <v>12764</v>
      </c>
      <c r="M1068" s="141">
        <v>4.0868209310292933E-2</v>
      </c>
    </row>
    <row r="1069" spans="1:13" hidden="1" x14ac:dyDescent="0.25">
      <c r="A1069" s="138" t="s">
        <v>6764</v>
      </c>
      <c r="B1069" s="139" t="s">
        <v>2785</v>
      </c>
      <c r="C1069" s="139" t="s">
        <v>47</v>
      </c>
      <c r="D1069" s="139" t="s">
        <v>48</v>
      </c>
      <c r="E1069" s="144">
        <v>144788</v>
      </c>
      <c r="F1069" s="140">
        <v>1001836</v>
      </c>
      <c r="G1069" s="140">
        <v>84</v>
      </c>
      <c r="H1069" s="140">
        <v>0</v>
      </c>
      <c r="I1069" s="140">
        <v>0</v>
      </c>
      <c r="J1069" s="140">
        <v>1001920</v>
      </c>
      <c r="K1069" s="139" t="s">
        <v>4463</v>
      </c>
      <c r="L1069" s="134">
        <v>4879</v>
      </c>
      <c r="M1069" s="141">
        <v>4.8934798067481675E-3</v>
      </c>
    </row>
    <row r="1070" spans="1:13" hidden="1" x14ac:dyDescent="0.25">
      <c r="A1070" s="138" t="s">
        <v>5913</v>
      </c>
      <c r="B1070" s="139" t="s">
        <v>2785</v>
      </c>
      <c r="C1070" s="139" t="s">
        <v>27</v>
      </c>
      <c r="D1070" s="139" t="s">
        <v>28</v>
      </c>
      <c r="E1070" s="144">
        <v>132950</v>
      </c>
      <c r="F1070" s="140">
        <v>714011</v>
      </c>
      <c r="G1070" s="140">
        <v>60</v>
      </c>
      <c r="H1070" s="140">
        <v>0</v>
      </c>
      <c r="I1070" s="140">
        <v>0</v>
      </c>
      <c r="J1070" s="140">
        <v>714071</v>
      </c>
      <c r="K1070" s="139" t="s">
        <v>4464</v>
      </c>
      <c r="L1070" s="134">
        <v>1272</v>
      </c>
      <c r="M1070" s="141">
        <v>1.7845142880391247E-3</v>
      </c>
    </row>
    <row r="1071" spans="1:13" hidden="1" x14ac:dyDescent="0.25">
      <c r="A1071" s="138" t="s">
        <v>6767</v>
      </c>
      <c r="B1071" s="139" t="s">
        <v>2785</v>
      </c>
      <c r="C1071" s="139" t="s">
        <v>27</v>
      </c>
      <c r="D1071" s="139" t="s">
        <v>28</v>
      </c>
      <c r="E1071" s="144">
        <v>83298</v>
      </c>
      <c r="F1071" s="140">
        <v>872124</v>
      </c>
      <c r="G1071" s="140">
        <v>73</v>
      </c>
      <c r="H1071" s="140">
        <v>0</v>
      </c>
      <c r="I1071" s="140">
        <v>0</v>
      </c>
      <c r="J1071" s="140">
        <v>872197</v>
      </c>
      <c r="K1071" s="139" t="s">
        <v>4465</v>
      </c>
      <c r="L1071" s="134">
        <v>-32043</v>
      </c>
      <c r="M1071" s="141">
        <v>-3.5436388569406355E-2</v>
      </c>
    </row>
    <row r="1072" spans="1:13" hidden="1" x14ac:dyDescent="0.25">
      <c r="A1072" s="138" t="s">
        <v>6769</v>
      </c>
      <c r="B1072" s="139" t="s">
        <v>2785</v>
      </c>
      <c r="C1072" s="139" t="s">
        <v>47</v>
      </c>
      <c r="D1072" s="139" t="s">
        <v>48</v>
      </c>
      <c r="E1072" s="144">
        <v>74139</v>
      </c>
      <c r="F1072" s="140">
        <v>264047</v>
      </c>
      <c r="G1072" s="140">
        <v>22</v>
      </c>
      <c r="H1072" s="140">
        <v>1946</v>
      </c>
      <c r="I1072" s="140">
        <v>0</v>
      </c>
      <c r="J1072" s="140">
        <v>266015</v>
      </c>
      <c r="K1072" s="139" t="s">
        <v>4466</v>
      </c>
      <c r="L1072" s="134">
        <v>-15250</v>
      </c>
      <c r="M1072" s="141">
        <v>-5.4219330524594246E-2</v>
      </c>
    </row>
    <row r="1073" spans="1:13" hidden="1" x14ac:dyDescent="0.25">
      <c r="A1073" s="138" t="s">
        <v>6771</v>
      </c>
      <c r="B1073" s="139" t="s">
        <v>2785</v>
      </c>
      <c r="C1073" s="139" t="s">
        <v>27</v>
      </c>
      <c r="D1073" s="139" t="s">
        <v>28</v>
      </c>
      <c r="E1073" s="144">
        <v>70543</v>
      </c>
      <c r="F1073" s="140">
        <v>379041</v>
      </c>
      <c r="G1073" s="140">
        <v>32</v>
      </c>
      <c r="H1073" s="140">
        <v>0</v>
      </c>
      <c r="I1073" s="140">
        <v>0</v>
      </c>
      <c r="J1073" s="140">
        <v>379073</v>
      </c>
      <c r="K1073" s="139" t="s">
        <v>4467</v>
      </c>
      <c r="L1073" s="134">
        <v>-31</v>
      </c>
      <c r="M1073" s="141">
        <v>-8.1771756562842919E-5</v>
      </c>
    </row>
    <row r="1074" spans="1:13" hidden="1" x14ac:dyDescent="0.25">
      <c r="A1074" s="138" t="s">
        <v>6773</v>
      </c>
      <c r="B1074" s="139" t="s">
        <v>2785</v>
      </c>
      <c r="C1074" s="139" t="s">
        <v>47</v>
      </c>
      <c r="D1074" s="139" t="s">
        <v>48</v>
      </c>
      <c r="E1074" s="144">
        <v>69204</v>
      </c>
      <c r="F1074" s="140">
        <v>324626</v>
      </c>
      <c r="G1074" s="140">
        <v>27</v>
      </c>
      <c r="H1074" s="140">
        <v>0</v>
      </c>
      <c r="I1074" s="140">
        <v>0</v>
      </c>
      <c r="J1074" s="140">
        <v>324653</v>
      </c>
      <c r="K1074" s="139" t="s">
        <v>4468</v>
      </c>
      <c r="L1074" s="134">
        <v>34147</v>
      </c>
      <c r="M1074" s="141">
        <v>0.1175431832733231</v>
      </c>
    </row>
    <row r="1075" spans="1:13" hidden="1" x14ac:dyDescent="0.25">
      <c r="A1075" s="138" t="s">
        <v>6775</v>
      </c>
      <c r="B1075" s="139" t="s">
        <v>2785</v>
      </c>
      <c r="C1075" s="139" t="s">
        <v>27</v>
      </c>
      <c r="D1075" s="139" t="s">
        <v>28</v>
      </c>
      <c r="E1075" s="144">
        <v>118968</v>
      </c>
      <c r="F1075" s="140">
        <v>798608</v>
      </c>
      <c r="G1075" s="140">
        <v>67</v>
      </c>
      <c r="H1075" s="140">
        <v>0</v>
      </c>
      <c r="I1075" s="140">
        <v>0</v>
      </c>
      <c r="J1075" s="140">
        <v>798675</v>
      </c>
      <c r="K1075" s="139" t="s">
        <v>4469</v>
      </c>
      <c r="L1075" s="134">
        <v>20301</v>
      </c>
      <c r="M1075" s="141">
        <v>2.6081292540603873E-2</v>
      </c>
    </row>
    <row r="1076" spans="1:13" hidden="1" x14ac:dyDescent="0.25">
      <c r="A1076" s="138" t="s">
        <v>5055</v>
      </c>
      <c r="B1076" s="139" t="s">
        <v>2785</v>
      </c>
      <c r="C1076" s="139" t="s">
        <v>47</v>
      </c>
      <c r="D1076" s="139" t="s">
        <v>48</v>
      </c>
      <c r="E1076" s="144">
        <v>19347</v>
      </c>
      <c r="F1076" s="140">
        <v>306948</v>
      </c>
      <c r="G1076" s="140">
        <v>26</v>
      </c>
      <c r="H1076" s="140">
        <v>0</v>
      </c>
      <c r="I1076" s="140">
        <v>0</v>
      </c>
      <c r="J1076" s="140">
        <v>306974</v>
      </c>
      <c r="K1076" s="139" t="s">
        <v>4470</v>
      </c>
      <c r="L1076" s="134">
        <v>-2416</v>
      </c>
      <c r="M1076" s="141">
        <v>-7.8089143152655222E-3</v>
      </c>
    </row>
    <row r="1077" spans="1:13" hidden="1" x14ac:dyDescent="0.25">
      <c r="A1077" s="138" t="s">
        <v>5069</v>
      </c>
      <c r="B1077" s="139" t="s">
        <v>2785</v>
      </c>
      <c r="C1077" s="139" t="s">
        <v>47</v>
      </c>
      <c r="D1077" s="139" t="s">
        <v>48</v>
      </c>
      <c r="E1077" s="144">
        <v>153784</v>
      </c>
      <c r="F1077" s="140">
        <v>1537582</v>
      </c>
      <c r="G1077" s="140">
        <v>129</v>
      </c>
      <c r="H1077" s="140">
        <v>11331</v>
      </c>
      <c r="I1077" s="140">
        <v>0</v>
      </c>
      <c r="J1077" s="140">
        <v>1549042</v>
      </c>
      <c r="K1077" s="139" t="s">
        <v>4471</v>
      </c>
      <c r="L1077" s="134">
        <v>-28641</v>
      </c>
      <c r="M1077" s="141">
        <v>-1.8153836987531716E-2</v>
      </c>
    </row>
    <row r="1078" spans="1:13" hidden="1" x14ac:dyDescent="0.25">
      <c r="A1078" s="138" t="s">
        <v>6779</v>
      </c>
      <c r="B1078" s="139" t="s">
        <v>2785</v>
      </c>
      <c r="C1078" s="139" t="s">
        <v>47</v>
      </c>
      <c r="D1078" s="139" t="s">
        <v>48</v>
      </c>
      <c r="E1078" s="144">
        <v>108821</v>
      </c>
      <c r="F1078" s="140">
        <v>336030</v>
      </c>
      <c r="G1078" s="140">
        <v>28</v>
      </c>
      <c r="H1078" s="140">
        <v>2476</v>
      </c>
      <c r="I1078" s="140">
        <v>0</v>
      </c>
      <c r="J1078" s="140">
        <v>338534</v>
      </c>
      <c r="K1078" s="139" t="s">
        <v>4472</v>
      </c>
      <c r="L1078" s="134">
        <v>13103</v>
      </c>
      <c r="M1078" s="141">
        <v>4.0263527445141979E-2</v>
      </c>
    </row>
    <row r="1079" spans="1:13" hidden="1" x14ac:dyDescent="0.25">
      <c r="A1079" s="138" t="s">
        <v>6781</v>
      </c>
      <c r="B1079" s="139" t="s">
        <v>2785</v>
      </c>
      <c r="C1079" s="139" t="s">
        <v>47</v>
      </c>
      <c r="D1079" s="139" t="s">
        <v>48</v>
      </c>
      <c r="E1079" s="144">
        <v>57122</v>
      </c>
      <c r="F1079" s="140">
        <v>260440</v>
      </c>
      <c r="G1079" s="140">
        <v>22</v>
      </c>
      <c r="H1079" s="140">
        <v>0</v>
      </c>
      <c r="I1079" s="140">
        <v>0</v>
      </c>
      <c r="J1079" s="140">
        <v>260462</v>
      </c>
      <c r="K1079" s="139" t="s">
        <v>4694</v>
      </c>
      <c r="L1079" s="134">
        <v>14762</v>
      </c>
      <c r="M1079" s="141">
        <v>6.0081400081400081E-2</v>
      </c>
    </row>
    <row r="1080" spans="1:13" hidden="1" x14ac:dyDescent="0.25">
      <c r="A1080" s="138" t="s">
        <v>6782</v>
      </c>
      <c r="B1080" s="139" t="s">
        <v>2785</v>
      </c>
      <c r="C1080" s="139" t="s">
        <v>47</v>
      </c>
      <c r="D1080" s="139" t="s">
        <v>48</v>
      </c>
      <c r="E1080" s="144">
        <v>76538</v>
      </c>
      <c r="F1080" s="140">
        <v>1115398</v>
      </c>
      <c r="G1080" s="140">
        <v>94</v>
      </c>
      <c r="H1080" s="140">
        <v>0</v>
      </c>
      <c r="I1080" s="140">
        <v>0</v>
      </c>
      <c r="J1080" s="140">
        <v>1115492</v>
      </c>
      <c r="K1080" s="139" t="s">
        <v>4473</v>
      </c>
      <c r="L1080" s="134">
        <v>-16396</v>
      </c>
      <c r="M1080" s="141">
        <v>-1.4485532137455296E-2</v>
      </c>
    </row>
    <row r="1081" spans="1:13" hidden="1" x14ac:dyDescent="0.25">
      <c r="A1081" s="138" t="s">
        <v>6784</v>
      </c>
      <c r="B1081" s="139" t="s">
        <v>2785</v>
      </c>
      <c r="C1081" s="139" t="s">
        <v>27</v>
      </c>
      <c r="D1081" s="139" t="s">
        <v>28</v>
      </c>
      <c r="E1081" s="144">
        <v>283558</v>
      </c>
      <c r="F1081" s="140">
        <v>1186160</v>
      </c>
      <c r="G1081" s="140">
        <v>100</v>
      </c>
      <c r="H1081" s="140">
        <v>0</v>
      </c>
      <c r="I1081" s="140">
        <v>0</v>
      </c>
      <c r="J1081" s="140">
        <v>1186260</v>
      </c>
      <c r="K1081" s="139" t="s">
        <v>4474</v>
      </c>
      <c r="L1081" s="134">
        <v>5700</v>
      </c>
      <c r="M1081" s="141">
        <v>4.8282171173002642E-3</v>
      </c>
    </row>
    <row r="1082" spans="1:13" hidden="1" x14ac:dyDescent="0.25">
      <c r="A1082" s="138" t="s">
        <v>6786</v>
      </c>
      <c r="B1082" s="139" t="s">
        <v>2785</v>
      </c>
      <c r="C1082" s="139" t="s">
        <v>27</v>
      </c>
      <c r="D1082" s="139" t="s">
        <v>28</v>
      </c>
      <c r="E1082" s="144">
        <v>55340</v>
      </c>
      <c r="F1082" s="140">
        <v>1004663</v>
      </c>
      <c r="G1082" s="140">
        <v>84</v>
      </c>
      <c r="H1082" s="140">
        <v>0</v>
      </c>
      <c r="I1082" s="140">
        <v>0</v>
      </c>
      <c r="J1082" s="140">
        <v>1004747</v>
      </c>
      <c r="K1082" s="139" t="s">
        <v>4475</v>
      </c>
      <c r="L1082" s="134">
        <v>-13289</v>
      </c>
      <c r="M1082" s="141">
        <v>-1.3053565885685771E-2</v>
      </c>
    </row>
    <row r="1083" spans="1:13" hidden="1" x14ac:dyDescent="0.25">
      <c r="A1083" s="138" t="s">
        <v>6788</v>
      </c>
      <c r="B1083" s="139" t="s">
        <v>2785</v>
      </c>
      <c r="C1083" s="139" t="s">
        <v>27</v>
      </c>
      <c r="D1083" s="139" t="s">
        <v>28</v>
      </c>
      <c r="E1083" s="144">
        <v>115997</v>
      </c>
      <c r="F1083" s="140">
        <v>605488</v>
      </c>
      <c r="G1083" s="140">
        <v>51</v>
      </c>
      <c r="H1083" s="140">
        <v>0</v>
      </c>
      <c r="I1083" s="140">
        <v>0</v>
      </c>
      <c r="J1083" s="140">
        <v>605539</v>
      </c>
      <c r="K1083" s="139" t="s">
        <v>4476</v>
      </c>
      <c r="L1083" s="134">
        <v>32540</v>
      </c>
      <c r="M1083" s="141">
        <v>5.6788929823612257E-2</v>
      </c>
    </row>
    <row r="1084" spans="1:13" hidden="1" x14ac:dyDescent="0.25">
      <c r="A1084" s="138" t="s">
        <v>6789</v>
      </c>
      <c r="B1084" s="139" t="s">
        <v>2785</v>
      </c>
      <c r="C1084" s="139" t="s">
        <v>47</v>
      </c>
      <c r="D1084" s="139" t="s">
        <v>48</v>
      </c>
      <c r="E1084" s="144">
        <v>60236</v>
      </c>
      <c r="F1084" s="140">
        <v>201648</v>
      </c>
      <c r="G1084" s="140">
        <v>17</v>
      </c>
      <c r="H1084" s="140">
        <v>0</v>
      </c>
      <c r="I1084" s="140">
        <v>0</v>
      </c>
      <c r="J1084" s="140">
        <v>201665</v>
      </c>
      <c r="K1084" s="139" t="s">
        <v>4477</v>
      </c>
      <c r="L1084" s="134">
        <v>13964</v>
      </c>
      <c r="M1084" s="141">
        <v>7.4394915317446367E-2</v>
      </c>
    </row>
    <row r="1085" spans="1:13" hidden="1" x14ac:dyDescent="0.25">
      <c r="A1085" s="138" t="s">
        <v>6791</v>
      </c>
      <c r="B1085" s="139" t="s">
        <v>2785</v>
      </c>
      <c r="C1085" s="139" t="s">
        <v>27</v>
      </c>
      <c r="D1085" s="139" t="s">
        <v>28</v>
      </c>
      <c r="E1085" s="144">
        <v>100450</v>
      </c>
      <c r="F1085" s="140">
        <v>688840</v>
      </c>
      <c r="G1085" s="140">
        <v>58</v>
      </c>
      <c r="H1085" s="140">
        <v>0</v>
      </c>
      <c r="I1085" s="140">
        <v>0</v>
      </c>
      <c r="J1085" s="140">
        <v>688898</v>
      </c>
      <c r="K1085" s="139" t="s">
        <v>4478</v>
      </c>
      <c r="L1085" s="134">
        <v>10180</v>
      </c>
      <c r="M1085" s="141">
        <v>1.4998865508208122E-2</v>
      </c>
    </row>
    <row r="1086" spans="1:13" hidden="1" x14ac:dyDescent="0.25">
      <c r="A1086" s="138" t="s">
        <v>6793</v>
      </c>
      <c r="B1086" s="139" t="s">
        <v>2785</v>
      </c>
      <c r="C1086" s="139" t="s">
        <v>27</v>
      </c>
      <c r="D1086" s="139" t="s">
        <v>28</v>
      </c>
      <c r="E1086" s="144">
        <v>1469845</v>
      </c>
      <c r="F1086" s="140">
        <v>11604919</v>
      </c>
      <c r="G1086" s="140">
        <v>976</v>
      </c>
      <c r="H1086" s="140">
        <v>0</v>
      </c>
      <c r="I1086" s="140">
        <v>0</v>
      </c>
      <c r="J1086" s="140">
        <v>11605895</v>
      </c>
      <c r="K1086" s="139" t="s">
        <v>4479</v>
      </c>
      <c r="L1086" s="134">
        <v>148477</v>
      </c>
      <c r="M1086" s="141">
        <v>1.2959027941548436E-2</v>
      </c>
    </row>
    <row r="1087" spans="1:13" hidden="1" x14ac:dyDescent="0.25">
      <c r="A1087" s="138" t="s">
        <v>6795</v>
      </c>
      <c r="B1087" s="139" t="s">
        <v>2785</v>
      </c>
      <c r="C1087" s="139" t="s">
        <v>47</v>
      </c>
      <c r="D1087" s="139" t="s">
        <v>48</v>
      </c>
      <c r="E1087" s="144">
        <v>24496</v>
      </c>
      <c r="F1087" s="140">
        <v>356490</v>
      </c>
      <c r="G1087" s="140">
        <v>30</v>
      </c>
      <c r="H1087" s="140">
        <v>0</v>
      </c>
      <c r="I1087" s="140">
        <v>0</v>
      </c>
      <c r="J1087" s="140">
        <v>356520</v>
      </c>
      <c r="K1087" s="139" t="s">
        <v>4480</v>
      </c>
      <c r="L1087" s="134">
        <v>3153</v>
      </c>
      <c r="M1087" s="141">
        <v>8.9227347205596448E-3</v>
      </c>
    </row>
    <row r="1088" spans="1:13" hidden="1" x14ac:dyDescent="0.25">
      <c r="A1088" s="138" t="s">
        <v>6797</v>
      </c>
      <c r="B1088" s="139" t="s">
        <v>2785</v>
      </c>
      <c r="C1088" s="139" t="s">
        <v>47</v>
      </c>
      <c r="D1088" s="139" t="s">
        <v>48</v>
      </c>
      <c r="E1088" s="144">
        <v>60684</v>
      </c>
      <c r="F1088" s="140">
        <v>562752</v>
      </c>
      <c r="G1088" s="140">
        <v>47</v>
      </c>
      <c r="H1088" s="140">
        <v>0</v>
      </c>
      <c r="I1088" s="140">
        <v>0</v>
      </c>
      <c r="J1088" s="140">
        <v>562799</v>
      </c>
      <c r="K1088" s="139" t="s">
        <v>4481</v>
      </c>
      <c r="L1088" s="134">
        <v>37635</v>
      </c>
      <c r="M1088" s="141">
        <v>7.1663328027054413E-2</v>
      </c>
    </row>
    <row r="1089" spans="1:13" hidden="1" x14ac:dyDescent="0.25">
      <c r="A1089" s="138" t="s">
        <v>6799</v>
      </c>
      <c r="B1089" s="139" t="s">
        <v>2785</v>
      </c>
      <c r="C1089" s="139" t="s">
        <v>27</v>
      </c>
      <c r="D1089" s="139" t="s">
        <v>28</v>
      </c>
      <c r="E1089" s="144">
        <v>40667</v>
      </c>
      <c r="F1089" s="140">
        <v>334926</v>
      </c>
      <c r="G1089" s="140">
        <v>28</v>
      </c>
      <c r="H1089" s="140">
        <v>0</v>
      </c>
      <c r="I1089" s="140">
        <v>0</v>
      </c>
      <c r="J1089" s="140">
        <v>334954</v>
      </c>
      <c r="K1089" s="139" t="s">
        <v>4482</v>
      </c>
      <c r="L1089" s="134">
        <v>19273</v>
      </c>
      <c r="M1089" s="141">
        <v>6.1052138076095802E-2</v>
      </c>
    </row>
    <row r="1090" spans="1:13" hidden="1" x14ac:dyDescent="0.25">
      <c r="A1090" s="138" t="s">
        <v>6801</v>
      </c>
      <c r="B1090" s="139" t="s">
        <v>2785</v>
      </c>
      <c r="C1090" s="139" t="s">
        <v>27</v>
      </c>
      <c r="D1090" s="139" t="s">
        <v>28</v>
      </c>
      <c r="E1090" s="144">
        <v>88156</v>
      </c>
      <c r="F1090" s="140">
        <v>281588</v>
      </c>
      <c r="G1090" s="140">
        <v>24</v>
      </c>
      <c r="H1090" s="140">
        <v>2075</v>
      </c>
      <c r="I1090" s="140">
        <v>0</v>
      </c>
      <c r="J1090" s="140">
        <v>283687</v>
      </c>
      <c r="K1090" s="139" t="s">
        <v>4483</v>
      </c>
      <c r="L1090" s="134">
        <v>16506</v>
      </c>
      <c r="M1090" s="141">
        <v>6.1778345017048368E-2</v>
      </c>
    </row>
    <row r="1091" spans="1:13" hidden="1" x14ac:dyDescent="0.25">
      <c r="A1091" s="138" t="s">
        <v>6802</v>
      </c>
      <c r="B1091" s="139" t="s">
        <v>2785</v>
      </c>
      <c r="C1091" s="139" t="s">
        <v>27</v>
      </c>
      <c r="D1091" s="139" t="s">
        <v>28</v>
      </c>
      <c r="E1091" s="144">
        <v>72277</v>
      </c>
      <c r="F1091" s="140">
        <v>431579</v>
      </c>
      <c r="G1091" s="140">
        <v>36</v>
      </c>
      <c r="H1091" s="140">
        <v>0</v>
      </c>
      <c r="I1091" s="140">
        <v>0</v>
      </c>
      <c r="J1091" s="140">
        <v>431615</v>
      </c>
      <c r="K1091" s="139" t="s">
        <v>4484</v>
      </c>
      <c r="L1091" s="134">
        <v>20644</v>
      </c>
      <c r="M1091" s="141">
        <v>5.0232254830632816E-2</v>
      </c>
    </row>
    <row r="1092" spans="1:13" hidden="1" x14ac:dyDescent="0.25">
      <c r="A1092" s="138" t="s">
        <v>4847</v>
      </c>
      <c r="B1092" s="139" t="s">
        <v>2785</v>
      </c>
      <c r="C1092" s="139" t="s">
        <v>27</v>
      </c>
      <c r="D1092" s="139" t="s">
        <v>28</v>
      </c>
      <c r="E1092" s="144">
        <v>37280</v>
      </c>
      <c r="F1092" s="140">
        <v>284750</v>
      </c>
      <c r="G1092" s="140">
        <v>24</v>
      </c>
      <c r="H1092" s="140">
        <v>0</v>
      </c>
      <c r="I1092" s="140">
        <v>0</v>
      </c>
      <c r="J1092" s="140">
        <v>284774</v>
      </c>
      <c r="K1092" s="139" t="s">
        <v>4485</v>
      </c>
      <c r="L1092" s="134">
        <v>-1225</v>
      </c>
      <c r="M1092" s="141">
        <v>-4.2832317595516067E-3</v>
      </c>
    </row>
    <row r="1093" spans="1:13" hidden="1" x14ac:dyDescent="0.25">
      <c r="A1093" s="138" t="s">
        <v>6805</v>
      </c>
      <c r="B1093" s="139" t="s">
        <v>2785</v>
      </c>
      <c r="C1093" s="139" t="s">
        <v>47</v>
      </c>
      <c r="D1093" s="139" t="s">
        <v>48</v>
      </c>
      <c r="E1093" s="144">
        <v>47618</v>
      </c>
      <c r="F1093" s="140">
        <v>353123</v>
      </c>
      <c r="G1093" s="140">
        <v>30</v>
      </c>
      <c r="H1093" s="140">
        <v>0</v>
      </c>
      <c r="I1093" s="140">
        <v>0</v>
      </c>
      <c r="J1093" s="140">
        <v>353153</v>
      </c>
      <c r="K1093" s="139" t="s">
        <v>4486</v>
      </c>
      <c r="L1093" s="134">
        <v>16563</v>
      </c>
      <c r="M1093" s="141">
        <v>4.920823553878606E-2</v>
      </c>
    </row>
    <row r="1094" spans="1:13" hidden="1" x14ac:dyDescent="0.25">
      <c r="A1094" s="138" t="s">
        <v>6807</v>
      </c>
      <c r="B1094" s="139" t="s">
        <v>2785</v>
      </c>
      <c r="C1094" s="139" t="s">
        <v>27</v>
      </c>
      <c r="D1094" s="139" t="s">
        <v>28</v>
      </c>
      <c r="E1094" s="144">
        <v>103700</v>
      </c>
      <c r="F1094" s="140">
        <v>772993</v>
      </c>
      <c r="G1094" s="140">
        <v>65</v>
      </c>
      <c r="H1094" s="140">
        <v>0</v>
      </c>
      <c r="I1094" s="140">
        <v>0</v>
      </c>
      <c r="J1094" s="140">
        <v>773058</v>
      </c>
      <c r="K1094" s="139" t="s">
        <v>4487</v>
      </c>
      <c r="L1094" s="134">
        <v>-22551</v>
      </c>
      <c r="M1094" s="141">
        <v>-2.834432491336825E-2</v>
      </c>
    </row>
    <row r="1095" spans="1:13" hidden="1" x14ac:dyDescent="0.25">
      <c r="A1095" s="138" t="s">
        <v>6809</v>
      </c>
      <c r="B1095" s="139" t="s">
        <v>2785</v>
      </c>
      <c r="C1095" s="139" t="s">
        <v>27</v>
      </c>
      <c r="D1095" s="139" t="s">
        <v>28</v>
      </c>
      <c r="E1095" s="144">
        <v>67574</v>
      </c>
      <c r="F1095" s="140">
        <v>512664</v>
      </c>
      <c r="G1095" s="140">
        <v>43</v>
      </c>
      <c r="H1095" s="140">
        <v>0</v>
      </c>
      <c r="I1095" s="140">
        <v>0</v>
      </c>
      <c r="J1095" s="140">
        <v>512707</v>
      </c>
      <c r="K1095" s="139" t="s">
        <v>4488</v>
      </c>
      <c r="L1095" s="134">
        <v>8348</v>
      </c>
      <c r="M1095" s="141">
        <v>1.6551702259699937E-2</v>
      </c>
    </row>
    <row r="1096" spans="1:13" hidden="1" x14ac:dyDescent="0.25">
      <c r="A1096" s="138" t="s">
        <v>6811</v>
      </c>
      <c r="B1096" s="139" t="s">
        <v>2785</v>
      </c>
      <c r="C1096" s="139" t="s">
        <v>27</v>
      </c>
      <c r="D1096" s="139" t="s">
        <v>28</v>
      </c>
      <c r="E1096" s="144">
        <v>132356</v>
      </c>
      <c r="F1096" s="140">
        <v>1217109</v>
      </c>
      <c r="G1096" s="140">
        <v>102</v>
      </c>
      <c r="H1096" s="140">
        <v>0</v>
      </c>
      <c r="I1096" s="140">
        <v>0</v>
      </c>
      <c r="J1096" s="140">
        <v>1217211</v>
      </c>
      <c r="K1096" s="139" t="s">
        <v>4489</v>
      </c>
      <c r="L1096" s="134">
        <v>-75444</v>
      </c>
      <c r="M1096" s="141">
        <v>-5.8363600496652242E-2</v>
      </c>
    </row>
    <row r="1097" spans="1:13" hidden="1" x14ac:dyDescent="0.25">
      <c r="A1097" s="138" t="s">
        <v>6813</v>
      </c>
      <c r="B1097" s="139" t="s">
        <v>2785</v>
      </c>
      <c r="C1097" s="139" t="s">
        <v>27</v>
      </c>
      <c r="D1097" s="139" t="s">
        <v>28</v>
      </c>
      <c r="E1097" s="144">
        <v>104710</v>
      </c>
      <c r="F1097" s="140">
        <v>1122133</v>
      </c>
      <c r="G1097" s="140">
        <v>94</v>
      </c>
      <c r="H1097" s="140">
        <v>0</v>
      </c>
      <c r="I1097" s="140">
        <v>0</v>
      </c>
      <c r="J1097" s="140">
        <v>1122227</v>
      </c>
      <c r="K1097" s="139" t="s">
        <v>4490</v>
      </c>
      <c r="L1097" s="134">
        <v>6403</v>
      </c>
      <c r="M1097" s="141">
        <v>5.7383601714965805E-3</v>
      </c>
    </row>
    <row r="1098" spans="1:13" hidden="1" x14ac:dyDescent="0.25">
      <c r="A1098" s="138" t="s">
        <v>6815</v>
      </c>
      <c r="B1098" s="139" t="s">
        <v>2785</v>
      </c>
      <c r="C1098" s="139" t="s">
        <v>99</v>
      </c>
      <c r="D1098" s="139" t="s">
        <v>100</v>
      </c>
      <c r="E1098" s="144">
        <v>433721</v>
      </c>
      <c r="F1098" s="140">
        <v>2184576</v>
      </c>
      <c r="G1098" s="140">
        <v>184</v>
      </c>
      <c r="H1098" s="140">
        <v>0</v>
      </c>
      <c r="I1098" s="140">
        <v>0</v>
      </c>
      <c r="J1098" s="140">
        <v>2184760</v>
      </c>
      <c r="K1098" s="139" t="s">
        <v>4491</v>
      </c>
      <c r="L1098" s="134">
        <v>4011</v>
      </c>
      <c r="M1098" s="141">
        <v>1.8392763220343102E-3</v>
      </c>
    </row>
    <row r="1099" spans="1:13" hidden="1" x14ac:dyDescent="0.25">
      <c r="A1099" s="138" t="s">
        <v>6817</v>
      </c>
      <c r="B1099" s="139" t="s">
        <v>2785</v>
      </c>
      <c r="C1099" s="139" t="s">
        <v>99</v>
      </c>
      <c r="D1099" s="139" t="s">
        <v>100</v>
      </c>
      <c r="E1099" s="144">
        <v>241959</v>
      </c>
      <c r="F1099" s="140">
        <v>1606602</v>
      </c>
      <c r="G1099" s="140">
        <v>135</v>
      </c>
      <c r="H1099" s="140">
        <v>11840</v>
      </c>
      <c r="I1099" s="140">
        <v>0</v>
      </c>
      <c r="J1099" s="140">
        <v>1618577</v>
      </c>
      <c r="K1099" s="139" t="s">
        <v>4492</v>
      </c>
      <c r="L1099" s="134">
        <v>8621</v>
      </c>
      <c r="M1099" s="141">
        <v>5.3548047275826169E-3</v>
      </c>
    </row>
    <row r="1100" spans="1:13" hidden="1" x14ac:dyDescent="0.25">
      <c r="A1100" s="138" t="s">
        <v>6819</v>
      </c>
      <c r="B1100" s="139" t="s">
        <v>2785</v>
      </c>
      <c r="C1100" s="139" t="s">
        <v>99</v>
      </c>
      <c r="D1100" s="139" t="s">
        <v>100</v>
      </c>
      <c r="E1100" s="144">
        <v>335857</v>
      </c>
      <c r="F1100" s="140">
        <v>1906293</v>
      </c>
      <c r="G1100" s="140">
        <v>160</v>
      </c>
      <c r="H1100" s="140">
        <v>0</v>
      </c>
      <c r="I1100" s="140">
        <v>0</v>
      </c>
      <c r="J1100" s="140">
        <v>1906453</v>
      </c>
      <c r="K1100" s="139" t="s">
        <v>4493</v>
      </c>
      <c r="L1100" s="134">
        <v>-44686</v>
      </c>
      <c r="M1100" s="141">
        <v>-2.2902520015232127E-2</v>
      </c>
    </row>
    <row r="1101" spans="1:13" hidden="1" x14ac:dyDescent="0.25">
      <c r="A1101" s="138" t="s">
        <v>6821</v>
      </c>
      <c r="B1101" s="139" t="s">
        <v>2785</v>
      </c>
      <c r="C1101" s="139" t="s">
        <v>99</v>
      </c>
      <c r="D1101" s="139" t="s">
        <v>100</v>
      </c>
      <c r="E1101" s="144">
        <v>511750</v>
      </c>
      <c r="F1101" s="140">
        <v>2376061</v>
      </c>
      <c r="G1101" s="140">
        <v>200</v>
      </c>
      <c r="H1101" s="140">
        <v>17511</v>
      </c>
      <c r="I1101" s="140">
        <v>0</v>
      </c>
      <c r="J1101" s="140">
        <v>2393772</v>
      </c>
      <c r="K1101" s="139" t="s">
        <v>4494</v>
      </c>
      <c r="L1101" s="134">
        <v>108780</v>
      </c>
      <c r="M1101" s="141">
        <v>4.7606293588774051E-2</v>
      </c>
    </row>
    <row r="1102" spans="1:13" hidden="1" x14ac:dyDescent="0.25">
      <c r="A1102" s="138" t="s">
        <v>6823</v>
      </c>
      <c r="B1102" s="139" t="s">
        <v>2785</v>
      </c>
      <c r="C1102" s="139" t="s">
        <v>99</v>
      </c>
      <c r="D1102" s="139" t="s">
        <v>100</v>
      </c>
      <c r="E1102" s="144">
        <v>2002223</v>
      </c>
      <c r="F1102" s="140">
        <v>12271499</v>
      </c>
      <c r="G1102" s="140">
        <v>1032</v>
      </c>
      <c r="H1102" s="140">
        <v>90437</v>
      </c>
      <c r="I1102" s="140">
        <v>0</v>
      </c>
      <c r="J1102" s="140">
        <v>12362968</v>
      </c>
      <c r="K1102" s="139" t="s">
        <v>4495</v>
      </c>
      <c r="L1102" s="134">
        <v>94363</v>
      </c>
      <c r="M1102" s="141">
        <v>7.6914204997226661E-3</v>
      </c>
    </row>
    <row r="1103" spans="1:13" hidden="1" x14ac:dyDescent="0.25">
      <c r="A1103" s="138" t="s">
        <v>6825</v>
      </c>
      <c r="B1103" s="139" t="s">
        <v>2785</v>
      </c>
      <c r="C1103" s="139" t="s">
        <v>99</v>
      </c>
      <c r="D1103" s="139" t="s">
        <v>100</v>
      </c>
      <c r="E1103" s="144">
        <v>457702</v>
      </c>
      <c r="F1103" s="140">
        <v>7152928</v>
      </c>
      <c r="G1103" s="140">
        <v>602</v>
      </c>
      <c r="H1103" s="140">
        <v>0</v>
      </c>
      <c r="I1103" s="140">
        <v>0</v>
      </c>
      <c r="J1103" s="140">
        <v>7153530</v>
      </c>
      <c r="K1103" s="139" t="s">
        <v>4496</v>
      </c>
      <c r="L1103" s="134">
        <v>-72782</v>
      </c>
      <c r="M1103" s="141">
        <v>-1.0071804261980385E-2</v>
      </c>
    </row>
    <row r="1104" spans="1:13" hidden="1" x14ac:dyDescent="0.25">
      <c r="A1104" s="138" t="s">
        <v>5861</v>
      </c>
      <c r="B1104" s="139" t="s">
        <v>2785</v>
      </c>
      <c r="C1104" s="139" t="s">
        <v>99</v>
      </c>
      <c r="D1104" s="139" t="s">
        <v>100</v>
      </c>
      <c r="E1104" s="144">
        <v>437651</v>
      </c>
      <c r="F1104" s="140">
        <v>2443593</v>
      </c>
      <c r="G1104" s="140">
        <v>206</v>
      </c>
      <c r="H1104" s="140">
        <v>18008</v>
      </c>
      <c r="I1104" s="140">
        <v>0</v>
      </c>
      <c r="J1104" s="140">
        <v>2461807</v>
      </c>
      <c r="K1104" s="139" t="s">
        <v>4497</v>
      </c>
      <c r="L1104" s="134">
        <v>160176</v>
      </c>
      <c r="M1104" s="141">
        <v>6.9592389049330669E-2</v>
      </c>
    </row>
    <row r="1105" spans="1:13" hidden="1" x14ac:dyDescent="0.25">
      <c r="A1105" s="138" t="s">
        <v>6828</v>
      </c>
      <c r="B1105" s="139" t="s">
        <v>2785</v>
      </c>
      <c r="C1105" s="139" t="s">
        <v>99</v>
      </c>
      <c r="D1105" s="139" t="s">
        <v>100</v>
      </c>
      <c r="E1105" s="144">
        <v>480129</v>
      </c>
      <c r="F1105" s="140">
        <v>2547874</v>
      </c>
      <c r="G1105" s="140">
        <v>214</v>
      </c>
      <c r="H1105" s="140">
        <v>0</v>
      </c>
      <c r="I1105" s="140">
        <v>0</v>
      </c>
      <c r="J1105" s="140">
        <v>2548088</v>
      </c>
      <c r="K1105" s="139" t="s">
        <v>4498</v>
      </c>
      <c r="L1105" s="134">
        <v>118471</v>
      </c>
      <c r="M1105" s="141">
        <v>4.8761183347004897E-2</v>
      </c>
    </row>
    <row r="1106" spans="1:13" hidden="1" x14ac:dyDescent="0.25">
      <c r="A1106" s="138" t="s">
        <v>6830</v>
      </c>
      <c r="B1106" s="139" t="s">
        <v>2785</v>
      </c>
      <c r="C1106" s="139" t="s">
        <v>99</v>
      </c>
      <c r="D1106" s="139" t="s">
        <v>100</v>
      </c>
      <c r="E1106" s="144">
        <v>193302</v>
      </c>
      <c r="F1106" s="140">
        <v>1108685</v>
      </c>
      <c r="G1106" s="140">
        <v>93</v>
      </c>
      <c r="H1106" s="140">
        <v>0</v>
      </c>
      <c r="I1106" s="140">
        <v>0</v>
      </c>
      <c r="J1106" s="140">
        <v>1108778</v>
      </c>
      <c r="K1106" s="139" t="s">
        <v>4499</v>
      </c>
      <c r="L1106" s="134">
        <v>21193</v>
      </c>
      <c r="M1106" s="141">
        <v>1.948629302537273E-2</v>
      </c>
    </row>
    <row r="1107" spans="1:13" hidden="1" x14ac:dyDescent="0.25">
      <c r="A1107" s="138" t="s">
        <v>6832</v>
      </c>
      <c r="B1107" s="139" t="s">
        <v>2785</v>
      </c>
      <c r="C1107" s="139" t="s">
        <v>99</v>
      </c>
      <c r="D1107" s="139" t="s">
        <v>100</v>
      </c>
      <c r="E1107" s="144">
        <v>332581</v>
      </c>
      <c r="F1107" s="140">
        <v>1283095</v>
      </c>
      <c r="G1107" s="140">
        <v>108</v>
      </c>
      <c r="H1107" s="140">
        <v>0</v>
      </c>
      <c r="I1107" s="140">
        <v>0</v>
      </c>
      <c r="J1107" s="140">
        <v>1283203</v>
      </c>
      <c r="K1107" s="139" t="s">
        <v>4500</v>
      </c>
      <c r="L1107" s="134">
        <v>52136</v>
      </c>
      <c r="M1107" s="141">
        <v>4.2350253885450592E-2</v>
      </c>
    </row>
    <row r="1108" spans="1:13" x14ac:dyDescent="0.25">
      <c r="A1108" s="138" t="s">
        <v>6687</v>
      </c>
      <c r="B1108" s="139" t="s">
        <v>2785</v>
      </c>
      <c r="C1108" s="139" t="s">
        <v>19</v>
      </c>
      <c r="D1108" s="139" t="s">
        <v>20</v>
      </c>
      <c r="E1108" s="144">
        <v>7402157</v>
      </c>
      <c r="F1108" s="140">
        <v>59524582</v>
      </c>
      <c r="G1108" s="140">
        <v>26815</v>
      </c>
      <c r="H1108" s="140">
        <v>0</v>
      </c>
      <c r="I1108" s="140">
        <v>0</v>
      </c>
      <c r="J1108" s="140">
        <v>59551397</v>
      </c>
      <c r="K1108" s="139" t="s">
        <v>7118</v>
      </c>
      <c r="L1108" s="134">
        <v>-1428369</v>
      </c>
      <c r="M1108" s="141">
        <v>-2.3423654987459283E-2</v>
      </c>
    </row>
    <row r="1109" spans="1:13" hidden="1" x14ac:dyDescent="0.25">
      <c r="A1109" s="138" t="s">
        <v>6835</v>
      </c>
      <c r="B1109" s="139" t="s">
        <v>2978</v>
      </c>
      <c r="C1109" s="139" t="s">
        <v>27</v>
      </c>
      <c r="D1109" s="139" t="s">
        <v>28</v>
      </c>
      <c r="E1109" s="144">
        <v>30653</v>
      </c>
      <c r="F1109" s="140">
        <v>187926</v>
      </c>
      <c r="G1109" s="140">
        <v>16</v>
      </c>
      <c r="H1109" s="140">
        <v>0</v>
      </c>
      <c r="I1109" s="140">
        <v>0</v>
      </c>
      <c r="J1109" s="140">
        <v>187942</v>
      </c>
      <c r="K1109" s="139" t="s">
        <v>4502</v>
      </c>
      <c r="L1109" s="134">
        <v>-18488</v>
      </c>
      <c r="M1109" s="141">
        <v>-8.9560625878021605E-2</v>
      </c>
    </row>
    <row r="1110" spans="1:13" hidden="1" x14ac:dyDescent="0.25">
      <c r="A1110" s="138" t="s">
        <v>6837</v>
      </c>
      <c r="B1110" s="139" t="s">
        <v>2978</v>
      </c>
      <c r="C1110" s="139" t="s">
        <v>47</v>
      </c>
      <c r="D1110" s="139" t="s">
        <v>48</v>
      </c>
      <c r="E1110" s="144">
        <v>74143</v>
      </c>
      <c r="F1110" s="140">
        <v>339056</v>
      </c>
      <c r="G1110" s="140">
        <v>29</v>
      </c>
      <c r="H1110" s="140">
        <v>0</v>
      </c>
      <c r="I1110" s="140">
        <v>0</v>
      </c>
      <c r="J1110" s="140">
        <v>339085</v>
      </c>
      <c r="K1110" s="139" t="s">
        <v>4503</v>
      </c>
      <c r="L1110" s="134">
        <v>-2147</v>
      </c>
      <c r="M1110" s="141">
        <v>-6.2919069723824262E-3</v>
      </c>
    </row>
    <row r="1111" spans="1:13" hidden="1" x14ac:dyDescent="0.25">
      <c r="A1111" s="138" t="s">
        <v>6838</v>
      </c>
      <c r="B1111" s="139" t="s">
        <v>2978</v>
      </c>
      <c r="C1111" s="139" t="s">
        <v>47</v>
      </c>
      <c r="D1111" s="139" t="s">
        <v>48</v>
      </c>
      <c r="E1111" s="144">
        <v>58486</v>
      </c>
      <c r="F1111" s="140">
        <v>227442</v>
      </c>
      <c r="G1111" s="140">
        <v>19</v>
      </c>
      <c r="H1111" s="140">
        <v>0</v>
      </c>
      <c r="I1111" s="140">
        <v>0</v>
      </c>
      <c r="J1111" s="140">
        <v>227461</v>
      </c>
      <c r="K1111" s="139" t="s">
        <v>4695</v>
      </c>
      <c r="L1111" s="134">
        <v>1244</v>
      </c>
      <c r="M1111" s="141">
        <v>5.4991446266195732E-3</v>
      </c>
    </row>
    <row r="1112" spans="1:13" hidden="1" x14ac:dyDescent="0.25">
      <c r="A1112" s="138" t="s">
        <v>6840</v>
      </c>
      <c r="B1112" s="139" t="s">
        <v>2978</v>
      </c>
      <c r="C1112" s="139" t="s">
        <v>27</v>
      </c>
      <c r="D1112" s="139" t="s">
        <v>28</v>
      </c>
      <c r="E1112" s="144">
        <v>50371</v>
      </c>
      <c r="F1112" s="140">
        <v>432741</v>
      </c>
      <c r="G1112" s="140">
        <v>36</v>
      </c>
      <c r="H1112" s="140">
        <v>0</v>
      </c>
      <c r="I1112" s="140">
        <v>0</v>
      </c>
      <c r="J1112" s="140">
        <v>432777</v>
      </c>
      <c r="K1112" s="139" t="s">
        <v>4504</v>
      </c>
      <c r="L1112" s="134">
        <v>-16031</v>
      </c>
      <c r="M1112" s="141">
        <v>-3.5719060266305412E-2</v>
      </c>
    </row>
    <row r="1113" spans="1:13" hidden="1" x14ac:dyDescent="0.25">
      <c r="A1113" s="138" t="s">
        <v>6842</v>
      </c>
      <c r="B1113" s="139" t="s">
        <v>2978</v>
      </c>
      <c r="C1113" s="139" t="s">
        <v>27</v>
      </c>
      <c r="D1113" s="139" t="s">
        <v>28</v>
      </c>
      <c r="E1113" s="144">
        <v>85444</v>
      </c>
      <c r="F1113" s="140">
        <v>971359</v>
      </c>
      <c r="G1113" s="140">
        <v>82</v>
      </c>
      <c r="H1113" s="140">
        <v>0</v>
      </c>
      <c r="I1113" s="140">
        <v>0</v>
      </c>
      <c r="J1113" s="140">
        <v>971441</v>
      </c>
      <c r="K1113" s="139" t="s">
        <v>4505</v>
      </c>
      <c r="L1113" s="134">
        <v>-11369</v>
      </c>
      <c r="M1113" s="141">
        <v>-1.1567851364963726E-2</v>
      </c>
    </row>
    <row r="1114" spans="1:13" hidden="1" x14ac:dyDescent="0.25">
      <c r="A1114" s="138" t="s">
        <v>6844</v>
      </c>
      <c r="B1114" s="139" t="s">
        <v>2978</v>
      </c>
      <c r="C1114" s="139" t="s">
        <v>27</v>
      </c>
      <c r="D1114" s="139" t="s">
        <v>28</v>
      </c>
      <c r="E1114" s="144">
        <v>94457</v>
      </c>
      <c r="F1114" s="140">
        <v>637262</v>
      </c>
      <c r="G1114" s="140">
        <v>54</v>
      </c>
      <c r="H1114" s="140">
        <v>0</v>
      </c>
      <c r="I1114" s="140">
        <v>0</v>
      </c>
      <c r="J1114" s="140">
        <v>637316</v>
      </c>
      <c r="K1114" s="139" t="s">
        <v>4506</v>
      </c>
      <c r="L1114" s="134">
        <v>28680</v>
      </c>
      <c r="M1114" s="141">
        <v>4.7121760789700248E-2</v>
      </c>
    </row>
    <row r="1115" spans="1:13" hidden="1" x14ac:dyDescent="0.25">
      <c r="A1115" s="138" t="s">
        <v>6845</v>
      </c>
      <c r="B1115" s="139" t="s">
        <v>2978</v>
      </c>
      <c r="C1115" s="139" t="s">
        <v>27</v>
      </c>
      <c r="D1115" s="139" t="s">
        <v>28</v>
      </c>
      <c r="E1115" s="144">
        <v>115264</v>
      </c>
      <c r="F1115" s="140">
        <v>1141756</v>
      </c>
      <c r="G1115" s="140">
        <v>96</v>
      </c>
      <c r="H1115" s="140">
        <v>0</v>
      </c>
      <c r="I1115" s="140">
        <v>0</v>
      </c>
      <c r="J1115" s="140">
        <v>1141852</v>
      </c>
      <c r="K1115" s="139" t="s">
        <v>4507</v>
      </c>
      <c r="L1115" s="134">
        <v>-64158</v>
      </c>
      <c r="M1115" s="141">
        <v>-5.3198563859337814E-2</v>
      </c>
    </row>
    <row r="1116" spans="1:13" hidden="1" x14ac:dyDescent="0.25">
      <c r="A1116" s="138" t="s">
        <v>6847</v>
      </c>
      <c r="B1116" s="139" t="s">
        <v>2978</v>
      </c>
      <c r="C1116" s="139" t="s">
        <v>27</v>
      </c>
      <c r="D1116" s="139" t="s">
        <v>28</v>
      </c>
      <c r="E1116" s="144">
        <v>80202</v>
      </c>
      <c r="F1116" s="140">
        <v>525703</v>
      </c>
      <c r="G1116" s="140">
        <v>44</v>
      </c>
      <c r="H1116" s="140">
        <v>0</v>
      </c>
      <c r="I1116" s="140">
        <v>0</v>
      </c>
      <c r="J1116" s="140">
        <v>525747</v>
      </c>
      <c r="K1116" s="139" t="s">
        <v>4508</v>
      </c>
      <c r="L1116" s="134">
        <v>19258</v>
      </c>
      <c r="M1116" s="141">
        <v>3.8022543431347963E-2</v>
      </c>
    </row>
    <row r="1117" spans="1:13" hidden="1" x14ac:dyDescent="0.25">
      <c r="A1117" s="138" t="s">
        <v>6849</v>
      </c>
      <c r="B1117" s="139" t="s">
        <v>2978</v>
      </c>
      <c r="C1117" s="139" t="s">
        <v>27</v>
      </c>
      <c r="D1117" s="139" t="s">
        <v>28</v>
      </c>
      <c r="E1117" s="144">
        <v>192672</v>
      </c>
      <c r="F1117" s="140">
        <v>3234892</v>
      </c>
      <c r="G1117" s="140">
        <v>272</v>
      </c>
      <c r="H1117" s="140">
        <v>0</v>
      </c>
      <c r="I1117" s="140">
        <v>0</v>
      </c>
      <c r="J1117" s="140">
        <v>3235164</v>
      </c>
      <c r="K1117" s="139" t="s">
        <v>4509</v>
      </c>
      <c r="L1117" s="134">
        <v>27382</v>
      </c>
      <c r="M1117" s="141">
        <v>8.5361162323374842E-3</v>
      </c>
    </row>
    <row r="1118" spans="1:13" hidden="1" x14ac:dyDescent="0.25">
      <c r="A1118" s="138" t="s">
        <v>6851</v>
      </c>
      <c r="B1118" s="139" t="s">
        <v>2978</v>
      </c>
      <c r="C1118" s="139" t="s">
        <v>47</v>
      </c>
      <c r="D1118" s="139" t="s">
        <v>48</v>
      </c>
      <c r="E1118" s="144">
        <v>93613</v>
      </c>
      <c r="F1118" s="140">
        <v>382332</v>
      </c>
      <c r="G1118" s="140">
        <v>32</v>
      </c>
      <c r="H1118" s="140">
        <v>0</v>
      </c>
      <c r="I1118" s="140">
        <v>0</v>
      </c>
      <c r="J1118" s="140">
        <v>382364</v>
      </c>
      <c r="K1118" s="139" t="s">
        <v>4510</v>
      </c>
      <c r="L1118" s="134">
        <v>16819</v>
      </c>
      <c r="M1118" s="141">
        <v>4.6010751070319662E-2</v>
      </c>
    </row>
    <row r="1119" spans="1:13" hidden="1" x14ac:dyDescent="0.25">
      <c r="A1119" s="138" t="s">
        <v>6853</v>
      </c>
      <c r="B1119" s="139" t="s">
        <v>2978</v>
      </c>
      <c r="C1119" s="139" t="s">
        <v>47</v>
      </c>
      <c r="D1119" s="139" t="s">
        <v>48</v>
      </c>
      <c r="E1119" s="144">
        <v>66648</v>
      </c>
      <c r="F1119" s="140">
        <v>208965</v>
      </c>
      <c r="G1119" s="140">
        <v>18</v>
      </c>
      <c r="H1119" s="140">
        <v>0</v>
      </c>
      <c r="I1119" s="140">
        <v>0</v>
      </c>
      <c r="J1119" s="140">
        <v>208983</v>
      </c>
      <c r="K1119" s="139" t="s">
        <v>4511</v>
      </c>
      <c r="L1119" s="134">
        <v>-5269</v>
      </c>
      <c r="M1119" s="141">
        <v>-2.4592535892313725E-2</v>
      </c>
    </row>
    <row r="1120" spans="1:13" hidden="1" x14ac:dyDescent="0.25">
      <c r="A1120" s="138" t="s">
        <v>6855</v>
      </c>
      <c r="B1120" s="139" t="s">
        <v>2978</v>
      </c>
      <c r="C1120" s="139" t="s">
        <v>47</v>
      </c>
      <c r="D1120" s="139" t="s">
        <v>48</v>
      </c>
      <c r="E1120" s="144">
        <v>60514</v>
      </c>
      <c r="F1120" s="140">
        <v>385556</v>
      </c>
      <c r="G1120" s="140">
        <v>32</v>
      </c>
      <c r="H1120" s="140">
        <v>0</v>
      </c>
      <c r="I1120" s="140">
        <v>0</v>
      </c>
      <c r="J1120" s="140">
        <v>385588</v>
      </c>
      <c r="K1120" s="139" t="s">
        <v>4512</v>
      </c>
      <c r="L1120" s="134">
        <v>27030</v>
      </c>
      <c r="M1120" s="141">
        <v>7.5385293313773499E-2</v>
      </c>
    </row>
    <row r="1121" spans="1:13" hidden="1" x14ac:dyDescent="0.25">
      <c r="A1121" s="138" t="s">
        <v>6856</v>
      </c>
      <c r="B1121" s="139" t="s">
        <v>2978</v>
      </c>
      <c r="C1121" s="139" t="s">
        <v>47</v>
      </c>
      <c r="D1121" s="139" t="s">
        <v>48</v>
      </c>
      <c r="E1121" s="144">
        <v>111946</v>
      </c>
      <c r="F1121" s="140">
        <v>568838</v>
      </c>
      <c r="G1121" s="140">
        <v>48</v>
      </c>
      <c r="H1121" s="140">
        <v>0</v>
      </c>
      <c r="I1121" s="140">
        <v>0</v>
      </c>
      <c r="J1121" s="140">
        <v>568886</v>
      </c>
      <c r="K1121" s="139" t="s">
        <v>4513</v>
      </c>
      <c r="L1121" s="134">
        <v>13545</v>
      </c>
      <c r="M1121" s="141">
        <v>2.4390419580041813E-2</v>
      </c>
    </row>
    <row r="1122" spans="1:13" hidden="1" x14ac:dyDescent="0.25">
      <c r="A1122" s="138" t="s">
        <v>6858</v>
      </c>
      <c r="B1122" s="139" t="s">
        <v>2978</v>
      </c>
      <c r="C1122" s="139" t="s">
        <v>47</v>
      </c>
      <c r="D1122" s="139" t="s">
        <v>48</v>
      </c>
      <c r="E1122" s="144">
        <v>136208</v>
      </c>
      <c r="F1122" s="140">
        <v>1209573</v>
      </c>
      <c r="G1122" s="140">
        <v>102</v>
      </c>
      <c r="H1122" s="140">
        <v>0</v>
      </c>
      <c r="I1122" s="140">
        <v>0</v>
      </c>
      <c r="J1122" s="140">
        <v>1209675</v>
      </c>
      <c r="K1122" s="139" t="s">
        <v>4514</v>
      </c>
      <c r="L1122" s="134">
        <v>-3555</v>
      </c>
      <c r="M1122" s="141">
        <v>-2.9301946044855468E-3</v>
      </c>
    </row>
    <row r="1123" spans="1:13" hidden="1" x14ac:dyDescent="0.25">
      <c r="A1123" s="138" t="s">
        <v>6859</v>
      </c>
      <c r="B1123" s="139" t="s">
        <v>2978</v>
      </c>
      <c r="C1123" s="139" t="s">
        <v>99</v>
      </c>
      <c r="D1123" s="139" t="s">
        <v>100</v>
      </c>
      <c r="E1123" s="144">
        <v>218204</v>
      </c>
      <c r="F1123" s="140">
        <v>814638</v>
      </c>
      <c r="G1123" s="140">
        <v>69</v>
      </c>
      <c r="H1123" s="140">
        <v>0</v>
      </c>
      <c r="I1123" s="140">
        <v>0</v>
      </c>
      <c r="J1123" s="140">
        <v>814707</v>
      </c>
      <c r="K1123" s="139" t="s">
        <v>4515</v>
      </c>
      <c r="L1123" s="134">
        <v>-4971</v>
      </c>
      <c r="M1123" s="141">
        <v>-6.0645765776317041E-3</v>
      </c>
    </row>
    <row r="1124" spans="1:13" hidden="1" x14ac:dyDescent="0.25">
      <c r="A1124" s="138" t="s">
        <v>6861</v>
      </c>
      <c r="B1124" s="139" t="s">
        <v>2978</v>
      </c>
      <c r="C1124" s="139" t="s">
        <v>99</v>
      </c>
      <c r="D1124" s="139" t="s">
        <v>100</v>
      </c>
      <c r="E1124" s="144">
        <v>447742</v>
      </c>
      <c r="F1124" s="140">
        <v>2353783</v>
      </c>
      <c r="G1124" s="140">
        <v>198</v>
      </c>
      <c r="H1124" s="140">
        <v>0</v>
      </c>
      <c r="I1124" s="140">
        <v>0</v>
      </c>
      <c r="J1124" s="140">
        <v>2353981</v>
      </c>
      <c r="K1124" s="139" t="s">
        <v>4516</v>
      </c>
      <c r="L1124" s="134">
        <v>9329</v>
      </c>
      <c r="M1124" s="141">
        <v>3.9788420627026953E-3</v>
      </c>
    </row>
    <row r="1125" spans="1:13" hidden="1" x14ac:dyDescent="0.25">
      <c r="A1125" s="138" t="s">
        <v>6863</v>
      </c>
      <c r="B1125" s="139" t="s">
        <v>2978</v>
      </c>
      <c r="C1125" s="139" t="s">
        <v>99</v>
      </c>
      <c r="D1125" s="139" t="s">
        <v>100</v>
      </c>
      <c r="E1125" s="144">
        <v>247801</v>
      </c>
      <c r="F1125" s="140">
        <v>1126530</v>
      </c>
      <c r="G1125" s="140">
        <v>95</v>
      </c>
      <c r="H1125" s="140">
        <v>0</v>
      </c>
      <c r="I1125" s="140">
        <v>0</v>
      </c>
      <c r="J1125" s="140">
        <v>1126625</v>
      </c>
      <c r="K1125" s="139" t="s">
        <v>4517</v>
      </c>
      <c r="L1125" s="134">
        <v>-149439</v>
      </c>
      <c r="M1125" s="141">
        <v>-0.11710932993956416</v>
      </c>
    </row>
    <row r="1126" spans="1:13" x14ac:dyDescent="0.25">
      <c r="A1126" s="138" t="s">
        <v>6834</v>
      </c>
      <c r="B1126" s="139" t="s">
        <v>2978</v>
      </c>
      <c r="C1126" s="139" t="s">
        <v>19</v>
      </c>
      <c r="D1126" s="139" t="s">
        <v>20</v>
      </c>
      <c r="E1126" s="144">
        <v>821535</v>
      </c>
      <c r="F1126" s="140">
        <v>4830040</v>
      </c>
      <c r="G1126" s="140">
        <v>38392</v>
      </c>
      <c r="H1126" s="140">
        <v>0</v>
      </c>
      <c r="I1126" s="140">
        <v>0</v>
      </c>
      <c r="J1126" s="140">
        <v>4868432</v>
      </c>
      <c r="K1126" s="139" t="s">
        <v>7119</v>
      </c>
      <c r="L1126" s="134">
        <v>253782</v>
      </c>
      <c r="M1126" s="141">
        <v>5.4994853347491143E-2</v>
      </c>
    </row>
    <row r="1127" spans="1:13" hidden="1" x14ac:dyDescent="0.25">
      <c r="A1127" s="138" t="s">
        <v>6047</v>
      </c>
      <c r="B1127" s="139" t="s">
        <v>3089</v>
      </c>
      <c r="C1127" s="139" t="s">
        <v>27</v>
      </c>
      <c r="D1127" s="139" t="s">
        <v>28</v>
      </c>
      <c r="E1127" s="144">
        <v>42452</v>
      </c>
      <c r="F1127" s="140">
        <v>719608</v>
      </c>
      <c r="G1127" s="140">
        <v>61</v>
      </c>
      <c r="H1127" s="140">
        <v>0</v>
      </c>
      <c r="I1127" s="140">
        <v>0</v>
      </c>
      <c r="J1127" s="140">
        <v>719669</v>
      </c>
      <c r="K1127" s="139" t="s">
        <v>4549</v>
      </c>
      <c r="L1127" s="134">
        <v>-5212</v>
      </c>
      <c r="M1127" s="141">
        <v>-7.1901456928792446E-3</v>
      </c>
    </row>
    <row r="1128" spans="1:13" x14ac:dyDescent="0.25">
      <c r="A1128" s="138" t="s">
        <v>6921</v>
      </c>
      <c r="B1128" s="139" t="s">
        <v>3089</v>
      </c>
      <c r="C1128" s="139" t="s">
        <v>19</v>
      </c>
      <c r="D1128" s="139" t="s">
        <v>20</v>
      </c>
      <c r="E1128" s="144">
        <v>583590</v>
      </c>
      <c r="F1128" s="140">
        <v>6263202</v>
      </c>
      <c r="G1128" s="140">
        <v>19450</v>
      </c>
      <c r="H1128" s="140">
        <v>0</v>
      </c>
      <c r="I1128" s="140">
        <v>0</v>
      </c>
      <c r="J1128" s="140">
        <v>6282652</v>
      </c>
      <c r="K1128" s="139" t="s">
        <v>7120</v>
      </c>
      <c r="L1128" s="134">
        <v>-136235</v>
      </c>
      <c r="M1128" s="141">
        <v>-2.1224084486921174E-2</v>
      </c>
    </row>
    <row r="1129" spans="1:13" hidden="1" x14ac:dyDescent="0.25">
      <c r="A1129" s="138" t="s">
        <v>5736</v>
      </c>
      <c r="B1129" s="139" t="s">
        <v>3015</v>
      </c>
      <c r="C1129" s="139" t="s">
        <v>27</v>
      </c>
      <c r="D1129" s="139" t="s">
        <v>28</v>
      </c>
      <c r="E1129" s="144">
        <v>153511</v>
      </c>
      <c r="F1129" s="140">
        <v>831977</v>
      </c>
      <c r="G1129" s="140">
        <v>70</v>
      </c>
      <c r="H1129" s="140">
        <v>0</v>
      </c>
      <c r="I1129" s="140">
        <v>0</v>
      </c>
      <c r="J1129" s="140">
        <v>832047</v>
      </c>
      <c r="K1129" s="139" t="s">
        <v>4519</v>
      </c>
      <c r="L1129" s="134">
        <v>26255</v>
      </c>
      <c r="M1129" s="141">
        <v>3.2582850164806797E-2</v>
      </c>
    </row>
    <row r="1130" spans="1:13" hidden="1" x14ac:dyDescent="0.25">
      <c r="A1130" s="138" t="s">
        <v>6867</v>
      </c>
      <c r="B1130" s="139" t="s">
        <v>3015</v>
      </c>
      <c r="C1130" s="139" t="s">
        <v>27</v>
      </c>
      <c r="D1130" s="139" t="s">
        <v>28</v>
      </c>
      <c r="E1130" s="144">
        <v>44215</v>
      </c>
      <c r="F1130" s="140">
        <v>441762</v>
      </c>
      <c r="G1130" s="140">
        <v>37</v>
      </c>
      <c r="H1130" s="140">
        <v>0</v>
      </c>
      <c r="I1130" s="140">
        <v>0</v>
      </c>
      <c r="J1130" s="140">
        <v>441799</v>
      </c>
      <c r="K1130" s="139" t="s">
        <v>4520</v>
      </c>
      <c r="L1130" s="134">
        <v>13695</v>
      </c>
      <c r="M1130" s="141">
        <v>3.1989890307028201E-2</v>
      </c>
    </row>
    <row r="1131" spans="1:13" hidden="1" x14ac:dyDescent="0.25">
      <c r="A1131" s="138" t="s">
        <v>5270</v>
      </c>
      <c r="B1131" s="139" t="s">
        <v>3015</v>
      </c>
      <c r="C1131" s="139" t="s">
        <v>27</v>
      </c>
      <c r="D1131" s="139" t="s">
        <v>28</v>
      </c>
      <c r="E1131" s="144">
        <v>17141</v>
      </c>
      <c r="F1131" s="140">
        <v>221621</v>
      </c>
      <c r="G1131" s="140">
        <v>19</v>
      </c>
      <c r="H1131" s="140">
        <v>0</v>
      </c>
      <c r="I1131" s="140">
        <v>0</v>
      </c>
      <c r="J1131" s="140">
        <v>221640</v>
      </c>
      <c r="K1131" s="139" t="s">
        <v>4521</v>
      </c>
      <c r="L1131" s="134">
        <v>-12931</v>
      </c>
      <c r="M1131" s="141">
        <v>-5.5126166491168985E-2</v>
      </c>
    </row>
    <row r="1132" spans="1:13" hidden="1" x14ac:dyDescent="0.25">
      <c r="A1132" s="138" t="s">
        <v>6870</v>
      </c>
      <c r="B1132" s="139" t="s">
        <v>3015</v>
      </c>
      <c r="C1132" s="139" t="s">
        <v>27</v>
      </c>
      <c r="D1132" s="139" t="s">
        <v>28</v>
      </c>
      <c r="E1132" s="144">
        <v>46597</v>
      </c>
      <c r="F1132" s="140">
        <v>388015</v>
      </c>
      <c r="G1132" s="140">
        <v>33</v>
      </c>
      <c r="H1132" s="140">
        <v>0</v>
      </c>
      <c r="I1132" s="140">
        <v>0</v>
      </c>
      <c r="J1132" s="140">
        <v>388048</v>
      </c>
      <c r="K1132" s="139" t="s">
        <v>4522</v>
      </c>
      <c r="L1132" s="134">
        <v>16739</v>
      </c>
      <c r="M1132" s="141">
        <v>4.5081051092216995E-2</v>
      </c>
    </row>
    <row r="1133" spans="1:13" hidden="1" x14ac:dyDescent="0.25">
      <c r="A1133" s="138" t="s">
        <v>6872</v>
      </c>
      <c r="B1133" s="139" t="s">
        <v>3015</v>
      </c>
      <c r="C1133" s="139" t="s">
        <v>47</v>
      </c>
      <c r="D1133" s="139" t="s">
        <v>48</v>
      </c>
      <c r="E1133" s="144">
        <v>235429</v>
      </c>
      <c r="F1133" s="140">
        <v>1028287</v>
      </c>
      <c r="G1133" s="140">
        <v>86</v>
      </c>
      <c r="H1133" s="140">
        <v>0</v>
      </c>
      <c r="I1133" s="140">
        <v>0</v>
      </c>
      <c r="J1133" s="140">
        <v>1028373</v>
      </c>
      <c r="K1133" s="139" t="s">
        <v>4523</v>
      </c>
      <c r="L1133" s="134">
        <v>15612</v>
      </c>
      <c r="M1133" s="141">
        <v>1.5415285541208636E-2</v>
      </c>
    </row>
    <row r="1134" spans="1:13" hidden="1" x14ac:dyDescent="0.25">
      <c r="A1134" s="138" t="s">
        <v>6874</v>
      </c>
      <c r="B1134" s="139" t="s">
        <v>3015</v>
      </c>
      <c r="C1134" s="139" t="s">
        <v>27</v>
      </c>
      <c r="D1134" s="139" t="s">
        <v>28</v>
      </c>
      <c r="E1134" s="144">
        <v>21943</v>
      </c>
      <c r="F1134" s="140">
        <v>111674</v>
      </c>
      <c r="G1134" s="140">
        <v>9</v>
      </c>
      <c r="H1134" s="140">
        <v>0</v>
      </c>
      <c r="I1134" s="140">
        <v>0</v>
      </c>
      <c r="J1134" s="140">
        <v>111683</v>
      </c>
      <c r="K1134" s="139" t="s">
        <v>4524</v>
      </c>
      <c r="L1134" s="134">
        <v>4582</v>
      </c>
      <c r="M1134" s="141">
        <v>4.2782046852970559E-2</v>
      </c>
    </row>
    <row r="1135" spans="1:13" hidden="1" x14ac:dyDescent="0.25">
      <c r="A1135" s="138" t="s">
        <v>6876</v>
      </c>
      <c r="B1135" s="139" t="s">
        <v>3015</v>
      </c>
      <c r="C1135" s="139" t="s">
        <v>47</v>
      </c>
      <c r="D1135" s="139" t="s">
        <v>48</v>
      </c>
      <c r="E1135" s="144">
        <v>17820</v>
      </c>
      <c r="F1135" s="140">
        <v>87101</v>
      </c>
      <c r="G1135" s="140">
        <v>7</v>
      </c>
      <c r="H1135" s="140">
        <v>0</v>
      </c>
      <c r="I1135" s="140">
        <v>0</v>
      </c>
      <c r="J1135" s="140">
        <v>87108</v>
      </c>
      <c r="K1135" s="139" t="s">
        <v>4525</v>
      </c>
      <c r="L1135" s="134">
        <v>2741</v>
      </c>
      <c r="M1135" s="141">
        <v>3.2489006365047944E-2</v>
      </c>
    </row>
    <row r="1136" spans="1:13" hidden="1" x14ac:dyDescent="0.25">
      <c r="A1136" s="138" t="s">
        <v>5572</v>
      </c>
      <c r="B1136" s="139" t="s">
        <v>3015</v>
      </c>
      <c r="C1136" s="139" t="s">
        <v>47</v>
      </c>
      <c r="D1136" s="139" t="s">
        <v>48</v>
      </c>
      <c r="E1136" s="144">
        <v>42082</v>
      </c>
      <c r="F1136" s="140">
        <v>810741</v>
      </c>
      <c r="G1136" s="140">
        <v>68</v>
      </c>
      <c r="H1136" s="140">
        <v>0</v>
      </c>
      <c r="I1136" s="140">
        <v>0</v>
      </c>
      <c r="J1136" s="140">
        <v>810809</v>
      </c>
      <c r="K1136" s="139" t="s">
        <v>4526</v>
      </c>
      <c r="L1136" s="134">
        <v>-7114</v>
      </c>
      <c r="M1136" s="141">
        <v>-8.6976402424189074E-3</v>
      </c>
    </row>
    <row r="1137" spans="1:13" hidden="1" x14ac:dyDescent="0.25">
      <c r="A1137" s="138" t="s">
        <v>6879</v>
      </c>
      <c r="B1137" s="139" t="s">
        <v>3015</v>
      </c>
      <c r="C1137" s="139" t="s">
        <v>47</v>
      </c>
      <c r="D1137" s="139" t="s">
        <v>48</v>
      </c>
      <c r="E1137" s="144">
        <v>28118</v>
      </c>
      <c r="F1137" s="140">
        <v>178802</v>
      </c>
      <c r="G1137" s="140">
        <v>15</v>
      </c>
      <c r="H1137" s="140">
        <v>0</v>
      </c>
      <c r="I1137" s="140">
        <v>0</v>
      </c>
      <c r="J1137" s="140">
        <v>178817</v>
      </c>
      <c r="K1137" s="139" t="s">
        <v>4527</v>
      </c>
      <c r="L1137" s="134">
        <v>12840</v>
      </c>
      <c r="M1137" s="141">
        <v>7.736011616067287E-2</v>
      </c>
    </row>
    <row r="1138" spans="1:13" hidden="1" x14ac:dyDescent="0.25">
      <c r="A1138" s="138" t="s">
        <v>6881</v>
      </c>
      <c r="B1138" s="139" t="s">
        <v>3015</v>
      </c>
      <c r="C1138" s="139" t="s">
        <v>27</v>
      </c>
      <c r="D1138" s="139" t="s">
        <v>28</v>
      </c>
      <c r="E1138" s="144">
        <v>136454</v>
      </c>
      <c r="F1138" s="140">
        <v>1140677</v>
      </c>
      <c r="G1138" s="140">
        <v>96</v>
      </c>
      <c r="H1138" s="140">
        <v>0</v>
      </c>
      <c r="I1138" s="140">
        <v>0</v>
      </c>
      <c r="J1138" s="140">
        <v>1140773</v>
      </c>
      <c r="K1138" s="139" t="s">
        <v>4528</v>
      </c>
      <c r="L1138" s="134">
        <v>-24028</v>
      </c>
      <c r="M1138" s="141">
        <v>-2.0628416356098595E-2</v>
      </c>
    </row>
    <row r="1139" spans="1:13" hidden="1" x14ac:dyDescent="0.25">
      <c r="A1139" s="138" t="s">
        <v>6883</v>
      </c>
      <c r="B1139" s="139" t="s">
        <v>3015</v>
      </c>
      <c r="C1139" s="139" t="s">
        <v>27</v>
      </c>
      <c r="D1139" s="139" t="s">
        <v>28</v>
      </c>
      <c r="E1139" s="144">
        <v>52538</v>
      </c>
      <c r="F1139" s="140">
        <v>505925</v>
      </c>
      <c r="G1139" s="140">
        <v>43</v>
      </c>
      <c r="H1139" s="140">
        <v>0</v>
      </c>
      <c r="I1139" s="140">
        <v>0</v>
      </c>
      <c r="J1139" s="140">
        <v>505968</v>
      </c>
      <c r="K1139" s="139" t="s">
        <v>4529</v>
      </c>
      <c r="L1139" s="134">
        <v>-8875</v>
      </c>
      <c r="M1139" s="141">
        <v>-1.7238264869096017E-2</v>
      </c>
    </row>
    <row r="1140" spans="1:13" hidden="1" x14ac:dyDescent="0.25">
      <c r="A1140" s="138" t="s">
        <v>6885</v>
      </c>
      <c r="B1140" s="139" t="s">
        <v>3015</v>
      </c>
      <c r="C1140" s="139" t="s">
        <v>47</v>
      </c>
      <c r="D1140" s="139" t="s">
        <v>48</v>
      </c>
      <c r="E1140" s="144">
        <v>22378</v>
      </c>
      <c r="F1140" s="140">
        <v>162662</v>
      </c>
      <c r="G1140" s="140">
        <v>14</v>
      </c>
      <c r="H1140" s="140">
        <v>0</v>
      </c>
      <c r="I1140" s="140">
        <v>0</v>
      </c>
      <c r="J1140" s="140">
        <v>162676</v>
      </c>
      <c r="K1140" s="139" t="s">
        <v>4530</v>
      </c>
      <c r="L1140" s="134">
        <v>-18053</v>
      </c>
      <c r="M1140" s="141">
        <v>-9.9889890388371538E-2</v>
      </c>
    </row>
    <row r="1141" spans="1:13" hidden="1" x14ac:dyDescent="0.25">
      <c r="A1141" s="138" t="s">
        <v>6887</v>
      </c>
      <c r="B1141" s="139" t="s">
        <v>3015</v>
      </c>
      <c r="C1141" s="139" t="s">
        <v>27</v>
      </c>
      <c r="D1141" s="139" t="s">
        <v>28</v>
      </c>
      <c r="E1141" s="144">
        <v>79812</v>
      </c>
      <c r="F1141" s="140">
        <v>662508</v>
      </c>
      <c r="G1141" s="140">
        <v>56</v>
      </c>
      <c r="H1141" s="140">
        <v>0</v>
      </c>
      <c r="I1141" s="140">
        <v>0</v>
      </c>
      <c r="J1141" s="140">
        <v>662564</v>
      </c>
      <c r="K1141" s="139" t="s">
        <v>4531</v>
      </c>
      <c r="L1141" s="134">
        <v>-208</v>
      </c>
      <c r="M1141" s="141">
        <v>-3.1383341480931603E-4</v>
      </c>
    </row>
    <row r="1142" spans="1:13" hidden="1" x14ac:dyDescent="0.25">
      <c r="A1142" s="138" t="s">
        <v>6889</v>
      </c>
      <c r="B1142" s="139" t="s">
        <v>3015</v>
      </c>
      <c r="C1142" s="139" t="s">
        <v>27</v>
      </c>
      <c r="D1142" s="139" t="s">
        <v>28</v>
      </c>
      <c r="E1142" s="144">
        <v>182385</v>
      </c>
      <c r="F1142" s="140">
        <v>1122290</v>
      </c>
      <c r="G1142" s="140">
        <v>94</v>
      </c>
      <c r="H1142" s="140">
        <v>0</v>
      </c>
      <c r="I1142" s="140">
        <v>0</v>
      </c>
      <c r="J1142" s="140">
        <v>1122384</v>
      </c>
      <c r="K1142" s="139" t="s">
        <v>4532</v>
      </c>
      <c r="L1142" s="134">
        <v>-16633</v>
      </c>
      <c r="M1142" s="141">
        <v>-1.4602942712883126E-2</v>
      </c>
    </row>
    <row r="1143" spans="1:13" hidden="1" x14ac:dyDescent="0.25">
      <c r="A1143" s="138" t="s">
        <v>6891</v>
      </c>
      <c r="B1143" s="139" t="s">
        <v>3015</v>
      </c>
      <c r="C1143" s="139" t="s">
        <v>27</v>
      </c>
      <c r="D1143" s="139" t="s">
        <v>28</v>
      </c>
      <c r="E1143" s="144">
        <v>246393</v>
      </c>
      <c r="F1143" s="140">
        <v>3900706</v>
      </c>
      <c r="G1143" s="140">
        <v>328</v>
      </c>
      <c r="H1143" s="140">
        <v>0</v>
      </c>
      <c r="I1143" s="140">
        <v>0</v>
      </c>
      <c r="J1143" s="140">
        <v>3901034</v>
      </c>
      <c r="K1143" s="139" t="s">
        <v>4533</v>
      </c>
      <c r="L1143" s="134">
        <v>15052</v>
      </c>
      <c r="M1143" s="141">
        <v>3.8734096040588966E-3</v>
      </c>
    </row>
    <row r="1144" spans="1:13" hidden="1" x14ac:dyDescent="0.25">
      <c r="A1144" s="138" t="s">
        <v>6893</v>
      </c>
      <c r="B1144" s="139" t="s">
        <v>3015</v>
      </c>
      <c r="C1144" s="139" t="s">
        <v>47</v>
      </c>
      <c r="D1144" s="139" t="s">
        <v>48</v>
      </c>
      <c r="E1144" s="144">
        <v>32477</v>
      </c>
      <c r="F1144" s="140">
        <v>585513</v>
      </c>
      <c r="G1144" s="140">
        <v>49</v>
      </c>
      <c r="H1144" s="140">
        <v>0</v>
      </c>
      <c r="I1144" s="140">
        <v>0</v>
      </c>
      <c r="J1144" s="140">
        <v>585562</v>
      </c>
      <c r="K1144" s="139" t="s">
        <v>4534</v>
      </c>
      <c r="L1144" s="134">
        <v>-10601</v>
      </c>
      <c r="M1144" s="141">
        <v>-1.7782049540142546E-2</v>
      </c>
    </row>
    <row r="1145" spans="1:13" hidden="1" x14ac:dyDescent="0.25">
      <c r="A1145" s="138" t="s">
        <v>6113</v>
      </c>
      <c r="B1145" s="139" t="s">
        <v>3015</v>
      </c>
      <c r="C1145" s="139" t="s">
        <v>27</v>
      </c>
      <c r="D1145" s="139" t="s">
        <v>28</v>
      </c>
      <c r="E1145" s="144">
        <v>96201</v>
      </c>
      <c r="F1145" s="140">
        <v>1398986</v>
      </c>
      <c r="G1145" s="140">
        <v>118</v>
      </c>
      <c r="H1145" s="140">
        <v>0</v>
      </c>
      <c r="I1145" s="140">
        <v>0</v>
      </c>
      <c r="J1145" s="140">
        <v>1399104</v>
      </c>
      <c r="K1145" s="139" t="s">
        <v>4535</v>
      </c>
      <c r="L1145" s="134">
        <v>2140</v>
      </c>
      <c r="M1145" s="141">
        <v>1.5318934489364079E-3</v>
      </c>
    </row>
    <row r="1146" spans="1:13" hidden="1" x14ac:dyDescent="0.25">
      <c r="A1146" s="138" t="s">
        <v>6896</v>
      </c>
      <c r="B1146" s="139" t="s">
        <v>3015</v>
      </c>
      <c r="C1146" s="139" t="s">
        <v>27</v>
      </c>
      <c r="D1146" s="139" t="s">
        <v>28</v>
      </c>
      <c r="E1146" s="144">
        <v>17403</v>
      </c>
      <c r="F1146" s="140">
        <v>152179</v>
      </c>
      <c r="G1146" s="140">
        <v>13</v>
      </c>
      <c r="H1146" s="140">
        <v>0</v>
      </c>
      <c r="I1146" s="140">
        <v>0</v>
      </c>
      <c r="J1146" s="140">
        <v>152192</v>
      </c>
      <c r="K1146" s="139" t="s">
        <v>4536</v>
      </c>
      <c r="L1146" s="134">
        <v>4306</v>
      </c>
      <c r="M1146" s="141">
        <v>2.9117022571440162E-2</v>
      </c>
    </row>
    <row r="1147" spans="1:13" hidden="1" x14ac:dyDescent="0.25">
      <c r="A1147" s="138" t="s">
        <v>6898</v>
      </c>
      <c r="B1147" s="139" t="s">
        <v>3015</v>
      </c>
      <c r="C1147" s="139" t="s">
        <v>27</v>
      </c>
      <c r="D1147" s="139" t="s">
        <v>28</v>
      </c>
      <c r="E1147" s="144">
        <v>220289</v>
      </c>
      <c r="F1147" s="140">
        <v>4074130</v>
      </c>
      <c r="G1147" s="140">
        <v>343</v>
      </c>
      <c r="H1147" s="140">
        <v>0</v>
      </c>
      <c r="I1147" s="140">
        <v>0</v>
      </c>
      <c r="J1147" s="140">
        <v>4074473</v>
      </c>
      <c r="K1147" s="139" t="s">
        <v>4537</v>
      </c>
      <c r="L1147" s="134">
        <v>-8333</v>
      </c>
      <c r="M1147" s="141">
        <v>-2.0409982742261084E-3</v>
      </c>
    </row>
    <row r="1148" spans="1:13" hidden="1" x14ac:dyDescent="0.25">
      <c r="A1148" s="138" t="s">
        <v>6900</v>
      </c>
      <c r="B1148" s="139" t="s">
        <v>3015</v>
      </c>
      <c r="C1148" s="139" t="s">
        <v>27</v>
      </c>
      <c r="D1148" s="139" t="s">
        <v>28</v>
      </c>
      <c r="E1148" s="144">
        <v>99897</v>
      </c>
      <c r="F1148" s="140">
        <v>1550719</v>
      </c>
      <c r="G1148" s="140">
        <v>130</v>
      </c>
      <c r="H1148" s="140">
        <v>0</v>
      </c>
      <c r="I1148" s="140">
        <v>0</v>
      </c>
      <c r="J1148" s="140">
        <v>1550849</v>
      </c>
      <c r="K1148" s="139" t="s">
        <v>4538</v>
      </c>
      <c r="L1148" s="134">
        <v>21789</v>
      </c>
      <c r="M1148" s="141">
        <v>1.4249931330359828E-2</v>
      </c>
    </row>
    <row r="1149" spans="1:13" hidden="1" x14ac:dyDescent="0.25">
      <c r="A1149" s="138" t="s">
        <v>6902</v>
      </c>
      <c r="B1149" s="139" t="s">
        <v>3015</v>
      </c>
      <c r="C1149" s="139" t="s">
        <v>47</v>
      </c>
      <c r="D1149" s="139" t="s">
        <v>48</v>
      </c>
      <c r="E1149" s="144">
        <v>88161</v>
      </c>
      <c r="F1149" s="140">
        <v>427586</v>
      </c>
      <c r="G1149" s="140">
        <v>36</v>
      </c>
      <c r="H1149" s="140">
        <v>0</v>
      </c>
      <c r="I1149" s="140">
        <v>0</v>
      </c>
      <c r="J1149" s="140">
        <v>427622</v>
      </c>
      <c r="K1149" s="139" t="s">
        <v>4539</v>
      </c>
      <c r="L1149" s="134">
        <v>-8573</v>
      </c>
      <c r="M1149" s="141">
        <v>-1.9654053806210527E-2</v>
      </c>
    </row>
    <row r="1150" spans="1:13" hidden="1" x14ac:dyDescent="0.25">
      <c r="A1150" s="138" t="s">
        <v>6903</v>
      </c>
      <c r="B1150" s="139" t="s">
        <v>3015</v>
      </c>
      <c r="C1150" s="139" t="s">
        <v>27</v>
      </c>
      <c r="D1150" s="139" t="s">
        <v>28</v>
      </c>
      <c r="E1150" s="144">
        <v>452745</v>
      </c>
      <c r="F1150" s="140">
        <v>1824164</v>
      </c>
      <c r="G1150" s="140">
        <v>153</v>
      </c>
      <c r="H1150" s="140">
        <v>0</v>
      </c>
      <c r="I1150" s="140">
        <v>0</v>
      </c>
      <c r="J1150" s="140">
        <v>1824317</v>
      </c>
      <c r="K1150" s="139" t="s">
        <v>4540</v>
      </c>
      <c r="L1150" s="134">
        <v>46616</v>
      </c>
      <c r="M1150" s="141">
        <v>2.622263248994066E-2</v>
      </c>
    </row>
    <row r="1151" spans="1:13" hidden="1" x14ac:dyDescent="0.25">
      <c r="A1151" s="138" t="s">
        <v>6905</v>
      </c>
      <c r="B1151" s="139" t="s">
        <v>3015</v>
      </c>
      <c r="C1151" s="139" t="s">
        <v>27</v>
      </c>
      <c r="D1151" s="139" t="s">
        <v>28</v>
      </c>
      <c r="E1151" s="144">
        <v>21491</v>
      </c>
      <c r="F1151" s="140">
        <v>185661</v>
      </c>
      <c r="G1151" s="140">
        <v>16</v>
      </c>
      <c r="H1151" s="140">
        <v>0</v>
      </c>
      <c r="I1151" s="140">
        <v>0</v>
      </c>
      <c r="J1151" s="140">
        <v>185677</v>
      </c>
      <c r="K1151" s="139" t="s">
        <v>4696</v>
      </c>
      <c r="L1151" s="134">
        <v>7651</v>
      </c>
      <c r="M1151" s="141">
        <v>4.2976868547290846E-2</v>
      </c>
    </row>
    <row r="1152" spans="1:13" hidden="1" x14ac:dyDescent="0.25">
      <c r="A1152" s="138" t="s">
        <v>6907</v>
      </c>
      <c r="B1152" s="139" t="s">
        <v>3015</v>
      </c>
      <c r="C1152" s="139" t="s">
        <v>27</v>
      </c>
      <c r="D1152" s="139" t="s">
        <v>28</v>
      </c>
      <c r="E1152" s="144">
        <v>27284</v>
      </c>
      <c r="F1152" s="140">
        <v>200506</v>
      </c>
      <c r="G1152" s="140">
        <v>17</v>
      </c>
      <c r="H1152" s="140">
        <v>0</v>
      </c>
      <c r="I1152" s="140">
        <v>0</v>
      </c>
      <c r="J1152" s="140">
        <v>200523</v>
      </c>
      <c r="K1152" s="139" t="s">
        <v>4541</v>
      </c>
      <c r="L1152" s="134">
        <v>-20976</v>
      </c>
      <c r="M1152" s="141">
        <v>-9.4700201806780168E-2</v>
      </c>
    </row>
    <row r="1153" spans="1:13" hidden="1" x14ac:dyDescent="0.25">
      <c r="A1153" s="138" t="s">
        <v>6909</v>
      </c>
      <c r="B1153" s="139" t="s">
        <v>3015</v>
      </c>
      <c r="C1153" s="139" t="s">
        <v>99</v>
      </c>
      <c r="D1153" s="139" t="s">
        <v>100</v>
      </c>
      <c r="E1153" s="144">
        <v>243056</v>
      </c>
      <c r="F1153" s="140">
        <v>1198465</v>
      </c>
      <c r="G1153" s="140">
        <v>101</v>
      </c>
      <c r="H1153" s="140">
        <v>0</v>
      </c>
      <c r="I1153" s="140">
        <v>0</v>
      </c>
      <c r="J1153" s="140">
        <v>1198566</v>
      </c>
      <c r="K1153" s="139" t="s">
        <v>4542</v>
      </c>
      <c r="L1153" s="134">
        <v>31670</v>
      </c>
      <c r="M1153" s="141">
        <v>2.7140379262590667E-2</v>
      </c>
    </row>
    <row r="1154" spans="1:13" hidden="1" x14ac:dyDescent="0.25">
      <c r="A1154" s="138" t="s">
        <v>6911</v>
      </c>
      <c r="B1154" s="139" t="s">
        <v>3015</v>
      </c>
      <c r="C1154" s="139" t="s">
        <v>99</v>
      </c>
      <c r="D1154" s="139" t="s">
        <v>100</v>
      </c>
      <c r="E1154" s="144">
        <v>335687</v>
      </c>
      <c r="F1154" s="140">
        <v>1247828</v>
      </c>
      <c r="G1154" s="140">
        <v>105</v>
      </c>
      <c r="H1154" s="140">
        <v>0</v>
      </c>
      <c r="I1154" s="140">
        <v>0</v>
      </c>
      <c r="J1154" s="140">
        <v>1247933</v>
      </c>
      <c r="K1154" s="139" t="s">
        <v>4543</v>
      </c>
      <c r="L1154" s="134">
        <v>50373</v>
      </c>
      <c r="M1154" s="141">
        <v>4.2063028157253081E-2</v>
      </c>
    </row>
    <row r="1155" spans="1:13" hidden="1" x14ac:dyDescent="0.25">
      <c r="A1155" s="138" t="s">
        <v>6913</v>
      </c>
      <c r="B1155" s="139" t="s">
        <v>3015</v>
      </c>
      <c r="C1155" s="139" t="s">
        <v>99</v>
      </c>
      <c r="D1155" s="139" t="s">
        <v>100</v>
      </c>
      <c r="E1155" s="144">
        <v>1166247</v>
      </c>
      <c r="F1155" s="140">
        <v>4974271</v>
      </c>
      <c r="G1155" s="140">
        <v>418</v>
      </c>
      <c r="H1155" s="140">
        <v>0</v>
      </c>
      <c r="I1155" s="140">
        <v>0</v>
      </c>
      <c r="J1155" s="140">
        <v>4974689</v>
      </c>
      <c r="K1155" s="139" t="s">
        <v>4544</v>
      </c>
      <c r="L1155" s="134">
        <v>51459</v>
      </c>
      <c r="M1155" s="141">
        <v>1.0452284374282738E-2</v>
      </c>
    </row>
    <row r="1156" spans="1:13" hidden="1" x14ac:dyDescent="0.25">
      <c r="A1156" s="138" t="s">
        <v>6915</v>
      </c>
      <c r="B1156" s="139" t="s">
        <v>3015</v>
      </c>
      <c r="C1156" s="139" t="s">
        <v>99</v>
      </c>
      <c r="D1156" s="139" t="s">
        <v>100</v>
      </c>
      <c r="E1156" s="144">
        <v>325155</v>
      </c>
      <c r="F1156" s="140">
        <v>1539042</v>
      </c>
      <c r="G1156" s="140">
        <v>129</v>
      </c>
      <c r="H1156" s="140">
        <v>0</v>
      </c>
      <c r="I1156" s="140">
        <v>0</v>
      </c>
      <c r="J1156" s="140">
        <v>1539171</v>
      </c>
      <c r="K1156" s="139" t="s">
        <v>4545</v>
      </c>
      <c r="L1156" s="134">
        <v>554</v>
      </c>
      <c r="M1156" s="141">
        <v>3.6006361557164648E-4</v>
      </c>
    </row>
    <row r="1157" spans="1:13" hidden="1" x14ac:dyDescent="0.25">
      <c r="A1157" s="138" t="s">
        <v>6917</v>
      </c>
      <c r="B1157" s="139" t="s">
        <v>3015</v>
      </c>
      <c r="C1157" s="139" t="s">
        <v>99</v>
      </c>
      <c r="D1157" s="139" t="s">
        <v>100</v>
      </c>
      <c r="E1157" s="144">
        <v>375629</v>
      </c>
      <c r="F1157" s="140">
        <v>1158889</v>
      </c>
      <c r="G1157" s="140">
        <v>97</v>
      </c>
      <c r="H1157" s="140">
        <v>0</v>
      </c>
      <c r="I1157" s="140">
        <v>0</v>
      </c>
      <c r="J1157" s="140">
        <v>1158986</v>
      </c>
      <c r="K1157" s="139" t="s">
        <v>4546</v>
      </c>
      <c r="L1157" s="134">
        <v>48751</v>
      </c>
      <c r="M1157" s="141">
        <v>4.3910523447738541E-2</v>
      </c>
    </row>
    <row r="1158" spans="1:13" hidden="1" x14ac:dyDescent="0.25">
      <c r="A1158" s="138" t="s">
        <v>6919</v>
      </c>
      <c r="B1158" s="139" t="s">
        <v>3015</v>
      </c>
      <c r="C1158" s="139" t="s">
        <v>99</v>
      </c>
      <c r="D1158" s="139" t="s">
        <v>100</v>
      </c>
      <c r="E1158" s="144">
        <v>509211</v>
      </c>
      <c r="F1158" s="140">
        <v>2239838</v>
      </c>
      <c r="G1158" s="140">
        <v>188</v>
      </c>
      <c r="H1158" s="140">
        <v>0</v>
      </c>
      <c r="I1158" s="140">
        <v>0</v>
      </c>
      <c r="J1158" s="140">
        <v>2240026</v>
      </c>
      <c r="K1158" s="139" t="s">
        <v>4547</v>
      </c>
      <c r="L1158" s="134">
        <v>84297</v>
      </c>
      <c r="M1158" s="141">
        <v>3.9103709232468462E-2</v>
      </c>
    </row>
    <row r="1159" spans="1:13" x14ac:dyDescent="0.25">
      <c r="A1159" s="138" t="s">
        <v>6865</v>
      </c>
      <c r="B1159" s="139" t="s">
        <v>3015</v>
      </c>
      <c r="C1159" s="139" t="s">
        <v>19</v>
      </c>
      <c r="D1159" s="139" t="s">
        <v>20</v>
      </c>
      <c r="E1159" s="144">
        <v>3045244</v>
      </c>
      <c r="F1159" s="140">
        <v>16534031</v>
      </c>
      <c r="G1159" s="140">
        <v>9272</v>
      </c>
      <c r="H1159" s="140">
        <v>0</v>
      </c>
      <c r="I1159" s="140">
        <v>0</v>
      </c>
      <c r="J1159" s="140">
        <v>16543303</v>
      </c>
      <c r="K1159" s="139" t="s">
        <v>7121</v>
      </c>
      <c r="L1159" s="134">
        <v>-268178</v>
      </c>
      <c r="M1159" s="141">
        <v>-1.5952074656599261E-2</v>
      </c>
    </row>
    <row r="1160" spans="1:13" hidden="1" x14ac:dyDescent="0.25">
      <c r="A1160" s="138" t="s">
        <v>6924</v>
      </c>
      <c r="B1160" s="139" t="s">
        <v>3094</v>
      </c>
      <c r="C1160" s="139" t="s">
        <v>27</v>
      </c>
      <c r="D1160" s="139" t="s">
        <v>28</v>
      </c>
      <c r="E1160" s="144">
        <v>16403</v>
      </c>
      <c r="F1160" s="140">
        <v>95105</v>
      </c>
      <c r="G1160" s="140">
        <v>8</v>
      </c>
      <c r="H1160" s="140">
        <v>0</v>
      </c>
      <c r="I1160" s="140">
        <v>0</v>
      </c>
      <c r="J1160" s="140">
        <v>95113</v>
      </c>
      <c r="K1160" s="139" t="s">
        <v>4551</v>
      </c>
      <c r="L1160" s="134">
        <v>5561</v>
      </c>
      <c r="M1160" s="141">
        <v>6.2097998927997139E-2</v>
      </c>
    </row>
    <row r="1161" spans="1:13" hidden="1" x14ac:dyDescent="0.25">
      <c r="A1161" s="138" t="s">
        <v>4795</v>
      </c>
      <c r="B1161" s="139" t="s">
        <v>3094</v>
      </c>
      <c r="C1161" s="139" t="s">
        <v>27</v>
      </c>
      <c r="D1161" s="139" t="s">
        <v>28</v>
      </c>
      <c r="E1161" s="144">
        <v>77006</v>
      </c>
      <c r="F1161" s="140">
        <v>559348</v>
      </c>
      <c r="G1161" s="140">
        <v>47</v>
      </c>
      <c r="H1161" s="140">
        <v>0</v>
      </c>
      <c r="I1161" s="140">
        <v>-131317</v>
      </c>
      <c r="J1161" s="140">
        <v>428078</v>
      </c>
      <c r="K1161" s="139" t="s">
        <v>4552</v>
      </c>
      <c r="L1161" s="134">
        <v>-90951</v>
      </c>
      <c r="M1161" s="141">
        <v>-0.17523298312811036</v>
      </c>
    </row>
    <row r="1162" spans="1:13" hidden="1" x14ac:dyDescent="0.25">
      <c r="A1162" s="138" t="s">
        <v>6101</v>
      </c>
      <c r="B1162" s="139" t="s">
        <v>3094</v>
      </c>
      <c r="C1162" s="139" t="s">
        <v>27</v>
      </c>
      <c r="D1162" s="139" t="s">
        <v>28</v>
      </c>
      <c r="E1162" s="144">
        <v>139820</v>
      </c>
      <c r="F1162" s="140">
        <v>685094</v>
      </c>
      <c r="G1162" s="140">
        <v>58</v>
      </c>
      <c r="H1162" s="140">
        <v>0</v>
      </c>
      <c r="I1162" s="140">
        <v>0</v>
      </c>
      <c r="J1162" s="140">
        <v>685152</v>
      </c>
      <c r="K1162" s="139" t="s">
        <v>4553</v>
      </c>
      <c r="L1162" s="134">
        <v>49280</v>
      </c>
      <c r="M1162" s="141">
        <v>7.7499874188515921E-2</v>
      </c>
    </row>
    <row r="1163" spans="1:13" hidden="1" x14ac:dyDescent="0.25">
      <c r="A1163" s="138" t="s">
        <v>6928</v>
      </c>
      <c r="B1163" s="139" t="s">
        <v>3094</v>
      </c>
      <c r="C1163" s="139" t="s">
        <v>27</v>
      </c>
      <c r="D1163" s="139" t="s">
        <v>28</v>
      </c>
      <c r="E1163" s="144">
        <v>85146</v>
      </c>
      <c r="F1163" s="140">
        <v>716972</v>
      </c>
      <c r="G1163" s="140">
        <v>60</v>
      </c>
      <c r="H1163" s="140">
        <v>0</v>
      </c>
      <c r="I1163" s="140">
        <v>0</v>
      </c>
      <c r="J1163" s="140">
        <v>717032</v>
      </c>
      <c r="K1163" s="139" t="s">
        <v>4554</v>
      </c>
      <c r="L1163" s="134">
        <v>-4199</v>
      </c>
      <c r="M1163" s="141">
        <v>-5.8219904579808685E-3</v>
      </c>
    </row>
    <row r="1164" spans="1:13" hidden="1" x14ac:dyDescent="0.25">
      <c r="A1164" s="138" t="s">
        <v>6930</v>
      </c>
      <c r="B1164" s="139" t="s">
        <v>3094</v>
      </c>
      <c r="C1164" s="139" t="s">
        <v>27</v>
      </c>
      <c r="D1164" s="139" t="s">
        <v>28</v>
      </c>
      <c r="E1164" s="144">
        <v>39520</v>
      </c>
      <c r="F1164" s="140">
        <v>419429</v>
      </c>
      <c r="G1164" s="140">
        <v>35</v>
      </c>
      <c r="H1164" s="140">
        <v>0</v>
      </c>
      <c r="I1164" s="140">
        <v>0</v>
      </c>
      <c r="J1164" s="140">
        <v>419464</v>
      </c>
      <c r="K1164" s="139" t="s">
        <v>4555</v>
      </c>
      <c r="L1164" s="134">
        <v>2026</v>
      </c>
      <c r="M1164" s="141">
        <v>4.8534153574902143E-3</v>
      </c>
    </row>
    <row r="1165" spans="1:13" hidden="1" x14ac:dyDescent="0.25">
      <c r="A1165" s="138" t="s">
        <v>6935</v>
      </c>
      <c r="B1165" s="139" t="s">
        <v>3094</v>
      </c>
      <c r="C1165" s="139" t="s">
        <v>47</v>
      </c>
      <c r="D1165" s="139" t="s">
        <v>48</v>
      </c>
      <c r="E1165" s="144">
        <v>13659</v>
      </c>
      <c r="F1165" s="140">
        <v>114542</v>
      </c>
      <c r="G1165" s="140">
        <v>10</v>
      </c>
      <c r="H1165" s="140">
        <v>0</v>
      </c>
      <c r="I1165" s="140">
        <v>0</v>
      </c>
      <c r="J1165" s="140">
        <v>114552</v>
      </c>
      <c r="K1165" s="139" t="s">
        <v>4556</v>
      </c>
      <c r="L1165" s="134">
        <v>11259</v>
      </c>
      <c r="M1165" s="141">
        <v>0.10900060991548315</v>
      </c>
    </row>
    <row r="1166" spans="1:13" hidden="1" x14ac:dyDescent="0.25">
      <c r="A1166" s="138" t="s">
        <v>6937</v>
      </c>
      <c r="B1166" s="139" t="s">
        <v>3094</v>
      </c>
      <c r="C1166" s="139" t="s">
        <v>27</v>
      </c>
      <c r="D1166" s="139" t="s">
        <v>28</v>
      </c>
      <c r="E1166" s="144">
        <v>108010</v>
      </c>
      <c r="F1166" s="140">
        <v>813899</v>
      </c>
      <c r="G1166" s="140">
        <v>68</v>
      </c>
      <c r="H1166" s="140">
        <v>0</v>
      </c>
      <c r="I1166" s="140">
        <v>0</v>
      </c>
      <c r="J1166" s="140">
        <v>813967</v>
      </c>
      <c r="K1166" s="139" t="s">
        <v>4557</v>
      </c>
      <c r="L1166" s="134">
        <v>45342</v>
      </c>
      <c r="M1166" s="141">
        <v>5.8991055456171733E-2</v>
      </c>
    </row>
    <row r="1167" spans="1:13" hidden="1" x14ac:dyDescent="0.25">
      <c r="A1167" s="138" t="s">
        <v>6939</v>
      </c>
      <c r="B1167" s="139" t="s">
        <v>3094</v>
      </c>
      <c r="C1167" s="139" t="s">
        <v>47</v>
      </c>
      <c r="D1167" s="139" t="s">
        <v>48</v>
      </c>
      <c r="E1167" s="144">
        <v>95171</v>
      </c>
      <c r="F1167" s="140">
        <v>674511</v>
      </c>
      <c r="G1167" s="140">
        <v>57</v>
      </c>
      <c r="H1167" s="140">
        <v>0</v>
      </c>
      <c r="I1167" s="140">
        <v>0</v>
      </c>
      <c r="J1167" s="140">
        <v>674568</v>
      </c>
      <c r="K1167" s="139" t="s">
        <v>4558</v>
      </c>
      <c r="L1167" s="134">
        <v>656</v>
      </c>
      <c r="M1167" s="141">
        <v>9.7342086207101225E-4</v>
      </c>
    </row>
    <row r="1168" spans="1:13" hidden="1" x14ac:dyDescent="0.25">
      <c r="A1168" s="138" t="s">
        <v>6940</v>
      </c>
      <c r="B1168" s="139" t="s">
        <v>3094</v>
      </c>
      <c r="C1168" s="139" t="s">
        <v>27</v>
      </c>
      <c r="D1168" s="139" t="s">
        <v>28</v>
      </c>
      <c r="E1168" s="144">
        <v>78896</v>
      </c>
      <c r="F1168" s="140">
        <v>573333</v>
      </c>
      <c r="G1168" s="140">
        <v>48</v>
      </c>
      <c r="H1168" s="140">
        <v>0</v>
      </c>
      <c r="I1168" s="140">
        <v>0</v>
      </c>
      <c r="J1168" s="140">
        <v>573381</v>
      </c>
      <c r="K1168" s="139" t="s">
        <v>4559</v>
      </c>
      <c r="L1168" s="134">
        <v>30762</v>
      </c>
      <c r="M1168" s="141">
        <v>5.6691711864125659E-2</v>
      </c>
    </row>
    <row r="1169" spans="1:13" hidden="1" x14ac:dyDescent="0.25">
      <c r="A1169" s="138" t="s">
        <v>6942</v>
      </c>
      <c r="B1169" s="139" t="s">
        <v>3094</v>
      </c>
      <c r="C1169" s="139" t="s">
        <v>27</v>
      </c>
      <c r="D1169" s="139" t="s">
        <v>28</v>
      </c>
      <c r="E1169" s="144">
        <v>126952</v>
      </c>
      <c r="F1169" s="140">
        <v>1054568</v>
      </c>
      <c r="G1169" s="140">
        <v>89</v>
      </c>
      <c r="H1169" s="140">
        <v>0</v>
      </c>
      <c r="I1169" s="140">
        <v>0</v>
      </c>
      <c r="J1169" s="140">
        <v>1054657</v>
      </c>
      <c r="K1169" s="139" t="s">
        <v>4560</v>
      </c>
      <c r="L1169" s="134">
        <v>-2115</v>
      </c>
      <c r="M1169" s="141">
        <v>-2.00137778063764E-3</v>
      </c>
    </row>
    <row r="1170" spans="1:13" hidden="1" x14ac:dyDescent="0.25">
      <c r="A1170" s="138" t="s">
        <v>6943</v>
      </c>
      <c r="B1170" s="139" t="s">
        <v>3094</v>
      </c>
      <c r="C1170" s="139" t="s">
        <v>47</v>
      </c>
      <c r="D1170" s="139" t="s">
        <v>48</v>
      </c>
      <c r="E1170" s="144">
        <v>87281</v>
      </c>
      <c r="F1170" s="140">
        <v>306880</v>
      </c>
      <c r="G1170" s="140">
        <v>26</v>
      </c>
      <c r="H1170" s="140">
        <v>0</v>
      </c>
      <c r="I1170" s="140">
        <v>0</v>
      </c>
      <c r="J1170" s="140">
        <v>306906</v>
      </c>
      <c r="K1170" s="139" t="s">
        <v>7122</v>
      </c>
      <c r="L1170" s="134">
        <v>7991</v>
      </c>
      <c r="M1170" s="141">
        <v>2.6733352290785006E-2</v>
      </c>
    </row>
    <row r="1171" spans="1:13" hidden="1" x14ac:dyDescent="0.25">
      <c r="A1171" s="138" t="s">
        <v>5004</v>
      </c>
      <c r="B1171" s="139" t="s">
        <v>3094</v>
      </c>
      <c r="C1171" s="139" t="s">
        <v>27</v>
      </c>
      <c r="D1171" s="139" t="s">
        <v>28</v>
      </c>
      <c r="E1171" s="144">
        <v>59829</v>
      </c>
      <c r="F1171" s="140">
        <v>484325</v>
      </c>
      <c r="G1171" s="140">
        <v>41</v>
      </c>
      <c r="H1171" s="140">
        <v>0</v>
      </c>
      <c r="I1171" s="140">
        <v>0</v>
      </c>
      <c r="J1171" s="140">
        <v>484366</v>
      </c>
      <c r="K1171" s="139" t="s">
        <v>4561</v>
      </c>
      <c r="L1171" s="134">
        <v>17316</v>
      </c>
      <c r="M1171" s="141">
        <v>3.7075259608178993E-2</v>
      </c>
    </row>
    <row r="1172" spans="1:13" hidden="1" x14ac:dyDescent="0.25">
      <c r="A1172" s="138" t="s">
        <v>6753</v>
      </c>
      <c r="B1172" s="139" t="s">
        <v>3094</v>
      </c>
      <c r="C1172" s="139" t="s">
        <v>27</v>
      </c>
      <c r="D1172" s="139" t="s">
        <v>28</v>
      </c>
      <c r="E1172" s="144">
        <v>36848</v>
      </c>
      <c r="F1172" s="140">
        <v>279667</v>
      </c>
      <c r="G1172" s="140">
        <v>24</v>
      </c>
      <c r="H1172" s="140">
        <v>0</v>
      </c>
      <c r="I1172" s="140">
        <v>0</v>
      </c>
      <c r="J1172" s="140">
        <v>279691</v>
      </c>
      <c r="K1172" s="139" t="s">
        <v>4562</v>
      </c>
      <c r="L1172" s="134">
        <v>-4682</v>
      </c>
      <c r="M1172" s="141">
        <v>-1.6464291616995988E-2</v>
      </c>
    </row>
    <row r="1173" spans="1:13" hidden="1" x14ac:dyDescent="0.25">
      <c r="A1173" s="138" t="s">
        <v>6946</v>
      </c>
      <c r="B1173" s="139" t="s">
        <v>3094</v>
      </c>
      <c r="C1173" s="139" t="s">
        <v>47</v>
      </c>
      <c r="D1173" s="139" t="s">
        <v>48</v>
      </c>
      <c r="E1173" s="144">
        <v>66773</v>
      </c>
      <c r="F1173" s="140">
        <v>334122</v>
      </c>
      <c r="G1173" s="140">
        <v>28</v>
      </c>
      <c r="H1173" s="140">
        <v>0</v>
      </c>
      <c r="I1173" s="140">
        <v>0</v>
      </c>
      <c r="J1173" s="140">
        <v>334150</v>
      </c>
      <c r="K1173" s="139" t="s">
        <v>4563</v>
      </c>
      <c r="L1173" s="134">
        <v>-34122</v>
      </c>
      <c r="M1173" s="141">
        <v>-9.2654342442542476E-2</v>
      </c>
    </row>
    <row r="1174" spans="1:13" hidden="1" x14ac:dyDescent="0.25">
      <c r="A1174" s="138" t="s">
        <v>6290</v>
      </c>
      <c r="B1174" s="139" t="s">
        <v>3094</v>
      </c>
      <c r="C1174" s="139" t="s">
        <v>27</v>
      </c>
      <c r="D1174" s="139" t="s">
        <v>28</v>
      </c>
      <c r="E1174" s="144">
        <v>34053</v>
      </c>
      <c r="F1174" s="140">
        <v>337792</v>
      </c>
      <c r="G1174" s="140">
        <v>28</v>
      </c>
      <c r="H1174" s="140">
        <v>0</v>
      </c>
      <c r="I1174" s="140">
        <v>0</v>
      </c>
      <c r="J1174" s="140">
        <v>337820</v>
      </c>
      <c r="K1174" s="139" t="s">
        <v>4564</v>
      </c>
      <c r="L1174" s="134">
        <v>34678</v>
      </c>
      <c r="M1174" s="141">
        <v>0.11439523391677828</v>
      </c>
    </row>
    <row r="1175" spans="1:13" hidden="1" x14ac:dyDescent="0.25">
      <c r="A1175" s="138" t="s">
        <v>6949</v>
      </c>
      <c r="B1175" s="139" t="s">
        <v>3094</v>
      </c>
      <c r="C1175" s="139" t="s">
        <v>27</v>
      </c>
      <c r="D1175" s="139" t="s">
        <v>28</v>
      </c>
      <c r="E1175" s="144">
        <v>50302</v>
      </c>
      <c r="F1175" s="140">
        <v>329413</v>
      </c>
      <c r="G1175" s="140">
        <v>28</v>
      </c>
      <c r="H1175" s="140">
        <v>0</v>
      </c>
      <c r="I1175" s="140">
        <v>0</v>
      </c>
      <c r="J1175" s="140">
        <v>329441</v>
      </c>
      <c r="K1175" s="139" t="s">
        <v>4565</v>
      </c>
      <c r="L1175" s="134">
        <v>-11451</v>
      </c>
      <c r="M1175" s="141">
        <v>-3.3591284043040022E-2</v>
      </c>
    </row>
    <row r="1176" spans="1:13" hidden="1" x14ac:dyDescent="0.25">
      <c r="A1176" s="138" t="s">
        <v>6951</v>
      </c>
      <c r="B1176" s="139" t="s">
        <v>3094</v>
      </c>
      <c r="C1176" s="139" t="s">
        <v>47</v>
      </c>
      <c r="D1176" s="139" t="s">
        <v>48</v>
      </c>
      <c r="E1176" s="144">
        <v>69451</v>
      </c>
      <c r="F1176" s="140">
        <v>695650</v>
      </c>
      <c r="G1176" s="140">
        <v>59</v>
      </c>
      <c r="H1176" s="140">
        <v>0</v>
      </c>
      <c r="I1176" s="140">
        <v>0</v>
      </c>
      <c r="J1176" s="140">
        <v>695709</v>
      </c>
      <c r="K1176" s="139" t="s">
        <v>4566</v>
      </c>
      <c r="L1176" s="134">
        <v>25273</v>
      </c>
      <c r="M1176" s="141">
        <v>3.7696364753682675E-2</v>
      </c>
    </row>
    <row r="1177" spans="1:13" hidden="1" x14ac:dyDescent="0.25">
      <c r="A1177" s="138" t="s">
        <v>4702</v>
      </c>
      <c r="B1177" s="139" t="s">
        <v>3094</v>
      </c>
      <c r="C1177" s="139" t="s">
        <v>27</v>
      </c>
      <c r="D1177" s="139" t="s">
        <v>28</v>
      </c>
      <c r="E1177" s="144">
        <v>60598</v>
      </c>
      <c r="F1177" s="140">
        <v>273024</v>
      </c>
      <c r="G1177" s="140">
        <v>23</v>
      </c>
      <c r="H1177" s="140">
        <v>0</v>
      </c>
      <c r="I1177" s="140">
        <v>0</v>
      </c>
      <c r="J1177" s="140">
        <v>273047</v>
      </c>
      <c r="K1177" s="139" t="s">
        <v>4567</v>
      </c>
      <c r="L1177" s="134">
        <v>32860</v>
      </c>
      <c r="M1177" s="141">
        <v>0.13681006882137667</v>
      </c>
    </row>
    <row r="1178" spans="1:13" hidden="1" x14ac:dyDescent="0.25">
      <c r="A1178" s="138" t="s">
        <v>6954</v>
      </c>
      <c r="B1178" s="139" t="s">
        <v>3094</v>
      </c>
      <c r="C1178" s="139" t="s">
        <v>27</v>
      </c>
      <c r="D1178" s="139" t="s">
        <v>28</v>
      </c>
      <c r="E1178" s="144">
        <v>100242</v>
      </c>
      <c r="F1178" s="140">
        <v>626484</v>
      </c>
      <c r="G1178" s="140">
        <v>53</v>
      </c>
      <c r="H1178" s="140">
        <v>0</v>
      </c>
      <c r="I1178" s="140">
        <v>0</v>
      </c>
      <c r="J1178" s="140">
        <v>626537</v>
      </c>
      <c r="K1178" s="139" t="s">
        <v>4568</v>
      </c>
      <c r="L1178" s="134">
        <v>-4796</v>
      </c>
      <c r="M1178" s="141">
        <v>-7.5966249190205486E-3</v>
      </c>
    </row>
    <row r="1179" spans="1:13" hidden="1" x14ac:dyDescent="0.25">
      <c r="A1179" s="138" t="s">
        <v>6956</v>
      </c>
      <c r="B1179" s="139" t="s">
        <v>3094</v>
      </c>
      <c r="C1179" s="139" t="s">
        <v>27</v>
      </c>
      <c r="D1179" s="139" t="s">
        <v>28</v>
      </c>
      <c r="E1179" s="144">
        <v>54248</v>
      </c>
      <c r="F1179" s="140">
        <v>255170</v>
      </c>
      <c r="G1179" s="140">
        <v>21</v>
      </c>
      <c r="H1179" s="140">
        <v>0</v>
      </c>
      <c r="I1179" s="140">
        <v>0</v>
      </c>
      <c r="J1179" s="140">
        <v>255191</v>
      </c>
      <c r="K1179" s="139" t="s">
        <v>4569</v>
      </c>
      <c r="L1179" s="134">
        <v>13344</v>
      </c>
      <c r="M1179" s="141">
        <v>5.5175379475453493E-2</v>
      </c>
    </row>
    <row r="1180" spans="1:13" hidden="1" x14ac:dyDescent="0.25">
      <c r="A1180" s="138" t="s">
        <v>6958</v>
      </c>
      <c r="B1180" s="139" t="s">
        <v>3094</v>
      </c>
      <c r="C1180" s="139" t="s">
        <v>27</v>
      </c>
      <c r="D1180" s="139" t="s">
        <v>28</v>
      </c>
      <c r="E1180" s="144">
        <v>684451</v>
      </c>
      <c r="F1180" s="140">
        <v>8847637</v>
      </c>
      <c r="G1180" s="140">
        <v>744</v>
      </c>
      <c r="H1180" s="140">
        <v>0</v>
      </c>
      <c r="I1180" s="140">
        <v>0</v>
      </c>
      <c r="J1180" s="140">
        <v>8848381</v>
      </c>
      <c r="K1180" s="139" t="s">
        <v>4570</v>
      </c>
      <c r="L1180" s="134">
        <v>-136551</v>
      </c>
      <c r="M1180" s="141">
        <v>-1.5197777790638816E-2</v>
      </c>
    </row>
    <row r="1181" spans="1:13" hidden="1" x14ac:dyDescent="0.25">
      <c r="A1181" s="138" t="s">
        <v>6960</v>
      </c>
      <c r="B1181" s="139" t="s">
        <v>3094</v>
      </c>
      <c r="C1181" s="139" t="s">
        <v>47</v>
      </c>
      <c r="D1181" s="139" t="s">
        <v>48</v>
      </c>
      <c r="E1181" s="144">
        <v>55439</v>
      </c>
      <c r="F1181" s="140">
        <v>280272</v>
      </c>
      <c r="G1181" s="140">
        <v>24</v>
      </c>
      <c r="H1181" s="140">
        <v>0</v>
      </c>
      <c r="I1181" s="140">
        <v>0</v>
      </c>
      <c r="J1181" s="140">
        <v>280296</v>
      </c>
      <c r="K1181" s="139" t="s">
        <v>4571</v>
      </c>
      <c r="L1181" s="134">
        <v>-9174</v>
      </c>
      <c r="M1181" s="141">
        <v>-3.1692403357860915E-2</v>
      </c>
    </row>
    <row r="1182" spans="1:13" hidden="1" x14ac:dyDescent="0.25">
      <c r="A1182" s="138" t="s">
        <v>6961</v>
      </c>
      <c r="B1182" s="139" t="s">
        <v>3094</v>
      </c>
      <c r="C1182" s="139" t="s">
        <v>27</v>
      </c>
      <c r="D1182" s="139" t="s">
        <v>28</v>
      </c>
      <c r="E1182" s="144">
        <v>213272</v>
      </c>
      <c r="F1182" s="140">
        <v>3013910</v>
      </c>
      <c r="G1182" s="140">
        <v>253</v>
      </c>
      <c r="H1182" s="140">
        <v>0</v>
      </c>
      <c r="I1182" s="140">
        <v>0</v>
      </c>
      <c r="J1182" s="140">
        <v>3014163</v>
      </c>
      <c r="K1182" s="139" t="s">
        <v>4572</v>
      </c>
      <c r="L1182" s="134">
        <v>26307</v>
      </c>
      <c r="M1182" s="141">
        <v>8.8046411875271104E-3</v>
      </c>
    </row>
    <row r="1183" spans="1:13" hidden="1" x14ac:dyDescent="0.25">
      <c r="A1183" s="138" t="s">
        <v>6963</v>
      </c>
      <c r="B1183" s="139" t="s">
        <v>3094</v>
      </c>
      <c r="C1183" s="139" t="s">
        <v>27</v>
      </c>
      <c r="D1183" s="139" t="s">
        <v>28</v>
      </c>
      <c r="E1183" s="144">
        <v>207948</v>
      </c>
      <c r="F1183" s="140">
        <v>2242155</v>
      </c>
      <c r="G1183" s="140">
        <v>189</v>
      </c>
      <c r="H1183" s="140">
        <v>0</v>
      </c>
      <c r="I1183" s="140">
        <v>0</v>
      </c>
      <c r="J1183" s="140">
        <v>2242344</v>
      </c>
      <c r="K1183" s="139" t="s">
        <v>4573</v>
      </c>
      <c r="L1183" s="134">
        <v>-5653</v>
      </c>
      <c r="M1183" s="141">
        <v>-2.5146830711962696E-3</v>
      </c>
    </row>
    <row r="1184" spans="1:13" hidden="1" x14ac:dyDescent="0.25">
      <c r="A1184" s="138" t="s">
        <v>6965</v>
      </c>
      <c r="B1184" s="139" t="s">
        <v>3094</v>
      </c>
      <c r="C1184" s="139" t="s">
        <v>27</v>
      </c>
      <c r="D1184" s="139" t="s">
        <v>28</v>
      </c>
      <c r="E1184" s="144">
        <v>172860</v>
      </c>
      <c r="F1184" s="140">
        <v>1158901</v>
      </c>
      <c r="G1184" s="140">
        <v>97</v>
      </c>
      <c r="H1184" s="140">
        <v>0</v>
      </c>
      <c r="I1184" s="140">
        <v>0</v>
      </c>
      <c r="J1184" s="140">
        <v>1158998</v>
      </c>
      <c r="K1184" s="139" t="s">
        <v>4574</v>
      </c>
      <c r="L1184" s="134">
        <v>3403</v>
      </c>
      <c r="M1184" s="141">
        <v>2.9448033264249155E-3</v>
      </c>
    </row>
    <row r="1185" spans="1:13" hidden="1" x14ac:dyDescent="0.25">
      <c r="A1185" s="138" t="s">
        <v>6967</v>
      </c>
      <c r="B1185" s="139" t="s">
        <v>3094</v>
      </c>
      <c r="C1185" s="139" t="s">
        <v>27</v>
      </c>
      <c r="D1185" s="139" t="s">
        <v>28</v>
      </c>
      <c r="E1185" s="144">
        <v>32237</v>
      </c>
      <c r="F1185" s="140">
        <v>341856</v>
      </c>
      <c r="G1185" s="140">
        <v>29</v>
      </c>
      <c r="H1185" s="140">
        <v>0</v>
      </c>
      <c r="I1185" s="140">
        <v>0</v>
      </c>
      <c r="J1185" s="140">
        <v>341885</v>
      </c>
      <c r="K1185" s="139" t="s">
        <v>4697</v>
      </c>
      <c r="L1185" s="134">
        <v>-26793</v>
      </c>
      <c r="M1185" s="141">
        <v>-7.2673172795773011E-2</v>
      </c>
    </row>
    <row r="1186" spans="1:13" hidden="1" x14ac:dyDescent="0.25">
      <c r="A1186" s="138" t="s">
        <v>6969</v>
      </c>
      <c r="B1186" s="139" t="s">
        <v>3094</v>
      </c>
      <c r="C1186" s="139" t="s">
        <v>27</v>
      </c>
      <c r="D1186" s="139" t="s">
        <v>28</v>
      </c>
      <c r="E1186" s="144">
        <v>33636</v>
      </c>
      <c r="F1186" s="140">
        <v>211167</v>
      </c>
      <c r="G1186" s="140">
        <v>18</v>
      </c>
      <c r="H1186" s="140">
        <v>0</v>
      </c>
      <c r="I1186" s="140">
        <v>0</v>
      </c>
      <c r="J1186" s="140">
        <v>211185</v>
      </c>
      <c r="K1186" s="139" t="s">
        <v>4575</v>
      </c>
      <c r="L1186" s="134">
        <v>5577</v>
      </c>
      <c r="M1186" s="141">
        <v>2.7124430955993931E-2</v>
      </c>
    </row>
    <row r="1187" spans="1:13" hidden="1" x14ac:dyDescent="0.25">
      <c r="A1187" s="138" t="s">
        <v>6971</v>
      </c>
      <c r="B1187" s="139" t="s">
        <v>3094</v>
      </c>
      <c r="C1187" s="139" t="s">
        <v>27</v>
      </c>
      <c r="D1187" s="139" t="s">
        <v>28</v>
      </c>
      <c r="E1187" s="144">
        <v>93701</v>
      </c>
      <c r="F1187" s="140">
        <v>864775</v>
      </c>
      <c r="G1187" s="140">
        <v>73</v>
      </c>
      <c r="H1187" s="140">
        <v>0</v>
      </c>
      <c r="I1187" s="140">
        <v>0</v>
      </c>
      <c r="J1187" s="140">
        <v>864848</v>
      </c>
      <c r="K1187" s="139" t="s">
        <v>4576</v>
      </c>
      <c r="L1187" s="134">
        <v>-37410</v>
      </c>
      <c r="M1187" s="141">
        <v>-4.1462641506088062E-2</v>
      </c>
    </row>
    <row r="1188" spans="1:13" hidden="1" x14ac:dyDescent="0.25">
      <c r="A1188" s="138" t="s">
        <v>6247</v>
      </c>
      <c r="B1188" s="139" t="s">
        <v>3094</v>
      </c>
      <c r="C1188" s="139" t="s">
        <v>99</v>
      </c>
      <c r="D1188" s="139" t="s">
        <v>100</v>
      </c>
      <c r="E1188" s="144">
        <v>292390</v>
      </c>
      <c r="F1188" s="140">
        <v>1392009</v>
      </c>
      <c r="G1188" s="140">
        <v>117</v>
      </c>
      <c r="H1188" s="140">
        <v>0</v>
      </c>
      <c r="I1188" s="140">
        <v>0</v>
      </c>
      <c r="J1188" s="140">
        <v>1392126</v>
      </c>
      <c r="K1188" s="139" t="s">
        <v>4577</v>
      </c>
      <c r="L1188" s="134">
        <v>-56213</v>
      </c>
      <c r="M1188" s="141">
        <v>-3.8812046074848498E-2</v>
      </c>
    </row>
    <row r="1189" spans="1:13" hidden="1" x14ac:dyDescent="0.25">
      <c r="A1189" s="138" t="s">
        <v>6974</v>
      </c>
      <c r="B1189" s="139" t="s">
        <v>3094</v>
      </c>
      <c r="C1189" s="139" t="s">
        <v>99</v>
      </c>
      <c r="D1189" s="139" t="s">
        <v>100</v>
      </c>
      <c r="E1189" s="144">
        <v>697704</v>
      </c>
      <c r="F1189" s="140">
        <v>3378758</v>
      </c>
      <c r="G1189" s="140">
        <v>284</v>
      </c>
      <c r="H1189" s="140">
        <v>0</v>
      </c>
      <c r="I1189" s="140">
        <v>0</v>
      </c>
      <c r="J1189" s="140">
        <v>3379042</v>
      </c>
      <c r="K1189" s="139" t="s">
        <v>4578</v>
      </c>
      <c r="L1189" s="134">
        <v>7901</v>
      </c>
      <c r="M1189" s="141">
        <v>2.3437168602559195E-3</v>
      </c>
    </row>
    <row r="1190" spans="1:13" hidden="1" x14ac:dyDescent="0.25">
      <c r="A1190" s="138" t="s">
        <v>6976</v>
      </c>
      <c r="B1190" s="139" t="s">
        <v>3094</v>
      </c>
      <c r="C1190" s="139" t="s">
        <v>99</v>
      </c>
      <c r="D1190" s="139" t="s">
        <v>100</v>
      </c>
      <c r="E1190" s="144">
        <v>219078</v>
      </c>
      <c r="F1190" s="140">
        <v>952727</v>
      </c>
      <c r="G1190" s="140">
        <v>80</v>
      </c>
      <c r="H1190" s="140">
        <v>0</v>
      </c>
      <c r="I1190" s="140">
        <v>0</v>
      </c>
      <c r="J1190" s="140">
        <v>952807</v>
      </c>
      <c r="K1190" s="139" t="s">
        <v>4579</v>
      </c>
      <c r="L1190" s="134">
        <v>-19898</v>
      </c>
      <c r="M1190" s="141">
        <v>-2.0456356243670999E-2</v>
      </c>
    </row>
    <row r="1191" spans="1:13" hidden="1" x14ac:dyDescent="0.25">
      <c r="A1191" s="138" t="s">
        <v>6977</v>
      </c>
      <c r="B1191" s="139" t="s">
        <v>3094</v>
      </c>
      <c r="C1191" s="139" t="s">
        <v>99</v>
      </c>
      <c r="D1191" s="139" t="s">
        <v>100</v>
      </c>
      <c r="E1191" s="144">
        <v>546918</v>
      </c>
      <c r="F1191" s="140">
        <v>2635139</v>
      </c>
      <c r="G1191" s="140">
        <v>222</v>
      </c>
      <c r="H1191" s="140">
        <v>0</v>
      </c>
      <c r="I1191" s="140">
        <v>0</v>
      </c>
      <c r="J1191" s="140">
        <v>2635361</v>
      </c>
      <c r="K1191" s="139" t="s">
        <v>4580</v>
      </c>
      <c r="L1191" s="134">
        <v>14825</v>
      </c>
      <c r="M1191" s="141">
        <v>5.6572395876263483E-3</v>
      </c>
    </row>
    <row r="1192" spans="1:13" hidden="1" x14ac:dyDescent="0.25">
      <c r="A1192" s="138" t="s">
        <v>6979</v>
      </c>
      <c r="B1192" s="139" t="s">
        <v>3094</v>
      </c>
      <c r="C1192" s="139" t="s">
        <v>99</v>
      </c>
      <c r="D1192" s="139" t="s">
        <v>100</v>
      </c>
      <c r="E1192" s="144">
        <v>594835</v>
      </c>
      <c r="F1192" s="140">
        <v>2743131</v>
      </c>
      <c r="G1192" s="140">
        <v>231</v>
      </c>
      <c r="H1192" s="140">
        <v>0</v>
      </c>
      <c r="I1192" s="140">
        <v>0</v>
      </c>
      <c r="J1192" s="140">
        <v>2743362</v>
      </c>
      <c r="K1192" s="139" t="s">
        <v>4581</v>
      </c>
      <c r="L1192" s="134">
        <v>14585</v>
      </c>
      <c r="M1192" s="141">
        <v>5.3448852727797109E-3</v>
      </c>
    </row>
    <row r="1193" spans="1:13" hidden="1" x14ac:dyDescent="0.25">
      <c r="A1193" s="138" t="s">
        <v>6981</v>
      </c>
      <c r="B1193" s="139" t="s">
        <v>3094</v>
      </c>
      <c r="C1193" s="139" t="s">
        <v>99</v>
      </c>
      <c r="D1193" s="139" t="s">
        <v>100</v>
      </c>
      <c r="E1193" s="144">
        <v>277673</v>
      </c>
      <c r="F1193" s="140">
        <v>1399919</v>
      </c>
      <c r="G1193" s="140">
        <v>118</v>
      </c>
      <c r="H1193" s="140">
        <v>0</v>
      </c>
      <c r="I1193" s="140">
        <v>0</v>
      </c>
      <c r="J1193" s="140">
        <v>1400037</v>
      </c>
      <c r="K1193" s="139" t="s">
        <v>4582</v>
      </c>
      <c r="L1193" s="134">
        <v>7304</v>
      </c>
      <c r="M1193" s="141">
        <v>5.244364856724153E-3</v>
      </c>
    </row>
    <row r="1194" spans="1:13" hidden="1" x14ac:dyDescent="0.25">
      <c r="A1194" s="138" t="s">
        <v>6983</v>
      </c>
      <c r="B1194" s="139" t="s">
        <v>3094</v>
      </c>
      <c r="C1194" s="139" t="s">
        <v>99</v>
      </c>
      <c r="D1194" s="139" t="s">
        <v>100</v>
      </c>
      <c r="E1194" s="144">
        <v>218830</v>
      </c>
      <c r="F1194" s="140">
        <v>1069312</v>
      </c>
      <c r="G1194" s="140">
        <v>90</v>
      </c>
      <c r="H1194" s="140">
        <v>0</v>
      </c>
      <c r="I1194" s="140">
        <v>0</v>
      </c>
      <c r="J1194" s="140">
        <v>1069402</v>
      </c>
      <c r="K1194" s="139" t="s">
        <v>4583</v>
      </c>
      <c r="L1194" s="134">
        <v>-15255</v>
      </c>
      <c r="M1194" s="141">
        <v>-1.4064353984715906E-2</v>
      </c>
    </row>
    <row r="1195" spans="1:13" x14ac:dyDescent="0.25">
      <c r="A1195" s="138" t="s">
        <v>6923</v>
      </c>
      <c r="B1195" s="139" t="s">
        <v>3094</v>
      </c>
      <c r="C1195" s="139" t="s">
        <v>19</v>
      </c>
      <c r="D1195" s="139" t="s">
        <v>20</v>
      </c>
      <c r="E1195" s="144">
        <v>1398609</v>
      </c>
      <c r="F1195" s="140">
        <v>11355980</v>
      </c>
      <c r="G1195" s="140">
        <v>16624</v>
      </c>
      <c r="H1195" s="140">
        <v>0</v>
      </c>
      <c r="I1195" s="140">
        <v>0</v>
      </c>
      <c r="J1195" s="140">
        <v>11372604</v>
      </c>
      <c r="K1195" s="139" t="s">
        <v>7123</v>
      </c>
      <c r="L1195" s="134">
        <v>53218</v>
      </c>
      <c r="M1195" s="141">
        <v>4.7014917593586787E-3</v>
      </c>
    </row>
    <row r="1196" spans="1:13" hidden="1" x14ac:dyDescent="0.25">
      <c r="A1196" s="138" t="s">
        <v>7030</v>
      </c>
      <c r="B1196" s="139" t="s">
        <v>3228</v>
      </c>
      <c r="C1196" s="139" t="s">
        <v>27</v>
      </c>
      <c r="D1196" s="139" t="s">
        <v>28</v>
      </c>
      <c r="E1196" s="144">
        <v>17056</v>
      </c>
      <c r="F1196" s="140">
        <v>289327</v>
      </c>
      <c r="G1196" s="140">
        <v>24</v>
      </c>
      <c r="H1196" s="140">
        <v>0</v>
      </c>
      <c r="I1196" s="140">
        <v>0</v>
      </c>
      <c r="J1196" s="140">
        <v>289351</v>
      </c>
      <c r="K1196" s="139" t="s">
        <v>4698</v>
      </c>
      <c r="L1196" s="134">
        <v>5357</v>
      </c>
      <c r="M1196" s="141">
        <v>1.8863074571998002E-2</v>
      </c>
    </row>
    <row r="1197" spans="1:13" hidden="1" x14ac:dyDescent="0.25">
      <c r="A1197" s="138" t="s">
        <v>6628</v>
      </c>
      <c r="B1197" s="139" t="s">
        <v>3228</v>
      </c>
      <c r="C1197" s="139" t="s">
        <v>27</v>
      </c>
      <c r="D1197" s="139" t="s">
        <v>28</v>
      </c>
      <c r="E1197" s="144">
        <v>49736</v>
      </c>
      <c r="F1197" s="140">
        <v>1364604</v>
      </c>
      <c r="G1197" s="140">
        <v>115</v>
      </c>
      <c r="H1197" s="140">
        <v>0</v>
      </c>
      <c r="I1197" s="140">
        <v>0</v>
      </c>
      <c r="J1197" s="140">
        <v>1364719</v>
      </c>
      <c r="K1197" s="139" t="s">
        <v>4608</v>
      </c>
      <c r="L1197" s="134">
        <v>-150</v>
      </c>
      <c r="M1197" s="141">
        <v>-1.0990065713266255E-4</v>
      </c>
    </row>
    <row r="1198" spans="1:13" hidden="1" x14ac:dyDescent="0.25">
      <c r="A1198" s="138" t="s">
        <v>7033</v>
      </c>
      <c r="B1198" s="139" t="s">
        <v>3228</v>
      </c>
      <c r="C1198" s="139" t="s">
        <v>27</v>
      </c>
      <c r="D1198" s="139" t="s">
        <v>28</v>
      </c>
      <c r="E1198" s="144">
        <v>48638</v>
      </c>
      <c r="F1198" s="140">
        <v>1595932</v>
      </c>
      <c r="G1198" s="140">
        <v>134</v>
      </c>
      <c r="H1198" s="140">
        <v>0</v>
      </c>
      <c r="I1198" s="140">
        <v>0</v>
      </c>
      <c r="J1198" s="140">
        <v>1596066</v>
      </c>
      <c r="K1198" s="139" t="s">
        <v>4609</v>
      </c>
      <c r="L1198" s="134">
        <v>39058</v>
      </c>
      <c r="M1198" s="141">
        <v>2.5085291790408269E-2</v>
      </c>
    </row>
    <row r="1199" spans="1:13" hidden="1" x14ac:dyDescent="0.25">
      <c r="A1199" s="138" t="s">
        <v>7035</v>
      </c>
      <c r="B1199" s="139" t="s">
        <v>3228</v>
      </c>
      <c r="C1199" s="139" t="s">
        <v>27</v>
      </c>
      <c r="D1199" s="139" t="s">
        <v>28</v>
      </c>
      <c r="E1199" s="144">
        <v>17700</v>
      </c>
      <c r="F1199" s="140">
        <v>274810</v>
      </c>
      <c r="G1199" s="140">
        <v>23</v>
      </c>
      <c r="H1199" s="140">
        <v>0</v>
      </c>
      <c r="I1199" s="140">
        <v>0</v>
      </c>
      <c r="J1199" s="140">
        <v>274833</v>
      </c>
      <c r="K1199" s="139" t="s">
        <v>4610</v>
      </c>
      <c r="L1199" s="134">
        <v>-2150</v>
      </c>
      <c r="M1199" s="141">
        <v>-7.7622092330576244E-3</v>
      </c>
    </row>
    <row r="1200" spans="1:13" hidden="1" x14ac:dyDescent="0.25">
      <c r="A1200" s="138" t="s">
        <v>7037</v>
      </c>
      <c r="B1200" s="139" t="s">
        <v>3228</v>
      </c>
      <c r="C1200" s="139" t="s">
        <v>27</v>
      </c>
      <c r="D1200" s="139" t="s">
        <v>28</v>
      </c>
      <c r="E1200" s="144">
        <v>30708</v>
      </c>
      <c r="F1200" s="140">
        <v>373983</v>
      </c>
      <c r="G1200" s="140">
        <v>31</v>
      </c>
      <c r="H1200" s="140">
        <v>0</v>
      </c>
      <c r="I1200" s="140">
        <v>0</v>
      </c>
      <c r="J1200" s="140">
        <v>374014</v>
      </c>
      <c r="K1200" s="139" t="s">
        <v>4611</v>
      </c>
      <c r="L1200" s="134">
        <v>7639</v>
      </c>
      <c r="M1200" s="141">
        <v>2.0850221767314908E-2</v>
      </c>
    </row>
    <row r="1201" spans="1:13" hidden="1" x14ac:dyDescent="0.25">
      <c r="A1201" s="138" t="s">
        <v>7039</v>
      </c>
      <c r="B1201" s="139" t="s">
        <v>3228</v>
      </c>
      <c r="C1201" s="139" t="s">
        <v>27</v>
      </c>
      <c r="D1201" s="139" t="s">
        <v>28</v>
      </c>
      <c r="E1201" s="144">
        <v>30991</v>
      </c>
      <c r="F1201" s="140">
        <v>757000</v>
      </c>
      <c r="G1201" s="140">
        <v>64</v>
      </c>
      <c r="H1201" s="140">
        <v>0</v>
      </c>
      <c r="I1201" s="140">
        <v>0</v>
      </c>
      <c r="J1201" s="140">
        <v>757064</v>
      </c>
      <c r="K1201" s="139" t="s">
        <v>4612</v>
      </c>
      <c r="L1201" s="134">
        <v>-7101</v>
      </c>
      <c r="M1201" s="141">
        <v>-9.292495730634091E-3</v>
      </c>
    </row>
    <row r="1202" spans="1:13" hidden="1" x14ac:dyDescent="0.25">
      <c r="A1202" s="138" t="s">
        <v>7041</v>
      </c>
      <c r="B1202" s="139" t="s">
        <v>3228</v>
      </c>
      <c r="C1202" s="139" t="s">
        <v>27</v>
      </c>
      <c r="D1202" s="139" t="s">
        <v>28</v>
      </c>
      <c r="E1202" s="144">
        <v>10573</v>
      </c>
      <c r="F1202" s="140">
        <v>92791</v>
      </c>
      <c r="G1202" s="140">
        <v>8</v>
      </c>
      <c r="H1202" s="140">
        <v>0</v>
      </c>
      <c r="I1202" s="140">
        <v>0</v>
      </c>
      <c r="J1202" s="140">
        <v>92799</v>
      </c>
      <c r="K1202" s="139" t="s">
        <v>4613</v>
      </c>
      <c r="L1202" s="134">
        <v>-1941</v>
      </c>
      <c r="M1202" s="141">
        <v>-2.0487650411652944E-2</v>
      </c>
    </row>
    <row r="1203" spans="1:13" hidden="1" x14ac:dyDescent="0.25">
      <c r="A1203" s="138" t="s">
        <v>7043</v>
      </c>
      <c r="B1203" s="139" t="s">
        <v>3228</v>
      </c>
      <c r="C1203" s="139" t="s">
        <v>27</v>
      </c>
      <c r="D1203" s="139" t="s">
        <v>28</v>
      </c>
      <c r="E1203" s="144">
        <v>19175</v>
      </c>
      <c r="F1203" s="140">
        <v>375628</v>
      </c>
      <c r="G1203" s="140">
        <v>32</v>
      </c>
      <c r="H1203" s="140">
        <v>0</v>
      </c>
      <c r="I1203" s="140">
        <v>0</v>
      </c>
      <c r="J1203" s="140">
        <v>375660</v>
      </c>
      <c r="K1203" s="139" t="s">
        <v>4614</v>
      </c>
      <c r="L1203" s="134">
        <v>1571</v>
      </c>
      <c r="M1203" s="141">
        <v>4.1995354046764277E-3</v>
      </c>
    </row>
    <row r="1204" spans="1:13" hidden="1" x14ac:dyDescent="0.25">
      <c r="A1204" s="138" t="s">
        <v>7045</v>
      </c>
      <c r="B1204" s="139" t="s">
        <v>3228</v>
      </c>
      <c r="C1204" s="139" t="s">
        <v>27</v>
      </c>
      <c r="D1204" s="139" t="s">
        <v>28</v>
      </c>
      <c r="E1204" s="144">
        <v>27648</v>
      </c>
      <c r="F1204" s="140">
        <v>1072374</v>
      </c>
      <c r="G1204" s="140">
        <v>90</v>
      </c>
      <c r="H1204" s="140">
        <v>0</v>
      </c>
      <c r="I1204" s="140">
        <v>0</v>
      </c>
      <c r="J1204" s="140">
        <v>1072464</v>
      </c>
      <c r="K1204" s="139" t="s">
        <v>4615</v>
      </c>
      <c r="L1204" s="134">
        <v>-12114</v>
      </c>
      <c r="M1204" s="141">
        <v>-1.1169321155324928E-2</v>
      </c>
    </row>
    <row r="1205" spans="1:13" x14ac:dyDescent="0.25">
      <c r="A1205" s="138" t="s">
        <v>7029</v>
      </c>
      <c r="B1205" s="139" t="s">
        <v>3228</v>
      </c>
      <c r="C1205" s="139" t="s">
        <v>19</v>
      </c>
      <c r="D1205" s="139" t="s">
        <v>20</v>
      </c>
      <c r="E1205" s="144">
        <v>1591903</v>
      </c>
      <c r="F1205" s="140">
        <v>12265298</v>
      </c>
      <c r="G1205" s="140">
        <v>23468</v>
      </c>
      <c r="H1205" s="140">
        <v>0</v>
      </c>
      <c r="I1205" s="140">
        <v>0</v>
      </c>
      <c r="J1205" s="140">
        <v>12288766</v>
      </c>
      <c r="K1205" s="139" t="s">
        <v>7124</v>
      </c>
      <c r="L1205" s="134">
        <v>-231585</v>
      </c>
      <c r="M1205" s="141">
        <v>-1.849668591559454E-2</v>
      </c>
    </row>
    <row r="1206" spans="1:13" hidden="1" x14ac:dyDescent="0.25">
      <c r="A1206" s="138" t="s">
        <v>6986</v>
      </c>
      <c r="B1206" s="139" t="s">
        <v>3160</v>
      </c>
      <c r="C1206" s="139" t="s">
        <v>27</v>
      </c>
      <c r="D1206" s="139" t="s">
        <v>28</v>
      </c>
      <c r="E1206" s="144">
        <v>74139</v>
      </c>
      <c r="F1206" s="140">
        <v>549991</v>
      </c>
      <c r="G1206" s="140">
        <v>46</v>
      </c>
      <c r="H1206" s="140">
        <v>0</v>
      </c>
      <c r="I1206" s="140">
        <v>0</v>
      </c>
      <c r="J1206" s="140">
        <v>550037</v>
      </c>
      <c r="K1206" s="139" t="s">
        <v>4585</v>
      </c>
      <c r="L1206" s="134">
        <v>14712</v>
      </c>
      <c r="M1206" s="141">
        <v>2.7482370522579742E-2</v>
      </c>
    </row>
    <row r="1207" spans="1:13" hidden="1" x14ac:dyDescent="0.25">
      <c r="A1207" s="138" t="s">
        <v>6988</v>
      </c>
      <c r="B1207" s="139" t="s">
        <v>3160</v>
      </c>
      <c r="C1207" s="139" t="s">
        <v>27</v>
      </c>
      <c r="D1207" s="139" t="s">
        <v>28</v>
      </c>
      <c r="E1207" s="144">
        <v>36891</v>
      </c>
      <c r="F1207" s="140">
        <v>576927</v>
      </c>
      <c r="G1207" s="140">
        <v>49</v>
      </c>
      <c r="H1207" s="140">
        <v>0</v>
      </c>
      <c r="I1207" s="140">
        <v>0</v>
      </c>
      <c r="J1207" s="140">
        <v>576976</v>
      </c>
      <c r="K1207" s="139" t="s">
        <v>4586</v>
      </c>
      <c r="L1207" s="134">
        <v>8772</v>
      </c>
      <c r="M1207" s="141">
        <v>1.5438117295900769E-2</v>
      </c>
    </row>
    <row r="1208" spans="1:13" hidden="1" x14ac:dyDescent="0.25">
      <c r="A1208" s="138" t="s">
        <v>6990</v>
      </c>
      <c r="B1208" s="139" t="s">
        <v>3160</v>
      </c>
      <c r="C1208" s="139" t="s">
        <v>27</v>
      </c>
      <c r="D1208" s="139" t="s">
        <v>28</v>
      </c>
      <c r="E1208" s="144">
        <v>67778</v>
      </c>
      <c r="F1208" s="140">
        <v>508359</v>
      </c>
      <c r="G1208" s="140">
        <v>43</v>
      </c>
      <c r="H1208" s="140">
        <v>0</v>
      </c>
      <c r="I1208" s="140">
        <v>0</v>
      </c>
      <c r="J1208" s="140">
        <v>508402</v>
      </c>
      <c r="K1208" s="139" t="s">
        <v>4587</v>
      </c>
      <c r="L1208" s="134">
        <v>-22655</v>
      </c>
      <c r="M1208" s="141">
        <v>-4.2660204083554122E-2</v>
      </c>
    </row>
    <row r="1209" spans="1:13" hidden="1" x14ac:dyDescent="0.25">
      <c r="A1209" s="138" t="s">
        <v>6992</v>
      </c>
      <c r="B1209" s="139" t="s">
        <v>3160</v>
      </c>
      <c r="C1209" s="139" t="s">
        <v>27</v>
      </c>
      <c r="D1209" s="139" t="s">
        <v>28</v>
      </c>
      <c r="E1209" s="144">
        <v>42933</v>
      </c>
      <c r="F1209" s="140">
        <v>486312</v>
      </c>
      <c r="G1209" s="140">
        <v>41</v>
      </c>
      <c r="H1209" s="140">
        <v>0</v>
      </c>
      <c r="I1209" s="140">
        <v>0</v>
      </c>
      <c r="J1209" s="140">
        <v>486353</v>
      </c>
      <c r="K1209" s="139" t="s">
        <v>4588</v>
      </c>
      <c r="L1209" s="134">
        <v>-60</v>
      </c>
      <c r="M1209" s="141">
        <v>-1.2335196633313664E-4</v>
      </c>
    </row>
    <row r="1210" spans="1:13" hidden="1" x14ac:dyDescent="0.25">
      <c r="A1210" s="138" t="s">
        <v>6994</v>
      </c>
      <c r="B1210" s="139" t="s">
        <v>3160</v>
      </c>
      <c r="C1210" s="139" t="s">
        <v>27</v>
      </c>
      <c r="D1210" s="139" t="s">
        <v>28</v>
      </c>
      <c r="E1210" s="144">
        <v>105207</v>
      </c>
      <c r="F1210" s="140">
        <v>927378</v>
      </c>
      <c r="G1210" s="140">
        <v>78</v>
      </c>
      <c r="H1210" s="140">
        <v>0</v>
      </c>
      <c r="I1210" s="140">
        <v>0</v>
      </c>
      <c r="J1210" s="140">
        <v>927456</v>
      </c>
      <c r="K1210" s="139" t="s">
        <v>4589</v>
      </c>
      <c r="L1210" s="134">
        <v>-11441</v>
      </c>
      <c r="M1210" s="141">
        <v>-1.218557520153968E-2</v>
      </c>
    </row>
    <row r="1211" spans="1:13" hidden="1" x14ac:dyDescent="0.25">
      <c r="A1211" s="138" t="s">
        <v>6996</v>
      </c>
      <c r="B1211" s="139" t="s">
        <v>3160</v>
      </c>
      <c r="C1211" s="139" t="s">
        <v>27</v>
      </c>
      <c r="D1211" s="139" t="s">
        <v>28</v>
      </c>
      <c r="E1211" s="144">
        <v>64123</v>
      </c>
      <c r="F1211" s="140">
        <v>465207</v>
      </c>
      <c r="G1211" s="140">
        <v>39</v>
      </c>
      <c r="H1211" s="140">
        <v>0</v>
      </c>
      <c r="I1211" s="140">
        <v>0</v>
      </c>
      <c r="J1211" s="140">
        <v>465246</v>
      </c>
      <c r="K1211" s="139" t="s">
        <v>4590</v>
      </c>
      <c r="L1211" s="134">
        <v>-1782</v>
      </c>
      <c r="M1211" s="141">
        <v>-3.8156170507978107E-3</v>
      </c>
    </row>
    <row r="1212" spans="1:13" hidden="1" x14ac:dyDescent="0.25">
      <c r="A1212" s="138" t="s">
        <v>6998</v>
      </c>
      <c r="B1212" s="139" t="s">
        <v>3160</v>
      </c>
      <c r="C1212" s="139" t="s">
        <v>47</v>
      </c>
      <c r="D1212" s="139" t="s">
        <v>48</v>
      </c>
      <c r="E1212" s="144">
        <v>99858</v>
      </c>
      <c r="F1212" s="140">
        <v>982059</v>
      </c>
      <c r="G1212" s="140">
        <v>83</v>
      </c>
      <c r="H1212" s="140">
        <v>0</v>
      </c>
      <c r="I1212" s="140">
        <v>0</v>
      </c>
      <c r="J1212" s="140">
        <v>982142</v>
      </c>
      <c r="K1212" s="139" t="s">
        <v>4591</v>
      </c>
      <c r="L1212" s="134">
        <v>39355</v>
      </c>
      <c r="M1212" s="141">
        <v>4.1743256960479938E-2</v>
      </c>
    </row>
    <row r="1213" spans="1:13" hidden="1" x14ac:dyDescent="0.25">
      <c r="A1213" s="138" t="s">
        <v>7000</v>
      </c>
      <c r="B1213" s="139" t="s">
        <v>3160</v>
      </c>
      <c r="C1213" s="139" t="s">
        <v>27</v>
      </c>
      <c r="D1213" s="139" t="s">
        <v>28</v>
      </c>
      <c r="E1213" s="144">
        <v>52306</v>
      </c>
      <c r="F1213" s="140">
        <v>783141</v>
      </c>
      <c r="G1213" s="140">
        <v>66</v>
      </c>
      <c r="H1213" s="140">
        <v>0</v>
      </c>
      <c r="I1213" s="140">
        <v>0</v>
      </c>
      <c r="J1213" s="140">
        <v>783207</v>
      </c>
      <c r="K1213" s="139" t="s">
        <v>4592</v>
      </c>
      <c r="L1213" s="134">
        <v>-16035</v>
      </c>
      <c r="M1213" s="141">
        <v>-2.0062759464592701E-2</v>
      </c>
    </row>
    <row r="1214" spans="1:13" hidden="1" x14ac:dyDescent="0.25">
      <c r="A1214" s="138" t="s">
        <v>7002</v>
      </c>
      <c r="B1214" s="139" t="s">
        <v>3160</v>
      </c>
      <c r="C1214" s="139" t="s">
        <v>27</v>
      </c>
      <c r="D1214" s="139" t="s">
        <v>28</v>
      </c>
      <c r="E1214" s="144">
        <v>248951</v>
      </c>
      <c r="F1214" s="140">
        <v>1712972</v>
      </c>
      <c r="G1214" s="140">
        <v>144</v>
      </c>
      <c r="H1214" s="140">
        <v>0</v>
      </c>
      <c r="I1214" s="140">
        <v>0</v>
      </c>
      <c r="J1214" s="140">
        <v>1713116</v>
      </c>
      <c r="K1214" s="139" t="s">
        <v>4593</v>
      </c>
      <c r="L1214" s="134">
        <v>15711</v>
      </c>
      <c r="M1214" s="141">
        <v>9.2558935551621448E-3</v>
      </c>
    </row>
    <row r="1215" spans="1:13" hidden="1" x14ac:dyDescent="0.25">
      <c r="A1215" s="138" t="s">
        <v>7003</v>
      </c>
      <c r="B1215" s="139" t="s">
        <v>3160</v>
      </c>
      <c r="C1215" s="139" t="s">
        <v>27</v>
      </c>
      <c r="D1215" s="139" t="s">
        <v>28</v>
      </c>
      <c r="E1215" s="144">
        <v>600155</v>
      </c>
      <c r="F1215" s="140">
        <v>14471080</v>
      </c>
      <c r="G1215" s="140">
        <v>1217</v>
      </c>
      <c r="H1215" s="140">
        <v>0</v>
      </c>
      <c r="I1215" s="140">
        <v>0</v>
      </c>
      <c r="J1215" s="140">
        <v>14472297</v>
      </c>
      <c r="K1215" s="139" t="s">
        <v>4594</v>
      </c>
      <c r="L1215" s="134">
        <v>-89512</v>
      </c>
      <c r="M1215" s="141">
        <v>-6.1470384620482248E-3</v>
      </c>
    </row>
    <row r="1216" spans="1:13" hidden="1" x14ac:dyDescent="0.25">
      <c r="A1216" s="138" t="s">
        <v>7005</v>
      </c>
      <c r="B1216" s="139" t="s">
        <v>3160</v>
      </c>
      <c r="C1216" s="139" t="s">
        <v>27</v>
      </c>
      <c r="D1216" s="139" t="s">
        <v>28</v>
      </c>
      <c r="E1216" s="144">
        <v>25792</v>
      </c>
      <c r="F1216" s="140">
        <v>196223</v>
      </c>
      <c r="G1216" s="140">
        <v>17</v>
      </c>
      <c r="H1216" s="140">
        <v>0</v>
      </c>
      <c r="I1216" s="140">
        <v>0</v>
      </c>
      <c r="J1216" s="140">
        <v>196240</v>
      </c>
      <c r="K1216" s="139" t="s">
        <v>4595</v>
      </c>
      <c r="L1216" s="134">
        <v>15682</v>
      </c>
      <c r="M1216" s="141">
        <v>8.6852977990451816E-2</v>
      </c>
    </row>
    <row r="1217" spans="1:13" hidden="1" x14ac:dyDescent="0.25">
      <c r="A1217" s="138" t="s">
        <v>7007</v>
      </c>
      <c r="B1217" s="139" t="s">
        <v>3160</v>
      </c>
      <c r="C1217" s="139" t="s">
        <v>27</v>
      </c>
      <c r="D1217" s="139" t="s">
        <v>28</v>
      </c>
      <c r="E1217" s="144">
        <v>66555</v>
      </c>
      <c r="F1217" s="140">
        <v>761353</v>
      </c>
      <c r="G1217" s="140">
        <v>64</v>
      </c>
      <c r="H1217" s="140">
        <v>0</v>
      </c>
      <c r="I1217" s="140">
        <v>0</v>
      </c>
      <c r="J1217" s="140">
        <v>761417</v>
      </c>
      <c r="K1217" s="139" t="s">
        <v>4596</v>
      </c>
      <c r="L1217" s="134">
        <v>8599</v>
      </c>
      <c r="M1217" s="141">
        <v>1.1422415510787468E-2</v>
      </c>
    </row>
    <row r="1218" spans="1:13" hidden="1" x14ac:dyDescent="0.25">
      <c r="A1218" s="138" t="s">
        <v>7009</v>
      </c>
      <c r="B1218" s="139" t="s">
        <v>3160</v>
      </c>
      <c r="C1218" s="139" t="s">
        <v>27</v>
      </c>
      <c r="D1218" s="139" t="s">
        <v>28</v>
      </c>
      <c r="E1218" s="144">
        <v>77742</v>
      </c>
      <c r="F1218" s="140">
        <v>1744218</v>
      </c>
      <c r="G1218" s="140">
        <v>147</v>
      </c>
      <c r="H1218" s="140">
        <v>0</v>
      </c>
      <c r="I1218" s="140">
        <v>0</v>
      </c>
      <c r="J1218" s="140">
        <v>1744365</v>
      </c>
      <c r="K1218" s="139" t="s">
        <v>4597</v>
      </c>
      <c r="L1218" s="134">
        <v>-12719</v>
      </c>
      <c r="M1218" s="141">
        <v>-7.2386977515019203E-3</v>
      </c>
    </row>
    <row r="1219" spans="1:13" hidden="1" x14ac:dyDescent="0.25">
      <c r="A1219" s="138" t="s">
        <v>7011</v>
      </c>
      <c r="B1219" s="139" t="s">
        <v>3160</v>
      </c>
      <c r="C1219" s="139" t="s">
        <v>27</v>
      </c>
      <c r="D1219" s="139" t="s">
        <v>28</v>
      </c>
      <c r="E1219" s="144">
        <v>48797</v>
      </c>
      <c r="F1219" s="140">
        <v>791965</v>
      </c>
      <c r="G1219" s="140">
        <v>67</v>
      </c>
      <c r="H1219" s="140">
        <v>0</v>
      </c>
      <c r="I1219" s="140">
        <v>0</v>
      </c>
      <c r="J1219" s="140">
        <v>792032</v>
      </c>
      <c r="K1219" s="139" t="s">
        <v>4598</v>
      </c>
      <c r="L1219" s="134">
        <v>-4376</v>
      </c>
      <c r="M1219" s="141">
        <v>-5.4946710731183009E-3</v>
      </c>
    </row>
    <row r="1220" spans="1:13" hidden="1" x14ac:dyDescent="0.25">
      <c r="A1220" s="138" t="s">
        <v>7013</v>
      </c>
      <c r="B1220" s="139" t="s">
        <v>3160</v>
      </c>
      <c r="C1220" s="139" t="s">
        <v>47</v>
      </c>
      <c r="D1220" s="139" t="s">
        <v>48</v>
      </c>
      <c r="E1220" s="144">
        <v>26579</v>
      </c>
      <c r="F1220" s="140">
        <v>642359</v>
      </c>
      <c r="G1220" s="140">
        <v>54</v>
      </c>
      <c r="H1220" s="140">
        <v>0</v>
      </c>
      <c r="I1220" s="140">
        <v>0</v>
      </c>
      <c r="J1220" s="140">
        <v>642413</v>
      </c>
      <c r="K1220" s="139" t="s">
        <v>4599</v>
      </c>
      <c r="L1220" s="134">
        <v>-8224</v>
      </c>
      <c r="M1220" s="141">
        <v>-1.2639920570148946E-2</v>
      </c>
    </row>
    <row r="1221" spans="1:13" hidden="1" x14ac:dyDescent="0.25">
      <c r="A1221" s="138" t="s">
        <v>7015</v>
      </c>
      <c r="B1221" s="139" t="s">
        <v>3160</v>
      </c>
      <c r="C1221" s="139" t="s">
        <v>27</v>
      </c>
      <c r="D1221" s="139" t="s">
        <v>28</v>
      </c>
      <c r="E1221" s="144">
        <v>71970</v>
      </c>
      <c r="F1221" s="140">
        <v>391455</v>
      </c>
      <c r="G1221" s="140">
        <v>33</v>
      </c>
      <c r="H1221" s="140">
        <v>0</v>
      </c>
      <c r="I1221" s="140">
        <v>0</v>
      </c>
      <c r="J1221" s="140">
        <v>391488</v>
      </c>
      <c r="K1221" s="139" t="s">
        <v>4600</v>
      </c>
      <c r="L1221" s="134">
        <v>14035</v>
      </c>
      <c r="M1221" s="141">
        <v>3.7183437408101143E-2</v>
      </c>
    </row>
    <row r="1222" spans="1:13" hidden="1" x14ac:dyDescent="0.25">
      <c r="A1222" s="138" t="s">
        <v>7017</v>
      </c>
      <c r="B1222" s="139" t="s">
        <v>3160</v>
      </c>
      <c r="C1222" s="139" t="s">
        <v>27</v>
      </c>
      <c r="D1222" s="139" t="s">
        <v>28</v>
      </c>
      <c r="E1222" s="144">
        <v>39094</v>
      </c>
      <c r="F1222" s="140">
        <v>557502</v>
      </c>
      <c r="G1222" s="140">
        <v>47</v>
      </c>
      <c r="H1222" s="140">
        <v>0</v>
      </c>
      <c r="I1222" s="140">
        <v>0</v>
      </c>
      <c r="J1222" s="140">
        <v>557549</v>
      </c>
      <c r="K1222" s="139" t="s">
        <v>4601</v>
      </c>
      <c r="L1222" s="134">
        <v>62</v>
      </c>
      <c r="M1222" s="141">
        <v>1.1121335564775501E-4</v>
      </c>
    </row>
    <row r="1223" spans="1:13" hidden="1" x14ac:dyDescent="0.25">
      <c r="A1223" s="138" t="s">
        <v>7019</v>
      </c>
      <c r="B1223" s="139" t="s">
        <v>3160</v>
      </c>
      <c r="C1223" s="139" t="s">
        <v>47</v>
      </c>
      <c r="D1223" s="139" t="s">
        <v>48</v>
      </c>
      <c r="E1223" s="144">
        <v>47614</v>
      </c>
      <c r="F1223" s="140">
        <v>882921</v>
      </c>
      <c r="G1223" s="140">
        <v>74</v>
      </c>
      <c r="H1223" s="140">
        <v>0</v>
      </c>
      <c r="I1223" s="140">
        <v>0</v>
      </c>
      <c r="J1223" s="140">
        <v>882995</v>
      </c>
      <c r="K1223" s="139" t="s">
        <v>4602</v>
      </c>
      <c r="L1223" s="134">
        <v>-2436</v>
      </c>
      <c r="M1223" s="141">
        <v>-2.751202521709766E-3</v>
      </c>
    </row>
    <row r="1224" spans="1:13" hidden="1" x14ac:dyDescent="0.25">
      <c r="A1224" s="138" t="s">
        <v>7021</v>
      </c>
      <c r="B1224" s="139" t="s">
        <v>3160</v>
      </c>
      <c r="C1224" s="139" t="s">
        <v>27</v>
      </c>
      <c r="D1224" s="139" t="s">
        <v>28</v>
      </c>
      <c r="E1224" s="144">
        <v>60620</v>
      </c>
      <c r="F1224" s="140">
        <v>1136362</v>
      </c>
      <c r="G1224" s="140">
        <v>96</v>
      </c>
      <c r="H1224" s="140">
        <v>0</v>
      </c>
      <c r="I1224" s="140">
        <v>0</v>
      </c>
      <c r="J1224" s="140">
        <v>1136458</v>
      </c>
      <c r="K1224" s="139" t="s">
        <v>4603</v>
      </c>
      <c r="L1224" s="134">
        <v>-22234</v>
      </c>
      <c r="M1224" s="141">
        <v>-1.9188878494026021E-2</v>
      </c>
    </row>
    <row r="1225" spans="1:13" hidden="1" x14ac:dyDescent="0.25">
      <c r="A1225" s="138" t="s">
        <v>7023</v>
      </c>
      <c r="B1225" s="139" t="s">
        <v>3160</v>
      </c>
      <c r="C1225" s="139" t="s">
        <v>99</v>
      </c>
      <c r="D1225" s="139" t="s">
        <v>100</v>
      </c>
      <c r="E1225" s="144">
        <v>258005</v>
      </c>
      <c r="F1225" s="140">
        <v>1019821</v>
      </c>
      <c r="G1225" s="140">
        <v>86</v>
      </c>
      <c r="H1225" s="140">
        <v>0</v>
      </c>
      <c r="I1225" s="140">
        <v>0</v>
      </c>
      <c r="J1225" s="140">
        <v>1019907</v>
      </c>
      <c r="K1225" s="139" t="s">
        <v>4604</v>
      </c>
      <c r="L1225" s="134">
        <v>16113</v>
      </c>
      <c r="M1225" s="141">
        <v>1.6052098338902206E-2</v>
      </c>
    </row>
    <row r="1226" spans="1:13" hidden="1" x14ac:dyDescent="0.25">
      <c r="A1226" s="138" t="s">
        <v>7025</v>
      </c>
      <c r="B1226" s="139" t="s">
        <v>3160</v>
      </c>
      <c r="C1226" s="139" t="s">
        <v>99</v>
      </c>
      <c r="D1226" s="139" t="s">
        <v>100</v>
      </c>
      <c r="E1226" s="144">
        <v>247828</v>
      </c>
      <c r="F1226" s="140">
        <v>1466643</v>
      </c>
      <c r="G1226" s="140">
        <v>123</v>
      </c>
      <c r="H1226" s="140">
        <v>0</v>
      </c>
      <c r="I1226" s="140">
        <v>0</v>
      </c>
      <c r="J1226" s="140">
        <v>1466766</v>
      </c>
      <c r="K1226" s="139" t="s">
        <v>4605</v>
      </c>
      <c r="L1226" s="134">
        <v>30585</v>
      </c>
      <c r="M1226" s="141">
        <v>2.129606226513232E-2</v>
      </c>
    </row>
    <row r="1227" spans="1:13" hidden="1" x14ac:dyDescent="0.25">
      <c r="A1227" s="138" t="s">
        <v>7027</v>
      </c>
      <c r="B1227" s="139" t="s">
        <v>3160</v>
      </c>
      <c r="C1227" s="139" t="s">
        <v>99</v>
      </c>
      <c r="D1227" s="139" t="s">
        <v>100</v>
      </c>
      <c r="E1227" s="144">
        <v>315200</v>
      </c>
      <c r="F1227" s="140">
        <v>922528</v>
      </c>
      <c r="G1227" s="140">
        <v>78</v>
      </c>
      <c r="H1227" s="140">
        <v>0</v>
      </c>
      <c r="I1227" s="140">
        <v>0</v>
      </c>
      <c r="J1227" s="140">
        <v>922606</v>
      </c>
      <c r="K1227" s="139" t="s">
        <v>4606</v>
      </c>
      <c r="L1227" s="134">
        <v>-17809</v>
      </c>
      <c r="M1227" s="141">
        <v>-1.893738402726456E-2</v>
      </c>
    </row>
    <row r="1228" spans="1:13" x14ac:dyDescent="0.25">
      <c r="A1228" s="138" t="s">
        <v>6985</v>
      </c>
      <c r="B1228" s="139" t="s">
        <v>3160</v>
      </c>
      <c r="C1228" s="139" t="s">
        <v>19</v>
      </c>
      <c r="D1228" s="139" t="s">
        <v>20</v>
      </c>
      <c r="E1228" s="144">
        <v>3077125</v>
      </c>
      <c r="F1228" s="140">
        <v>24380000</v>
      </c>
      <c r="G1228" s="140">
        <v>11621</v>
      </c>
      <c r="H1228" s="140">
        <v>0</v>
      </c>
      <c r="I1228" s="140">
        <v>0</v>
      </c>
      <c r="J1228" s="140">
        <v>24391621</v>
      </c>
      <c r="K1228" s="139" t="s">
        <v>7125</v>
      </c>
      <c r="L1228" s="134">
        <v>-321507</v>
      </c>
      <c r="M1228" s="141">
        <v>-1.3009563176300467E-2</v>
      </c>
    </row>
    <row r="1229" spans="1:13" hidden="1" x14ac:dyDescent="0.25">
      <c r="A1229" s="138" t="s">
        <v>7047</v>
      </c>
      <c r="B1229" s="139" t="s">
        <v>3248</v>
      </c>
      <c r="C1229" s="139" t="s">
        <v>27</v>
      </c>
      <c r="D1229" s="139" t="s">
        <v>28</v>
      </c>
      <c r="E1229" s="144">
        <v>60285</v>
      </c>
      <c r="F1229" s="140">
        <v>306565</v>
      </c>
      <c r="G1229" s="140">
        <v>26</v>
      </c>
      <c r="H1229" s="140">
        <v>0</v>
      </c>
      <c r="I1229" s="140">
        <v>0</v>
      </c>
      <c r="J1229" s="140">
        <v>306591</v>
      </c>
      <c r="K1229" s="139" t="s">
        <v>4617</v>
      </c>
      <c r="L1229" s="134">
        <v>19311</v>
      </c>
      <c r="M1229" s="141">
        <v>6.7220133667502083E-2</v>
      </c>
    </row>
    <row r="1230" spans="1:13" hidden="1" x14ac:dyDescent="0.25">
      <c r="A1230" s="138" t="s">
        <v>7049</v>
      </c>
      <c r="B1230" s="139" t="s">
        <v>3248</v>
      </c>
      <c r="C1230" s="139" t="s">
        <v>27</v>
      </c>
      <c r="D1230" s="139" t="s">
        <v>28</v>
      </c>
      <c r="E1230" s="144">
        <v>63335</v>
      </c>
      <c r="F1230" s="140">
        <v>398388</v>
      </c>
      <c r="G1230" s="140">
        <v>34</v>
      </c>
      <c r="H1230" s="140">
        <v>0</v>
      </c>
      <c r="I1230" s="140">
        <v>0</v>
      </c>
      <c r="J1230" s="140">
        <v>398422</v>
      </c>
      <c r="K1230" s="139" t="s">
        <v>4618</v>
      </c>
      <c r="L1230" s="134">
        <v>981</v>
      </c>
      <c r="M1230" s="141">
        <v>2.4682908909750127E-3</v>
      </c>
    </row>
    <row r="1231" spans="1:13" x14ac:dyDescent="0.25">
      <c r="A1231" s="138" t="s">
        <v>5950</v>
      </c>
      <c r="B1231" s="139" t="s">
        <v>3248</v>
      </c>
      <c r="C1231" s="139" t="s">
        <v>19</v>
      </c>
      <c r="D1231" s="139" t="s">
        <v>20</v>
      </c>
      <c r="E1231" s="144">
        <v>454042</v>
      </c>
      <c r="F1231" s="140">
        <v>2777573</v>
      </c>
      <c r="G1231" s="140">
        <v>9517.3200000000652</v>
      </c>
      <c r="H1231" s="140">
        <v>0</v>
      </c>
      <c r="I1231" s="140">
        <v>0</v>
      </c>
      <c r="J1231" s="140">
        <v>2787090.3200000003</v>
      </c>
      <c r="K1231" s="139" t="s">
        <v>7126</v>
      </c>
      <c r="L1231" s="134">
        <v>-10619.679999999702</v>
      </c>
      <c r="M1231" s="141">
        <v>-3.7958473179849597E-3</v>
      </c>
    </row>
    <row r="1232" spans="1:13" hidden="1" x14ac:dyDescent="0.25">
      <c r="A1232" s="138" t="s">
        <v>3359</v>
      </c>
      <c r="B1232" s="139" t="s">
        <v>3363</v>
      </c>
      <c r="C1232" s="139" t="s">
        <v>3358</v>
      </c>
      <c r="D1232" s="139" t="s">
        <v>7127</v>
      </c>
      <c r="E1232" s="144">
        <v>54194</v>
      </c>
      <c r="F1232" s="140">
        <v>1016081</v>
      </c>
      <c r="G1232" s="140">
        <v>0</v>
      </c>
      <c r="H1232" s="140">
        <v>0</v>
      </c>
      <c r="I1232" s="140">
        <v>0</v>
      </c>
      <c r="J1232" s="140">
        <v>1016081</v>
      </c>
      <c r="K1232" s="139" t="s">
        <v>4619</v>
      </c>
      <c r="L1232" s="134">
        <v>-6376</v>
      </c>
      <c r="M1232" s="141">
        <v>-6.2359590672272768E-3</v>
      </c>
    </row>
    <row r="1233" spans="1:13" hidden="1" x14ac:dyDescent="0.25">
      <c r="A1233" s="138" t="s">
        <v>3360</v>
      </c>
      <c r="B1233" s="139" t="s">
        <v>3364</v>
      </c>
      <c r="C1233" s="139" t="s">
        <v>3358</v>
      </c>
      <c r="D1233" s="139" t="s">
        <v>7127</v>
      </c>
      <c r="E1233" s="144">
        <v>162742</v>
      </c>
      <c r="F1233" s="140">
        <v>3051244</v>
      </c>
      <c r="G1233" s="140">
        <v>0</v>
      </c>
      <c r="H1233" s="140">
        <v>0</v>
      </c>
      <c r="I1233" s="140">
        <v>0</v>
      </c>
      <c r="J1233" s="140">
        <v>3051244</v>
      </c>
      <c r="K1233" s="139" t="s">
        <v>4620</v>
      </c>
      <c r="L1233" s="134">
        <v>7279</v>
      </c>
      <c r="M1233" s="141">
        <v>2.3912889931388829E-3</v>
      </c>
    </row>
    <row r="1234" spans="1:13" hidden="1" x14ac:dyDescent="0.25">
      <c r="A1234" s="138" t="s">
        <v>3361</v>
      </c>
      <c r="B1234" s="139" t="s">
        <v>3365</v>
      </c>
      <c r="C1234" s="139" t="s">
        <v>3358</v>
      </c>
      <c r="D1234" s="139" t="s">
        <v>7127</v>
      </c>
      <c r="E1234" s="144">
        <v>53467</v>
      </c>
      <c r="F1234" s="140">
        <v>1002451</v>
      </c>
      <c r="G1234" s="140">
        <v>0</v>
      </c>
      <c r="H1234" s="140">
        <v>0</v>
      </c>
      <c r="I1234" s="140">
        <v>0</v>
      </c>
      <c r="J1234" s="140">
        <v>1002451</v>
      </c>
      <c r="K1234" s="139" t="s">
        <v>4621</v>
      </c>
      <c r="L1234" s="134">
        <v>17605</v>
      </c>
      <c r="M1234" s="141">
        <v>1.7875891256094862E-2</v>
      </c>
    </row>
    <row r="1235" spans="1:13" hidden="1" x14ac:dyDescent="0.25">
      <c r="A1235" s="138" t="s">
        <v>6557</v>
      </c>
      <c r="B1235" s="139" t="s">
        <v>2643</v>
      </c>
      <c r="C1235" s="139" t="s">
        <v>27</v>
      </c>
      <c r="D1235" s="139" t="s">
        <v>28</v>
      </c>
      <c r="E1235" s="144">
        <v>55804</v>
      </c>
      <c r="F1235" s="140">
        <v>797927</v>
      </c>
      <c r="G1235" s="140">
        <v>67</v>
      </c>
      <c r="H1235" s="140">
        <v>0</v>
      </c>
      <c r="I1235" s="140">
        <v>0</v>
      </c>
      <c r="J1235" s="140">
        <v>797994</v>
      </c>
      <c r="K1235" s="139" t="s">
        <v>4351</v>
      </c>
      <c r="L1235" s="134">
        <v>-35932</v>
      </c>
      <c r="M1235" s="141">
        <v>-4.3087755987941373E-2</v>
      </c>
    </row>
    <row r="1236" spans="1:13" hidden="1" x14ac:dyDescent="0.25">
      <c r="A1236" s="138" t="s">
        <v>6559</v>
      </c>
      <c r="B1236" s="139" t="s">
        <v>2643</v>
      </c>
      <c r="C1236" s="139" t="s">
        <v>47</v>
      </c>
      <c r="D1236" s="139" t="s">
        <v>48</v>
      </c>
      <c r="E1236" s="144">
        <v>89648</v>
      </c>
      <c r="F1236" s="140">
        <v>1223821</v>
      </c>
      <c r="G1236" s="140">
        <v>103</v>
      </c>
      <c r="H1236" s="140">
        <v>0</v>
      </c>
      <c r="I1236" s="140">
        <v>-307857</v>
      </c>
      <c r="J1236" s="140">
        <v>916067</v>
      </c>
      <c r="K1236" s="139" t="s">
        <v>4352</v>
      </c>
      <c r="L1236" s="134">
        <v>-344217</v>
      </c>
      <c r="M1236" s="141">
        <v>-0.27312653338453874</v>
      </c>
    </row>
    <row r="1237" spans="1:13" hidden="1" x14ac:dyDescent="0.25">
      <c r="A1237" s="138" t="s">
        <v>6561</v>
      </c>
      <c r="B1237" s="139" t="s">
        <v>2643</v>
      </c>
      <c r="C1237" s="139" t="s">
        <v>47</v>
      </c>
      <c r="D1237" s="139" t="s">
        <v>48</v>
      </c>
      <c r="E1237" s="144">
        <v>189159</v>
      </c>
      <c r="F1237" s="140">
        <v>2138696</v>
      </c>
      <c r="G1237" s="140">
        <v>180</v>
      </c>
      <c r="H1237" s="140">
        <v>0</v>
      </c>
      <c r="I1237" s="140">
        <v>0</v>
      </c>
      <c r="J1237" s="140">
        <v>2138876</v>
      </c>
      <c r="K1237" s="139" t="s">
        <v>4353</v>
      </c>
      <c r="L1237" s="134">
        <v>-99958</v>
      </c>
      <c r="M1237" s="141">
        <v>-4.4647347681873686E-2</v>
      </c>
    </row>
    <row r="1238" spans="1:13" hidden="1" x14ac:dyDescent="0.25">
      <c r="A1238" s="138" t="s">
        <v>6563</v>
      </c>
      <c r="B1238" s="139" t="s">
        <v>2643</v>
      </c>
      <c r="C1238" s="139" t="s">
        <v>47</v>
      </c>
      <c r="D1238" s="139" t="s">
        <v>48</v>
      </c>
      <c r="E1238" s="144">
        <v>49762</v>
      </c>
      <c r="F1238" s="140">
        <v>726412</v>
      </c>
      <c r="G1238" s="140">
        <v>61</v>
      </c>
      <c r="H1238" s="140">
        <v>0</v>
      </c>
      <c r="I1238" s="140">
        <v>0</v>
      </c>
      <c r="J1238" s="140">
        <v>726473</v>
      </c>
      <c r="K1238" s="139" t="s">
        <v>4354</v>
      </c>
      <c r="L1238" s="134">
        <v>-3909</v>
      </c>
      <c r="M1238" s="141">
        <v>-5.3519938881297731E-3</v>
      </c>
    </row>
    <row r="1239" spans="1:13" hidden="1" x14ac:dyDescent="0.25">
      <c r="A1239" s="138" t="s">
        <v>6565</v>
      </c>
      <c r="B1239" s="139" t="s">
        <v>2643</v>
      </c>
      <c r="C1239" s="139" t="s">
        <v>27</v>
      </c>
      <c r="D1239" s="139" t="s">
        <v>28</v>
      </c>
      <c r="E1239" s="144">
        <v>134481</v>
      </c>
      <c r="F1239" s="140">
        <v>1585951</v>
      </c>
      <c r="G1239" s="140">
        <v>133</v>
      </c>
      <c r="H1239" s="140">
        <v>0</v>
      </c>
      <c r="I1239" s="140">
        <v>0</v>
      </c>
      <c r="J1239" s="140">
        <v>1586084</v>
      </c>
      <c r="K1239" s="139" t="s">
        <v>4355</v>
      </c>
      <c r="L1239" s="134">
        <v>-60015</v>
      </c>
      <c r="M1239" s="141">
        <v>-3.645892500997814E-2</v>
      </c>
    </row>
    <row r="1240" spans="1:13" hidden="1" x14ac:dyDescent="0.25">
      <c r="A1240" s="138" t="s">
        <v>6567</v>
      </c>
      <c r="B1240" s="139" t="s">
        <v>2643</v>
      </c>
      <c r="C1240" s="139" t="s">
        <v>47</v>
      </c>
      <c r="D1240" s="139" t="s">
        <v>48</v>
      </c>
      <c r="E1240" s="144">
        <v>46972</v>
      </c>
      <c r="F1240" s="140">
        <v>693220</v>
      </c>
      <c r="G1240" s="140">
        <v>58</v>
      </c>
      <c r="H1240" s="140">
        <v>0</v>
      </c>
      <c r="I1240" s="140">
        <v>0</v>
      </c>
      <c r="J1240" s="140">
        <v>693278</v>
      </c>
      <c r="K1240" s="139" t="s">
        <v>4356</v>
      </c>
      <c r="L1240" s="134">
        <v>12445</v>
      </c>
      <c r="M1240" s="141">
        <v>1.8279078716807205E-2</v>
      </c>
    </row>
    <row r="1241" spans="1:13" hidden="1" x14ac:dyDescent="0.25">
      <c r="A1241" s="138" t="s">
        <v>6569</v>
      </c>
      <c r="B1241" s="139" t="s">
        <v>2643</v>
      </c>
      <c r="C1241" s="139" t="s">
        <v>47</v>
      </c>
      <c r="D1241" s="139" t="s">
        <v>48</v>
      </c>
      <c r="E1241" s="144">
        <v>161884</v>
      </c>
      <c r="F1241" s="140">
        <v>1778070</v>
      </c>
      <c r="G1241" s="140">
        <v>150</v>
      </c>
      <c r="H1241" s="140">
        <v>0</v>
      </c>
      <c r="I1241" s="140">
        <v>0</v>
      </c>
      <c r="J1241" s="140">
        <v>1778220</v>
      </c>
      <c r="K1241" s="139" t="s">
        <v>4357</v>
      </c>
      <c r="L1241" s="134">
        <v>-77735</v>
      </c>
      <c r="M1241" s="141">
        <v>-4.1884097405378899E-2</v>
      </c>
    </row>
    <row r="1242" spans="1:13" hidden="1" x14ac:dyDescent="0.25">
      <c r="A1242" s="138" t="s">
        <v>6571</v>
      </c>
      <c r="B1242" s="139" t="s">
        <v>2643</v>
      </c>
      <c r="C1242" s="139" t="s">
        <v>47</v>
      </c>
      <c r="D1242" s="139" t="s">
        <v>48</v>
      </c>
      <c r="E1242" s="144">
        <v>45490</v>
      </c>
      <c r="F1242" s="140">
        <v>609030</v>
      </c>
      <c r="G1242" s="140">
        <v>51</v>
      </c>
      <c r="H1242" s="140">
        <v>0</v>
      </c>
      <c r="I1242" s="140">
        <v>0</v>
      </c>
      <c r="J1242" s="140">
        <v>609081</v>
      </c>
      <c r="K1242" s="139" t="s">
        <v>4358</v>
      </c>
      <c r="L1242" s="134">
        <v>-7901</v>
      </c>
      <c r="M1242" s="141">
        <v>-1.2805884126279211E-2</v>
      </c>
    </row>
    <row r="1243" spans="1:13" hidden="1" x14ac:dyDescent="0.25">
      <c r="A1243" s="138" t="s">
        <v>6573</v>
      </c>
      <c r="B1243" s="139" t="s">
        <v>2643</v>
      </c>
      <c r="C1243" s="139" t="s">
        <v>47</v>
      </c>
      <c r="D1243" s="139" t="s">
        <v>48</v>
      </c>
      <c r="E1243" s="144">
        <v>41225</v>
      </c>
      <c r="F1243" s="140">
        <v>544983</v>
      </c>
      <c r="G1243" s="140">
        <v>46</v>
      </c>
      <c r="H1243" s="140">
        <v>0</v>
      </c>
      <c r="I1243" s="140">
        <v>0</v>
      </c>
      <c r="J1243" s="140">
        <v>545029</v>
      </c>
      <c r="K1243" s="139" t="s">
        <v>4359</v>
      </c>
      <c r="L1243" s="134">
        <v>-15370</v>
      </c>
      <c r="M1243" s="141">
        <v>-2.7426886914501989E-2</v>
      </c>
    </row>
    <row r="1244" spans="1:13" hidden="1" x14ac:dyDescent="0.25">
      <c r="A1244" s="138" t="s">
        <v>6575</v>
      </c>
      <c r="B1244" s="139" t="s">
        <v>2643</v>
      </c>
      <c r="C1244" s="139" t="s">
        <v>47</v>
      </c>
      <c r="D1244" s="139" t="s">
        <v>48</v>
      </c>
      <c r="E1244" s="144">
        <v>33102</v>
      </c>
      <c r="F1244" s="140">
        <v>503975</v>
      </c>
      <c r="G1244" s="140">
        <v>42</v>
      </c>
      <c r="H1244" s="140">
        <v>0</v>
      </c>
      <c r="I1244" s="140">
        <v>0</v>
      </c>
      <c r="J1244" s="140">
        <v>504017</v>
      </c>
      <c r="K1244" s="139" t="s">
        <v>4360</v>
      </c>
      <c r="L1244" s="134">
        <v>19482</v>
      </c>
      <c r="M1244" s="141">
        <v>4.0207621740431548E-2</v>
      </c>
    </row>
    <row r="1245" spans="1:13" hidden="1" x14ac:dyDescent="0.25">
      <c r="A1245" s="138" t="s">
        <v>6577</v>
      </c>
      <c r="B1245" s="139" t="s">
        <v>2643</v>
      </c>
      <c r="C1245" s="139" t="s">
        <v>27</v>
      </c>
      <c r="D1245" s="139" t="s">
        <v>28</v>
      </c>
      <c r="E1245" s="144">
        <v>42721</v>
      </c>
      <c r="F1245" s="140">
        <v>613627</v>
      </c>
      <c r="G1245" s="140">
        <v>52</v>
      </c>
      <c r="H1245" s="140">
        <v>0</v>
      </c>
      <c r="I1245" s="140">
        <v>0</v>
      </c>
      <c r="J1245" s="140">
        <v>613679</v>
      </c>
      <c r="K1245" s="139" t="s">
        <v>4361</v>
      </c>
      <c r="L1245" s="134">
        <v>-40136</v>
      </c>
      <c r="M1245" s="141">
        <v>-6.1387395517080522E-2</v>
      </c>
    </row>
    <row r="1246" spans="1:13" hidden="1" x14ac:dyDescent="0.25">
      <c r="A1246" s="138" t="s">
        <v>6579</v>
      </c>
      <c r="B1246" s="139" t="s">
        <v>2643</v>
      </c>
      <c r="C1246" s="139" t="s">
        <v>27</v>
      </c>
      <c r="D1246" s="139" t="s">
        <v>28</v>
      </c>
      <c r="E1246" s="144">
        <v>90879</v>
      </c>
      <c r="F1246" s="140">
        <v>892853</v>
      </c>
      <c r="G1246" s="140">
        <v>75</v>
      </c>
      <c r="H1246" s="140">
        <v>0</v>
      </c>
      <c r="I1246" s="140">
        <v>0</v>
      </c>
      <c r="J1246" s="140">
        <v>892928</v>
      </c>
      <c r="K1246" s="139" t="s">
        <v>4362</v>
      </c>
      <c r="L1246" s="134">
        <v>-16191</v>
      </c>
      <c r="M1246" s="141">
        <v>-1.7809549684914737E-2</v>
      </c>
    </row>
    <row r="1247" spans="1:13" hidden="1" x14ac:dyDescent="0.25">
      <c r="A1247" s="138" t="s">
        <v>6581</v>
      </c>
      <c r="B1247" s="139" t="s">
        <v>2643</v>
      </c>
      <c r="C1247" s="139" t="s">
        <v>47</v>
      </c>
      <c r="D1247" s="139" t="s">
        <v>48</v>
      </c>
      <c r="E1247" s="144">
        <v>54827</v>
      </c>
      <c r="F1247" s="140">
        <v>758207</v>
      </c>
      <c r="G1247" s="140">
        <v>64</v>
      </c>
      <c r="H1247" s="140">
        <v>0</v>
      </c>
      <c r="I1247" s="140">
        <v>0</v>
      </c>
      <c r="J1247" s="140">
        <v>758271</v>
      </c>
      <c r="K1247" s="139" t="s">
        <v>4363</v>
      </c>
      <c r="L1247" s="134">
        <v>-16120</v>
      </c>
      <c r="M1247" s="141">
        <v>-2.0816357628123262E-2</v>
      </c>
    </row>
    <row r="1248" spans="1:13" hidden="1" x14ac:dyDescent="0.25">
      <c r="A1248" s="138" t="s">
        <v>6583</v>
      </c>
      <c r="B1248" s="139" t="s">
        <v>2643</v>
      </c>
      <c r="C1248" s="139" t="s">
        <v>27</v>
      </c>
      <c r="D1248" s="139" t="s">
        <v>28</v>
      </c>
      <c r="E1248" s="144">
        <v>43398</v>
      </c>
      <c r="F1248" s="140">
        <v>697619</v>
      </c>
      <c r="G1248" s="140">
        <v>59</v>
      </c>
      <c r="H1248" s="140">
        <v>0</v>
      </c>
      <c r="I1248" s="140">
        <v>0</v>
      </c>
      <c r="J1248" s="140">
        <v>697678</v>
      </c>
      <c r="K1248" s="139" t="s">
        <v>4364</v>
      </c>
      <c r="L1248" s="134">
        <v>-21175</v>
      </c>
      <c r="M1248" s="141">
        <v>-2.9456648299443697E-2</v>
      </c>
    </row>
    <row r="1249" spans="1:13" hidden="1" x14ac:dyDescent="0.25">
      <c r="A1249" s="138" t="s">
        <v>6585</v>
      </c>
      <c r="B1249" s="139" t="s">
        <v>2643</v>
      </c>
      <c r="C1249" s="139" t="s">
        <v>47</v>
      </c>
      <c r="D1249" s="139" t="s">
        <v>48</v>
      </c>
      <c r="E1249" s="144">
        <v>48060</v>
      </c>
      <c r="F1249" s="140">
        <v>770064</v>
      </c>
      <c r="G1249" s="140">
        <v>65</v>
      </c>
      <c r="H1249" s="140">
        <v>0</v>
      </c>
      <c r="I1249" s="140">
        <v>0</v>
      </c>
      <c r="J1249" s="140">
        <v>770129</v>
      </c>
      <c r="K1249" s="139" t="s">
        <v>4365</v>
      </c>
      <c r="L1249" s="134">
        <v>-101575</v>
      </c>
      <c r="M1249" s="141">
        <v>-0.11652464598074576</v>
      </c>
    </row>
    <row r="1250" spans="1:13" hidden="1" x14ac:dyDescent="0.25">
      <c r="A1250" s="138" t="s">
        <v>6587</v>
      </c>
      <c r="B1250" s="139" t="s">
        <v>2643</v>
      </c>
      <c r="C1250" s="139" t="s">
        <v>47</v>
      </c>
      <c r="D1250" s="139" t="s">
        <v>48</v>
      </c>
      <c r="E1250" s="144">
        <v>40700</v>
      </c>
      <c r="F1250" s="140">
        <v>688692</v>
      </c>
      <c r="G1250" s="140">
        <v>58</v>
      </c>
      <c r="H1250" s="140">
        <v>0</v>
      </c>
      <c r="I1250" s="140">
        <v>0</v>
      </c>
      <c r="J1250" s="140">
        <v>688750</v>
      </c>
      <c r="K1250" s="139" t="s">
        <v>4366</v>
      </c>
      <c r="L1250" s="134">
        <v>-35285</v>
      </c>
      <c r="M1250" s="141">
        <v>-4.8733831928014532E-2</v>
      </c>
    </row>
    <row r="1251" spans="1:13" hidden="1" x14ac:dyDescent="0.25">
      <c r="A1251" s="138" t="s">
        <v>6589</v>
      </c>
      <c r="B1251" s="139" t="s">
        <v>2643</v>
      </c>
      <c r="C1251" s="139" t="s">
        <v>27</v>
      </c>
      <c r="D1251" s="139" t="s">
        <v>28</v>
      </c>
      <c r="E1251" s="144">
        <v>79510</v>
      </c>
      <c r="F1251" s="140">
        <v>1209505</v>
      </c>
      <c r="G1251" s="140">
        <v>102</v>
      </c>
      <c r="H1251" s="140">
        <v>0</v>
      </c>
      <c r="I1251" s="140">
        <v>0</v>
      </c>
      <c r="J1251" s="140">
        <v>1209607</v>
      </c>
      <c r="K1251" s="139" t="s">
        <v>4367</v>
      </c>
      <c r="L1251" s="134">
        <v>-79024</v>
      </c>
      <c r="M1251" s="141">
        <v>-6.1323994223326926E-2</v>
      </c>
    </row>
    <row r="1252" spans="1:13" hidden="1" x14ac:dyDescent="0.25">
      <c r="A1252" s="138" t="s">
        <v>6591</v>
      </c>
      <c r="B1252" s="139" t="s">
        <v>2643</v>
      </c>
      <c r="C1252" s="139" t="s">
        <v>27</v>
      </c>
      <c r="D1252" s="139" t="s">
        <v>28</v>
      </c>
      <c r="E1252" s="144">
        <v>149028</v>
      </c>
      <c r="F1252" s="140">
        <v>2353424</v>
      </c>
      <c r="G1252" s="140">
        <v>198</v>
      </c>
      <c r="H1252" s="140">
        <v>0</v>
      </c>
      <c r="I1252" s="140">
        <v>0</v>
      </c>
      <c r="J1252" s="140">
        <v>2353622</v>
      </c>
      <c r="K1252" s="139" t="s">
        <v>4368</v>
      </c>
      <c r="L1252" s="134">
        <v>-127577</v>
      </c>
      <c r="M1252" s="141">
        <v>-5.1417480016717726E-2</v>
      </c>
    </row>
    <row r="1253" spans="1:13" hidden="1" x14ac:dyDescent="0.25">
      <c r="A1253" s="138" t="s">
        <v>6593</v>
      </c>
      <c r="B1253" s="139" t="s">
        <v>2643</v>
      </c>
      <c r="C1253" s="139" t="s">
        <v>47</v>
      </c>
      <c r="D1253" s="139" t="s">
        <v>48</v>
      </c>
      <c r="E1253" s="144">
        <v>51725</v>
      </c>
      <c r="F1253" s="140">
        <v>698887</v>
      </c>
      <c r="G1253" s="140">
        <v>59</v>
      </c>
      <c r="H1253" s="140">
        <v>0</v>
      </c>
      <c r="I1253" s="140">
        <v>0</v>
      </c>
      <c r="J1253" s="140">
        <v>698946</v>
      </c>
      <c r="K1253" s="139" t="s">
        <v>4369</v>
      </c>
      <c r="L1253" s="134">
        <v>-35103</v>
      </c>
      <c r="M1253" s="141">
        <v>-4.7821058267227393E-2</v>
      </c>
    </row>
    <row r="1254" spans="1:13" hidden="1" x14ac:dyDescent="0.25">
      <c r="A1254" s="138" t="s">
        <v>6595</v>
      </c>
      <c r="B1254" s="139" t="s">
        <v>2643</v>
      </c>
      <c r="C1254" s="139" t="s">
        <v>27</v>
      </c>
      <c r="D1254" s="139" t="s">
        <v>28</v>
      </c>
      <c r="E1254" s="144">
        <v>32976</v>
      </c>
      <c r="F1254" s="140">
        <v>492829</v>
      </c>
      <c r="G1254" s="140">
        <v>41</v>
      </c>
      <c r="H1254" s="140">
        <v>0</v>
      </c>
      <c r="I1254" s="140">
        <v>0</v>
      </c>
      <c r="J1254" s="140">
        <v>492870</v>
      </c>
      <c r="K1254" s="139" t="s">
        <v>4370</v>
      </c>
      <c r="L1254" s="134">
        <v>3384</v>
      </c>
      <c r="M1254" s="141">
        <v>6.9133744376754392E-3</v>
      </c>
    </row>
    <row r="1255" spans="1:13" hidden="1" x14ac:dyDescent="0.25">
      <c r="A1255" s="138" t="s">
        <v>6597</v>
      </c>
      <c r="B1255" s="139" t="s">
        <v>2643</v>
      </c>
      <c r="C1255" s="139" t="s">
        <v>27</v>
      </c>
      <c r="D1255" s="139" t="s">
        <v>28</v>
      </c>
      <c r="E1255" s="144">
        <v>355074</v>
      </c>
      <c r="F1255" s="140">
        <v>6313237</v>
      </c>
      <c r="G1255" s="140">
        <v>531</v>
      </c>
      <c r="H1255" s="140">
        <v>0</v>
      </c>
      <c r="I1255" s="140">
        <v>0</v>
      </c>
      <c r="J1255" s="140">
        <v>6313768</v>
      </c>
      <c r="K1255" s="139" t="s">
        <v>4371</v>
      </c>
      <c r="L1255" s="134">
        <v>56186</v>
      </c>
      <c r="M1255" s="141">
        <v>8.9788675561902342E-3</v>
      </c>
    </row>
    <row r="1256" spans="1:13" hidden="1" x14ac:dyDescent="0.25">
      <c r="A1256" s="138" t="s">
        <v>6599</v>
      </c>
      <c r="B1256" s="139" t="s">
        <v>2643</v>
      </c>
      <c r="C1256" s="139" t="s">
        <v>47</v>
      </c>
      <c r="D1256" s="139" t="s">
        <v>48</v>
      </c>
      <c r="E1256" s="144">
        <v>39007</v>
      </c>
      <c r="F1256" s="140">
        <v>631936</v>
      </c>
      <c r="G1256" s="140">
        <v>53</v>
      </c>
      <c r="H1256" s="140">
        <v>0</v>
      </c>
      <c r="I1256" s="140">
        <v>0</v>
      </c>
      <c r="J1256" s="140">
        <v>631989</v>
      </c>
      <c r="K1256" s="139" t="s">
        <v>4372</v>
      </c>
      <c r="L1256" s="134">
        <v>-17181</v>
      </c>
      <c r="M1256" s="141">
        <v>-2.6466102869818382E-2</v>
      </c>
    </row>
    <row r="1257" spans="1:13" hidden="1" x14ac:dyDescent="0.25">
      <c r="A1257" s="138" t="s">
        <v>6601</v>
      </c>
      <c r="B1257" s="139" t="s">
        <v>2643</v>
      </c>
      <c r="C1257" s="139" t="s">
        <v>47</v>
      </c>
      <c r="D1257" s="139" t="s">
        <v>48</v>
      </c>
      <c r="E1257" s="144">
        <v>74368</v>
      </c>
      <c r="F1257" s="140">
        <v>843142</v>
      </c>
      <c r="G1257" s="140">
        <v>71</v>
      </c>
      <c r="H1257" s="140">
        <v>0</v>
      </c>
      <c r="I1257" s="140">
        <v>0</v>
      </c>
      <c r="J1257" s="140">
        <v>843213</v>
      </c>
      <c r="K1257" s="139" t="s">
        <v>4373</v>
      </c>
      <c r="L1257" s="134">
        <v>-82699</v>
      </c>
      <c r="M1257" s="141">
        <v>-8.9316263316600281E-2</v>
      </c>
    </row>
    <row r="1258" spans="1:13" hidden="1" x14ac:dyDescent="0.25">
      <c r="A1258" s="138" t="s">
        <v>6603</v>
      </c>
      <c r="B1258" s="139" t="s">
        <v>2643</v>
      </c>
      <c r="C1258" s="139" t="s">
        <v>47</v>
      </c>
      <c r="D1258" s="139" t="s">
        <v>48</v>
      </c>
      <c r="E1258" s="144">
        <v>82065</v>
      </c>
      <c r="F1258" s="140">
        <v>1079647</v>
      </c>
      <c r="G1258" s="140">
        <v>91</v>
      </c>
      <c r="H1258" s="140">
        <v>0</v>
      </c>
      <c r="I1258" s="140">
        <v>0</v>
      </c>
      <c r="J1258" s="140">
        <v>1079738</v>
      </c>
      <c r="K1258" s="139" t="s">
        <v>4374</v>
      </c>
      <c r="L1258" s="134">
        <v>-53629</v>
      </c>
      <c r="M1258" s="141">
        <v>-4.7318300250492558E-2</v>
      </c>
    </row>
    <row r="1259" spans="1:13" hidden="1" x14ac:dyDescent="0.25">
      <c r="A1259" s="138" t="s">
        <v>6605</v>
      </c>
      <c r="B1259" s="139" t="s">
        <v>2643</v>
      </c>
      <c r="C1259" s="139" t="s">
        <v>47</v>
      </c>
      <c r="D1259" s="139" t="s">
        <v>48</v>
      </c>
      <c r="E1259" s="144">
        <v>69615</v>
      </c>
      <c r="F1259" s="140">
        <v>784370</v>
      </c>
      <c r="G1259" s="140">
        <v>66</v>
      </c>
      <c r="H1259" s="140">
        <v>0</v>
      </c>
      <c r="I1259" s="140">
        <v>0</v>
      </c>
      <c r="J1259" s="140">
        <v>784436</v>
      </c>
      <c r="K1259" s="139" t="s">
        <v>4375</v>
      </c>
      <c r="L1259" s="134">
        <v>-4406</v>
      </c>
      <c r="M1259" s="141">
        <v>-5.5854023999736321E-3</v>
      </c>
    </row>
    <row r="1260" spans="1:13" hidden="1" x14ac:dyDescent="0.25">
      <c r="A1260" s="138" t="s">
        <v>6607</v>
      </c>
      <c r="B1260" s="139" t="s">
        <v>2643</v>
      </c>
      <c r="C1260" s="139" t="s">
        <v>47</v>
      </c>
      <c r="D1260" s="139" t="s">
        <v>48</v>
      </c>
      <c r="E1260" s="144">
        <v>54792</v>
      </c>
      <c r="F1260" s="140">
        <v>796973</v>
      </c>
      <c r="G1260" s="140">
        <v>67</v>
      </c>
      <c r="H1260" s="140">
        <v>0</v>
      </c>
      <c r="I1260" s="140">
        <v>0</v>
      </c>
      <c r="J1260" s="140">
        <v>797040</v>
      </c>
      <c r="K1260" s="139" t="s">
        <v>4376</v>
      </c>
      <c r="L1260" s="134">
        <v>-38116</v>
      </c>
      <c r="M1260" s="141">
        <v>-4.563937755341517E-2</v>
      </c>
    </row>
    <row r="1261" spans="1:13" hidden="1" x14ac:dyDescent="0.25">
      <c r="A1261" s="138" t="s">
        <v>6609</v>
      </c>
      <c r="B1261" s="139" t="s">
        <v>2643</v>
      </c>
      <c r="C1261" s="139" t="s">
        <v>47</v>
      </c>
      <c r="D1261" s="139" t="s">
        <v>48</v>
      </c>
      <c r="E1261" s="144">
        <v>37679</v>
      </c>
      <c r="F1261" s="140">
        <v>565641</v>
      </c>
      <c r="G1261" s="140">
        <v>48</v>
      </c>
      <c r="H1261" s="140">
        <v>0</v>
      </c>
      <c r="I1261" s="140">
        <v>0</v>
      </c>
      <c r="J1261" s="140">
        <v>565689</v>
      </c>
      <c r="K1261" s="139" t="s">
        <v>4377</v>
      </c>
      <c r="L1261" s="134">
        <v>-57770</v>
      </c>
      <c r="M1261" s="141">
        <v>-9.2660463639148691E-2</v>
      </c>
    </row>
    <row r="1262" spans="1:13" x14ac:dyDescent="0.25">
      <c r="A1262" s="138" t="s">
        <v>6556</v>
      </c>
      <c r="B1262" s="139" t="s">
        <v>2643</v>
      </c>
      <c r="C1262" s="139" t="s">
        <v>19</v>
      </c>
      <c r="D1262" s="139" t="s">
        <v>20</v>
      </c>
      <c r="E1262" s="144">
        <v>1531838</v>
      </c>
      <c r="F1262" s="140">
        <v>23061839</v>
      </c>
      <c r="G1262" s="140">
        <v>16566</v>
      </c>
      <c r="H1262" s="140">
        <v>0</v>
      </c>
      <c r="I1262" s="140">
        <v>0</v>
      </c>
      <c r="J1262" s="140">
        <v>23078405</v>
      </c>
      <c r="K1262" s="139" t="s">
        <v>7128</v>
      </c>
      <c r="L1262" s="134">
        <v>-543579</v>
      </c>
      <c r="M1262" s="141">
        <v>-2.3011572609650401E-2</v>
      </c>
    </row>
    <row r="1263" spans="1:13" hidden="1" x14ac:dyDescent="0.25">
      <c r="A1263" s="138" t="s">
        <v>3362</v>
      </c>
      <c r="B1263" s="139" t="s">
        <v>3366</v>
      </c>
      <c r="C1263" s="139" t="s">
        <v>3358</v>
      </c>
      <c r="D1263" s="139" t="s">
        <v>7127</v>
      </c>
      <c r="E1263" s="144">
        <v>102951</v>
      </c>
      <c r="F1263" s="140">
        <v>1930224</v>
      </c>
      <c r="G1263" s="140">
        <v>0</v>
      </c>
      <c r="H1263" s="140">
        <v>0</v>
      </c>
      <c r="I1263" s="140">
        <v>0</v>
      </c>
      <c r="J1263" s="140">
        <v>1930224</v>
      </c>
      <c r="K1263" s="139" t="s">
        <v>4622</v>
      </c>
      <c r="L1263" s="134">
        <v>-18508</v>
      </c>
      <c r="M1263" s="141">
        <v>-9.4974578341198278E-3</v>
      </c>
    </row>
  </sheetData>
  <autoFilter ref="A1:M1263" xr:uid="{46D921E2-544C-4A40-B561-C71F01AB7EE4}">
    <filterColumn colId="2">
      <filters>
        <filter val="22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G1252"/>
  <sheetViews>
    <sheetView topLeftCell="A251" workbookViewId="0">
      <selection activeCell="A392" sqref="A39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4682</v>
      </c>
      <c r="F1" t="s">
        <v>4681</v>
      </c>
      <c r="G1" t="s">
        <v>4626</v>
      </c>
    </row>
    <row r="2" spans="1:7" x14ac:dyDescent="0.25">
      <c r="A2" t="s">
        <v>17</v>
      </c>
      <c r="B2" t="s">
        <v>18</v>
      </c>
      <c r="C2" t="s">
        <v>19</v>
      </c>
      <c r="D2" t="s">
        <v>20</v>
      </c>
      <c r="E2" t="s">
        <v>3388</v>
      </c>
      <c r="F2">
        <v>2440509</v>
      </c>
      <c r="G2">
        <v>2422174</v>
      </c>
    </row>
    <row r="3" spans="1:7" x14ac:dyDescent="0.25">
      <c r="A3" t="s">
        <v>26</v>
      </c>
      <c r="B3" t="s">
        <v>18</v>
      </c>
      <c r="C3" t="s">
        <v>27</v>
      </c>
      <c r="D3" t="s">
        <v>28</v>
      </c>
      <c r="E3" t="s">
        <v>3389</v>
      </c>
      <c r="F3">
        <v>1772393</v>
      </c>
      <c r="G3">
        <v>1689951</v>
      </c>
    </row>
    <row r="4" spans="1:7" x14ac:dyDescent="0.25">
      <c r="A4" t="s">
        <v>33</v>
      </c>
      <c r="B4" t="s">
        <v>34</v>
      </c>
      <c r="C4" t="s">
        <v>19</v>
      </c>
      <c r="D4" t="s">
        <v>20</v>
      </c>
      <c r="E4" t="s">
        <v>3390</v>
      </c>
      <c r="F4">
        <v>22273294</v>
      </c>
      <c r="G4">
        <v>22243078</v>
      </c>
    </row>
    <row r="5" spans="1:7" x14ac:dyDescent="0.25">
      <c r="A5" t="s">
        <v>36</v>
      </c>
      <c r="B5" t="s">
        <v>34</v>
      </c>
      <c r="C5" t="s">
        <v>27</v>
      </c>
      <c r="D5" t="s">
        <v>28</v>
      </c>
      <c r="E5" t="s">
        <v>3391</v>
      </c>
      <c r="F5">
        <v>538763</v>
      </c>
      <c r="G5">
        <v>528150</v>
      </c>
    </row>
    <row r="6" spans="1:7" x14ac:dyDescent="0.25">
      <c r="A6" t="s">
        <v>41</v>
      </c>
      <c r="B6" t="s">
        <v>34</v>
      </c>
      <c r="C6" t="s">
        <v>27</v>
      </c>
      <c r="D6" t="s">
        <v>28</v>
      </c>
      <c r="E6" t="s">
        <v>3392</v>
      </c>
      <c r="F6">
        <v>450095</v>
      </c>
      <c r="G6">
        <v>456436</v>
      </c>
    </row>
    <row r="7" spans="1:7" x14ac:dyDescent="0.25">
      <c r="A7" t="s">
        <v>46</v>
      </c>
      <c r="B7" t="s">
        <v>34</v>
      </c>
      <c r="C7" t="s">
        <v>47</v>
      </c>
      <c r="D7" t="s">
        <v>48</v>
      </c>
      <c r="E7" t="s">
        <v>3393</v>
      </c>
      <c r="F7">
        <v>508154</v>
      </c>
      <c r="G7">
        <v>497677</v>
      </c>
    </row>
    <row r="8" spans="1:7" x14ac:dyDescent="0.25">
      <c r="A8" t="s">
        <v>53</v>
      </c>
      <c r="B8" t="s">
        <v>34</v>
      </c>
      <c r="C8" t="s">
        <v>27</v>
      </c>
      <c r="D8" t="s">
        <v>28</v>
      </c>
      <c r="E8" t="s">
        <v>3394</v>
      </c>
      <c r="F8">
        <v>5587695</v>
      </c>
      <c r="G8">
        <v>5465393</v>
      </c>
    </row>
    <row r="9" spans="1:7" x14ac:dyDescent="0.25">
      <c r="A9" t="s">
        <v>56</v>
      </c>
      <c r="B9" t="s">
        <v>34</v>
      </c>
      <c r="C9" t="s">
        <v>27</v>
      </c>
      <c r="D9" t="s">
        <v>28</v>
      </c>
      <c r="E9" t="s">
        <v>3395</v>
      </c>
      <c r="F9">
        <v>432666</v>
      </c>
      <c r="G9">
        <v>421698</v>
      </c>
    </row>
    <row r="10" spans="1:7" x14ac:dyDescent="0.25">
      <c r="A10" t="s">
        <v>60</v>
      </c>
      <c r="B10" t="s">
        <v>34</v>
      </c>
      <c r="C10" t="s">
        <v>27</v>
      </c>
      <c r="D10" t="s">
        <v>28</v>
      </c>
      <c r="E10" t="s">
        <v>3396</v>
      </c>
      <c r="F10">
        <v>466487</v>
      </c>
      <c r="G10">
        <v>447394</v>
      </c>
    </row>
    <row r="11" spans="1:7" x14ac:dyDescent="0.25">
      <c r="A11" t="s">
        <v>64</v>
      </c>
      <c r="B11" t="s">
        <v>34</v>
      </c>
      <c r="C11" t="s">
        <v>27</v>
      </c>
      <c r="D11" t="s">
        <v>28</v>
      </c>
      <c r="E11" t="s">
        <v>3397</v>
      </c>
      <c r="F11">
        <v>353415</v>
      </c>
      <c r="G11">
        <v>334480</v>
      </c>
    </row>
    <row r="12" spans="1:7" x14ac:dyDescent="0.25">
      <c r="A12" t="s">
        <v>69</v>
      </c>
      <c r="B12" t="s">
        <v>34</v>
      </c>
      <c r="C12" t="s">
        <v>27</v>
      </c>
      <c r="D12" t="s">
        <v>28</v>
      </c>
      <c r="E12" t="s">
        <v>3398</v>
      </c>
      <c r="F12">
        <v>888772</v>
      </c>
      <c r="G12">
        <v>903155</v>
      </c>
    </row>
    <row r="13" spans="1:7" x14ac:dyDescent="0.25">
      <c r="A13" t="s">
        <v>74</v>
      </c>
      <c r="B13" t="s">
        <v>34</v>
      </c>
      <c r="C13" t="s">
        <v>27</v>
      </c>
      <c r="D13" t="s">
        <v>28</v>
      </c>
      <c r="E13" t="s">
        <v>3399</v>
      </c>
      <c r="F13">
        <v>301287</v>
      </c>
      <c r="G13">
        <v>303532</v>
      </c>
    </row>
    <row r="14" spans="1:7" x14ac:dyDescent="0.25">
      <c r="A14" t="s">
        <v>76</v>
      </c>
      <c r="B14" t="s">
        <v>34</v>
      </c>
      <c r="C14" t="s">
        <v>27</v>
      </c>
      <c r="D14" t="s">
        <v>28</v>
      </c>
      <c r="E14" t="s">
        <v>3400</v>
      </c>
      <c r="F14">
        <v>1189911</v>
      </c>
      <c r="G14">
        <v>1171708</v>
      </c>
    </row>
    <row r="15" spans="1:7" x14ac:dyDescent="0.25">
      <c r="A15" t="s">
        <v>80</v>
      </c>
      <c r="B15" t="s">
        <v>34</v>
      </c>
      <c r="C15" t="s">
        <v>27</v>
      </c>
      <c r="D15" t="s">
        <v>28</v>
      </c>
      <c r="E15" t="s">
        <v>3401</v>
      </c>
      <c r="F15">
        <v>2262346</v>
      </c>
      <c r="G15">
        <v>2228795</v>
      </c>
    </row>
    <row r="16" spans="1:7" x14ac:dyDescent="0.25">
      <c r="A16" t="s">
        <v>85</v>
      </c>
      <c r="B16" t="s">
        <v>34</v>
      </c>
      <c r="C16" t="s">
        <v>27</v>
      </c>
      <c r="D16" t="s">
        <v>28</v>
      </c>
      <c r="E16" t="s">
        <v>3402</v>
      </c>
      <c r="F16">
        <v>1666077</v>
      </c>
      <c r="G16">
        <v>1621789</v>
      </c>
    </row>
    <row r="17" spans="1:7" x14ac:dyDescent="0.25">
      <c r="A17" t="s">
        <v>90</v>
      </c>
      <c r="B17" t="s">
        <v>34</v>
      </c>
      <c r="C17" t="s">
        <v>27</v>
      </c>
      <c r="D17" t="s">
        <v>28</v>
      </c>
      <c r="E17" t="s">
        <v>3403</v>
      </c>
      <c r="F17">
        <v>225410</v>
      </c>
      <c r="G17">
        <v>207587</v>
      </c>
    </row>
    <row r="18" spans="1:7" x14ac:dyDescent="0.25">
      <c r="A18" t="s">
        <v>93</v>
      </c>
      <c r="B18" t="s">
        <v>34</v>
      </c>
      <c r="C18" t="s">
        <v>27</v>
      </c>
      <c r="D18" t="s">
        <v>28</v>
      </c>
      <c r="E18" t="s">
        <v>3404</v>
      </c>
      <c r="F18">
        <v>879229</v>
      </c>
      <c r="G18">
        <v>832355</v>
      </c>
    </row>
    <row r="19" spans="1:7" x14ac:dyDescent="0.25">
      <c r="A19" t="s">
        <v>98</v>
      </c>
      <c r="B19" t="s">
        <v>34</v>
      </c>
      <c r="C19" t="s">
        <v>99</v>
      </c>
      <c r="D19" t="s">
        <v>100</v>
      </c>
      <c r="E19" t="s">
        <v>3405</v>
      </c>
      <c r="F19">
        <v>1766008</v>
      </c>
      <c r="G19">
        <v>1745395</v>
      </c>
    </row>
    <row r="20" spans="1:7" x14ac:dyDescent="0.25">
      <c r="A20" t="s">
        <v>102</v>
      </c>
      <c r="B20" t="s">
        <v>34</v>
      </c>
      <c r="C20" t="s">
        <v>99</v>
      </c>
      <c r="D20" t="s">
        <v>100</v>
      </c>
      <c r="E20" t="s">
        <v>3406</v>
      </c>
      <c r="F20">
        <v>1652536</v>
      </c>
      <c r="G20">
        <v>1576160</v>
      </c>
    </row>
    <row r="21" spans="1:7" x14ac:dyDescent="0.25">
      <c r="A21" t="s">
        <v>104</v>
      </c>
      <c r="B21" t="s">
        <v>105</v>
      </c>
      <c r="C21" t="s">
        <v>19</v>
      </c>
      <c r="D21" t="s">
        <v>20</v>
      </c>
      <c r="E21" t="s">
        <v>3407</v>
      </c>
      <c r="F21">
        <v>16595930</v>
      </c>
      <c r="G21">
        <v>16404373</v>
      </c>
    </row>
    <row r="22" spans="1:7" x14ac:dyDescent="0.25">
      <c r="A22" t="s">
        <v>107</v>
      </c>
      <c r="B22" t="s">
        <v>105</v>
      </c>
      <c r="C22" t="s">
        <v>27</v>
      </c>
      <c r="D22" t="s">
        <v>28</v>
      </c>
      <c r="E22" t="s">
        <v>3408</v>
      </c>
      <c r="F22">
        <v>178362</v>
      </c>
      <c r="G22">
        <v>168062</v>
      </c>
    </row>
    <row r="23" spans="1:7" x14ac:dyDescent="0.25">
      <c r="A23" t="s">
        <v>110</v>
      </c>
      <c r="B23" t="s">
        <v>105</v>
      </c>
      <c r="C23" t="s">
        <v>27</v>
      </c>
      <c r="D23" t="s">
        <v>28</v>
      </c>
      <c r="E23" t="s">
        <v>3409</v>
      </c>
      <c r="F23">
        <v>417514</v>
      </c>
      <c r="G23">
        <v>405731</v>
      </c>
    </row>
    <row r="24" spans="1:7" x14ac:dyDescent="0.25">
      <c r="A24" t="s">
        <v>115</v>
      </c>
      <c r="B24" t="s">
        <v>105</v>
      </c>
      <c r="C24" t="s">
        <v>27</v>
      </c>
      <c r="D24" t="s">
        <v>28</v>
      </c>
      <c r="E24" t="s">
        <v>3410</v>
      </c>
      <c r="F24">
        <v>586996</v>
      </c>
      <c r="G24">
        <v>585082</v>
      </c>
    </row>
    <row r="25" spans="1:7" x14ac:dyDescent="0.25">
      <c r="A25" t="s">
        <v>119</v>
      </c>
      <c r="B25" t="s">
        <v>105</v>
      </c>
      <c r="C25" t="s">
        <v>27</v>
      </c>
      <c r="D25" t="s">
        <v>28</v>
      </c>
      <c r="E25" t="s">
        <v>3411</v>
      </c>
      <c r="F25">
        <v>823768</v>
      </c>
      <c r="G25">
        <v>801149</v>
      </c>
    </row>
    <row r="26" spans="1:7" x14ac:dyDescent="0.25">
      <c r="A26" t="s">
        <v>124</v>
      </c>
      <c r="B26" t="s">
        <v>105</v>
      </c>
      <c r="C26" t="s">
        <v>27</v>
      </c>
      <c r="D26" t="s">
        <v>28</v>
      </c>
      <c r="E26" t="s">
        <v>3412</v>
      </c>
      <c r="F26">
        <v>340318</v>
      </c>
      <c r="G26">
        <v>355424</v>
      </c>
    </row>
    <row r="27" spans="1:7" x14ac:dyDescent="0.25">
      <c r="A27" t="s">
        <v>129</v>
      </c>
      <c r="B27" t="s">
        <v>105</v>
      </c>
      <c r="C27" t="s">
        <v>47</v>
      </c>
      <c r="D27" t="s">
        <v>48</v>
      </c>
      <c r="E27" t="s">
        <v>3413</v>
      </c>
      <c r="F27">
        <v>204006</v>
      </c>
      <c r="G27">
        <v>207946</v>
      </c>
    </row>
    <row r="28" spans="1:7" x14ac:dyDescent="0.25">
      <c r="A28" t="s">
        <v>133</v>
      </c>
      <c r="B28" t="s">
        <v>105</v>
      </c>
      <c r="C28" t="s">
        <v>27</v>
      </c>
      <c r="D28" t="s">
        <v>28</v>
      </c>
      <c r="E28" t="s">
        <v>3414</v>
      </c>
      <c r="F28">
        <v>583680</v>
      </c>
      <c r="G28">
        <v>572756</v>
      </c>
    </row>
    <row r="29" spans="1:7" x14ac:dyDescent="0.25">
      <c r="A29" t="s">
        <v>138</v>
      </c>
      <c r="B29" t="s">
        <v>105</v>
      </c>
      <c r="C29" t="s">
        <v>27</v>
      </c>
      <c r="D29" t="s">
        <v>28</v>
      </c>
      <c r="E29" t="s">
        <v>3415</v>
      </c>
      <c r="F29">
        <v>1487082</v>
      </c>
      <c r="G29">
        <v>1409616</v>
      </c>
    </row>
    <row r="30" spans="1:7" x14ac:dyDescent="0.25">
      <c r="A30" t="s">
        <v>140</v>
      </c>
      <c r="B30" t="s">
        <v>105</v>
      </c>
      <c r="C30" t="s">
        <v>27</v>
      </c>
      <c r="D30" t="s">
        <v>28</v>
      </c>
      <c r="E30" t="s">
        <v>3416</v>
      </c>
      <c r="F30">
        <v>618278</v>
      </c>
      <c r="G30">
        <v>574462</v>
      </c>
    </row>
    <row r="31" spans="1:7" x14ac:dyDescent="0.25">
      <c r="A31" t="s">
        <v>143</v>
      </c>
      <c r="B31" t="s">
        <v>105</v>
      </c>
      <c r="C31" t="s">
        <v>27</v>
      </c>
      <c r="D31" t="s">
        <v>28</v>
      </c>
      <c r="E31" t="s">
        <v>3417</v>
      </c>
      <c r="F31">
        <v>550759</v>
      </c>
      <c r="G31">
        <v>544177</v>
      </c>
    </row>
    <row r="32" spans="1:7" x14ac:dyDescent="0.25">
      <c r="A32" t="s">
        <v>148</v>
      </c>
      <c r="B32" t="s">
        <v>105</v>
      </c>
      <c r="C32" t="s">
        <v>27</v>
      </c>
      <c r="D32" t="s">
        <v>28</v>
      </c>
      <c r="E32" t="s">
        <v>3418</v>
      </c>
      <c r="F32">
        <v>419761</v>
      </c>
      <c r="G32">
        <v>387469</v>
      </c>
    </row>
    <row r="33" spans="1:7" x14ac:dyDescent="0.25">
      <c r="A33" t="s">
        <v>151</v>
      </c>
      <c r="B33" t="s">
        <v>105</v>
      </c>
      <c r="C33" t="s">
        <v>27</v>
      </c>
      <c r="D33" t="s">
        <v>28</v>
      </c>
      <c r="E33" t="s">
        <v>3419</v>
      </c>
      <c r="F33">
        <v>796728</v>
      </c>
      <c r="G33">
        <v>799924</v>
      </c>
    </row>
    <row r="34" spans="1:7" x14ac:dyDescent="0.25">
      <c r="A34" t="s">
        <v>154</v>
      </c>
      <c r="B34" t="s">
        <v>105</v>
      </c>
      <c r="C34" t="s">
        <v>27</v>
      </c>
      <c r="D34" t="s">
        <v>28</v>
      </c>
      <c r="E34" t="s">
        <v>3420</v>
      </c>
      <c r="F34">
        <v>242280</v>
      </c>
      <c r="G34">
        <v>248810</v>
      </c>
    </row>
    <row r="35" spans="1:7" x14ac:dyDescent="0.25">
      <c r="A35" t="s">
        <v>159</v>
      </c>
      <c r="B35" t="s">
        <v>105</v>
      </c>
      <c r="C35" t="s">
        <v>47</v>
      </c>
      <c r="D35" t="s">
        <v>48</v>
      </c>
      <c r="E35" t="s">
        <v>3421</v>
      </c>
      <c r="F35">
        <v>367911</v>
      </c>
      <c r="G35">
        <v>330807</v>
      </c>
    </row>
    <row r="36" spans="1:7" x14ac:dyDescent="0.25">
      <c r="A36" t="s">
        <v>164</v>
      </c>
      <c r="B36" t="s">
        <v>165</v>
      </c>
      <c r="C36" t="s">
        <v>19</v>
      </c>
      <c r="D36" t="s">
        <v>20</v>
      </c>
      <c r="E36" t="s">
        <v>3422</v>
      </c>
      <c r="F36">
        <v>9560059</v>
      </c>
      <c r="G36">
        <v>9159419</v>
      </c>
    </row>
    <row r="37" spans="1:7" x14ac:dyDescent="0.25">
      <c r="A37" t="s">
        <v>168</v>
      </c>
      <c r="B37" t="s">
        <v>165</v>
      </c>
      <c r="C37" t="s">
        <v>47</v>
      </c>
      <c r="D37" t="s">
        <v>48</v>
      </c>
      <c r="E37" t="s">
        <v>3423</v>
      </c>
      <c r="F37">
        <v>572513</v>
      </c>
      <c r="G37">
        <v>601547</v>
      </c>
    </row>
    <row r="38" spans="1:7" x14ac:dyDescent="0.25">
      <c r="A38" t="s">
        <v>173</v>
      </c>
      <c r="B38" t="s">
        <v>165</v>
      </c>
      <c r="C38" t="s">
        <v>47</v>
      </c>
      <c r="D38" t="s">
        <v>48</v>
      </c>
      <c r="E38" t="s">
        <v>3424</v>
      </c>
      <c r="F38">
        <v>1201662</v>
      </c>
      <c r="G38">
        <v>1190245</v>
      </c>
    </row>
    <row r="39" spans="1:7" x14ac:dyDescent="0.25">
      <c r="A39" t="s">
        <v>4629</v>
      </c>
      <c r="B39" t="s">
        <v>165</v>
      </c>
      <c r="C39" t="s">
        <v>27</v>
      </c>
      <c r="D39" t="s">
        <v>28</v>
      </c>
      <c r="E39" t="s">
        <v>4685</v>
      </c>
      <c r="F39">
        <v>0</v>
      </c>
      <c r="G39">
        <v>191466</v>
      </c>
    </row>
    <row r="40" spans="1:7" x14ac:dyDescent="0.25">
      <c r="A40" t="s">
        <v>175</v>
      </c>
      <c r="B40" t="s">
        <v>165</v>
      </c>
      <c r="C40" t="s">
        <v>27</v>
      </c>
      <c r="D40" t="s">
        <v>28</v>
      </c>
      <c r="E40" t="s">
        <v>3425</v>
      </c>
      <c r="F40">
        <v>565772</v>
      </c>
      <c r="G40">
        <v>570548</v>
      </c>
    </row>
    <row r="41" spans="1:7" x14ac:dyDescent="0.25">
      <c r="A41" t="s">
        <v>179</v>
      </c>
      <c r="B41" t="s">
        <v>165</v>
      </c>
      <c r="C41" t="s">
        <v>47</v>
      </c>
      <c r="D41" t="s">
        <v>48</v>
      </c>
      <c r="E41" t="s">
        <v>3426</v>
      </c>
      <c r="F41">
        <v>799911</v>
      </c>
      <c r="G41">
        <v>814065</v>
      </c>
    </row>
    <row r="42" spans="1:7" x14ac:dyDescent="0.25">
      <c r="A42" t="s">
        <v>182</v>
      </c>
      <c r="B42" t="s">
        <v>165</v>
      </c>
      <c r="C42" t="s">
        <v>27</v>
      </c>
      <c r="D42" t="s">
        <v>28</v>
      </c>
      <c r="E42" t="s">
        <v>3427</v>
      </c>
      <c r="F42">
        <v>2090571</v>
      </c>
      <c r="G42">
        <v>2079068</v>
      </c>
    </row>
    <row r="43" spans="1:7" x14ac:dyDescent="0.25">
      <c r="A43" t="s">
        <v>185</v>
      </c>
      <c r="B43" t="s">
        <v>165</v>
      </c>
      <c r="C43" t="s">
        <v>27</v>
      </c>
      <c r="D43" t="s">
        <v>28</v>
      </c>
      <c r="E43" t="s">
        <v>3428</v>
      </c>
      <c r="F43">
        <v>3164427</v>
      </c>
      <c r="G43">
        <v>3170755</v>
      </c>
    </row>
    <row r="44" spans="1:7" x14ac:dyDescent="0.25">
      <c r="A44" t="s">
        <v>188</v>
      </c>
      <c r="B44" t="s">
        <v>165</v>
      </c>
      <c r="C44" t="s">
        <v>47</v>
      </c>
      <c r="D44" t="s">
        <v>48</v>
      </c>
      <c r="E44" t="s">
        <v>3429</v>
      </c>
      <c r="F44">
        <v>695381</v>
      </c>
      <c r="G44">
        <v>695307</v>
      </c>
    </row>
    <row r="45" spans="1:7" x14ac:dyDescent="0.25">
      <c r="A45" t="s">
        <v>191</v>
      </c>
      <c r="B45" t="s">
        <v>165</v>
      </c>
      <c r="C45" t="s">
        <v>27</v>
      </c>
      <c r="D45" t="s">
        <v>28</v>
      </c>
      <c r="E45" t="s">
        <v>3430</v>
      </c>
      <c r="F45">
        <v>14793217</v>
      </c>
      <c r="G45">
        <v>14634705</v>
      </c>
    </row>
    <row r="46" spans="1:7" x14ac:dyDescent="0.25">
      <c r="A46" t="s">
        <v>194</v>
      </c>
      <c r="B46" t="s">
        <v>165</v>
      </c>
      <c r="C46" t="s">
        <v>27</v>
      </c>
      <c r="D46" t="s">
        <v>28</v>
      </c>
      <c r="E46" t="s">
        <v>3431</v>
      </c>
      <c r="F46">
        <v>224169</v>
      </c>
      <c r="G46">
        <v>238491</v>
      </c>
    </row>
    <row r="47" spans="1:7" x14ac:dyDescent="0.25">
      <c r="A47" t="s">
        <v>199</v>
      </c>
      <c r="B47" t="s">
        <v>165</v>
      </c>
      <c r="C47" t="s">
        <v>27</v>
      </c>
      <c r="D47" t="s">
        <v>28</v>
      </c>
      <c r="E47" t="s">
        <v>3432</v>
      </c>
      <c r="F47">
        <v>908128</v>
      </c>
      <c r="G47">
        <v>894457</v>
      </c>
    </row>
    <row r="48" spans="1:7" x14ac:dyDescent="0.25">
      <c r="A48" t="s">
        <v>4632</v>
      </c>
      <c r="B48" t="s">
        <v>165</v>
      </c>
      <c r="C48" t="s">
        <v>27</v>
      </c>
      <c r="D48" t="s">
        <v>28</v>
      </c>
      <c r="E48" t="s">
        <v>4686</v>
      </c>
      <c r="F48">
        <v>0</v>
      </c>
      <c r="G48">
        <v>206188</v>
      </c>
    </row>
    <row r="49" spans="1:7" x14ac:dyDescent="0.25">
      <c r="A49" t="s">
        <v>202</v>
      </c>
      <c r="B49" t="s">
        <v>165</v>
      </c>
      <c r="C49" t="s">
        <v>47</v>
      </c>
      <c r="D49" t="s">
        <v>48</v>
      </c>
      <c r="E49" t="s">
        <v>3433</v>
      </c>
      <c r="F49">
        <v>512181</v>
      </c>
      <c r="G49">
        <v>541574</v>
      </c>
    </row>
    <row r="50" spans="1:7" x14ac:dyDescent="0.25">
      <c r="A50" t="s">
        <v>205</v>
      </c>
      <c r="B50" t="s">
        <v>165</v>
      </c>
      <c r="C50" t="s">
        <v>27</v>
      </c>
      <c r="D50" t="s">
        <v>28</v>
      </c>
      <c r="E50" t="s">
        <v>3434</v>
      </c>
      <c r="F50">
        <v>1445943</v>
      </c>
      <c r="G50">
        <v>1379888</v>
      </c>
    </row>
    <row r="51" spans="1:7" x14ac:dyDescent="0.25">
      <c r="A51" t="s">
        <v>208</v>
      </c>
      <c r="B51" t="s">
        <v>165</v>
      </c>
      <c r="C51" t="s">
        <v>27</v>
      </c>
      <c r="D51" t="s">
        <v>28</v>
      </c>
      <c r="E51" t="s">
        <v>3435</v>
      </c>
      <c r="F51">
        <v>5231416</v>
      </c>
      <c r="G51">
        <v>5110360</v>
      </c>
    </row>
    <row r="52" spans="1:7" x14ac:dyDescent="0.25">
      <c r="A52" t="s">
        <v>213</v>
      </c>
      <c r="B52" t="s">
        <v>165</v>
      </c>
      <c r="C52" t="s">
        <v>27</v>
      </c>
      <c r="D52" t="s">
        <v>28</v>
      </c>
      <c r="E52" t="s">
        <v>3436</v>
      </c>
      <c r="F52">
        <v>922860</v>
      </c>
      <c r="G52">
        <v>867734</v>
      </c>
    </row>
    <row r="53" spans="1:7" x14ac:dyDescent="0.25">
      <c r="A53" t="s">
        <v>218</v>
      </c>
      <c r="B53" t="s">
        <v>165</v>
      </c>
      <c r="C53" t="s">
        <v>99</v>
      </c>
      <c r="D53" t="s">
        <v>100</v>
      </c>
      <c r="E53" t="s">
        <v>3437</v>
      </c>
      <c r="F53">
        <v>2589851</v>
      </c>
      <c r="G53">
        <v>2646562</v>
      </c>
    </row>
    <row r="54" spans="1:7" x14ac:dyDescent="0.25">
      <c r="A54" t="s">
        <v>220</v>
      </c>
      <c r="B54" t="s">
        <v>165</v>
      </c>
      <c r="C54" t="s">
        <v>99</v>
      </c>
      <c r="D54" t="s">
        <v>100</v>
      </c>
      <c r="E54" t="s">
        <v>3438</v>
      </c>
      <c r="F54">
        <v>2516935</v>
      </c>
      <c r="G54">
        <v>2497132</v>
      </c>
    </row>
    <row r="55" spans="1:7" x14ac:dyDescent="0.25">
      <c r="A55" t="s">
        <v>222</v>
      </c>
      <c r="B55" t="s">
        <v>223</v>
      </c>
      <c r="C55" t="s">
        <v>19</v>
      </c>
      <c r="D55" t="s">
        <v>20</v>
      </c>
      <c r="E55" t="s">
        <v>3439</v>
      </c>
      <c r="F55">
        <v>30042398</v>
      </c>
      <c r="G55">
        <v>29567056</v>
      </c>
    </row>
    <row r="56" spans="1:7" x14ac:dyDescent="0.25">
      <c r="A56" t="s">
        <v>225</v>
      </c>
      <c r="B56" t="s">
        <v>223</v>
      </c>
      <c r="C56" t="s">
        <v>47</v>
      </c>
      <c r="D56" t="s">
        <v>48</v>
      </c>
      <c r="E56" t="s">
        <v>3440</v>
      </c>
      <c r="F56">
        <v>1092103</v>
      </c>
      <c r="G56">
        <v>1073591</v>
      </c>
    </row>
    <row r="57" spans="1:7" x14ac:dyDescent="0.25">
      <c r="A57" t="s">
        <v>230</v>
      </c>
      <c r="B57" t="s">
        <v>223</v>
      </c>
      <c r="C57" t="s">
        <v>47</v>
      </c>
      <c r="D57" t="s">
        <v>48</v>
      </c>
      <c r="E57" t="s">
        <v>3441</v>
      </c>
      <c r="F57">
        <v>807904</v>
      </c>
      <c r="G57">
        <v>776767</v>
      </c>
    </row>
    <row r="58" spans="1:7" x14ac:dyDescent="0.25">
      <c r="A58" t="s">
        <v>235</v>
      </c>
      <c r="B58" t="s">
        <v>223</v>
      </c>
      <c r="C58" t="s">
        <v>27</v>
      </c>
      <c r="D58" t="s">
        <v>28</v>
      </c>
      <c r="E58" t="s">
        <v>3442</v>
      </c>
      <c r="F58">
        <v>4310871</v>
      </c>
      <c r="G58">
        <v>4233259</v>
      </c>
    </row>
    <row r="59" spans="1:7" x14ac:dyDescent="0.25">
      <c r="A59" t="s">
        <v>238</v>
      </c>
      <c r="B59" t="s">
        <v>223</v>
      </c>
      <c r="C59" t="s">
        <v>47</v>
      </c>
      <c r="D59" t="s">
        <v>48</v>
      </c>
      <c r="E59" t="s">
        <v>3443</v>
      </c>
      <c r="F59">
        <v>737881</v>
      </c>
      <c r="G59">
        <v>743906</v>
      </c>
    </row>
    <row r="60" spans="1:7" x14ac:dyDescent="0.25">
      <c r="A60" t="s">
        <v>241</v>
      </c>
      <c r="B60" t="s">
        <v>223</v>
      </c>
      <c r="C60" t="s">
        <v>47</v>
      </c>
      <c r="D60" t="s">
        <v>48</v>
      </c>
      <c r="E60" t="s">
        <v>3444</v>
      </c>
      <c r="F60">
        <v>578801</v>
      </c>
      <c r="G60">
        <v>530691</v>
      </c>
    </row>
    <row r="61" spans="1:7" x14ac:dyDescent="0.25">
      <c r="A61" t="s">
        <v>246</v>
      </c>
      <c r="B61" t="s">
        <v>223</v>
      </c>
      <c r="C61" t="s">
        <v>27</v>
      </c>
      <c r="D61" t="s">
        <v>28</v>
      </c>
      <c r="E61" t="s">
        <v>3445</v>
      </c>
      <c r="F61">
        <v>3206980</v>
      </c>
      <c r="G61">
        <v>3199048</v>
      </c>
    </row>
    <row r="62" spans="1:7" x14ac:dyDescent="0.25">
      <c r="A62" t="s">
        <v>250</v>
      </c>
      <c r="B62" t="s">
        <v>223</v>
      </c>
      <c r="C62" t="s">
        <v>47</v>
      </c>
      <c r="D62" t="s">
        <v>48</v>
      </c>
      <c r="E62" t="s">
        <v>3446</v>
      </c>
      <c r="F62">
        <v>1004061</v>
      </c>
      <c r="G62">
        <v>973989</v>
      </c>
    </row>
    <row r="63" spans="1:7" x14ac:dyDescent="0.25">
      <c r="A63" t="s">
        <v>253</v>
      </c>
      <c r="B63" t="s">
        <v>223</v>
      </c>
      <c r="C63" t="s">
        <v>47</v>
      </c>
      <c r="D63" t="s">
        <v>48</v>
      </c>
      <c r="E63" t="s">
        <v>3447</v>
      </c>
      <c r="F63">
        <v>876572</v>
      </c>
      <c r="G63">
        <v>881876</v>
      </c>
    </row>
    <row r="64" spans="1:7" x14ac:dyDescent="0.25">
      <c r="A64" t="s">
        <v>256</v>
      </c>
      <c r="B64" t="s">
        <v>223</v>
      </c>
      <c r="C64" t="s">
        <v>27</v>
      </c>
      <c r="D64" t="s">
        <v>28</v>
      </c>
      <c r="E64" t="s">
        <v>3448</v>
      </c>
      <c r="F64">
        <v>2502381</v>
      </c>
      <c r="G64">
        <v>2496052</v>
      </c>
    </row>
    <row r="65" spans="1:7" x14ac:dyDescent="0.25">
      <c r="A65" t="s">
        <v>258</v>
      </c>
      <c r="B65" t="s">
        <v>223</v>
      </c>
      <c r="C65" t="s">
        <v>47</v>
      </c>
      <c r="D65" t="s">
        <v>48</v>
      </c>
      <c r="E65" t="s">
        <v>3449</v>
      </c>
      <c r="F65">
        <v>723384</v>
      </c>
      <c r="G65">
        <v>720159</v>
      </c>
    </row>
    <row r="66" spans="1:7" x14ac:dyDescent="0.25">
      <c r="A66" t="s">
        <v>261</v>
      </c>
      <c r="B66" t="s">
        <v>223</v>
      </c>
      <c r="C66" t="s">
        <v>27</v>
      </c>
      <c r="D66" t="s">
        <v>28</v>
      </c>
      <c r="E66" t="s">
        <v>3450</v>
      </c>
      <c r="F66">
        <v>921848</v>
      </c>
      <c r="G66">
        <v>898331</v>
      </c>
    </row>
    <row r="67" spans="1:7" x14ac:dyDescent="0.25">
      <c r="A67" t="s">
        <v>263</v>
      </c>
      <c r="B67" t="s">
        <v>223</v>
      </c>
      <c r="C67" t="s">
        <v>27</v>
      </c>
      <c r="D67" t="s">
        <v>28</v>
      </c>
      <c r="E67" t="s">
        <v>3451</v>
      </c>
      <c r="F67">
        <v>279930</v>
      </c>
      <c r="G67">
        <v>299700</v>
      </c>
    </row>
    <row r="68" spans="1:7" x14ac:dyDescent="0.25">
      <c r="A68" t="s">
        <v>268</v>
      </c>
      <c r="B68" t="s">
        <v>223</v>
      </c>
      <c r="C68" t="s">
        <v>27</v>
      </c>
      <c r="D68" t="s">
        <v>28</v>
      </c>
      <c r="E68" t="s">
        <v>3452</v>
      </c>
      <c r="F68">
        <v>470769</v>
      </c>
      <c r="G68">
        <v>483971</v>
      </c>
    </row>
    <row r="69" spans="1:7" x14ac:dyDescent="0.25">
      <c r="A69" t="s">
        <v>272</v>
      </c>
      <c r="B69" t="s">
        <v>223</v>
      </c>
      <c r="C69" t="s">
        <v>27</v>
      </c>
      <c r="D69" t="s">
        <v>28</v>
      </c>
      <c r="E69" t="s">
        <v>3453</v>
      </c>
      <c r="F69">
        <v>734063</v>
      </c>
      <c r="G69">
        <v>655086</v>
      </c>
    </row>
    <row r="70" spans="1:7" x14ac:dyDescent="0.25">
      <c r="A70" t="s">
        <v>3306</v>
      </c>
      <c r="B70" t="s">
        <v>223</v>
      </c>
      <c r="C70" t="s">
        <v>47</v>
      </c>
      <c r="D70" t="s">
        <v>48</v>
      </c>
      <c r="E70" t="s">
        <v>3454</v>
      </c>
      <c r="F70">
        <v>504334</v>
      </c>
      <c r="G70">
        <v>511168</v>
      </c>
    </row>
    <row r="71" spans="1:7" x14ac:dyDescent="0.25">
      <c r="A71" t="s">
        <v>276</v>
      </c>
      <c r="B71" t="s">
        <v>223</v>
      </c>
      <c r="C71" t="s">
        <v>27</v>
      </c>
      <c r="D71" t="s">
        <v>28</v>
      </c>
      <c r="E71" t="s">
        <v>3455</v>
      </c>
      <c r="F71">
        <v>240702</v>
      </c>
      <c r="G71">
        <v>229007</v>
      </c>
    </row>
    <row r="72" spans="1:7" x14ac:dyDescent="0.25">
      <c r="A72" t="s">
        <v>279</v>
      </c>
      <c r="B72" t="s">
        <v>223</v>
      </c>
      <c r="C72" t="s">
        <v>27</v>
      </c>
      <c r="D72" t="s">
        <v>28</v>
      </c>
      <c r="E72" t="s">
        <v>3456</v>
      </c>
      <c r="F72">
        <v>764374</v>
      </c>
      <c r="G72">
        <v>738720</v>
      </c>
    </row>
    <row r="73" spans="1:7" x14ac:dyDescent="0.25">
      <c r="A73" t="s">
        <v>283</v>
      </c>
      <c r="B73" t="s">
        <v>223</v>
      </c>
      <c r="C73" t="s">
        <v>27</v>
      </c>
      <c r="D73" t="s">
        <v>28</v>
      </c>
      <c r="E73" t="s">
        <v>3457</v>
      </c>
      <c r="F73">
        <v>487492</v>
      </c>
      <c r="G73">
        <v>480641</v>
      </c>
    </row>
    <row r="74" spans="1:7" x14ac:dyDescent="0.25">
      <c r="A74" t="s">
        <v>286</v>
      </c>
      <c r="B74" t="s">
        <v>223</v>
      </c>
      <c r="C74" t="s">
        <v>47</v>
      </c>
      <c r="D74" t="s">
        <v>48</v>
      </c>
      <c r="E74" t="s">
        <v>3458</v>
      </c>
      <c r="F74">
        <v>307984</v>
      </c>
      <c r="G74">
        <v>311516</v>
      </c>
    </row>
    <row r="75" spans="1:7" x14ac:dyDescent="0.25">
      <c r="A75" t="s">
        <v>289</v>
      </c>
      <c r="B75" t="s">
        <v>223</v>
      </c>
      <c r="C75" t="s">
        <v>47</v>
      </c>
      <c r="D75" t="s">
        <v>48</v>
      </c>
      <c r="E75" t="s">
        <v>3459</v>
      </c>
      <c r="F75">
        <v>1746692</v>
      </c>
      <c r="G75">
        <v>1718317</v>
      </c>
    </row>
    <row r="76" spans="1:7" x14ac:dyDescent="0.25">
      <c r="A76" t="s">
        <v>292</v>
      </c>
      <c r="B76" t="s">
        <v>223</v>
      </c>
      <c r="C76" t="s">
        <v>47</v>
      </c>
      <c r="D76" t="s">
        <v>48</v>
      </c>
      <c r="E76" t="s">
        <v>3460</v>
      </c>
      <c r="F76">
        <v>566574</v>
      </c>
      <c r="G76">
        <v>556836</v>
      </c>
    </row>
    <row r="77" spans="1:7" x14ac:dyDescent="0.25">
      <c r="A77" t="s">
        <v>297</v>
      </c>
      <c r="B77" t="s">
        <v>223</v>
      </c>
      <c r="C77" t="s">
        <v>47</v>
      </c>
      <c r="D77" t="s">
        <v>48</v>
      </c>
      <c r="E77" t="s">
        <v>3461</v>
      </c>
      <c r="F77">
        <v>573961</v>
      </c>
      <c r="G77">
        <v>578308</v>
      </c>
    </row>
    <row r="78" spans="1:7" x14ac:dyDescent="0.25">
      <c r="A78" t="s">
        <v>301</v>
      </c>
      <c r="B78" t="s">
        <v>223</v>
      </c>
      <c r="C78" t="s">
        <v>27</v>
      </c>
      <c r="D78" t="s">
        <v>28</v>
      </c>
      <c r="E78" t="s">
        <v>3462</v>
      </c>
      <c r="F78">
        <v>1598996</v>
      </c>
      <c r="G78">
        <v>1534402</v>
      </c>
    </row>
    <row r="79" spans="1:7" x14ac:dyDescent="0.25">
      <c r="A79" t="s">
        <v>304</v>
      </c>
      <c r="B79" t="s">
        <v>223</v>
      </c>
      <c r="C79" t="s">
        <v>47</v>
      </c>
      <c r="D79" t="s">
        <v>48</v>
      </c>
      <c r="E79" t="s">
        <v>3463</v>
      </c>
      <c r="F79">
        <v>871573</v>
      </c>
      <c r="G79">
        <v>907237</v>
      </c>
    </row>
    <row r="80" spans="1:7" x14ac:dyDescent="0.25">
      <c r="A80" t="s">
        <v>306</v>
      </c>
      <c r="B80" t="s">
        <v>223</v>
      </c>
      <c r="C80" t="s">
        <v>47</v>
      </c>
      <c r="D80" t="s">
        <v>48</v>
      </c>
      <c r="E80" t="s">
        <v>3464</v>
      </c>
      <c r="F80">
        <v>1159381</v>
      </c>
      <c r="G80">
        <v>1091355</v>
      </c>
    </row>
    <row r="81" spans="1:7" x14ac:dyDescent="0.25">
      <c r="A81" t="s">
        <v>309</v>
      </c>
      <c r="B81" t="s">
        <v>223</v>
      </c>
      <c r="C81" t="s">
        <v>27</v>
      </c>
      <c r="D81" t="s">
        <v>28</v>
      </c>
      <c r="E81" t="s">
        <v>3465</v>
      </c>
      <c r="F81">
        <v>1056094</v>
      </c>
      <c r="G81">
        <v>1031048</v>
      </c>
    </row>
    <row r="82" spans="1:7" x14ac:dyDescent="0.25">
      <c r="A82" t="s">
        <v>312</v>
      </c>
      <c r="B82" t="s">
        <v>223</v>
      </c>
      <c r="C82" t="s">
        <v>27</v>
      </c>
      <c r="D82" t="s">
        <v>28</v>
      </c>
      <c r="E82" t="s">
        <v>3466</v>
      </c>
      <c r="F82">
        <v>342702</v>
      </c>
      <c r="G82">
        <v>310729</v>
      </c>
    </row>
    <row r="83" spans="1:7" x14ac:dyDescent="0.25">
      <c r="A83" t="s">
        <v>317</v>
      </c>
      <c r="B83" t="s">
        <v>223</v>
      </c>
      <c r="C83" t="s">
        <v>47</v>
      </c>
      <c r="D83" t="s">
        <v>48</v>
      </c>
      <c r="E83" t="s">
        <v>3467</v>
      </c>
      <c r="F83">
        <v>971597</v>
      </c>
      <c r="G83">
        <v>955735</v>
      </c>
    </row>
    <row r="84" spans="1:7" x14ac:dyDescent="0.25">
      <c r="A84" t="s">
        <v>320</v>
      </c>
      <c r="B84" t="s">
        <v>223</v>
      </c>
      <c r="C84" t="s">
        <v>47</v>
      </c>
      <c r="D84" t="s">
        <v>48</v>
      </c>
      <c r="E84" t="s">
        <v>3468</v>
      </c>
      <c r="F84">
        <v>595811</v>
      </c>
      <c r="G84">
        <v>612559</v>
      </c>
    </row>
    <row r="85" spans="1:7" x14ac:dyDescent="0.25">
      <c r="A85" t="s">
        <v>324</v>
      </c>
      <c r="B85" t="s">
        <v>223</v>
      </c>
      <c r="C85" t="s">
        <v>27</v>
      </c>
      <c r="D85" t="s">
        <v>28</v>
      </c>
      <c r="E85" t="s">
        <v>3469</v>
      </c>
      <c r="F85">
        <v>636903</v>
      </c>
      <c r="G85">
        <v>625227</v>
      </c>
    </row>
    <row r="86" spans="1:7" x14ac:dyDescent="0.25">
      <c r="A86" t="s">
        <v>327</v>
      </c>
      <c r="B86" t="s">
        <v>223</v>
      </c>
      <c r="C86" t="s">
        <v>47</v>
      </c>
      <c r="D86" t="s">
        <v>48</v>
      </c>
      <c r="E86" t="s">
        <v>3470</v>
      </c>
      <c r="F86">
        <v>1075671</v>
      </c>
      <c r="G86">
        <v>1089677</v>
      </c>
    </row>
    <row r="87" spans="1:7" x14ac:dyDescent="0.25">
      <c r="A87" t="s">
        <v>330</v>
      </c>
      <c r="B87" t="s">
        <v>223</v>
      </c>
      <c r="C87" t="s">
        <v>47</v>
      </c>
      <c r="D87" t="s">
        <v>48</v>
      </c>
      <c r="E87" t="s">
        <v>3471</v>
      </c>
      <c r="F87">
        <v>1177181</v>
      </c>
      <c r="G87">
        <v>1156803</v>
      </c>
    </row>
    <row r="88" spans="1:7" x14ac:dyDescent="0.25">
      <c r="A88" t="s">
        <v>333</v>
      </c>
      <c r="B88" t="s">
        <v>223</v>
      </c>
      <c r="C88" t="s">
        <v>27</v>
      </c>
      <c r="D88" t="s">
        <v>28</v>
      </c>
      <c r="E88" t="s">
        <v>3472</v>
      </c>
      <c r="F88">
        <v>506337</v>
      </c>
      <c r="G88">
        <v>539293</v>
      </c>
    </row>
    <row r="89" spans="1:7" x14ac:dyDescent="0.25">
      <c r="A89" t="s">
        <v>337</v>
      </c>
      <c r="B89" t="s">
        <v>223</v>
      </c>
      <c r="C89" t="s">
        <v>47</v>
      </c>
      <c r="D89" t="s">
        <v>48</v>
      </c>
      <c r="E89" t="s">
        <v>3473</v>
      </c>
      <c r="F89">
        <v>762299</v>
      </c>
      <c r="G89">
        <v>794118</v>
      </c>
    </row>
    <row r="90" spans="1:7" x14ac:dyDescent="0.25">
      <c r="A90" t="s">
        <v>340</v>
      </c>
      <c r="B90" t="s">
        <v>223</v>
      </c>
      <c r="C90" t="s">
        <v>47</v>
      </c>
      <c r="D90" t="s">
        <v>48</v>
      </c>
      <c r="E90" t="s">
        <v>3474</v>
      </c>
      <c r="F90">
        <v>1857563</v>
      </c>
      <c r="G90">
        <v>1808944</v>
      </c>
    </row>
    <row r="91" spans="1:7" x14ac:dyDescent="0.25">
      <c r="A91" t="s">
        <v>343</v>
      </c>
      <c r="B91" t="s">
        <v>223</v>
      </c>
      <c r="C91" t="s">
        <v>47</v>
      </c>
      <c r="D91" t="s">
        <v>48</v>
      </c>
      <c r="E91" t="s">
        <v>3475</v>
      </c>
      <c r="F91">
        <v>305694</v>
      </c>
      <c r="G91">
        <v>278106</v>
      </c>
    </row>
    <row r="92" spans="1:7" x14ac:dyDescent="0.25">
      <c r="A92" t="s">
        <v>346</v>
      </c>
      <c r="B92" t="s">
        <v>223</v>
      </c>
      <c r="C92" t="s">
        <v>47</v>
      </c>
      <c r="D92" t="s">
        <v>48</v>
      </c>
      <c r="E92" t="s">
        <v>3476</v>
      </c>
      <c r="F92">
        <v>1482973</v>
      </c>
      <c r="G92">
        <v>1451350</v>
      </c>
    </row>
    <row r="93" spans="1:7" x14ac:dyDescent="0.25">
      <c r="A93" t="s">
        <v>349</v>
      </c>
      <c r="B93" t="s">
        <v>223</v>
      </c>
      <c r="C93" t="s">
        <v>27</v>
      </c>
      <c r="D93" t="s">
        <v>28</v>
      </c>
      <c r="E93" t="s">
        <v>3477</v>
      </c>
      <c r="F93">
        <v>723180</v>
      </c>
      <c r="G93">
        <v>699355</v>
      </c>
    </row>
    <row r="94" spans="1:7" x14ac:dyDescent="0.25">
      <c r="A94" t="s">
        <v>354</v>
      </c>
      <c r="B94" t="s">
        <v>223</v>
      </c>
      <c r="C94" t="s">
        <v>47</v>
      </c>
      <c r="D94" t="s">
        <v>48</v>
      </c>
      <c r="E94" t="s">
        <v>3478</v>
      </c>
      <c r="F94">
        <v>1840795</v>
      </c>
      <c r="G94">
        <v>1863695</v>
      </c>
    </row>
    <row r="95" spans="1:7" x14ac:dyDescent="0.25">
      <c r="A95" t="s">
        <v>357</v>
      </c>
      <c r="B95" t="s">
        <v>223</v>
      </c>
      <c r="C95" t="s">
        <v>27</v>
      </c>
      <c r="D95" t="s">
        <v>28</v>
      </c>
      <c r="E95" t="s">
        <v>3479</v>
      </c>
      <c r="F95">
        <v>279382</v>
      </c>
      <c r="G95">
        <v>269859</v>
      </c>
    </row>
    <row r="96" spans="1:7" x14ac:dyDescent="0.25">
      <c r="A96" t="s">
        <v>360</v>
      </c>
      <c r="B96" t="s">
        <v>223</v>
      </c>
      <c r="C96" t="s">
        <v>27</v>
      </c>
      <c r="D96" t="s">
        <v>28</v>
      </c>
      <c r="E96" t="s">
        <v>3480</v>
      </c>
      <c r="F96">
        <v>1137766</v>
      </c>
      <c r="G96">
        <v>1079993</v>
      </c>
    </row>
    <row r="97" spans="1:7" x14ac:dyDescent="0.25">
      <c r="A97" t="s">
        <v>363</v>
      </c>
      <c r="B97" t="s">
        <v>223</v>
      </c>
      <c r="C97" t="s">
        <v>27</v>
      </c>
      <c r="D97" t="s">
        <v>28</v>
      </c>
      <c r="E97" t="s">
        <v>3481</v>
      </c>
      <c r="F97">
        <v>6371149</v>
      </c>
      <c r="G97">
        <v>6276495</v>
      </c>
    </row>
    <row r="98" spans="1:7" x14ac:dyDescent="0.25">
      <c r="A98" t="s">
        <v>365</v>
      </c>
      <c r="B98" t="s">
        <v>223</v>
      </c>
      <c r="C98" t="s">
        <v>27</v>
      </c>
      <c r="D98" t="s">
        <v>28</v>
      </c>
      <c r="E98" t="s">
        <v>3482</v>
      </c>
      <c r="F98">
        <v>1303988</v>
      </c>
      <c r="G98">
        <v>1316194</v>
      </c>
    </row>
    <row r="99" spans="1:7" x14ac:dyDescent="0.25">
      <c r="A99" t="s">
        <v>368</v>
      </c>
      <c r="B99" t="s">
        <v>223</v>
      </c>
      <c r="C99" t="s">
        <v>27</v>
      </c>
      <c r="D99" t="s">
        <v>28</v>
      </c>
      <c r="E99" t="s">
        <v>3483</v>
      </c>
      <c r="F99">
        <v>673837</v>
      </c>
      <c r="G99">
        <v>655993</v>
      </c>
    </row>
    <row r="100" spans="1:7" x14ac:dyDescent="0.25">
      <c r="A100" t="s">
        <v>371</v>
      </c>
      <c r="B100" t="s">
        <v>223</v>
      </c>
      <c r="C100" t="s">
        <v>47</v>
      </c>
      <c r="D100" t="s">
        <v>48</v>
      </c>
      <c r="E100" t="s">
        <v>3484</v>
      </c>
      <c r="F100">
        <v>1964040</v>
      </c>
      <c r="G100">
        <v>1971792</v>
      </c>
    </row>
    <row r="101" spans="1:7" x14ac:dyDescent="0.25">
      <c r="A101" t="s">
        <v>374</v>
      </c>
      <c r="B101" t="s">
        <v>223</v>
      </c>
      <c r="C101" t="s">
        <v>47</v>
      </c>
      <c r="D101" t="s">
        <v>48</v>
      </c>
      <c r="E101" t="s">
        <v>3485</v>
      </c>
      <c r="F101">
        <v>336294</v>
      </c>
      <c r="G101">
        <v>364256</v>
      </c>
    </row>
    <row r="102" spans="1:7" x14ac:dyDescent="0.25">
      <c r="A102" t="s">
        <v>182</v>
      </c>
      <c r="B102" t="s">
        <v>223</v>
      </c>
      <c r="C102" t="s">
        <v>27</v>
      </c>
      <c r="D102" t="s">
        <v>28</v>
      </c>
      <c r="E102" t="s">
        <v>3486</v>
      </c>
      <c r="F102">
        <v>1933676</v>
      </c>
      <c r="G102">
        <v>1746665</v>
      </c>
    </row>
    <row r="103" spans="1:7" x14ac:dyDescent="0.25">
      <c r="A103" t="s">
        <v>379</v>
      </c>
      <c r="B103" t="s">
        <v>223</v>
      </c>
      <c r="C103" t="s">
        <v>47</v>
      </c>
      <c r="D103" t="s">
        <v>48</v>
      </c>
      <c r="E103" t="s">
        <v>3487</v>
      </c>
      <c r="F103">
        <v>232004</v>
      </c>
      <c r="G103">
        <v>226526</v>
      </c>
    </row>
    <row r="104" spans="1:7" x14ac:dyDescent="0.25">
      <c r="A104" t="s">
        <v>382</v>
      </c>
      <c r="B104" t="s">
        <v>223</v>
      </c>
      <c r="C104" t="s">
        <v>27</v>
      </c>
      <c r="D104" t="s">
        <v>28</v>
      </c>
      <c r="E104" t="s">
        <v>3488</v>
      </c>
      <c r="F104">
        <v>217108</v>
      </c>
      <c r="G104">
        <v>183999</v>
      </c>
    </row>
    <row r="105" spans="1:7" x14ac:dyDescent="0.25">
      <c r="A105" t="s">
        <v>386</v>
      </c>
      <c r="B105" t="s">
        <v>223</v>
      </c>
      <c r="C105" t="s">
        <v>27</v>
      </c>
      <c r="D105" t="s">
        <v>28</v>
      </c>
      <c r="E105" t="s">
        <v>3489</v>
      </c>
      <c r="F105">
        <v>479714</v>
      </c>
      <c r="G105">
        <v>456241</v>
      </c>
    </row>
    <row r="106" spans="1:7" x14ac:dyDescent="0.25">
      <c r="A106" t="s">
        <v>390</v>
      </c>
      <c r="B106" t="s">
        <v>223</v>
      </c>
      <c r="C106" t="s">
        <v>47</v>
      </c>
      <c r="D106" t="s">
        <v>48</v>
      </c>
      <c r="E106" t="s">
        <v>3490</v>
      </c>
      <c r="F106">
        <v>1167298</v>
      </c>
      <c r="G106">
        <v>1154017</v>
      </c>
    </row>
    <row r="107" spans="1:7" x14ac:dyDescent="0.25">
      <c r="A107" t="s">
        <v>393</v>
      </c>
      <c r="B107" t="s">
        <v>223</v>
      </c>
      <c r="C107" t="s">
        <v>27</v>
      </c>
      <c r="D107" t="s">
        <v>28</v>
      </c>
      <c r="E107" t="s">
        <v>3491</v>
      </c>
      <c r="F107">
        <v>1356206</v>
      </c>
      <c r="G107">
        <v>1409302</v>
      </c>
    </row>
    <row r="108" spans="1:7" x14ac:dyDescent="0.25">
      <c r="A108" t="s">
        <v>396</v>
      </c>
      <c r="B108" t="s">
        <v>223</v>
      </c>
      <c r="C108" t="s">
        <v>27</v>
      </c>
      <c r="D108" t="s">
        <v>28</v>
      </c>
      <c r="E108" t="s">
        <v>3492</v>
      </c>
      <c r="F108">
        <v>763730</v>
      </c>
      <c r="G108">
        <v>752236</v>
      </c>
    </row>
    <row r="109" spans="1:7" x14ac:dyDescent="0.25">
      <c r="A109" t="s">
        <v>399</v>
      </c>
      <c r="B109" t="s">
        <v>223</v>
      </c>
      <c r="C109" t="s">
        <v>47</v>
      </c>
      <c r="D109" t="s">
        <v>48</v>
      </c>
      <c r="E109" t="s">
        <v>3493</v>
      </c>
      <c r="F109">
        <v>913452</v>
      </c>
      <c r="G109">
        <v>894873</v>
      </c>
    </row>
    <row r="110" spans="1:7" x14ac:dyDescent="0.25">
      <c r="A110" t="s">
        <v>402</v>
      </c>
      <c r="B110" t="s">
        <v>223</v>
      </c>
      <c r="C110" t="s">
        <v>47</v>
      </c>
      <c r="D110" t="s">
        <v>48</v>
      </c>
      <c r="E110" t="s">
        <v>3494</v>
      </c>
      <c r="F110">
        <v>996679</v>
      </c>
      <c r="G110">
        <v>963239</v>
      </c>
    </row>
    <row r="111" spans="1:7" x14ac:dyDescent="0.25">
      <c r="A111" t="s">
        <v>405</v>
      </c>
      <c r="B111" t="s">
        <v>223</v>
      </c>
      <c r="C111" t="s">
        <v>47</v>
      </c>
      <c r="D111" t="s">
        <v>48</v>
      </c>
      <c r="E111" t="s">
        <v>3495</v>
      </c>
      <c r="F111">
        <v>1319058</v>
      </c>
      <c r="G111">
        <v>1307913</v>
      </c>
    </row>
    <row r="112" spans="1:7" x14ac:dyDescent="0.25">
      <c r="A112" t="s">
        <v>408</v>
      </c>
      <c r="B112" t="s">
        <v>223</v>
      </c>
      <c r="C112" t="s">
        <v>47</v>
      </c>
      <c r="D112" t="s">
        <v>48</v>
      </c>
      <c r="E112" t="s">
        <v>3496</v>
      </c>
      <c r="F112">
        <v>869671</v>
      </c>
      <c r="G112">
        <v>869932</v>
      </c>
    </row>
    <row r="113" spans="1:7" x14ac:dyDescent="0.25">
      <c r="A113" t="s">
        <v>411</v>
      </c>
      <c r="B113" t="s">
        <v>223</v>
      </c>
      <c r="C113" t="s">
        <v>47</v>
      </c>
      <c r="D113" t="s">
        <v>48</v>
      </c>
      <c r="E113" t="s">
        <v>3497</v>
      </c>
      <c r="F113">
        <v>1522849</v>
      </c>
      <c r="G113">
        <v>1463411</v>
      </c>
    </row>
    <row r="114" spans="1:7" x14ac:dyDescent="0.25">
      <c r="A114" t="s">
        <v>413</v>
      </c>
      <c r="B114" t="s">
        <v>223</v>
      </c>
      <c r="C114" t="s">
        <v>27</v>
      </c>
      <c r="D114" t="s">
        <v>28</v>
      </c>
      <c r="E114" t="s">
        <v>3498</v>
      </c>
      <c r="F114">
        <v>1213624</v>
      </c>
      <c r="G114">
        <v>1236849</v>
      </c>
    </row>
    <row r="115" spans="1:7" x14ac:dyDescent="0.25">
      <c r="A115" t="s">
        <v>416</v>
      </c>
      <c r="B115" t="s">
        <v>223</v>
      </c>
      <c r="C115" t="s">
        <v>47</v>
      </c>
      <c r="D115" t="s">
        <v>48</v>
      </c>
      <c r="E115" t="s">
        <v>3499</v>
      </c>
      <c r="F115">
        <v>257779</v>
      </c>
      <c r="G115">
        <v>269211</v>
      </c>
    </row>
    <row r="116" spans="1:7" x14ac:dyDescent="0.25">
      <c r="A116" t="s">
        <v>419</v>
      </c>
      <c r="B116" t="s">
        <v>223</v>
      </c>
      <c r="C116" t="s">
        <v>47</v>
      </c>
      <c r="D116" t="s">
        <v>48</v>
      </c>
      <c r="E116" t="s">
        <v>3500</v>
      </c>
      <c r="F116">
        <v>736457</v>
      </c>
      <c r="G116">
        <v>792361</v>
      </c>
    </row>
    <row r="117" spans="1:7" x14ac:dyDescent="0.25">
      <c r="A117" t="s">
        <v>422</v>
      </c>
      <c r="B117" t="s">
        <v>223</v>
      </c>
      <c r="C117" t="s">
        <v>47</v>
      </c>
      <c r="D117" t="s">
        <v>48</v>
      </c>
      <c r="E117" t="s">
        <v>3501</v>
      </c>
      <c r="F117">
        <v>441041</v>
      </c>
      <c r="G117">
        <v>419931</v>
      </c>
    </row>
    <row r="118" spans="1:7" x14ac:dyDescent="0.25">
      <c r="A118" t="s">
        <v>3307</v>
      </c>
      <c r="B118" t="s">
        <v>223</v>
      </c>
      <c r="C118" t="s">
        <v>47</v>
      </c>
      <c r="D118" t="s">
        <v>48</v>
      </c>
      <c r="E118" t="s">
        <v>3502</v>
      </c>
      <c r="F118">
        <v>382565</v>
      </c>
      <c r="G118">
        <v>386549</v>
      </c>
    </row>
    <row r="119" spans="1:7" x14ac:dyDescent="0.25">
      <c r="A119" t="s">
        <v>427</v>
      </c>
      <c r="B119" t="s">
        <v>223</v>
      </c>
      <c r="C119" t="s">
        <v>47</v>
      </c>
      <c r="D119" t="s">
        <v>48</v>
      </c>
      <c r="E119" t="s">
        <v>3503</v>
      </c>
      <c r="F119">
        <v>475961</v>
      </c>
      <c r="G119">
        <v>483883</v>
      </c>
    </row>
    <row r="120" spans="1:7" x14ac:dyDescent="0.25">
      <c r="A120" t="s">
        <v>430</v>
      </c>
      <c r="B120" t="s">
        <v>223</v>
      </c>
      <c r="C120" t="s">
        <v>47</v>
      </c>
      <c r="D120" t="s">
        <v>48</v>
      </c>
      <c r="E120" t="s">
        <v>3504</v>
      </c>
      <c r="F120">
        <v>374398</v>
      </c>
      <c r="G120">
        <v>379135</v>
      </c>
    </row>
    <row r="121" spans="1:7" x14ac:dyDescent="0.25">
      <c r="A121" t="s">
        <v>433</v>
      </c>
      <c r="B121" t="s">
        <v>223</v>
      </c>
      <c r="C121" t="s">
        <v>47</v>
      </c>
      <c r="D121" t="s">
        <v>48</v>
      </c>
      <c r="E121" t="s">
        <v>3505</v>
      </c>
      <c r="F121">
        <v>1418375</v>
      </c>
      <c r="G121">
        <v>1326799</v>
      </c>
    </row>
    <row r="122" spans="1:7" x14ac:dyDescent="0.25">
      <c r="A122" t="s">
        <v>436</v>
      </c>
      <c r="B122" t="s">
        <v>223</v>
      </c>
      <c r="C122" t="s">
        <v>47</v>
      </c>
      <c r="D122" t="s">
        <v>48</v>
      </c>
      <c r="E122" t="s">
        <v>3506</v>
      </c>
      <c r="F122">
        <v>384708</v>
      </c>
      <c r="G122">
        <v>391038</v>
      </c>
    </row>
    <row r="123" spans="1:7" x14ac:dyDescent="0.25">
      <c r="A123" t="s">
        <v>439</v>
      </c>
      <c r="B123" t="s">
        <v>223</v>
      </c>
      <c r="C123" t="s">
        <v>47</v>
      </c>
      <c r="D123" t="s">
        <v>48</v>
      </c>
      <c r="E123" t="s">
        <v>3507</v>
      </c>
      <c r="F123">
        <v>649980</v>
      </c>
      <c r="G123">
        <v>601968</v>
      </c>
    </row>
    <row r="124" spans="1:7" x14ac:dyDescent="0.25">
      <c r="A124" t="s">
        <v>443</v>
      </c>
      <c r="B124" t="s">
        <v>223</v>
      </c>
      <c r="C124" t="s">
        <v>27</v>
      </c>
      <c r="D124" t="s">
        <v>28</v>
      </c>
      <c r="E124" t="s">
        <v>3508</v>
      </c>
      <c r="F124">
        <v>6066024</v>
      </c>
      <c r="G124">
        <v>5707113</v>
      </c>
    </row>
    <row r="125" spans="1:7" x14ac:dyDescent="0.25">
      <c r="A125" t="s">
        <v>446</v>
      </c>
      <c r="B125" t="s">
        <v>223</v>
      </c>
      <c r="C125" t="s">
        <v>27</v>
      </c>
      <c r="D125" t="s">
        <v>28</v>
      </c>
      <c r="E125" t="s">
        <v>3509</v>
      </c>
      <c r="F125">
        <v>53304104</v>
      </c>
      <c r="G125">
        <v>51055830</v>
      </c>
    </row>
    <row r="126" spans="1:7" x14ac:dyDescent="0.25">
      <c r="A126" t="s">
        <v>449</v>
      </c>
      <c r="B126" t="s">
        <v>223</v>
      </c>
      <c r="C126" t="s">
        <v>47</v>
      </c>
      <c r="D126" t="s">
        <v>48</v>
      </c>
      <c r="E126" t="s">
        <v>3510</v>
      </c>
      <c r="F126">
        <v>1115144</v>
      </c>
      <c r="G126">
        <v>1125842</v>
      </c>
    </row>
    <row r="127" spans="1:7" x14ac:dyDescent="0.25">
      <c r="A127" t="s">
        <v>452</v>
      </c>
      <c r="B127" t="s">
        <v>223</v>
      </c>
      <c r="C127" t="s">
        <v>27</v>
      </c>
      <c r="D127" t="s">
        <v>28</v>
      </c>
      <c r="E127" t="s">
        <v>3511</v>
      </c>
      <c r="F127">
        <v>919667</v>
      </c>
      <c r="G127">
        <v>893678</v>
      </c>
    </row>
    <row r="128" spans="1:7" x14ac:dyDescent="0.25">
      <c r="A128" t="s">
        <v>3308</v>
      </c>
      <c r="B128" t="s">
        <v>223</v>
      </c>
      <c r="C128" t="s">
        <v>47</v>
      </c>
      <c r="D128" t="s">
        <v>48</v>
      </c>
      <c r="E128" t="s">
        <v>3512</v>
      </c>
      <c r="F128">
        <v>445280</v>
      </c>
      <c r="G128">
        <v>438074</v>
      </c>
    </row>
    <row r="129" spans="1:7" x14ac:dyDescent="0.25">
      <c r="A129" t="s">
        <v>459</v>
      </c>
      <c r="B129" t="s">
        <v>223</v>
      </c>
      <c r="C129" t="s">
        <v>27</v>
      </c>
      <c r="D129" t="s">
        <v>28</v>
      </c>
      <c r="E129" t="s">
        <v>3513</v>
      </c>
      <c r="F129">
        <v>940877</v>
      </c>
      <c r="G129">
        <v>948941</v>
      </c>
    </row>
    <row r="130" spans="1:7" x14ac:dyDescent="0.25">
      <c r="A130" t="s">
        <v>464</v>
      </c>
      <c r="B130" t="s">
        <v>223</v>
      </c>
      <c r="C130" t="s">
        <v>27</v>
      </c>
      <c r="D130" t="s">
        <v>28</v>
      </c>
      <c r="E130" t="s">
        <v>3514</v>
      </c>
      <c r="F130">
        <v>375646</v>
      </c>
      <c r="G130">
        <v>395184</v>
      </c>
    </row>
    <row r="131" spans="1:7" x14ac:dyDescent="0.25">
      <c r="A131" t="s">
        <v>467</v>
      </c>
      <c r="B131" t="s">
        <v>223</v>
      </c>
      <c r="C131" t="s">
        <v>47</v>
      </c>
      <c r="D131" t="s">
        <v>48</v>
      </c>
      <c r="E131" t="s">
        <v>3515</v>
      </c>
      <c r="F131">
        <v>401522</v>
      </c>
      <c r="G131">
        <v>417721</v>
      </c>
    </row>
    <row r="132" spans="1:7" x14ac:dyDescent="0.25">
      <c r="A132" t="s">
        <v>470</v>
      </c>
      <c r="B132" t="s">
        <v>223</v>
      </c>
      <c r="C132" t="s">
        <v>27</v>
      </c>
      <c r="D132" t="s">
        <v>28</v>
      </c>
      <c r="E132" t="s">
        <v>3516</v>
      </c>
      <c r="F132">
        <v>1867649</v>
      </c>
      <c r="G132">
        <v>1882434</v>
      </c>
    </row>
    <row r="133" spans="1:7" x14ac:dyDescent="0.25">
      <c r="A133" t="s">
        <v>475</v>
      </c>
      <c r="B133" t="s">
        <v>223</v>
      </c>
      <c r="C133" t="s">
        <v>27</v>
      </c>
      <c r="D133" t="s">
        <v>28</v>
      </c>
      <c r="E133" t="s">
        <v>3517</v>
      </c>
      <c r="F133">
        <v>756147</v>
      </c>
      <c r="G133">
        <v>686653</v>
      </c>
    </row>
    <row r="134" spans="1:7" x14ac:dyDescent="0.25">
      <c r="A134" t="s">
        <v>478</v>
      </c>
      <c r="B134" t="s">
        <v>223</v>
      </c>
      <c r="C134" t="s">
        <v>47</v>
      </c>
      <c r="D134" t="s">
        <v>48</v>
      </c>
      <c r="E134" t="s">
        <v>3518</v>
      </c>
      <c r="F134">
        <v>195976</v>
      </c>
      <c r="G134">
        <v>183970</v>
      </c>
    </row>
    <row r="135" spans="1:7" x14ac:dyDescent="0.25">
      <c r="A135" t="s">
        <v>483</v>
      </c>
      <c r="B135" t="s">
        <v>223</v>
      </c>
      <c r="C135" t="s">
        <v>27</v>
      </c>
      <c r="D135" t="s">
        <v>28</v>
      </c>
      <c r="E135" t="s">
        <v>3519</v>
      </c>
      <c r="F135">
        <v>570771</v>
      </c>
      <c r="G135">
        <v>598987</v>
      </c>
    </row>
    <row r="136" spans="1:7" x14ac:dyDescent="0.25">
      <c r="A136" t="s">
        <v>486</v>
      </c>
      <c r="B136" t="s">
        <v>223</v>
      </c>
      <c r="C136" t="s">
        <v>47</v>
      </c>
      <c r="D136" t="s">
        <v>48</v>
      </c>
      <c r="E136" t="s">
        <v>3520</v>
      </c>
      <c r="F136">
        <v>1915206</v>
      </c>
      <c r="G136">
        <v>1968931</v>
      </c>
    </row>
    <row r="137" spans="1:7" x14ac:dyDescent="0.25">
      <c r="A137" t="s">
        <v>489</v>
      </c>
      <c r="B137" t="s">
        <v>223</v>
      </c>
      <c r="C137" t="s">
        <v>27</v>
      </c>
      <c r="D137" t="s">
        <v>28</v>
      </c>
      <c r="E137" t="s">
        <v>3521</v>
      </c>
      <c r="F137">
        <v>565424</v>
      </c>
      <c r="G137">
        <v>540225</v>
      </c>
    </row>
    <row r="138" spans="1:7" x14ac:dyDescent="0.25">
      <c r="A138" t="s">
        <v>492</v>
      </c>
      <c r="B138" t="s">
        <v>223</v>
      </c>
      <c r="C138" t="s">
        <v>27</v>
      </c>
      <c r="D138" t="s">
        <v>28</v>
      </c>
      <c r="E138" t="s">
        <v>3522</v>
      </c>
      <c r="F138">
        <v>694568</v>
      </c>
      <c r="G138">
        <v>637209</v>
      </c>
    </row>
    <row r="139" spans="1:7" x14ac:dyDescent="0.25">
      <c r="A139" t="s">
        <v>496</v>
      </c>
      <c r="B139" t="s">
        <v>223</v>
      </c>
      <c r="C139" t="s">
        <v>27</v>
      </c>
      <c r="D139" t="s">
        <v>28</v>
      </c>
      <c r="E139" t="s">
        <v>3523</v>
      </c>
      <c r="F139">
        <v>808047</v>
      </c>
      <c r="G139">
        <v>774034</v>
      </c>
    </row>
    <row r="140" spans="1:7" x14ac:dyDescent="0.25">
      <c r="A140" t="s">
        <v>499</v>
      </c>
      <c r="B140" t="s">
        <v>223</v>
      </c>
      <c r="C140" t="s">
        <v>27</v>
      </c>
      <c r="D140" t="s">
        <v>28</v>
      </c>
      <c r="E140" t="s">
        <v>3524</v>
      </c>
      <c r="F140">
        <v>367271</v>
      </c>
      <c r="G140">
        <v>366578</v>
      </c>
    </row>
    <row r="141" spans="1:7" x14ac:dyDescent="0.25">
      <c r="A141" t="s">
        <v>502</v>
      </c>
      <c r="B141" t="s">
        <v>223</v>
      </c>
      <c r="C141" t="s">
        <v>47</v>
      </c>
      <c r="D141" t="s">
        <v>48</v>
      </c>
      <c r="E141" t="s">
        <v>3525</v>
      </c>
      <c r="F141">
        <v>1181803</v>
      </c>
      <c r="G141">
        <v>1157782</v>
      </c>
    </row>
    <row r="142" spans="1:7" x14ac:dyDescent="0.25">
      <c r="A142" t="s">
        <v>505</v>
      </c>
      <c r="B142" t="s">
        <v>223</v>
      </c>
      <c r="C142" t="s">
        <v>27</v>
      </c>
      <c r="D142" t="s">
        <v>28</v>
      </c>
      <c r="E142" t="s">
        <v>3526</v>
      </c>
      <c r="F142">
        <v>7427578</v>
      </c>
      <c r="G142">
        <v>7293798</v>
      </c>
    </row>
    <row r="143" spans="1:7" x14ac:dyDescent="0.25">
      <c r="A143" t="s">
        <v>508</v>
      </c>
      <c r="B143" t="s">
        <v>223</v>
      </c>
      <c r="C143" t="s">
        <v>47</v>
      </c>
      <c r="D143" t="s">
        <v>48</v>
      </c>
      <c r="E143" t="s">
        <v>3527</v>
      </c>
      <c r="F143">
        <v>1260686</v>
      </c>
      <c r="G143">
        <v>1199820</v>
      </c>
    </row>
    <row r="144" spans="1:7" x14ac:dyDescent="0.25">
      <c r="A144" t="s">
        <v>511</v>
      </c>
      <c r="B144" t="s">
        <v>223</v>
      </c>
      <c r="C144" t="s">
        <v>27</v>
      </c>
      <c r="D144" t="s">
        <v>28</v>
      </c>
      <c r="E144" t="s">
        <v>3528</v>
      </c>
      <c r="F144">
        <v>1725456</v>
      </c>
      <c r="G144">
        <v>1801308</v>
      </c>
    </row>
    <row r="145" spans="1:7" x14ac:dyDescent="0.25">
      <c r="A145" t="s">
        <v>513</v>
      </c>
      <c r="B145" t="s">
        <v>223</v>
      </c>
      <c r="C145" t="s">
        <v>27</v>
      </c>
      <c r="D145" t="s">
        <v>28</v>
      </c>
      <c r="E145" t="s">
        <v>3529</v>
      </c>
      <c r="F145">
        <v>1204054</v>
      </c>
      <c r="G145">
        <v>1155162</v>
      </c>
    </row>
    <row r="146" spans="1:7" x14ac:dyDescent="0.25">
      <c r="A146" t="s">
        <v>516</v>
      </c>
      <c r="B146" t="s">
        <v>223</v>
      </c>
      <c r="C146" t="s">
        <v>27</v>
      </c>
      <c r="D146" t="s">
        <v>28</v>
      </c>
      <c r="E146" t="s">
        <v>3530</v>
      </c>
      <c r="F146">
        <v>2185785</v>
      </c>
      <c r="G146">
        <v>2143758</v>
      </c>
    </row>
    <row r="147" spans="1:7" x14ac:dyDescent="0.25">
      <c r="A147" t="s">
        <v>519</v>
      </c>
      <c r="B147" t="s">
        <v>223</v>
      </c>
      <c r="C147" t="s">
        <v>47</v>
      </c>
      <c r="D147" t="s">
        <v>48</v>
      </c>
      <c r="E147" t="s">
        <v>3531</v>
      </c>
      <c r="F147">
        <v>1395259</v>
      </c>
      <c r="G147">
        <v>1370267</v>
      </c>
    </row>
    <row r="148" spans="1:7" x14ac:dyDescent="0.25">
      <c r="A148" t="s">
        <v>522</v>
      </c>
      <c r="B148" t="s">
        <v>223</v>
      </c>
      <c r="C148" t="s">
        <v>27</v>
      </c>
      <c r="D148" t="s">
        <v>28</v>
      </c>
      <c r="E148" t="s">
        <v>3532</v>
      </c>
      <c r="F148">
        <v>290224</v>
      </c>
      <c r="G148">
        <v>280033</v>
      </c>
    </row>
    <row r="149" spans="1:7" x14ac:dyDescent="0.25">
      <c r="A149" t="s">
        <v>525</v>
      </c>
      <c r="B149" t="s">
        <v>223</v>
      </c>
      <c r="C149" t="s">
        <v>47</v>
      </c>
      <c r="D149" t="s">
        <v>48</v>
      </c>
      <c r="E149" t="s">
        <v>3533</v>
      </c>
      <c r="F149">
        <v>317336</v>
      </c>
      <c r="G149">
        <v>328007</v>
      </c>
    </row>
    <row r="150" spans="1:7" x14ac:dyDescent="0.25">
      <c r="A150" t="s">
        <v>528</v>
      </c>
      <c r="B150" t="s">
        <v>223</v>
      </c>
      <c r="C150" t="s">
        <v>27</v>
      </c>
      <c r="D150" t="s">
        <v>28</v>
      </c>
      <c r="E150" t="s">
        <v>3534</v>
      </c>
      <c r="F150">
        <v>467192</v>
      </c>
      <c r="G150">
        <v>434188</v>
      </c>
    </row>
    <row r="151" spans="1:7" x14ac:dyDescent="0.25">
      <c r="A151" t="s">
        <v>531</v>
      </c>
      <c r="B151" t="s">
        <v>223</v>
      </c>
      <c r="C151" t="s">
        <v>47</v>
      </c>
      <c r="D151" t="s">
        <v>48</v>
      </c>
      <c r="E151" t="s">
        <v>3535</v>
      </c>
      <c r="F151">
        <v>159159</v>
      </c>
      <c r="G151">
        <v>173506</v>
      </c>
    </row>
    <row r="152" spans="1:7" x14ac:dyDescent="0.25">
      <c r="A152" t="s">
        <v>534</v>
      </c>
      <c r="B152" t="s">
        <v>223</v>
      </c>
      <c r="C152" t="s">
        <v>27</v>
      </c>
      <c r="D152" t="s">
        <v>28</v>
      </c>
      <c r="E152" t="s">
        <v>3536</v>
      </c>
      <c r="F152">
        <v>826026</v>
      </c>
      <c r="G152">
        <v>867605</v>
      </c>
    </row>
    <row r="153" spans="1:7" x14ac:dyDescent="0.25">
      <c r="A153" t="s">
        <v>537</v>
      </c>
      <c r="B153" t="s">
        <v>223</v>
      </c>
      <c r="C153" t="s">
        <v>27</v>
      </c>
      <c r="D153" t="s">
        <v>28</v>
      </c>
      <c r="E153" t="s">
        <v>3537</v>
      </c>
      <c r="F153">
        <v>1775309</v>
      </c>
      <c r="G153">
        <v>1795249</v>
      </c>
    </row>
    <row r="154" spans="1:7" x14ac:dyDescent="0.25">
      <c r="A154" t="s">
        <v>540</v>
      </c>
      <c r="B154" t="s">
        <v>223</v>
      </c>
      <c r="C154" t="s">
        <v>47</v>
      </c>
      <c r="D154" t="s">
        <v>48</v>
      </c>
      <c r="E154" t="s">
        <v>3538</v>
      </c>
      <c r="F154">
        <v>813368</v>
      </c>
      <c r="G154">
        <v>861297</v>
      </c>
    </row>
    <row r="155" spans="1:7" x14ac:dyDescent="0.25">
      <c r="A155" t="s">
        <v>542</v>
      </c>
      <c r="B155" t="s">
        <v>223</v>
      </c>
      <c r="C155" t="s">
        <v>27</v>
      </c>
      <c r="D155" t="s">
        <v>28</v>
      </c>
      <c r="E155" t="s">
        <v>3539</v>
      </c>
      <c r="F155">
        <v>322092</v>
      </c>
      <c r="G155">
        <v>328117</v>
      </c>
    </row>
    <row r="156" spans="1:7" x14ac:dyDescent="0.25">
      <c r="A156" t="s">
        <v>546</v>
      </c>
      <c r="B156" t="s">
        <v>223</v>
      </c>
      <c r="C156" t="s">
        <v>47</v>
      </c>
      <c r="D156" t="s">
        <v>48</v>
      </c>
      <c r="E156" t="s">
        <v>3540</v>
      </c>
      <c r="F156">
        <v>675535</v>
      </c>
      <c r="G156">
        <v>652913</v>
      </c>
    </row>
    <row r="157" spans="1:7" x14ac:dyDescent="0.25">
      <c r="A157" t="s">
        <v>549</v>
      </c>
      <c r="B157" t="s">
        <v>223</v>
      </c>
      <c r="C157" t="s">
        <v>47</v>
      </c>
      <c r="D157" t="s">
        <v>48</v>
      </c>
      <c r="E157" t="s">
        <v>3541</v>
      </c>
      <c r="F157">
        <v>539436</v>
      </c>
      <c r="G157">
        <v>592222</v>
      </c>
    </row>
    <row r="158" spans="1:7" x14ac:dyDescent="0.25">
      <c r="A158" t="s">
        <v>552</v>
      </c>
      <c r="B158" t="s">
        <v>223</v>
      </c>
      <c r="C158" t="s">
        <v>27</v>
      </c>
      <c r="D158" t="s">
        <v>28</v>
      </c>
      <c r="E158" t="s">
        <v>3542</v>
      </c>
      <c r="F158">
        <v>272444</v>
      </c>
      <c r="G158">
        <v>266083</v>
      </c>
    </row>
    <row r="159" spans="1:7" x14ac:dyDescent="0.25">
      <c r="A159" t="s">
        <v>555</v>
      </c>
      <c r="B159" t="s">
        <v>223</v>
      </c>
      <c r="C159" t="s">
        <v>27</v>
      </c>
      <c r="D159" t="s">
        <v>28</v>
      </c>
      <c r="E159" t="s">
        <v>3543</v>
      </c>
      <c r="F159">
        <v>2124323</v>
      </c>
      <c r="G159">
        <v>2024042</v>
      </c>
    </row>
    <row r="160" spans="1:7" x14ac:dyDescent="0.25">
      <c r="A160" t="s">
        <v>558</v>
      </c>
      <c r="B160" t="s">
        <v>223</v>
      </c>
      <c r="C160" t="s">
        <v>27</v>
      </c>
      <c r="D160" t="s">
        <v>28</v>
      </c>
      <c r="E160" t="s">
        <v>3544</v>
      </c>
      <c r="F160">
        <v>717586</v>
      </c>
      <c r="G160">
        <v>667162</v>
      </c>
    </row>
    <row r="161" spans="1:7" x14ac:dyDescent="0.25">
      <c r="A161" t="s">
        <v>563</v>
      </c>
      <c r="B161" t="s">
        <v>223</v>
      </c>
      <c r="C161" t="s">
        <v>27</v>
      </c>
      <c r="D161" t="s">
        <v>28</v>
      </c>
      <c r="E161" t="s">
        <v>3545</v>
      </c>
      <c r="F161">
        <v>591889</v>
      </c>
      <c r="G161">
        <v>563792</v>
      </c>
    </row>
    <row r="162" spans="1:7" x14ac:dyDescent="0.25">
      <c r="A162" t="s">
        <v>566</v>
      </c>
      <c r="B162" t="s">
        <v>223</v>
      </c>
      <c r="C162" t="s">
        <v>47</v>
      </c>
      <c r="D162" t="s">
        <v>48</v>
      </c>
      <c r="E162" t="s">
        <v>3546</v>
      </c>
      <c r="F162">
        <v>807488</v>
      </c>
      <c r="G162">
        <v>802153</v>
      </c>
    </row>
    <row r="163" spans="1:7" x14ac:dyDescent="0.25">
      <c r="A163" t="s">
        <v>569</v>
      </c>
      <c r="B163" t="s">
        <v>223</v>
      </c>
      <c r="C163" t="s">
        <v>47</v>
      </c>
      <c r="D163" t="s">
        <v>48</v>
      </c>
      <c r="E163" t="s">
        <v>3547</v>
      </c>
      <c r="F163">
        <v>220140</v>
      </c>
      <c r="G163">
        <v>204672</v>
      </c>
    </row>
    <row r="164" spans="1:7" x14ac:dyDescent="0.25">
      <c r="A164" t="s">
        <v>572</v>
      </c>
      <c r="B164" t="s">
        <v>223</v>
      </c>
      <c r="C164" t="s">
        <v>27</v>
      </c>
      <c r="D164" t="s">
        <v>28</v>
      </c>
      <c r="E164" t="s">
        <v>3548</v>
      </c>
      <c r="F164">
        <v>723852</v>
      </c>
      <c r="G164">
        <v>727056</v>
      </c>
    </row>
    <row r="165" spans="1:7" x14ac:dyDescent="0.25">
      <c r="A165" t="s">
        <v>577</v>
      </c>
      <c r="B165" t="s">
        <v>223</v>
      </c>
      <c r="C165" t="s">
        <v>27</v>
      </c>
      <c r="D165" t="s">
        <v>28</v>
      </c>
      <c r="E165" t="s">
        <v>3549</v>
      </c>
      <c r="F165">
        <v>437105</v>
      </c>
      <c r="G165">
        <v>432752</v>
      </c>
    </row>
    <row r="166" spans="1:7" x14ac:dyDescent="0.25">
      <c r="A166" t="s">
        <v>578</v>
      </c>
      <c r="B166" t="s">
        <v>223</v>
      </c>
      <c r="C166" t="s">
        <v>47</v>
      </c>
      <c r="D166" t="s">
        <v>48</v>
      </c>
      <c r="E166" t="s">
        <v>3550</v>
      </c>
      <c r="F166">
        <v>287842</v>
      </c>
      <c r="G166">
        <v>274336</v>
      </c>
    </row>
    <row r="167" spans="1:7" x14ac:dyDescent="0.25">
      <c r="A167" t="s">
        <v>581</v>
      </c>
      <c r="B167" t="s">
        <v>223</v>
      </c>
      <c r="C167" t="s">
        <v>27</v>
      </c>
      <c r="D167" t="s">
        <v>28</v>
      </c>
      <c r="E167" t="s">
        <v>3551</v>
      </c>
      <c r="F167">
        <v>700166</v>
      </c>
      <c r="G167">
        <v>691896</v>
      </c>
    </row>
    <row r="168" spans="1:7" x14ac:dyDescent="0.25">
      <c r="A168" t="s">
        <v>584</v>
      </c>
      <c r="B168" t="s">
        <v>223</v>
      </c>
      <c r="C168" t="s">
        <v>47</v>
      </c>
      <c r="D168" t="s">
        <v>48</v>
      </c>
      <c r="E168" t="s">
        <v>3552</v>
      </c>
      <c r="F168">
        <v>1076348</v>
      </c>
      <c r="G168">
        <v>1097545</v>
      </c>
    </row>
    <row r="169" spans="1:7" x14ac:dyDescent="0.25">
      <c r="A169" t="s">
        <v>587</v>
      </c>
      <c r="B169" t="s">
        <v>223</v>
      </c>
      <c r="C169" t="s">
        <v>47</v>
      </c>
      <c r="D169" t="s">
        <v>48</v>
      </c>
      <c r="E169" t="s">
        <v>3553</v>
      </c>
      <c r="F169">
        <v>1077675</v>
      </c>
      <c r="G169">
        <v>1091573</v>
      </c>
    </row>
    <row r="170" spans="1:7" x14ac:dyDescent="0.25">
      <c r="A170" t="s">
        <v>589</v>
      </c>
      <c r="B170" t="s">
        <v>223</v>
      </c>
      <c r="C170" t="s">
        <v>27</v>
      </c>
      <c r="D170" t="s">
        <v>28</v>
      </c>
      <c r="E170" t="s">
        <v>3554</v>
      </c>
      <c r="F170">
        <v>3015388</v>
      </c>
      <c r="G170">
        <v>2978975</v>
      </c>
    </row>
    <row r="171" spans="1:7" x14ac:dyDescent="0.25">
      <c r="A171" t="s">
        <v>592</v>
      </c>
      <c r="B171" t="s">
        <v>223</v>
      </c>
      <c r="C171" t="s">
        <v>47</v>
      </c>
      <c r="D171" t="s">
        <v>48</v>
      </c>
      <c r="E171" t="s">
        <v>3555</v>
      </c>
      <c r="F171">
        <v>192092</v>
      </c>
      <c r="G171">
        <v>211277</v>
      </c>
    </row>
    <row r="172" spans="1:7" x14ac:dyDescent="0.25">
      <c r="A172" t="s">
        <v>596</v>
      </c>
      <c r="B172" t="s">
        <v>223</v>
      </c>
      <c r="C172" t="s">
        <v>47</v>
      </c>
      <c r="D172" t="s">
        <v>48</v>
      </c>
      <c r="E172" t="s">
        <v>3556</v>
      </c>
      <c r="F172">
        <v>675126</v>
      </c>
      <c r="G172">
        <v>634284</v>
      </c>
    </row>
    <row r="173" spans="1:7" x14ac:dyDescent="0.25">
      <c r="A173" t="s">
        <v>599</v>
      </c>
      <c r="B173" t="s">
        <v>223</v>
      </c>
      <c r="C173" t="s">
        <v>27</v>
      </c>
      <c r="D173" t="s">
        <v>28</v>
      </c>
      <c r="E173" t="s">
        <v>3557</v>
      </c>
      <c r="F173">
        <v>555028</v>
      </c>
      <c r="G173">
        <v>573747</v>
      </c>
    </row>
    <row r="174" spans="1:7" x14ac:dyDescent="0.25">
      <c r="A174" t="s">
        <v>602</v>
      </c>
      <c r="B174" t="s">
        <v>223</v>
      </c>
      <c r="C174" t="s">
        <v>27</v>
      </c>
      <c r="D174" t="s">
        <v>28</v>
      </c>
      <c r="E174" t="s">
        <v>3558</v>
      </c>
      <c r="F174">
        <v>4285920</v>
      </c>
      <c r="G174">
        <v>4266826</v>
      </c>
    </row>
    <row r="175" spans="1:7" x14ac:dyDescent="0.25">
      <c r="A175" t="s">
        <v>605</v>
      </c>
      <c r="B175" t="s">
        <v>223</v>
      </c>
      <c r="C175" t="s">
        <v>27</v>
      </c>
      <c r="D175" t="s">
        <v>28</v>
      </c>
      <c r="E175" t="s">
        <v>3559</v>
      </c>
      <c r="F175">
        <v>1964458</v>
      </c>
      <c r="G175">
        <v>1993797</v>
      </c>
    </row>
    <row r="176" spans="1:7" x14ac:dyDescent="0.25">
      <c r="A176" t="s">
        <v>608</v>
      </c>
      <c r="B176" t="s">
        <v>223</v>
      </c>
      <c r="C176" t="s">
        <v>27</v>
      </c>
      <c r="D176" t="s">
        <v>28</v>
      </c>
      <c r="E176" t="s">
        <v>3560</v>
      </c>
      <c r="F176">
        <v>3226732</v>
      </c>
      <c r="G176">
        <v>3149959</v>
      </c>
    </row>
    <row r="177" spans="1:7" x14ac:dyDescent="0.25">
      <c r="A177" t="s">
        <v>610</v>
      </c>
      <c r="B177" t="s">
        <v>223</v>
      </c>
      <c r="C177" t="s">
        <v>47</v>
      </c>
      <c r="D177" t="s">
        <v>48</v>
      </c>
      <c r="E177" t="s">
        <v>3561</v>
      </c>
      <c r="F177">
        <v>341371</v>
      </c>
      <c r="G177">
        <v>324595</v>
      </c>
    </row>
    <row r="178" spans="1:7" x14ac:dyDescent="0.25">
      <c r="A178" t="s">
        <v>613</v>
      </c>
      <c r="B178" t="s">
        <v>223</v>
      </c>
      <c r="C178" t="s">
        <v>27</v>
      </c>
      <c r="D178" t="s">
        <v>28</v>
      </c>
      <c r="E178" t="s">
        <v>3562</v>
      </c>
      <c r="F178">
        <v>11327381</v>
      </c>
      <c r="G178">
        <v>10970919</v>
      </c>
    </row>
    <row r="179" spans="1:7" x14ac:dyDescent="0.25">
      <c r="A179" t="s">
        <v>616</v>
      </c>
      <c r="B179" t="s">
        <v>223</v>
      </c>
      <c r="C179" t="s">
        <v>27</v>
      </c>
      <c r="D179" t="s">
        <v>28</v>
      </c>
      <c r="E179" t="s">
        <v>3563</v>
      </c>
      <c r="F179">
        <v>17155981</v>
      </c>
      <c r="G179">
        <v>16623262</v>
      </c>
    </row>
    <row r="180" spans="1:7" x14ac:dyDescent="0.25">
      <c r="A180" t="s">
        <v>620</v>
      </c>
      <c r="B180" t="s">
        <v>223</v>
      </c>
      <c r="C180" t="s">
        <v>27</v>
      </c>
      <c r="D180" t="s">
        <v>28</v>
      </c>
      <c r="E180" t="s">
        <v>3564</v>
      </c>
      <c r="F180">
        <v>8259160</v>
      </c>
      <c r="G180">
        <v>8136185</v>
      </c>
    </row>
    <row r="181" spans="1:7" x14ac:dyDescent="0.25">
      <c r="A181" t="s">
        <v>623</v>
      </c>
      <c r="B181" t="s">
        <v>223</v>
      </c>
      <c r="C181" t="s">
        <v>27</v>
      </c>
      <c r="D181" t="s">
        <v>28</v>
      </c>
      <c r="E181" t="s">
        <v>3565</v>
      </c>
      <c r="F181">
        <v>649471</v>
      </c>
      <c r="G181">
        <v>691044</v>
      </c>
    </row>
    <row r="182" spans="1:7" x14ac:dyDescent="0.25">
      <c r="A182" t="s">
        <v>626</v>
      </c>
      <c r="B182" t="s">
        <v>223</v>
      </c>
      <c r="C182" t="s">
        <v>27</v>
      </c>
      <c r="D182" t="s">
        <v>28</v>
      </c>
      <c r="E182" t="s">
        <v>3566</v>
      </c>
      <c r="F182">
        <v>596407</v>
      </c>
      <c r="G182">
        <v>568229</v>
      </c>
    </row>
    <row r="183" spans="1:7" x14ac:dyDescent="0.25">
      <c r="A183" t="s">
        <v>629</v>
      </c>
      <c r="B183" t="s">
        <v>223</v>
      </c>
      <c r="C183" t="s">
        <v>27</v>
      </c>
      <c r="D183" t="s">
        <v>28</v>
      </c>
      <c r="E183" t="s">
        <v>3567</v>
      </c>
      <c r="F183">
        <v>682391</v>
      </c>
      <c r="G183">
        <v>683491</v>
      </c>
    </row>
    <row r="184" spans="1:7" x14ac:dyDescent="0.25">
      <c r="A184" t="s">
        <v>632</v>
      </c>
      <c r="B184" t="s">
        <v>223</v>
      </c>
      <c r="C184" t="s">
        <v>27</v>
      </c>
      <c r="D184" t="s">
        <v>28</v>
      </c>
      <c r="E184" t="s">
        <v>3568</v>
      </c>
      <c r="F184">
        <v>5682340</v>
      </c>
      <c r="G184">
        <v>5556367</v>
      </c>
    </row>
    <row r="185" spans="1:7" x14ac:dyDescent="0.25">
      <c r="A185" t="s">
        <v>635</v>
      </c>
      <c r="B185" t="s">
        <v>223</v>
      </c>
      <c r="C185" t="s">
        <v>27</v>
      </c>
      <c r="D185" t="s">
        <v>28</v>
      </c>
      <c r="E185" t="s">
        <v>3569</v>
      </c>
      <c r="F185">
        <v>787989</v>
      </c>
      <c r="G185">
        <v>788419</v>
      </c>
    </row>
    <row r="186" spans="1:7" x14ac:dyDescent="0.25">
      <c r="A186" t="s">
        <v>638</v>
      </c>
      <c r="B186" t="s">
        <v>223</v>
      </c>
      <c r="C186" t="s">
        <v>27</v>
      </c>
      <c r="D186" t="s">
        <v>28</v>
      </c>
      <c r="E186" t="s">
        <v>3570</v>
      </c>
      <c r="F186">
        <v>822597</v>
      </c>
      <c r="G186">
        <v>855570</v>
      </c>
    </row>
    <row r="187" spans="1:7" x14ac:dyDescent="0.25">
      <c r="A187" t="s">
        <v>641</v>
      </c>
      <c r="B187" t="s">
        <v>223</v>
      </c>
      <c r="C187" t="s">
        <v>47</v>
      </c>
      <c r="D187" t="s">
        <v>48</v>
      </c>
      <c r="E187" t="s">
        <v>3571</v>
      </c>
      <c r="F187">
        <v>1157956</v>
      </c>
      <c r="G187">
        <v>1137308</v>
      </c>
    </row>
    <row r="188" spans="1:7" x14ac:dyDescent="0.25">
      <c r="A188" t="s">
        <v>644</v>
      </c>
      <c r="B188" t="s">
        <v>223</v>
      </c>
      <c r="C188" t="s">
        <v>27</v>
      </c>
      <c r="D188" t="s">
        <v>28</v>
      </c>
      <c r="E188" t="s">
        <v>3572</v>
      </c>
      <c r="F188">
        <v>506178</v>
      </c>
      <c r="G188">
        <v>506065</v>
      </c>
    </row>
    <row r="189" spans="1:7" x14ac:dyDescent="0.25">
      <c r="A189" t="s">
        <v>649</v>
      </c>
      <c r="B189" t="s">
        <v>223</v>
      </c>
      <c r="C189" t="s">
        <v>27</v>
      </c>
      <c r="D189" t="s">
        <v>28</v>
      </c>
      <c r="E189" t="s">
        <v>3573</v>
      </c>
      <c r="F189">
        <v>1339618</v>
      </c>
      <c r="G189">
        <v>1275451</v>
      </c>
    </row>
    <row r="190" spans="1:7" x14ac:dyDescent="0.25">
      <c r="A190" t="s">
        <v>652</v>
      </c>
      <c r="B190" t="s">
        <v>223</v>
      </c>
      <c r="C190" t="s">
        <v>27</v>
      </c>
      <c r="D190" t="s">
        <v>28</v>
      </c>
      <c r="E190" t="s">
        <v>3574</v>
      </c>
      <c r="F190">
        <v>1027619</v>
      </c>
      <c r="G190">
        <v>995560</v>
      </c>
    </row>
    <row r="191" spans="1:7" x14ac:dyDescent="0.25">
      <c r="A191" t="s">
        <v>655</v>
      </c>
      <c r="B191" t="s">
        <v>223</v>
      </c>
      <c r="C191" t="s">
        <v>27</v>
      </c>
      <c r="D191" t="s">
        <v>28</v>
      </c>
      <c r="E191" t="s">
        <v>3575</v>
      </c>
      <c r="F191">
        <v>1333924</v>
      </c>
      <c r="G191">
        <v>1312399</v>
      </c>
    </row>
    <row r="192" spans="1:7" x14ac:dyDescent="0.25">
      <c r="A192" t="s">
        <v>658</v>
      </c>
      <c r="B192" t="s">
        <v>223</v>
      </c>
      <c r="C192" t="s">
        <v>47</v>
      </c>
      <c r="D192" t="s">
        <v>48</v>
      </c>
      <c r="E192" t="s">
        <v>3576</v>
      </c>
      <c r="F192">
        <v>253737</v>
      </c>
      <c r="G192">
        <v>279480</v>
      </c>
    </row>
    <row r="193" spans="1:7" x14ac:dyDescent="0.25">
      <c r="A193" t="s">
        <v>661</v>
      </c>
      <c r="B193" t="s">
        <v>223</v>
      </c>
      <c r="C193" t="s">
        <v>47</v>
      </c>
      <c r="D193" t="s">
        <v>48</v>
      </c>
      <c r="E193" t="s">
        <v>3577</v>
      </c>
      <c r="F193">
        <v>357425</v>
      </c>
      <c r="G193">
        <v>374456</v>
      </c>
    </row>
    <row r="194" spans="1:7" x14ac:dyDescent="0.25">
      <c r="A194" t="s">
        <v>664</v>
      </c>
      <c r="B194" t="s">
        <v>223</v>
      </c>
      <c r="C194" t="s">
        <v>47</v>
      </c>
      <c r="D194" t="s">
        <v>48</v>
      </c>
      <c r="E194" t="s">
        <v>3578</v>
      </c>
      <c r="F194">
        <v>583097</v>
      </c>
      <c r="G194">
        <v>571908</v>
      </c>
    </row>
    <row r="195" spans="1:7" x14ac:dyDescent="0.25">
      <c r="A195" t="s">
        <v>667</v>
      </c>
      <c r="B195" t="s">
        <v>223</v>
      </c>
      <c r="C195" t="s">
        <v>47</v>
      </c>
      <c r="D195" t="s">
        <v>48</v>
      </c>
      <c r="E195" t="s">
        <v>3579</v>
      </c>
      <c r="F195">
        <v>1596165</v>
      </c>
      <c r="G195">
        <v>1465181</v>
      </c>
    </row>
    <row r="196" spans="1:7" x14ac:dyDescent="0.25">
      <c r="A196" t="s">
        <v>670</v>
      </c>
      <c r="B196" t="s">
        <v>223</v>
      </c>
      <c r="C196" t="s">
        <v>27</v>
      </c>
      <c r="D196" t="s">
        <v>28</v>
      </c>
      <c r="E196" t="s">
        <v>3580</v>
      </c>
      <c r="F196">
        <v>421298</v>
      </c>
      <c r="G196">
        <v>416962</v>
      </c>
    </row>
    <row r="197" spans="1:7" x14ac:dyDescent="0.25">
      <c r="A197" t="s">
        <v>673</v>
      </c>
      <c r="B197" t="s">
        <v>223</v>
      </c>
      <c r="C197" t="s">
        <v>27</v>
      </c>
      <c r="D197" t="s">
        <v>28</v>
      </c>
      <c r="E197" t="s">
        <v>3581</v>
      </c>
      <c r="F197">
        <v>3274588</v>
      </c>
      <c r="G197">
        <v>3310255</v>
      </c>
    </row>
    <row r="198" spans="1:7" x14ac:dyDescent="0.25">
      <c r="A198" t="s">
        <v>676</v>
      </c>
      <c r="B198" t="s">
        <v>223</v>
      </c>
      <c r="C198" t="s">
        <v>27</v>
      </c>
      <c r="D198" t="s">
        <v>28</v>
      </c>
      <c r="E198" t="s">
        <v>3582</v>
      </c>
      <c r="F198">
        <v>1063453</v>
      </c>
      <c r="G198">
        <v>1016742</v>
      </c>
    </row>
    <row r="199" spans="1:7" x14ac:dyDescent="0.25">
      <c r="A199" t="s">
        <v>3309</v>
      </c>
      <c r="B199" t="s">
        <v>223</v>
      </c>
      <c r="C199" t="s">
        <v>27</v>
      </c>
      <c r="D199" t="s">
        <v>28</v>
      </c>
      <c r="E199" t="s">
        <v>3583</v>
      </c>
      <c r="F199">
        <v>517195</v>
      </c>
      <c r="G199">
        <v>543697</v>
      </c>
    </row>
    <row r="200" spans="1:7" x14ac:dyDescent="0.25">
      <c r="A200" t="s">
        <v>680</v>
      </c>
      <c r="B200" t="s">
        <v>223</v>
      </c>
      <c r="C200" t="s">
        <v>27</v>
      </c>
      <c r="D200" t="s">
        <v>28</v>
      </c>
      <c r="E200" t="s">
        <v>3584</v>
      </c>
      <c r="F200">
        <v>563128</v>
      </c>
      <c r="G200">
        <v>556906</v>
      </c>
    </row>
    <row r="201" spans="1:7" x14ac:dyDescent="0.25">
      <c r="A201" t="s">
        <v>683</v>
      </c>
      <c r="B201" t="s">
        <v>223</v>
      </c>
      <c r="C201" t="s">
        <v>27</v>
      </c>
      <c r="D201" t="s">
        <v>28</v>
      </c>
      <c r="E201" t="s">
        <v>3585</v>
      </c>
      <c r="F201">
        <v>814514</v>
      </c>
      <c r="G201">
        <v>853789</v>
      </c>
    </row>
    <row r="202" spans="1:7" x14ac:dyDescent="0.25">
      <c r="A202" t="s">
        <v>686</v>
      </c>
      <c r="B202" t="s">
        <v>223</v>
      </c>
      <c r="C202" t="s">
        <v>47</v>
      </c>
      <c r="D202" t="s">
        <v>48</v>
      </c>
      <c r="E202" t="s">
        <v>3586</v>
      </c>
      <c r="F202">
        <v>653440</v>
      </c>
      <c r="G202">
        <v>616613</v>
      </c>
    </row>
    <row r="203" spans="1:7" x14ac:dyDescent="0.25">
      <c r="A203" t="s">
        <v>689</v>
      </c>
      <c r="B203" t="s">
        <v>223</v>
      </c>
      <c r="C203" t="s">
        <v>47</v>
      </c>
      <c r="D203" t="s">
        <v>48</v>
      </c>
      <c r="E203" t="s">
        <v>3587</v>
      </c>
      <c r="F203">
        <v>540434</v>
      </c>
      <c r="G203">
        <v>541210</v>
      </c>
    </row>
    <row r="204" spans="1:7" x14ac:dyDescent="0.25">
      <c r="A204" t="s">
        <v>692</v>
      </c>
      <c r="B204" t="s">
        <v>223</v>
      </c>
      <c r="C204" t="s">
        <v>27</v>
      </c>
      <c r="D204" t="s">
        <v>28</v>
      </c>
      <c r="E204" t="s">
        <v>3588</v>
      </c>
      <c r="F204">
        <v>676859</v>
      </c>
      <c r="G204">
        <v>688201</v>
      </c>
    </row>
    <row r="205" spans="1:7" x14ac:dyDescent="0.25">
      <c r="A205" t="s">
        <v>695</v>
      </c>
      <c r="B205" t="s">
        <v>223</v>
      </c>
      <c r="C205" t="s">
        <v>47</v>
      </c>
      <c r="D205" t="s">
        <v>48</v>
      </c>
      <c r="E205" t="s">
        <v>3589</v>
      </c>
      <c r="F205">
        <v>448019</v>
      </c>
      <c r="G205">
        <v>451344</v>
      </c>
    </row>
    <row r="206" spans="1:7" x14ac:dyDescent="0.25">
      <c r="A206" t="s">
        <v>698</v>
      </c>
      <c r="B206" t="s">
        <v>223</v>
      </c>
      <c r="C206" t="s">
        <v>47</v>
      </c>
      <c r="D206" t="s">
        <v>48</v>
      </c>
      <c r="E206" t="s">
        <v>3590</v>
      </c>
      <c r="F206">
        <v>553126</v>
      </c>
      <c r="G206">
        <v>516804</v>
      </c>
    </row>
    <row r="207" spans="1:7" x14ac:dyDescent="0.25">
      <c r="A207" t="s">
        <v>701</v>
      </c>
      <c r="B207" t="s">
        <v>223</v>
      </c>
      <c r="C207" t="s">
        <v>47</v>
      </c>
      <c r="D207" t="s">
        <v>48</v>
      </c>
      <c r="E207" t="s">
        <v>3591</v>
      </c>
      <c r="F207">
        <v>413532</v>
      </c>
      <c r="G207">
        <v>411883</v>
      </c>
    </row>
    <row r="208" spans="1:7" x14ac:dyDescent="0.25">
      <c r="A208" t="s">
        <v>704</v>
      </c>
      <c r="B208" t="s">
        <v>223</v>
      </c>
      <c r="C208" t="s">
        <v>27</v>
      </c>
      <c r="D208" t="s">
        <v>28</v>
      </c>
      <c r="E208" t="s">
        <v>3592</v>
      </c>
      <c r="F208">
        <v>967040</v>
      </c>
      <c r="G208">
        <v>943349</v>
      </c>
    </row>
    <row r="209" spans="1:7" x14ac:dyDescent="0.25">
      <c r="A209" t="s">
        <v>707</v>
      </c>
      <c r="B209" t="s">
        <v>223</v>
      </c>
      <c r="C209" t="s">
        <v>27</v>
      </c>
      <c r="D209" t="s">
        <v>28</v>
      </c>
      <c r="E209" t="s">
        <v>3593</v>
      </c>
      <c r="F209">
        <v>738810</v>
      </c>
      <c r="G209">
        <v>738790</v>
      </c>
    </row>
    <row r="210" spans="1:7" x14ac:dyDescent="0.25">
      <c r="A210" t="s">
        <v>710</v>
      </c>
      <c r="B210" t="s">
        <v>223</v>
      </c>
      <c r="C210" t="s">
        <v>27</v>
      </c>
      <c r="D210" t="s">
        <v>28</v>
      </c>
      <c r="E210" t="s">
        <v>3594</v>
      </c>
      <c r="F210">
        <v>1033465</v>
      </c>
      <c r="G210">
        <v>1069498</v>
      </c>
    </row>
    <row r="211" spans="1:7" x14ac:dyDescent="0.25">
      <c r="A211" t="s">
        <v>713</v>
      </c>
      <c r="B211" t="s">
        <v>223</v>
      </c>
      <c r="C211" t="s">
        <v>27</v>
      </c>
      <c r="D211" t="s">
        <v>28</v>
      </c>
      <c r="E211" t="s">
        <v>3595</v>
      </c>
      <c r="F211">
        <v>1071981</v>
      </c>
      <c r="G211">
        <v>1072100</v>
      </c>
    </row>
    <row r="212" spans="1:7" x14ac:dyDescent="0.25">
      <c r="A212" t="s">
        <v>716</v>
      </c>
      <c r="B212" t="s">
        <v>223</v>
      </c>
      <c r="C212" t="s">
        <v>47</v>
      </c>
      <c r="D212" t="s">
        <v>48</v>
      </c>
      <c r="E212" t="s">
        <v>3596</v>
      </c>
      <c r="F212">
        <v>903527</v>
      </c>
      <c r="G212">
        <v>853635</v>
      </c>
    </row>
    <row r="213" spans="1:7" x14ac:dyDescent="0.25">
      <c r="A213" t="s">
        <v>719</v>
      </c>
      <c r="B213" t="s">
        <v>223</v>
      </c>
      <c r="C213" t="s">
        <v>27</v>
      </c>
      <c r="D213" t="s">
        <v>28</v>
      </c>
      <c r="E213" t="s">
        <v>3597</v>
      </c>
      <c r="F213">
        <v>246968</v>
      </c>
      <c r="G213">
        <v>232055</v>
      </c>
    </row>
    <row r="214" spans="1:7" x14ac:dyDescent="0.25">
      <c r="A214" t="s">
        <v>722</v>
      </c>
      <c r="B214" t="s">
        <v>223</v>
      </c>
      <c r="C214" t="s">
        <v>27</v>
      </c>
      <c r="D214" t="s">
        <v>28</v>
      </c>
      <c r="E214" t="s">
        <v>3598</v>
      </c>
      <c r="F214">
        <v>725251</v>
      </c>
      <c r="G214">
        <v>748627</v>
      </c>
    </row>
    <row r="215" spans="1:7" x14ac:dyDescent="0.25">
      <c r="A215" t="s">
        <v>725</v>
      </c>
      <c r="B215" t="s">
        <v>223</v>
      </c>
      <c r="C215" t="s">
        <v>47</v>
      </c>
      <c r="D215" t="s">
        <v>48</v>
      </c>
      <c r="E215" t="s">
        <v>3599</v>
      </c>
      <c r="F215">
        <v>822867</v>
      </c>
      <c r="G215">
        <v>789047</v>
      </c>
    </row>
    <row r="216" spans="1:7" x14ac:dyDescent="0.25">
      <c r="A216" t="s">
        <v>728</v>
      </c>
      <c r="B216" t="s">
        <v>223</v>
      </c>
      <c r="C216" t="s">
        <v>47</v>
      </c>
      <c r="D216" t="s">
        <v>48</v>
      </c>
      <c r="E216" t="s">
        <v>3600</v>
      </c>
      <c r="F216">
        <v>929260</v>
      </c>
      <c r="G216">
        <v>934943</v>
      </c>
    </row>
    <row r="217" spans="1:7" x14ac:dyDescent="0.25">
      <c r="A217" t="s">
        <v>731</v>
      </c>
      <c r="B217" t="s">
        <v>223</v>
      </c>
      <c r="C217" t="s">
        <v>47</v>
      </c>
      <c r="D217" t="s">
        <v>48</v>
      </c>
      <c r="E217" t="s">
        <v>3601</v>
      </c>
      <c r="F217">
        <v>687321</v>
      </c>
      <c r="G217">
        <v>700346</v>
      </c>
    </row>
    <row r="218" spans="1:7" x14ac:dyDescent="0.25">
      <c r="A218" t="s">
        <v>734</v>
      </c>
      <c r="B218" t="s">
        <v>223</v>
      </c>
      <c r="C218" t="s">
        <v>27</v>
      </c>
      <c r="D218" t="s">
        <v>28</v>
      </c>
      <c r="E218" t="s">
        <v>3602</v>
      </c>
      <c r="F218">
        <v>464500</v>
      </c>
      <c r="G218">
        <v>445962</v>
      </c>
    </row>
    <row r="219" spans="1:7" x14ac:dyDescent="0.25">
      <c r="A219" t="s">
        <v>737</v>
      </c>
      <c r="B219" t="s">
        <v>223</v>
      </c>
      <c r="C219" t="s">
        <v>47</v>
      </c>
      <c r="D219" t="s">
        <v>48</v>
      </c>
      <c r="E219" t="s">
        <v>3603</v>
      </c>
      <c r="F219">
        <v>212515</v>
      </c>
      <c r="G219">
        <v>197518</v>
      </c>
    </row>
    <row r="220" spans="1:7" x14ac:dyDescent="0.25">
      <c r="A220" t="s">
        <v>740</v>
      </c>
      <c r="B220" t="s">
        <v>223</v>
      </c>
      <c r="C220" t="s">
        <v>27</v>
      </c>
      <c r="D220" t="s">
        <v>28</v>
      </c>
      <c r="E220" t="s">
        <v>3604</v>
      </c>
      <c r="F220">
        <v>543592</v>
      </c>
      <c r="G220">
        <v>547899</v>
      </c>
    </row>
    <row r="221" spans="1:7" x14ac:dyDescent="0.25">
      <c r="A221" t="s">
        <v>744</v>
      </c>
      <c r="B221" t="s">
        <v>223</v>
      </c>
      <c r="C221" t="s">
        <v>99</v>
      </c>
      <c r="D221" t="s">
        <v>100</v>
      </c>
      <c r="E221" t="s">
        <v>3605</v>
      </c>
      <c r="F221">
        <v>1582591</v>
      </c>
      <c r="G221">
        <v>1584048</v>
      </c>
    </row>
    <row r="222" spans="1:7" x14ac:dyDescent="0.25">
      <c r="A222" t="s">
        <v>746</v>
      </c>
      <c r="B222" t="s">
        <v>223</v>
      </c>
      <c r="C222" t="s">
        <v>99</v>
      </c>
      <c r="D222" t="s">
        <v>100</v>
      </c>
      <c r="E222" t="s">
        <v>3606</v>
      </c>
      <c r="F222">
        <v>2912880</v>
      </c>
      <c r="G222">
        <v>2974549</v>
      </c>
    </row>
    <row r="223" spans="1:7" x14ac:dyDescent="0.25">
      <c r="A223" t="s">
        <v>747</v>
      </c>
      <c r="B223" t="s">
        <v>223</v>
      </c>
      <c r="C223" t="s">
        <v>99</v>
      </c>
      <c r="D223" t="s">
        <v>100</v>
      </c>
      <c r="E223" t="s">
        <v>3607</v>
      </c>
      <c r="F223">
        <v>3251515</v>
      </c>
      <c r="G223">
        <v>3172999</v>
      </c>
    </row>
    <row r="224" spans="1:7" x14ac:dyDescent="0.25">
      <c r="A224" t="s">
        <v>748</v>
      </c>
      <c r="B224" t="s">
        <v>223</v>
      </c>
      <c r="C224" t="s">
        <v>99</v>
      </c>
      <c r="D224" t="s">
        <v>100</v>
      </c>
      <c r="E224" t="s">
        <v>3608</v>
      </c>
      <c r="F224">
        <v>4769103</v>
      </c>
      <c r="G224">
        <v>4651328</v>
      </c>
    </row>
    <row r="225" spans="1:7" x14ac:dyDescent="0.25">
      <c r="A225" t="s">
        <v>750</v>
      </c>
      <c r="B225" t="s">
        <v>223</v>
      </c>
      <c r="C225" t="s">
        <v>99</v>
      </c>
      <c r="D225" t="s">
        <v>100</v>
      </c>
      <c r="E225" t="s">
        <v>3609</v>
      </c>
      <c r="F225">
        <v>21747244</v>
      </c>
      <c r="G225">
        <v>21069960</v>
      </c>
    </row>
    <row r="226" spans="1:7" x14ac:dyDescent="0.25">
      <c r="A226" t="s">
        <v>752</v>
      </c>
      <c r="B226" t="s">
        <v>223</v>
      </c>
      <c r="C226" t="s">
        <v>99</v>
      </c>
      <c r="D226" t="s">
        <v>100</v>
      </c>
      <c r="E226" t="s">
        <v>3610</v>
      </c>
      <c r="F226">
        <v>1290667</v>
      </c>
      <c r="G226">
        <v>1282731</v>
      </c>
    </row>
    <row r="227" spans="1:7" x14ac:dyDescent="0.25">
      <c r="A227" t="s">
        <v>3310</v>
      </c>
      <c r="B227" t="s">
        <v>223</v>
      </c>
      <c r="C227" t="s">
        <v>99</v>
      </c>
      <c r="D227" t="s">
        <v>100</v>
      </c>
      <c r="E227" t="s">
        <v>3611</v>
      </c>
      <c r="F227">
        <v>856820</v>
      </c>
      <c r="G227">
        <v>864472</v>
      </c>
    </row>
    <row r="228" spans="1:7" x14ac:dyDescent="0.25">
      <c r="A228" t="s">
        <v>755</v>
      </c>
      <c r="B228" t="s">
        <v>223</v>
      </c>
      <c r="C228" t="s">
        <v>99</v>
      </c>
      <c r="D228" t="s">
        <v>100</v>
      </c>
      <c r="E228" t="s">
        <v>3612</v>
      </c>
      <c r="F228">
        <v>3069555</v>
      </c>
      <c r="G228">
        <v>3040698</v>
      </c>
    </row>
    <row r="229" spans="1:7" x14ac:dyDescent="0.25">
      <c r="A229" t="s">
        <v>757</v>
      </c>
      <c r="B229" t="s">
        <v>223</v>
      </c>
      <c r="C229" t="s">
        <v>99</v>
      </c>
      <c r="D229" t="s">
        <v>100</v>
      </c>
      <c r="E229" t="s">
        <v>3613</v>
      </c>
      <c r="F229">
        <v>7180090</v>
      </c>
      <c r="G229">
        <v>7050933</v>
      </c>
    </row>
    <row r="230" spans="1:7" x14ac:dyDescent="0.25">
      <c r="A230" t="s">
        <v>759</v>
      </c>
      <c r="B230" t="s">
        <v>223</v>
      </c>
      <c r="C230" t="s">
        <v>99</v>
      </c>
      <c r="D230" t="s">
        <v>100</v>
      </c>
      <c r="E230" t="s">
        <v>3614</v>
      </c>
      <c r="F230">
        <v>4825869</v>
      </c>
      <c r="G230">
        <v>4812292</v>
      </c>
    </row>
    <row r="231" spans="1:7" x14ac:dyDescent="0.25">
      <c r="A231" t="s">
        <v>761</v>
      </c>
      <c r="B231" t="s">
        <v>223</v>
      </c>
      <c r="C231" t="s">
        <v>99</v>
      </c>
      <c r="D231" t="s">
        <v>100</v>
      </c>
      <c r="E231" t="s">
        <v>3615</v>
      </c>
      <c r="F231">
        <v>6109679</v>
      </c>
      <c r="G231">
        <v>6042652</v>
      </c>
    </row>
    <row r="232" spans="1:7" x14ac:dyDescent="0.25">
      <c r="A232" t="s">
        <v>763</v>
      </c>
      <c r="B232" t="s">
        <v>223</v>
      </c>
      <c r="C232" t="s">
        <v>99</v>
      </c>
      <c r="D232" t="s">
        <v>100</v>
      </c>
      <c r="E232" t="s">
        <v>3616</v>
      </c>
      <c r="F232">
        <v>3513491</v>
      </c>
      <c r="G232">
        <v>3590054</v>
      </c>
    </row>
    <row r="233" spans="1:7" x14ac:dyDescent="0.25">
      <c r="A233" t="s">
        <v>764</v>
      </c>
      <c r="B233" t="s">
        <v>223</v>
      </c>
      <c r="C233" t="s">
        <v>99</v>
      </c>
      <c r="D233" t="s">
        <v>100</v>
      </c>
      <c r="E233" t="s">
        <v>3617</v>
      </c>
      <c r="F233">
        <v>2579454</v>
      </c>
      <c r="G233">
        <v>2420299</v>
      </c>
    </row>
    <row r="234" spans="1:7" x14ac:dyDescent="0.25">
      <c r="A234" t="s">
        <v>766</v>
      </c>
      <c r="B234" t="s">
        <v>223</v>
      </c>
      <c r="C234" t="s">
        <v>99</v>
      </c>
      <c r="D234" t="s">
        <v>100</v>
      </c>
      <c r="E234" t="s">
        <v>3618</v>
      </c>
      <c r="F234">
        <v>1667872</v>
      </c>
      <c r="G234">
        <v>1626555</v>
      </c>
    </row>
    <row r="235" spans="1:7" x14ac:dyDescent="0.25">
      <c r="A235" t="s">
        <v>770</v>
      </c>
      <c r="B235" t="s">
        <v>223</v>
      </c>
      <c r="C235" t="s">
        <v>99</v>
      </c>
      <c r="D235" t="s">
        <v>100</v>
      </c>
      <c r="E235" t="s">
        <v>3619</v>
      </c>
      <c r="F235">
        <v>2444448</v>
      </c>
      <c r="G235">
        <v>2392072</v>
      </c>
    </row>
    <row r="236" spans="1:7" x14ac:dyDescent="0.25">
      <c r="A236" t="s">
        <v>772</v>
      </c>
      <c r="B236" t="s">
        <v>223</v>
      </c>
      <c r="C236" t="s">
        <v>99</v>
      </c>
      <c r="D236" t="s">
        <v>100</v>
      </c>
      <c r="E236" t="s">
        <v>3620</v>
      </c>
      <c r="F236">
        <v>1560771</v>
      </c>
      <c r="G236">
        <v>1510635</v>
      </c>
    </row>
    <row r="237" spans="1:7" x14ac:dyDescent="0.25">
      <c r="A237" t="s">
        <v>774</v>
      </c>
      <c r="B237" t="s">
        <v>223</v>
      </c>
      <c r="C237" t="s">
        <v>99</v>
      </c>
      <c r="D237" t="s">
        <v>100</v>
      </c>
      <c r="E237" t="s">
        <v>3621</v>
      </c>
      <c r="F237">
        <v>1469642</v>
      </c>
      <c r="G237">
        <v>1454026</v>
      </c>
    </row>
    <row r="238" spans="1:7" x14ac:dyDescent="0.25">
      <c r="A238" t="s">
        <v>776</v>
      </c>
      <c r="B238" t="s">
        <v>223</v>
      </c>
      <c r="C238" t="s">
        <v>99</v>
      </c>
      <c r="D238" t="s">
        <v>100</v>
      </c>
      <c r="E238" t="s">
        <v>3622</v>
      </c>
      <c r="F238">
        <v>1672392</v>
      </c>
      <c r="G238">
        <v>1616179</v>
      </c>
    </row>
    <row r="239" spans="1:7" x14ac:dyDescent="0.25">
      <c r="A239" t="s">
        <v>777</v>
      </c>
      <c r="B239" t="s">
        <v>223</v>
      </c>
      <c r="C239" t="s">
        <v>99</v>
      </c>
      <c r="D239" t="s">
        <v>100</v>
      </c>
      <c r="E239" t="s">
        <v>3623</v>
      </c>
      <c r="F239">
        <v>2112059</v>
      </c>
      <c r="G239">
        <v>2137595</v>
      </c>
    </row>
    <row r="240" spans="1:7" x14ac:dyDescent="0.25">
      <c r="A240" t="s">
        <v>779</v>
      </c>
      <c r="B240" t="s">
        <v>223</v>
      </c>
      <c r="C240" t="s">
        <v>99</v>
      </c>
      <c r="D240" t="s">
        <v>100</v>
      </c>
      <c r="E240" t="s">
        <v>3624</v>
      </c>
      <c r="F240">
        <v>1514082</v>
      </c>
      <c r="G240">
        <v>1530780</v>
      </c>
    </row>
    <row r="241" spans="1:7" x14ac:dyDescent="0.25">
      <c r="A241" t="s">
        <v>781</v>
      </c>
      <c r="B241" t="s">
        <v>6</v>
      </c>
      <c r="C241" t="s">
        <v>19</v>
      </c>
      <c r="D241" t="s">
        <v>20</v>
      </c>
      <c r="E241" t="s">
        <v>3625</v>
      </c>
      <c r="F241">
        <v>8407804</v>
      </c>
      <c r="G241">
        <v>8303917</v>
      </c>
    </row>
    <row r="242" spans="1:7" x14ac:dyDescent="0.25">
      <c r="A242" t="s">
        <v>783</v>
      </c>
      <c r="B242" t="s">
        <v>6</v>
      </c>
      <c r="C242" t="s">
        <v>47</v>
      </c>
      <c r="D242" t="s">
        <v>48</v>
      </c>
      <c r="E242" t="s">
        <v>3626</v>
      </c>
      <c r="F242">
        <v>457928</v>
      </c>
      <c r="G242">
        <v>458038</v>
      </c>
    </row>
    <row r="243" spans="1:7" x14ac:dyDescent="0.25">
      <c r="A243" t="s">
        <v>787</v>
      </c>
      <c r="B243" t="s">
        <v>6</v>
      </c>
      <c r="C243" t="s">
        <v>27</v>
      </c>
      <c r="D243" t="s">
        <v>28</v>
      </c>
      <c r="E243" t="s">
        <v>3627</v>
      </c>
      <c r="F243">
        <v>2718700</v>
      </c>
      <c r="G243">
        <v>2709848</v>
      </c>
    </row>
    <row r="244" spans="1:7" x14ac:dyDescent="0.25">
      <c r="A244" t="s">
        <v>789</v>
      </c>
      <c r="B244" t="s">
        <v>6</v>
      </c>
      <c r="C244" t="s">
        <v>27</v>
      </c>
      <c r="D244" t="s">
        <v>28</v>
      </c>
      <c r="E244" t="s">
        <v>3628</v>
      </c>
      <c r="F244">
        <v>754180</v>
      </c>
      <c r="G244">
        <v>720327</v>
      </c>
    </row>
    <row r="245" spans="1:7" x14ac:dyDescent="0.25">
      <c r="A245" t="s">
        <v>792</v>
      </c>
      <c r="B245" t="s">
        <v>6</v>
      </c>
      <c r="C245" t="s">
        <v>27</v>
      </c>
      <c r="D245" t="s">
        <v>28</v>
      </c>
      <c r="E245" t="s">
        <v>3629</v>
      </c>
      <c r="F245">
        <v>203934</v>
      </c>
      <c r="G245">
        <v>201390</v>
      </c>
    </row>
    <row r="246" spans="1:7" x14ac:dyDescent="0.25">
      <c r="A246" t="s">
        <v>795</v>
      </c>
      <c r="B246" t="s">
        <v>6</v>
      </c>
      <c r="C246" t="s">
        <v>47</v>
      </c>
      <c r="D246" t="s">
        <v>48</v>
      </c>
      <c r="E246" t="s">
        <v>3630</v>
      </c>
      <c r="F246">
        <v>306907</v>
      </c>
      <c r="G246">
        <v>311710</v>
      </c>
    </row>
    <row r="247" spans="1:7" x14ac:dyDescent="0.25">
      <c r="A247" t="s">
        <v>798</v>
      </c>
      <c r="B247" t="s">
        <v>6</v>
      </c>
      <c r="C247" t="s">
        <v>27</v>
      </c>
      <c r="D247" t="s">
        <v>28</v>
      </c>
      <c r="E247" t="s">
        <v>3631</v>
      </c>
      <c r="F247">
        <v>2499838</v>
      </c>
      <c r="G247">
        <v>2558297</v>
      </c>
    </row>
    <row r="248" spans="1:7" x14ac:dyDescent="0.25">
      <c r="A248" t="s">
        <v>800</v>
      </c>
      <c r="B248" t="s">
        <v>6</v>
      </c>
      <c r="C248" t="s">
        <v>27</v>
      </c>
      <c r="D248" t="s">
        <v>28</v>
      </c>
      <c r="E248" t="s">
        <v>3632</v>
      </c>
      <c r="F248">
        <v>7170263</v>
      </c>
      <c r="G248">
        <v>6859877</v>
      </c>
    </row>
    <row r="249" spans="1:7" x14ac:dyDescent="0.25">
      <c r="A249" t="s">
        <v>803</v>
      </c>
      <c r="B249" t="s">
        <v>6</v>
      </c>
      <c r="C249" t="s">
        <v>27</v>
      </c>
      <c r="D249" t="s">
        <v>28</v>
      </c>
      <c r="E249" t="s">
        <v>3633</v>
      </c>
      <c r="F249">
        <v>995649</v>
      </c>
      <c r="G249">
        <v>923401</v>
      </c>
    </row>
    <row r="250" spans="1:7" x14ac:dyDescent="0.25">
      <c r="A250" t="s">
        <v>807</v>
      </c>
      <c r="B250" t="s">
        <v>6</v>
      </c>
      <c r="C250" t="s">
        <v>27</v>
      </c>
      <c r="D250" t="s">
        <v>28</v>
      </c>
      <c r="E250" t="s">
        <v>3634</v>
      </c>
      <c r="F250">
        <v>384441</v>
      </c>
      <c r="G250">
        <v>376090</v>
      </c>
    </row>
    <row r="251" spans="1:7" x14ac:dyDescent="0.25">
      <c r="A251" t="s">
        <v>811</v>
      </c>
      <c r="B251" t="s">
        <v>6</v>
      </c>
      <c r="C251" t="s">
        <v>27</v>
      </c>
      <c r="D251" t="s">
        <v>28</v>
      </c>
      <c r="E251" t="s">
        <v>3635</v>
      </c>
      <c r="F251">
        <v>871110</v>
      </c>
      <c r="G251">
        <v>847807</v>
      </c>
    </row>
    <row r="252" spans="1:7" x14ac:dyDescent="0.25">
      <c r="A252" t="s">
        <v>427</v>
      </c>
      <c r="B252" t="s">
        <v>6</v>
      </c>
      <c r="C252" t="s">
        <v>47</v>
      </c>
      <c r="D252" t="s">
        <v>48</v>
      </c>
      <c r="E252" t="s">
        <v>3636</v>
      </c>
      <c r="F252">
        <v>923522</v>
      </c>
      <c r="G252">
        <v>875204</v>
      </c>
    </row>
    <row r="253" spans="1:7" x14ac:dyDescent="0.25">
      <c r="A253" t="s">
        <v>816</v>
      </c>
      <c r="B253" t="s">
        <v>6</v>
      </c>
      <c r="C253" t="s">
        <v>47</v>
      </c>
      <c r="D253" t="s">
        <v>48</v>
      </c>
      <c r="E253" t="s">
        <v>3637</v>
      </c>
      <c r="F253">
        <v>568555</v>
      </c>
      <c r="G253">
        <v>579696</v>
      </c>
    </row>
    <row r="254" spans="1:7" x14ac:dyDescent="0.25">
      <c r="A254" t="s">
        <v>819</v>
      </c>
      <c r="B254" t="s">
        <v>6</v>
      </c>
      <c r="C254" t="s">
        <v>27</v>
      </c>
      <c r="D254" t="s">
        <v>28</v>
      </c>
      <c r="E254" t="s">
        <v>3638</v>
      </c>
      <c r="F254">
        <v>291967</v>
      </c>
      <c r="G254">
        <v>301440</v>
      </c>
    </row>
    <row r="255" spans="1:7" x14ac:dyDescent="0.25">
      <c r="A255" t="s">
        <v>822</v>
      </c>
      <c r="B255" t="s">
        <v>6</v>
      </c>
      <c r="C255" t="s">
        <v>27</v>
      </c>
      <c r="D255" t="s">
        <v>28</v>
      </c>
      <c r="E255" t="s">
        <v>3639</v>
      </c>
      <c r="F255">
        <v>1331590</v>
      </c>
      <c r="G255">
        <v>1340137</v>
      </c>
    </row>
    <row r="256" spans="1:7" x14ac:dyDescent="0.25">
      <c r="A256" t="s">
        <v>825</v>
      </c>
      <c r="B256" t="s">
        <v>6</v>
      </c>
      <c r="C256" t="s">
        <v>47</v>
      </c>
      <c r="D256" t="s">
        <v>48</v>
      </c>
      <c r="E256" t="s">
        <v>3640</v>
      </c>
      <c r="F256">
        <v>677901</v>
      </c>
      <c r="G256">
        <v>606485</v>
      </c>
    </row>
    <row r="257" spans="1:7" x14ac:dyDescent="0.25">
      <c r="A257" t="s">
        <v>728</v>
      </c>
      <c r="B257" t="s">
        <v>6</v>
      </c>
      <c r="C257" t="s">
        <v>47</v>
      </c>
      <c r="D257" t="s">
        <v>48</v>
      </c>
      <c r="E257" t="s">
        <v>3641</v>
      </c>
      <c r="F257">
        <v>591925</v>
      </c>
      <c r="G257">
        <v>613588</v>
      </c>
    </row>
    <row r="258" spans="1:7" x14ac:dyDescent="0.25">
      <c r="A258" t="s">
        <v>829</v>
      </c>
      <c r="B258" t="s">
        <v>6</v>
      </c>
      <c r="C258" t="s">
        <v>99</v>
      </c>
      <c r="D258" t="s">
        <v>100</v>
      </c>
      <c r="E258" t="s">
        <v>3642</v>
      </c>
      <c r="F258">
        <v>1631744</v>
      </c>
      <c r="G258">
        <v>1614570</v>
      </c>
    </row>
    <row r="259" spans="1:7" x14ac:dyDescent="0.25">
      <c r="A259" t="s">
        <v>830</v>
      </c>
      <c r="B259" t="s">
        <v>6</v>
      </c>
      <c r="C259" t="s">
        <v>99</v>
      </c>
      <c r="D259" t="s">
        <v>100</v>
      </c>
      <c r="E259" t="s">
        <v>3643</v>
      </c>
      <c r="F259">
        <v>1096205</v>
      </c>
      <c r="G259">
        <v>1095779</v>
      </c>
    </row>
    <row r="260" spans="1:7" x14ac:dyDescent="0.25">
      <c r="A260" t="s">
        <v>832</v>
      </c>
      <c r="B260" t="s">
        <v>6</v>
      </c>
      <c r="C260" t="s">
        <v>99</v>
      </c>
      <c r="D260" t="s">
        <v>100</v>
      </c>
      <c r="E260" t="s">
        <v>3644</v>
      </c>
      <c r="F260">
        <v>797883</v>
      </c>
      <c r="G260">
        <v>852687</v>
      </c>
    </row>
    <row r="261" spans="1:7" x14ac:dyDescent="0.25">
      <c r="A261" t="s">
        <v>834</v>
      </c>
      <c r="B261" t="s">
        <v>6</v>
      </c>
      <c r="C261" t="s">
        <v>99</v>
      </c>
      <c r="D261" t="s">
        <v>100</v>
      </c>
      <c r="E261" t="s">
        <v>3645</v>
      </c>
      <c r="F261">
        <v>978912</v>
      </c>
      <c r="G261">
        <v>932175</v>
      </c>
    </row>
    <row r="262" spans="1:7" x14ac:dyDescent="0.25">
      <c r="A262" t="s">
        <v>98</v>
      </c>
      <c r="B262" t="s">
        <v>6</v>
      </c>
      <c r="C262" t="s">
        <v>99</v>
      </c>
      <c r="D262" t="s">
        <v>100</v>
      </c>
      <c r="E262" t="s">
        <v>3646</v>
      </c>
      <c r="F262">
        <v>975742</v>
      </c>
      <c r="G262">
        <v>974345</v>
      </c>
    </row>
    <row r="263" spans="1:7" x14ac:dyDescent="0.25">
      <c r="A263" t="s">
        <v>835</v>
      </c>
      <c r="B263" t="s">
        <v>836</v>
      </c>
      <c r="C263" t="s">
        <v>19</v>
      </c>
      <c r="D263" t="s">
        <v>20</v>
      </c>
      <c r="E263" t="s">
        <v>3647</v>
      </c>
      <c r="F263">
        <v>12017705</v>
      </c>
      <c r="G263">
        <v>11969428</v>
      </c>
    </row>
    <row r="264" spans="1:7" x14ac:dyDescent="0.25">
      <c r="A264" t="s">
        <v>838</v>
      </c>
      <c r="B264" t="s">
        <v>836</v>
      </c>
      <c r="C264" t="s">
        <v>27</v>
      </c>
      <c r="D264" t="s">
        <v>28</v>
      </c>
      <c r="E264" t="s">
        <v>3648</v>
      </c>
      <c r="F264">
        <v>2969088</v>
      </c>
      <c r="G264">
        <v>2825695</v>
      </c>
    </row>
    <row r="265" spans="1:7" x14ac:dyDescent="0.25">
      <c r="A265" t="s">
        <v>842</v>
      </c>
      <c r="B265" t="s">
        <v>836</v>
      </c>
      <c r="C265" t="s">
        <v>47</v>
      </c>
      <c r="D265" t="s">
        <v>48</v>
      </c>
      <c r="E265" t="s">
        <v>3649</v>
      </c>
      <c r="F265">
        <v>536356</v>
      </c>
      <c r="G265">
        <v>546582</v>
      </c>
    </row>
    <row r="266" spans="1:7" x14ac:dyDescent="0.25">
      <c r="A266" t="s">
        <v>848</v>
      </c>
      <c r="B266" t="s">
        <v>836</v>
      </c>
      <c r="C266" t="s">
        <v>27</v>
      </c>
      <c r="D266" t="s">
        <v>28</v>
      </c>
      <c r="E266" t="s">
        <v>3650</v>
      </c>
      <c r="F266">
        <v>526230</v>
      </c>
      <c r="G266">
        <v>571288</v>
      </c>
    </row>
    <row r="267" spans="1:7" x14ac:dyDescent="0.25">
      <c r="A267" t="s">
        <v>852</v>
      </c>
      <c r="B267" t="s">
        <v>836</v>
      </c>
      <c r="C267" t="s">
        <v>27</v>
      </c>
      <c r="D267" t="s">
        <v>28</v>
      </c>
      <c r="E267" t="s">
        <v>3651</v>
      </c>
      <c r="F267">
        <v>558810</v>
      </c>
      <c r="G267">
        <v>547583</v>
      </c>
    </row>
    <row r="268" spans="1:7" x14ac:dyDescent="0.25">
      <c r="A268" t="s">
        <v>349</v>
      </c>
      <c r="B268" t="s">
        <v>836</v>
      </c>
      <c r="C268" t="s">
        <v>47</v>
      </c>
      <c r="D268" t="s">
        <v>48</v>
      </c>
      <c r="E268" t="s">
        <v>3652</v>
      </c>
      <c r="F268">
        <v>436986</v>
      </c>
      <c r="G268">
        <v>456805</v>
      </c>
    </row>
    <row r="269" spans="1:7" x14ac:dyDescent="0.25">
      <c r="A269" t="s">
        <v>855</v>
      </c>
      <c r="B269" t="s">
        <v>836</v>
      </c>
      <c r="C269" t="s">
        <v>47</v>
      </c>
      <c r="D269" t="s">
        <v>48</v>
      </c>
      <c r="E269" t="s">
        <v>3653</v>
      </c>
      <c r="F269">
        <v>756681</v>
      </c>
      <c r="G269">
        <v>735638</v>
      </c>
    </row>
    <row r="270" spans="1:7" x14ac:dyDescent="0.25">
      <c r="A270" t="s">
        <v>858</v>
      </c>
      <c r="B270" t="s">
        <v>836</v>
      </c>
      <c r="C270" t="s">
        <v>47</v>
      </c>
      <c r="D270" t="s">
        <v>48</v>
      </c>
      <c r="E270" t="s">
        <v>3654</v>
      </c>
      <c r="F270">
        <v>384711</v>
      </c>
      <c r="G270">
        <v>379412</v>
      </c>
    </row>
    <row r="271" spans="1:7" x14ac:dyDescent="0.25">
      <c r="A271" t="s">
        <v>863</v>
      </c>
      <c r="B271" t="s">
        <v>836</v>
      </c>
      <c r="C271" t="s">
        <v>27</v>
      </c>
      <c r="D271" t="s">
        <v>28</v>
      </c>
      <c r="E271" t="s">
        <v>3655</v>
      </c>
      <c r="F271">
        <v>3667730</v>
      </c>
      <c r="G271">
        <v>3466514</v>
      </c>
    </row>
    <row r="272" spans="1:7" x14ac:dyDescent="0.25">
      <c r="A272" t="s">
        <v>865</v>
      </c>
      <c r="B272" t="s">
        <v>836</v>
      </c>
      <c r="C272" t="s">
        <v>47</v>
      </c>
      <c r="D272" t="s">
        <v>48</v>
      </c>
      <c r="E272" t="s">
        <v>3656</v>
      </c>
      <c r="F272">
        <v>571965</v>
      </c>
      <c r="G272">
        <v>553806</v>
      </c>
    </row>
    <row r="273" spans="1:7" x14ac:dyDescent="0.25">
      <c r="A273" t="s">
        <v>866</v>
      </c>
      <c r="B273" t="s">
        <v>836</v>
      </c>
      <c r="C273" t="s">
        <v>47</v>
      </c>
      <c r="D273" t="s">
        <v>48</v>
      </c>
      <c r="E273" t="s">
        <v>3657</v>
      </c>
      <c r="F273">
        <v>829341</v>
      </c>
      <c r="G273">
        <v>814092</v>
      </c>
    </row>
    <row r="274" spans="1:7" x14ac:dyDescent="0.25">
      <c r="A274" t="s">
        <v>870</v>
      </c>
      <c r="B274" t="s">
        <v>836</v>
      </c>
      <c r="C274" t="s">
        <v>27</v>
      </c>
      <c r="D274" t="s">
        <v>28</v>
      </c>
      <c r="E274" t="s">
        <v>3658</v>
      </c>
      <c r="F274">
        <v>419044</v>
      </c>
      <c r="G274">
        <v>414480</v>
      </c>
    </row>
    <row r="275" spans="1:7" x14ac:dyDescent="0.25">
      <c r="A275" t="s">
        <v>874</v>
      </c>
      <c r="B275" t="s">
        <v>836</v>
      </c>
      <c r="C275" t="s">
        <v>27</v>
      </c>
      <c r="D275" t="s">
        <v>28</v>
      </c>
      <c r="E275" t="s">
        <v>3659</v>
      </c>
      <c r="F275">
        <v>441457</v>
      </c>
      <c r="G275">
        <v>426050</v>
      </c>
    </row>
    <row r="276" spans="1:7" x14ac:dyDescent="0.25">
      <c r="A276" t="s">
        <v>877</v>
      </c>
      <c r="B276" t="s">
        <v>836</v>
      </c>
      <c r="C276" t="s">
        <v>47</v>
      </c>
      <c r="D276" t="s">
        <v>48</v>
      </c>
      <c r="E276" t="s">
        <v>3660</v>
      </c>
      <c r="F276">
        <v>1598691</v>
      </c>
      <c r="G276">
        <v>1500971</v>
      </c>
    </row>
    <row r="277" spans="1:7" x14ac:dyDescent="0.25">
      <c r="A277" t="s">
        <v>881</v>
      </c>
      <c r="B277" t="s">
        <v>836</v>
      </c>
      <c r="C277" t="s">
        <v>27</v>
      </c>
      <c r="D277" t="s">
        <v>28</v>
      </c>
      <c r="E277" t="s">
        <v>3661</v>
      </c>
      <c r="F277">
        <v>3507455</v>
      </c>
      <c r="G277">
        <v>3493010</v>
      </c>
    </row>
    <row r="278" spans="1:7" x14ac:dyDescent="0.25">
      <c r="A278" t="s">
        <v>884</v>
      </c>
      <c r="B278" t="s">
        <v>836</v>
      </c>
      <c r="C278" t="s">
        <v>27</v>
      </c>
      <c r="D278" t="s">
        <v>28</v>
      </c>
      <c r="E278" t="s">
        <v>3662</v>
      </c>
      <c r="F278">
        <v>714846</v>
      </c>
      <c r="G278">
        <v>717976</v>
      </c>
    </row>
    <row r="279" spans="1:7" x14ac:dyDescent="0.25">
      <c r="A279" t="s">
        <v>502</v>
      </c>
      <c r="B279" t="s">
        <v>836</v>
      </c>
      <c r="C279" t="s">
        <v>27</v>
      </c>
      <c r="D279" t="s">
        <v>28</v>
      </c>
      <c r="E279" t="s">
        <v>3663</v>
      </c>
      <c r="F279">
        <v>903348</v>
      </c>
      <c r="G279">
        <v>889481</v>
      </c>
    </row>
    <row r="280" spans="1:7" x14ac:dyDescent="0.25">
      <c r="A280" t="s">
        <v>892</v>
      </c>
      <c r="B280" t="s">
        <v>836</v>
      </c>
      <c r="C280" t="s">
        <v>27</v>
      </c>
      <c r="D280" t="s">
        <v>28</v>
      </c>
      <c r="E280" t="s">
        <v>3664</v>
      </c>
      <c r="F280">
        <v>801926</v>
      </c>
      <c r="G280">
        <v>814102</v>
      </c>
    </row>
    <row r="281" spans="1:7" x14ac:dyDescent="0.25">
      <c r="A281" t="s">
        <v>896</v>
      </c>
      <c r="B281" t="s">
        <v>836</v>
      </c>
      <c r="C281" t="s">
        <v>27</v>
      </c>
      <c r="D281" t="s">
        <v>28</v>
      </c>
      <c r="E281" t="s">
        <v>3665</v>
      </c>
      <c r="F281">
        <v>933989</v>
      </c>
      <c r="G281">
        <v>897122</v>
      </c>
    </row>
    <row r="282" spans="1:7" x14ac:dyDescent="0.25">
      <c r="A282" t="s">
        <v>899</v>
      </c>
      <c r="B282" t="s">
        <v>836</v>
      </c>
      <c r="C282" t="s">
        <v>27</v>
      </c>
      <c r="D282" t="s">
        <v>28</v>
      </c>
      <c r="E282" t="s">
        <v>3666</v>
      </c>
      <c r="F282">
        <v>551127</v>
      </c>
      <c r="G282">
        <v>552365</v>
      </c>
    </row>
    <row r="283" spans="1:7" x14ac:dyDescent="0.25">
      <c r="A283" t="s">
        <v>902</v>
      </c>
      <c r="B283" t="s">
        <v>836</v>
      </c>
      <c r="C283" t="s">
        <v>47</v>
      </c>
      <c r="D283" t="s">
        <v>48</v>
      </c>
      <c r="E283" t="s">
        <v>3667</v>
      </c>
      <c r="F283">
        <v>1996547</v>
      </c>
      <c r="G283">
        <v>1913172</v>
      </c>
    </row>
    <row r="284" spans="1:7" x14ac:dyDescent="0.25">
      <c r="A284" t="s">
        <v>905</v>
      </c>
      <c r="B284" t="s">
        <v>836</v>
      </c>
      <c r="C284" t="s">
        <v>27</v>
      </c>
      <c r="D284" t="s">
        <v>28</v>
      </c>
      <c r="E284" t="s">
        <v>3668</v>
      </c>
      <c r="F284">
        <v>850974</v>
      </c>
      <c r="G284">
        <v>853740</v>
      </c>
    </row>
    <row r="285" spans="1:7" x14ac:dyDescent="0.25">
      <c r="A285" t="s">
        <v>906</v>
      </c>
      <c r="B285" t="s">
        <v>836</v>
      </c>
      <c r="C285" t="s">
        <v>47</v>
      </c>
      <c r="D285" t="s">
        <v>48</v>
      </c>
      <c r="E285" t="s">
        <v>3669</v>
      </c>
      <c r="F285">
        <v>621094</v>
      </c>
      <c r="G285">
        <v>619233</v>
      </c>
    </row>
    <row r="286" spans="1:7" x14ac:dyDescent="0.25">
      <c r="A286" t="s">
        <v>910</v>
      </c>
      <c r="B286" t="s">
        <v>911</v>
      </c>
      <c r="C286" t="s">
        <v>27</v>
      </c>
      <c r="D286" t="s">
        <v>28</v>
      </c>
      <c r="E286" t="s">
        <v>3670</v>
      </c>
      <c r="F286">
        <v>14344993</v>
      </c>
      <c r="G286">
        <v>13968596</v>
      </c>
    </row>
    <row r="287" spans="1:7" x14ac:dyDescent="0.25">
      <c r="A287" t="s">
        <v>915</v>
      </c>
      <c r="B287" t="s">
        <v>916</v>
      </c>
      <c r="C287" t="s">
        <v>19</v>
      </c>
      <c r="D287" t="s">
        <v>20</v>
      </c>
      <c r="E287" t="s">
        <v>3671</v>
      </c>
      <c r="F287">
        <v>2005029</v>
      </c>
      <c r="G287">
        <v>1934112</v>
      </c>
    </row>
    <row r="288" spans="1:7" x14ac:dyDescent="0.25">
      <c r="A288" t="s">
        <v>918</v>
      </c>
      <c r="B288" t="s">
        <v>916</v>
      </c>
      <c r="C288" t="s">
        <v>27</v>
      </c>
      <c r="D288" t="s">
        <v>28</v>
      </c>
      <c r="E288" t="s">
        <v>3672</v>
      </c>
      <c r="F288">
        <v>236261</v>
      </c>
      <c r="G288">
        <v>226316</v>
      </c>
    </row>
    <row r="289" spans="1:7" x14ac:dyDescent="0.25">
      <c r="A289" t="s">
        <v>922</v>
      </c>
      <c r="B289" t="s">
        <v>916</v>
      </c>
      <c r="C289" t="s">
        <v>27</v>
      </c>
      <c r="D289" t="s">
        <v>28</v>
      </c>
      <c r="E289" t="s">
        <v>3673</v>
      </c>
      <c r="F289">
        <v>2189229</v>
      </c>
      <c r="G289">
        <v>2148345</v>
      </c>
    </row>
    <row r="290" spans="1:7" x14ac:dyDescent="0.25">
      <c r="A290" t="s">
        <v>925</v>
      </c>
      <c r="B290" t="s">
        <v>916</v>
      </c>
      <c r="C290" t="s">
        <v>99</v>
      </c>
      <c r="D290" t="s">
        <v>100</v>
      </c>
      <c r="E290" t="s">
        <v>3674</v>
      </c>
      <c r="F290">
        <v>2209154</v>
      </c>
      <c r="G290">
        <v>2215682</v>
      </c>
    </row>
    <row r="291" spans="1:7" x14ac:dyDescent="0.25">
      <c r="A291" t="s">
        <v>927</v>
      </c>
      <c r="B291" t="s">
        <v>928</v>
      </c>
      <c r="C291" t="s">
        <v>19</v>
      </c>
      <c r="D291" t="s">
        <v>20</v>
      </c>
      <c r="E291" t="s">
        <v>3675</v>
      </c>
      <c r="F291">
        <v>24214007</v>
      </c>
      <c r="G291">
        <v>23211546</v>
      </c>
    </row>
    <row r="292" spans="1:7" x14ac:dyDescent="0.25">
      <c r="A292" t="s">
        <v>930</v>
      </c>
      <c r="B292" t="s">
        <v>928</v>
      </c>
      <c r="C292" t="s">
        <v>27</v>
      </c>
      <c r="D292" t="s">
        <v>28</v>
      </c>
      <c r="E292" t="s">
        <v>3676</v>
      </c>
      <c r="F292">
        <v>424501</v>
      </c>
      <c r="G292">
        <v>416549</v>
      </c>
    </row>
    <row r="293" spans="1:7" x14ac:dyDescent="0.25">
      <c r="A293" t="s">
        <v>933</v>
      </c>
      <c r="B293" t="s">
        <v>928</v>
      </c>
      <c r="C293" t="s">
        <v>27</v>
      </c>
      <c r="D293" t="s">
        <v>28</v>
      </c>
      <c r="E293" t="s">
        <v>3677</v>
      </c>
      <c r="F293">
        <v>462182</v>
      </c>
      <c r="G293">
        <v>477863</v>
      </c>
    </row>
    <row r="294" spans="1:7" x14ac:dyDescent="0.25">
      <c r="A294" t="s">
        <v>936</v>
      </c>
      <c r="B294" t="s">
        <v>928</v>
      </c>
      <c r="C294" t="s">
        <v>27</v>
      </c>
      <c r="D294" t="s">
        <v>28</v>
      </c>
      <c r="E294" t="s">
        <v>3678</v>
      </c>
      <c r="F294">
        <v>421006</v>
      </c>
      <c r="G294">
        <v>383336</v>
      </c>
    </row>
    <row r="295" spans="1:7" x14ac:dyDescent="0.25">
      <c r="A295" t="s">
        <v>939</v>
      </c>
      <c r="B295" t="s">
        <v>928</v>
      </c>
      <c r="C295" t="s">
        <v>27</v>
      </c>
      <c r="D295" t="s">
        <v>28</v>
      </c>
      <c r="E295" t="s">
        <v>3679</v>
      </c>
      <c r="F295">
        <v>781408</v>
      </c>
      <c r="G295">
        <v>859197</v>
      </c>
    </row>
    <row r="296" spans="1:7" x14ac:dyDescent="0.25">
      <c r="A296" t="s">
        <v>943</v>
      </c>
      <c r="B296" t="s">
        <v>928</v>
      </c>
      <c r="C296" t="s">
        <v>27</v>
      </c>
      <c r="D296" t="s">
        <v>28</v>
      </c>
      <c r="E296" t="s">
        <v>3680</v>
      </c>
      <c r="F296">
        <v>756486</v>
      </c>
      <c r="G296">
        <v>725799</v>
      </c>
    </row>
    <row r="297" spans="1:7" x14ac:dyDescent="0.25">
      <c r="A297" t="s">
        <v>947</v>
      </c>
      <c r="B297" t="s">
        <v>928</v>
      </c>
      <c r="C297" t="s">
        <v>47</v>
      </c>
      <c r="D297" t="s">
        <v>48</v>
      </c>
      <c r="E297" t="s">
        <v>3681</v>
      </c>
      <c r="F297">
        <v>217804</v>
      </c>
      <c r="G297">
        <v>181021</v>
      </c>
    </row>
    <row r="298" spans="1:7" x14ac:dyDescent="0.25">
      <c r="A298" t="s">
        <v>950</v>
      </c>
      <c r="B298" t="s">
        <v>928</v>
      </c>
      <c r="C298" t="s">
        <v>47</v>
      </c>
      <c r="D298" t="s">
        <v>48</v>
      </c>
      <c r="E298" t="s">
        <v>3682</v>
      </c>
      <c r="F298">
        <v>253123</v>
      </c>
      <c r="G298">
        <v>253177</v>
      </c>
    </row>
    <row r="299" spans="1:7" x14ac:dyDescent="0.25">
      <c r="A299" t="s">
        <v>954</v>
      </c>
      <c r="B299" t="s">
        <v>928</v>
      </c>
      <c r="C299" t="s">
        <v>47</v>
      </c>
      <c r="D299" t="s">
        <v>48</v>
      </c>
      <c r="E299" t="s">
        <v>3683</v>
      </c>
      <c r="F299">
        <v>618469</v>
      </c>
      <c r="G299">
        <v>612775</v>
      </c>
    </row>
    <row r="300" spans="1:7" x14ac:dyDescent="0.25">
      <c r="A300" t="s">
        <v>957</v>
      </c>
      <c r="B300" t="s">
        <v>928</v>
      </c>
      <c r="C300" t="s">
        <v>47</v>
      </c>
      <c r="D300" t="s">
        <v>48</v>
      </c>
      <c r="E300" t="s">
        <v>3684</v>
      </c>
      <c r="F300">
        <v>552107</v>
      </c>
      <c r="G300">
        <v>542359</v>
      </c>
    </row>
    <row r="301" spans="1:7" x14ac:dyDescent="0.25">
      <c r="A301" t="s">
        <v>959</v>
      </c>
      <c r="B301" t="s">
        <v>928</v>
      </c>
      <c r="C301" t="s">
        <v>27</v>
      </c>
      <c r="D301" t="s">
        <v>28</v>
      </c>
      <c r="E301" t="s">
        <v>3685</v>
      </c>
      <c r="F301">
        <v>554139</v>
      </c>
      <c r="G301">
        <v>560680</v>
      </c>
    </row>
    <row r="302" spans="1:7" x14ac:dyDescent="0.25">
      <c r="A302" t="s">
        <v>963</v>
      </c>
      <c r="B302" t="s">
        <v>928</v>
      </c>
      <c r="C302" t="s">
        <v>27</v>
      </c>
      <c r="D302" t="s">
        <v>28</v>
      </c>
      <c r="E302" t="s">
        <v>3686</v>
      </c>
      <c r="F302">
        <v>625688</v>
      </c>
      <c r="G302">
        <v>605300</v>
      </c>
    </row>
    <row r="303" spans="1:7" x14ac:dyDescent="0.25">
      <c r="A303" t="s">
        <v>965</v>
      </c>
      <c r="B303" t="s">
        <v>928</v>
      </c>
      <c r="C303" t="s">
        <v>27</v>
      </c>
      <c r="D303" t="s">
        <v>28</v>
      </c>
      <c r="E303" t="s">
        <v>3687</v>
      </c>
      <c r="F303">
        <v>413556</v>
      </c>
      <c r="G303">
        <v>404686</v>
      </c>
    </row>
    <row r="304" spans="1:7" x14ac:dyDescent="0.25">
      <c r="A304" t="s">
        <v>968</v>
      </c>
      <c r="B304" t="s">
        <v>928</v>
      </c>
      <c r="C304" t="s">
        <v>27</v>
      </c>
      <c r="D304" t="s">
        <v>28</v>
      </c>
      <c r="E304" t="s">
        <v>3688</v>
      </c>
      <c r="F304">
        <v>453929</v>
      </c>
      <c r="G304">
        <v>439792</v>
      </c>
    </row>
    <row r="305" spans="1:7" x14ac:dyDescent="0.25">
      <c r="A305" t="s">
        <v>970</v>
      </c>
      <c r="B305" t="s">
        <v>928</v>
      </c>
      <c r="C305" t="s">
        <v>27</v>
      </c>
      <c r="D305" t="s">
        <v>28</v>
      </c>
      <c r="E305" t="s">
        <v>3689</v>
      </c>
      <c r="F305">
        <v>1520691</v>
      </c>
      <c r="G305">
        <v>1453635</v>
      </c>
    </row>
    <row r="306" spans="1:7" x14ac:dyDescent="0.25">
      <c r="A306" t="s">
        <v>973</v>
      </c>
      <c r="B306" t="s">
        <v>928</v>
      </c>
      <c r="C306" t="s">
        <v>27</v>
      </c>
      <c r="D306" t="s">
        <v>28</v>
      </c>
      <c r="E306" t="s">
        <v>3690</v>
      </c>
      <c r="F306">
        <v>706509</v>
      </c>
      <c r="G306">
        <v>651261</v>
      </c>
    </row>
    <row r="307" spans="1:7" x14ac:dyDescent="0.25">
      <c r="A307" t="s">
        <v>976</v>
      </c>
      <c r="B307" t="s">
        <v>928</v>
      </c>
      <c r="C307" t="s">
        <v>47</v>
      </c>
      <c r="D307" t="s">
        <v>48</v>
      </c>
      <c r="E307" t="s">
        <v>3691</v>
      </c>
      <c r="F307">
        <v>501323</v>
      </c>
      <c r="G307">
        <v>502356</v>
      </c>
    </row>
    <row r="308" spans="1:7" x14ac:dyDescent="0.25">
      <c r="A308" t="s">
        <v>979</v>
      </c>
      <c r="B308" t="s">
        <v>928</v>
      </c>
      <c r="C308" t="s">
        <v>27</v>
      </c>
      <c r="D308" t="s">
        <v>28</v>
      </c>
      <c r="E308" t="s">
        <v>3692</v>
      </c>
      <c r="F308">
        <v>117639</v>
      </c>
      <c r="G308">
        <v>115320</v>
      </c>
    </row>
    <row r="309" spans="1:7" x14ac:dyDescent="0.25">
      <c r="A309" t="s">
        <v>983</v>
      </c>
      <c r="B309" t="s">
        <v>928</v>
      </c>
      <c r="C309" t="s">
        <v>27</v>
      </c>
      <c r="D309" t="s">
        <v>28</v>
      </c>
      <c r="E309" t="s">
        <v>3693</v>
      </c>
      <c r="F309">
        <v>1353663</v>
      </c>
      <c r="G309">
        <v>1303992</v>
      </c>
    </row>
    <row r="310" spans="1:7" x14ac:dyDescent="0.25">
      <c r="A310" t="s">
        <v>987</v>
      </c>
      <c r="B310" t="s">
        <v>928</v>
      </c>
      <c r="C310" t="s">
        <v>47</v>
      </c>
      <c r="D310" t="s">
        <v>48</v>
      </c>
      <c r="E310" t="s">
        <v>3694</v>
      </c>
      <c r="F310">
        <v>2116982</v>
      </c>
      <c r="G310">
        <v>2129366</v>
      </c>
    </row>
    <row r="311" spans="1:7" x14ac:dyDescent="0.25">
      <c r="A311" t="s">
        <v>990</v>
      </c>
      <c r="B311" t="s">
        <v>928</v>
      </c>
      <c r="C311" t="s">
        <v>47</v>
      </c>
      <c r="D311" t="s">
        <v>48</v>
      </c>
      <c r="E311" t="s">
        <v>3695</v>
      </c>
      <c r="F311">
        <v>1034316</v>
      </c>
      <c r="G311">
        <v>1027484</v>
      </c>
    </row>
    <row r="312" spans="1:7" x14ac:dyDescent="0.25">
      <c r="A312" t="s">
        <v>993</v>
      </c>
      <c r="B312" t="s">
        <v>928</v>
      </c>
      <c r="C312" t="s">
        <v>27</v>
      </c>
      <c r="D312" t="s">
        <v>28</v>
      </c>
      <c r="E312" t="s">
        <v>3696</v>
      </c>
      <c r="F312">
        <v>747787</v>
      </c>
      <c r="G312">
        <v>769506</v>
      </c>
    </row>
    <row r="313" spans="1:7" x14ac:dyDescent="0.25">
      <c r="A313" t="s">
        <v>3311</v>
      </c>
      <c r="B313" t="s">
        <v>928</v>
      </c>
      <c r="C313" t="s">
        <v>47</v>
      </c>
      <c r="D313" t="s">
        <v>48</v>
      </c>
      <c r="E313" t="s">
        <v>3697</v>
      </c>
      <c r="F313">
        <v>257521</v>
      </c>
      <c r="G313">
        <v>256881</v>
      </c>
    </row>
    <row r="314" spans="1:7" x14ac:dyDescent="0.25">
      <c r="A314" t="s">
        <v>998</v>
      </c>
      <c r="B314" t="s">
        <v>928</v>
      </c>
      <c r="C314" t="s">
        <v>27</v>
      </c>
      <c r="D314" t="s">
        <v>28</v>
      </c>
      <c r="E314" t="s">
        <v>3698</v>
      </c>
      <c r="F314">
        <v>491359</v>
      </c>
      <c r="G314">
        <v>513341</v>
      </c>
    </row>
    <row r="315" spans="1:7" x14ac:dyDescent="0.25">
      <c r="A315" t="s">
        <v>1002</v>
      </c>
      <c r="B315" t="s">
        <v>928</v>
      </c>
      <c r="C315" t="s">
        <v>27</v>
      </c>
      <c r="D315" t="s">
        <v>28</v>
      </c>
      <c r="E315" t="s">
        <v>3699</v>
      </c>
      <c r="F315">
        <v>719332</v>
      </c>
      <c r="G315">
        <v>765814</v>
      </c>
    </row>
    <row r="316" spans="1:7" x14ac:dyDescent="0.25">
      <c r="A316" t="s">
        <v>1007</v>
      </c>
      <c r="B316" t="s">
        <v>928</v>
      </c>
      <c r="C316" t="s">
        <v>27</v>
      </c>
      <c r="D316" t="s">
        <v>28</v>
      </c>
      <c r="E316" t="s">
        <v>3700</v>
      </c>
      <c r="F316">
        <v>448641</v>
      </c>
      <c r="G316">
        <v>439090</v>
      </c>
    </row>
    <row r="317" spans="1:7" x14ac:dyDescent="0.25">
      <c r="A317" t="s">
        <v>1010</v>
      </c>
      <c r="B317" t="s">
        <v>928</v>
      </c>
      <c r="C317" t="s">
        <v>47</v>
      </c>
      <c r="D317" t="s">
        <v>48</v>
      </c>
      <c r="E317" t="s">
        <v>3701</v>
      </c>
      <c r="F317">
        <v>724995</v>
      </c>
      <c r="G317">
        <v>744391</v>
      </c>
    </row>
    <row r="318" spans="1:7" x14ac:dyDescent="0.25">
      <c r="A318" t="s">
        <v>1012</v>
      </c>
      <c r="B318" t="s">
        <v>928</v>
      </c>
      <c r="C318" t="s">
        <v>27</v>
      </c>
      <c r="D318" t="s">
        <v>28</v>
      </c>
      <c r="E318" t="s">
        <v>3702</v>
      </c>
      <c r="F318">
        <v>84371</v>
      </c>
      <c r="G318">
        <v>73852</v>
      </c>
    </row>
    <row r="319" spans="1:7" x14ac:dyDescent="0.25">
      <c r="A319" t="s">
        <v>1017</v>
      </c>
      <c r="B319" t="s">
        <v>928</v>
      </c>
      <c r="C319" t="s">
        <v>47</v>
      </c>
      <c r="D319" t="s">
        <v>48</v>
      </c>
      <c r="E319" t="s">
        <v>3703</v>
      </c>
      <c r="F319">
        <v>325458</v>
      </c>
      <c r="G319">
        <v>337953</v>
      </c>
    </row>
    <row r="320" spans="1:7" x14ac:dyDescent="0.25">
      <c r="A320" t="s">
        <v>1020</v>
      </c>
      <c r="B320" t="s">
        <v>928</v>
      </c>
      <c r="C320" t="s">
        <v>27</v>
      </c>
      <c r="D320" t="s">
        <v>28</v>
      </c>
      <c r="E320" t="s">
        <v>3704</v>
      </c>
      <c r="F320">
        <v>465269</v>
      </c>
      <c r="G320">
        <v>449164</v>
      </c>
    </row>
    <row r="321" spans="1:7" x14ac:dyDescent="0.25">
      <c r="A321" t="s">
        <v>1023</v>
      </c>
      <c r="B321" t="s">
        <v>928</v>
      </c>
      <c r="C321" t="s">
        <v>27</v>
      </c>
      <c r="D321" t="s">
        <v>28</v>
      </c>
      <c r="E321" t="s">
        <v>3705</v>
      </c>
      <c r="F321">
        <v>4918077</v>
      </c>
      <c r="G321">
        <v>4731389</v>
      </c>
    </row>
    <row r="322" spans="1:7" x14ac:dyDescent="0.25">
      <c r="A322" t="s">
        <v>1026</v>
      </c>
      <c r="B322" t="s">
        <v>928</v>
      </c>
      <c r="C322" t="s">
        <v>27</v>
      </c>
      <c r="D322" t="s">
        <v>28</v>
      </c>
      <c r="E322" t="s">
        <v>3706</v>
      </c>
      <c r="F322">
        <v>953576</v>
      </c>
      <c r="G322">
        <v>934967</v>
      </c>
    </row>
    <row r="323" spans="1:7" x14ac:dyDescent="0.25">
      <c r="A323" t="s">
        <v>1029</v>
      </c>
      <c r="B323" t="s">
        <v>928</v>
      </c>
      <c r="C323" t="s">
        <v>47</v>
      </c>
      <c r="D323" t="s">
        <v>48</v>
      </c>
      <c r="E323" t="s">
        <v>3707</v>
      </c>
      <c r="F323">
        <v>1014829</v>
      </c>
      <c r="G323">
        <v>999164</v>
      </c>
    </row>
    <row r="324" spans="1:7" x14ac:dyDescent="0.25">
      <c r="A324" t="s">
        <v>1032</v>
      </c>
      <c r="B324" t="s">
        <v>928</v>
      </c>
      <c r="C324" t="s">
        <v>47</v>
      </c>
      <c r="D324" t="s">
        <v>48</v>
      </c>
      <c r="E324" t="s">
        <v>3708</v>
      </c>
      <c r="F324">
        <v>717297</v>
      </c>
      <c r="G324">
        <v>679086</v>
      </c>
    </row>
    <row r="325" spans="1:7" x14ac:dyDescent="0.25">
      <c r="A325" t="s">
        <v>1035</v>
      </c>
      <c r="B325" t="s">
        <v>928</v>
      </c>
      <c r="C325" t="s">
        <v>27</v>
      </c>
      <c r="D325" t="s">
        <v>28</v>
      </c>
      <c r="E325" t="s">
        <v>3709</v>
      </c>
      <c r="F325">
        <v>80459</v>
      </c>
      <c r="G325">
        <v>87622</v>
      </c>
    </row>
    <row r="326" spans="1:7" x14ac:dyDescent="0.25">
      <c r="A326" t="s">
        <v>1038</v>
      </c>
      <c r="B326" t="s">
        <v>928</v>
      </c>
      <c r="C326" t="s">
        <v>47</v>
      </c>
      <c r="D326" t="s">
        <v>48</v>
      </c>
      <c r="E326" t="s">
        <v>3710</v>
      </c>
      <c r="F326">
        <v>789881</v>
      </c>
      <c r="G326">
        <v>762772</v>
      </c>
    </row>
    <row r="327" spans="1:7" x14ac:dyDescent="0.25">
      <c r="A327" t="s">
        <v>1041</v>
      </c>
      <c r="B327" t="s">
        <v>928</v>
      </c>
      <c r="C327" t="s">
        <v>27</v>
      </c>
      <c r="D327" t="s">
        <v>28</v>
      </c>
      <c r="E327" t="s">
        <v>3711</v>
      </c>
      <c r="F327">
        <v>469165</v>
      </c>
      <c r="G327">
        <v>450643</v>
      </c>
    </row>
    <row r="328" spans="1:7" x14ac:dyDescent="0.25">
      <c r="A328" t="s">
        <v>1045</v>
      </c>
      <c r="B328" t="s">
        <v>928</v>
      </c>
      <c r="C328" t="s">
        <v>27</v>
      </c>
      <c r="D328" t="s">
        <v>28</v>
      </c>
      <c r="E328" t="s">
        <v>3712</v>
      </c>
      <c r="F328">
        <v>1930932</v>
      </c>
      <c r="G328">
        <v>1805015</v>
      </c>
    </row>
    <row r="329" spans="1:7" x14ac:dyDescent="0.25">
      <c r="A329" t="s">
        <v>1046</v>
      </c>
      <c r="B329" t="s">
        <v>928</v>
      </c>
      <c r="C329" t="s">
        <v>27</v>
      </c>
      <c r="D329" t="s">
        <v>28</v>
      </c>
      <c r="E329" t="s">
        <v>3713</v>
      </c>
      <c r="F329">
        <v>609854</v>
      </c>
      <c r="G329">
        <v>611039</v>
      </c>
    </row>
    <row r="330" spans="1:7" x14ac:dyDescent="0.25">
      <c r="A330" t="s">
        <v>3312</v>
      </c>
      <c r="B330" t="s">
        <v>928</v>
      </c>
      <c r="C330" t="s">
        <v>27</v>
      </c>
      <c r="D330" t="s">
        <v>28</v>
      </c>
      <c r="E330" t="s">
        <v>3714</v>
      </c>
      <c r="F330">
        <v>410007</v>
      </c>
      <c r="G330">
        <v>417813</v>
      </c>
    </row>
    <row r="331" spans="1:7" x14ac:dyDescent="0.25">
      <c r="A331" t="s">
        <v>1051</v>
      </c>
      <c r="B331" t="s">
        <v>928</v>
      </c>
      <c r="C331" t="s">
        <v>27</v>
      </c>
      <c r="D331" t="s">
        <v>28</v>
      </c>
      <c r="E331" t="s">
        <v>3715</v>
      </c>
      <c r="F331">
        <v>324618</v>
      </c>
      <c r="G331">
        <v>324920</v>
      </c>
    </row>
    <row r="332" spans="1:7" x14ac:dyDescent="0.25">
      <c r="A332" t="s">
        <v>1054</v>
      </c>
      <c r="B332" t="s">
        <v>928</v>
      </c>
      <c r="C332" t="s">
        <v>47</v>
      </c>
      <c r="D332" t="s">
        <v>48</v>
      </c>
      <c r="E332" t="s">
        <v>3716</v>
      </c>
      <c r="F332">
        <v>697393</v>
      </c>
      <c r="G332">
        <v>711912</v>
      </c>
    </row>
    <row r="333" spans="1:7" x14ac:dyDescent="0.25">
      <c r="A333" t="s">
        <v>1057</v>
      </c>
      <c r="B333" t="s">
        <v>928</v>
      </c>
      <c r="C333" t="s">
        <v>27</v>
      </c>
      <c r="D333" t="s">
        <v>28</v>
      </c>
      <c r="E333" t="s">
        <v>3717</v>
      </c>
      <c r="F333">
        <v>728047</v>
      </c>
      <c r="G333">
        <v>704677</v>
      </c>
    </row>
    <row r="334" spans="1:7" x14ac:dyDescent="0.25">
      <c r="A334" t="s">
        <v>1061</v>
      </c>
      <c r="B334" t="s">
        <v>928</v>
      </c>
      <c r="C334" t="s">
        <v>47</v>
      </c>
      <c r="D334" t="s">
        <v>48</v>
      </c>
      <c r="E334" t="s">
        <v>3718</v>
      </c>
      <c r="F334">
        <v>413811</v>
      </c>
      <c r="G334">
        <v>418173</v>
      </c>
    </row>
    <row r="335" spans="1:7" x14ac:dyDescent="0.25">
      <c r="A335" t="s">
        <v>1064</v>
      </c>
      <c r="B335" t="s">
        <v>928</v>
      </c>
      <c r="C335" t="s">
        <v>27</v>
      </c>
      <c r="D335" t="s">
        <v>28</v>
      </c>
      <c r="E335" t="s">
        <v>3719</v>
      </c>
      <c r="F335">
        <v>917772</v>
      </c>
      <c r="G335">
        <v>917978</v>
      </c>
    </row>
    <row r="336" spans="1:7" x14ac:dyDescent="0.25">
      <c r="A336" t="s">
        <v>1067</v>
      </c>
      <c r="B336" t="s">
        <v>928</v>
      </c>
      <c r="C336" t="s">
        <v>47</v>
      </c>
      <c r="D336" t="s">
        <v>48</v>
      </c>
      <c r="E336" t="s">
        <v>3720</v>
      </c>
      <c r="F336">
        <v>288380</v>
      </c>
      <c r="G336">
        <v>266572</v>
      </c>
    </row>
    <row r="337" spans="1:7" x14ac:dyDescent="0.25">
      <c r="A337" t="s">
        <v>1069</v>
      </c>
      <c r="B337" t="s">
        <v>928</v>
      </c>
      <c r="C337" t="s">
        <v>27</v>
      </c>
      <c r="D337" t="s">
        <v>28</v>
      </c>
      <c r="E337" t="s">
        <v>3721</v>
      </c>
      <c r="F337">
        <v>879675</v>
      </c>
      <c r="G337">
        <v>926738</v>
      </c>
    </row>
    <row r="338" spans="1:7" x14ac:dyDescent="0.25">
      <c r="A338" t="s">
        <v>1072</v>
      </c>
      <c r="B338" t="s">
        <v>928</v>
      </c>
      <c r="C338" t="s">
        <v>27</v>
      </c>
      <c r="D338" t="s">
        <v>28</v>
      </c>
      <c r="E338" t="s">
        <v>3722</v>
      </c>
      <c r="F338">
        <v>67070</v>
      </c>
      <c r="G338">
        <v>74960</v>
      </c>
    </row>
    <row r="339" spans="1:7" x14ac:dyDescent="0.25">
      <c r="A339" t="s">
        <v>1074</v>
      </c>
      <c r="B339" t="s">
        <v>928</v>
      </c>
      <c r="C339" t="s">
        <v>27</v>
      </c>
      <c r="D339" t="s">
        <v>28</v>
      </c>
      <c r="E339" t="s">
        <v>3723</v>
      </c>
      <c r="F339">
        <v>1613306</v>
      </c>
      <c r="G339">
        <v>1591395</v>
      </c>
    </row>
    <row r="340" spans="1:7" x14ac:dyDescent="0.25">
      <c r="A340" t="s">
        <v>1076</v>
      </c>
      <c r="B340" t="s">
        <v>928</v>
      </c>
      <c r="C340" t="s">
        <v>27</v>
      </c>
      <c r="D340" t="s">
        <v>28</v>
      </c>
      <c r="E340" t="s">
        <v>3724</v>
      </c>
      <c r="F340">
        <v>428791</v>
      </c>
      <c r="G340">
        <v>379290</v>
      </c>
    </row>
    <row r="341" spans="1:7" x14ac:dyDescent="0.25">
      <c r="A341" t="s">
        <v>1079</v>
      </c>
      <c r="B341" t="s">
        <v>928</v>
      </c>
      <c r="C341" t="s">
        <v>27</v>
      </c>
      <c r="D341" t="s">
        <v>28</v>
      </c>
      <c r="E341" t="s">
        <v>3725</v>
      </c>
      <c r="F341">
        <v>431656</v>
      </c>
      <c r="G341">
        <v>402389</v>
      </c>
    </row>
    <row r="342" spans="1:7" x14ac:dyDescent="0.25">
      <c r="A342" t="s">
        <v>4636</v>
      </c>
      <c r="B342" t="s">
        <v>928</v>
      </c>
      <c r="C342" t="s">
        <v>27</v>
      </c>
      <c r="D342" t="s">
        <v>28</v>
      </c>
      <c r="E342" t="s">
        <v>4687</v>
      </c>
      <c r="F342">
        <v>0</v>
      </c>
      <c r="G342">
        <v>97018</v>
      </c>
    </row>
    <row r="343" spans="1:7" x14ac:dyDescent="0.25">
      <c r="A343" t="s">
        <v>1082</v>
      </c>
      <c r="B343" t="s">
        <v>928</v>
      </c>
      <c r="C343" t="s">
        <v>47</v>
      </c>
      <c r="D343" t="s">
        <v>48</v>
      </c>
      <c r="E343" t="s">
        <v>3726</v>
      </c>
      <c r="F343">
        <v>538289</v>
      </c>
      <c r="G343">
        <v>509854</v>
      </c>
    </row>
    <row r="344" spans="1:7" x14ac:dyDescent="0.25">
      <c r="A344" t="s">
        <v>1084</v>
      </c>
      <c r="B344" t="s">
        <v>928</v>
      </c>
      <c r="C344" t="s">
        <v>27</v>
      </c>
      <c r="D344" t="s">
        <v>28</v>
      </c>
      <c r="E344" t="s">
        <v>3727</v>
      </c>
      <c r="F344">
        <v>1796075</v>
      </c>
      <c r="G344">
        <v>1760650</v>
      </c>
    </row>
    <row r="345" spans="1:7" x14ac:dyDescent="0.25">
      <c r="A345" t="s">
        <v>1087</v>
      </c>
      <c r="B345" t="s">
        <v>928</v>
      </c>
      <c r="C345" t="s">
        <v>47</v>
      </c>
      <c r="D345" t="s">
        <v>48</v>
      </c>
      <c r="E345" t="s">
        <v>3728</v>
      </c>
      <c r="F345">
        <v>363286</v>
      </c>
      <c r="G345">
        <v>348019</v>
      </c>
    </row>
    <row r="346" spans="1:7" x14ac:dyDescent="0.25">
      <c r="A346" t="s">
        <v>1090</v>
      </c>
      <c r="B346" t="s">
        <v>928</v>
      </c>
      <c r="C346" t="s">
        <v>27</v>
      </c>
      <c r="D346" t="s">
        <v>28</v>
      </c>
      <c r="E346" t="s">
        <v>3729</v>
      </c>
      <c r="F346">
        <v>2783703</v>
      </c>
      <c r="G346">
        <v>2631369</v>
      </c>
    </row>
    <row r="347" spans="1:7" x14ac:dyDescent="0.25">
      <c r="A347" t="s">
        <v>1094</v>
      </c>
      <c r="B347" t="s">
        <v>928</v>
      </c>
      <c r="C347" t="s">
        <v>27</v>
      </c>
      <c r="D347" t="s">
        <v>28</v>
      </c>
      <c r="E347" t="s">
        <v>3730</v>
      </c>
      <c r="F347">
        <v>249400</v>
      </c>
      <c r="G347">
        <v>242211</v>
      </c>
    </row>
    <row r="348" spans="1:7" x14ac:dyDescent="0.25">
      <c r="A348" t="s">
        <v>3313</v>
      </c>
      <c r="B348" t="s">
        <v>928</v>
      </c>
      <c r="C348" t="s">
        <v>47</v>
      </c>
      <c r="D348" t="s">
        <v>48</v>
      </c>
      <c r="E348" t="s">
        <v>3731</v>
      </c>
      <c r="F348">
        <v>253335</v>
      </c>
      <c r="G348">
        <v>258422</v>
      </c>
    </row>
    <row r="349" spans="1:7" x14ac:dyDescent="0.25">
      <c r="A349" t="s">
        <v>3314</v>
      </c>
      <c r="B349" t="s">
        <v>928</v>
      </c>
      <c r="C349" t="s">
        <v>47</v>
      </c>
      <c r="D349" t="s">
        <v>48</v>
      </c>
      <c r="E349" t="s">
        <v>3732</v>
      </c>
      <c r="F349">
        <v>254374</v>
      </c>
      <c r="G349">
        <v>244313</v>
      </c>
    </row>
    <row r="350" spans="1:7" x14ac:dyDescent="0.25">
      <c r="A350" t="s">
        <v>1100</v>
      </c>
      <c r="B350" t="s">
        <v>928</v>
      </c>
      <c r="C350" t="s">
        <v>27</v>
      </c>
      <c r="D350" t="s">
        <v>28</v>
      </c>
      <c r="E350" t="s">
        <v>3733</v>
      </c>
      <c r="F350">
        <v>841728</v>
      </c>
      <c r="G350">
        <v>823633</v>
      </c>
    </row>
    <row r="351" spans="1:7" x14ac:dyDescent="0.25">
      <c r="A351" t="s">
        <v>1103</v>
      </c>
      <c r="B351" t="s">
        <v>928</v>
      </c>
      <c r="C351" t="s">
        <v>27</v>
      </c>
      <c r="D351" t="s">
        <v>28</v>
      </c>
      <c r="E351" t="s">
        <v>3734</v>
      </c>
      <c r="F351">
        <v>337894</v>
      </c>
      <c r="G351">
        <v>319814</v>
      </c>
    </row>
    <row r="352" spans="1:7" x14ac:dyDescent="0.25">
      <c r="A352" t="s">
        <v>1104</v>
      </c>
      <c r="B352" t="s">
        <v>928</v>
      </c>
      <c r="C352" t="s">
        <v>99</v>
      </c>
      <c r="D352" t="s">
        <v>100</v>
      </c>
      <c r="E352" t="s">
        <v>3735</v>
      </c>
      <c r="F352">
        <v>1146491</v>
      </c>
      <c r="G352">
        <v>1169284</v>
      </c>
    </row>
    <row r="353" spans="1:7" x14ac:dyDescent="0.25">
      <c r="A353" t="s">
        <v>1106</v>
      </c>
      <c r="B353" t="s">
        <v>928</v>
      </c>
      <c r="C353" t="s">
        <v>99</v>
      </c>
      <c r="D353" t="s">
        <v>100</v>
      </c>
      <c r="E353" t="s">
        <v>3736</v>
      </c>
      <c r="F353">
        <v>2410101</v>
      </c>
      <c r="G353">
        <v>2316657</v>
      </c>
    </row>
    <row r="354" spans="1:7" x14ac:dyDescent="0.25">
      <c r="A354" t="s">
        <v>1108</v>
      </c>
      <c r="B354" t="s">
        <v>928</v>
      </c>
      <c r="C354" t="s">
        <v>99</v>
      </c>
      <c r="D354" t="s">
        <v>100</v>
      </c>
      <c r="E354" t="s">
        <v>3737</v>
      </c>
      <c r="F354">
        <v>2011848</v>
      </c>
      <c r="G354">
        <v>2023301</v>
      </c>
    </row>
    <row r="355" spans="1:7" x14ac:dyDescent="0.25">
      <c r="A355" t="s">
        <v>1110</v>
      </c>
      <c r="B355" t="s">
        <v>928</v>
      </c>
      <c r="C355" t="s">
        <v>99</v>
      </c>
      <c r="D355" t="s">
        <v>100</v>
      </c>
      <c r="E355" t="s">
        <v>3738</v>
      </c>
      <c r="F355">
        <v>5675980</v>
      </c>
      <c r="G355">
        <v>5590450</v>
      </c>
    </row>
    <row r="356" spans="1:7" x14ac:dyDescent="0.25">
      <c r="A356" t="s">
        <v>1113</v>
      </c>
      <c r="B356" t="s">
        <v>928</v>
      </c>
      <c r="C356" t="s">
        <v>99</v>
      </c>
      <c r="D356" t="s">
        <v>100</v>
      </c>
      <c r="E356" t="s">
        <v>3739</v>
      </c>
      <c r="F356">
        <v>1678503</v>
      </c>
      <c r="G356">
        <v>1652254</v>
      </c>
    </row>
    <row r="357" spans="1:7" x14ac:dyDescent="0.25">
      <c r="A357" t="s">
        <v>1115</v>
      </c>
      <c r="B357" t="s">
        <v>928</v>
      </c>
      <c r="C357" t="s">
        <v>99</v>
      </c>
      <c r="D357" t="s">
        <v>100</v>
      </c>
      <c r="E357" t="s">
        <v>3740</v>
      </c>
      <c r="F357">
        <v>5549768</v>
      </c>
      <c r="G357">
        <v>5637324</v>
      </c>
    </row>
    <row r="358" spans="1:7" x14ac:dyDescent="0.25">
      <c r="A358" t="s">
        <v>1117</v>
      </c>
      <c r="B358" t="s">
        <v>928</v>
      </c>
      <c r="C358" t="s">
        <v>99</v>
      </c>
      <c r="D358" t="s">
        <v>100</v>
      </c>
      <c r="E358" t="s">
        <v>3741</v>
      </c>
      <c r="F358">
        <v>964089</v>
      </c>
      <c r="G358">
        <v>953850</v>
      </c>
    </row>
    <row r="359" spans="1:7" x14ac:dyDescent="0.25">
      <c r="A359" t="s">
        <v>1119</v>
      </c>
      <c r="B359" t="s">
        <v>928</v>
      </c>
      <c r="C359" t="s">
        <v>99</v>
      </c>
      <c r="D359" t="s">
        <v>100</v>
      </c>
      <c r="E359" t="s">
        <v>3742</v>
      </c>
      <c r="F359">
        <v>2433479</v>
      </c>
      <c r="G359">
        <v>2497551</v>
      </c>
    </row>
    <row r="360" spans="1:7" x14ac:dyDescent="0.25">
      <c r="A360" t="s">
        <v>1120</v>
      </c>
      <c r="B360" t="s">
        <v>928</v>
      </c>
      <c r="C360" t="s">
        <v>99</v>
      </c>
      <c r="D360" t="s">
        <v>100</v>
      </c>
      <c r="E360" t="s">
        <v>3743</v>
      </c>
      <c r="F360">
        <v>1657872</v>
      </c>
      <c r="G360">
        <v>1598772</v>
      </c>
    </row>
    <row r="361" spans="1:7" x14ac:dyDescent="0.25">
      <c r="A361" t="s">
        <v>1121</v>
      </c>
      <c r="B361" t="s">
        <v>928</v>
      </c>
      <c r="C361" t="s">
        <v>99</v>
      </c>
      <c r="D361" t="s">
        <v>100</v>
      </c>
      <c r="E361" t="s">
        <v>3744</v>
      </c>
      <c r="F361">
        <v>1741200</v>
      </c>
      <c r="G361">
        <v>1756524</v>
      </c>
    </row>
    <row r="362" spans="1:7" x14ac:dyDescent="0.25">
      <c r="A362" t="s">
        <v>1122</v>
      </c>
      <c r="B362" t="s">
        <v>928</v>
      </c>
      <c r="C362" t="s">
        <v>99</v>
      </c>
      <c r="D362" t="s">
        <v>100</v>
      </c>
      <c r="E362" t="s">
        <v>3745</v>
      </c>
      <c r="F362">
        <v>11001601</v>
      </c>
      <c r="G362">
        <v>10773745</v>
      </c>
    </row>
    <row r="363" spans="1:7" x14ac:dyDescent="0.25">
      <c r="A363" t="s">
        <v>755</v>
      </c>
      <c r="B363" t="s">
        <v>928</v>
      </c>
      <c r="C363" t="s">
        <v>99</v>
      </c>
      <c r="D363" t="s">
        <v>100</v>
      </c>
      <c r="E363" t="s">
        <v>3746</v>
      </c>
      <c r="F363">
        <v>5201032</v>
      </c>
      <c r="G363">
        <v>5344908</v>
      </c>
    </row>
    <row r="364" spans="1:7" x14ac:dyDescent="0.25">
      <c r="A364" t="s">
        <v>1125</v>
      </c>
      <c r="B364" t="s">
        <v>928</v>
      </c>
      <c r="C364" t="s">
        <v>99</v>
      </c>
      <c r="D364" t="s">
        <v>100</v>
      </c>
      <c r="E364" t="s">
        <v>3747</v>
      </c>
      <c r="F364">
        <v>1273716</v>
      </c>
      <c r="G364">
        <v>1254899</v>
      </c>
    </row>
    <row r="365" spans="1:7" x14ac:dyDescent="0.25">
      <c r="A365" t="s">
        <v>1126</v>
      </c>
      <c r="B365" t="s">
        <v>928</v>
      </c>
      <c r="C365" t="s">
        <v>99</v>
      </c>
      <c r="D365" t="s">
        <v>100</v>
      </c>
      <c r="E365" t="s">
        <v>3748</v>
      </c>
      <c r="F365">
        <v>5892217</v>
      </c>
      <c r="G365">
        <v>5861723</v>
      </c>
    </row>
    <row r="366" spans="1:7" x14ac:dyDescent="0.25">
      <c r="A366" t="s">
        <v>1127</v>
      </c>
      <c r="B366" t="s">
        <v>928</v>
      </c>
      <c r="C366" t="s">
        <v>99</v>
      </c>
      <c r="D366" t="s">
        <v>100</v>
      </c>
      <c r="E366" t="s">
        <v>3749</v>
      </c>
      <c r="F366">
        <v>2491086</v>
      </c>
      <c r="G366">
        <v>2622477</v>
      </c>
    </row>
    <row r="367" spans="1:7" x14ac:dyDescent="0.25">
      <c r="A367" t="s">
        <v>1129</v>
      </c>
      <c r="B367" t="s">
        <v>928</v>
      </c>
      <c r="C367" t="s">
        <v>99</v>
      </c>
      <c r="D367" t="s">
        <v>100</v>
      </c>
      <c r="E367" t="s">
        <v>3750</v>
      </c>
      <c r="F367">
        <v>2517880</v>
      </c>
      <c r="G367">
        <v>2420744</v>
      </c>
    </row>
    <row r="368" spans="1:7" x14ac:dyDescent="0.25">
      <c r="A368" t="s">
        <v>1131</v>
      </c>
      <c r="B368" t="s">
        <v>928</v>
      </c>
      <c r="C368" t="s">
        <v>99</v>
      </c>
      <c r="D368" t="s">
        <v>100</v>
      </c>
      <c r="E368" t="s">
        <v>3751</v>
      </c>
      <c r="F368">
        <v>2951285</v>
      </c>
      <c r="G368">
        <v>2951445</v>
      </c>
    </row>
    <row r="369" spans="1:7" x14ac:dyDescent="0.25">
      <c r="A369" t="s">
        <v>4640</v>
      </c>
      <c r="B369" t="s">
        <v>928</v>
      </c>
      <c r="C369" t="s">
        <v>99</v>
      </c>
      <c r="D369" t="s">
        <v>100</v>
      </c>
      <c r="E369" t="s">
        <v>4688</v>
      </c>
      <c r="F369">
        <v>0</v>
      </c>
      <c r="G369">
        <v>884271</v>
      </c>
    </row>
    <row r="370" spans="1:7" x14ac:dyDescent="0.25">
      <c r="A370" t="s">
        <v>1133</v>
      </c>
      <c r="B370" t="s">
        <v>928</v>
      </c>
      <c r="C370" t="s">
        <v>99</v>
      </c>
      <c r="D370" t="s">
        <v>100</v>
      </c>
      <c r="E370" t="s">
        <v>3752</v>
      </c>
      <c r="F370">
        <v>1552846</v>
      </c>
      <c r="G370">
        <v>1555790</v>
      </c>
    </row>
    <row r="371" spans="1:7" x14ac:dyDescent="0.25">
      <c r="A371" t="s">
        <v>1135</v>
      </c>
      <c r="B371" t="s">
        <v>928</v>
      </c>
      <c r="C371" t="s">
        <v>99</v>
      </c>
      <c r="D371" t="s">
        <v>100</v>
      </c>
      <c r="E371" t="s">
        <v>3753</v>
      </c>
      <c r="F371">
        <v>1761371</v>
      </c>
      <c r="G371">
        <v>1693892</v>
      </c>
    </row>
    <row r="372" spans="1:7" x14ac:dyDescent="0.25">
      <c r="A372" t="s">
        <v>1137</v>
      </c>
      <c r="B372" t="s">
        <v>928</v>
      </c>
      <c r="C372" t="s">
        <v>99</v>
      </c>
      <c r="D372" t="s">
        <v>100</v>
      </c>
      <c r="E372" t="s">
        <v>3754</v>
      </c>
      <c r="F372">
        <v>1716917</v>
      </c>
      <c r="G372">
        <v>1713969</v>
      </c>
    </row>
    <row r="373" spans="1:7" x14ac:dyDescent="0.25">
      <c r="A373" t="s">
        <v>1139</v>
      </c>
      <c r="B373" t="s">
        <v>1140</v>
      </c>
      <c r="C373" t="s">
        <v>19</v>
      </c>
      <c r="D373" t="s">
        <v>20</v>
      </c>
      <c r="E373" t="s">
        <v>3755</v>
      </c>
      <c r="F373">
        <v>37110886</v>
      </c>
      <c r="G373">
        <v>36980348</v>
      </c>
    </row>
    <row r="374" spans="1:7" x14ac:dyDescent="0.25">
      <c r="A374" t="s">
        <v>1142</v>
      </c>
      <c r="B374" t="s">
        <v>1140</v>
      </c>
      <c r="C374" t="s">
        <v>27</v>
      </c>
      <c r="D374" t="s">
        <v>28</v>
      </c>
      <c r="E374" t="s">
        <v>3756</v>
      </c>
      <c r="F374">
        <v>885186</v>
      </c>
      <c r="G374">
        <v>881797</v>
      </c>
    </row>
    <row r="375" spans="1:7" x14ac:dyDescent="0.25">
      <c r="A375" t="s">
        <v>1145</v>
      </c>
      <c r="B375" t="s">
        <v>1140</v>
      </c>
      <c r="C375" t="s">
        <v>27</v>
      </c>
      <c r="D375" t="s">
        <v>28</v>
      </c>
      <c r="E375" t="s">
        <v>3757</v>
      </c>
      <c r="F375">
        <v>1312994</v>
      </c>
      <c r="G375">
        <v>1268829</v>
      </c>
    </row>
    <row r="376" spans="1:7" x14ac:dyDescent="0.25">
      <c r="A376" t="s">
        <v>1148</v>
      </c>
      <c r="B376" t="s">
        <v>1140</v>
      </c>
      <c r="C376" t="s">
        <v>27</v>
      </c>
      <c r="D376" t="s">
        <v>28</v>
      </c>
      <c r="E376" t="s">
        <v>3758</v>
      </c>
      <c r="F376">
        <v>7129466</v>
      </c>
      <c r="G376">
        <v>6861838</v>
      </c>
    </row>
    <row r="377" spans="1:7" x14ac:dyDescent="0.25">
      <c r="A377" t="s">
        <v>1151</v>
      </c>
      <c r="B377" t="s">
        <v>1140</v>
      </c>
      <c r="C377" t="s">
        <v>27</v>
      </c>
      <c r="D377" t="s">
        <v>28</v>
      </c>
      <c r="E377" t="s">
        <v>3759</v>
      </c>
      <c r="F377">
        <v>1758771</v>
      </c>
      <c r="G377">
        <v>1702051</v>
      </c>
    </row>
    <row r="378" spans="1:7" x14ac:dyDescent="0.25">
      <c r="A378" t="s">
        <v>1155</v>
      </c>
      <c r="B378" t="s">
        <v>1140</v>
      </c>
      <c r="C378" t="s">
        <v>27</v>
      </c>
      <c r="D378" t="s">
        <v>28</v>
      </c>
      <c r="E378" t="s">
        <v>3760</v>
      </c>
      <c r="F378">
        <v>344975</v>
      </c>
      <c r="G378">
        <v>345752</v>
      </c>
    </row>
    <row r="379" spans="1:7" x14ac:dyDescent="0.25">
      <c r="A379" t="s">
        <v>1159</v>
      </c>
      <c r="B379" t="s">
        <v>1140</v>
      </c>
      <c r="C379" t="s">
        <v>27</v>
      </c>
      <c r="D379" t="s">
        <v>28</v>
      </c>
      <c r="E379" t="s">
        <v>3761</v>
      </c>
      <c r="F379">
        <v>1411869</v>
      </c>
      <c r="G379">
        <v>1340793</v>
      </c>
    </row>
    <row r="380" spans="1:7" x14ac:dyDescent="0.25">
      <c r="A380" t="s">
        <v>1163</v>
      </c>
      <c r="B380" t="s">
        <v>1140</v>
      </c>
      <c r="C380" t="s">
        <v>27</v>
      </c>
      <c r="D380" t="s">
        <v>28</v>
      </c>
      <c r="E380" t="s">
        <v>3762</v>
      </c>
      <c r="F380">
        <v>383617</v>
      </c>
      <c r="G380">
        <v>378755</v>
      </c>
    </row>
    <row r="381" spans="1:7" x14ac:dyDescent="0.25">
      <c r="A381" t="s">
        <v>983</v>
      </c>
      <c r="B381" t="s">
        <v>1140</v>
      </c>
      <c r="C381" t="s">
        <v>27</v>
      </c>
      <c r="D381" t="s">
        <v>28</v>
      </c>
      <c r="E381" t="s">
        <v>3763</v>
      </c>
      <c r="F381">
        <v>415452</v>
      </c>
      <c r="G381">
        <v>417471</v>
      </c>
    </row>
    <row r="382" spans="1:7" x14ac:dyDescent="0.25">
      <c r="A382" t="s">
        <v>1171</v>
      </c>
      <c r="B382" t="s">
        <v>1140</v>
      </c>
      <c r="C382" t="s">
        <v>27</v>
      </c>
      <c r="D382" t="s">
        <v>28</v>
      </c>
      <c r="E382" t="s">
        <v>3764</v>
      </c>
      <c r="F382">
        <v>230701</v>
      </c>
      <c r="G382">
        <v>224850</v>
      </c>
    </row>
    <row r="383" spans="1:7" x14ac:dyDescent="0.25">
      <c r="A383" t="s">
        <v>1175</v>
      </c>
      <c r="B383" t="s">
        <v>1140</v>
      </c>
      <c r="C383" t="s">
        <v>47</v>
      </c>
      <c r="D383" t="s">
        <v>48</v>
      </c>
      <c r="E383" t="s">
        <v>3765</v>
      </c>
      <c r="F383">
        <v>271791</v>
      </c>
      <c r="G383">
        <v>269931</v>
      </c>
    </row>
    <row r="384" spans="1:7" x14ac:dyDescent="0.25">
      <c r="A384" t="s">
        <v>1179</v>
      </c>
      <c r="B384" t="s">
        <v>1140</v>
      </c>
      <c r="C384" t="s">
        <v>27</v>
      </c>
      <c r="D384" t="s">
        <v>28</v>
      </c>
      <c r="E384" t="s">
        <v>3767</v>
      </c>
      <c r="F384">
        <v>558394</v>
      </c>
      <c r="G384">
        <v>542011</v>
      </c>
    </row>
    <row r="385" spans="1:7" x14ac:dyDescent="0.25">
      <c r="A385" t="s">
        <v>1182</v>
      </c>
      <c r="B385" t="s">
        <v>1140</v>
      </c>
      <c r="C385" t="s">
        <v>27</v>
      </c>
      <c r="D385" t="s">
        <v>28</v>
      </c>
      <c r="E385" t="s">
        <v>3768</v>
      </c>
      <c r="F385">
        <v>406803</v>
      </c>
      <c r="G385">
        <v>406085</v>
      </c>
    </row>
    <row r="386" spans="1:7" x14ac:dyDescent="0.25">
      <c r="A386" t="s">
        <v>1186</v>
      </c>
      <c r="B386" t="s">
        <v>1140</v>
      </c>
      <c r="C386" t="s">
        <v>47</v>
      </c>
      <c r="D386" t="s">
        <v>48</v>
      </c>
      <c r="E386" t="s">
        <v>3769</v>
      </c>
      <c r="F386">
        <v>452094</v>
      </c>
      <c r="G386">
        <v>431624</v>
      </c>
    </row>
    <row r="387" spans="1:7" x14ac:dyDescent="0.25">
      <c r="A387" t="s">
        <v>1189</v>
      </c>
      <c r="B387" t="s">
        <v>1140</v>
      </c>
      <c r="C387" t="s">
        <v>27</v>
      </c>
      <c r="D387" t="s">
        <v>28</v>
      </c>
      <c r="E387" t="s">
        <v>3770</v>
      </c>
      <c r="F387">
        <v>533275</v>
      </c>
      <c r="G387">
        <v>545269</v>
      </c>
    </row>
    <row r="388" spans="1:7" x14ac:dyDescent="0.25">
      <c r="A388" t="s">
        <v>1192</v>
      </c>
      <c r="B388" t="s">
        <v>1140</v>
      </c>
      <c r="C388" t="s">
        <v>27</v>
      </c>
      <c r="D388" t="s">
        <v>28</v>
      </c>
      <c r="E388" t="s">
        <v>3771</v>
      </c>
      <c r="F388">
        <v>2151551</v>
      </c>
      <c r="G388">
        <v>2114279</v>
      </c>
    </row>
    <row r="389" spans="1:7" x14ac:dyDescent="0.25">
      <c r="A389" t="s">
        <v>3315</v>
      </c>
      <c r="B389" t="s">
        <v>1140</v>
      </c>
      <c r="C389" t="s">
        <v>47</v>
      </c>
      <c r="D389" t="s">
        <v>48</v>
      </c>
      <c r="E389" t="s">
        <v>3772</v>
      </c>
      <c r="F389">
        <v>322629</v>
      </c>
      <c r="G389">
        <v>292824</v>
      </c>
    </row>
    <row r="390" spans="1:7" x14ac:dyDescent="0.25">
      <c r="A390" t="s">
        <v>1196</v>
      </c>
      <c r="B390" t="s">
        <v>1140</v>
      </c>
      <c r="C390" t="s">
        <v>27</v>
      </c>
      <c r="D390" t="s">
        <v>28</v>
      </c>
      <c r="E390" t="s">
        <v>3773</v>
      </c>
      <c r="F390">
        <v>560352</v>
      </c>
      <c r="G390">
        <v>550146</v>
      </c>
    </row>
    <row r="391" spans="1:7" x14ac:dyDescent="0.25">
      <c r="A391" t="s">
        <v>1200</v>
      </c>
      <c r="B391" t="s">
        <v>1140</v>
      </c>
      <c r="C391" t="s">
        <v>27</v>
      </c>
      <c r="D391" t="s">
        <v>28</v>
      </c>
      <c r="E391" t="s">
        <v>3774</v>
      </c>
      <c r="F391">
        <v>471958</v>
      </c>
      <c r="G391">
        <v>472502</v>
      </c>
    </row>
    <row r="392" spans="1:7" x14ac:dyDescent="0.25">
      <c r="A392" t="s">
        <v>4641</v>
      </c>
      <c r="B392" t="s">
        <v>1140</v>
      </c>
      <c r="C392" t="s">
        <v>99</v>
      </c>
      <c r="D392" t="s">
        <v>100</v>
      </c>
      <c r="E392" t="s">
        <v>4689</v>
      </c>
      <c r="F392">
        <v>0</v>
      </c>
      <c r="G392">
        <v>1477333</v>
      </c>
    </row>
    <row r="393" spans="1:7" x14ac:dyDescent="0.25">
      <c r="A393" t="s">
        <v>1204</v>
      </c>
      <c r="B393" t="s">
        <v>1140</v>
      </c>
      <c r="C393" t="s">
        <v>99</v>
      </c>
      <c r="D393" t="s">
        <v>100</v>
      </c>
      <c r="E393" t="s">
        <v>3775</v>
      </c>
      <c r="F393">
        <v>975232</v>
      </c>
      <c r="G393">
        <v>982707</v>
      </c>
    </row>
    <row r="394" spans="1:7" x14ac:dyDescent="0.25">
      <c r="A394" t="s">
        <v>1205</v>
      </c>
      <c r="B394" t="s">
        <v>1140</v>
      </c>
      <c r="C394" t="s">
        <v>99</v>
      </c>
      <c r="D394" t="s">
        <v>100</v>
      </c>
      <c r="E394" t="s">
        <v>3776</v>
      </c>
      <c r="F394">
        <v>2021218</v>
      </c>
      <c r="G394">
        <v>2077007</v>
      </c>
    </row>
    <row r="395" spans="1:7" x14ac:dyDescent="0.25">
      <c r="A395" t="s">
        <v>1208</v>
      </c>
      <c r="B395" t="s">
        <v>1140</v>
      </c>
      <c r="C395" t="s">
        <v>99</v>
      </c>
      <c r="D395" t="s">
        <v>100</v>
      </c>
      <c r="E395" t="s">
        <v>3777</v>
      </c>
      <c r="F395">
        <v>3074864</v>
      </c>
      <c r="G395">
        <v>3058382</v>
      </c>
    </row>
    <row r="396" spans="1:7" x14ac:dyDescent="0.25">
      <c r="A396" t="s">
        <v>1209</v>
      </c>
      <c r="B396" t="s">
        <v>1140</v>
      </c>
      <c r="C396" t="s">
        <v>99</v>
      </c>
      <c r="D396" t="s">
        <v>100</v>
      </c>
      <c r="E396" t="s">
        <v>3778</v>
      </c>
      <c r="F396">
        <v>4713207</v>
      </c>
      <c r="G396">
        <v>4622136</v>
      </c>
    </row>
    <row r="397" spans="1:7" x14ac:dyDescent="0.25">
      <c r="A397" t="s">
        <v>1211</v>
      </c>
      <c r="B397" t="s">
        <v>1140</v>
      </c>
      <c r="C397" t="s">
        <v>99</v>
      </c>
      <c r="D397" t="s">
        <v>100</v>
      </c>
      <c r="E397" t="s">
        <v>3779</v>
      </c>
      <c r="F397">
        <v>1677472</v>
      </c>
      <c r="G397">
        <v>1675767</v>
      </c>
    </row>
    <row r="398" spans="1:7" x14ac:dyDescent="0.25">
      <c r="A398" t="s">
        <v>1213</v>
      </c>
      <c r="B398" t="s">
        <v>1140</v>
      </c>
      <c r="C398" t="s">
        <v>99</v>
      </c>
      <c r="D398" t="s">
        <v>100</v>
      </c>
      <c r="E398" t="s">
        <v>3780</v>
      </c>
      <c r="F398">
        <v>4888570</v>
      </c>
      <c r="G398">
        <v>5095030</v>
      </c>
    </row>
    <row r="399" spans="1:7" x14ac:dyDescent="0.25">
      <c r="A399" t="s">
        <v>3316</v>
      </c>
      <c r="B399" t="s">
        <v>1140</v>
      </c>
      <c r="C399" t="s">
        <v>99</v>
      </c>
      <c r="D399" t="s">
        <v>100</v>
      </c>
      <c r="E399" t="s">
        <v>3781</v>
      </c>
      <c r="F399">
        <v>971360</v>
      </c>
      <c r="G399">
        <v>1001948</v>
      </c>
    </row>
    <row r="400" spans="1:7" x14ac:dyDescent="0.25">
      <c r="A400" t="s">
        <v>3375</v>
      </c>
      <c r="B400" t="s">
        <v>1218</v>
      </c>
      <c r="C400" t="s">
        <v>3358</v>
      </c>
      <c r="D400" t="s">
        <v>3357</v>
      </c>
      <c r="F400">
        <v>2627655</v>
      </c>
      <c r="G400">
        <v>2680880</v>
      </c>
    </row>
    <row r="401" spans="1:7" x14ac:dyDescent="0.25">
      <c r="A401" t="s">
        <v>3374</v>
      </c>
      <c r="B401" t="s">
        <v>1218</v>
      </c>
      <c r="C401" t="s">
        <v>3358</v>
      </c>
      <c r="D401" t="s">
        <v>3357</v>
      </c>
      <c r="F401">
        <v>708555</v>
      </c>
      <c r="G401">
        <v>721405</v>
      </c>
    </row>
    <row r="402" spans="1:7" x14ac:dyDescent="0.25">
      <c r="A402" t="s">
        <v>3373</v>
      </c>
      <c r="B402" t="s">
        <v>1218</v>
      </c>
      <c r="C402" t="s">
        <v>3358</v>
      </c>
      <c r="D402" t="s">
        <v>3357</v>
      </c>
      <c r="F402">
        <v>1615114</v>
      </c>
      <c r="G402">
        <v>1573364</v>
      </c>
    </row>
    <row r="403" spans="1:7" x14ac:dyDescent="0.25">
      <c r="A403" t="s">
        <v>1220</v>
      </c>
      <c r="B403" t="s">
        <v>1218</v>
      </c>
      <c r="C403" t="s">
        <v>27</v>
      </c>
      <c r="D403" t="s">
        <v>28</v>
      </c>
      <c r="E403" t="s">
        <v>3782</v>
      </c>
      <c r="F403">
        <v>7817498</v>
      </c>
      <c r="G403">
        <v>7587859</v>
      </c>
    </row>
    <row r="404" spans="1:7" x14ac:dyDescent="0.25">
      <c r="A404" t="s">
        <v>1221</v>
      </c>
      <c r="B404" t="s">
        <v>1222</v>
      </c>
      <c r="C404" t="s">
        <v>19</v>
      </c>
      <c r="D404" t="s">
        <v>20</v>
      </c>
      <c r="E404" t="s">
        <v>3783</v>
      </c>
      <c r="F404">
        <v>21858155</v>
      </c>
      <c r="G404">
        <v>21631289</v>
      </c>
    </row>
    <row r="405" spans="1:7" x14ac:dyDescent="0.25">
      <c r="A405" t="s">
        <v>1224</v>
      </c>
      <c r="B405" t="s">
        <v>1222</v>
      </c>
      <c r="C405" t="s">
        <v>27</v>
      </c>
      <c r="D405" t="s">
        <v>28</v>
      </c>
      <c r="E405" t="s">
        <v>3784</v>
      </c>
      <c r="F405">
        <v>509171</v>
      </c>
      <c r="G405">
        <v>487942</v>
      </c>
    </row>
    <row r="406" spans="1:7" x14ac:dyDescent="0.25">
      <c r="A406" t="s">
        <v>1229</v>
      </c>
      <c r="B406" t="s">
        <v>1222</v>
      </c>
      <c r="C406" t="s">
        <v>27</v>
      </c>
      <c r="D406" t="s">
        <v>28</v>
      </c>
      <c r="E406" t="s">
        <v>3785</v>
      </c>
      <c r="F406">
        <v>265976</v>
      </c>
      <c r="G406">
        <v>249781</v>
      </c>
    </row>
    <row r="407" spans="1:7" x14ac:dyDescent="0.25">
      <c r="A407" t="s">
        <v>1233</v>
      </c>
      <c r="B407" t="s">
        <v>1222</v>
      </c>
      <c r="C407" t="s">
        <v>27</v>
      </c>
      <c r="D407" t="s">
        <v>28</v>
      </c>
      <c r="E407" t="s">
        <v>3786</v>
      </c>
      <c r="F407">
        <v>1085181</v>
      </c>
      <c r="G407">
        <v>1050755</v>
      </c>
    </row>
    <row r="408" spans="1:7" x14ac:dyDescent="0.25">
      <c r="A408" t="s">
        <v>1235</v>
      </c>
      <c r="B408" t="s">
        <v>1222</v>
      </c>
      <c r="C408" t="s">
        <v>27</v>
      </c>
      <c r="D408" t="s">
        <v>28</v>
      </c>
      <c r="E408" t="s">
        <v>3787</v>
      </c>
      <c r="F408">
        <v>866376</v>
      </c>
      <c r="G408">
        <v>877920</v>
      </c>
    </row>
    <row r="409" spans="1:7" x14ac:dyDescent="0.25">
      <c r="A409" t="s">
        <v>1240</v>
      </c>
      <c r="B409" t="s">
        <v>1222</v>
      </c>
      <c r="C409" t="s">
        <v>27</v>
      </c>
      <c r="D409" t="s">
        <v>28</v>
      </c>
      <c r="E409" t="s">
        <v>3788</v>
      </c>
      <c r="F409">
        <v>1316865</v>
      </c>
      <c r="G409">
        <v>1211255</v>
      </c>
    </row>
    <row r="410" spans="1:7" x14ac:dyDescent="0.25">
      <c r="A410" t="s">
        <v>1245</v>
      </c>
      <c r="B410" t="s">
        <v>1222</v>
      </c>
      <c r="C410" t="s">
        <v>27</v>
      </c>
      <c r="D410" t="s">
        <v>28</v>
      </c>
      <c r="E410" t="s">
        <v>3789</v>
      </c>
      <c r="F410">
        <v>3516662</v>
      </c>
      <c r="G410">
        <v>3453869</v>
      </c>
    </row>
    <row r="411" spans="1:7" x14ac:dyDescent="0.25">
      <c r="A411" t="s">
        <v>1249</v>
      </c>
      <c r="B411" t="s">
        <v>1222</v>
      </c>
      <c r="C411" t="s">
        <v>27</v>
      </c>
      <c r="D411" t="s">
        <v>28</v>
      </c>
      <c r="E411" t="s">
        <v>3790</v>
      </c>
      <c r="F411">
        <v>974408</v>
      </c>
      <c r="G411">
        <v>954344</v>
      </c>
    </row>
    <row r="412" spans="1:7" x14ac:dyDescent="0.25">
      <c r="A412" t="s">
        <v>1252</v>
      </c>
      <c r="B412" t="s">
        <v>1222</v>
      </c>
      <c r="C412" t="s">
        <v>27</v>
      </c>
      <c r="D412" t="s">
        <v>28</v>
      </c>
      <c r="E412" t="s">
        <v>3791</v>
      </c>
      <c r="F412">
        <v>596122</v>
      </c>
      <c r="G412">
        <v>599975</v>
      </c>
    </row>
    <row r="413" spans="1:7" x14ac:dyDescent="0.25">
      <c r="A413" t="s">
        <v>1255</v>
      </c>
      <c r="B413" t="s">
        <v>1222</v>
      </c>
      <c r="C413" t="s">
        <v>27</v>
      </c>
      <c r="D413" t="s">
        <v>28</v>
      </c>
      <c r="E413" t="s">
        <v>3792</v>
      </c>
      <c r="F413">
        <v>1534726</v>
      </c>
      <c r="G413">
        <v>1525108</v>
      </c>
    </row>
    <row r="414" spans="1:7" x14ac:dyDescent="0.25">
      <c r="A414" t="s">
        <v>1259</v>
      </c>
      <c r="B414" t="s">
        <v>1222</v>
      </c>
      <c r="C414" t="s">
        <v>27</v>
      </c>
      <c r="D414" t="s">
        <v>28</v>
      </c>
      <c r="E414" t="s">
        <v>3793</v>
      </c>
      <c r="F414">
        <v>1190399</v>
      </c>
      <c r="G414">
        <v>1172826</v>
      </c>
    </row>
    <row r="415" spans="1:7" x14ac:dyDescent="0.25">
      <c r="A415" t="s">
        <v>1262</v>
      </c>
      <c r="B415" t="s">
        <v>1222</v>
      </c>
      <c r="C415" t="s">
        <v>27</v>
      </c>
      <c r="D415" t="s">
        <v>28</v>
      </c>
      <c r="E415" t="s">
        <v>3794</v>
      </c>
      <c r="F415">
        <v>227165</v>
      </c>
      <c r="G415">
        <v>234601</v>
      </c>
    </row>
    <row r="416" spans="1:7" x14ac:dyDescent="0.25">
      <c r="A416" t="s">
        <v>1265</v>
      </c>
      <c r="B416" t="s">
        <v>1266</v>
      </c>
      <c r="C416" t="s">
        <v>19</v>
      </c>
      <c r="D416" t="s">
        <v>20</v>
      </c>
      <c r="E416" t="s">
        <v>3795</v>
      </c>
      <c r="F416">
        <v>7742858</v>
      </c>
      <c r="G416">
        <v>7846884</v>
      </c>
    </row>
    <row r="417" spans="1:7" x14ac:dyDescent="0.25">
      <c r="A417" t="s">
        <v>1268</v>
      </c>
      <c r="B417" t="s">
        <v>1266</v>
      </c>
      <c r="C417" t="s">
        <v>27</v>
      </c>
      <c r="D417" t="s">
        <v>28</v>
      </c>
      <c r="E417" t="s">
        <v>3796</v>
      </c>
      <c r="F417">
        <v>1235766</v>
      </c>
      <c r="G417">
        <v>1286091</v>
      </c>
    </row>
    <row r="418" spans="1:7" x14ac:dyDescent="0.25">
      <c r="A418" t="s">
        <v>1271</v>
      </c>
      <c r="B418" t="s">
        <v>1266</v>
      </c>
      <c r="C418" t="s">
        <v>27</v>
      </c>
      <c r="D418" t="s">
        <v>28</v>
      </c>
      <c r="E418" t="s">
        <v>3797</v>
      </c>
      <c r="F418">
        <v>297298</v>
      </c>
      <c r="G418">
        <v>295163</v>
      </c>
    </row>
    <row r="419" spans="1:7" x14ac:dyDescent="0.25">
      <c r="A419" t="s">
        <v>1275</v>
      </c>
      <c r="B419" t="s">
        <v>1266</v>
      </c>
      <c r="C419" t="s">
        <v>27</v>
      </c>
      <c r="D419" t="s">
        <v>28</v>
      </c>
      <c r="E419" t="s">
        <v>3798</v>
      </c>
      <c r="F419">
        <v>361453</v>
      </c>
      <c r="G419">
        <v>342137</v>
      </c>
    </row>
    <row r="420" spans="1:7" x14ac:dyDescent="0.25">
      <c r="A420" t="s">
        <v>1279</v>
      </c>
      <c r="B420" t="s">
        <v>1266</v>
      </c>
      <c r="C420" t="s">
        <v>27</v>
      </c>
      <c r="D420" t="s">
        <v>28</v>
      </c>
      <c r="E420" t="s">
        <v>3799</v>
      </c>
      <c r="F420">
        <v>216143</v>
      </c>
      <c r="G420">
        <v>197888</v>
      </c>
    </row>
    <row r="421" spans="1:7" x14ac:dyDescent="0.25">
      <c r="A421" t="s">
        <v>1283</v>
      </c>
      <c r="B421" t="s">
        <v>1266</v>
      </c>
      <c r="C421" t="s">
        <v>47</v>
      </c>
      <c r="D421" t="s">
        <v>48</v>
      </c>
      <c r="E421" t="s">
        <v>3800</v>
      </c>
      <c r="F421">
        <v>293913</v>
      </c>
      <c r="G421">
        <v>299885</v>
      </c>
    </row>
    <row r="422" spans="1:7" x14ac:dyDescent="0.25">
      <c r="A422" t="s">
        <v>1285</v>
      </c>
      <c r="B422" t="s">
        <v>1266</v>
      </c>
      <c r="C422" t="s">
        <v>27</v>
      </c>
      <c r="D422" t="s">
        <v>28</v>
      </c>
      <c r="E422" t="s">
        <v>3801</v>
      </c>
      <c r="F422">
        <v>719538</v>
      </c>
      <c r="G422">
        <v>731527</v>
      </c>
    </row>
    <row r="423" spans="1:7" x14ac:dyDescent="0.25">
      <c r="A423" t="s">
        <v>1288</v>
      </c>
      <c r="B423" t="s">
        <v>1266</v>
      </c>
      <c r="C423" t="s">
        <v>27</v>
      </c>
      <c r="D423" t="s">
        <v>28</v>
      </c>
      <c r="E423" t="s">
        <v>3802</v>
      </c>
      <c r="F423">
        <v>371835</v>
      </c>
      <c r="G423">
        <v>379389</v>
      </c>
    </row>
    <row r="424" spans="1:7" x14ac:dyDescent="0.25">
      <c r="A424" t="s">
        <v>1291</v>
      </c>
      <c r="B424" t="s">
        <v>1292</v>
      </c>
      <c r="C424" t="s">
        <v>19</v>
      </c>
      <c r="D424" t="s">
        <v>20</v>
      </c>
      <c r="E424" t="s">
        <v>3803</v>
      </c>
      <c r="F424">
        <v>27143465</v>
      </c>
      <c r="G424">
        <v>26566035</v>
      </c>
    </row>
    <row r="425" spans="1:7" x14ac:dyDescent="0.25">
      <c r="A425" t="s">
        <v>1294</v>
      </c>
      <c r="B425" t="s">
        <v>1292</v>
      </c>
      <c r="C425" t="s">
        <v>47</v>
      </c>
      <c r="D425" t="s">
        <v>48</v>
      </c>
      <c r="E425" t="s">
        <v>3804</v>
      </c>
      <c r="F425">
        <v>824508</v>
      </c>
      <c r="G425">
        <v>840914</v>
      </c>
    </row>
    <row r="426" spans="1:7" x14ac:dyDescent="0.25">
      <c r="A426" t="s">
        <v>1298</v>
      </c>
      <c r="B426" t="s">
        <v>1292</v>
      </c>
      <c r="C426" t="s">
        <v>27</v>
      </c>
      <c r="D426" t="s">
        <v>28</v>
      </c>
      <c r="E426" t="s">
        <v>3805</v>
      </c>
      <c r="F426">
        <v>250756</v>
      </c>
      <c r="G426">
        <v>249538</v>
      </c>
    </row>
    <row r="427" spans="1:7" x14ac:dyDescent="0.25">
      <c r="A427" t="s">
        <v>787</v>
      </c>
      <c r="B427" t="s">
        <v>1292</v>
      </c>
      <c r="C427" t="s">
        <v>47</v>
      </c>
      <c r="D427" t="s">
        <v>48</v>
      </c>
      <c r="E427" t="s">
        <v>3806</v>
      </c>
      <c r="F427">
        <v>1358765</v>
      </c>
      <c r="G427">
        <v>1436301</v>
      </c>
    </row>
    <row r="428" spans="1:7" x14ac:dyDescent="0.25">
      <c r="A428" t="s">
        <v>1304</v>
      </c>
      <c r="B428" t="s">
        <v>1292</v>
      </c>
      <c r="C428" t="s">
        <v>47</v>
      </c>
      <c r="D428" t="s">
        <v>48</v>
      </c>
      <c r="E428" t="s">
        <v>3807</v>
      </c>
      <c r="F428">
        <v>588351</v>
      </c>
      <c r="G428">
        <v>591719</v>
      </c>
    </row>
    <row r="429" spans="1:7" x14ac:dyDescent="0.25">
      <c r="A429" t="s">
        <v>1307</v>
      </c>
      <c r="B429" t="s">
        <v>1292</v>
      </c>
      <c r="C429" t="s">
        <v>47</v>
      </c>
      <c r="D429" t="s">
        <v>48</v>
      </c>
      <c r="E429" t="s">
        <v>3808</v>
      </c>
      <c r="F429">
        <v>1172275</v>
      </c>
      <c r="G429">
        <v>1171431</v>
      </c>
    </row>
    <row r="430" spans="1:7" x14ac:dyDescent="0.25">
      <c r="A430" t="s">
        <v>1309</v>
      </c>
      <c r="B430" t="s">
        <v>1292</v>
      </c>
      <c r="C430" t="s">
        <v>27</v>
      </c>
      <c r="D430" t="s">
        <v>28</v>
      </c>
      <c r="E430" t="s">
        <v>3809</v>
      </c>
      <c r="F430">
        <v>593216</v>
      </c>
      <c r="G430">
        <v>567588</v>
      </c>
    </row>
    <row r="431" spans="1:7" x14ac:dyDescent="0.25">
      <c r="A431" t="s">
        <v>1312</v>
      </c>
      <c r="B431" t="s">
        <v>1292</v>
      </c>
      <c r="C431" t="s">
        <v>47</v>
      </c>
      <c r="D431" t="s">
        <v>48</v>
      </c>
      <c r="E431" t="s">
        <v>3810</v>
      </c>
      <c r="F431">
        <v>343508</v>
      </c>
      <c r="G431">
        <v>353600</v>
      </c>
    </row>
    <row r="432" spans="1:7" x14ac:dyDescent="0.25">
      <c r="A432" t="s">
        <v>1314</v>
      </c>
      <c r="B432" t="s">
        <v>1292</v>
      </c>
      <c r="C432" t="s">
        <v>27</v>
      </c>
      <c r="D432" t="s">
        <v>28</v>
      </c>
      <c r="E432" t="s">
        <v>3811</v>
      </c>
      <c r="F432">
        <v>704817</v>
      </c>
      <c r="G432">
        <v>687778</v>
      </c>
    </row>
    <row r="433" spans="1:7" x14ac:dyDescent="0.25">
      <c r="A433" t="s">
        <v>1317</v>
      </c>
      <c r="B433" t="s">
        <v>1292</v>
      </c>
      <c r="C433" t="s">
        <v>27</v>
      </c>
      <c r="D433" t="s">
        <v>28</v>
      </c>
      <c r="E433" t="s">
        <v>3812</v>
      </c>
      <c r="F433">
        <v>73834686</v>
      </c>
      <c r="G433">
        <v>72801305</v>
      </c>
    </row>
    <row r="434" spans="1:7" x14ac:dyDescent="0.25">
      <c r="A434" t="s">
        <v>1320</v>
      </c>
      <c r="B434" t="s">
        <v>1292</v>
      </c>
      <c r="C434" t="s">
        <v>47</v>
      </c>
      <c r="D434" t="s">
        <v>48</v>
      </c>
      <c r="E434" t="s">
        <v>3813</v>
      </c>
      <c r="F434">
        <v>568844</v>
      </c>
      <c r="G434">
        <v>547943</v>
      </c>
    </row>
    <row r="435" spans="1:7" x14ac:dyDescent="0.25">
      <c r="A435" t="s">
        <v>1322</v>
      </c>
      <c r="B435" t="s">
        <v>1292</v>
      </c>
      <c r="C435" t="s">
        <v>47</v>
      </c>
      <c r="D435" t="s">
        <v>48</v>
      </c>
      <c r="E435" t="s">
        <v>3814</v>
      </c>
      <c r="F435">
        <v>1515196</v>
      </c>
      <c r="G435">
        <v>1515865</v>
      </c>
    </row>
    <row r="436" spans="1:7" x14ac:dyDescent="0.25">
      <c r="A436" t="s">
        <v>1324</v>
      </c>
      <c r="B436" t="s">
        <v>1292</v>
      </c>
      <c r="C436" t="s">
        <v>27</v>
      </c>
      <c r="D436" t="s">
        <v>28</v>
      </c>
      <c r="E436" t="s">
        <v>3815</v>
      </c>
      <c r="F436">
        <v>874165</v>
      </c>
      <c r="G436">
        <v>875959</v>
      </c>
    </row>
    <row r="437" spans="1:7" x14ac:dyDescent="0.25">
      <c r="A437" t="s">
        <v>56</v>
      </c>
      <c r="B437" t="s">
        <v>1292</v>
      </c>
      <c r="C437" t="s">
        <v>27</v>
      </c>
      <c r="D437" t="s">
        <v>28</v>
      </c>
      <c r="E437" t="s">
        <v>3816</v>
      </c>
      <c r="F437">
        <v>1252331</v>
      </c>
      <c r="G437">
        <v>1220803</v>
      </c>
    </row>
    <row r="438" spans="1:7" x14ac:dyDescent="0.25">
      <c r="A438" t="s">
        <v>1331</v>
      </c>
      <c r="B438" t="s">
        <v>1292</v>
      </c>
      <c r="C438" t="s">
        <v>47</v>
      </c>
      <c r="D438" t="s">
        <v>48</v>
      </c>
      <c r="E438" t="s">
        <v>3817</v>
      </c>
      <c r="F438">
        <v>415584</v>
      </c>
      <c r="G438">
        <v>408566</v>
      </c>
    </row>
    <row r="439" spans="1:7" x14ac:dyDescent="0.25">
      <c r="A439" t="s">
        <v>1334</v>
      </c>
      <c r="B439" t="s">
        <v>1292</v>
      </c>
      <c r="C439" t="s">
        <v>27</v>
      </c>
      <c r="D439" t="s">
        <v>28</v>
      </c>
      <c r="E439" t="s">
        <v>3818</v>
      </c>
      <c r="F439">
        <v>278375</v>
      </c>
      <c r="G439">
        <v>283724</v>
      </c>
    </row>
    <row r="440" spans="1:7" x14ac:dyDescent="0.25">
      <c r="A440" t="s">
        <v>1337</v>
      </c>
      <c r="B440" t="s">
        <v>1292</v>
      </c>
      <c r="C440" t="s">
        <v>47</v>
      </c>
      <c r="D440" t="s">
        <v>48</v>
      </c>
      <c r="E440" t="s">
        <v>3819</v>
      </c>
      <c r="F440">
        <v>171651</v>
      </c>
      <c r="G440">
        <v>167114</v>
      </c>
    </row>
    <row r="441" spans="1:7" x14ac:dyDescent="0.25">
      <c r="A441" t="s">
        <v>1340</v>
      </c>
      <c r="B441" t="s">
        <v>1292</v>
      </c>
      <c r="C441" t="s">
        <v>47</v>
      </c>
      <c r="D441" t="s">
        <v>48</v>
      </c>
      <c r="E441" t="s">
        <v>3820</v>
      </c>
      <c r="F441">
        <v>1504085</v>
      </c>
      <c r="G441">
        <v>1499967</v>
      </c>
    </row>
    <row r="442" spans="1:7" x14ac:dyDescent="0.25">
      <c r="A442" t="s">
        <v>1342</v>
      </c>
      <c r="B442" t="s">
        <v>1292</v>
      </c>
      <c r="C442" t="s">
        <v>27</v>
      </c>
      <c r="D442" t="s">
        <v>28</v>
      </c>
      <c r="E442" t="s">
        <v>3821</v>
      </c>
      <c r="F442">
        <v>774315</v>
      </c>
      <c r="G442">
        <v>785875</v>
      </c>
    </row>
    <row r="443" spans="1:7" x14ac:dyDescent="0.25">
      <c r="A443" t="s">
        <v>1345</v>
      </c>
      <c r="B443" t="s">
        <v>1292</v>
      </c>
      <c r="C443" t="s">
        <v>27</v>
      </c>
      <c r="D443" t="s">
        <v>28</v>
      </c>
      <c r="E443" t="s">
        <v>3822</v>
      </c>
      <c r="F443">
        <v>1668544</v>
      </c>
      <c r="G443">
        <v>1624352</v>
      </c>
    </row>
    <row r="444" spans="1:7" x14ac:dyDescent="0.25">
      <c r="A444" t="s">
        <v>1348</v>
      </c>
      <c r="B444" t="s">
        <v>1292</v>
      </c>
      <c r="C444" t="s">
        <v>47</v>
      </c>
      <c r="D444" t="s">
        <v>48</v>
      </c>
      <c r="E444" t="s">
        <v>3823</v>
      </c>
      <c r="F444">
        <v>656661</v>
      </c>
      <c r="G444">
        <v>649669</v>
      </c>
    </row>
    <row r="445" spans="1:7" x14ac:dyDescent="0.25">
      <c r="A445" t="s">
        <v>1350</v>
      </c>
      <c r="B445" t="s">
        <v>1292</v>
      </c>
      <c r="C445" t="s">
        <v>27</v>
      </c>
      <c r="D445" t="s">
        <v>28</v>
      </c>
      <c r="E445" t="s">
        <v>3824</v>
      </c>
      <c r="F445">
        <v>273435</v>
      </c>
      <c r="G445">
        <v>251195</v>
      </c>
    </row>
    <row r="446" spans="1:7" x14ac:dyDescent="0.25">
      <c r="A446" t="s">
        <v>1352</v>
      </c>
      <c r="B446" t="s">
        <v>1292</v>
      </c>
      <c r="C446" t="s">
        <v>27</v>
      </c>
      <c r="D446" t="s">
        <v>28</v>
      </c>
      <c r="E446" t="s">
        <v>3825</v>
      </c>
      <c r="F446">
        <v>969913</v>
      </c>
      <c r="G446">
        <v>907375</v>
      </c>
    </row>
    <row r="447" spans="1:7" x14ac:dyDescent="0.25">
      <c r="A447" t="s">
        <v>1354</v>
      </c>
      <c r="B447" t="s">
        <v>1292</v>
      </c>
      <c r="C447" t="s">
        <v>27</v>
      </c>
      <c r="D447" t="s">
        <v>28</v>
      </c>
      <c r="E447" t="s">
        <v>3826</v>
      </c>
      <c r="F447">
        <v>478467</v>
      </c>
      <c r="G447">
        <v>459295</v>
      </c>
    </row>
    <row r="448" spans="1:7" x14ac:dyDescent="0.25">
      <c r="A448" t="s">
        <v>4644</v>
      </c>
      <c r="B448" t="s">
        <v>1292</v>
      </c>
      <c r="C448" t="s">
        <v>27</v>
      </c>
      <c r="D448" t="s">
        <v>28</v>
      </c>
      <c r="E448" t="s">
        <v>4690</v>
      </c>
      <c r="F448">
        <v>0</v>
      </c>
      <c r="G448">
        <v>137383</v>
      </c>
    </row>
    <row r="449" spans="1:7" x14ac:dyDescent="0.25">
      <c r="A449" t="s">
        <v>1358</v>
      </c>
      <c r="B449" t="s">
        <v>1292</v>
      </c>
      <c r="C449" t="s">
        <v>27</v>
      </c>
      <c r="D449" t="s">
        <v>28</v>
      </c>
      <c r="E449" t="s">
        <v>3827</v>
      </c>
      <c r="F449">
        <v>702955</v>
      </c>
      <c r="G449">
        <v>709752</v>
      </c>
    </row>
    <row r="450" spans="1:7" x14ac:dyDescent="0.25">
      <c r="A450" t="s">
        <v>1362</v>
      </c>
      <c r="B450" t="s">
        <v>1292</v>
      </c>
      <c r="C450" t="s">
        <v>47</v>
      </c>
      <c r="D450" t="s">
        <v>48</v>
      </c>
      <c r="E450" t="s">
        <v>3828</v>
      </c>
      <c r="F450">
        <v>276063</v>
      </c>
      <c r="G450">
        <v>271318</v>
      </c>
    </row>
    <row r="451" spans="1:7" x14ac:dyDescent="0.25">
      <c r="A451" t="s">
        <v>1365</v>
      </c>
      <c r="B451" t="s">
        <v>1292</v>
      </c>
      <c r="C451" t="s">
        <v>27</v>
      </c>
      <c r="D451" t="s">
        <v>28</v>
      </c>
      <c r="E451" t="s">
        <v>3829</v>
      </c>
      <c r="F451">
        <v>430399</v>
      </c>
      <c r="G451">
        <v>423959</v>
      </c>
    </row>
    <row r="452" spans="1:7" x14ac:dyDescent="0.25">
      <c r="A452" t="s">
        <v>1368</v>
      </c>
      <c r="B452" t="s">
        <v>1292</v>
      </c>
      <c r="C452" t="s">
        <v>27</v>
      </c>
      <c r="D452" t="s">
        <v>28</v>
      </c>
      <c r="E452" t="s">
        <v>3830</v>
      </c>
      <c r="F452">
        <v>410582</v>
      </c>
      <c r="G452">
        <v>408820</v>
      </c>
    </row>
    <row r="453" spans="1:7" x14ac:dyDescent="0.25">
      <c r="A453" t="s">
        <v>1371</v>
      </c>
      <c r="B453" t="s">
        <v>1292</v>
      </c>
      <c r="C453" t="s">
        <v>47</v>
      </c>
      <c r="D453" t="s">
        <v>48</v>
      </c>
      <c r="E453" t="s">
        <v>3831</v>
      </c>
      <c r="F453">
        <v>221247</v>
      </c>
      <c r="G453">
        <v>226300</v>
      </c>
    </row>
    <row r="454" spans="1:7" x14ac:dyDescent="0.25">
      <c r="A454" t="s">
        <v>1375</v>
      </c>
      <c r="B454" t="s">
        <v>1292</v>
      </c>
      <c r="C454" t="s">
        <v>47</v>
      </c>
      <c r="D454" t="s">
        <v>48</v>
      </c>
      <c r="E454" t="s">
        <v>3832</v>
      </c>
      <c r="F454">
        <v>231383</v>
      </c>
      <c r="G454">
        <v>250637</v>
      </c>
    </row>
    <row r="455" spans="1:7" x14ac:dyDescent="0.25">
      <c r="A455" t="s">
        <v>1378</v>
      </c>
      <c r="B455" t="s">
        <v>1292</v>
      </c>
      <c r="C455" t="s">
        <v>47</v>
      </c>
      <c r="D455" t="s">
        <v>48</v>
      </c>
      <c r="E455" t="s">
        <v>3833</v>
      </c>
      <c r="F455">
        <v>1530800</v>
      </c>
      <c r="G455">
        <v>1542279</v>
      </c>
    </row>
    <row r="456" spans="1:7" x14ac:dyDescent="0.25">
      <c r="A456" t="s">
        <v>1381</v>
      </c>
      <c r="B456" t="s">
        <v>1292</v>
      </c>
      <c r="C456" t="s">
        <v>47</v>
      </c>
      <c r="D456" t="s">
        <v>48</v>
      </c>
      <c r="E456" t="s">
        <v>3834</v>
      </c>
      <c r="F456">
        <v>388787</v>
      </c>
      <c r="G456">
        <v>371211</v>
      </c>
    </row>
    <row r="457" spans="1:7" x14ac:dyDescent="0.25">
      <c r="A457" t="s">
        <v>1384</v>
      </c>
      <c r="B457" t="s">
        <v>1292</v>
      </c>
      <c r="C457" t="s">
        <v>47</v>
      </c>
      <c r="D457" t="s">
        <v>48</v>
      </c>
      <c r="E457" t="s">
        <v>3835</v>
      </c>
      <c r="F457">
        <v>337498</v>
      </c>
      <c r="G457">
        <v>350287</v>
      </c>
    </row>
    <row r="458" spans="1:7" x14ac:dyDescent="0.25">
      <c r="A458" t="s">
        <v>1388</v>
      </c>
      <c r="B458" t="s">
        <v>1292</v>
      </c>
      <c r="C458" t="s">
        <v>27</v>
      </c>
      <c r="D458" t="s">
        <v>28</v>
      </c>
      <c r="E458" t="s">
        <v>3836</v>
      </c>
      <c r="F458">
        <v>1609901</v>
      </c>
      <c r="G458">
        <v>1581806</v>
      </c>
    </row>
    <row r="459" spans="1:7" x14ac:dyDescent="0.25">
      <c r="A459" t="s">
        <v>1391</v>
      </c>
      <c r="B459" t="s">
        <v>1292</v>
      </c>
      <c r="C459" t="s">
        <v>47</v>
      </c>
      <c r="D459" t="s">
        <v>48</v>
      </c>
      <c r="E459" t="s">
        <v>3837</v>
      </c>
      <c r="F459">
        <v>299705</v>
      </c>
      <c r="G459">
        <v>300701</v>
      </c>
    </row>
    <row r="460" spans="1:7" x14ac:dyDescent="0.25">
      <c r="A460" t="s">
        <v>1394</v>
      </c>
      <c r="B460" t="s">
        <v>1292</v>
      </c>
      <c r="C460" t="s">
        <v>27</v>
      </c>
      <c r="D460" t="s">
        <v>28</v>
      </c>
      <c r="E460" t="s">
        <v>3838</v>
      </c>
      <c r="F460">
        <v>2054135</v>
      </c>
      <c r="G460">
        <v>2091545</v>
      </c>
    </row>
    <row r="461" spans="1:7" x14ac:dyDescent="0.25">
      <c r="A461" t="s">
        <v>1398</v>
      </c>
      <c r="B461" t="s">
        <v>1292</v>
      </c>
      <c r="C461" t="s">
        <v>27</v>
      </c>
      <c r="D461" t="s">
        <v>28</v>
      </c>
      <c r="E461" t="s">
        <v>3839</v>
      </c>
      <c r="F461">
        <v>952980</v>
      </c>
      <c r="G461">
        <v>949286</v>
      </c>
    </row>
    <row r="462" spans="1:7" x14ac:dyDescent="0.25">
      <c r="A462" t="s">
        <v>1401</v>
      </c>
      <c r="B462" t="s">
        <v>1292</v>
      </c>
      <c r="C462" t="s">
        <v>27</v>
      </c>
      <c r="D462" t="s">
        <v>28</v>
      </c>
      <c r="E462" t="s">
        <v>3840</v>
      </c>
      <c r="F462">
        <v>312944</v>
      </c>
      <c r="G462">
        <v>307325</v>
      </c>
    </row>
    <row r="463" spans="1:7" x14ac:dyDescent="0.25">
      <c r="A463" t="s">
        <v>1404</v>
      </c>
      <c r="B463" t="s">
        <v>1292</v>
      </c>
      <c r="C463" t="s">
        <v>27</v>
      </c>
      <c r="D463" t="s">
        <v>28</v>
      </c>
      <c r="E463" t="s">
        <v>3841</v>
      </c>
      <c r="F463">
        <v>483992</v>
      </c>
      <c r="G463">
        <v>470664</v>
      </c>
    </row>
    <row r="464" spans="1:7" x14ac:dyDescent="0.25">
      <c r="A464" t="s">
        <v>1407</v>
      </c>
      <c r="B464" t="s">
        <v>1292</v>
      </c>
      <c r="C464" t="s">
        <v>27</v>
      </c>
      <c r="D464" t="s">
        <v>28</v>
      </c>
      <c r="E464" t="s">
        <v>3842</v>
      </c>
      <c r="F464">
        <v>1015014</v>
      </c>
      <c r="G464">
        <v>1038250</v>
      </c>
    </row>
    <row r="465" spans="1:7" x14ac:dyDescent="0.25">
      <c r="A465" t="s">
        <v>1413</v>
      </c>
      <c r="B465" t="s">
        <v>1292</v>
      </c>
      <c r="C465" t="s">
        <v>27</v>
      </c>
      <c r="D465" t="s">
        <v>28</v>
      </c>
      <c r="E465" t="s">
        <v>3843</v>
      </c>
      <c r="F465">
        <v>373708</v>
      </c>
      <c r="G465">
        <v>386469</v>
      </c>
    </row>
    <row r="466" spans="1:7" x14ac:dyDescent="0.25">
      <c r="A466" t="s">
        <v>1416</v>
      </c>
      <c r="B466" t="s">
        <v>1292</v>
      </c>
      <c r="C466" t="s">
        <v>47</v>
      </c>
      <c r="D466" t="s">
        <v>48</v>
      </c>
      <c r="E466" t="s">
        <v>3844</v>
      </c>
      <c r="F466">
        <v>750775</v>
      </c>
      <c r="G466">
        <v>782196</v>
      </c>
    </row>
    <row r="467" spans="1:7" x14ac:dyDescent="0.25">
      <c r="A467" t="s">
        <v>1419</v>
      </c>
      <c r="B467" t="s">
        <v>1292</v>
      </c>
      <c r="C467" t="s">
        <v>47</v>
      </c>
      <c r="D467" t="s">
        <v>48</v>
      </c>
      <c r="E467" t="s">
        <v>3845</v>
      </c>
      <c r="F467">
        <v>180888</v>
      </c>
      <c r="G467">
        <v>183108</v>
      </c>
    </row>
    <row r="468" spans="1:7" x14ac:dyDescent="0.25">
      <c r="A468" t="s">
        <v>1422</v>
      </c>
      <c r="B468" t="s">
        <v>1292</v>
      </c>
      <c r="C468" t="s">
        <v>99</v>
      </c>
      <c r="D468" t="s">
        <v>100</v>
      </c>
      <c r="E468" t="s">
        <v>3846</v>
      </c>
      <c r="F468">
        <v>9311072</v>
      </c>
      <c r="G468">
        <v>9188376</v>
      </c>
    </row>
    <row r="469" spans="1:7" x14ac:dyDescent="0.25">
      <c r="A469" t="s">
        <v>1423</v>
      </c>
      <c r="B469" t="s">
        <v>1292</v>
      </c>
      <c r="C469" t="s">
        <v>99</v>
      </c>
      <c r="D469" t="s">
        <v>100</v>
      </c>
      <c r="E469" t="s">
        <v>3847</v>
      </c>
      <c r="F469">
        <v>3140454</v>
      </c>
      <c r="G469">
        <v>3140882</v>
      </c>
    </row>
    <row r="470" spans="1:7" x14ac:dyDescent="0.25">
      <c r="A470" t="s">
        <v>1425</v>
      </c>
      <c r="B470" t="s">
        <v>1292</v>
      </c>
      <c r="C470" t="s">
        <v>99</v>
      </c>
      <c r="D470" t="s">
        <v>100</v>
      </c>
      <c r="E470" t="s">
        <v>3848</v>
      </c>
      <c r="F470">
        <v>1072166</v>
      </c>
      <c r="G470">
        <v>1110338</v>
      </c>
    </row>
    <row r="471" spans="1:7" x14ac:dyDescent="0.25">
      <c r="A471" t="s">
        <v>1117</v>
      </c>
      <c r="B471" t="s">
        <v>1292</v>
      </c>
      <c r="C471" t="s">
        <v>99</v>
      </c>
      <c r="D471" t="s">
        <v>100</v>
      </c>
      <c r="E471" t="s">
        <v>3849</v>
      </c>
      <c r="F471">
        <v>2427142</v>
      </c>
      <c r="G471">
        <v>2465496</v>
      </c>
    </row>
    <row r="472" spans="1:7" x14ac:dyDescent="0.25">
      <c r="A472" t="s">
        <v>1426</v>
      </c>
      <c r="B472" t="s">
        <v>1292</v>
      </c>
      <c r="C472" t="s">
        <v>99</v>
      </c>
      <c r="D472" t="s">
        <v>100</v>
      </c>
      <c r="E472" t="s">
        <v>3850</v>
      </c>
      <c r="F472">
        <v>1327276</v>
      </c>
      <c r="G472">
        <v>1335393</v>
      </c>
    </row>
    <row r="473" spans="1:7" x14ac:dyDescent="0.25">
      <c r="A473" t="s">
        <v>1427</v>
      </c>
      <c r="B473" t="s">
        <v>1292</v>
      </c>
      <c r="C473" t="s">
        <v>99</v>
      </c>
      <c r="D473" t="s">
        <v>100</v>
      </c>
      <c r="E473" t="s">
        <v>3851</v>
      </c>
      <c r="F473">
        <v>1138341</v>
      </c>
      <c r="G473">
        <v>1164836</v>
      </c>
    </row>
    <row r="474" spans="1:7" x14ac:dyDescent="0.25">
      <c r="A474" t="s">
        <v>1429</v>
      </c>
      <c r="B474" t="s">
        <v>1292</v>
      </c>
      <c r="C474" t="s">
        <v>99</v>
      </c>
      <c r="D474" t="s">
        <v>100</v>
      </c>
      <c r="E474" t="s">
        <v>3852</v>
      </c>
      <c r="F474">
        <v>1159897</v>
      </c>
      <c r="G474">
        <v>1174627</v>
      </c>
    </row>
    <row r="475" spans="1:7" x14ac:dyDescent="0.25">
      <c r="A475" t="s">
        <v>1431</v>
      </c>
      <c r="B475" t="s">
        <v>1292</v>
      </c>
      <c r="C475" t="s">
        <v>99</v>
      </c>
      <c r="D475" t="s">
        <v>100</v>
      </c>
      <c r="E475" t="s">
        <v>3853</v>
      </c>
      <c r="F475">
        <v>1579445</v>
      </c>
      <c r="G475">
        <v>1544695</v>
      </c>
    </row>
    <row r="476" spans="1:7" x14ac:dyDescent="0.25">
      <c r="A476" t="s">
        <v>1434</v>
      </c>
      <c r="B476" t="s">
        <v>1435</v>
      </c>
      <c r="C476" t="s">
        <v>19</v>
      </c>
      <c r="D476" t="s">
        <v>20</v>
      </c>
      <c r="E476" t="s">
        <v>3854</v>
      </c>
      <c r="F476">
        <v>28252635</v>
      </c>
      <c r="G476">
        <v>28050524</v>
      </c>
    </row>
    <row r="477" spans="1:7" x14ac:dyDescent="0.25">
      <c r="A477" t="s">
        <v>1437</v>
      </c>
      <c r="B477" t="s">
        <v>1435</v>
      </c>
      <c r="C477" t="s">
        <v>27</v>
      </c>
      <c r="D477" t="s">
        <v>28</v>
      </c>
      <c r="E477" t="s">
        <v>3855</v>
      </c>
      <c r="F477">
        <v>859063</v>
      </c>
      <c r="G477">
        <v>852220</v>
      </c>
    </row>
    <row r="478" spans="1:7" x14ac:dyDescent="0.25">
      <c r="A478" t="s">
        <v>1309</v>
      </c>
      <c r="B478" t="s">
        <v>1435</v>
      </c>
      <c r="C478" t="s">
        <v>27</v>
      </c>
      <c r="D478" t="s">
        <v>28</v>
      </c>
      <c r="E478" t="s">
        <v>3856</v>
      </c>
      <c r="F478">
        <v>867243</v>
      </c>
      <c r="G478">
        <v>845946</v>
      </c>
    </row>
    <row r="479" spans="1:7" x14ac:dyDescent="0.25">
      <c r="A479" t="s">
        <v>1443</v>
      </c>
      <c r="B479" t="s">
        <v>1435</v>
      </c>
      <c r="C479" t="s">
        <v>27</v>
      </c>
      <c r="D479" t="s">
        <v>28</v>
      </c>
      <c r="E479" t="s">
        <v>3857</v>
      </c>
      <c r="F479">
        <v>218194</v>
      </c>
      <c r="G479">
        <v>230959</v>
      </c>
    </row>
    <row r="480" spans="1:7" x14ac:dyDescent="0.25">
      <c r="A480" t="s">
        <v>1446</v>
      </c>
      <c r="B480" t="s">
        <v>1435</v>
      </c>
      <c r="C480" t="s">
        <v>27</v>
      </c>
      <c r="D480" t="s">
        <v>28</v>
      </c>
      <c r="E480" t="s">
        <v>3858</v>
      </c>
      <c r="F480">
        <v>254352</v>
      </c>
      <c r="G480">
        <v>255079</v>
      </c>
    </row>
    <row r="481" spans="1:7" x14ac:dyDescent="0.25">
      <c r="A481" t="s">
        <v>1449</v>
      </c>
      <c r="B481" t="s">
        <v>1435</v>
      </c>
      <c r="C481" t="s">
        <v>47</v>
      </c>
      <c r="D481" t="s">
        <v>48</v>
      </c>
      <c r="E481" t="s">
        <v>3859</v>
      </c>
      <c r="F481">
        <v>1153253</v>
      </c>
      <c r="G481">
        <v>1185643</v>
      </c>
    </row>
    <row r="482" spans="1:7" x14ac:dyDescent="0.25">
      <c r="A482" t="s">
        <v>1452</v>
      </c>
      <c r="B482" t="s">
        <v>1435</v>
      </c>
      <c r="C482" t="s">
        <v>27</v>
      </c>
      <c r="D482" t="s">
        <v>28</v>
      </c>
      <c r="E482" t="s">
        <v>3860</v>
      </c>
      <c r="F482">
        <v>731269</v>
      </c>
      <c r="G482">
        <v>745926</v>
      </c>
    </row>
    <row r="483" spans="1:7" x14ac:dyDescent="0.25">
      <c r="A483" t="s">
        <v>1456</v>
      </c>
      <c r="B483" t="s">
        <v>1435</v>
      </c>
      <c r="C483" t="s">
        <v>27</v>
      </c>
      <c r="D483" t="s">
        <v>28</v>
      </c>
      <c r="E483" t="s">
        <v>3861</v>
      </c>
      <c r="F483">
        <v>2543327</v>
      </c>
      <c r="G483">
        <v>2502132</v>
      </c>
    </row>
    <row r="484" spans="1:7" x14ac:dyDescent="0.25">
      <c r="A484" t="s">
        <v>1459</v>
      </c>
      <c r="B484" t="s">
        <v>1435</v>
      </c>
      <c r="C484" t="s">
        <v>27</v>
      </c>
      <c r="D484" t="s">
        <v>28</v>
      </c>
      <c r="E484" t="s">
        <v>3862</v>
      </c>
      <c r="F484">
        <v>2019292</v>
      </c>
      <c r="G484">
        <v>1996300</v>
      </c>
    </row>
    <row r="485" spans="1:7" x14ac:dyDescent="0.25">
      <c r="A485" t="s">
        <v>1463</v>
      </c>
      <c r="B485" t="s">
        <v>1435</v>
      </c>
      <c r="C485" t="s">
        <v>27</v>
      </c>
      <c r="D485" t="s">
        <v>28</v>
      </c>
      <c r="E485" t="s">
        <v>3863</v>
      </c>
      <c r="F485">
        <v>3211351</v>
      </c>
      <c r="G485">
        <v>3139841</v>
      </c>
    </row>
    <row r="486" spans="1:7" x14ac:dyDescent="0.25">
      <c r="A486" t="s">
        <v>1464</v>
      </c>
      <c r="B486" t="s">
        <v>1435</v>
      </c>
      <c r="C486" t="s">
        <v>27</v>
      </c>
      <c r="D486" t="s">
        <v>28</v>
      </c>
      <c r="E486" t="s">
        <v>3864</v>
      </c>
      <c r="F486">
        <v>269233</v>
      </c>
      <c r="G486">
        <v>271901</v>
      </c>
    </row>
    <row r="487" spans="1:7" x14ac:dyDescent="0.25">
      <c r="A487" t="s">
        <v>1467</v>
      </c>
      <c r="B487" t="s">
        <v>1435</v>
      </c>
      <c r="C487" t="s">
        <v>47</v>
      </c>
      <c r="D487" t="s">
        <v>48</v>
      </c>
      <c r="E487" t="s">
        <v>3865</v>
      </c>
      <c r="F487">
        <v>2003315</v>
      </c>
      <c r="G487">
        <v>1987041</v>
      </c>
    </row>
    <row r="488" spans="1:7" x14ac:dyDescent="0.25">
      <c r="A488" t="s">
        <v>1470</v>
      </c>
      <c r="B488" t="s">
        <v>1435</v>
      </c>
      <c r="C488" t="s">
        <v>27</v>
      </c>
      <c r="D488" t="s">
        <v>28</v>
      </c>
      <c r="E488" t="s">
        <v>3866</v>
      </c>
      <c r="F488">
        <v>8561730</v>
      </c>
      <c r="G488">
        <v>8405167</v>
      </c>
    </row>
    <row r="489" spans="1:7" x14ac:dyDescent="0.25">
      <c r="A489" t="s">
        <v>1472</v>
      </c>
      <c r="B489" t="s">
        <v>1435</v>
      </c>
      <c r="C489" t="s">
        <v>27</v>
      </c>
      <c r="D489" t="s">
        <v>28</v>
      </c>
      <c r="E489" t="s">
        <v>3867</v>
      </c>
      <c r="F489">
        <v>888658</v>
      </c>
      <c r="G489">
        <v>738574</v>
      </c>
    </row>
    <row r="490" spans="1:7" x14ac:dyDescent="0.25">
      <c r="A490" t="s">
        <v>1476</v>
      </c>
      <c r="B490" t="s">
        <v>1435</v>
      </c>
      <c r="C490" t="s">
        <v>27</v>
      </c>
      <c r="D490" t="s">
        <v>28</v>
      </c>
      <c r="E490" t="s">
        <v>3868</v>
      </c>
      <c r="F490">
        <v>633859</v>
      </c>
      <c r="G490">
        <v>614336</v>
      </c>
    </row>
    <row r="491" spans="1:7" x14ac:dyDescent="0.25">
      <c r="A491" t="s">
        <v>1479</v>
      </c>
      <c r="B491" t="s">
        <v>1435</v>
      </c>
      <c r="C491" t="s">
        <v>27</v>
      </c>
      <c r="D491" t="s">
        <v>28</v>
      </c>
      <c r="E491" t="s">
        <v>3869</v>
      </c>
      <c r="F491">
        <v>416003</v>
      </c>
      <c r="G491">
        <v>405904</v>
      </c>
    </row>
    <row r="492" spans="1:7" x14ac:dyDescent="0.25">
      <c r="A492" t="s">
        <v>1482</v>
      </c>
      <c r="B492" t="s">
        <v>1435</v>
      </c>
      <c r="C492" t="s">
        <v>27</v>
      </c>
      <c r="D492" t="s">
        <v>28</v>
      </c>
      <c r="E492" t="s">
        <v>3870</v>
      </c>
      <c r="F492">
        <v>615477</v>
      </c>
      <c r="G492">
        <v>616418</v>
      </c>
    </row>
    <row r="493" spans="1:7" x14ac:dyDescent="0.25">
      <c r="A493" t="s">
        <v>1485</v>
      </c>
      <c r="B493" t="s">
        <v>1435</v>
      </c>
      <c r="C493" t="s">
        <v>27</v>
      </c>
      <c r="D493" t="s">
        <v>28</v>
      </c>
      <c r="E493" t="s">
        <v>3871</v>
      </c>
      <c r="F493">
        <v>470758</v>
      </c>
      <c r="G493">
        <v>464879</v>
      </c>
    </row>
    <row r="494" spans="1:7" x14ac:dyDescent="0.25">
      <c r="A494" t="s">
        <v>1490</v>
      </c>
      <c r="B494" t="s">
        <v>1435</v>
      </c>
      <c r="C494" t="s">
        <v>27</v>
      </c>
      <c r="D494" t="s">
        <v>28</v>
      </c>
      <c r="E494" t="s">
        <v>3872</v>
      </c>
      <c r="F494">
        <v>1176528</v>
      </c>
      <c r="G494">
        <v>1162347</v>
      </c>
    </row>
    <row r="495" spans="1:7" x14ac:dyDescent="0.25">
      <c r="A495" t="s">
        <v>1494</v>
      </c>
      <c r="B495" t="s">
        <v>1435</v>
      </c>
      <c r="C495" t="s">
        <v>47</v>
      </c>
      <c r="D495" t="s">
        <v>48</v>
      </c>
      <c r="E495" t="s">
        <v>3873</v>
      </c>
      <c r="F495">
        <v>637248</v>
      </c>
      <c r="G495">
        <v>622958</v>
      </c>
    </row>
    <row r="496" spans="1:7" x14ac:dyDescent="0.25">
      <c r="A496" t="s">
        <v>1497</v>
      </c>
      <c r="B496" t="s">
        <v>1435</v>
      </c>
      <c r="C496" t="s">
        <v>27</v>
      </c>
      <c r="D496" t="s">
        <v>28</v>
      </c>
      <c r="E496" t="s">
        <v>3874</v>
      </c>
      <c r="F496">
        <v>2359629</v>
      </c>
      <c r="G496">
        <v>2380729</v>
      </c>
    </row>
    <row r="497" spans="1:7" x14ac:dyDescent="0.25">
      <c r="A497" t="s">
        <v>1499</v>
      </c>
      <c r="B497" t="s">
        <v>1435</v>
      </c>
      <c r="C497" t="s">
        <v>27</v>
      </c>
      <c r="D497" t="s">
        <v>28</v>
      </c>
      <c r="E497" t="s">
        <v>3875</v>
      </c>
      <c r="F497">
        <v>1528095</v>
      </c>
      <c r="G497">
        <v>1496926</v>
      </c>
    </row>
    <row r="498" spans="1:7" x14ac:dyDescent="0.25">
      <c r="A498" t="s">
        <v>1503</v>
      </c>
      <c r="B498" t="s">
        <v>1435</v>
      </c>
      <c r="C498" t="s">
        <v>47</v>
      </c>
      <c r="D498" t="s">
        <v>48</v>
      </c>
      <c r="E498" t="s">
        <v>3876</v>
      </c>
      <c r="F498">
        <v>334283</v>
      </c>
      <c r="G498">
        <v>332061</v>
      </c>
    </row>
    <row r="499" spans="1:7" x14ac:dyDescent="0.25">
      <c r="A499" t="s">
        <v>1506</v>
      </c>
      <c r="B499" t="s">
        <v>1435</v>
      </c>
      <c r="C499" t="s">
        <v>99</v>
      </c>
      <c r="D499" t="s">
        <v>100</v>
      </c>
      <c r="E499" t="s">
        <v>3877</v>
      </c>
      <c r="F499">
        <v>636836</v>
      </c>
      <c r="G499">
        <v>625091</v>
      </c>
    </row>
    <row r="500" spans="1:7" x14ac:dyDescent="0.25">
      <c r="A500" t="s">
        <v>1117</v>
      </c>
      <c r="B500" t="s">
        <v>1435</v>
      </c>
      <c r="C500" t="s">
        <v>99</v>
      </c>
      <c r="D500" t="s">
        <v>100</v>
      </c>
      <c r="E500" t="s">
        <v>3878</v>
      </c>
      <c r="F500">
        <v>1340462</v>
      </c>
      <c r="G500">
        <v>1290392</v>
      </c>
    </row>
    <row r="501" spans="1:7" x14ac:dyDescent="0.25">
      <c r="A501" t="s">
        <v>1507</v>
      </c>
      <c r="B501" t="s">
        <v>1508</v>
      </c>
      <c r="C501" t="s">
        <v>19</v>
      </c>
      <c r="D501" t="s">
        <v>20</v>
      </c>
      <c r="E501" t="s">
        <v>3879</v>
      </c>
      <c r="F501">
        <v>14072004</v>
      </c>
      <c r="G501">
        <v>13854256</v>
      </c>
    </row>
    <row r="502" spans="1:7" x14ac:dyDescent="0.25">
      <c r="A502" t="s">
        <v>1510</v>
      </c>
      <c r="B502" t="s">
        <v>1508</v>
      </c>
      <c r="C502" t="s">
        <v>27</v>
      </c>
      <c r="D502" t="s">
        <v>28</v>
      </c>
      <c r="E502" t="s">
        <v>3880</v>
      </c>
      <c r="F502">
        <v>2121735</v>
      </c>
      <c r="G502">
        <v>2056609</v>
      </c>
    </row>
    <row r="503" spans="1:7" x14ac:dyDescent="0.25">
      <c r="A503" t="s">
        <v>1513</v>
      </c>
      <c r="B503" t="s">
        <v>1508</v>
      </c>
      <c r="C503" t="s">
        <v>27</v>
      </c>
      <c r="D503" t="s">
        <v>28</v>
      </c>
      <c r="E503" t="s">
        <v>3881</v>
      </c>
      <c r="F503">
        <v>704879</v>
      </c>
      <c r="G503">
        <v>686597</v>
      </c>
    </row>
    <row r="504" spans="1:7" x14ac:dyDescent="0.25">
      <c r="A504" t="s">
        <v>1517</v>
      </c>
      <c r="B504" t="s">
        <v>1508</v>
      </c>
      <c r="C504" t="s">
        <v>47</v>
      </c>
      <c r="D504" t="s">
        <v>48</v>
      </c>
      <c r="E504" t="s">
        <v>3882</v>
      </c>
      <c r="F504">
        <v>325370</v>
      </c>
      <c r="G504">
        <v>331183</v>
      </c>
    </row>
    <row r="505" spans="1:7" x14ac:dyDescent="0.25">
      <c r="A505" t="s">
        <v>1520</v>
      </c>
      <c r="B505" t="s">
        <v>1508</v>
      </c>
      <c r="C505" t="s">
        <v>27</v>
      </c>
      <c r="D505" t="s">
        <v>28</v>
      </c>
      <c r="E505" t="s">
        <v>3883</v>
      </c>
      <c r="F505">
        <v>587647</v>
      </c>
      <c r="G505">
        <v>618120</v>
      </c>
    </row>
    <row r="506" spans="1:7" x14ac:dyDescent="0.25">
      <c r="A506" t="s">
        <v>1524</v>
      </c>
      <c r="B506" t="s">
        <v>1508</v>
      </c>
      <c r="C506" t="s">
        <v>27</v>
      </c>
      <c r="D506" t="s">
        <v>28</v>
      </c>
      <c r="E506" t="s">
        <v>3884</v>
      </c>
      <c r="F506">
        <v>621257</v>
      </c>
      <c r="G506">
        <v>653162</v>
      </c>
    </row>
    <row r="507" spans="1:7" x14ac:dyDescent="0.25">
      <c r="A507" t="s">
        <v>1527</v>
      </c>
      <c r="B507" t="s">
        <v>1508</v>
      </c>
      <c r="C507" t="s">
        <v>47</v>
      </c>
      <c r="D507" t="s">
        <v>48</v>
      </c>
      <c r="E507" t="s">
        <v>3885</v>
      </c>
      <c r="F507">
        <v>228674</v>
      </c>
      <c r="G507">
        <v>223645</v>
      </c>
    </row>
    <row r="508" spans="1:7" x14ac:dyDescent="0.25">
      <c r="A508" t="s">
        <v>1530</v>
      </c>
      <c r="B508" t="s">
        <v>1508</v>
      </c>
      <c r="C508" t="s">
        <v>27</v>
      </c>
      <c r="D508" t="s">
        <v>28</v>
      </c>
      <c r="E508" t="s">
        <v>3886</v>
      </c>
      <c r="F508">
        <v>1667495</v>
      </c>
      <c r="G508">
        <v>1649001</v>
      </c>
    </row>
    <row r="509" spans="1:7" x14ac:dyDescent="0.25">
      <c r="A509" t="s">
        <v>1533</v>
      </c>
      <c r="B509" t="s">
        <v>1508</v>
      </c>
      <c r="C509" t="s">
        <v>27</v>
      </c>
      <c r="D509" t="s">
        <v>28</v>
      </c>
      <c r="E509" t="s">
        <v>3887</v>
      </c>
      <c r="F509">
        <v>2780875</v>
      </c>
      <c r="G509">
        <v>2677268</v>
      </c>
    </row>
    <row r="510" spans="1:7" x14ac:dyDescent="0.25">
      <c r="A510" t="s">
        <v>1538</v>
      </c>
      <c r="B510" t="s">
        <v>1508</v>
      </c>
      <c r="C510" t="s">
        <v>99</v>
      </c>
      <c r="D510" t="s">
        <v>100</v>
      </c>
      <c r="E510" t="s">
        <v>3888</v>
      </c>
      <c r="F510">
        <v>1228430</v>
      </c>
      <c r="G510">
        <v>1247923</v>
      </c>
    </row>
    <row r="511" spans="1:7" x14ac:dyDescent="0.25">
      <c r="A511" t="s">
        <v>1540</v>
      </c>
      <c r="B511" t="s">
        <v>1541</v>
      </c>
      <c r="C511" t="s">
        <v>19</v>
      </c>
      <c r="D511" t="s">
        <v>20</v>
      </c>
      <c r="E511" t="s">
        <v>3889</v>
      </c>
      <c r="F511">
        <v>23886525</v>
      </c>
      <c r="G511">
        <v>23613978</v>
      </c>
    </row>
    <row r="512" spans="1:7" x14ac:dyDescent="0.25">
      <c r="A512" t="s">
        <v>1543</v>
      </c>
      <c r="B512" t="s">
        <v>1541</v>
      </c>
      <c r="C512" t="s">
        <v>27</v>
      </c>
      <c r="D512" t="s">
        <v>28</v>
      </c>
      <c r="E512" t="s">
        <v>3890</v>
      </c>
      <c r="F512">
        <v>522683</v>
      </c>
      <c r="G512">
        <v>526154</v>
      </c>
    </row>
    <row r="513" spans="1:7" x14ac:dyDescent="0.25">
      <c r="A513" t="s">
        <v>1547</v>
      </c>
      <c r="B513" t="s">
        <v>1541</v>
      </c>
      <c r="C513" t="s">
        <v>27</v>
      </c>
      <c r="D513" t="s">
        <v>28</v>
      </c>
      <c r="E513" t="s">
        <v>3891</v>
      </c>
      <c r="F513">
        <v>551834</v>
      </c>
      <c r="G513">
        <v>520925</v>
      </c>
    </row>
    <row r="514" spans="1:7" x14ac:dyDescent="0.25">
      <c r="A514" t="s">
        <v>1552</v>
      </c>
      <c r="B514" t="s">
        <v>1541</v>
      </c>
      <c r="C514" t="s">
        <v>47</v>
      </c>
      <c r="D514" t="s">
        <v>48</v>
      </c>
      <c r="E514" t="s">
        <v>3892</v>
      </c>
      <c r="F514">
        <v>1444654</v>
      </c>
      <c r="G514">
        <v>1419759</v>
      </c>
    </row>
    <row r="515" spans="1:7" x14ac:dyDescent="0.25">
      <c r="A515" t="s">
        <v>1555</v>
      </c>
      <c r="B515" t="s">
        <v>1541</v>
      </c>
      <c r="C515" t="s">
        <v>27</v>
      </c>
      <c r="D515" t="s">
        <v>28</v>
      </c>
      <c r="E515" t="s">
        <v>3893</v>
      </c>
      <c r="F515">
        <v>164600</v>
      </c>
      <c r="G515">
        <v>167208</v>
      </c>
    </row>
    <row r="516" spans="1:7" x14ac:dyDescent="0.25">
      <c r="A516" t="s">
        <v>1559</v>
      </c>
      <c r="B516" t="s">
        <v>1541</v>
      </c>
      <c r="C516" t="s">
        <v>47</v>
      </c>
      <c r="D516" t="s">
        <v>48</v>
      </c>
      <c r="E516" t="s">
        <v>3894</v>
      </c>
      <c r="F516">
        <v>228840</v>
      </c>
      <c r="G516">
        <v>210434</v>
      </c>
    </row>
    <row r="517" spans="1:7" x14ac:dyDescent="0.25">
      <c r="A517" t="s">
        <v>1561</v>
      </c>
      <c r="B517" t="s">
        <v>1541</v>
      </c>
      <c r="C517" t="s">
        <v>47</v>
      </c>
      <c r="D517" t="s">
        <v>48</v>
      </c>
      <c r="E517" t="s">
        <v>3895</v>
      </c>
      <c r="F517">
        <v>270834</v>
      </c>
      <c r="G517">
        <v>278571</v>
      </c>
    </row>
    <row r="518" spans="1:7" x14ac:dyDescent="0.25">
      <c r="A518" t="s">
        <v>1565</v>
      </c>
      <c r="B518" t="s">
        <v>1541</v>
      </c>
      <c r="C518" t="s">
        <v>27</v>
      </c>
      <c r="D518" t="s">
        <v>28</v>
      </c>
      <c r="E518" t="s">
        <v>3896</v>
      </c>
      <c r="F518">
        <v>2109443</v>
      </c>
      <c r="G518">
        <v>2042842</v>
      </c>
    </row>
    <row r="519" spans="1:7" x14ac:dyDescent="0.25">
      <c r="A519" t="s">
        <v>4684</v>
      </c>
      <c r="B519" t="s">
        <v>1541</v>
      </c>
      <c r="C519" t="s">
        <v>27</v>
      </c>
      <c r="D519" t="s">
        <v>28</v>
      </c>
      <c r="E519" t="s">
        <v>3897</v>
      </c>
      <c r="F519">
        <v>10449251</v>
      </c>
      <c r="G519">
        <v>10398408</v>
      </c>
    </row>
    <row r="520" spans="1:7" x14ac:dyDescent="0.25">
      <c r="A520" t="s">
        <v>1568</v>
      </c>
      <c r="B520" t="s">
        <v>1541</v>
      </c>
      <c r="C520" t="s">
        <v>27</v>
      </c>
      <c r="D520" t="s">
        <v>28</v>
      </c>
      <c r="E520" t="s">
        <v>3898</v>
      </c>
      <c r="F520">
        <v>438864</v>
      </c>
      <c r="G520">
        <v>411345</v>
      </c>
    </row>
    <row r="521" spans="1:7" x14ac:dyDescent="0.25">
      <c r="A521" t="s">
        <v>1572</v>
      </c>
      <c r="B521" t="s">
        <v>1573</v>
      </c>
      <c r="C521" t="s">
        <v>19</v>
      </c>
      <c r="D521" t="s">
        <v>20</v>
      </c>
      <c r="E521" t="s">
        <v>3899</v>
      </c>
      <c r="F521">
        <v>21237602</v>
      </c>
      <c r="G521">
        <v>20518941</v>
      </c>
    </row>
    <row r="522" spans="1:7" x14ac:dyDescent="0.25">
      <c r="A522" t="s">
        <v>1574</v>
      </c>
      <c r="B522" t="s">
        <v>1573</v>
      </c>
      <c r="C522" t="s">
        <v>27</v>
      </c>
      <c r="D522" t="s">
        <v>28</v>
      </c>
      <c r="E522" t="s">
        <v>3900</v>
      </c>
      <c r="F522">
        <v>497088</v>
      </c>
      <c r="G522">
        <v>465590</v>
      </c>
    </row>
    <row r="523" spans="1:7" x14ac:dyDescent="0.25">
      <c r="A523" t="s">
        <v>1577</v>
      </c>
      <c r="B523" t="s">
        <v>1573</v>
      </c>
      <c r="C523" t="s">
        <v>27</v>
      </c>
      <c r="D523" t="s">
        <v>28</v>
      </c>
      <c r="E523" t="s">
        <v>3901</v>
      </c>
      <c r="F523">
        <v>3191953</v>
      </c>
      <c r="G523">
        <v>2997137</v>
      </c>
    </row>
    <row r="524" spans="1:7" x14ac:dyDescent="0.25">
      <c r="A524" t="s">
        <v>1579</v>
      </c>
      <c r="B524" t="s">
        <v>1573</v>
      </c>
      <c r="C524" t="s">
        <v>27</v>
      </c>
      <c r="D524" t="s">
        <v>28</v>
      </c>
      <c r="E524" t="s">
        <v>3902</v>
      </c>
      <c r="F524">
        <v>468799</v>
      </c>
      <c r="G524">
        <v>463361</v>
      </c>
    </row>
    <row r="525" spans="1:7" x14ac:dyDescent="0.25">
      <c r="A525" t="s">
        <v>1582</v>
      </c>
      <c r="B525" t="s">
        <v>1573</v>
      </c>
      <c r="C525" t="s">
        <v>27</v>
      </c>
      <c r="D525" t="s">
        <v>28</v>
      </c>
      <c r="E525" t="s">
        <v>3903</v>
      </c>
      <c r="F525">
        <v>961454</v>
      </c>
      <c r="G525">
        <v>889777</v>
      </c>
    </row>
    <row r="526" spans="1:7" x14ac:dyDescent="0.25">
      <c r="A526" t="s">
        <v>1585</v>
      </c>
      <c r="B526" t="s">
        <v>1573</v>
      </c>
      <c r="C526" t="s">
        <v>27</v>
      </c>
      <c r="D526" t="s">
        <v>28</v>
      </c>
      <c r="E526" t="s">
        <v>3904</v>
      </c>
      <c r="F526">
        <v>506677</v>
      </c>
      <c r="G526">
        <v>495892</v>
      </c>
    </row>
    <row r="527" spans="1:7" x14ac:dyDescent="0.25">
      <c r="A527" t="s">
        <v>1476</v>
      </c>
      <c r="B527" t="s">
        <v>1573</v>
      </c>
      <c r="C527" t="s">
        <v>27</v>
      </c>
      <c r="D527" t="s">
        <v>28</v>
      </c>
      <c r="E527" t="s">
        <v>3905</v>
      </c>
      <c r="F527">
        <v>1360907</v>
      </c>
      <c r="G527">
        <v>1307453</v>
      </c>
    </row>
    <row r="528" spans="1:7" x14ac:dyDescent="0.25">
      <c r="A528" t="s">
        <v>1590</v>
      </c>
      <c r="B528" t="s">
        <v>1573</v>
      </c>
      <c r="C528" t="s">
        <v>27</v>
      </c>
      <c r="D528" t="s">
        <v>28</v>
      </c>
      <c r="E528" t="s">
        <v>3906</v>
      </c>
      <c r="F528">
        <v>669566</v>
      </c>
      <c r="G528">
        <v>653891</v>
      </c>
    </row>
    <row r="529" spans="1:7" x14ac:dyDescent="0.25">
      <c r="A529" t="s">
        <v>1593</v>
      </c>
      <c r="B529" t="s">
        <v>1573</v>
      </c>
      <c r="C529" t="s">
        <v>27</v>
      </c>
      <c r="D529" t="s">
        <v>28</v>
      </c>
      <c r="E529" t="s">
        <v>3907</v>
      </c>
      <c r="F529">
        <v>700339</v>
      </c>
      <c r="G529">
        <v>667590</v>
      </c>
    </row>
    <row r="530" spans="1:7" x14ac:dyDescent="0.25">
      <c r="A530" t="s">
        <v>1596</v>
      </c>
      <c r="B530" t="s">
        <v>1573</v>
      </c>
      <c r="C530" t="s">
        <v>27</v>
      </c>
      <c r="D530" t="s">
        <v>28</v>
      </c>
      <c r="E530" t="s">
        <v>3908</v>
      </c>
      <c r="F530">
        <v>11108080</v>
      </c>
      <c r="G530">
        <v>11325701</v>
      </c>
    </row>
    <row r="531" spans="1:7" x14ac:dyDescent="0.25">
      <c r="A531" t="s">
        <v>1597</v>
      </c>
      <c r="B531" t="s">
        <v>1573</v>
      </c>
      <c r="C531" t="s">
        <v>27</v>
      </c>
      <c r="D531" t="s">
        <v>28</v>
      </c>
      <c r="E531" t="s">
        <v>3909</v>
      </c>
      <c r="F531">
        <v>1764325</v>
      </c>
      <c r="G531">
        <v>1666202</v>
      </c>
    </row>
    <row r="532" spans="1:7" x14ac:dyDescent="0.25">
      <c r="A532" t="s">
        <v>1599</v>
      </c>
      <c r="B532" t="s">
        <v>1573</v>
      </c>
      <c r="C532" t="s">
        <v>47</v>
      </c>
      <c r="D532" t="s">
        <v>48</v>
      </c>
      <c r="E532" t="s">
        <v>3910</v>
      </c>
      <c r="F532">
        <v>167082</v>
      </c>
      <c r="G532">
        <v>182097</v>
      </c>
    </row>
    <row r="533" spans="1:7" x14ac:dyDescent="0.25">
      <c r="A533" t="s">
        <v>1601</v>
      </c>
      <c r="B533" t="s">
        <v>1573</v>
      </c>
      <c r="C533" t="s">
        <v>27</v>
      </c>
      <c r="D533" t="s">
        <v>28</v>
      </c>
      <c r="E533" t="s">
        <v>3911</v>
      </c>
      <c r="F533">
        <v>144379</v>
      </c>
      <c r="G533">
        <v>143221</v>
      </c>
    </row>
    <row r="534" spans="1:7" x14ac:dyDescent="0.25">
      <c r="A534" t="s">
        <v>1604</v>
      </c>
      <c r="B534" t="s">
        <v>1573</v>
      </c>
      <c r="C534" t="s">
        <v>99</v>
      </c>
      <c r="D534" t="s">
        <v>100</v>
      </c>
      <c r="E534" t="s">
        <v>3912</v>
      </c>
      <c r="F534">
        <v>2551477</v>
      </c>
      <c r="G534">
        <v>2538448</v>
      </c>
    </row>
    <row r="535" spans="1:7" x14ac:dyDescent="0.25">
      <c r="A535" t="s">
        <v>1606</v>
      </c>
      <c r="B535" t="s">
        <v>1573</v>
      </c>
      <c r="C535" t="s">
        <v>99</v>
      </c>
      <c r="D535" t="s">
        <v>100</v>
      </c>
      <c r="E535" t="s">
        <v>3913</v>
      </c>
      <c r="F535">
        <v>1019255</v>
      </c>
      <c r="G535">
        <v>929531</v>
      </c>
    </row>
    <row r="536" spans="1:7" x14ac:dyDescent="0.25">
      <c r="A536" t="s">
        <v>1607</v>
      </c>
      <c r="B536" t="s">
        <v>9</v>
      </c>
      <c r="C536" t="s">
        <v>19</v>
      </c>
      <c r="D536" t="s">
        <v>20</v>
      </c>
      <c r="E536" t="s">
        <v>3914</v>
      </c>
      <c r="F536">
        <v>29397541</v>
      </c>
      <c r="G536">
        <v>29310857</v>
      </c>
    </row>
    <row r="537" spans="1:7" x14ac:dyDescent="0.25">
      <c r="A537" t="s">
        <v>1609</v>
      </c>
      <c r="B537" t="s">
        <v>9</v>
      </c>
      <c r="C537" t="s">
        <v>47</v>
      </c>
      <c r="D537" t="s">
        <v>48</v>
      </c>
      <c r="E537" t="s">
        <v>3915</v>
      </c>
      <c r="F537">
        <v>1089484</v>
      </c>
      <c r="G537">
        <v>1084630</v>
      </c>
    </row>
    <row r="538" spans="1:7" x14ac:dyDescent="0.25">
      <c r="A538" t="s">
        <v>1613</v>
      </c>
      <c r="B538" t="s">
        <v>9</v>
      </c>
      <c r="C538" t="s">
        <v>47</v>
      </c>
      <c r="D538" t="s">
        <v>48</v>
      </c>
      <c r="E538" t="s">
        <v>3916</v>
      </c>
      <c r="F538">
        <v>365657</v>
      </c>
      <c r="G538">
        <v>374396</v>
      </c>
    </row>
    <row r="539" spans="1:7" x14ac:dyDescent="0.25">
      <c r="A539" t="s">
        <v>1616</v>
      </c>
      <c r="B539" t="s">
        <v>9</v>
      </c>
      <c r="C539" t="s">
        <v>27</v>
      </c>
      <c r="D539" t="s">
        <v>28</v>
      </c>
      <c r="E539" t="s">
        <v>3917</v>
      </c>
      <c r="F539">
        <v>296843</v>
      </c>
      <c r="G539">
        <v>289429</v>
      </c>
    </row>
    <row r="540" spans="1:7" x14ac:dyDescent="0.25">
      <c r="A540" t="s">
        <v>1620</v>
      </c>
      <c r="B540" t="s">
        <v>9</v>
      </c>
      <c r="C540" t="s">
        <v>27</v>
      </c>
      <c r="D540" t="s">
        <v>28</v>
      </c>
      <c r="E540" t="s">
        <v>3918</v>
      </c>
      <c r="F540">
        <v>16834371</v>
      </c>
      <c r="G540">
        <v>16386136</v>
      </c>
    </row>
    <row r="541" spans="1:7" x14ac:dyDescent="0.25">
      <c r="A541" t="s">
        <v>1622</v>
      </c>
      <c r="B541" t="s">
        <v>9</v>
      </c>
      <c r="C541" t="s">
        <v>47</v>
      </c>
      <c r="D541" t="s">
        <v>48</v>
      </c>
      <c r="E541" t="s">
        <v>3919</v>
      </c>
      <c r="F541">
        <v>1408420</v>
      </c>
      <c r="G541">
        <v>1376238</v>
      </c>
    </row>
    <row r="542" spans="1:7" x14ac:dyDescent="0.25">
      <c r="A542" t="s">
        <v>1626</v>
      </c>
      <c r="B542" t="s">
        <v>9</v>
      </c>
      <c r="C542" t="s">
        <v>47</v>
      </c>
      <c r="D542" t="s">
        <v>48</v>
      </c>
      <c r="E542" t="s">
        <v>3920</v>
      </c>
      <c r="F542">
        <v>1337252</v>
      </c>
      <c r="G542">
        <v>1331568</v>
      </c>
    </row>
    <row r="543" spans="1:7" x14ac:dyDescent="0.25">
      <c r="A543" t="s">
        <v>1629</v>
      </c>
      <c r="B543" t="s">
        <v>9</v>
      </c>
      <c r="C543" t="s">
        <v>27</v>
      </c>
      <c r="D543" t="s">
        <v>28</v>
      </c>
      <c r="E543" t="s">
        <v>3921</v>
      </c>
      <c r="F543">
        <v>2773814</v>
      </c>
      <c r="G543">
        <v>2633172</v>
      </c>
    </row>
    <row r="544" spans="1:7" x14ac:dyDescent="0.25">
      <c r="A544" t="s">
        <v>1632</v>
      </c>
      <c r="B544" t="s">
        <v>9</v>
      </c>
      <c r="C544" t="s">
        <v>47</v>
      </c>
      <c r="D544" t="s">
        <v>48</v>
      </c>
      <c r="E544" t="s">
        <v>3922</v>
      </c>
      <c r="F544">
        <v>1072530</v>
      </c>
      <c r="G544">
        <v>1043938</v>
      </c>
    </row>
    <row r="545" spans="1:7" x14ac:dyDescent="0.25">
      <c r="A545" t="s">
        <v>1636</v>
      </c>
      <c r="B545" t="s">
        <v>9</v>
      </c>
      <c r="C545" t="s">
        <v>27</v>
      </c>
      <c r="D545" t="s">
        <v>28</v>
      </c>
      <c r="E545" t="s">
        <v>3923</v>
      </c>
      <c r="F545">
        <v>2636629</v>
      </c>
      <c r="G545">
        <v>2621670</v>
      </c>
    </row>
    <row r="546" spans="1:7" x14ac:dyDescent="0.25">
      <c r="A546" t="s">
        <v>1639</v>
      </c>
      <c r="B546" t="s">
        <v>9</v>
      </c>
      <c r="C546" t="s">
        <v>47</v>
      </c>
      <c r="D546" t="s">
        <v>48</v>
      </c>
      <c r="E546" t="s">
        <v>3924</v>
      </c>
      <c r="F546">
        <v>944981</v>
      </c>
      <c r="G546">
        <v>907287</v>
      </c>
    </row>
    <row r="547" spans="1:7" x14ac:dyDescent="0.25">
      <c r="A547" t="s">
        <v>1643</v>
      </c>
      <c r="B547" t="s">
        <v>9</v>
      </c>
      <c r="C547" t="s">
        <v>27</v>
      </c>
      <c r="D547" t="s">
        <v>28</v>
      </c>
      <c r="E547" t="s">
        <v>3925</v>
      </c>
      <c r="F547">
        <v>477548</v>
      </c>
      <c r="G547">
        <v>481690</v>
      </c>
    </row>
    <row r="548" spans="1:7" x14ac:dyDescent="0.25">
      <c r="A548" t="s">
        <v>1645</v>
      </c>
      <c r="B548" t="s">
        <v>9</v>
      </c>
      <c r="C548" t="s">
        <v>47</v>
      </c>
      <c r="D548" t="s">
        <v>48</v>
      </c>
      <c r="E548" t="s">
        <v>3926</v>
      </c>
      <c r="F548">
        <v>637000</v>
      </c>
      <c r="G548">
        <v>633319</v>
      </c>
    </row>
    <row r="549" spans="1:7" x14ac:dyDescent="0.25">
      <c r="A549" t="s">
        <v>1648</v>
      </c>
      <c r="B549" t="s">
        <v>9</v>
      </c>
      <c r="C549" t="s">
        <v>47</v>
      </c>
      <c r="D549" t="s">
        <v>48</v>
      </c>
      <c r="E549" t="s">
        <v>3927</v>
      </c>
      <c r="F549">
        <v>897026</v>
      </c>
      <c r="G549">
        <v>884459</v>
      </c>
    </row>
    <row r="550" spans="1:7" x14ac:dyDescent="0.25">
      <c r="A550" t="s">
        <v>1651</v>
      </c>
      <c r="B550" t="s">
        <v>9</v>
      </c>
      <c r="C550" t="s">
        <v>47</v>
      </c>
      <c r="D550" t="s">
        <v>48</v>
      </c>
      <c r="E550" t="s">
        <v>3928</v>
      </c>
      <c r="F550">
        <v>1109335</v>
      </c>
      <c r="G550">
        <v>1098941</v>
      </c>
    </row>
    <row r="551" spans="1:7" x14ac:dyDescent="0.25">
      <c r="A551" t="s">
        <v>1513</v>
      </c>
      <c r="B551" t="s">
        <v>9</v>
      </c>
      <c r="C551" t="s">
        <v>47</v>
      </c>
      <c r="D551" t="s">
        <v>48</v>
      </c>
      <c r="E551" t="s">
        <v>3929</v>
      </c>
      <c r="F551">
        <v>1458364</v>
      </c>
      <c r="G551">
        <v>1498015</v>
      </c>
    </row>
    <row r="552" spans="1:7" x14ac:dyDescent="0.25">
      <c r="A552" t="s">
        <v>1654</v>
      </c>
      <c r="B552" t="s">
        <v>9</v>
      </c>
      <c r="C552" t="s">
        <v>47</v>
      </c>
      <c r="D552" t="s">
        <v>48</v>
      </c>
      <c r="E552" t="s">
        <v>3930</v>
      </c>
      <c r="F552">
        <v>410149</v>
      </c>
      <c r="G552">
        <v>389671</v>
      </c>
    </row>
    <row r="553" spans="1:7" x14ac:dyDescent="0.25">
      <c r="A553" t="s">
        <v>1656</v>
      </c>
      <c r="B553" t="s">
        <v>9</v>
      </c>
      <c r="C553" t="s">
        <v>47</v>
      </c>
      <c r="D553" t="s">
        <v>48</v>
      </c>
      <c r="E553" t="s">
        <v>3931</v>
      </c>
      <c r="F553">
        <v>2015178</v>
      </c>
      <c r="G553">
        <v>1971606</v>
      </c>
    </row>
    <row r="554" spans="1:7" x14ac:dyDescent="0.25">
      <c r="A554" t="s">
        <v>1658</v>
      </c>
      <c r="B554" t="s">
        <v>9</v>
      </c>
      <c r="C554" t="s">
        <v>47</v>
      </c>
      <c r="D554" t="s">
        <v>48</v>
      </c>
      <c r="E554" t="s">
        <v>3932</v>
      </c>
      <c r="F554">
        <v>2347168</v>
      </c>
      <c r="G554">
        <v>2322298</v>
      </c>
    </row>
    <row r="555" spans="1:7" x14ac:dyDescent="0.25">
      <c r="A555" t="s">
        <v>1660</v>
      </c>
      <c r="B555" t="s">
        <v>9</v>
      </c>
      <c r="C555" t="s">
        <v>47</v>
      </c>
      <c r="D555" t="s">
        <v>48</v>
      </c>
      <c r="E555" t="s">
        <v>3933</v>
      </c>
      <c r="F555">
        <v>1261135</v>
      </c>
      <c r="G555">
        <v>1231056</v>
      </c>
    </row>
    <row r="556" spans="1:7" x14ac:dyDescent="0.25">
      <c r="A556" t="s">
        <v>1662</v>
      </c>
      <c r="B556" t="s">
        <v>9</v>
      </c>
      <c r="C556" t="s">
        <v>47</v>
      </c>
      <c r="D556" t="s">
        <v>48</v>
      </c>
      <c r="E556" t="s">
        <v>3934</v>
      </c>
      <c r="F556">
        <v>1476311</v>
      </c>
      <c r="G556">
        <v>1439434</v>
      </c>
    </row>
    <row r="557" spans="1:7" x14ac:dyDescent="0.25">
      <c r="A557" t="s">
        <v>1664</v>
      </c>
      <c r="B557" t="s">
        <v>9</v>
      </c>
      <c r="C557" t="s">
        <v>27</v>
      </c>
      <c r="D557" t="s">
        <v>28</v>
      </c>
      <c r="E557" t="s">
        <v>3935</v>
      </c>
      <c r="F557">
        <v>2664667</v>
      </c>
      <c r="G557">
        <v>2549005</v>
      </c>
    </row>
    <row r="558" spans="1:7" x14ac:dyDescent="0.25">
      <c r="A558" t="s">
        <v>1665</v>
      </c>
      <c r="B558" t="s">
        <v>9</v>
      </c>
      <c r="C558" t="s">
        <v>27</v>
      </c>
      <c r="D558" t="s">
        <v>28</v>
      </c>
      <c r="E558" t="s">
        <v>3936</v>
      </c>
      <c r="F558">
        <v>1762730</v>
      </c>
      <c r="G558">
        <v>1789194</v>
      </c>
    </row>
    <row r="559" spans="1:7" x14ac:dyDescent="0.25">
      <c r="A559" t="s">
        <v>1667</v>
      </c>
      <c r="B559" t="s">
        <v>9</v>
      </c>
      <c r="C559" t="s">
        <v>47</v>
      </c>
      <c r="D559" t="s">
        <v>48</v>
      </c>
      <c r="E559" t="s">
        <v>3937</v>
      </c>
      <c r="F559">
        <v>621640</v>
      </c>
      <c r="G559">
        <v>618635</v>
      </c>
    </row>
    <row r="560" spans="1:7" x14ac:dyDescent="0.25">
      <c r="A560" t="s">
        <v>1670</v>
      </c>
      <c r="B560" t="s">
        <v>9</v>
      </c>
      <c r="C560" t="s">
        <v>27</v>
      </c>
      <c r="D560" t="s">
        <v>28</v>
      </c>
      <c r="E560" t="s">
        <v>3938</v>
      </c>
      <c r="F560">
        <v>383028</v>
      </c>
      <c r="G560">
        <v>382331</v>
      </c>
    </row>
    <row r="561" spans="1:7" x14ac:dyDescent="0.25">
      <c r="A561" t="s">
        <v>1672</v>
      </c>
      <c r="B561" t="s">
        <v>9</v>
      </c>
      <c r="C561" t="s">
        <v>27</v>
      </c>
      <c r="D561" t="s">
        <v>28</v>
      </c>
      <c r="E561" t="s">
        <v>3939</v>
      </c>
      <c r="F561">
        <v>1198937</v>
      </c>
      <c r="G561">
        <v>1166752</v>
      </c>
    </row>
    <row r="562" spans="1:7" x14ac:dyDescent="0.25">
      <c r="A562" t="s">
        <v>1675</v>
      </c>
      <c r="B562" t="s">
        <v>9</v>
      </c>
      <c r="C562" t="s">
        <v>47</v>
      </c>
      <c r="D562" t="s">
        <v>48</v>
      </c>
      <c r="E562" t="s">
        <v>3940</v>
      </c>
      <c r="F562">
        <v>337833</v>
      </c>
      <c r="G562">
        <v>327034</v>
      </c>
    </row>
    <row r="563" spans="1:7" x14ac:dyDescent="0.25">
      <c r="A563" t="s">
        <v>1678</v>
      </c>
      <c r="B563" t="s">
        <v>9</v>
      </c>
      <c r="C563" t="s">
        <v>27</v>
      </c>
      <c r="D563" t="s">
        <v>28</v>
      </c>
      <c r="E563" t="s">
        <v>3941</v>
      </c>
      <c r="F563">
        <v>1762855</v>
      </c>
      <c r="G563">
        <v>1744340</v>
      </c>
    </row>
    <row r="564" spans="1:7" x14ac:dyDescent="0.25">
      <c r="A564" t="s">
        <v>1681</v>
      </c>
      <c r="B564" t="s">
        <v>9</v>
      </c>
      <c r="C564" t="s">
        <v>27</v>
      </c>
      <c r="D564" t="s">
        <v>28</v>
      </c>
      <c r="E564" t="s">
        <v>3942</v>
      </c>
      <c r="F564">
        <v>704934</v>
      </c>
      <c r="G564">
        <v>718962</v>
      </c>
    </row>
    <row r="565" spans="1:7" x14ac:dyDescent="0.25">
      <c r="A565" t="s">
        <v>1684</v>
      </c>
      <c r="B565" t="s">
        <v>9</v>
      </c>
      <c r="C565" t="s">
        <v>47</v>
      </c>
      <c r="D565" t="s">
        <v>48</v>
      </c>
      <c r="E565" t="s">
        <v>3943</v>
      </c>
      <c r="F565">
        <v>968058</v>
      </c>
      <c r="G565">
        <v>952217</v>
      </c>
    </row>
    <row r="566" spans="1:7" x14ac:dyDescent="0.25">
      <c r="A566" t="s">
        <v>1686</v>
      </c>
      <c r="B566" t="s">
        <v>9</v>
      </c>
      <c r="C566" t="s">
        <v>47</v>
      </c>
      <c r="D566" t="s">
        <v>48</v>
      </c>
      <c r="E566" t="s">
        <v>3944</v>
      </c>
      <c r="F566">
        <v>2489992</v>
      </c>
      <c r="G566">
        <v>2372803</v>
      </c>
    </row>
    <row r="567" spans="1:7" x14ac:dyDescent="0.25">
      <c r="A567" t="s">
        <v>1407</v>
      </c>
      <c r="B567" t="s">
        <v>9</v>
      </c>
      <c r="C567" t="s">
        <v>27</v>
      </c>
      <c r="D567" t="s">
        <v>28</v>
      </c>
      <c r="E567" t="s">
        <v>3945</v>
      </c>
      <c r="F567">
        <v>3759776</v>
      </c>
      <c r="G567">
        <v>3656230</v>
      </c>
    </row>
    <row r="568" spans="1:7" x14ac:dyDescent="0.25">
      <c r="A568" t="s">
        <v>1688</v>
      </c>
      <c r="B568" t="s">
        <v>9</v>
      </c>
      <c r="C568" t="s">
        <v>47</v>
      </c>
      <c r="D568" t="s">
        <v>48</v>
      </c>
      <c r="E568" t="s">
        <v>3946</v>
      </c>
      <c r="F568">
        <v>718872</v>
      </c>
      <c r="G568">
        <v>697790</v>
      </c>
    </row>
    <row r="569" spans="1:7" x14ac:dyDescent="0.25">
      <c r="A569" t="s">
        <v>1691</v>
      </c>
      <c r="B569" t="s">
        <v>9</v>
      </c>
      <c r="C569" t="s">
        <v>27</v>
      </c>
      <c r="D569" t="s">
        <v>28</v>
      </c>
      <c r="E569" t="s">
        <v>3947</v>
      </c>
      <c r="F569">
        <v>954972</v>
      </c>
      <c r="G569">
        <v>958975</v>
      </c>
    </row>
    <row r="570" spans="1:7" x14ac:dyDescent="0.25">
      <c r="A570" t="s">
        <v>1694</v>
      </c>
      <c r="B570" t="s">
        <v>9</v>
      </c>
      <c r="C570" t="s">
        <v>47</v>
      </c>
      <c r="D570" t="s">
        <v>48</v>
      </c>
      <c r="E570" t="s">
        <v>3948</v>
      </c>
      <c r="F570">
        <v>338260</v>
      </c>
      <c r="G570">
        <v>332777</v>
      </c>
    </row>
    <row r="571" spans="1:7" x14ac:dyDescent="0.25">
      <c r="A571" t="s">
        <v>3317</v>
      </c>
      <c r="B571" t="s">
        <v>9</v>
      </c>
      <c r="C571" t="s">
        <v>47</v>
      </c>
      <c r="D571" t="s">
        <v>48</v>
      </c>
      <c r="E571" t="s">
        <v>3949</v>
      </c>
      <c r="F571">
        <v>690330</v>
      </c>
      <c r="G571">
        <v>670308</v>
      </c>
    </row>
    <row r="572" spans="1:7" x14ac:dyDescent="0.25">
      <c r="A572" t="s">
        <v>1698</v>
      </c>
      <c r="B572" t="s">
        <v>9</v>
      </c>
      <c r="C572" t="s">
        <v>27</v>
      </c>
      <c r="D572" t="s">
        <v>28</v>
      </c>
      <c r="E572" t="s">
        <v>3950</v>
      </c>
      <c r="F572">
        <v>4201332</v>
      </c>
      <c r="G572">
        <v>4110543</v>
      </c>
    </row>
    <row r="573" spans="1:7" x14ac:dyDescent="0.25">
      <c r="A573" t="s">
        <v>1701</v>
      </c>
      <c r="B573" t="s">
        <v>9</v>
      </c>
      <c r="C573" t="s">
        <v>47</v>
      </c>
      <c r="D573" t="s">
        <v>48</v>
      </c>
      <c r="E573" t="s">
        <v>3951</v>
      </c>
      <c r="F573">
        <v>120600</v>
      </c>
      <c r="G573">
        <v>136948</v>
      </c>
    </row>
    <row r="574" spans="1:7" x14ac:dyDescent="0.25">
      <c r="A574" t="s">
        <v>1704</v>
      </c>
      <c r="B574" t="s">
        <v>1705</v>
      </c>
      <c r="C574" t="s">
        <v>19</v>
      </c>
      <c r="D574" t="s">
        <v>20</v>
      </c>
      <c r="E574" t="s">
        <v>3952</v>
      </c>
      <c r="F574">
        <v>7069743</v>
      </c>
      <c r="G574">
        <v>7121306</v>
      </c>
    </row>
    <row r="575" spans="1:7" x14ac:dyDescent="0.25">
      <c r="A575" t="s">
        <v>1707</v>
      </c>
      <c r="B575" t="s">
        <v>1705</v>
      </c>
      <c r="C575" t="s">
        <v>47</v>
      </c>
      <c r="D575" t="s">
        <v>48</v>
      </c>
      <c r="E575" t="s">
        <v>3953</v>
      </c>
      <c r="F575">
        <v>247308</v>
      </c>
      <c r="G575">
        <v>247526</v>
      </c>
    </row>
    <row r="576" spans="1:7" x14ac:dyDescent="0.25">
      <c r="A576" t="s">
        <v>1711</v>
      </c>
      <c r="B576" t="s">
        <v>1705</v>
      </c>
      <c r="C576" t="s">
        <v>27</v>
      </c>
      <c r="D576" t="s">
        <v>28</v>
      </c>
      <c r="E576" t="s">
        <v>3954</v>
      </c>
      <c r="F576">
        <v>18807719</v>
      </c>
      <c r="G576">
        <v>18837256</v>
      </c>
    </row>
    <row r="577" spans="1:7" x14ac:dyDescent="0.25">
      <c r="A577" t="s">
        <v>1714</v>
      </c>
      <c r="B577" t="s">
        <v>1705</v>
      </c>
      <c r="C577" t="s">
        <v>47</v>
      </c>
      <c r="D577" t="s">
        <v>48</v>
      </c>
      <c r="E577" t="s">
        <v>3955</v>
      </c>
      <c r="F577">
        <v>156398</v>
      </c>
      <c r="G577">
        <v>170032</v>
      </c>
    </row>
    <row r="578" spans="1:7" x14ac:dyDescent="0.25">
      <c r="A578" t="s">
        <v>1717</v>
      </c>
      <c r="B578" t="s">
        <v>1705</v>
      </c>
      <c r="C578" t="s">
        <v>27</v>
      </c>
      <c r="D578" t="s">
        <v>28</v>
      </c>
      <c r="E578" t="s">
        <v>3956</v>
      </c>
      <c r="F578">
        <v>741218</v>
      </c>
      <c r="G578">
        <v>743205</v>
      </c>
    </row>
    <row r="579" spans="1:7" x14ac:dyDescent="0.25">
      <c r="A579" t="s">
        <v>1721</v>
      </c>
      <c r="B579" t="s">
        <v>1705</v>
      </c>
      <c r="C579" t="s">
        <v>27</v>
      </c>
      <c r="D579" t="s">
        <v>28</v>
      </c>
      <c r="E579" t="s">
        <v>3957</v>
      </c>
      <c r="F579">
        <v>347270</v>
      </c>
      <c r="G579">
        <v>354384</v>
      </c>
    </row>
    <row r="580" spans="1:7" x14ac:dyDescent="0.25">
      <c r="A580" t="s">
        <v>1723</v>
      </c>
      <c r="B580" t="s">
        <v>1705</v>
      </c>
      <c r="C580" t="s">
        <v>27</v>
      </c>
      <c r="D580" t="s">
        <v>28</v>
      </c>
      <c r="E580" t="s">
        <v>3958</v>
      </c>
      <c r="F580">
        <v>335356</v>
      </c>
      <c r="G580">
        <v>319674</v>
      </c>
    </row>
    <row r="581" spans="1:7" x14ac:dyDescent="0.25">
      <c r="A581" t="s">
        <v>1726</v>
      </c>
      <c r="B581" t="s">
        <v>1705</v>
      </c>
      <c r="C581" t="s">
        <v>27</v>
      </c>
      <c r="D581" t="s">
        <v>28</v>
      </c>
      <c r="E581" t="s">
        <v>3959</v>
      </c>
      <c r="F581">
        <v>666490</v>
      </c>
      <c r="G581">
        <v>646093</v>
      </c>
    </row>
    <row r="582" spans="1:7" x14ac:dyDescent="0.25">
      <c r="A582" t="s">
        <v>1729</v>
      </c>
      <c r="B582" t="s">
        <v>1705</v>
      </c>
      <c r="C582" t="s">
        <v>27</v>
      </c>
      <c r="D582" t="s">
        <v>28</v>
      </c>
      <c r="E582" t="s">
        <v>3960</v>
      </c>
      <c r="F582">
        <v>304170</v>
      </c>
      <c r="G582">
        <v>287120</v>
      </c>
    </row>
    <row r="583" spans="1:7" x14ac:dyDescent="0.25">
      <c r="A583" t="s">
        <v>1732</v>
      </c>
      <c r="B583" t="s">
        <v>1705</v>
      </c>
      <c r="C583" t="s">
        <v>99</v>
      </c>
      <c r="D583" t="s">
        <v>100</v>
      </c>
      <c r="E583" t="s">
        <v>3961</v>
      </c>
      <c r="F583">
        <v>1825830</v>
      </c>
      <c r="G583">
        <v>1776438</v>
      </c>
    </row>
    <row r="584" spans="1:7" x14ac:dyDescent="0.25">
      <c r="A584" t="s">
        <v>1733</v>
      </c>
      <c r="B584" t="s">
        <v>1705</v>
      </c>
      <c r="C584" t="s">
        <v>99</v>
      </c>
      <c r="D584" t="s">
        <v>100</v>
      </c>
      <c r="E584" t="s">
        <v>3962</v>
      </c>
      <c r="F584">
        <v>3767580</v>
      </c>
      <c r="G584">
        <v>3678980</v>
      </c>
    </row>
    <row r="585" spans="1:7" x14ac:dyDescent="0.25">
      <c r="A585" t="s">
        <v>1734</v>
      </c>
      <c r="B585" t="s">
        <v>1705</v>
      </c>
      <c r="C585" t="s">
        <v>99</v>
      </c>
      <c r="D585" t="s">
        <v>100</v>
      </c>
      <c r="E585" t="s">
        <v>3963</v>
      </c>
      <c r="F585">
        <v>893987</v>
      </c>
      <c r="G585">
        <v>930769</v>
      </c>
    </row>
    <row r="586" spans="1:7" x14ac:dyDescent="0.25">
      <c r="A586" t="s">
        <v>1736</v>
      </c>
      <c r="B586" t="s">
        <v>1705</v>
      </c>
      <c r="C586" t="s">
        <v>99</v>
      </c>
      <c r="D586" t="s">
        <v>100</v>
      </c>
      <c r="E586" t="s">
        <v>3964</v>
      </c>
      <c r="F586">
        <v>978221</v>
      </c>
      <c r="G586">
        <v>1001197</v>
      </c>
    </row>
    <row r="587" spans="1:7" x14ac:dyDescent="0.25">
      <c r="A587" t="s">
        <v>1738</v>
      </c>
      <c r="B587" t="s">
        <v>1705</v>
      </c>
      <c r="C587" t="s">
        <v>99</v>
      </c>
      <c r="D587" t="s">
        <v>100</v>
      </c>
      <c r="E587" t="s">
        <v>3965</v>
      </c>
      <c r="F587">
        <v>4182362</v>
      </c>
      <c r="G587">
        <v>4116700</v>
      </c>
    </row>
    <row r="588" spans="1:7" x14ac:dyDescent="0.25">
      <c r="A588" t="s">
        <v>1739</v>
      </c>
      <c r="B588" t="s">
        <v>1705</v>
      </c>
      <c r="C588" t="s">
        <v>99</v>
      </c>
      <c r="D588" t="s">
        <v>100</v>
      </c>
      <c r="E588" t="s">
        <v>3966</v>
      </c>
      <c r="F588">
        <v>4469730</v>
      </c>
      <c r="G588">
        <v>4363284</v>
      </c>
    </row>
    <row r="589" spans="1:7" x14ac:dyDescent="0.25">
      <c r="A589" t="s">
        <v>1740</v>
      </c>
      <c r="B589" t="s">
        <v>1741</v>
      </c>
      <c r="C589" t="s">
        <v>19</v>
      </c>
      <c r="D589" t="s">
        <v>20</v>
      </c>
      <c r="E589" t="s">
        <v>3967</v>
      </c>
      <c r="F589">
        <v>11129112</v>
      </c>
      <c r="G589">
        <v>10945540</v>
      </c>
    </row>
    <row r="590" spans="1:7" x14ac:dyDescent="0.25">
      <c r="A590" t="s">
        <v>41</v>
      </c>
      <c r="B590" t="s">
        <v>1741</v>
      </c>
      <c r="C590" t="s">
        <v>27</v>
      </c>
      <c r="D590" t="s">
        <v>28</v>
      </c>
      <c r="E590" t="s">
        <v>3968</v>
      </c>
      <c r="F590">
        <v>522224</v>
      </c>
      <c r="G590">
        <v>530791</v>
      </c>
    </row>
    <row r="591" spans="1:7" x14ac:dyDescent="0.25">
      <c r="A591" t="s">
        <v>1746</v>
      </c>
      <c r="B591" t="s">
        <v>1741</v>
      </c>
      <c r="C591" t="s">
        <v>27</v>
      </c>
      <c r="D591" t="s">
        <v>28</v>
      </c>
      <c r="E591" t="s">
        <v>3969</v>
      </c>
      <c r="F591">
        <v>794883</v>
      </c>
      <c r="G591">
        <v>782721</v>
      </c>
    </row>
    <row r="592" spans="1:7" x14ac:dyDescent="0.25">
      <c r="A592" t="s">
        <v>1750</v>
      </c>
      <c r="B592" t="s">
        <v>1741</v>
      </c>
      <c r="C592" t="s">
        <v>27</v>
      </c>
      <c r="D592" t="s">
        <v>28</v>
      </c>
      <c r="E592" t="s">
        <v>3970</v>
      </c>
      <c r="F592">
        <v>437098</v>
      </c>
      <c r="G592">
        <v>426114</v>
      </c>
    </row>
    <row r="593" spans="1:7" x14ac:dyDescent="0.25">
      <c r="A593" t="s">
        <v>1279</v>
      </c>
      <c r="B593" t="s">
        <v>1741</v>
      </c>
      <c r="C593" t="s">
        <v>27</v>
      </c>
      <c r="D593" t="s">
        <v>28</v>
      </c>
      <c r="E593" t="s">
        <v>3971</v>
      </c>
      <c r="F593">
        <v>794492</v>
      </c>
      <c r="G593">
        <v>780647</v>
      </c>
    </row>
    <row r="594" spans="1:7" x14ac:dyDescent="0.25">
      <c r="A594" t="s">
        <v>1755</v>
      </c>
      <c r="B594" t="s">
        <v>1741</v>
      </c>
      <c r="C594" t="s">
        <v>27</v>
      </c>
      <c r="D594" t="s">
        <v>28</v>
      </c>
      <c r="E594" t="s">
        <v>3972</v>
      </c>
      <c r="F594">
        <v>1850549</v>
      </c>
      <c r="G594">
        <v>1815062</v>
      </c>
    </row>
    <row r="595" spans="1:7" x14ac:dyDescent="0.25">
      <c r="A595" t="s">
        <v>1758</v>
      </c>
      <c r="B595" t="s">
        <v>1741</v>
      </c>
      <c r="C595" t="s">
        <v>99</v>
      </c>
      <c r="D595" t="s">
        <v>100</v>
      </c>
      <c r="E595" t="s">
        <v>3973</v>
      </c>
      <c r="F595">
        <v>1534022</v>
      </c>
      <c r="G595">
        <v>1455935</v>
      </c>
    </row>
    <row r="596" spans="1:7" x14ac:dyDescent="0.25">
      <c r="A596" t="s">
        <v>1759</v>
      </c>
      <c r="B596" t="s">
        <v>1760</v>
      </c>
      <c r="C596" t="s">
        <v>19</v>
      </c>
      <c r="D596" t="s">
        <v>20</v>
      </c>
      <c r="E596" t="s">
        <v>3974</v>
      </c>
      <c r="F596">
        <v>31650432</v>
      </c>
      <c r="G596">
        <v>31364641</v>
      </c>
    </row>
    <row r="597" spans="1:7" x14ac:dyDescent="0.25">
      <c r="A597" t="s">
        <v>1762</v>
      </c>
      <c r="B597" t="s">
        <v>1760</v>
      </c>
      <c r="C597" t="s">
        <v>27</v>
      </c>
      <c r="D597" t="s">
        <v>28</v>
      </c>
      <c r="E597" t="s">
        <v>3975</v>
      </c>
      <c r="F597">
        <v>1165723</v>
      </c>
      <c r="G597">
        <v>1139758</v>
      </c>
    </row>
    <row r="598" spans="1:7" x14ac:dyDescent="0.25">
      <c r="A598" t="s">
        <v>1766</v>
      </c>
      <c r="B598" t="s">
        <v>1760</v>
      </c>
      <c r="C598" t="s">
        <v>27</v>
      </c>
      <c r="D598" t="s">
        <v>28</v>
      </c>
      <c r="E598" t="s">
        <v>3976</v>
      </c>
      <c r="F598">
        <v>1182781</v>
      </c>
      <c r="G598">
        <v>1144068</v>
      </c>
    </row>
    <row r="599" spans="1:7" x14ac:dyDescent="0.25">
      <c r="A599" t="s">
        <v>1769</v>
      </c>
      <c r="B599" t="s">
        <v>1760</v>
      </c>
      <c r="C599" t="s">
        <v>27</v>
      </c>
      <c r="D599" t="s">
        <v>28</v>
      </c>
      <c r="E599" t="s">
        <v>3977</v>
      </c>
      <c r="F599">
        <v>440846</v>
      </c>
      <c r="G599">
        <v>422532</v>
      </c>
    </row>
    <row r="600" spans="1:7" x14ac:dyDescent="0.25">
      <c r="A600" t="s">
        <v>1773</v>
      </c>
      <c r="B600" t="s">
        <v>1760</v>
      </c>
      <c r="C600" t="s">
        <v>47</v>
      </c>
      <c r="D600" t="s">
        <v>48</v>
      </c>
      <c r="E600" t="s">
        <v>3978</v>
      </c>
      <c r="F600">
        <v>350969</v>
      </c>
      <c r="G600">
        <v>332183</v>
      </c>
    </row>
    <row r="601" spans="1:7" x14ac:dyDescent="0.25">
      <c r="A601" t="s">
        <v>1776</v>
      </c>
      <c r="B601" t="s">
        <v>1760</v>
      </c>
      <c r="C601" t="s">
        <v>47</v>
      </c>
      <c r="D601" t="s">
        <v>48</v>
      </c>
      <c r="E601" t="s">
        <v>3979</v>
      </c>
      <c r="F601">
        <v>512523</v>
      </c>
      <c r="G601">
        <v>501865</v>
      </c>
    </row>
    <row r="602" spans="1:7" x14ac:dyDescent="0.25">
      <c r="A602" t="s">
        <v>1778</v>
      </c>
      <c r="B602" t="s">
        <v>1760</v>
      </c>
      <c r="C602" t="s">
        <v>27</v>
      </c>
      <c r="D602" t="s">
        <v>28</v>
      </c>
      <c r="E602" t="s">
        <v>3980</v>
      </c>
      <c r="F602">
        <v>1727246</v>
      </c>
      <c r="G602">
        <v>1737644</v>
      </c>
    </row>
    <row r="603" spans="1:7" x14ac:dyDescent="0.25">
      <c r="A603" t="s">
        <v>1779</v>
      </c>
      <c r="B603" t="s">
        <v>1760</v>
      </c>
      <c r="C603" t="s">
        <v>47</v>
      </c>
      <c r="D603" t="s">
        <v>48</v>
      </c>
      <c r="E603" t="s">
        <v>3981</v>
      </c>
      <c r="F603">
        <v>899907</v>
      </c>
      <c r="G603">
        <v>904020</v>
      </c>
    </row>
    <row r="604" spans="1:7" x14ac:dyDescent="0.25">
      <c r="A604" t="s">
        <v>1782</v>
      </c>
      <c r="B604" t="s">
        <v>1760</v>
      </c>
      <c r="C604" t="s">
        <v>27</v>
      </c>
      <c r="D604" t="s">
        <v>28</v>
      </c>
      <c r="E604" t="s">
        <v>3982</v>
      </c>
      <c r="F604">
        <v>32877085</v>
      </c>
      <c r="G604">
        <v>32105192</v>
      </c>
    </row>
    <row r="605" spans="1:7" x14ac:dyDescent="0.25">
      <c r="A605" t="s">
        <v>1783</v>
      </c>
      <c r="B605" t="s">
        <v>1760</v>
      </c>
      <c r="C605" t="s">
        <v>27</v>
      </c>
      <c r="D605" t="s">
        <v>28</v>
      </c>
      <c r="E605" t="s">
        <v>3983</v>
      </c>
      <c r="F605">
        <v>440512</v>
      </c>
      <c r="G605">
        <v>423939</v>
      </c>
    </row>
    <row r="606" spans="1:7" x14ac:dyDescent="0.25">
      <c r="A606" t="s">
        <v>1787</v>
      </c>
      <c r="B606" t="s">
        <v>1760</v>
      </c>
      <c r="C606" t="s">
        <v>27</v>
      </c>
      <c r="D606" t="s">
        <v>28</v>
      </c>
      <c r="E606" t="s">
        <v>3984</v>
      </c>
      <c r="F606">
        <v>345210</v>
      </c>
      <c r="G606">
        <v>316667</v>
      </c>
    </row>
    <row r="607" spans="1:7" x14ac:dyDescent="0.25">
      <c r="A607" t="s">
        <v>1790</v>
      </c>
      <c r="B607" t="s">
        <v>1760</v>
      </c>
      <c r="C607" t="s">
        <v>27</v>
      </c>
      <c r="D607" t="s">
        <v>28</v>
      </c>
      <c r="E607" t="s">
        <v>3985</v>
      </c>
      <c r="F607">
        <v>3678128</v>
      </c>
      <c r="G607">
        <v>3629229</v>
      </c>
    </row>
    <row r="608" spans="1:7" x14ac:dyDescent="0.25">
      <c r="A608" t="s">
        <v>1794</v>
      </c>
      <c r="B608" t="s">
        <v>1760</v>
      </c>
      <c r="C608" t="s">
        <v>27</v>
      </c>
      <c r="D608" t="s">
        <v>28</v>
      </c>
      <c r="E608" t="s">
        <v>3986</v>
      </c>
      <c r="F608">
        <v>3663067</v>
      </c>
      <c r="G608">
        <v>3584773</v>
      </c>
    </row>
    <row r="609" spans="1:7" x14ac:dyDescent="0.25">
      <c r="A609" t="s">
        <v>1797</v>
      </c>
      <c r="B609" t="s">
        <v>1760</v>
      </c>
      <c r="C609" t="s">
        <v>27</v>
      </c>
      <c r="D609" t="s">
        <v>28</v>
      </c>
      <c r="E609" t="s">
        <v>3987</v>
      </c>
      <c r="F609">
        <v>306036</v>
      </c>
      <c r="G609">
        <v>300472</v>
      </c>
    </row>
    <row r="610" spans="1:7" x14ac:dyDescent="0.25">
      <c r="A610" t="s">
        <v>1800</v>
      </c>
      <c r="B610" t="s">
        <v>1760</v>
      </c>
      <c r="C610" t="s">
        <v>27</v>
      </c>
      <c r="D610" t="s">
        <v>28</v>
      </c>
      <c r="E610" t="s">
        <v>3988</v>
      </c>
      <c r="F610">
        <v>1237915</v>
      </c>
      <c r="G610">
        <v>1207993</v>
      </c>
    </row>
    <row r="611" spans="1:7" x14ac:dyDescent="0.25">
      <c r="A611" t="s">
        <v>1804</v>
      </c>
      <c r="B611" t="s">
        <v>1760</v>
      </c>
      <c r="C611" t="s">
        <v>27</v>
      </c>
      <c r="D611" t="s">
        <v>28</v>
      </c>
      <c r="E611" t="s">
        <v>3989</v>
      </c>
      <c r="F611">
        <v>1636501</v>
      </c>
      <c r="G611">
        <v>1578102</v>
      </c>
    </row>
    <row r="612" spans="1:7" x14ac:dyDescent="0.25">
      <c r="A612" t="s">
        <v>1808</v>
      </c>
      <c r="B612" t="s">
        <v>1760</v>
      </c>
      <c r="C612" t="s">
        <v>27</v>
      </c>
      <c r="D612" t="s">
        <v>28</v>
      </c>
      <c r="E612" t="s">
        <v>3990</v>
      </c>
      <c r="F612">
        <v>1903932</v>
      </c>
      <c r="G612">
        <v>1869772</v>
      </c>
    </row>
    <row r="613" spans="1:7" x14ac:dyDescent="0.25">
      <c r="A613" t="s">
        <v>1810</v>
      </c>
      <c r="B613" t="s">
        <v>1760</v>
      </c>
      <c r="C613" t="s">
        <v>47</v>
      </c>
      <c r="D613" t="s">
        <v>48</v>
      </c>
      <c r="E613" t="s">
        <v>3991</v>
      </c>
      <c r="F613">
        <v>693079</v>
      </c>
      <c r="G613">
        <v>701759</v>
      </c>
    </row>
    <row r="614" spans="1:7" x14ac:dyDescent="0.25">
      <c r="A614" t="s">
        <v>1813</v>
      </c>
      <c r="B614" t="s">
        <v>1760</v>
      </c>
      <c r="C614" t="s">
        <v>27</v>
      </c>
      <c r="D614" t="s">
        <v>28</v>
      </c>
      <c r="E614" t="s">
        <v>3992</v>
      </c>
      <c r="F614">
        <v>324936</v>
      </c>
      <c r="G614">
        <v>328031</v>
      </c>
    </row>
    <row r="615" spans="1:7" x14ac:dyDescent="0.25">
      <c r="A615" t="s">
        <v>1815</v>
      </c>
      <c r="B615" t="s">
        <v>1760</v>
      </c>
      <c r="C615" t="s">
        <v>47</v>
      </c>
      <c r="D615" t="s">
        <v>48</v>
      </c>
      <c r="E615" t="s">
        <v>3993</v>
      </c>
      <c r="F615">
        <v>226754</v>
      </c>
      <c r="G615">
        <v>209409</v>
      </c>
    </row>
    <row r="616" spans="1:7" x14ac:dyDescent="0.25">
      <c r="A616" t="s">
        <v>1593</v>
      </c>
      <c r="B616" t="s">
        <v>1760</v>
      </c>
      <c r="C616" t="s">
        <v>27</v>
      </c>
      <c r="D616" t="s">
        <v>28</v>
      </c>
      <c r="E616" t="s">
        <v>3994</v>
      </c>
      <c r="F616">
        <v>410296</v>
      </c>
      <c r="G616">
        <v>416700</v>
      </c>
    </row>
    <row r="617" spans="1:7" x14ac:dyDescent="0.25">
      <c r="A617" t="s">
        <v>1822</v>
      </c>
      <c r="B617" t="s">
        <v>1760</v>
      </c>
      <c r="C617" t="s">
        <v>27</v>
      </c>
      <c r="D617" t="s">
        <v>28</v>
      </c>
      <c r="E617" t="s">
        <v>3995</v>
      </c>
      <c r="F617">
        <v>887919</v>
      </c>
      <c r="G617">
        <v>896882</v>
      </c>
    </row>
    <row r="618" spans="1:7" x14ac:dyDescent="0.25">
      <c r="A618" t="s">
        <v>1826</v>
      </c>
      <c r="B618" t="s">
        <v>1760</v>
      </c>
      <c r="C618" t="s">
        <v>47</v>
      </c>
      <c r="D618" t="s">
        <v>48</v>
      </c>
      <c r="E618" t="s">
        <v>3996</v>
      </c>
      <c r="F618">
        <v>407063</v>
      </c>
      <c r="G618">
        <v>391628</v>
      </c>
    </row>
    <row r="619" spans="1:7" x14ac:dyDescent="0.25">
      <c r="A619" t="s">
        <v>1829</v>
      </c>
      <c r="B619" t="s">
        <v>1760</v>
      </c>
      <c r="C619" t="s">
        <v>27</v>
      </c>
      <c r="D619" t="s">
        <v>28</v>
      </c>
      <c r="E619" t="s">
        <v>3997</v>
      </c>
      <c r="F619">
        <v>273173</v>
      </c>
      <c r="G619">
        <v>271534</v>
      </c>
    </row>
    <row r="620" spans="1:7" x14ac:dyDescent="0.25">
      <c r="A620" t="s">
        <v>1832</v>
      </c>
      <c r="B620" t="s">
        <v>1760</v>
      </c>
      <c r="C620" t="s">
        <v>27</v>
      </c>
      <c r="D620" t="s">
        <v>28</v>
      </c>
      <c r="E620" t="s">
        <v>3998</v>
      </c>
      <c r="F620">
        <v>112578</v>
      </c>
      <c r="G620">
        <v>112460</v>
      </c>
    </row>
    <row r="621" spans="1:7" x14ac:dyDescent="0.25">
      <c r="A621" t="s">
        <v>3304</v>
      </c>
      <c r="B621" t="s">
        <v>1760</v>
      </c>
      <c r="C621" t="s">
        <v>47</v>
      </c>
      <c r="D621" t="s">
        <v>48</v>
      </c>
      <c r="E621" t="s">
        <v>3999</v>
      </c>
      <c r="F621">
        <v>1420670</v>
      </c>
      <c r="G621">
        <v>1424505</v>
      </c>
    </row>
    <row r="622" spans="1:7" x14ac:dyDescent="0.25">
      <c r="A622" t="s">
        <v>1835</v>
      </c>
      <c r="B622" t="s">
        <v>1760</v>
      </c>
      <c r="C622" t="s">
        <v>27</v>
      </c>
      <c r="D622" t="s">
        <v>28</v>
      </c>
      <c r="E622" t="s">
        <v>4000</v>
      </c>
      <c r="F622">
        <v>218364</v>
      </c>
      <c r="G622">
        <v>218522</v>
      </c>
    </row>
    <row r="623" spans="1:7" x14ac:dyDescent="0.25">
      <c r="A623" t="s">
        <v>1838</v>
      </c>
      <c r="B623" t="s">
        <v>1760</v>
      </c>
      <c r="C623" t="s">
        <v>47</v>
      </c>
      <c r="D623" t="s">
        <v>48</v>
      </c>
      <c r="E623" t="s">
        <v>4001</v>
      </c>
      <c r="F623">
        <v>694652</v>
      </c>
      <c r="G623">
        <v>686409</v>
      </c>
    </row>
    <row r="624" spans="1:7" x14ac:dyDescent="0.25">
      <c r="A624" t="s">
        <v>1841</v>
      </c>
      <c r="B624" t="s">
        <v>1760</v>
      </c>
      <c r="C624" t="s">
        <v>47</v>
      </c>
      <c r="D624" t="s">
        <v>48</v>
      </c>
      <c r="E624" t="s">
        <v>4002</v>
      </c>
      <c r="F624">
        <v>823391</v>
      </c>
      <c r="G624">
        <v>827420</v>
      </c>
    </row>
    <row r="625" spans="1:7" x14ac:dyDescent="0.25">
      <c r="A625" t="s">
        <v>599</v>
      </c>
      <c r="B625" t="s">
        <v>1760</v>
      </c>
      <c r="C625" t="s">
        <v>47</v>
      </c>
      <c r="D625" t="s">
        <v>48</v>
      </c>
      <c r="E625" t="s">
        <v>4003</v>
      </c>
      <c r="F625">
        <v>515331</v>
      </c>
      <c r="G625">
        <v>526243</v>
      </c>
    </row>
    <row r="626" spans="1:7" x14ac:dyDescent="0.25">
      <c r="A626" t="s">
        <v>1845</v>
      </c>
      <c r="B626" t="s">
        <v>1760</v>
      </c>
      <c r="C626" t="s">
        <v>47</v>
      </c>
      <c r="D626" t="s">
        <v>48</v>
      </c>
      <c r="E626" t="s">
        <v>4004</v>
      </c>
      <c r="F626">
        <v>1126827</v>
      </c>
      <c r="G626">
        <v>1097650</v>
      </c>
    </row>
    <row r="627" spans="1:7" x14ac:dyDescent="0.25">
      <c r="A627" t="s">
        <v>1848</v>
      </c>
      <c r="B627" t="s">
        <v>1760</v>
      </c>
      <c r="C627" t="s">
        <v>27</v>
      </c>
      <c r="D627" t="s">
        <v>28</v>
      </c>
      <c r="E627" t="s">
        <v>4005</v>
      </c>
      <c r="F627">
        <v>2131785</v>
      </c>
      <c r="G627">
        <v>2058400</v>
      </c>
    </row>
    <row r="628" spans="1:7" x14ac:dyDescent="0.25">
      <c r="A628" t="s">
        <v>1853</v>
      </c>
      <c r="B628" t="s">
        <v>1760</v>
      </c>
      <c r="C628" t="s">
        <v>47</v>
      </c>
      <c r="D628" t="s">
        <v>48</v>
      </c>
      <c r="E628" t="s">
        <v>4006</v>
      </c>
      <c r="F628">
        <v>824530</v>
      </c>
      <c r="G628">
        <v>821839</v>
      </c>
    </row>
    <row r="629" spans="1:7" x14ac:dyDescent="0.25">
      <c r="A629" t="s">
        <v>1856</v>
      </c>
      <c r="B629" t="s">
        <v>1760</v>
      </c>
      <c r="C629" t="s">
        <v>27</v>
      </c>
      <c r="D629" t="s">
        <v>28</v>
      </c>
      <c r="E629" t="s">
        <v>4007</v>
      </c>
      <c r="F629">
        <v>422900</v>
      </c>
      <c r="G629">
        <v>415200</v>
      </c>
    </row>
    <row r="630" spans="1:7" x14ac:dyDescent="0.25">
      <c r="A630" t="s">
        <v>1859</v>
      </c>
      <c r="B630" t="s">
        <v>1760</v>
      </c>
      <c r="C630" t="s">
        <v>47</v>
      </c>
      <c r="D630" t="s">
        <v>48</v>
      </c>
      <c r="E630" t="s">
        <v>4008</v>
      </c>
      <c r="F630">
        <v>672539</v>
      </c>
      <c r="G630">
        <v>692374</v>
      </c>
    </row>
    <row r="631" spans="1:7" x14ac:dyDescent="0.25">
      <c r="A631" t="s">
        <v>1862</v>
      </c>
      <c r="B631" t="s">
        <v>1760</v>
      </c>
      <c r="C631" t="s">
        <v>27</v>
      </c>
      <c r="D631" t="s">
        <v>28</v>
      </c>
      <c r="E631" t="s">
        <v>4009</v>
      </c>
      <c r="F631">
        <v>469120</v>
      </c>
      <c r="G631">
        <v>477263</v>
      </c>
    </row>
    <row r="632" spans="1:7" x14ac:dyDescent="0.25">
      <c r="A632" t="s">
        <v>1864</v>
      </c>
      <c r="B632" t="s">
        <v>1760</v>
      </c>
      <c r="C632" t="s">
        <v>27</v>
      </c>
      <c r="D632" t="s">
        <v>28</v>
      </c>
      <c r="E632" t="s">
        <v>4010</v>
      </c>
      <c r="F632">
        <v>931209</v>
      </c>
      <c r="G632">
        <v>897138</v>
      </c>
    </row>
    <row r="633" spans="1:7" x14ac:dyDescent="0.25">
      <c r="A633" t="s">
        <v>1867</v>
      </c>
      <c r="B633" t="s">
        <v>1760</v>
      </c>
      <c r="C633" t="s">
        <v>47</v>
      </c>
      <c r="D633" t="s">
        <v>48</v>
      </c>
      <c r="E633" t="s">
        <v>4011</v>
      </c>
      <c r="F633">
        <v>367486</v>
      </c>
      <c r="G633">
        <v>405853</v>
      </c>
    </row>
    <row r="634" spans="1:7" x14ac:dyDescent="0.25">
      <c r="A634" t="s">
        <v>1870</v>
      </c>
      <c r="B634" t="s">
        <v>1760</v>
      </c>
      <c r="C634" t="s">
        <v>47</v>
      </c>
      <c r="D634" t="s">
        <v>48</v>
      </c>
      <c r="E634" t="s">
        <v>4012</v>
      </c>
      <c r="F634">
        <v>990040</v>
      </c>
      <c r="G634">
        <v>987682</v>
      </c>
    </row>
    <row r="635" spans="1:7" x14ac:dyDescent="0.25">
      <c r="A635" t="s">
        <v>1873</v>
      </c>
      <c r="B635" t="s">
        <v>1760</v>
      </c>
      <c r="C635" t="s">
        <v>27</v>
      </c>
      <c r="D635" t="s">
        <v>28</v>
      </c>
      <c r="E635" t="s">
        <v>4013</v>
      </c>
      <c r="F635">
        <v>529825</v>
      </c>
      <c r="G635">
        <v>479302</v>
      </c>
    </row>
    <row r="636" spans="1:7" x14ac:dyDescent="0.25">
      <c r="A636" t="s">
        <v>1876</v>
      </c>
      <c r="B636" t="s">
        <v>1760</v>
      </c>
      <c r="C636" t="s">
        <v>99</v>
      </c>
      <c r="D636" t="s">
        <v>100</v>
      </c>
      <c r="E636" t="s">
        <v>4014</v>
      </c>
      <c r="F636">
        <v>1751082</v>
      </c>
      <c r="G636">
        <v>1690822</v>
      </c>
    </row>
    <row r="637" spans="1:7" x14ac:dyDescent="0.25">
      <c r="A637" t="s">
        <v>1878</v>
      </c>
      <c r="B637" t="s">
        <v>1760</v>
      </c>
      <c r="C637" t="s">
        <v>99</v>
      </c>
      <c r="D637" t="s">
        <v>100</v>
      </c>
      <c r="E637" t="s">
        <v>4015</v>
      </c>
      <c r="F637">
        <v>1548668</v>
      </c>
      <c r="G637">
        <v>1518685</v>
      </c>
    </row>
    <row r="638" spans="1:7" x14ac:dyDescent="0.25">
      <c r="A638" t="s">
        <v>1879</v>
      </c>
      <c r="B638" t="s">
        <v>1760</v>
      </c>
      <c r="C638" t="s">
        <v>99</v>
      </c>
      <c r="D638" t="s">
        <v>100</v>
      </c>
      <c r="E638" t="s">
        <v>4016</v>
      </c>
      <c r="F638">
        <v>1669898</v>
      </c>
      <c r="G638">
        <v>1690019</v>
      </c>
    </row>
    <row r="639" spans="1:7" x14ac:dyDescent="0.25">
      <c r="A639" t="s">
        <v>1880</v>
      </c>
      <c r="B639" t="s">
        <v>1760</v>
      </c>
      <c r="C639" t="s">
        <v>99</v>
      </c>
      <c r="D639" t="s">
        <v>100</v>
      </c>
      <c r="E639" t="s">
        <v>4017</v>
      </c>
      <c r="F639">
        <v>3714792</v>
      </c>
      <c r="G639">
        <v>3704784</v>
      </c>
    </row>
    <row r="640" spans="1:7" x14ac:dyDescent="0.25">
      <c r="A640" t="s">
        <v>1882</v>
      </c>
      <c r="B640" t="s">
        <v>1760</v>
      </c>
      <c r="C640" t="s">
        <v>99</v>
      </c>
      <c r="D640" t="s">
        <v>100</v>
      </c>
      <c r="E640" t="s">
        <v>4018</v>
      </c>
      <c r="F640">
        <v>1922178</v>
      </c>
      <c r="G640">
        <v>1831453</v>
      </c>
    </row>
    <row r="641" spans="1:7" x14ac:dyDescent="0.25">
      <c r="A641" t="s">
        <v>1885</v>
      </c>
      <c r="B641" t="s">
        <v>1760</v>
      </c>
      <c r="C641" t="s">
        <v>99</v>
      </c>
      <c r="D641" t="s">
        <v>100</v>
      </c>
      <c r="E641" t="s">
        <v>4019</v>
      </c>
      <c r="F641">
        <v>5022842</v>
      </c>
      <c r="G641">
        <v>4948527</v>
      </c>
    </row>
    <row r="642" spans="1:7" x14ac:dyDescent="0.25">
      <c r="A642" t="s">
        <v>1886</v>
      </c>
      <c r="B642" t="s">
        <v>1887</v>
      </c>
      <c r="C642" t="s">
        <v>19</v>
      </c>
      <c r="D642" t="s">
        <v>20</v>
      </c>
      <c r="E642" t="s">
        <v>4020</v>
      </c>
      <c r="F642">
        <v>17307283</v>
      </c>
      <c r="G642">
        <v>17174613</v>
      </c>
    </row>
    <row r="643" spans="1:7" x14ac:dyDescent="0.25">
      <c r="A643" t="s">
        <v>1309</v>
      </c>
      <c r="B643" t="s">
        <v>1887</v>
      </c>
      <c r="C643" t="s">
        <v>27</v>
      </c>
      <c r="D643" t="s">
        <v>28</v>
      </c>
      <c r="E643" t="s">
        <v>4021</v>
      </c>
      <c r="F643">
        <v>397782</v>
      </c>
      <c r="G643">
        <v>419033</v>
      </c>
    </row>
    <row r="644" spans="1:7" x14ac:dyDescent="0.25">
      <c r="A644" t="s">
        <v>1891</v>
      </c>
      <c r="B644" t="s">
        <v>1887</v>
      </c>
      <c r="C644" t="s">
        <v>47</v>
      </c>
      <c r="D644" t="s">
        <v>48</v>
      </c>
      <c r="E644" t="s">
        <v>4022</v>
      </c>
      <c r="F644">
        <v>283236</v>
      </c>
      <c r="G644">
        <v>269508</v>
      </c>
    </row>
    <row r="645" spans="1:7" x14ac:dyDescent="0.25">
      <c r="A645" t="s">
        <v>1893</v>
      </c>
      <c r="B645" t="s">
        <v>1887</v>
      </c>
      <c r="C645" t="s">
        <v>27</v>
      </c>
      <c r="D645" t="s">
        <v>28</v>
      </c>
      <c r="E645" t="s">
        <v>4023</v>
      </c>
      <c r="F645">
        <v>2263106</v>
      </c>
      <c r="G645">
        <v>2224289</v>
      </c>
    </row>
    <row r="646" spans="1:7" x14ac:dyDescent="0.25">
      <c r="A646" t="s">
        <v>1897</v>
      </c>
      <c r="B646" t="s">
        <v>1887</v>
      </c>
      <c r="C646" t="s">
        <v>27</v>
      </c>
      <c r="D646" t="s">
        <v>28</v>
      </c>
      <c r="E646" t="s">
        <v>4024</v>
      </c>
      <c r="F646">
        <v>253017</v>
      </c>
      <c r="G646">
        <v>224821</v>
      </c>
    </row>
    <row r="647" spans="1:7" x14ac:dyDescent="0.25">
      <c r="A647" t="s">
        <v>1900</v>
      </c>
      <c r="B647" t="s">
        <v>1887</v>
      </c>
      <c r="C647" t="s">
        <v>27</v>
      </c>
      <c r="D647" t="s">
        <v>28</v>
      </c>
      <c r="E647" t="s">
        <v>4025</v>
      </c>
      <c r="F647">
        <v>373564</v>
      </c>
      <c r="G647">
        <v>372625</v>
      </c>
    </row>
    <row r="648" spans="1:7" x14ac:dyDescent="0.25">
      <c r="A648" t="s">
        <v>1904</v>
      </c>
      <c r="B648" t="s">
        <v>1887</v>
      </c>
      <c r="C648" t="s">
        <v>27</v>
      </c>
      <c r="D648" t="s">
        <v>28</v>
      </c>
      <c r="E648" t="s">
        <v>4026</v>
      </c>
      <c r="F648">
        <v>11046767</v>
      </c>
      <c r="G648">
        <v>10720081</v>
      </c>
    </row>
    <row r="649" spans="1:7" x14ac:dyDescent="0.25">
      <c r="A649" t="s">
        <v>1906</v>
      </c>
      <c r="B649" t="s">
        <v>1887</v>
      </c>
      <c r="C649" t="s">
        <v>27</v>
      </c>
      <c r="D649" t="s">
        <v>28</v>
      </c>
      <c r="E649" t="s">
        <v>4027</v>
      </c>
      <c r="F649">
        <v>157843</v>
      </c>
      <c r="G649">
        <v>155668</v>
      </c>
    </row>
    <row r="650" spans="1:7" x14ac:dyDescent="0.25">
      <c r="A650" t="s">
        <v>1907</v>
      </c>
      <c r="B650" t="s">
        <v>1887</v>
      </c>
      <c r="C650" t="s">
        <v>47</v>
      </c>
      <c r="D650" t="s">
        <v>48</v>
      </c>
      <c r="E650" t="s">
        <v>4028</v>
      </c>
      <c r="F650">
        <v>224340</v>
      </c>
      <c r="G650">
        <v>228490</v>
      </c>
    </row>
    <row r="651" spans="1:7" x14ac:dyDescent="0.25">
      <c r="A651" t="s">
        <v>1909</v>
      </c>
      <c r="B651" t="s">
        <v>1887</v>
      </c>
      <c r="C651" t="s">
        <v>27</v>
      </c>
      <c r="D651" t="s">
        <v>28</v>
      </c>
      <c r="E651" t="s">
        <v>4029</v>
      </c>
      <c r="F651">
        <v>61128</v>
      </c>
      <c r="G651">
        <v>63796</v>
      </c>
    </row>
    <row r="652" spans="1:7" x14ac:dyDescent="0.25">
      <c r="A652" t="s">
        <v>1910</v>
      </c>
      <c r="B652" t="s">
        <v>1887</v>
      </c>
      <c r="C652" t="s">
        <v>27</v>
      </c>
      <c r="D652" t="s">
        <v>28</v>
      </c>
      <c r="E652" t="s">
        <v>4030</v>
      </c>
      <c r="F652">
        <v>237844</v>
      </c>
      <c r="G652">
        <v>236657</v>
      </c>
    </row>
    <row r="653" spans="1:7" x14ac:dyDescent="0.25">
      <c r="A653" t="s">
        <v>1912</v>
      </c>
      <c r="B653" t="s">
        <v>1887</v>
      </c>
      <c r="C653" t="s">
        <v>27</v>
      </c>
      <c r="D653" t="s">
        <v>28</v>
      </c>
      <c r="E653" t="s">
        <v>4031</v>
      </c>
      <c r="F653">
        <v>582421</v>
      </c>
      <c r="G653">
        <v>542416</v>
      </c>
    </row>
    <row r="654" spans="1:7" x14ac:dyDescent="0.25">
      <c r="A654" t="s">
        <v>1916</v>
      </c>
      <c r="B654" t="s">
        <v>1887</v>
      </c>
      <c r="C654" t="s">
        <v>27</v>
      </c>
      <c r="D654" t="s">
        <v>28</v>
      </c>
      <c r="E654" t="s">
        <v>4032</v>
      </c>
      <c r="F654">
        <v>561535</v>
      </c>
      <c r="G654">
        <v>536209</v>
      </c>
    </row>
    <row r="655" spans="1:7" x14ac:dyDescent="0.25">
      <c r="A655" t="s">
        <v>1920</v>
      </c>
      <c r="B655" t="s">
        <v>1887</v>
      </c>
      <c r="C655" t="s">
        <v>27</v>
      </c>
      <c r="D655" t="s">
        <v>28</v>
      </c>
      <c r="E655" t="s">
        <v>4033</v>
      </c>
      <c r="F655">
        <v>6669327</v>
      </c>
      <c r="G655">
        <v>6504484</v>
      </c>
    </row>
    <row r="656" spans="1:7" x14ac:dyDescent="0.25">
      <c r="A656" t="s">
        <v>1922</v>
      </c>
      <c r="B656" t="s">
        <v>1887</v>
      </c>
      <c r="C656" t="s">
        <v>47</v>
      </c>
      <c r="D656" t="s">
        <v>48</v>
      </c>
      <c r="E656" t="s">
        <v>4034</v>
      </c>
      <c r="F656">
        <v>195510</v>
      </c>
      <c r="G656">
        <v>185843</v>
      </c>
    </row>
    <row r="657" spans="1:7" x14ac:dyDescent="0.25">
      <c r="A657" t="s">
        <v>1925</v>
      </c>
      <c r="B657" t="s">
        <v>1887</v>
      </c>
      <c r="C657" t="s">
        <v>99</v>
      </c>
      <c r="D657" t="s">
        <v>100</v>
      </c>
      <c r="E657" t="s">
        <v>4035</v>
      </c>
      <c r="F657">
        <v>1155626</v>
      </c>
      <c r="G657">
        <v>1135738</v>
      </c>
    </row>
    <row r="658" spans="1:7" x14ac:dyDescent="0.25">
      <c r="A658" t="s">
        <v>1926</v>
      </c>
      <c r="B658" t="s">
        <v>1887</v>
      </c>
      <c r="C658" t="s">
        <v>99</v>
      </c>
      <c r="D658" t="s">
        <v>100</v>
      </c>
      <c r="E658" t="s">
        <v>4036</v>
      </c>
      <c r="F658">
        <v>1698552</v>
      </c>
      <c r="G658">
        <v>1678959</v>
      </c>
    </row>
    <row r="659" spans="1:7" x14ac:dyDescent="0.25">
      <c r="A659" t="s">
        <v>1927</v>
      </c>
      <c r="B659" t="s">
        <v>1887</v>
      </c>
      <c r="C659" t="s">
        <v>99</v>
      </c>
      <c r="D659" t="s">
        <v>100</v>
      </c>
      <c r="E659" t="s">
        <v>4037</v>
      </c>
      <c r="F659">
        <v>2501229</v>
      </c>
      <c r="G659">
        <v>2543526</v>
      </c>
    </row>
    <row r="660" spans="1:7" x14ac:dyDescent="0.25">
      <c r="A660" t="s">
        <v>1929</v>
      </c>
      <c r="B660" t="s">
        <v>1887</v>
      </c>
      <c r="C660" t="s">
        <v>99</v>
      </c>
      <c r="D660" t="s">
        <v>100</v>
      </c>
      <c r="E660" t="s">
        <v>4038</v>
      </c>
      <c r="F660">
        <v>1036034</v>
      </c>
      <c r="G660">
        <v>1094694</v>
      </c>
    </row>
    <row r="661" spans="1:7" x14ac:dyDescent="0.25">
      <c r="A661" t="s">
        <v>1931</v>
      </c>
      <c r="B661" t="s">
        <v>1887</v>
      </c>
      <c r="C661" t="s">
        <v>99</v>
      </c>
      <c r="D661" t="s">
        <v>100</v>
      </c>
      <c r="E661" t="s">
        <v>4039</v>
      </c>
      <c r="F661">
        <v>1834411</v>
      </c>
      <c r="G661">
        <v>1819671</v>
      </c>
    </row>
    <row r="662" spans="1:7" x14ac:dyDescent="0.25">
      <c r="A662" t="s">
        <v>1933</v>
      </c>
      <c r="B662" t="s">
        <v>1887</v>
      </c>
      <c r="C662" t="s">
        <v>99</v>
      </c>
      <c r="D662" t="s">
        <v>100</v>
      </c>
      <c r="E662" t="s">
        <v>4040</v>
      </c>
      <c r="F662">
        <v>669694</v>
      </c>
      <c r="G662">
        <v>692348</v>
      </c>
    </row>
    <row r="663" spans="1:7" x14ac:dyDescent="0.25">
      <c r="A663" t="s">
        <v>1934</v>
      </c>
      <c r="B663" t="s">
        <v>1935</v>
      </c>
      <c r="C663" t="s">
        <v>19</v>
      </c>
      <c r="D663" t="s">
        <v>20</v>
      </c>
      <c r="E663" t="s">
        <v>4041</v>
      </c>
      <c r="F663">
        <v>20966693</v>
      </c>
      <c r="G663">
        <v>20800041</v>
      </c>
    </row>
    <row r="664" spans="1:7" x14ac:dyDescent="0.25">
      <c r="A664" t="s">
        <v>1937</v>
      </c>
      <c r="B664" t="s">
        <v>1935</v>
      </c>
      <c r="C664" t="s">
        <v>47</v>
      </c>
      <c r="D664" t="s">
        <v>48</v>
      </c>
      <c r="E664" t="s">
        <v>4042</v>
      </c>
      <c r="F664">
        <v>212434</v>
      </c>
      <c r="G664">
        <v>228203</v>
      </c>
    </row>
    <row r="665" spans="1:7" x14ac:dyDescent="0.25">
      <c r="A665" t="s">
        <v>1939</v>
      </c>
      <c r="B665" t="s">
        <v>1935</v>
      </c>
      <c r="C665" t="s">
        <v>27</v>
      </c>
      <c r="D665" t="s">
        <v>28</v>
      </c>
      <c r="E665" t="s">
        <v>4043</v>
      </c>
      <c r="F665">
        <v>886726</v>
      </c>
      <c r="G665">
        <v>852193</v>
      </c>
    </row>
    <row r="666" spans="1:7" x14ac:dyDescent="0.25">
      <c r="A666" t="s">
        <v>1942</v>
      </c>
      <c r="B666" t="s">
        <v>1935</v>
      </c>
      <c r="C666" t="s">
        <v>47</v>
      </c>
      <c r="D666" t="s">
        <v>48</v>
      </c>
      <c r="E666" t="s">
        <v>4044</v>
      </c>
      <c r="F666">
        <v>226151</v>
      </c>
      <c r="G666">
        <v>213931</v>
      </c>
    </row>
    <row r="667" spans="1:7" x14ac:dyDescent="0.25">
      <c r="A667" t="s">
        <v>1946</v>
      </c>
      <c r="B667" t="s">
        <v>1935</v>
      </c>
      <c r="C667" t="s">
        <v>47</v>
      </c>
      <c r="D667" t="s">
        <v>48</v>
      </c>
      <c r="E667" t="s">
        <v>4045</v>
      </c>
      <c r="F667">
        <v>788842</v>
      </c>
      <c r="G667">
        <v>762088</v>
      </c>
    </row>
    <row r="668" spans="1:7" x14ac:dyDescent="0.25">
      <c r="A668" t="s">
        <v>1949</v>
      </c>
      <c r="B668" t="s">
        <v>1935</v>
      </c>
      <c r="C668" t="s">
        <v>27</v>
      </c>
      <c r="D668" t="s">
        <v>28</v>
      </c>
      <c r="E668" t="s">
        <v>4046</v>
      </c>
      <c r="F668">
        <v>233794</v>
      </c>
      <c r="G668">
        <v>243264</v>
      </c>
    </row>
    <row r="669" spans="1:7" x14ac:dyDescent="0.25">
      <c r="A669" t="s">
        <v>1952</v>
      </c>
      <c r="B669" t="s">
        <v>1935</v>
      </c>
      <c r="C669" t="s">
        <v>27</v>
      </c>
      <c r="D669" t="s">
        <v>28</v>
      </c>
      <c r="E669" t="s">
        <v>4047</v>
      </c>
      <c r="F669">
        <v>499692</v>
      </c>
      <c r="G669">
        <v>504321</v>
      </c>
    </row>
    <row r="670" spans="1:7" x14ac:dyDescent="0.25">
      <c r="A670" t="s">
        <v>1510</v>
      </c>
      <c r="B670" t="s">
        <v>1935</v>
      </c>
      <c r="C670" t="s">
        <v>27</v>
      </c>
      <c r="D670" t="s">
        <v>28</v>
      </c>
      <c r="E670" t="s">
        <v>4048</v>
      </c>
      <c r="F670">
        <v>7638008</v>
      </c>
      <c r="G670">
        <v>7530595</v>
      </c>
    </row>
    <row r="671" spans="1:7" x14ac:dyDescent="0.25">
      <c r="A671" t="s">
        <v>1957</v>
      </c>
      <c r="B671" t="s">
        <v>1935</v>
      </c>
      <c r="C671" t="s">
        <v>47</v>
      </c>
      <c r="D671" t="s">
        <v>48</v>
      </c>
      <c r="E671" t="s">
        <v>4049</v>
      </c>
      <c r="F671">
        <v>305228</v>
      </c>
      <c r="G671">
        <v>337837</v>
      </c>
    </row>
    <row r="672" spans="1:7" x14ac:dyDescent="0.25">
      <c r="A672" t="s">
        <v>1959</v>
      </c>
      <c r="B672" t="s">
        <v>1935</v>
      </c>
      <c r="C672" t="s">
        <v>47</v>
      </c>
      <c r="D672" t="s">
        <v>48</v>
      </c>
      <c r="E672" t="s">
        <v>4050</v>
      </c>
      <c r="F672">
        <v>240326</v>
      </c>
      <c r="G672">
        <v>230152</v>
      </c>
    </row>
    <row r="673" spans="1:7" x14ac:dyDescent="0.25">
      <c r="A673" t="s">
        <v>1961</v>
      </c>
      <c r="B673" t="s">
        <v>1935</v>
      </c>
      <c r="C673" t="s">
        <v>27</v>
      </c>
      <c r="D673" t="s">
        <v>28</v>
      </c>
      <c r="E673" t="s">
        <v>4051</v>
      </c>
      <c r="F673">
        <v>332729</v>
      </c>
      <c r="G673">
        <v>337697</v>
      </c>
    </row>
    <row r="674" spans="1:7" x14ac:dyDescent="0.25">
      <c r="A674" t="s">
        <v>1962</v>
      </c>
      <c r="B674" t="s">
        <v>1935</v>
      </c>
      <c r="C674" t="s">
        <v>27</v>
      </c>
      <c r="D674" t="s">
        <v>28</v>
      </c>
      <c r="E674" t="s">
        <v>4052</v>
      </c>
      <c r="F674">
        <v>1367828</v>
      </c>
      <c r="G674">
        <v>1341628</v>
      </c>
    </row>
    <row r="675" spans="1:7" x14ac:dyDescent="0.25">
      <c r="A675" t="s">
        <v>1966</v>
      </c>
      <c r="B675" t="s">
        <v>1935</v>
      </c>
      <c r="C675" t="s">
        <v>27</v>
      </c>
      <c r="D675" t="s">
        <v>28</v>
      </c>
      <c r="E675" t="s">
        <v>4053</v>
      </c>
      <c r="F675">
        <v>17139557</v>
      </c>
      <c r="G675">
        <v>16679938</v>
      </c>
    </row>
    <row r="676" spans="1:7" x14ac:dyDescent="0.25">
      <c r="A676" t="s">
        <v>1407</v>
      </c>
      <c r="B676" t="s">
        <v>1935</v>
      </c>
      <c r="C676" t="s">
        <v>27</v>
      </c>
      <c r="D676" t="s">
        <v>28</v>
      </c>
      <c r="E676" t="s">
        <v>4054</v>
      </c>
      <c r="F676">
        <v>1280828</v>
      </c>
      <c r="G676">
        <v>1250133</v>
      </c>
    </row>
    <row r="677" spans="1:7" x14ac:dyDescent="0.25">
      <c r="A677" t="s">
        <v>98</v>
      </c>
      <c r="B677" t="s">
        <v>1935</v>
      </c>
      <c r="C677" t="s">
        <v>99</v>
      </c>
      <c r="D677" t="s">
        <v>100</v>
      </c>
      <c r="E677" t="s">
        <v>4055</v>
      </c>
      <c r="F677">
        <v>1103292</v>
      </c>
      <c r="G677">
        <v>1085382</v>
      </c>
    </row>
    <row r="678" spans="1:7" x14ac:dyDescent="0.25">
      <c r="A678" t="s">
        <v>1970</v>
      </c>
      <c r="B678" t="s">
        <v>1935</v>
      </c>
      <c r="C678" t="s">
        <v>99</v>
      </c>
      <c r="D678" t="s">
        <v>100</v>
      </c>
      <c r="E678" t="s">
        <v>4056</v>
      </c>
      <c r="F678">
        <v>685881</v>
      </c>
      <c r="G678">
        <v>633135</v>
      </c>
    </row>
    <row r="679" spans="1:7" x14ac:dyDescent="0.25">
      <c r="A679" t="s">
        <v>1931</v>
      </c>
      <c r="B679" t="s">
        <v>1935</v>
      </c>
      <c r="C679" t="s">
        <v>99</v>
      </c>
      <c r="D679" t="s">
        <v>100</v>
      </c>
      <c r="E679" t="s">
        <v>4057</v>
      </c>
      <c r="F679">
        <v>4879333</v>
      </c>
      <c r="G679">
        <v>4828523</v>
      </c>
    </row>
    <row r="680" spans="1:7" x14ac:dyDescent="0.25">
      <c r="A680" t="s">
        <v>1973</v>
      </c>
      <c r="B680" t="s">
        <v>1974</v>
      </c>
      <c r="C680" t="s">
        <v>19</v>
      </c>
      <c r="D680" t="s">
        <v>20</v>
      </c>
      <c r="E680" t="s">
        <v>4058</v>
      </c>
      <c r="F680">
        <v>24504655</v>
      </c>
      <c r="G680">
        <v>23517709</v>
      </c>
    </row>
    <row r="681" spans="1:7" x14ac:dyDescent="0.25">
      <c r="A681" t="s">
        <v>1976</v>
      </c>
      <c r="B681" t="s">
        <v>1974</v>
      </c>
      <c r="C681" t="s">
        <v>27</v>
      </c>
      <c r="D681" t="s">
        <v>28</v>
      </c>
      <c r="E681" t="s">
        <v>4059</v>
      </c>
      <c r="F681">
        <v>377951</v>
      </c>
      <c r="G681">
        <v>415216</v>
      </c>
    </row>
    <row r="682" spans="1:7" x14ac:dyDescent="0.25">
      <c r="A682" t="s">
        <v>1980</v>
      </c>
      <c r="B682" t="s">
        <v>1974</v>
      </c>
      <c r="C682" t="s">
        <v>27</v>
      </c>
      <c r="D682" t="s">
        <v>28</v>
      </c>
      <c r="E682" t="s">
        <v>4060</v>
      </c>
      <c r="F682">
        <v>512516</v>
      </c>
      <c r="G682">
        <v>520293</v>
      </c>
    </row>
    <row r="683" spans="1:7" x14ac:dyDescent="0.25">
      <c r="A683" t="s">
        <v>1982</v>
      </c>
      <c r="B683" t="s">
        <v>1974</v>
      </c>
      <c r="C683" t="s">
        <v>27</v>
      </c>
      <c r="D683" t="s">
        <v>28</v>
      </c>
      <c r="E683" t="s">
        <v>4061</v>
      </c>
      <c r="F683">
        <v>524702</v>
      </c>
      <c r="G683">
        <v>507957</v>
      </c>
    </row>
    <row r="684" spans="1:7" x14ac:dyDescent="0.25">
      <c r="A684" t="s">
        <v>1800</v>
      </c>
      <c r="B684" t="s">
        <v>1974</v>
      </c>
      <c r="C684" t="s">
        <v>27</v>
      </c>
      <c r="D684" t="s">
        <v>28</v>
      </c>
      <c r="E684" t="s">
        <v>4062</v>
      </c>
      <c r="F684">
        <v>1822410</v>
      </c>
      <c r="G684">
        <v>1752917</v>
      </c>
    </row>
    <row r="685" spans="1:7" x14ac:dyDescent="0.25">
      <c r="A685" t="s">
        <v>1986</v>
      </c>
      <c r="B685" t="s">
        <v>1974</v>
      </c>
      <c r="C685" t="s">
        <v>47</v>
      </c>
      <c r="D685" t="s">
        <v>48</v>
      </c>
      <c r="E685" t="s">
        <v>4063</v>
      </c>
      <c r="F685">
        <v>105303</v>
      </c>
      <c r="G685">
        <v>98369</v>
      </c>
    </row>
    <row r="686" spans="1:7" x14ac:dyDescent="0.25">
      <c r="A686" t="s">
        <v>1989</v>
      </c>
      <c r="B686" t="s">
        <v>1974</v>
      </c>
      <c r="C686" t="s">
        <v>27</v>
      </c>
      <c r="D686" t="s">
        <v>28</v>
      </c>
      <c r="E686" t="s">
        <v>4064</v>
      </c>
      <c r="F686">
        <v>206668</v>
      </c>
      <c r="G686">
        <v>184817</v>
      </c>
    </row>
    <row r="687" spans="1:7" x14ac:dyDescent="0.25">
      <c r="A687" t="s">
        <v>1991</v>
      </c>
      <c r="B687" t="s">
        <v>1992</v>
      </c>
      <c r="C687" t="s">
        <v>19</v>
      </c>
      <c r="D687" t="s">
        <v>20</v>
      </c>
      <c r="E687" t="s">
        <v>4065</v>
      </c>
      <c r="F687">
        <v>5983857</v>
      </c>
      <c r="G687">
        <v>5853565</v>
      </c>
    </row>
    <row r="688" spans="1:7" x14ac:dyDescent="0.25">
      <c r="A688" t="s">
        <v>1994</v>
      </c>
      <c r="B688" t="s">
        <v>1992</v>
      </c>
      <c r="C688" t="s">
        <v>27</v>
      </c>
      <c r="D688" t="s">
        <v>28</v>
      </c>
      <c r="E688" t="s">
        <v>4066</v>
      </c>
      <c r="F688">
        <v>583761</v>
      </c>
      <c r="G688">
        <v>555969</v>
      </c>
    </row>
    <row r="689" spans="1:7" x14ac:dyDescent="0.25">
      <c r="A689" t="s">
        <v>1997</v>
      </c>
      <c r="B689" t="s">
        <v>1992</v>
      </c>
      <c r="C689" t="s">
        <v>27</v>
      </c>
      <c r="D689" t="s">
        <v>28</v>
      </c>
      <c r="E689" t="s">
        <v>4067</v>
      </c>
      <c r="F689">
        <v>744287</v>
      </c>
      <c r="G689">
        <v>720320</v>
      </c>
    </row>
    <row r="690" spans="1:7" x14ac:dyDescent="0.25">
      <c r="A690" t="s">
        <v>2000</v>
      </c>
      <c r="B690" t="s">
        <v>1992</v>
      </c>
      <c r="C690" t="s">
        <v>27</v>
      </c>
      <c r="D690" t="s">
        <v>28</v>
      </c>
      <c r="E690" t="s">
        <v>4068</v>
      </c>
      <c r="F690">
        <v>547815</v>
      </c>
      <c r="G690">
        <v>557295</v>
      </c>
    </row>
    <row r="691" spans="1:7" x14ac:dyDescent="0.25">
      <c r="A691" t="s">
        <v>2004</v>
      </c>
      <c r="B691" t="s">
        <v>2005</v>
      </c>
      <c r="C691" t="s">
        <v>19</v>
      </c>
      <c r="D691" t="s">
        <v>20</v>
      </c>
      <c r="E691" t="s">
        <v>4069</v>
      </c>
      <c r="F691">
        <v>43757560</v>
      </c>
      <c r="G691">
        <v>43573326</v>
      </c>
    </row>
    <row r="692" spans="1:7" x14ac:dyDescent="0.25">
      <c r="A692" t="s">
        <v>2007</v>
      </c>
      <c r="B692" t="s">
        <v>2005</v>
      </c>
      <c r="C692" t="s">
        <v>27</v>
      </c>
      <c r="D692" t="s">
        <v>28</v>
      </c>
      <c r="E692" t="s">
        <v>4070</v>
      </c>
      <c r="F692">
        <v>993543</v>
      </c>
      <c r="G692">
        <v>955898</v>
      </c>
    </row>
    <row r="693" spans="1:7" x14ac:dyDescent="0.25">
      <c r="A693" t="s">
        <v>2010</v>
      </c>
      <c r="B693" t="s">
        <v>2005</v>
      </c>
      <c r="C693" t="s">
        <v>27</v>
      </c>
      <c r="D693" t="s">
        <v>28</v>
      </c>
      <c r="E693" t="s">
        <v>4071</v>
      </c>
      <c r="F693">
        <v>458906</v>
      </c>
      <c r="G693">
        <v>412310</v>
      </c>
    </row>
    <row r="694" spans="1:7" x14ac:dyDescent="0.25">
      <c r="A694" t="s">
        <v>2012</v>
      </c>
      <c r="B694" t="s">
        <v>2005</v>
      </c>
      <c r="C694" t="s">
        <v>27</v>
      </c>
      <c r="D694" t="s">
        <v>28</v>
      </c>
      <c r="E694" t="s">
        <v>4072</v>
      </c>
      <c r="F694">
        <v>511488</v>
      </c>
      <c r="G694">
        <v>504038</v>
      </c>
    </row>
    <row r="695" spans="1:7" x14ac:dyDescent="0.25">
      <c r="A695" t="s">
        <v>2016</v>
      </c>
      <c r="B695" t="s">
        <v>2005</v>
      </c>
      <c r="C695" t="s">
        <v>27</v>
      </c>
      <c r="D695" t="s">
        <v>28</v>
      </c>
      <c r="E695" t="s">
        <v>4073</v>
      </c>
      <c r="F695">
        <v>406248</v>
      </c>
      <c r="G695">
        <v>403227</v>
      </c>
    </row>
    <row r="696" spans="1:7" x14ac:dyDescent="0.25">
      <c r="A696" t="s">
        <v>2019</v>
      </c>
      <c r="B696" t="s">
        <v>2005</v>
      </c>
      <c r="C696" t="s">
        <v>27</v>
      </c>
      <c r="D696" t="s">
        <v>28</v>
      </c>
      <c r="E696" t="s">
        <v>4074</v>
      </c>
      <c r="F696">
        <v>4865370</v>
      </c>
      <c r="G696">
        <v>4981650</v>
      </c>
    </row>
    <row r="697" spans="1:7" x14ac:dyDescent="0.25">
      <c r="A697" t="s">
        <v>304</v>
      </c>
      <c r="B697" t="s">
        <v>2005</v>
      </c>
      <c r="C697" t="s">
        <v>27</v>
      </c>
      <c r="D697" t="s">
        <v>28</v>
      </c>
      <c r="E697" t="s">
        <v>4075</v>
      </c>
      <c r="F697">
        <v>481036</v>
      </c>
      <c r="G697">
        <v>481096</v>
      </c>
    </row>
    <row r="698" spans="1:7" x14ac:dyDescent="0.25">
      <c r="A698" t="s">
        <v>2022</v>
      </c>
      <c r="B698" t="s">
        <v>2005</v>
      </c>
      <c r="C698" t="s">
        <v>27</v>
      </c>
      <c r="D698" t="s">
        <v>28</v>
      </c>
      <c r="E698" t="s">
        <v>4076</v>
      </c>
      <c r="F698">
        <v>1813876</v>
      </c>
      <c r="G698">
        <v>1794274</v>
      </c>
    </row>
    <row r="699" spans="1:7" x14ac:dyDescent="0.25">
      <c r="A699" t="s">
        <v>115</v>
      </c>
      <c r="B699" t="s">
        <v>2005</v>
      </c>
      <c r="C699" t="s">
        <v>27</v>
      </c>
      <c r="D699" t="s">
        <v>28</v>
      </c>
      <c r="E699" t="s">
        <v>4077</v>
      </c>
      <c r="F699">
        <v>1362046</v>
      </c>
      <c r="G699">
        <v>1315378</v>
      </c>
    </row>
    <row r="700" spans="1:7" x14ac:dyDescent="0.25">
      <c r="A700" t="s">
        <v>2025</v>
      </c>
      <c r="B700" t="s">
        <v>2005</v>
      </c>
      <c r="C700" t="s">
        <v>27</v>
      </c>
      <c r="D700" t="s">
        <v>28</v>
      </c>
      <c r="E700" t="s">
        <v>4078</v>
      </c>
      <c r="F700">
        <v>661507</v>
      </c>
      <c r="G700">
        <v>705915</v>
      </c>
    </row>
    <row r="701" spans="1:7" x14ac:dyDescent="0.25">
      <c r="A701" t="s">
        <v>2028</v>
      </c>
      <c r="B701" t="s">
        <v>2005</v>
      </c>
      <c r="C701" t="s">
        <v>27</v>
      </c>
      <c r="D701" t="s">
        <v>28</v>
      </c>
      <c r="E701" t="s">
        <v>4079</v>
      </c>
      <c r="F701">
        <v>325794</v>
      </c>
      <c r="G701">
        <v>325424</v>
      </c>
    </row>
    <row r="702" spans="1:7" x14ac:dyDescent="0.25">
      <c r="A702" t="s">
        <v>2032</v>
      </c>
      <c r="B702" t="s">
        <v>2005</v>
      </c>
      <c r="C702" t="s">
        <v>27</v>
      </c>
      <c r="D702" t="s">
        <v>28</v>
      </c>
      <c r="E702" t="s">
        <v>4080</v>
      </c>
      <c r="F702">
        <v>2020932</v>
      </c>
      <c r="G702">
        <v>1985561</v>
      </c>
    </row>
    <row r="703" spans="1:7" x14ac:dyDescent="0.25">
      <c r="A703" t="s">
        <v>2035</v>
      </c>
      <c r="B703" t="s">
        <v>2005</v>
      </c>
      <c r="C703" t="s">
        <v>27</v>
      </c>
      <c r="D703" t="s">
        <v>28</v>
      </c>
      <c r="E703" t="s">
        <v>4081</v>
      </c>
      <c r="F703">
        <v>851448</v>
      </c>
      <c r="G703">
        <v>839566</v>
      </c>
    </row>
    <row r="704" spans="1:7" x14ac:dyDescent="0.25">
      <c r="A704" t="s">
        <v>2038</v>
      </c>
      <c r="B704" t="s">
        <v>2005</v>
      </c>
      <c r="C704" t="s">
        <v>27</v>
      </c>
      <c r="D704" t="s">
        <v>28</v>
      </c>
      <c r="E704" t="s">
        <v>4082</v>
      </c>
      <c r="F704">
        <v>301142</v>
      </c>
      <c r="G704">
        <v>310101</v>
      </c>
    </row>
    <row r="705" spans="1:7" x14ac:dyDescent="0.25">
      <c r="A705" t="s">
        <v>2041</v>
      </c>
      <c r="B705" t="s">
        <v>2005</v>
      </c>
      <c r="C705" t="s">
        <v>27</v>
      </c>
      <c r="D705" t="s">
        <v>28</v>
      </c>
      <c r="E705" t="s">
        <v>4083</v>
      </c>
      <c r="F705">
        <v>844953</v>
      </c>
      <c r="G705">
        <v>809342</v>
      </c>
    </row>
    <row r="706" spans="1:7" x14ac:dyDescent="0.25">
      <c r="A706" t="s">
        <v>129</v>
      </c>
      <c r="B706" t="s">
        <v>2005</v>
      </c>
      <c r="C706" t="s">
        <v>27</v>
      </c>
      <c r="D706" t="s">
        <v>28</v>
      </c>
      <c r="E706" t="s">
        <v>4084</v>
      </c>
      <c r="F706">
        <v>370853</v>
      </c>
      <c r="G706">
        <v>365493</v>
      </c>
    </row>
    <row r="707" spans="1:7" x14ac:dyDescent="0.25">
      <c r="A707" t="s">
        <v>2047</v>
      </c>
      <c r="B707" t="s">
        <v>2005</v>
      </c>
      <c r="C707" t="s">
        <v>47</v>
      </c>
      <c r="D707" t="s">
        <v>48</v>
      </c>
      <c r="E707" t="s">
        <v>4085</v>
      </c>
      <c r="F707">
        <v>352879</v>
      </c>
      <c r="G707">
        <v>325535</v>
      </c>
    </row>
    <row r="708" spans="1:7" x14ac:dyDescent="0.25">
      <c r="A708" t="s">
        <v>2050</v>
      </c>
      <c r="B708" t="s">
        <v>2005</v>
      </c>
      <c r="C708" t="s">
        <v>27</v>
      </c>
      <c r="D708" t="s">
        <v>28</v>
      </c>
      <c r="E708" t="s">
        <v>4086</v>
      </c>
      <c r="F708">
        <v>155258</v>
      </c>
      <c r="G708">
        <v>154897</v>
      </c>
    </row>
    <row r="709" spans="1:7" x14ac:dyDescent="0.25">
      <c r="A709" t="s">
        <v>2052</v>
      </c>
      <c r="B709" t="s">
        <v>2005</v>
      </c>
      <c r="C709" t="s">
        <v>27</v>
      </c>
      <c r="D709" t="s">
        <v>28</v>
      </c>
      <c r="E709" t="s">
        <v>4087</v>
      </c>
      <c r="F709">
        <v>169129</v>
      </c>
      <c r="G709">
        <v>153381</v>
      </c>
    </row>
    <row r="710" spans="1:7" x14ac:dyDescent="0.25">
      <c r="A710" t="s">
        <v>4650</v>
      </c>
      <c r="B710" t="s">
        <v>2005</v>
      </c>
      <c r="C710" t="s">
        <v>27</v>
      </c>
      <c r="D710" t="s">
        <v>28</v>
      </c>
      <c r="E710" t="s">
        <v>4691</v>
      </c>
      <c r="F710">
        <v>0</v>
      </c>
      <c r="G710">
        <v>263195</v>
      </c>
    </row>
    <row r="711" spans="1:7" x14ac:dyDescent="0.25">
      <c r="A711" t="s">
        <v>2055</v>
      </c>
      <c r="B711" t="s">
        <v>2005</v>
      </c>
      <c r="C711" t="s">
        <v>27</v>
      </c>
      <c r="D711" t="s">
        <v>28</v>
      </c>
      <c r="E711" t="s">
        <v>4088</v>
      </c>
      <c r="F711">
        <v>2672184</v>
      </c>
      <c r="G711">
        <v>2688904</v>
      </c>
    </row>
    <row r="712" spans="1:7" x14ac:dyDescent="0.25">
      <c r="A712" t="s">
        <v>2056</v>
      </c>
      <c r="B712" t="s">
        <v>2005</v>
      </c>
      <c r="C712" t="s">
        <v>27</v>
      </c>
      <c r="D712" t="s">
        <v>28</v>
      </c>
      <c r="E712" t="s">
        <v>4089</v>
      </c>
      <c r="F712">
        <v>462307</v>
      </c>
      <c r="G712">
        <v>464239</v>
      </c>
    </row>
    <row r="713" spans="1:7" x14ac:dyDescent="0.25">
      <c r="A713" t="s">
        <v>1729</v>
      </c>
      <c r="B713" t="s">
        <v>2005</v>
      </c>
      <c r="C713" t="s">
        <v>47</v>
      </c>
      <c r="D713" t="s">
        <v>48</v>
      </c>
      <c r="E713" t="s">
        <v>4090</v>
      </c>
      <c r="F713">
        <v>304428</v>
      </c>
      <c r="G713">
        <v>276559</v>
      </c>
    </row>
    <row r="714" spans="1:7" x14ac:dyDescent="0.25">
      <c r="A714" t="s">
        <v>922</v>
      </c>
      <c r="B714" t="s">
        <v>2005</v>
      </c>
      <c r="C714" t="s">
        <v>27</v>
      </c>
      <c r="D714" t="s">
        <v>28</v>
      </c>
      <c r="E714" t="s">
        <v>4091</v>
      </c>
      <c r="F714">
        <v>904120</v>
      </c>
      <c r="G714">
        <v>900925</v>
      </c>
    </row>
    <row r="715" spans="1:7" x14ac:dyDescent="0.25">
      <c r="A715" t="s">
        <v>2064</v>
      </c>
      <c r="B715" t="s">
        <v>2005</v>
      </c>
      <c r="C715" t="s">
        <v>27</v>
      </c>
      <c r="D715" t="s">
        <v>28</v>
      </c>
      <c r="E715" t="s">
        <v>4092</v>
      </c>
      <c r="F715">
        <v>1956148</v>
      </c>
      <c r="G715">
        <v>1957854</v>
      </c>
    </row>
    <row r="716" spans="1:7" x14ac:dyDescent="0.25">
      <c r="A716" t="s">
        <v>1758</v>
      </c>
      <c r="B716" t="s">
        <v>2005</v>
      </c>
      <c r="C716" t="s">
        <v>99</v>
      </c>
      <c r="D716" t="s">
        <v>100</v>
      </c>
      <c r="E716" t="s">
        <v>4093</v>
      </c>
      <c r="F716">
        <v>902145</v>
      </c>
      <c r="G716">
        <v>795167</v>
      </c>
    </row>
    <row r="717" spans="1:7" x14ac:dyDescent="0.25">
      <c r="A717" t="s">
        <v>2066</v>
      </c>
      <c r="B717" t="s">
        <v>2005</v>
      </c>
      <c r="C717" t="s">
        <v>99</v>
      </c>
      <c r="D717" t="s">
        <v>100</v>
      </c>
      <c r="E717" t="s">
        <v>4094</v>
      </c>
      <c r="F717">
        <v>630579</v>
      </c>
      <c r="G717">
        <v>673994</v>
      </c>
    </row>
    <row r="718" spans="1:7" x14ac:dyDescent="0.25">
      <c r="A718" t="s">
        <v>2067</v>
      </c>
      <c r="B718" t="s">
        <v>2005</v>
      </c>
      <c r="C718" t="s">
        <v>99</v>
      </c>
      <c r="D718" t="s">
        <v>100</v>
      </c>
      <c r="E718" t="s">
        <v>4095</v>
      </c>
      <c r="F718">
        <v>1495938</v>
      </c>
      <c r="G718">
        <v>1512641</v>
      </c>
    </row>
    <row r="719" spans="1:7" x14ac:dyDescent="0.25">
      <c r="A719" t="s">
        <v>2068</v>
      </c>
      <c r="B719" t="s">
        <v>2069</v>
      </c>
      <c r="C719" t="s">
        <v>19</v>
      </c>
      <c r="D719" t="s">
        <v>20</v>
      </c>
      <c r="E719" t="s">
        <v>4096</v>
      </c>
      <c r="F719">
        <v>3751646</v>
      </c>
      <c r="G719">
        <v>3661888</v>
      </c>
    </row>
    <row r="720" spans="1:7" x14ac:dyDescent="0.25">
      <c r="A720" t="s">
        <v>2071</v>
      </c>
      <c r="B720" t="s">
        <v>2069</v>
      </c>
      <c r="C720" t="s">
        <v>27</v>
      </c>
      <c r="D720" t="s">
        <v>28</v>
      </c>
      <c r="E720" t="s">
        <v>4097</v>
      </c>
      <c r="F720">
        <v>299550</v>
      </c>
      <c r="G720">
        <v>304322</v>
      </c>
    </row>
    <row r="721" spans="1:7" x14ac:dyDescent="0.25">
      <c r="A721" t="s">
        <v>2074</v>
      </c>
      <c r="B721" t="s">
        <v>2069</v>
      </c>
      <c r="C721" t="s">
        <v>27</v>
      </c>
      <c r="D721" t="s">
        <v>28</v>
      </c>
      <c r="E721" t="s">
        <v>4098</v>
      </c>
      <c r="F721">
        <v>678296</v>
      </c>
      <c r="G721">
        <v>681575</v>
      </c>
    </row>
    <row r="722" spans="1:7" x14ac:dyDescent="0.25">
      <c r="A722" t="s">
        <v>2076</v>
      </c>
      <c r="B722" t="s">
        <v>2069</v>
      </c>
      <c r="C722" t="s">
        <v>27</v>
      </c>
      <c r="D722" t="s">
        <v>28</v>
      </c>
      <c r="E722" t="s">
        <v>4099</v>
      </c>
      <c r="F722">
        <v>392621</v>
      </c>
      <c r="G722">
        <v>356356</v>
      </c>
    </row>
    <row r="723" spans="1:7" x14ac:dyDescent="0.25">
      <c r="A723" t="s">
        <v>2079</v>
      </c>
      <c r="B723" t="s">
        <v>2080</v>
      </c>
      <c r="C723" t="s">
        <v>19</v>
      </c>
      <c r="D723" t="s">
        <v>20</v>
      </c>
      <c r="E723" t="s">
        <v>4100</v>
      </c>
      <c r="F723">
        <v>10423511</v>
      </c>
      <c r="G723">
        <v>10357381</v>
      </c>
    </row>
    <row r="724" spans="1:7" x14ac:dyDescent="0.25">
      <c r="A724" t="s">
        <v>2082</v>
      </c>
      <c r="B724" t="s">
        <v>2080</v>
      </c>
      <c r="C724" t="s">
        <v>47</v>
      </c>
      <c r="D724" t="s">
        <v>48</v>
      </c>
      <c r="E724" t="s">
        <v>4101</v>
      </c>
      <c r="F724">
        <v>278842</v>
      </c>
      <c r="G724">
        <v>291624</v>
      </c>
    </row>
    <row r="725" spans="1:7" x14ac:dyDescent="0.25">
      <c r="A725" t="s">
        <v>2087</v>
      </c>
      <c r="B725" t="s">
        <v>2080</v>
      </c>
      <c r="C725" t="s">
        <v>27</v>
      </c>
      <c r="D725" t="s">
        <v>28</v>
      </c>
      <c r="E725" t="s">
        <v>4102</v>
      </c>
      <c r="F725">
        <v>1693897</v>
      </c>
      <c r="G725">
        <v>1669797</v>
      </c>
    </row>
    <row r="726" spans="1:7" x14ac:dyDescent="0.25">
      <c r="A726" t="s">
        <v>2088</v>
      </c>
      <c r="B726" t="s">
        <v>2080</v>
      </c>
      <c r="C726" t="s">
        <v>27</v>
      </c>
      <c r="D726" t="s">
        <v>28</v>
      </c>
      <c r="E726" t="s">
        <v>4103</v>
      </c>
      <c r="F726">
        <v>4538759</v>
      </c>
      <c r="G726">
        <v>4402014</v>
      </c>
    </row>
    <row r="727" spans="1:7" x14ac:dyDescent="0.25">
      <c r="A727" t="s">
        <v>2090</v>
      </c>
      <c r="B727" t="s">
        <v>2091</v>
      </c>
      <c r="C727" t="s">
        <v>19</v>
      </c>
      <c r="D727" t="s">
        <v>20</v>
      </c>
      <c r="E727" t="s">
        <v>4104</v>
      </c>
      <c r="F727">
        <v>8194036</v>
      </c>
      <c r="G727">
        <v>8080773</v>
      </c>
    </row>
    <row r="728" spans="1:7" x14ac:dyDescent="0.25">
      <c r="A728" t="s">
        <v>918</v>
      </c>
      <c r="B728" t="s">
        <v>2091</v>
      </c>
      <c r="C728" t="s">
        <v>47</v>
      </c>
      <c r="D728" t="s">
        <v>48</v>
      </c>
      <c r="E728" t="s">
        <v>4105</v>
      </c>
      <c r="F728">
        <v>280168</v>
      </c>
      <c r="G728">
        <v>283895</v>
      </c>
    </row>
    <row r="729" spans="1:7" x14ac:dyDescent="0.25">
      <c r="A729" t="s">
        <v>865</v>
      </c>
      <c r="B729" t="s">
        <v>2091</v>
      </c>
      <c r="C729" t="s">
        <v>27</v>
      </c>
      <c r="D729" t="s">
        <v>28</v>
      </c>
      <c r="E729" t="s">
        <v>4106</v>
      </c>
      <c r="F729">
        <v>1673231</v>
      </c>
      <c r="G729">
        <v>1659437</v>
      </c>
    </row>
    <row r="730" spans="1:7" x14ac:dyDescent="0.25">
      <c r="A730" t="s">
        <v>2097</v>
      </c>
      <c r="B730" t="s">
        <v>2091</v>
      </c>
      <c r="C730" t="s">
        <v>27</v>
      </c>
      <c r="D730" t="s">
        <v>28</v>
      </c>
      <c r="E730" t="s">
        <v>4107</v>
      </c>
      <c r="F730">
        <v>574043</v>
      </c>
      <c r="G730">
        <v>561284</v>
      </c>
    </row>
    <row r="731" spans="1:7" x14ac:dyDescent="0.25">
      <c r="A731" t="s">
        <v>2100</v>
      </c>
      <c r="B731" t="s">
        <v>2091</v>
      </c>
      <c r="C731" t="s">
        <v>47</v>
      </c>
      <c r="D731" t="s">
        <v>48</v>
      </c>
      <c r="E731" t="s">
        <v>4108</v>
      </c>
      <c r="F731">
        <v>514312</v>
      </c>
      <c r="G731">
        <v>507305</v>
      </c>
    </row>
    <row r="732" spans="1:7" x14ac:dyDescent="0.25">
      <c r="A732" t="s">
        <v>1912</v>
      </c>
      <c r="B732" t="s">
        <v>2091</v>
      </c>
      <c r="C732" t="s">
        <v>47</v>
      </c>
      <c r="D732" t="s">
        <v>48</v>
      </c>
      <c r="E732" t="s">
        <v>4109</v>
      </c>
      <c r="F732">
        <v>224505</v>
      </c>
      <c r="G732">
        <v>238836</v>
      </c>
    </row>
    <row r="733" spans="1:7" x14ac:dyDescent="0.25">
      <c r="A733" t="s">
        <v>2103</v>
      </c>
      <c r="B733" t="s">
        <v>2104</v>
      </c>
      <c r="C733" t="s">
        <v>19</v>
      </c>
      <c r="D733" t="s">
        <v>20</v>
      </c>
      <c r="E733" t="s">
        <v>4110</v>
      </c>
      <c r="F733">
        <v>6039582</v>
      </c>
      <c r="G733">
        <v>5971490</v>
      </c>
    </row>
    <row r="734" spans="1:7" x14ac:dyDescent="0.25">
      <c r="A734" t="s">
        <v>2106</v>
      </c>
      <c r="B734" t="s">
        <v>2104</v>
      </c>
      <c r="C734" t="s">
        <v>47</v>
      </c>
      <c r="D734" t="s">
        <v>48</v>
      </c>
      <c r="E734" t="s">
        <v>4111</v>
      </c>
      <c r="F734">
        <v>427144</v>
      </c>
      <c r="G734">
        <v>423591</v>
      </c>
    </row>
    <row r="735" spans="1:7" x14ac:dyDescent="0.25">
      <c r="A735" t="s">
        <v>2108</v>
      </c>
      <c r="B735" t="s">
        <v>2104</v>
      </c>
      <c r="C735" t="s">
        <v>27</v>
      </c>
      <c r="D735" t="s">
        <v>28</v>
      </c>
      <c r="E735" t="s">
        <v>4112</v>
      </c>
      <c r="F735">
        <v>1109364</v>
      </c>
      <c r="G735">
        <v>1117142</v>
      </c>
    </row>
    <row r="736" spans="1:7" x14ac:dyDescent="0.25">
      <c r="A736" t="s">
        <v>2111</v>
      </c>
      <c r="B736" t="s">
        <v>2104</v>
      </c>
      <c r="C736" t="s">
        <v>47</v>
      </c>
      <c r="D736" t="s">
        <v>48</v>
      </c>
      <c r="E736" t="s">
        <v>4113</v>
      </c>
      <c r="F736">
        <v>1491359</v>
      </c>
      <c r="G736">
        <v>1437676</v>
      </c>
    </row>
    <row r="737" spans="1:7" x14ac:dyDescent="0.25">
      <c r="A737" t="s">
        <v>2113</v>
      </c>
      <c r="B737" t="s">
        <v>2104</v>
      </c>
      <c r="C737" t="s">
        <v>47</v>
      </c>
      <c r="D737" t="s">
        <v>48</v>
      </c>
      <c r="E737" t="s">
        <v>4114</v>
      </c>
      <c r="F737">
        <v>831949</v>
      </c>
      <c r="G737">
        <v>807653</v>
      </c>
    </row>
    <row r="738" spans="1:7" x14ac:dyDescent="0.25">
      <c r="A738" t="s">
        <v>2116</v>
      </c>
      <c r="B738" t="s">
        <v>2104</v>
      </c>
      <c r="C738" t="s">
        <v>47</v>
      </c>
      <c r="D738" t="s">
        <v>48</v>
      </c>
      <c r="E738" t="s">
        <v>4115</v>
      </c>
      <c r="F738">
        <v>271768</v>
      </c>
      <c r="G738">
        <v>258780</v>
      </c>
    </row>
    <row r="739" spans="1:7" x14ac:dyDescent="0.25">
      <c r="A739" t="s">
        <v>2119</v>
      </c>
      <c r="B739" t="s">
        <v>2104</v>
      </c>
      <c r="C739" t="s">
        <v>27</v>
      </c>
      <c r="D739" t="s">
        <v>28</v>
      </c>
      <c r="E739" t="s">
        <v>4116</v>
      </c>
      <c r="F739">
        <v>312119</v>
      </c>
      <c r="G739">
        <v>288338</v>
      </c>
    </row>
    <row r="740" spans="1:7" x14ac:dyDescent="0.25">
      <c r="A740" t="s">
        <v>2122</v>
      </c>
      <c r="B740" t="s">
        <v>2104</v>
      </c>
      <c r="C740" t="s">
        <v>27</v>
      </c>
      <c r="D740" t="s">
        <v>28</v>
      </c>
      <c r="E740" t="s">
        <v>4117</v>
      </c>
      <c r="F740">
        <v>2206769</v>
      </c>
      <c r="G740">
        <v>2222564</v>
      </c>
    </row>
    <row r="741" spans="1:7" x14ac:dyDescent="0.25">
      <c r="A741" t="s">
        <v>2126</v>
      </c>
      <c r="B741" t="s">
        <v>2104</v>
      </c>
      <c r="C741" t="s">
        <v>47</v>
      </c>
      <c r="D741" t="s">
        <v>48</v>
      </c>
      <c r="E741" t="s">
        <v>4118</v>
      </c>
      <c r="F741">
        <v>399759</v>
      </c>
      <c r="G741">
        <v>406061</v>
      </c>
    </row>
    <row r="742" spans="1:7" x14ac:dyDescent="0.25">
      <c r="A742" t="s">
        <v>2129</v>
      </c>
      <c r="B742" t="s">
        <v>2104</v>
      </c>
      <c r="C742" t="s">
        <v>47</v>
      </c>
      <c r="D742" t="s">
        <v>48</v>
      </c>
      <c r="E742" t="s">
        <v>4119</v>
      </c>
      <c r="F742">
        <v>1069216</v>
      </c>
      <c r="G742">
        <v>1028896</v>
      </c>
    </row>
    <row r="743" spans="1:7" x14ac:dyDescent="0.25">
      <c r="A743" t="s">
        <v>2131</v>
      </c>
      <c r="B743" t="s">
        <v>2104</v>
      </c>
      <c r="C743" t="s">
        <v>47</v>
      </c>
      <c r="D743" t="s">
        <v>48</v>
      </c>
      <c r="E743" t="s">
        <v>4120</v>
      </c>
      <c r="F743">
        <v>368442</v>
      </c>
      <c r="G743">
        <v>349109</v>
      </c>
    </row>
    <row r="744" spans="1:7" x14ac:dyDescent="0.25">
      <c r="A744" t="s">
        <v>2133</v>
      </c>
      <c r="B744" t="s">
        <v>2104</v>
      </c>
      <c r="C744" t="s">
        <v>47</v>
      </c>
      <c r="D744" t="s">
        <v>48</v>
      </c>
      <c r="E744" t="s">
        <v>4121</v>
      </c>
      <c r="F744">
        <v>1331541</v>
      </c>
      <c r="G744">
        <v>1324363</v>
      </c>
    </row>
    <row r="745" spans="1:7" x14ac:dyDescent="0.25">
      <c r="A745" t="s">
        <v>2135</v>
      </c>
      <c r="B745" t="s">
        <v>2104</v>
      </c>
      <c r="C745" t="s">
        <v>27</v>
      </c>
      <c r="D745" t="s">
        <v>28</v>
      </c>
      <c r="E745" t="s">
        <v>4122</v>
      </c>
      <c r="F745">
        <v>536810</v>
      </c>
      <c r="G745">
        <v>527926</v>
      </c>
    </row>
    <row r="746" spans="1:7" x14ac:dyDescent="0.25">
      <c r="A746" t="s">
        <v>2138</v>
      </c>
      <c r="B746" t="s">
        <v>2104</v>
      </c>
      <c r="C746" t="s">
        <v>47</v>
      </c>
      <c r="D746" t="s">
        <v>48</v>
      </c>
      <c r="E746" t="s">
        <v>4123</v>
      </c>
      <c r="F746">
        <v>2076492</v>
      </c>
      <c r="G746">
        <v>2272976</v>
      </c>
    </row>
    <row r="747" spans="1:7" x14ac:dyDescent="0.25">
      <c r="A747" t="s">
        <v>2139</v>
      </c>
      <c r="B747" t="s">
        <v>2104</v>
      </c>
      <c r="C747" t="s">
        <v>27</v>
      </c>
      <c r="D747" t="s">
        <v>28</v>
      </c>
      <c r="E747" t="s">
        <v>4124</v>
      </c>
      <c r="F747">
        <v>194937</v>
      </c>
      <c r="G747">
        <v>194445</v>
      </c>
    </row>
    <row r="748" spans="1:7" x14ac:dyDescent="0.25">
      <c r="A748" t="s">
        <v>2143</v>
      </c>
      <c r="B748" t="s">
        <v>2104</v>
      </c>
      <c r="C748" t="s">
        <v>47</v>
      </c>
      <c r="D748" t="s">
        <v>48</v>
      </c>
      <c r="E748" t="s">
        <v>4125</v>
      </c>
      <c r="F748">
        <v>254714</v>
      </c>
      <c r="G748">
        <v>253995</v>
      </c>
    </row>
    <row r="749" spans="1:7" x14ac:dyDescent="0.25">
      <c r="A749" t="s">
        <v>2145</v>
      </c>
      <c r="B749" t="s">
        <v>2104</v>
      </c>
      <c r="C749" t="s">
        <v>47</v>
      </c>
      <c r="D749" t="s">
        <v>48</v>
      </c>
      <c r="E749" t="s">
        <v>4126</v>
      </c>
      <c r="F749">
        <v>263822</v>
      </c>
      <c r="G749">
        <v>257974</v>
      </c>
    </row>
    <row r="750" spans="1:7" x14ac:dyDescent="0.25">
      <c r="A750" t="s">
        <v>2148</v>
      </c>
      <c r="B750" t="s">
        <v>2104</v>
      </c>
      <c r="C750" t="s">
        <v>47</v>
      </c>
      <c r="D750" t="s">
        <v>48</v>
      </c>
      <c r="E750" t="s">
        <v>4127</v>
      </c>
      <c r="F750">
        <v>549130</v>
      </c>
      <c r="G750">
        <v>542209</v>
      </c>
    </row>
    <row r="751" spans="1:7" x14ac:dyDescent="0.25">
      <c r="A751" t="s">
        <v>2150</v>
      </c>
      <c r="B751" t="s">
        <v>2104</v>
      </c>
      <c r="C751" t="s">
        <v>47</v>
      </c>
      <c r="D751" t="s">
        <v>48</v>
      </c>
      <c r="E751" t="s">
        <v>4128</v>
      </c>
      <c r="F751">
        <v>176829</v>
      </c>
      <c r="G751">
        <v>177468</v>
      </c>
    </row>
    <row r="752" spans="1:7" x14ac:dyDescent="0.25">
      <c r="A752" t="s">
        <v>2152</v>
      </c>
      <c r="B752" t="s">
        <v>2104</v>
      </c>
      <c r="C752" t="s">
        <v>47</v>
      </c>
      <c r="D752" t="s">
        <v>48</v>
      </c>
      <c r="E752" t="s">
        <v>4129</v>
      </c>
      <c r="F752">
        <v>891563</v>
      </c>
      <c r="G752">
        <v>931233</v>
      </c>
    </row>
    <row r="753" spans="1:7" x14ac:dyDescent="0.25">
      <c r="A753" t="s">
        <v>2155</v>
      </c>
      <c r="B753" t="s">
        <v>2104</v>
      </c>
      <c r="C753" t="s">
        <v>47</v>
      </c>
      <c r="D753" t="s">
        <v>48</v>
      </c>
      <c r="E753" t="s">
        <v>4130</v>
      </c>
      <c r="F753">
        <v>199855</v>
      </c>
      <c r="G753">
        <v>182457</v>
      </c>
    </row>
    <row r="754" spans="1:7" x14ac:dyDescent="0.25">
      <c r="A754" t="s">
        <v>2158</v>
      </c>
      <c r="B754" t="s">
        <v>2104</v>
      </c>
      <c r="C754" t="s">
        <v>47</v>
      </c>
      <c r="D754" t="s">
        <v>48</v>
      </c>
      <c r="E754" t="s">
        <v>4131</v>
      </c>
      <c r="F754">
        <v>5450102</v>
      </c>
      <c r="G754">
        <v>5295052</v>
      </c>
    </row>
    <row r="755" spans="1:7" x14ac:dyDescent="0.25">
      <c r="A755" t="s">
        <v>2159</v>
      </c>
      <c r="B755" t="s">
        <v>2104</v>
      </c>
      <c r="C755" t="s">
        <v>47</v>
      </c>
      <c r="D755" t="s">
        <v>48</v>
      </c>
      <c r="E755" t="s">
        <v>4132</v>
      </c>
      <c r="F755">
        <v>1105795</v>
      </c>
      <c r="G755">
        <v>1127047</v>
      </c>
    </row>
    <row r="756" spans="1:7" x14ac:dyDescent="0.25">
      <c r="A756" t="s">
        <v>2161</v>
      </c>
      <c r="B756" t="s">
        <v>2104</v>
      </c>
      <c r="C756" t="s">
        <v>47</v>
      </c>
      <c r="D756" t="s">
        <v>48</v>
      </c>
      <c r="E756" t="s">
        <v>4133</v>
      </c>
      <c r="F756">
        <v>406863</v>
      </c>
      <c r="G756">
        <v>406862</v>
      </c>
    </row>
    <row r="757" spans="1:7" x14ac:dyDescent="0.25">
      <c r="A757" t="s">
        <v>870</v>
      </c>
      <c r="B757" t="s">
        <v>2104</v>
      </c>
      <c r="C757" t="s">
        <v>47</v>
      </c>
      <c r="D757" t="s">
        <v>48</v>
      </c>
      <c r="E757" t="s">
        <v>4134</v>
      </c>
      <c r="F757">
        <v>214687</v>
      </c>
      <c r="G757">
        <v>208116</v>
      </c>
    </row>
    <row r="758" spans="1:7" x14ac:dyDescent="0.25">
      <c r="A758" t="s">
        <v>2164</v>
      </c>
      <c r="B758" t="s">
        <v>2104</v>
      </c>
      <c r="C758" t="s">
        <v>27</v>
      </c>
      <c r="D758" t="s">
        <v>28</v>
      </c>
      <c r="E758" t="s">
        <v>4135</v>
      </c>
      <c r="F758">
        <v>251114</v>
      </c>
      <c r="G758">
        <v>236252</v>
      </c>
    </row>
    <row r="759" spans="1:7" x14ac:dyDescent="0.25">
      <c r="A759" t="s">
        <v>2167</v>
      </c>
      <c r="B759" t="s">
        <v>2104</v>
      </c>
      <c r="C759" t="s">
        <v>27</v>
      </c>
      <c r="D759" t="s">
        <v>28</v>
      </c>
      <c r="E759" t="s">
        <v>4136</v>
      </c>
      <c r="F759">
        <v>6752671</v>
      </c>
      <c r="G759">
        <v>6569133</v>
      </c>
    </row>
    <row r="760" spans="1:7" x14ac:dyDescent="0.25">
      <c r="A760" t="s">
        <v>2168</v>
      </c>
      <c r="B760" t="s">
        <v>2104</v>
      </c>
      <c r="C760" t="s">
        <v>27</v>
      </c>
      <c r="D760" t="s">
        <v>28</v>
      </c>
      <c r="E760" t="s">
        <v>4137</v>
      </c>
      <c r="F760">
        <v>784264</v>
      </c>
      <c r="G760">
        <v>762637</v>
      </c>
    </row>
    <row r="761" spans="1:7" x14ac:dyDescent="0.25">
      <c r="A761" t="s">
        <v>2171</v>
      </c>
      <c r="B761" t="s">
        <v>2104</v>
      </c>
      <c r="C761" t="s">
        <v>47</v>
      </c>
      <c r="D761" t="s">
        <v>48</v>
      </c>
      <c r="E761" t="s">
        <v>4138</v>
      </c>
      <c r="F761">
        <v>541661</v>
      </c>
      <c r="G761">
        <v>542147</v>
      </c>
    </row>
    <row r="762" spans="1:7" x14ac:dyDescent="0.25">
      <c r="A762" t="s">
        <v>2173</v>
      </c>
      <c r="B762" t="s">
        <v>2104</v>
      </c>
      <c r="C762" t="s">
        <v>27</v>
      </c>
      <c r="D762" t="s">
        <v>28</v>
      </c>
      <c r="E762" t="s">
        <v>4139</v>
      </c>
      <c r="F762">
        <v>277894</v>
      </c>
      <c r="G762">
        <v>298031</v>
      </c>
    </row>
    <row r="763" spans="1:7" x14ac:dyDescent="0.25">
      <c r="A763" t="s">
        <v>2176</v>
      </c>
      <c r="B763" t="s">
        <v>2104</v>
      </c>
      <c r="C763" t="s">
        <v>47</v>
      </c>
      <c r="D763" t="s">
        <v>48</v>
      </c>
      <c r="E763" t="s">
        <v>4140</v>
      </c>
      <c r="F763">
        <v>244389</v>
      </c>
      <c r="G763">
        <v>237013</v>
      </c>
    </row>
    <row r="764" spans="1:7" x14ac:dyDescent="0.25">
      <c r="A764" t="s">
        <v>2179</v>
      </c>
      <c r="B764" t="s">
        <v>2104</v>
      </c>
      <c r="C764" t="s">
        <v>47</v>
      </c>
      <c r="D764" t="s">
        <v>48</v>
      </c>
      <c r="E764" t="s">
        <v>4141</v>
      </c>
      <c r="F764">
        <v>212798</v>
      </c>
      <c r="G764">
        <v>226964</v>
      </c>
    </row>
    <row r="765" spans="1:7" x14ac:dyDescent="0.25">
      <c r="A765" t="s">
        <v>2181</v>
      </c>
      <c r="B765" t="s">
        <v>2104</v>
      </c>
      <c r="C765" t="s">
        <v>47</v>
      </c>
      <c r="D765" t="s">
        <v>48</v>
      </c>
      <c r="E765" t="s">
        <v>4142</v>
      </c>
      <c r="F765">
        <v>1572226</v>
      </c>
      <c r="G765">
        <v>1610118</v>
      </c>
    </row>
    <row r="766" spans="1:7" x14ac:dyDescent="0.25">
      <c r="A766" t="s">
        <v>2183</v>
      </c>
      <c r="B766" t="s">
        <v>2104</v>
      </c>
      <c r="C766" t="s">
        <v>47</v>
      </c>
      <c r="D766" t="s">
        <v>48</v>
      </c>
      <c r="E766" t="s">
        <v>4143</v>
      </c>
      <c r="F766">
        <v>2376755</v>
      </c>
      <c r="G766">
        <v>2311356</v>
      </c>
    </row>
    <row r="767" spans="1:7" x14ac:dyDescent="0.25">
      <c r="A767" t="s">
        <v>2185</v>
      </c>
      <c r="B767" t="s">
        <v>2104</v>
      </c>
      <c r="C767" t="s">
        <v>47</v>
      </c>
      <c r="D767" t="s">
        <v>48</v>
      </c>
      <c r="E767" t="s">
        <v>4144</v>
      </c>
      <c r="F767">
        <v>581927</v>
      </c>
      <c r="G767">
        <v>542001</v>
      </c>
    </row>
    <row r="768" spans="1:7" x14ac:dyDescent="0.25">
      <c r="A768" t="s">
        <v>2187</v>
      </c>
      <c r="B768" t="s">
        <v>2104</v>
      </c>
      <c r="C768" t="s">
        <v>47</v>
      </c>
      <c r="D768" t="s">
        <v>48</v>
      </c>
      <c r="E768" t="s">
        <v>4145</v>
      </c>
      <c r="F768">
        <v>195452</v>
      </c>
      <c r="G768">
        <v>178352</v>
      </c>
    </row>
    <row r="769" spans="1:7" x14ac:dyDescent="0.25">
      <c r="A769" t="s">
        <v>2189</v>
      </c>
      <c r="B769" t="s">
        <v>2104</v>
      </c>
      <c r="C769" t="s">
        <v>27</v>
      </c>
      <c r="D769" t="s">
        <v>28</v>
      </c>
      <c r="E769" t="s">
        <v>4146</v>
      </c>
      <c r="F769">
        <v>2484586</v>
      </c>
      <c r="G769">
        <v>2460395</v>
      </c>
    </row>
    <row r="770" spans="1:7" x14ac:dyDescent="0.25">
      <c r="A770" t="s">
        <v>695</v>
      </c>
      <c r="B770" t="s">
        <v>2104</v>
      </c>
      <c r="C770" t="s">
        <v>27</v>
      </c>
      <c r="D770" t="s">
        <v>28</v>
      </c>
      <c r="E770" t="s">
        <v>4147</v>
      </c>
      <c r="F770">
        <v>976360</v>
      </c>
      <c r="G770">
        <v>991974</v>
      </c>
    </row>
    <row r="771" spans="1:7" x14ac:dyDescent="0.25">
      <c r="A771" t="s">
        <v>2193</v>
      </c>
      <c r="B771" t="s">
        <v>2104</v>
      </c>
      <c r="C771" t="s">
        <v>47</v>
      </c>
      <c r="D771" t="s">
        <v>48</v>
      </c>
      <c r="E771" t="s">
        <v>4148</v>
      </c>
      <c r="F771">
        <v>494153</v>
      </c>
      <c r="G771">
        <v>456385</v>
      </c>
    </row>
    <row r="772" spans="1:7" x14ac:dyDescent="0.25">
      <c r="A772" t="s">
        <v>2195</v>
      </c>
      <c r="B772" t="s">
        <v>2104</v>
      </c>
      <c r="C772" t="s">
        <v>27</v>
      </c>
      <c r="D772" t="s">
        <v>28</v>
      </c>
      <c r="E772" t="s">
        <v>4149</v>
      </c>
      <c r="F772">
        <v>428193</v>
      </c>
      <c r="G772">
        <v>421127</v>
      </c>
    </row>
    <row r="773" spans="1:7" x14ac:dyDescent="0.25">
      <c r="A773" t="s">
        <v>2198</v>
      </c>
      <c r="B773" t="s">
        <v>2104</v>
      </c>
      <c r="C773" t="s">
        <v>47</v>
      </c>
      <c r="D773" t="s">
        <v>48</v>
      </c>
      <c r="E773" t="s">
        <v>4150</v>
      </c>
      <c r="F773">
        <v>155322</v>
      </c>
      <c r="G773">
        <v>147735</v>
      </c>
    </row>
    <row r="774" spans="1:7" x14ac:dyDescent="0.25">
      <c r="A774" t="s">
        <v>2201</v>
      </c>
      <c r="B774" t="s">
        <v>2104</v>
      </c>
      <c r="C774" t="s">
        <v>27</v>
      </c>
      <c r="D774" t="s">
        <v>28</v>
      </c>
      <c r="E774" t="s">
        <v>4151</v>
      </c>
      <c r="F774">
        <v>162819</v>
      </c>
      <c r="G774">
        <v>157962</v>
      </c>
    </row>
    <row r="775" spans="1:7" x14ac:dyDescent="0.25">
      <c r="A775" t="s">
        <v>2204</v>
      </c>
      <c r="B775" t="s">
        <v>2104</v>
      </c>
      <c r="C775" t="s">
        <v>47</v>
      </c>
      <c r="D775" t="s">
        <v>48</v>
      </c>
      <c r="E775" t="s">
        <v>4152</v>
      </c>
      <c r="F775">
        <v>556572</v>
      </c>
      <c r="G775">
        <v>547474</v>
      </c>
    </row>
    <row r="776" spans="1:7" x14ac:dyDescent="0.25">
      <c r="A776" t="s">
        <v>2205</v>
      </c>
      <c r="B776" t="s">
        <v>2104</v>
      </c>
      <c r="C776" t="s">
        <v>99</v>
      </c>
      <c r="D776" t="s">
        <v>100</v>
      </c>
      <c r="E776" t="s">
        <v>4153</v>
      </c>
      <c r="F776">
        <v>1069866</v>
      </c>
      <c r="G776">
        <v>1048023</v>
      </c>
    </row>
    <row r="777" spans="1:7" x14ac:dyDescent="0.25">
      <c r="A777" t="s">
        <v>2206</v>
      </c>
      <c r="B777" t="s">
        <v>2104</v>
      </c>
      <c r="C777" t="s">
        <v>99</v>
      </c>
      <c r="D777" t="s">
        <v>100</v>
      </c>
      <c r="E777" t="s">
        <v>4154</v>
      </c>
      <c r="F777">
        <v>8390768</v>
      </c>
      <c r="G777">
        <v>8247562</v>
      </c>
    </row>
    <row r="778" spans="1:7" x14ac:dyDescent="0.25">
      <c r="A778" t="s">
        <v>2207</v>
      </c>
      <c r="B778" t="s">
        <v>2104</v>
      </c>
      <c r="C778" t="s">
        <v>99</v>
      </c>
      <c r="D778" t="s">
        <v>100</v>
      </c>
      <c r="E778" t="s">
        <v>4155</v>
      </c>
      <c r="F778">
        <v>1330754</v>
      </c>
      <c r="G778">
        <v>1262857</v>
      </c>
    </row>
    <row r="779" spans="1:7" x14ac:dyDescent="0.25">
      <c r="A779" t="s">
        <v>2208</v>
      </c>
      <c r="B779" t="s">
        <v>2104</v>
      </c>
      <c r="C779" t="s">
        <v>99</v>
      </c>
      <c r="D779" t="s">
        <v>100</v>
      </c>
      <c r="E779" t="s">
        <v>4156</v>
      </c>
      <c r="F779">
        <v>2184336</v>
      </c>
      <c r="G779">
        <v>2127449</v>
      </c>
    </row>
    <row r="780" spans="1:7" x14ac:dyDescent="0.25">
      <c r="A780" t="s">
        <v>2210</v>
      </c>
      <c r="B780" t="s">
        <v>2104</v>
      </c>
      <c r="C780" t="s">
        <v>99</v>
      </c>
      <c r="D780" t="s">
        <v>100</v>
      </c>
      <c r="E780" t="s">
        <v>4157</v>
      </c>
      <c r="F780">
        <v>4711432</v>
      </c>
      <c r="G780">
        <v>4602364</v>
      </c>
    </row>
    <row r="781" spans="1:7" x14ac:dyDescent="0.25">
      <c r="A781" t="s">
        <v>2211</v>
      </c>
      <c r="B781" t="s">
        <v>2104</v>
      </c>
      <c r="C781" t="s">
        <v>99</v>
      </c>
      <c r="D781" t="s">
        <v>100</v>
      </c>
      <c r="E781" t="s">
        <v>4158</v>
      </c>
      <c r="F781">
        <v>1094145</v>
      </c>
      <c r="G781">
        <v>1052587</v>
      </c>
    </row>
    <row r="782" spans="1:7" x14ac:dyDescent="0.25">
      <c r="A782" t="s">
        <v>2213</v>
      </c>
      <c r="B782" t="s">
        <v>2104</v>
      </c>
      <c r="C782" t="s">
        <v>99</v>
      </c>
      <c r="D782" t="s">
        <v>100</v>
      </c>
      <c r="E782" t="s">
        <v>4159</v>
      </c>
      <c r="F782">
        <v>2947915</v>
      </c>
      <c r="G782">
        <v>2897267</v>
      </c>
    </row>
    <row r="783" spans="1:7" x14ac:dyDescent="0.25">
      <c r="A783" t="s">
        <v>2215</v>
      </c>
      <c r="B783" t="s">
        <v>2104</v>
      </c>
      <c r="C783" t="s">
        <v>99</v>
      </c>
      <c r="D783" t="s">
        <v>100</v>
      </c>
      <c r="E783" t="s">
        <v>4160</v>
      </c>
      <c r="F783">
        <v>1647021</v>
      </c>
      <c r="G783">
        <v>1589847</v>
      </c>
    </row>
    <row r="784" spans="1:7" x14ac:dyDescent="0.25">
      <c r="A784" t="s">
        <v>2217</v>
      </c>
      <c r="B784" t="s">
        <v>2104</v>
      </c>
      <c r="C784" t="s">
        <v>99</v>
      </c>
      <c r="D784" t="s">
        <v>100</v>
      </c>
      <c r="E784" t="s">
        <v>4161</v>
      </c>
      <c r="F784">
        <v>2367235</v>
      </c>
      <c r="G784">
        <v>2301748</v>
      </c>
    </row>
    <row r="785" spans="1:7" x14ac:dyDescent="0.25">
      <c r="A785" t="s">
        <v>2218</v>
      </c>
      <c r="B785" t="s">
        <v>2104</v>
      </c>
      <c r="C785" t="s">
        <v>99</v>
      </c>
      <c r="D785" t="s">
        <v>100</v>
      </c>
      <c r="E785" t="s">
        <v>4162</v>
      </c>
      <c r="F785">
        <v>1703655</v>
      </c>
      <c r="G785">
        <v>1705232</v>
      </c>
    </row>
    <row r="786" spans="1:7" x14ac:dyDescent="0.25">
      <c r="A786" t="s">
        <v>2219</v>
      </c>
      <c r="B786" t="s">
        <v>2104</v>
      </c>
      <c r="C786" t="s">
        <v>99</v>
      </c>
      <c r="D786" t="s">
        <v>100</v>
      </c>
      <c r="E786" t="s">
        <v>4163</v>
      </c>
      <c r="F786">
        <v>1068906</v>
      </c>
      <c r="G786">
        <v>1043199</v>
      </c>
    </row>
    <row r="787" spans="1:7" x14ac:dyDescent="0.25">
      <c r="A787" t="s">
        <v>2220</v>
      </c>
      <c r="B787" t="s">
        <v>2104</v>
      </c>
      <c r="C787" t="s">
        <v>99</v>
      </c>
      <c r="D787" t="s">
        <v>100</v>
      </c>
      <c r="E787" t="s">
        <v>4164</v>
      </c>
      <c r="F787">
        <v>832897</v>
      </c>
      <c r="G787">
        <v>815978</v>
      </c>
    </row>
    <row r="788" spans="1:7" x14ac:dyDescent="0.25">
      <c r="A788" t="s">
        <v>2221</v>
      </c>
      <c r="B788" t="s">
        <v>2104</v>
      </c>
      <c r="C788" t="s">
        <v>99</v>
      </c>
      <c r="D788" t="s">
        <v>100</v>
      </c>
      <c r="E788" t="s">
        <v>4165</v>
      </c>
      <c r="F788">
        <v>917492</v>
      </c>
      <c r="G788">
        <v>898058</v>
      </c>
    </row>
    <row r="789" spans="1:7" x14ac:dyDescent="0.25">
      <c r="A789" t="s">
        <v>2222</v>
      </c>
      <c r="B789" t="s">
        <v>2104</v>
      </c>
      <c r="C789" t="s">
        <v>99</v>
      </c>
      <c r="D789" t="s">
        <v>100</v>
      </c>
      <c r="E789" t="s">
        <v>4166</v>
      </c>
      <c r="F789">
        <v>4190127</v>
      </c>
      <c r="G789">
        <v>4102749</v>
      </c>
    </row>
    <row r="790" spans="1:7" x14ac:dyDescent="0.25">
      <c r="A790" t="s">
        <v>2224</v>
      </c>
      <c r="B790" t="s">
        <v>2225</v>
      </c>
      <c r="C790" t="s">
        <v>19</v>
      </c>
      <c r="D790" t="s">
        <v>20</v>
      </c>
      <c r="E790" t="s">
        <v>4167</v>
      </c>
      <c r="F790">
        <v>8975336</v>
      </c>
      <c r="G790">
        <v>9028702</v>
      </c>
    </row>
    <row r="791" spans="1:7" x14ac:dyDescent="0.25">
      <c r="A791" t="s">
        <v>2227</v>
      </c>
      <c r="B791" t="s">
        <v>2225</v>
      </c>
      <c r="C791" t="s">
        <v>27</v>
      </c>
      <c r="D791" t="s">
        <v>28</v>
      </c>
      <c r="E791" t="s">
        <v>4168</v>
      </c>
      <c r="F791">
        <v>3926914</v>
      </c>
      <c r="G791">
        <v>3915322</v>
      </c>
    </row>
    <row r="792" spans="1:7" x14ac:dyDescent="0.25">
      <c r="A792" t="s">
        <v>2228</v>
      </c>
      <c r="B792" t="s">
        <v>2225</v>
      </c>
      <c r="C792" t="s">
        <v>27</v>
      </c>
      <c r="D792" t="s">
        <v>28</v>
      </c>
      <c r="E792" t="s">
        <v>4169</v>
      </c>
      <c r="F792">
        <v>400902</v>
      </c>
      <c r="G792">
        <v>371911</v>
      </c>
    </row>
    <row r="793" spans="1:7" x14ac:dyDescent="0.25">
      <c r="A793" t="s">
        <v>2232</v>
      </c>
      <c r="B793" t="s">
        <v>2225</v>
      </c>
      <c r="C793" t="s">
        <v>27</v>
      </c>
      <c r="D793" t="s">
        <v>28</v>
      </c>
      <c r="E793" t="s">
        <v>4170</v>
      </c>
      <c r="F793">
        <v>769526</v>
      </c>
      <c r="G793">
        <v>763361</v>
      </c>
    </row>
    <row r="794" spans="1:7" x14ac:dyDescent="0.25">
      <c r="A794" t="s">
        <v>2234</v>
      </c>
      <c r="B794" t="s">
        <v>2225</v>
      </c>
      <c r="C794" t="s">
        <v>47</v>
      </c>
      <c r="D794" t="s">
        <v>48</v>
      </c>
      <c r="E794" t="s">
        <v>4171</v>
      </c>
      <c r="F794">
        <v>379649</v>
      </c>
      <c r="G794">
        <v>422562</v>
      </c>
    </row>
    <row r="795" spans="1:7" x14ac:dyDescent="0.25">
      <c r="A795" t="s">
        <v>2237</v>
      </c>
      <c r="B795" t="s">
        <v>2225</v>
      </c>
      <c r="C795" t="s">
        <v>27</v>
      </c>
      <c r="D795" t="s">
        <v>28</v>
      </c>
      <c r="E795" t="s">
        <v>4172</v>
      </c>
      <c r="F795">
        <v>516201</v>
      </c>
      <c r="G795">
        <v>526040</v>
      </c>
    </row>
    <row r="796" spans="1:7" x14ac:dyDescent="0.25">
      <c r="A796" t="s">
        <v>2240</v>
      </c>
      <c r="B796" t="s">
        <v>2241</v>
      </c>
      <c r="C796" t="s">
        <v>19</v>
      </c>
      <c r="D796" t="s">
        <v>20</v>
      </c>
      <c r="E796" t="s">
        <v>4173</v>
      </c>
      <c r="F796">
        <v>2316003</v>
      </c>
      <c r="G796">
        <v>2389258</v>
      </c>
    </row>
    <row r="797" spans="1:7" x14ac:dyDescent="0.25">
      <c r="A797" t="s">
        <v>2243</v>
      </c>
      <c r="B797" t="s">
        <v>2241</v>
      </c>
      <c r="C797" t="s">
        <v>27</v>
      </c>
      <c r="D797" t="s">
        <v>28</v>
      </c>
      <c r="E797" t="s">
        <v>4174</v>
      </c>
      <c r="F797">
        <v>378067</v>
      </c>
      <c r="G797">
        <v>362712</v>
      </c>
    </row>
    <row r="798" spans="1:7" x14ac:dyDescent="0.25">
      <c r="A798" t="s">
        <v>1559</v>
      </c>
      <c r="B798" t="s">
        <v>2241</v>
      </c>
      <c r="C798" t="s">
        <v>47</v>
      </c>
      <c r="D798" t="s">
        <v>48</v>
      </c>
      <c r="E798" t="s">
        <v>4175</v>
      </c>
      <c r="F798">
        <v>1193143</v>
      </c>
      <c r="G798">
        <v>1193481</v>
      </c>
    </row>
    <row r="799" spans="1:7" x14ac:dyDescent="0.25">
      <c r="A799" t="s">
        <v>2247</v>
      </c>
      <c r="B799" t="s">
        <v>2241</v>
      </c>
      <c r="C799" t="s">
        <v>27</v>
      </c>
      <c r="D799" t="s">
        <v>28</v>
      </c>
      <c r="E799" t="s">
        <v>4176</v>
      </c>
      <c r="F799">
        <v>4473199</v>
      </c>
      <c r="G799">
        <v>4621286</v>
      </c>
    </row>
    <row r="800" spans="1:7" x14ac:dyDescent="0.25">
      <c r="A800" t="s">
        <v>2249</v>
      </c>
      <c r="B800" t="s">
        <v>2241</v>
      </c>
      <c r="C800" t="s">
        <v>47</v>
      </c>
      <c r="D800" t="s">
        <v>48</v>
      </c>
      <c r="E800" t="s">
        <v>4177</v>
      </c>
      <c r="F800">
        <v>1671898</v>
      </c>
      <c r="G800">
        <v>1749562</v>
      </c>
    </row>
    <row r="801" spans="1:7" x14ac:dyDescent="0.25">
      <c r="A801" t="s">
        <v>2251</v>
      </c>
      <c r="B801" t="s">
        <v>2241</v>
      </c>
      <c r="C801" t="s">
        <v>27</v>
      </c>
      <c r="D801" t="s">
        <v>28</v>
      </c>
      <c r="E801" t="s">
        <v>4178</v>
      </c>
      <c r="F801">
        <v>1872940</v>
      </c>
      <c r="G801">
        <v>1836475</v>
      </c>
    </row>
    <row r="802" spans="1:7" x14ac:dyDescent="0.25">
      <c r="A802" t="s">
        <v>2255</v>
      </c>
      <c r="B802" t="s">
        <v>2241</v>
      </c>
      <c r="C802" t="s">
        <v>27</v>
      </c>
      <c r="D802" t="s">
        <v>28</v>
      </c>
      <c r="E802" t="s">
        <v>4179</v>
      </c>
      <c r="F802">
        <v>631300</v>
      </c>
      <c r="G802">
        <v>631271</v>
      </c>
    </row>
    <row r="803" spans="1:7" x14ac:dyDescent="0.25">
      <c r="A803" t="s">
        <v>2257</v>
      </c>
      <c r="B803" t="s">
        <v>2241</v>
      </c>
      <c r="C803" t="s">
        <v>99</v>
      </c>
      <c r="D803" t="s">
        <v>100</v>
      </c>
      <c r="E803" t="s">
        <v>4180</v>
      </c>
      <c r="F803">
        <v>6401850</v>
      </c>
      <c r="G803">
        <v>6389538</v>
      </c>
    </row>
    <row r="804" spans="1:7" x14ac:dyDescent="0.25">
      <c r="A804" t="s">
        <v>2258</v>
      </c>
      <c r="B804" t="s">
        <v>2259</v>
      </c>
      <c r="C804" t="s">
        <v>19</v>
      </c>
      <c r="D804" t="s">
        <v>20</v>
      </c>
      <c r="E804" t="s">
        <v>4181</v>
      </c>
      <c r="F804">
        <v>42689894</v>
      </c>
      <c r="G804">
        <v>41900284</v>
      </c>
    </row>
    <row r="805" spans="1:7" x14ac:dyDescent="0.25">
      <c r="A805" t="s">
        <v>1142</v>
      </c>
      <c r="B805" t="s">
        <v>2259</v>
      </c>
      <c r="C805" t="s">
        <v>27</v>
      </c>
      <c r="D805" t="s">
        <v>28</v>
      </c>
      <c r="E805" t="s">
        <v>4182</v>
      </c>
      <c r="F805">
        <v>3212719</v>
      </c>
      <c r="G805">
        <v>3151205</v>
      </c>
    </row>
    <row r="806" spans="1:7" x14ac:dyDescent="0.25">
      <c r="A806" t="s">
        <v>2264</v>
      </c>
      <c r="B806" t="s">
        <v>2259</v>
      </c>
      <c r="C806" t="s">
        <v>47</v>
      </c>
      <c r="D806" t="s">
        <v>48</v>
      </c>
      <c r="E806" t="s">
        <v>4183</v>
      </c>
      <c r="F806">
        <v>509174</v>
      </c>
      <c r="G806">
        <v>494160</v>
      </c>
    </row>
    <row r="807" spans="1:7" x14ac:dyDescent="0.25">
      <c r="A807" t="s">
        <v>41</v>
      </c>
      <c r="B807" t="s">
        <v>2259</v>
      </c>
      <c r="C807" t="s">
        <v>47</v>
      </c>
      <c r="D807" t="s">
        <v>48</v>
      </c>
      <c r="E807" t="s">
        <v>4184</v>
      </c>
      <c r="F807">
        <v>864194</v>
      </c>
      <c r="G807">
        <v>845446</v>
      </c>
    </row>
    <row r="808" spans="1:7" x14ac:dyDescent="0.25">
      <c r="A808" t="s">
        <v>2269</v>
      </c>
      <c r="B808" t="s">
        <v>2259</v>
      </c>
      <c r="C808" t="s">
        <v>47</v>
      </c>
      <c r="D808" t="s">
        <v>48</v>
      </c>
      <c r="E808" t="s">
        <v>4185</v>
      </c>
      <c r="F808">
        <v>960835</v>
      </c>
      <c r="G808">
        <v>891688</v>
      </c>
    </row>
    <row r="809" spans="1:7" x14ac:dyDescent="0.25">
      <c r="A809" t="s">
        <v>2272</v>
      </c>
      <c r="B809" t="s">
        <v>2259</v>
      </c>
      <c r="C809" t="s">
        <v>27</v>
      </c>
      <c r="D809" t="s">
        <v>28</v>
      </c>
      <c r="E809" t="s">
        <v>4186</v>
      </c>
      <c r="F809">
        <v>1819712</v>
      </c>
      <c r="G809">
        <v>1776091</v>
      </c>
    </row>
    <row r="810" spans="1:7" x14ac:dyDescent="0.25">
      <c r="A810" t="s">
        <v>2276</v>
      </c>
      <c r="B810" t="s">
        <v>2259</v>
      </c>
      <c r="C810" t="s">
        <v>27</v>
      </c>
      <c r="D810" t="s">
        <v>28</v>
      </c>
      <c r="E810" t="s">
        <v>4187</v>
      </c>
      <c r="F810">
        <v>13423963</v>
      </c>
      <c r="G810">
        <v>13000032</v>
      </c>
    </row>
    <row r="811" spans="1:7" x14ac:dyDescent="0.25">
      <c r="A811" t="s">
        <v>2278</v>
      </c>
      <c r="B811" t="s">
        <v>2259</v>
      </c>
      <c r="C811" t="s">
        <v>27</v>
      </c>
      <c r="D811" t="s">
        <v>28</v>
      </c>
      <c r="E811" t="s">
        <v>4188</v>
      </c>
      <c r="F811">
        <v>929383</v>
      </c>
      <c r="G811">
        <v>943977</v>
      </c>
    </row>
    <row r="812" spans="1:7" x14ac:dyDescent="0.25">
      <c r="A812" t="s">
        <v>2280</v>
      </c>
      <c r="B812" t="s">
        <v>2259</v>
      </c>
      <c r="C812" t="s">
        <v>47</v>
      </c>
      <c r="D812" t="s">
        <v>48</v>
      </c>
      <c r="E812" t="s">
        <v>4189</v>
      </c>
      <c r="F812">
        <v>192219</v>
      </c>
      <c r="G812">
        <v>186612</v>
      </c>
    </row>
    <row r="813" spans="1:7" x14ac:dyDescent="0.25">
      <c r="A813" t="s">
        <v>2283</v>
      </c>
      <c r="B813" t="s">
        <v>2259</v>
      </c>
      <c r="C813" t="s">
        <v>47</v>
      </c>
      <c r="D813" t="s">
        <v>48</v>
      </c>
      <c r="E813" t="s">
        <v>4190</v>
      </c>
      <c r="F813">
        <v>314736</v>
      </c>
      <c r="G813">
        <v>324296</v>
      </c>
    </row>
    <row r="814" spans="1:7" x14ac:dyDescent="0.25">
      <c r="A814" t="s">
        <v>2285</v>
      </c>
      <c r="B814" t="s">
        <v>2259</v>
      </c>
      <c r="C814" t="s">
        <v>47</v>
      </c>
      <c r="D814" t="s">
        <v>48</v>
      </c>
      <c r="E814" t="s">
        <v>4191</v>
      </c>
      <c r="F814">
        <v>485925</v>
      </c>
      <c r="G814">
        <v>472589</v>
      </c>
    </row>
    <row r="815" spans="1:7" x14ac:dyDescent="0.25">
      <c r="A815" t="s">
        <v>2288</v>
      </c>
      <c r="B815" t="s">
        <v>2259</v>
      </c>
      <c r="C815" t="s">
        <v>27</v>
      </c>
      <c r="D815" t="s">
        <v>28</v>
      </c>
      <c r="E815" t="s">
        <v>4192</v>
      </c>
      <c r="F815">
        <v>1077388</v>
      </c>
      <c r="G815">
        <v>1078937</v>
      </c>
    </row>
    <row r="816" spans="1:7" x14ac:dyDescent="0.25">
      <c r="A816" t="s">
        <v>2292</v>
      </c>
      <c r="B816" t="s">
        <v>2259</v>
      </c>
      <c r="C816" t="s">
        <v>27</v>
      </c>
      <c r="D816" t="s">
        <v>28</v>
      </c>
      <c r="E816" t="s">
        <v>4193</v>
      </c>
      <c r="F816">
        <v>463979</v>
      </c>
      <c r="G816">
        <v>449430</v>
      </c>
    </row>
    <row r="817" spans="1:7" x14ac:dyDescent="0.25">
      <c r="A817" t="s">
        <v>2296</v>
      </c>
      <c r="B817" t="s">
        <v>2259</v>
      </c>
      <c r="C817" t="s">
        <v>47</v>
      </c>
      <c r="D817" t="s">
        <v>48</v>
      </c>
      <c r="E817" t="s">
        <v>4194</v>
      </c>
      <c r="F817">
        <v>405091</v>
      </c>
      <c r="G817">
        <v>434391</v>
      </c>
    </row>
    <row r="818" spans="1:7" x14ac:dyDescent="0.25">
      <c r="A818" t="s">
        <v>2300</v>
      </c>
      <c r="B818" t="s">
        <v>2259</v>
      </c>
      <c r="C818" t="s">
        <v>47</v>
      </c>
      <c r="D818" t="s">
        <v>48</v>
      </c>
      <c r="E818" t="s">
        <v>4195</v>
      </c>
      <c r="F818">
        <v>390067</v>
      </c>
      <c r="G818">
        <v>374083</v>
      </c>
    </row>
    <row r="819" spans="1:7" x14ac:dyDescent="0.25">
      <c r="A819" t="s">
        <v>2302</v>
      </c>
      <c r="B819" t="s">
        <v>2259</v>
      </c>
      <c r="C819" t="s">
        <v>47</v>
      </c>
      <c r="D819" t="s">
        <v>48</v>
      </c>
      <c r="E819" t="s">
        <v>4196</v>
      </c>
      <c r="F819">
        <v>786923</v>
      </c>
      <c r="G819">
        <v>750783</v>
      </c>
    </row>
    <row r="820" spans="1:7" x14ac:dyDescent="0.25">
      <c r="A820" t="s">
        <v>2304</v>
      </c>
      <c r="B820" t="s">
        <v>2259</v>
      </c>
      <c r="C820" t="s">
        <v>47</v>
      </c>
      <c r="D820" t="s">
        <v>48</v>
      </c>
      <c r="E820" t="s">
        <v>4197</v>
      </c>
      <c r="F820">
        <v>806723</v>
      </c>
      <c r="G820">
        <v>815573</v>
      </c>
    </row>
    <row r="821" spans="1:7" x14ac:dyDescent="0.25">
      <c r="A821" t="s">
        <v>2307</v>
      </c>
      <c r="B821" t="s">
        <v>2259</v>
      </c>
      <c r="C821" t="s">
        <v>47</v>
      </c>
      <c r="D821" t="s">
        <v>48</v>
      </c>
      <c r="E821" t="s">
        <v>4198</v>
      </c>
      <c r="F821">
        <v>1615578</v>
      </c>
      <c r="G821">
        <v>1577547</v>
      </c>
    </row>
    <row r="822" spans="1:7" x14ac:dyDescent="0.25">
      <c r="A822" t="s">
        <v>2309</v>
      </c>
      <c r="B822" t="s">
        <v>2259</v>
      </c>
      <c r="C822" t="s">
        <v>27</v>
      </c>
      <c r="D822" t="s">
        <v>28</v>
      </c>
      <c r="E822" t="s">
        <v>4199</v>
      </c>
      <c r="F822">
        <v>715930</v>
      </c>
      <c r="G822">
        <v>675348</v>
      </c>
    </row>
    <row r="823" spans="1:7" x14ac:dyDescent="0.25">
      <c r="A823" t="s">
        <v>2313</v>
      </c>
      <c r="B823" t="s">
        <v>2259</v>
      </c>
      <c r="C823" t="s">
        <v>47</v>
      </c>
      <c r="D823" t="s">
        <v>48</v>
      </c>
      <c r="E823" t="s">
        <v>4200</v>
      </c>
      <c r="F823">
        <v>1070178</v>
      </c>
      <c r="G823">
        <v>1054313</v>
      </c>
    </row>
    <row r="824" spans="1:7" x14ac:dyDescent="0.25">
      <c r="A824" t="s">
        <v>2315</v>
      </c>
      <c r="B824" t="s">
        <v>2259</v>
      </c>
      <c r="C824" t="s">
        <v>27</v>
      </c>
      <c r="D824" t="s">
        <v>28</v>
      </c>
      <c r="E824" t="s">
        <v>4201</v>
      </c>
      <c r="F824">
        <v>693190</v>
      </c>
      <c r="G824">
        <v>691895</v>
      </c>
    </row>
    <row r="825" spans="1:7" x14ac:dyDescent="0.25">
      <c r="A825" t="s">
        <v>870</v>
      </c>
      <c r="B825" t="s">
        <v>2259</v>
      </c>
      <c r="C825" t="s">
        <v>27</v>
      </c>
      <c r="D825" t="s">
        <v>28</v>
      </c>
      <c r="E825" t="s">
        <v>4202</v>
      </c>
      <c r="F825">
        <v>519735</v>
      </c>
      <c r="G825">
        <v>516275</v>
      </c>
    </row>
    <row r="826" spans="1:7" x14ac:dyDescent="0.25">
      <c r="A826" t="s">
        <v>2321</v>
      </c>
      <c r="B826" t="s">
        <v>2259</v>
      </c>
      <c r="C826" t="s">
        <v>47</v>
      </c>
      <c r="D826" t="s">
        <v>48</v>
      </c>
      <c r="E826" t="s">
        <v>4203</v>
      </c>
      <c r="F826">
        <v>1360200</v>
      </c>
      <c r="G826">
        <v>1323716</v>
      </c>
    </row>
    <row r="827" spans="1:7" x14ac:dyDescent="0.25">
      <c r="A827" t="s">
        <v>2324</v>
      </c>
      <c r="B827" t="s">
        <v>2259</v>
      </c>
      <c r="C827" t="s">
        <v>27</v>
      </c>
      <c r="D827" t="s">
        <v>28</v>
      </c>
      <c r="E827" t="s">
        <v>4204</v>
      </c>
      <c r="F827">
        <v>779561</v>
      </c>
      <c r="G827">
        <v>786944</v>
      </c>
    </row>
    <row r="828" spans="1:7" x14ac:dyDescent="0.25">
      <c r="A828" t="s">
        <v>2327</v>
      </c>
      <c r="B828" t="s">
        <v>2259</v>
      </c>
      <c r="C828" t="s">
        <v>47</v>
      </c>
      <c r="D828" t="s">
        <v>48</v>
      </c>
      <c r="E828" t="s">
        <v>4205</v>
      </c>
      <c r="F828">
        <v>1419575</v>
      </c>
      <c r="G828">
        <v>1379441</v>
      </c>
    </row>
    <row r="829" spans="1:7" x14ac:dyDescent="0.25">
      <c r="A829" t="s">
        <v>2258</v>
      </c>
      <c r="B829" t="s">
        <v>2259</v>
      </c>
      <c r="C829" t="s">
        <v>27</v>
      </c>
      <c r="D829" t="s">
        <v>28</v>
      </c>
      <c r="E829" t="s">
        <v>4206</v>
      </c>
      <c r="F829">
        <v>155708779</v>
      </c>
      <c r="G829">
        <v>152546156</v>
      </c>
    </row>
    <row r="830" spans="1:7" x14ac:dyDescent="0.25">
      <c r="A830" t="s">
        <v>2331</v>
      </c>
      <c r="B830" t="s">
        <v>2259</v>
      </c>
      <c r="C830" t="s">
        <v>27</v>
      </c>
      <c r="D830" t="s">
        <v>28</v>
      </c>
      <c r="E830" t="s">
        <v>4207</v>
      </c>
      <c r="F830">
        <v>2229497</v>
      </c>
      <c r="G830">
        <v>2236302</v>
      </c>
    </row>
    <row r="831" spans="1:7" x14ac:dyDescent="0.25">
      <c r="A831" t="s">
        <v>2334</v>
      </c>
      <c r="B831" t="s">
        <v>2259</v>
      </c>
      <c r="C831" t="s">
        <v>27</v>
      </c>
      <c r="D831" t="s">
        <v>28</v>
      </c>
      <c r="E831" t="s">
        <v>4208</v>
      </c>
      <c r="F831">
        <v>862923</v>
      </c>
      <c r="G831">
        <v>845631</v>
      </c>
    </row>
    <row r="832" spans="1:7" x14ac:dyDescent="0.25">
      <c r="A832" t="s">
        <v>1912</v>
      </c>
      <c r="B832" t="s">
        <v>2259</v>
      </c>
      <c r="C832" t="s">
        <v>27</v>
      </c>
      <c r="D832" t="s">
        <v>28</v>
      </c>
      <c r="E832" t="s">
        <v>4209</v>
      </c>
      <c r="F832">
        <v>8198055</v>
      </c>
      <c r="G832">
        <v>7961705</v>
      </c>
    </row>
    <row r="833" spans="1:7" x14ac:dyDescent="0.25">
      <c r="A833" t="s">
        <v>1182</v>
      </c>
      <c r="B833" t="s">
        <v>2259</v>
      </c>
      <c r="C833" t="s">
        <v>27</v>
      </c>
      <c r="D833" t="s">
        <v>28</v>
      </c>
      <c r="E833" t="s">
        <v>4210</v>
      </c>
      <c r="F833">
        <v>933401</v>
      </c>
      <c r="G833">
        <v>923733</v>
      </c>
    </row>
    <row r="834" spans="1:7" x14ac:dyDescent="0.25">
      <c r="A834" t="s">
        <v>2340</v>
      </c>
      <c r="B834" t="s">
        <v>2259</v>
      </c>
      <c r="C834" t="s">
        <v>47</v>
      </c>
      <c r="D834" t="s">
        <v>48</v>
      </c>
      <c r="E834" t="s">
        <v>4211</v>
      </c>
      <c r="F834">
        <v>350923</v>
      </c>
      <c r="G834">
        <v>342851</v>
      </c>
    </row>
    <row r="835" spans="1:7" x14ac:dyDescent="0.25">
      <c r="A835" t="s">
        <v>2343</v>
      </c>
      <c r="B835" t="s">
        <v>2259</v>
      </c>
      <c r="C835" t="s">
        <v>27</v>
      </c>
      <c r="D835" t="s">
        <v>28</v>
      </c>
      <c r="E835" t="s">
        <v>4212</v>
      </c>
      <c r="F835">
        <v>2109112</v>
      </c>
      <c r="G835">
        <v>2092913</v>
      </c>
    </row>
    <row r="836" spans="1:7" x14ac:dyDescent="0.25">
      <c r="A836" t="s">
        <v>2346</v>
      </c>
      <c r="B836" t="s">
        <v>2259</v>
      </c>
      <c r="C836" t="s">
        <v>27</v>
      </c>
      <c r="D836" t="s">
        <v>28</v>
      </c>
      <c r="E836" t="s">
        <v>4213</v>
      </c>
      <c r="F836">
        <v>4900013</v>
      </c>
      <c r="G836">
        <v>4776202</v>
      </c>
    </row>
    <row r="837" spans="1:7" x14ac:dyDescent="0.25">
      <c r="A837" t="s">
        <v>2348</v>
      </c>
      <c r="B837" t="s">
        <v>2259</v>
      </c>
      <c r="C837" t="s">
        <v>47</v>
      </c>
      <c r="D837" t="s">
        <v>48</v>
      </c>
      <c r="E837" t="s">
        <v>4214</v>
      </c>
      <c r="F837">
        <v>1529726</v>
      </c>
      <c r="G837">
        <v>1518048</v>
      </c>
    </row>
    <row r="838" spans="1:7" x14ac:dyDescent="0.25">
      <c r="A838" t="s">
        <v>2350</v>
      </c>
      <c r="B838" t="s">
        <v>2259</v>
      </c>
      <c r="C838" t="s">
        <v>27</v>
      </c>
      <c r="D838" t="s">
        <v>28</v>
      </c>
      <c r="E838" t="s">
        <v>4215</v>
      </c>
      <c r="F838">
        <v>1722090</v>
      </c>
      <c r="G838">
        <v>1672929</v>
      </c>
    </row>
    <row r="839" spans="1:7" x14ac:dyDescent="0.25">
      <c r="A839" t="s">
        <v>2352</v>
      </c>
      <c r="B839" t="s">
        <v>2259</v>
      </c>
      <c r="C839" t="s">
        <v>47</v>
      </c>
      <c r="D839" t="s">
        <v>48</v>
      </c>
      <c r="E839" t="s">
        <v>4216</v>
      </c>
      <c r="F839">
        <v>1160310</v>
      </c>
      <c r="G839">
        <v>1093933</v>
      </c>
    </row>
    <row r="840" spans="1:7" x14ac:dyDescent="0.25">
      <c r="A840" t="s">
        <v>2355</v>
      </c>
      <c r="B840" t="s">
        <v>2259</v>
      </c>
      <c r="C840" t="s">
        <v>27</v>
      </c>
      <c r="D840" t="s">
        <v>28</v>
      </c>
      <c r="E840" t="s">
        <v>4217</v>
      </c>
      <c r="F840">
        <v>2294959</v>
      </c>
      <c r="G840">
        <v>2215309</v>
      </c>
    </row>
    <row r="841" spans="1:7" x14ac:dyDescent="0.25">
      <c r="A841" t="s">
        <v>4654</v>
      </c>
      <c r="B841" t="s">
        <v>2259</v>
      </c>
      <c r="C841" t="s">
        <v>27</v>
      </c>
      <c r="D841" t="s">
        <v>28</v>
      </c>
      <c r="E841" t="s">
        <v>4692</v>
      </c>
      <c r="F841">
        <v>0</v>
      </c>
      <c r="G841">
        <v>795961</v>
      </c>
    </row>
    <row r="842" spans="1:7" x14ac:dyDescent="0.25">
      <c r="A842" t="s">
        <v>2358</v>
      </c>
      <c r="B842" t="s">
        <v>2259</v>
      </c>
      <c r="C842" t="s">
        <v>47</v>
      </c>
      <c r="D842" t="s">
        <v>48</v>
      </c>
      <c r="E842" t="s">
        <v>4218</v>
      </c>
      <c r="F842">
        <v>287011</v>
      </c>
      <c r="G842">
        <v>267882</v>
      </c>
    </row>
    <row r="843" spans="1:7" x14ac:dyDescent="0.25">
      <c r="A843" t="s">
        <v>2361</v>
      </c>
      <c r="B843" t="s">
        <v>2259</v>
      </c>
      <c r="C843" t="s">
        <v>27</v>
      </c>
      <c r="D843" t="s">
        <v>28</v>
      </c>
      <c r="E843" t="s">
        <v>4219</v>
      </c>
      <c r="F843">
        <v>819632</v>
      </c>
      <c r="G843">
        <v>809848</v>
      </c>
    </row>
    <row r="844" spans="1:7" x14ac:dyDescent="0.25">
      <c r="A844" t="s">
        <v>2364</v>
      </c>
      <c r="B844" t="s">
        <v>2259</v>
      </c>
      <c r="C844" t="s">
        <v>47</v>
      </c>
      <c r="D844" t="s">
        <v>48</v>
      </c>
      <c r="E844" t="s">
        <v>4220</v>
      </c>
      <c r="F844">
        <v>3091469</v>
      </c>
      <c r="G844">
        <v>3149052</v>
      </c>
    </row>
    <row r="845" spans="1:7" x14ac:dyDescent="0.25">
      <c r="A845" t="s">
        <v>2366</v>
      </c>
      <c r="B845" t="s">
        <v>2259</v>
      </c>
      <c r="C845" t="s">
        <v>99</v>
      </c>
      <c r="D845" t="s">
        <v>100</v>
      </c>
      <c r="E845" t="s">
        <v>4221</v>
      </c>
      <c r="F845">
        <v>1346653</v>
      </c>
      <c r="G845">
        <v>1366085</v>
      </c>
    </row>
    <row r="846" spans="1:7" x14ac:dyDescent="0.25">
      <c r="A846" t="s">
        <v>2367</v>
      </c>
      <c r="B846" t="s">
        <v>2259</v>
      </c>
      <c r="C846" t="s">
        <v>99</v>
      </c>
      <c r="D846" t="s">
        <v>100</v>
      </c>
      <c r="E846" t="s">
        <v>4222</v>
      </c>
      <c r="F846">
        <v>2469242</v>
      </c>
      <c r="G846">
        <v>2412938</v>
      </c>
    </row>
    <row r="847" spans="1:7" x14ac:dyDescent="0.25">
      <c r="A847" t="s">
        <v>2368</v>
      </c>
      <c r="B847" t="s">
        <v>2259</v>
      </c>
      <c r="C847" t="s">
        <v>99</v>
      </c>
      <c r="D847" t="s">
        <v>100</v>
      </c>
      <c r="E847" t="s">
        <v>4223</v>
      </c>
      <c r="F847">
        <v>1663576</v>
      </c>
      <c r="G847">
        <v>1652788</v>
      </c>
    </row>
    <row r="848" spans="1:7" x14ac:dyDescent="0.25">
      <c r="A848" t="s">
        <v>2370</v>
      </c>
      <c r="B848" t="s">
        <v>2259</v>
      </c>
      <c r="C848" t="s">
        <v>99</v>
      </c>
      <c r="D848" t="s">
        <v>100</v>
      </c>
      <c r="E848" t="s">
        <v>4224</v>
      </c>
      <c r="F848">
        <v>12871690</v>
      </c>
      <c r="G848">
        <v>12808788</v>
      </c>
    </row>
    <row r="849" spans="1:7" x14ac:dyDescent="0.25">
      <c r="A849" t="s">
        <v>2371</v>
      </c>
      <c r="B849" t="s">
        <v>2259</v>
      </c>
      <c r="C849" t="s">
        <v>99</v>
      </c>
      <c r="D849" t="s">
        <v>100</v>
      </c>
      <c r="E849" t="s">
        <v>4225</v>
      </c>
      <c r="F849">
        <v>1767464</v>
      </c>
      <c r="G849">
        <v>1721906</v>
      </c>
    </row>
    <row r="850" spans="1:7" x14ac:dyDescent="0.25">
      <c r="A850" t="s">
        <v>755</v>
      </c>
      <c r="B850" t="s">
        <v>2259</v>
      </c>
      <c r="C850" t="s">
        <v>99</v>
      </c>
      <c r="D850" t="s">
        <v>100</v>
      </c>
      <c r="E850" t="s">
        <v>4226</v>
      </c>
      <c r="F850">
        <v>1467925</v>
      </c>
      <c r="G850">
        <v>1450185</v>
      </c>
    </row>
    <row r="851" spans="1:7" x14ac:dyDescent="0.25">
      <c r="A851" t="s">
        <v>2372</v>
      </c>
      <c r="B851" t="s">
        <v>2259</v>
      </c>
      <c r="C851" t="s">
        <v>99</v>
      </c>
      <c r="D851" t="s">
        <v>100</v>
      </c>
      <c r="E851" t="s">
        <v>4227</v>
      </c>
      <c r="F851">
        <v>2065279</v>
      </c>
      <c r="G851">
        <v>2047609</v>
      </c>
    </row>
    <row r="852" spans="1:7" x14ac:dyDescent="0.25">
      <c r="A852" t="s">
        <v>2374</v>
      </c>
      <c r="B852" t="s">
        <v>2259</v>
      </c>
      <c r="C852" t="s">
        <v>99</v>
      </c>
      <c r="D852" t="s">
        <v>100</v>
      </c>
      <c r="E852" t="s">
        <v>4228</v>
      </c>
      <c r="F852">
        <v>3032794</v>
      </c>
      <c r="G852">
        <v>2948155</v>
      </c>
    </row>
    <row r="853" spans="1:7" x14ac:dyDescent="0.25">
      <c r="A853" t="s">
        <v>2375</v>
      </c>
      <c r="B853" t="s">
        <v>2259</v>
      </c>
      <c r="C853" t="s">
        <v>99</v>
      </c>
      <c r="D853" t="s">
        <v>100</v>
      </c>
      <c r="E853" t="s">
        <v>4229</v>
      </c>
      <c r="F853">
        <v>4160843</v>
      </c>
      <c r="G853">
        <v>4129049</v>
      </c>
    </row>
    <row r="854" spans="1:7" x14ac:dyDescent="0.25">
      <c r="A854" t="s">
        <v>2376</v>
      </c>
      <c r="B854" t="s">
        <v>2377</v>
      </c>
      <c r="C854" t="s">
        <v>19</v>
      </c>
      <c r="D854" t="s">
        <v>20</v>
      </c>
      <c r="E854" t="s">
        <v>4230</v>
      </c>
      <c r="F854">
        <v>42217684</v>
      </c>
      <c r="G854">
        <v>41871005</v>
      </c>
    </row>
    <row r="855" spans="1:7" x14ac:dyDescent="0.25">
      <c r="A855" t="s">
        <v>2379</v>
      </c>
      <c r="B855" t="s">
        <v>2377</v>
      </c>
      <c r="C855" t="s">
        <v>27</v>
      </c>
      <c r="D855" t="s">
        <v>28</v>
      </c>
      <c r="E855" t="s">
        <v>4231</v>
      </c>
      <c r="F855">
        <v>5765282</v>
      </c>
      <c r="G855">
        <v>5678108</v>
      </c>
    </row>
    <row r="856" spans="1:7" x14ac:dyDescent="0.25">
      <c r="A856" t="s">
        <v>2382</v>
      </c>
      <c r="B856" t="s">
        <v>2377</v>
      </c>
      <c r="C856" t="s">
        <v>47</v>
      </c>
      <c r="D856" t="s">
        <v>48</v>
      </c>
      <c r="E856" t="s">
        <v>4232</v>
      </c>
      <c r="F856">
        <v>582058</v>
      </c>
      <c r="G856">
        <v>563201</v>
      </c>
    </row>
    <row r="857" spans="1:7" x14ac:dyDescent="0.25">
      <c r="A857" t="s">
        <v>2385</v>
      </c>
      <c r="B857" t="s">
        <v>2377</v>
      </c>
      <c r="C857" t="s">
        <v>47</v>
      </c>
      <c r="D857" t="s">
        <v>48</v>
      </c>
      <c r="E857" t="s">
        <v>4233</v>
      </c>
      <c r="F857">
        <v>634542</v>
      </c>
      <c r="G857">
        <v>614384</v>
      </c>
    </row>
    <row r="858" spans="1:7" x14ac:dyDescent="0.25">
      <c r="A858" t="s">
        <v>1547</v>
      </c>
      <c r="B858" t="s">
        <v>2377</v>
      </c>
      <c r="C858" t="s">
        <v>47</v>
      </c>
      <c r="D858" t="s">
        <v>48</v>
      </c>
      <c r="E858" t="s">
        <v>4234</v>
      </c>
      <c r="F858">
        <v>253562</v>
      </c>
      <c r="G858">
        <v>247310</v>
      </c>
    </row>
    <row r="859" spans="1:7" x14ac:dyDescent="0.25">
      <c r="A859" t="s">
        <v>2390</v>
      </c>
      <c r="B859" t="s">
        <v>2377</v>
      </c>
      <c r="C859" t="s">
        <v>27</v>
      </c>
      <c r="D859" t="s">
        <v>28</v>
      </c>
      <c r="E859" t="s">
        <v>4235</v>
      </c>
      <c r="F859">
        <v>2493431</v>
      </c>
      <c r="G859">
        <v>2409986</v>
      </c>
    </row>
    <row r="860" spans="1:7" x14ac:dyDescent="0.25">
      <c r="A860" t="s">
        <v>2391</v>
      </c>
      <c r="B860" t="s">
        <v>2377</v>
      </c>
      <c r="C860" t="s">
        <v>27</v>
      </c>
      <c r="D860" t="s">
        <v>28</v>
      </c>
      <c r="E860" t="s">
        <v>4236</v>
      </c>
      <c r="F860">
        <v>11275150</v>
      </c>
      <c r="G860">
        <v>11057682</v>
      </c>
    </row>
    <row r="861" spans="1:7" x14ac:dyDescent="0.25">
      <c r="A861" t="s">
        <v>2394</v>
      </c>
      <c r="B861" t="s">
        <v>2377</v>
      </c>
      <c r="C861" t="s">
        <v>27</v>
      </c>
      <c r="D861" t="s">
        <v>28</v>
      </c>
      <c r="E861" t="s">
        <v>4237</v>
      </c>
      <c r="F861">
        <v>20265802</v>
      </c>
      <c r="G861">
        <v>19982291</v>
      </c>
    </row>
    <row r="862" spans="1:7" x14ac:dyDescent="0.25">
      <c r="A862" t="s">
        <v>2396</v>
      </c>
      <c r="B862" t="s">
        <v>2377</v>
      </c>
      <c r="C862" t="s">
        <v>47</v>
      </c>
      <c r="D862" t="s">
        <v>48</v>
      </c>
      <c r="E862" t="s">
        <v>4238</v>
      </c>
      <c r="F862">
        <v>1496443</v>
      </c>
      <c r="G862">
        <v>1476294</v>
      </c>
    </row>
    <row r="863" spans="1:7" x14ac:dyDescent="0.25">
      <c r="A863" t="s">
        <v>1446</v>
      </c>
      <c r="B863" t="s">
        <v>2377</v>
      </c>
      <c r="C863" t="s">
        <v>27</v>
      </c>
      <c r="D863" t="s">
        <v>28</v>
      </c>
      <c r="E863" t="s">
        <v>4239</v>
      </c>
      <c r="F863">
        <v>6877408</v>
      </c>
      <c r="G863">
        <v>6677378</v>
      </c>
    </row>
    <row r="864" spans="1:7" x14ac:dyDescent="0.25">
      <c r="A864" t="s">
        <v>2401</v>
      </c>
      <c r="B864" t="s">
        <v>2377</v>
      </c>
      <c r="C864" t="s">
        <v>47</v>
      </c>
      <c r="D864" t="s">
        <v>48</v>
      </c>
      <c r="E864" t="s">
        <v>4240</v>
      </c>
      <c r="F864">
        <v>626420</v>
      </c>
      <c r="G864">
        <v>604722</v>
      </c>
    </row>
    <row r="865" spans="1:7" x14ac:dyDescent="0.25">
      <c r="A865" t="s">
        <v>2403</v>
      </c>
      <c r="B865" t="s">
        <v>2377</v>
      </c>
      <c r="C865" t="s">
        <v>27</v>
      </c>
      <c r="D865" t="s">
        <v>28</v>
      </c>
      <c r="E865" t="s">
        <v>4241</v>
      </c>
      <c r="F865">
        <v>5205993</v>
      </c>
      <c r="G865">
        <v>5124667</v>
      </c>
    </row>
    <row r="866" spans="1:7" x14ac:dyDescent="0.25">
      <c r="A866" t="s">
        <v>2405</v>
      </c>
      <c r="B866" t="s">
        <v>2377</v>
      </c>
      <c r="C866" t="s">
        <v>47</v>
      </c>
      <c r="D866" t="s">
        <v>48</v>
      </c>
      <c r="E866" t="s">
        <v>4242</v>
      </c>
      <c r="F866">
        <v>1064094</v>
      </c>
      <c r="G866">
        <v>1001414</v>
      </c>
    </row>
    <row r="867" spans="1:7" x14ac:dyDescent="0.25">
      <c r="A867" t="s">
        <v>2408</v>
      </c>
      <c r="B867" t="s">
        <v>2377</v>
      </c>
      <c r="C867" t="s">
        <v>27</v>
      </c>
      <c r="D867" t="s">
        <v>28</v>
      </c>
      <c r="E867" t="s">
        <v>4243</v>
      </c>
      <c r="F867">
        <v>609876</v>
      </c>
      <c r="G867">
        <v>628815</v>
      </c>
    </row>
    <row r="868" spans="1:7" x14ac:dyDescent="0.25">
      <c r="A868" t="s">
        <v>2410</v>
      </c>
      <c r="B868" t="s">
        <v>2377</v>
      </c>
      <c r="C868" t="s">
        <v>47</v>
      </c>
      <c r="D868" t="s">
        <v>48</v>
      </c>
      <c r="E868" t="s">
        <v>4244</v>
      </c>
      <c r="F868">
        <v>919541</v>
      </c>
      <c r="G868">
        <v>910731</v>
      </c>
    </row>
    <row r="869" spans="1:7" x14ac:dyDescent="0.25">
      <c r="A869" t="s">
        <v>2413</v>
      </c>
      <c r="B869" t="s">
        <v>2377</v>
      </c>
      <c r="C869" t="s">
        <v>47</v>
      </c>
      <c r="D869" t="s">
        <v>48</v>
      </c>
      <c r="E869" t="s">
        <v>4245</v>
      </c>
      <c r="F869">
        <v>236419</v>
      </c>
      <c r="G869">
        <v>253765</v>
      </c>
    </row>
    <row r="870" spans="1:7" x14ac:dyDescent="0.25">
      <c r="A870" t="s">
        <v>2415</v>
      </c>
      <c r="B870" t="s">
        <v>2377</v>
      </c>
      <c r="C870" t="s">
        <v>47</v>
      </c>
      <c r="D870" t="s">
        <v>48</v>
      </c>
      <c r="E870" t="s">
        <v>4246</v>
      </c>
      <c r="F870">
        <v>1347097</v>
      </c>
      <c r="G870">
        <v>1280466</v>
      </c>
    </row>
    <row r="871" spans="1:7" x14ac:dyDescent="0.25">
      <c r="A871" t="s">
        <v>2417</v>
      </c>
      <c r="B871" t="s">
        <v>2377</v>
      </c>
      <c r="C871" t="s">
        <v>47</v>
      </c>
      <c r="D871" t="s">
        <v>48</v>
      </c>
      <c r="E871" t="s">
        <v>4247</v>
      </c>
      <c r="F871">
        <v>275277</v>
      </c>
      <c r="G871">
        <v>268594</v>
      </c>
    </row>
    <row r="872" spans="1:7" x14ac:dyDescent="0.25">
      <c r="A872" t="s">
        <v>2419</v>
      </c>
      <c r="B872" t="s">
        <v>2377</v>
      </c>
      <c r="C872" t="s">
        <v>47</v>
      </c>
      <c r="D872" t="s">
        <v>48</v>
      </c>
      <c r="E872" t="s">
        <v>4248</v>
      </c>
      <c r="F872">
        <v>490874</v>
      </c>
      <c r="G872">
        <v>477753</v>
      </c>
    </row>
    <row r="873" spans="1:7" x14ac:dyDescent="0.25">
      <c r="A873" t="s">
        <v>427</v>
      </c>
      <c r="B873" t="s">
        <v>2377</v>
      </c>
      <c r="C873" t="s">
        <v>47</v>
      </c>
      <c r="D873" t="s">
        <v>48</v>
      </c>
      <c r="E873" t="s">
        <v>4249</v>
      </c>
      <c r="F873">
        <v>1851409</v>
      </c>
      <c r="G873">
        <v>1838388</v>
      </c>
    </row>
    <row r="874" spans="1:7" x14ac:dyDescent="0.25">
      <c r="A874" t="s">
        <v>433</v>
      </c>
      <c r="B874" t="s">
        <v>2377</v>
      </c>
      <c r="C874" t="s">
        <v>47</v>
      </c>
      <c r="D874" t="s">
        <v>48</v>
      </c>
      <c r="E874" t="s">
        <v>4250</v>
      </c>
      <c r="F874">
        <v>469476</v>
      </c>
      <c r="G874">
        <v>465810</v>
      </c>
    </row>
    <row r="875" spans="1:7" x14ac:dyDescent="0.25">
      <c r="A875" t="s">
        <v>2425</v>
      </c>
      <c r="B875" t="s">
        <v>2377</v>
      </c>
      <c r="C875" t="s">
        <v>27</v>
      </c>
      <c r="D875" t="s">
        <v>28</v>
      </c>
      <c r="E875" t="s">
        <v>4251</v>
      </c>
      <c r="F875">
        <v>977246</v>
      </c>
      <c r="G875">
        <v>982277</v>
      </c>
    </row>
    <row r="876" spans="1:7" x14ac:dyDescent="0.25">
      <c r="A876" t="s">
        <v>2429</v>
      </c>
      <c r="B876" t="s">
        <v>2377</v>
      </c>
      <c r="C876" t="s">
        <v>47</v>
      </c>
      <c r="D876" t="s">
        <v>48</v>
      </c>
      <c r="E876" t="s">
        <v>4252</v>
      </c>
      <c r="F876">
        <v>1190853</v>
      </c>
      <c r="G876">
        <v>1177876</v>
      </c>
    </row>
    <row r="877" spans="1:7" x14ac:dyDescent="0.25">
      <c r="A877" t="s">
        <v>2432</v>
      </c>
      <c r="B877" t="s">
        <v>2377</v>
      </c>
      <c r="C877" t="s">
        <v>27</v>
      </c>
      <c r="D877" t="s">
        <v>28</v>
      </c>
      <c r="E877" t="s">
        <v>4253</v>
      </c>
      <c r="F877">
        <v>807747</v>
      </c>
      <c r="G877">
        <v>787671</v>
      </c>
    </row>
    <row r="878" spans="1:7" x14ac:dyDescent="0.25">
      <c r="A878" t="s">
        <v>1179</v>
      </c>
      <c r="B878" t="s">
        <v>2377</v>
      </c>
      <c r="C878" t="s">
        <v>27</v>
      </c>
      <c r="D878" t="s">
        <v>28</v>
      </c>
      <c r="E878" t="s">
        <v>4254</v>
      </c>
      <c r="F878">
        <v>345743</v>
      </c>
      <c r="G878">
        <v>338865</v>
      </c>
    </row>
    <row r="879" spans="1:7" x14ac:dyDescent="0.25">
      <c r="A879" t="s">
        <v>2436</v>
      </c>
      <c r="B879" t="s">
        <v>2377</v>
      </c>
      <c r="C879" t="s">
        <v>27</v>
      </c>
      <c r="D879" t="s">
        <v>28</v>
      </c>
      <c r="E879" t="s">
        <v>4255</v>
      </c>
      <c r="F879">
        <v>607065</v>
      </c>
      <c r="G879">
        <v>611625</v>
      </c>
    </row>
    <row r="880" spans="1:7" x14ac:dyDescent="0.25">
      <c r="A880" t="s">
        <v>2439</v>
      </c>
      <c r="B880" t="s">
        <v>2377</v>
      </c>
      <c r="C880" t="s">
        <v>27</v>
      </c>
      <c r="D880" t="s">
        <v>28</v>
      </c>
      <c r="E880" t="s">
        <v>4256</v>
      </c>
      <c r="F880">
        <v>159260</v>
      </c>
      <c r="G880">
        <v>164752</v>
      </c>
    </row>
    <row r="881" spans="1:7" x14ac:dyDescent="0.25">
      <c r="A881" t="s">
        <v>870</v>
      </c>
      <c r="B881" t="s">
        <v>2377</v>
      </c>
      <c r="C881" t="s">
        <v>27</v>
      </c>
      <c r="D881" t="s">
        <v>28</v>
      </c>
      <c r="E881" t="s">
        <v>4257</v>
      </c>
      <c r="F881">
        <v>665817</v>
      </c>
      <c r="G881">
        <v>682304</v>
      </c>
    </row>
    <row r="882" spans="1:7" x14ac:dyDescent="0.25">
      <c r="A882" t="s">
        <v>2167</v>
      </c>
      <c r="B882" t="s">
        <v>2377</v>
      </c>
      <c r="C882" t="s">
        <v>47</v>
      </c>
      <c r="D882" t="s">
        <v>48</v>
      </c>
      <c r="E882" t="s">
        <v>4258</v>
      </c>
      <c r="F882">
        <v>731270</v>
      </c>
      <c r="G882">
        <v>728546</v>
      </c>
    </row>
    <row r="883" spans="1:7" x14ac:dyDescent="0.25">
      <c r="A883" t="s">
        <v>2444</v>
      </c>
      <c r="B883" t="s">
        <v>2377</v>
      </c>
      <c r="C883" t="s">
        <v>47</v>
      </c>
      <c r="D883" t="s">
        <v>48</v>
      </c>
      <c r="E883" t="s">
        <v>4259</v>
      </c>
      <c r="F883">
        <v>827644</v>
      </c>
      <c r="G883">
        <v>829183</v>
      </c>
    </row>
    <row r="884" spans="1:7" x14ac:dyDescent="0.25">
      <c r="A884" t="s">
        <v>2447</v>
      </c>
      <c r="B884" t="s">
        <v>2377</v>
      </c>
      <c r="C884" t="s">
        <v>27</v>
      </c>
      <c r="D884" t="s">
        <v>28</v>
      </c>
      <c r="E884" t="s">
        <v>4260</v>
      </c>
      <c r="F884">
        <v>710779</v>
      </c>
      <c r="G884">
        <v>702302</v>
      </c>
    </row>
    <row r="885" spans="1:7" x14ac:dyDescent="0.25">
      <c r="A885" t="s">
        <v>1407</v>
      </c>
      <c r="B885" t="s">
        <v>2377</v>
      </c>
      <c r="C885" t="s">
        <v>27</v>
      </c>
      <c r="D885" t="s">
        <v>28</v>
      </c>
      <c r="E885" t="s">
        <v>4261</v>
      </c>
      <c r="F885">
        <v>1612130</v>
      </c>
      <c r="G885">
        <v>1595856</v>
      </c>
    </row>
    <row r="886" spans="1:7" x14ac:dyDescent="0.25">
      <c r="A886" t="s">
        <v>2453</v>
      </c>
      <c r="B886" t="s">
        <v>2377</v>
      </c>
      <c r="C886" t="s">
        <v>27</v>
      </c>
      <c r="D886" t="s">
        <v>28</v>
      </c>
      <c r="E886" t="s">
        <v>4262</v>
      </c>
      <c r="F886">
        <v>595549</v>
      </c>
      <c r="G886">
        <v>588373</v>
      </c>
    </row>
    <row r="887" spans="1:7" x14ac:dyDescent="0.25">
      <c r="A887" t="s">
        <v>2456</v>
      </c>
      <c r="B887" t="s">
        <v>2377</v>
      </c>
      <c r="C887" t="s">
        <v>27</v>
      </c>
      <c r="D887" t="s">
        <v>28</v>
      </c>
      <c r="E887" t="s">
        <v>4263</v>
      </c>
      <c r="F887">
        <v>7008842</v>
      </c>
      <c r="G887">
        <v>6887768</v>
      </c>
    </row>
    <row r="888" spans="1:7" x14ac:dyDescent="0.25">
      <c r="A888" t="s">
        <v>1864</v>
      </c>
      <c r="B888" t="s">
        <v>2377</v>
      </c>
      <c r="C888" t="s">
        <v>27</v>
      </c>
      <c r="D888" t="s">
        <v>28</v>
      </c>
      <c r="E888" t="s">
        <v>4264</v>
      </c>
      <c r="F888">
        <v>1109402</v>
      </c>
      <c r="G888">
        <v>1099641</v>
      </c>
    </row>
    <row r="889" spans="1:7" x14ac:dyDescent="0.25">
      <c r="A889" t="s">
        <v>2461</v>
      </c>
      <c r="B889" t="s">
        <v>2377</v>
      </c>
      <c r="C889" t="s">
        <v>27</v>
      </c>
      <c r="D889" t="s">
        <v>28</v>
      </c>
      <c r="E889" t="s">
        <v>4265</v>
      </c>
      <c r="F889">
        <v>3385047</v>
      </c>
      <c r="G889">
        <v>3288217</v>
      </c>
    </row>
    <row r="890" spans="1:7" x14ac:dyDescent="0.25">
      <c r="A890" t="s">
        <v>2464</v>
      </c>
      <c r="B890" t="s">
        <v>2377</v>
      </c>
      <c r="C890" t="s">
        <v>99</v>
      </c>
      <c r="D890" t="s">
        <v>100</v>
      </c>
      <c r="E890" t="s">
        <v>4266</v>
      </c>
      <c r="F890">
        <v>1179443</v>
      </c>
      <c r="G890">
        <v>1136226</v>
      </c>
    </row>
    <row r="891" spans="1:7" x14ac:dyDescent="0.25">
      <c r="A891" t="s">
        <v>2465</v>
      </c>
      <c r="B891" t="s">
        <v>2377</v>
      </c>
      <c r="C891" t="s">
        <v>99</v>
      </c>
      <c r="D891" t="s">
        <v>100</v>
      </c>
      <c r="E891" t="s">
        <v>4267</v>
      </c>
      <c r="F891">
        <v>3373039</v>
      </c>
      <c r="G891">
        <v>3345033</v>
      </c>
    </row>
    <row r="892" spans="1:7" x14ac:dyDescent="0.25">
      <c r="A892" t="s">
        <v>2466</v>
      </c>
      <c r="B892" t="s">
        <v>2377</v>
      </c>
      <c r="C892" t="s">
        <v>99</v>
      </c>
      <c r="D892" t="s">
        <v>100</v>
      </c>
      <c r="E892" t="s">
        <v>4268</v>
      </c>
      <c r="F892">
        <v>1906140</v>
      </c>
      <c r="G892">
        <v>1845431</v>
      </c>
    </row>
    <row r="893" spans="1:7" x14ac:dyDescent="0.25">
      <c r="A893" t="s">
        <v>1506</v>
      </c>
      <c r="B893" t="s">
        <v>2377</v>
      </c>
      <c r="C893" t="s">
        <v>99</v>
      </c>
      <c r="D893" t="s">
        <v>100</v>
      </c>
      <c r="E893" t="s">
        <v>4269</v>
      </c>
      <c r="F893">
        <v>2910391</v>
      </c>
      <c r="G893">
        <v>2894113</v>
      </c>
    </row>
    <row r="894" spans="1:7" x14ac:dyDescent="0.25">
      <c r="A894" t="s">
        <v>1117</v>
      </c>
      <c r="B894" t="s">
        <v>2377</v>
      </c>
      <c r="C894" t="s">
        <v>99</v>
      </c>
      <c r="D894" t="s">
        <v>100</v>
      </c>
      <c r="E894" t="s">
        <v>4270</v>
      </c>
      <c r="F894">
        <v>1269623</v>
      </c>
      <c r="G894">
        <v>1264826</v>
      </c>
    </row>
    <row r="895" spans="1:7" x14ac:dyDescent="0.25">
      <c r="A895" t="s">
        <v>1738</v>
      </c>
      <c r="B895" t="s">
        <v>2377</v>
      </c>
      <c r="C895" t="s">
        <v>99</v>
      </c>
      <c r="D895" t="s">
        <v>100</v>
      </c>
      <c r="E895" t="s">
        <v>4271</v>
      </c>
      <c r="F895">
        <v>1709644</v>
      </c>
      <c r="G895">
        <v>1674307</v>
      </c>
    </row>
    <row r="896" spans="1:7" x14ac:dyDescent="0.25">
      <c r="A896" t="s">
        <v>2469</v>
      </c>
      <c r="B896" t="s">
        <v>2377</v>
      </c>
      <c r="C896" t="s">
        <v>99</v>
      </c>
      <c r="D896" t="s">
        <v>100</v>
      </c>
      <c r="E896" t="s">
        <v>4272</v>
      </c>
      <c r="F896">
        <v>1127340</v>
      </c>
      <c r="G896">
        <v>1129305</v>
      </c>
    </row>
    <row r="897" spans="1:7" x14ac:dyDescent="0.25">
      <c r="A897" t="s">
        <v>2470</v>
      </c>
      <c r="B897" t="s">
        <v>2377</v>
      </c>
      <c r="C897" t="s">
        <v>99</v>
      </c>
      <c r="D897" t="s">
        <v>100</v>
      </c>
      <c r="E897" t="s">
        <v>4273</v>
      </c>
      <c r="F897">
        <v>971770</v>
      </c>
      <c r="G897">
        <v>932810</v>
      </c>
    </row>
    <row r="898" spans="1:7" x14ac:dyDescent="0.25">
      <c r="A898" t="s">
        <v>2472</v>
      </c>
      <c r="B898" t="s">
        <v>2377</v>
      </c>
      <c r="C898" t="s">
        <v>99</v>
      </c>
      <c r="D898" t="s">
        <v>100</v>
      </c>
      <c r="E898" t="s">
        <v>4274</v>
      </c>
      <c r="F898">
        <v>762286</v>
      </c>
      <c r="G898">
        <v>733570</v>
      </c>
    </row>
    <row r="899" spans="1:7" x14ac:dyDescent="0.25">
      <c r="A899" t="s">
        <v>2475</v>
      </c>
      <c r="B899" t="s">
        <v>2476</v>
      </c>
      <c r="C899" t="s">
        <v>19</v>
      </c>
      <c r="D899" t="s">
        <v>20</v>
      </c>
      <c r="E899" t="s">
        <v>4275</v>
      </c>
      <c r="F899">
        <v>13497021</v>
      </c>
      <c r="G899">
        <v>13133166</v>
      </c>
    </row>
    <row r="900" spans="1:7" x14ac:dyDescent="0.25">
      <c r="A900" t="s">
        <v>2478</v>
      </c>
      <c r="B900" t="s">
        <v>2476</v>
      </c>
      <c r="C900" t="s">
        <v>47</v>
      </c>
      <c r="D900" t="s">
        <v>48</v>
      </c>
      <c r="E900" t="s">
        <v>4276</v>
      </c>
      <c r="F900">
        <v>384483</v>
      </c>
      <c r="G900">
        <v>379522</v>
      </c>
    </row>
    <row r="901" spans="1:7" x14ac:dyDescent="0.25">
      <c r="A901" t="s">
        <v>2482</v>
      </c>
      <c r="B901" t="s">
        <v>2476</v>
      </c>
      <c r="C901" t="s">
        <v>47</v>
      </c>
      <c r="D901" t="s">
        <v>48</v>
      </c>
      <c r="E901" t="s">
        <v>4277</v>
      </c>
      <c r="F901">
        <v>454097</v>
      </c>
      <c r="G901">
        <v>430875</v>
      </c>
    </row>
    <row r="902" spans="1:7" x14ac:dyDescent="0.25">
      <c r="A902" t="s">
        <v>2484</v>
      </c>
      <c r="B902" t="s">
        <v>2476</v>
      </c>
      <c r="C902" t="s">
        <v>27</v>
      </c>
      <c r="D902" t="s">
        <v>28</v>
      </c>
      <c r="E902" t="s">
        <v>4278</v>
      </c>
      <c r="F902">
        <v>705758</v>
      </c>
      <c r="G902">
        <v>662566</v>
      </c>
    </row>
    <row r="903" spans="1:7" x14ac:dyDescent="0.25">
      <c r="A903" t="s">
        <v>2488</v>
      </c>
      <c r="B903" t="s">
        <v>2476</v>
      </c>
      <c r="C903" t="s">
        <v>47</v>
      </c>
      <c r="D903" t="s">
        <v>48</v>
      </c>
      <c r="E903" t="s">
        <v>4279</v>
      </c>
      <c r="F903">
        <v>393945</v>
      </c>
      <c r="G903">
        <v>365574</v>
      </c>
    </row>
    <row r="904" spans="1:7" x14ac:dyDescent="0.25">
      <c r="A904" t="s">
        <v>2490</v>
      </c>
      <c r="B904" t="s">
        <v>2476</v>
      </c>
      <c r="C904" t="s">
        <v>47</v>
      </c>
      <c r="D904" t="s">
        <v>48</v>
      </c>
      <c r="E904" t="s">
        <v>4280</v>
      </c>
      <c r="F904">
        <v>309731</v>
      </c>
      <c r="G904">
        <v>296818</v>
      </c>
    </row>
    <row r="905" spans="1:7" x14ac:dyDescent="0.25">
      <c r="A905" t="s">
        <v>2492</v>
      </c>
      <c r="B905" t="s">
        <v>2476</v>
      </c>
      <c r="C905" t="s">
        <v>47</v>
      </c>
      <c r="D905" t="s">
        <v>48</v>
      </c>
      <c r="E905" t="s">
        <v>4281</v>
      </c>
      <c r="F905">
        <v>761709</v>
      </c>
      <c r="G905">
        <v>721491</v>
      </c>
    </row>
    <row r="906" spans="1:7" x14ac:dyDescent="0.25">
      <c r="A906" t="s">
        <v>2494</v>
      </c>
      <c r="B906" t="s">
        <v>2476</v>
      </c>
      <c r="C906" t="s">
        <v>27</v>
      </c>
      <c r="D906" t="s">
        <v>28</v>
      </c>
      <c r="E906" t="s">
        <v>4282</v>
      </c>
      <c r="F906">
        <v>4438600</v>
      </c>
      <c r="G906">
        <v>4368280</v>
      </c>
    </row>
    <row r="907" spans="1:7" x14ac:dyDescent="0.25">
      <c r="A907" t="s">
        <v>1527</v>
      </c>
      <c r="B907" t="s">
        <v>2476</v>
      </c>
      <c r="C907" t="s">
        <v>47</v>
      </c>
      <c r="D907" t="s">
        <v>48</v>
      </c>
      <c r="E907" t="s">
        <v>4283</v>
      </c>
      <c r="F907">
        <v>308553</v>
      </c>
      <c r="G907">
        <v>289212</v>
      </c>
    </row>
    <row r="908" spans="1:7" x14ac:dyDescent="0.25">
      <c r="A908" t="s">
        <v>2497</v>
      </c>
      <c r="B908" t="s">
        <v>2476</v>
      </c>
      <c r="C908" t="s">
        <v>27</v>
      </c>
      <c r="D908" t="s">
        <v>28</v>
      </c>
      <c r="E908" t="s">
        <v>4284</v>
      </c>
      <c r="F908">
        <v>3354605</v>
      </c>
      <c r="G908">
        <v>3217845</v>
      </c>
    </row>
    <row r="909" spans="1:7" x14ac:dyDescent="0.25">
      <c r="A909" t="s">
        <v>2500</v>
      </c>
      <c r="B909" t="s">
        <v>2476</v>
      </c>
      <c r="C909" t="s">
        <v>99</v>
      </c>
      <c r="D909" t="s">
        <v>100</v>
      </c>
      <c r="E909" t="s">
        <v>4285</v>
      </c>
      <c r="F909">
        <v>1299556</v>
      </c>
      <c r="G909">
        <v>1277499</v>
      </c>
    </row>
    <row r="910" spans="1:7" x14ac:dyDescent="0.25">
      <c r="A910" t="s">
        <v>2502</v>
      </c>
      <c r="B910" t="s">
        <v>2503</v>
      </c>
      <c r="C910" t="s">
        <v>19</v>
      </c>
      <c r="D910" t="s">
        <v>20</v>
      </c>
      <c r="E910" t="s">
        <v>4286</v>
      </c>
      <c r="F910">
        <v>12178221</v>
      </c>
      <c r="G910">
        <v>11842473</v>
      </c>
    </row>
    <row r="911" spans="1:7" x14ac:dyDescent="0.25">
      <c r="A911" t="s">
        <v>3318</v>
      </c>
      <c r="B911" t="s">
        <v>2503</v>
      </c>
      <c r="C911" t="s">
        <v>47</v>
      </c>
      <c r="D911" t="s">
        <v>48</v>
      </c>
      <c r="E911" t="s">
        <v>4287</v>
      </c>
      <c r="F911">
        <v>402361</v>
      </c>
      <c r="G911">
        <v>389189</v>
      </c>
    </row>
    <row r="912" spans="1:7" x14ac:dyDescent="0.25">
      <c r="A912" t="s">
        <v>1543</v>
      </c>
      <c r="B912" t="s">
        <v>2503</v>
      </c>
      <c r="C912" t="s">
        <v>47</v>
      </c>
      <c r="D912" t="s">
        <v>48</v>
      </c>
      <c r="E912" t="s">
        <v>4288</v>
      </c>
      <c r="F912">
        <v>169591</v>
      </c>
      <c r="G912">
        <v>169961</v>
      </c>
    </row>
    <row r="913" spans="1:7" x14ac:dyDescent="0.25">
      <c r="A913" t="s">
        <v>2507</v>
      </c>
      <c r="B913" t="s">
        <v>2503</v>
      </c>
      <c r="C913" t="s">
        <v>27</v>
      </c>
      <c r="D913" t="s">
        <v>28</v>
      </c>
      <c r="E913" t="s">
        <v>4289</v>
      </c>
      <c r="F913">
        <v>551016</v>
      </c>
      <c r="G913">
        <v>585755</v>
      </c>
    </row>
    <row r="914" spans="1:7" x14ac:dyDescent="0.25">
      <c r="A914" t="s">
        <v>2509</v>
      </c>
      <c r="B914" t="s">
        <v>2503</v>
      </c>
      <c r="C914" t="s">
        <v>27</v>
      </c>
      <c r="D914" t="s">
        <v>28</v>
      </c>
      <c r="E914" t="s">
        <v>4290</v>
      </c>
      <c r="F914">
        <v>410006</v>
      </c>
      <c r="G914">
        <v>415482</v>
      </c>
    </row>
    <row r="915" spans="1:7" x14ac:dyDescent="0.25">
      <c r="A915" t="s">
        <v>2512</v>
      </c>
      <c r="B915" t="s">
        <v>2503</v>
      </c>
      <c r="C915" t="s">
        <v>27</v>
      </c>
      <c r="D915" t="s">
        <v>28</v>
      </c>
      <c r="E915" t="s">
        <v>4291</v>
      </c>
      <c r="F915">
        <v>493675</v>
      </c>
      <c r="G915">
        <v>509051</v>
      </c>
    </row>
    <row r="916" spans="1:7" x14ac:dyDescent="0.25">
      <c r="A916" t="s">
        <v>2515</v>
      </c>
      <c r="B916" t="s">
        <v>2503</v>
      </c>
      <c r="C916" t="s">
        <v>27</v>
      </c>
      <c r="D916" t="s">
        <v>28</v>
      </c>
      <c r="E916" t="s">
        <v>4292</v>
      </c>
      <c r="F916">
        <v>1242049</v>
      </c>
      <c r="G916">
        <v>1246272</v>
      </c>
    </row>
    <row r="917" spans="1:7" x14ac:dyDescent="0.25">
      <c r="A917" t="s">
        <v>4660</v>
      </c>
      <c r="B917" t="s">
        <v>2503</v>
      </c>
      <c r="C917" t="s">
        <v>27</v>
      </c>
      <c r="D917" t="s">
        <v>28</v>
      </c>
      <c r="E917" t="s">
        <v>4693</v>
      </c>
      <c r="F917">
        <v>0</v>
      </c>
      <c r="G917">
        <v>269487</v>
      </c>
    </row>
    <row r="918" spans="1:7" x14ac:dyDescent="0.25">
      <c r="A918" t="s">
        <v>2519</v>
      </c>
      <c r="B918" t="s">
        <v>2503</v>
      </c>
      <c r="C918" t="s">
        <v>47</v>
      </c>
      <c r="D918" t="s">
        <v>48</v>
      </c>
      <c r="E918" t="s">
        <v>4293</v>
      </c>
      <c r="F918">
        <v>900954</v>
      </c>
      <c r="G918">
        <v>895977</v>
      </c>
    </row>
    <row r="919" spans="1:7" x14ac:dyDescent="0.25">
      <c r="A919" t="s">
        <v>2521</v>
      </c>
      <c r="B919" t="s">
        <v>2503</v>
      </c>
      <c r="C919" t="s">
        <v>27</v>
      </c>
      <c r="D919" t="s">
        <v>28</v>
      </c>
      <c r="E919" t="s">
        <v>4294</v>
      </c>
      <c r="F919">
        <v>675729</v>
      </c>
      <c r="G919">
        <v>641653</v>
      </c>
    </row>
    <row r="920" spans="1:7" x14ac:dyDescent="0.25">
      <c r="A920" t="s">
        <v>1662</v>
      </c>
      <c r="B920" t="s">
        <v>2503</v>
      </c>
      <c r="C920" t="s">
        <v>27</v>
      </c>
      <c r="D920" t="s">
        <v>28</v>
      </c>
      <c r="E920" t="s">
        <v>4295</v>
      </c>
      <c r="F920">
        <v>567833</v>
      </c>
      <c r="G920">
        <v>599365</v>
      </c>
    </row>
    <row r="921" spans="1:7" x14ac:dyDescent="0.25">
      <c r="A921" t="s">
        <v>2525</v>
      </c>
      <c r="B921" t="s">
        <v>2503</v>
      </c>
      <c r="C921" t="s">
        <v>27</v>
      </c>
      <c r="D921" t="s">
        <v>28</v>
      </c>
      <c r="E921" t="s">
        <v>4296</v>
      </c>
      <c r="F921">
        <v>8163351</v>
      </c>
      <c r="G921">
        <v>7944073</v>
      </c>
    </row>
    <row r="922" spans="1:7" x14ac:dyDescent="0.25">
      <c r="A922" t="s">
        <v>1684</v>
      </c>
      <c r="B922" t="s">
        <v>2503</v>
      </c>
      <c r="C922" t="s">
        <v>27</v>
      </c>
      <c r="D922" t="s">
        <v>28</v>
      </c>
      <c r="E922" t="s">
        <v>4297</v>
      </c>
      <c r="F922">
        <v>1253852</v>
      </c>
      <c r="G922">
        <v>1239503</v>
      </c>
    </row>
    <row r="923" spans="1:7" x14ac:dyDescent="0.25">
      <c r="A923" t="s">
        <v>1407</v>
      </c>
      <c r="B923" t="s">
        <v>2503</v>
      </c>
      <c r="C923" t="s">
        <v>27</v>
      </c>
      <c r="D923" t="s">
        <v>28</v>
      </c>
      <c r="E923" t="s">
        <v>4298</v>
      </c>
      <c r="F923">
        <v>479568</v>
      </c>
      <c r="G923">
        <v>450832</v>
      </c>
    </row>
    <row r="924" spans="1:7" x14ac:dyDescent="0.25">
      <c r="A924" t="s">
        <v>2531</v>
      </c>
      <c r="B924" t="s">
        <v>2503</v>
      </c>
      <c r="C924" t="s">
        <v>99</v>
      </c>
      <c r="D924" t="s">
        <v>100</v>
      </c>
      <c r="E924" t="s">
        <v>4299</v>
      </c>
      <c r="F924">
        <v>2047968</v>
      </c>
      <c r="G924">
        <v>2032446</v>
      </c>
    </row>
    <row r="925" spans="1:7" x14ac:dyDescent="0.25">
      <c r="A925" t="s">
        <v>2532</v>
      </c>
      <c r="B925" t="s">
        <v>2503</v>
      </c>
      <c r="C925" t="s">
        <v>99</v>
      </c>
      <c r="D925" t="s">
        <v>100</v>
      </c>
      <c r="E925" t="s">
        <v>4300</v>
      </c>
      <c r="F925">
        <v>313153</v>
      </c>
      <c r="G925">
        <v>294146</v>
      </c>
    </row>
    <row r="926" spans="1:7" x14ac:dyDescent="0.25">
      <c r="A926" t="s">
        <v>1933</v>
      </c>
      <c r="B926" t="s">
        <v>2503</v>
      </c>
      <c r="C926" t="s">
        <v>99</v>
      </c>
      <c r="D926" t="s">
        <v>100</v>
      </c>
      <c r="E926" t="s">
        <v>4301</v>
      </c>
      <c r="F926">
        <v>1874936</v>
      </c>
      <c r="G926">
        <v>1850472</v>
      </c>
    </row>
    <row r="927" spans="1:7" x14ac:dyDescent="0.25">
      <c r="A927" t="s">
        <v>2533</v>
      </c>
      <c r="B927" t="s">
        <v>2534</v>
      </c>
      <c r="C927" t="s">
        <v>19</v>
      </c>
      <c r="D927" t="s">
        <v>20</v>
      </c>
      <c r="E927" t="s">
        <v>4302</v>
      </c>
      <c r="F927">
        <v>38870107</v>
      </c>
      <c r="G927">
        <v>38190970</v>
      </c>
    </row>
    <row r="928" spans="1:7" x14ac:dyDescent="0.25">
      <c r="A928" t="s">
        <v>2536</v>
      </c>
      <c r="B928" t="s">
        <v>2534</v>
      </c>
      <c r="C928" t="s">
        <v>47</v>
      </c>
      <c r="D928" t="s">
        <v>48</v>
      </c>
      <c r="E928" t="s">
        <v>4303</v>
      </c>
      <c r="F928">
        <v>681561</v>
      </c>
      <c r="G928">
        <v>705629</v>
      </c>
    </row>
    <row r="929" spans="1:7" x14ac:dyDescent="0.25">
      <c r="A929" t="s">
        <v>2540</v>
      </c>
      <c r="B929" t="s">
        <v>2534</v>
      </c>
      <c r="C929" t="s">
        <v>27</v>
      </c>
      <c r="D929" t="s">
        <v>28</v>
      </c>
      <c r="E929" t="s">
        <v>4304</v>
      </c>
      <c r="F929">
        <v>2179911</v>
      </c>
      <c r="G929">
        <v>2136559</v>
      </c>
    </row>
    <row r="930" spans="1:7" x14ac:dyDescent="0.25">
      <c r="A930" t="s">
        <v>2542</v>
      </c>
      <c r="B930" t="s">
        <v>2534</v>
      </c>
      <c r="C930" t="s">
        <v>27</v>
      </c>
      <c r="D930" t="s">
        <v>28</v>
      </c>
      <c r="E930" t="s">
        <v>4305</v>
      </c>
      <c r="F930">
        <v>1489572</v>
      </c>
      <c r="G930">
        <v>1455885</v>
      </c>
    </row>
    <row r="931" spans="1:7" x14ac:dyDescent="0.25">
      <c r="A931" t="s">
        <v>2545</v>
      </c>
      <c r="B931" t="s">
        <v>2534</v>
      </c>
      <c r="C931" t="s">
        <v>47</v>
      </c>
      <c r="D931" t="s">
        <v>48</v>
      </c>
      <c r="E931" t="s">
        <v>4306</v>
      </c>
      <c r="F931">
        <v>270999</v>
      </c>
      <c r="G931">
        <v>271296</v>
      </c>
    </row>
    <row r="932" spans="1:7" x14ac:dyDescent="0.25">
      <c r="A932" t="s">
        <v>2547</v>
      </c>
      <c r="B932" t="s">
        <v>2534</v>
      </c>
      <c r="C932" t="s">
        <v>27</v>
      </c>
      <c r="D932" t="s">
        <v>28</v>
      </c>
      <c r="E932" t="s">
        <v>4307</v>
      </c>
      <c r="F932">
        <v>1282874</v>
      </c>
      <c r="G932">
        <v>1269962</v>
      </c>
    </row>
    <row r="933" spans="1:7" x14ac:dyDescent="0.25">
      <c r="A933" t="s">
        <v>2549</v>
      </c>
      <c r="B933" t="s">
        <v>2534</v>
      </c>
      <c r="C933" t="s">
        <v>47</v>
      </c>
      <c r="D933" t="s">
        <v>48</v>
      </c>
      <c r="E933" t="s">
        <v>4308</v>
      </c>
      <c r="F933">
        <v>539509</v>
      </c>
      <c r="G933">
        <v>529383</v>
      </c>
    </row>
    <row r="934" spans="1:7" x14ac:dyDescent="0.25">
      <c r="A934" t="s">
        <v>2551</v>
      </c>
      <c r="B934" t="s">
        <v>2534</v>
      </c>
      <c r="C934" t="s">
        <v>27</v>
      </c>
      <c r="D934" t="s">
        <v>28</v>
      </c>
      <c r="E934" t="s">
        <v>4309</v>
      </c>
      <c r="F934">
        <v>321271</v>
      </c>
      <c r="G934">
        <v>319815</v>
      </c>
    </row>
    <row r="935" spans="1:7" x14ac:dyDescent="0.25">
      <c r="A935" t="s">
        <v>2554</v>
      </c>
      <c r="B935" t="s">
        <v>2534</v>
      </c>
      <c r="C935" t="s">
        <v>47</v>
      </c>
      <c r="D935" t="s">
        <v>48</v>
      </c>
      <c r="E935" t="s">
        <v>4310</v>
      </c>
      <c r="F935">
        <v>1195159</v>
      </c>
      <c r="G935">
        <v>1134679</v>
      </c>
    </row>
    <row r="936" spans="1:7" x14ac:dyDescent="0.25">
      <c r="A936" t="s">
        <v>2556</v>
      </c>
      <c r="B936" t="s">
        <v>2534</v>
      </c>
      <c r="C936" t="s">
        <v>47</v>
      </c>
      <c r="D936" t="s">
        <v>48</v>
      </c>
      <c r="E936" t="s">
        <v>4311</v>
      </c>
      <c r="F936">
        <v>786235</v>
      </c>
      <c r="G936">
        <v>803974</v>
      </c>
    </row>
    <row r="937" spans="1:7" x14ac:dyDescent="0.25">
      <c r="A937" t="s">
        <v>2558</v>
      </c>
      <c r="B937" t="s">
        <v>2534</v>
      </c>
      <c r="C937" t="s">
        <v>27</v>
      </c>
      <c r="D937" t="s">
        <v>28</v>
      </c>
      <c r="E937" t="s">
        <v>4312</v>
      </c>
      <c r="F937">
        <v>2887689</v>
      </c>
      <c r="G937">
        <v>2849432</v>
      </c>
    </row>
    <row r="938" spans="1:7" x14ac:dyDescent="0.25">
      <c r="A938" t="s">
        <v>2561</v>
      </c>
      <c r="B938" t="s">
        <v>2534</v>
      </c>
      <c r="C938" t="s">
        <v>27</v>
      </c>
      <c r="D938" t="s">
        <v>28</v>
      </c>
      <c r="E938" t="s">
        <v>4313</v>
      </c>
      <c r="F938">
        <v>1980417</v>
      </c>
      <c r="G938">
        <v>1995830</v>
      </c>
    </row>
    <row r="939" spans="1:7" x14ac:dyDescent="0.25">
      <c r="A939" t="s">
        <v>2563</v>
      </c>
      <c r="B939" t="s">
        <v>2534</v>
      </c>
      <c r="C939" t="s">
        <v>47</v>
      </c>
      <c r="D939" t="s">
        <v>48</v>
      </c>
      <c r="E939" t="s">
        <v>4314</v>
      </c>
      <c r="F939">
        <v>782664</v>
      </c>
      <c r="G939">
        <v>766498</v>
      </c>
    </row>
    <row r="940" spans="1:7" x14ac:dyDescent="0.25">
      <c r="A940" t="s">
        <v>2566</v>
      </c>
      <c r="B940" t="s">
        <v>2534</v>
      </c>
      <c r="C940" t="s">
        <v>47</v>
      </c>
      <c r="D940" t="s">
        <v>48</v>
      </c>
      <c r="E940" t="s">
        <v>4315</v>
      </c>
      <c r="F940">
        <v>710662</v>
      </c>
      <c r="G940">
        <v>695404</v>
      </c>
    </row>
    <row r="941" spans="1:7" x14ac:dyDescent="0.25">
      <c r="A941" t="s">
        <v>2569</v>
      </c>
      <c r="B941" t="s">
        <v>2534</v>
      </c>
      <c r="C941" t="s">
        <v>27</v>
      </c>
      <c r="D941" t="s">
        <v>28</v>
      </c>
      <c r="E941" t="s">
        <v>4316</v>
      </c>
      <c r="F941">
        <v>1215698</v>
      </c>
      <c r="G941">
        <v>1173660</v>
      </c>
    </row>
    <row r="942" spans="1:7" x14ac:dyDescent="0.25">
      <c r="A942" t="s">
        <v>2573</v>
      </c>
      <c r="B942" t="s">
        <v>2534</v>
      </c>
      <c r="C942" t="s">
        <v>27</v>
      </c>
      <c r="D942" t="s">
        <v>28</v>
      </c>
      <c r="E942" t="s">
        <v>4317</v>
      </c>
      <c r="F942">
        <v>1558850</v>
      </c>
      <c r="G942">
        <v>1559513</v>
      </c>
    </row>
    <row r="943" spans="1:7" x14ac:dyDescent="0.25">
      <c r="A943" t="s">
        <v>2577</v>
      </c>
      <c r="B943" t="s">
        <v>2534</v>
      </c>
      <c r="C943" t="s">
        <v>27</v>
      </c>
      <c r="D943" t="s">
        <v>28</v>
      </c>
      <c r="E943" t="s">
        <v>4318</v>
      </c>
      <c r="F943">
        <v>647881</v>
      </c>
      <c r="G943">
        <v>659114</v>
      </c>
    </row>
    <row r="944" spans="1:7" x14ac:dyDescent="0.25">
      <c r="A944" t="s">
        <v>2581</v>
      </c>
      <c r="B944" t="s">
        <v>2534</v>
      </c>
      <c r="C944" t="s">
        <v>47</v>
      </c>
      <c r="D944" t="s">
        <v>48</v>
      </c>
      <c r="E944" t="s">
        <v>4319</v>
      </c>
      <c r="F944">
        <v>937431</v>
      </c>
      <c r="G944">
        <v>929665</v>
      </c>
    </row>
    <row r="945" spans="1:7" x14ac:dyDescent="0.25">
      <c r="A945" t="s">
        <v>2584</v>
      </c>
      <c r="B945" t="s">
        <v>2534</v>
      </c>
      <c r="C945" t="s">
        <v>47</v>
      </c>
      <c r="D945" t="s">
        <v>48</v>
      </c>
      <c r="E945" t="s">
        <v>4320</v>
      </c>
      <c r="F945">
        <v>972757</v>
      </c>
      <c r="G945">
        <v>948827</v>
      </c>
    </row>
    <row r="946" spans="1:7" x14ac:dyDescent="0.25">
      <c r="A946" t="s">
        <v>2587</v>
      </c>
      <c r="B946" t="s">
        <v>2534</v>
      </c>
      <c r="C946" t="s">
        <v>47</v>
      </c>
      <c r="D946" t="s">
        <v>48</v>
      </c>
      <c r="E946" t="s">
        <v>4321</v>
      </c>
      <c r="F946">
        <v>210482</v>
      </c>
      <c r="G946">
        <v>207574</v>
      </c>
    </row>
    <row r="947" spans="1:7" x14ac:dyDescent="0.25">
      <c r="A947" t="s">
        <v>2590</v>
      </c>
      <c r="B947" t="s">
        <v>2534</v>
      </c>
      <c r="C947" t="s">
        <v>47</v>
      </c>
      <c r="D947" t="s">
        <v>48</v>
      </c>
      <c r="E947" t="s">
        <v>4322</v>
      </c>
      <c r="F947">
        <v>795465</v>
      </c>
      <c r="G947">
        <v>809450</v>
      </c>
    </row>
    <row r="948" spans="1:7" x14ac:dyDescent="0.25">
      <c r="A948" t="s">
        <v>2593</v>
      </c>
      <c r="B948" t="s">
        <v>2534</v>
      </c>
      <c r="C948" t="s">
        <v>47</v>
      </c>
      <c r="D948" t="s">
        <v>48</v>
      </c>
      <c r="E948" t="s">
        <v>4323</v>
      </c>
      <c r="F948">
        <v>667951</v>
      </c>
      <c r="G948">
        <v>646239</v>
      </c>
    </row>
    <row r="949" spans="1:7" x14ac:dyDescent="0.25">
      <c r="A949" t="s">
        <v>2595</v>
      </c>
      <c r="B949" t="s">
        <v>2534</v>
      </c>
      <c r="C949" t="s">
        <v>27</v>
      </c>
      <c r="D949" t="s">
        <v>28</v>
      </c>
      <c r="E949" t="s">
        <v>4324</v>
      </c>
      <c r="F949">
        <v>40049151</v>
      </c>
      <c r="G949">
        <v>39302215</v>
      </c>
    </row>
    <row r="950" spans="1:7" x14ac:dyDescent="0.25">
      <c r="A950" t="s">
        <v>2598</v>
      </c>
      <c r="B950" t="s">
        <v>2534</v>
      </c>
      <c r="C950" t="s">
        <v>27</v>
      </c>
      <c r="D950" t="s">
        <v>28</v>
      </c>
      <c r="E950" t="s">
        <v>4325</v>
      </c>
      <c r="F950">
        <v>13338643</v>
      </c>
      <c r="G950">
        <v>13003278</v>
      </c>
    </row>
    <row r="951" spans="1:7" x14ac:dyDescent="0.25">
      <c r="A951" t="s">
        <v>2600</v>
      </c>
      <c r="B951" t="s">
        <v>2534</v>
      </c>
      <c r="C951" t="s">
        <v>27</v>
      </c>
      <c r="D951" t="s">
        <v>28</v>
      </c>
      <c r="E951" t="s">
        <v>4326</v>
      </c>
      <c r="F951">
        <v>2549335</v>
      </c>
      <c r="G951">
        <v>2503403</v>
      </c>
    </row>
    <row r="952" spans="1:7" x14ac:dyDescent="0.25">
      <c r="A952" t="s">
        <v>2604</v>
      </c>
      <c r="B952" t="s">
        <v>2534</v>
      </c>
      <c r="C952" t="s">
        <v>27</v>
      </c>
      <c r="D952" t="s">
        <v>28</v>
      </c>
      <c r="E952" t="s">
        <v>4327</v>
      </c>
      <c r="F952">
        <v>2628295</v>
      </c>
      <c r="G952">
        <v>2580187</v>
      </c>
    </row>
    <row r="953" spans="1:7" x14ac:dyDescent="0.25">
      <c r="A953" t="s">
        <v>2606</v>
      </c>
      <c r="B953" t="s">
        <v>2534</v>
      </c>
      <c r="C953" t="s">
        <v>47</v>
      </c>
      <c r="D953" t="s">
        <v>48</v>
      </c>
      <c r="E953" t="s">
        <v>4328</v>
      </c>
      <c r="F953">
        <v>563406</v>
      </c>
      <c r="G953">
        <v>526803</v>
      </c>
    </row>
    <row r="954" spans="1:7" x14ac:dyDescent="0.25">
      <c r="A954" t="s">
        <v>2609</v>
      </c>
      <c r="B954" t="s">
        <v>2534</v>
      </c>
      <c r="C954" t="s">
        <v>27</v>
      </c>
      <c r="D954" t="s">
        <v>28</v>
      </c>
      <c r="E954" t="s">
        <v>4329</v>
      </c>
      <c r="F954">
        <v>486590</v>
      </c>
      <c r="G954">
        <v>508713</v>
      </c>
    </row>
    <row r="955" spans="1:7" x14ac:dyDescent="0.25">
      <c r="A955" t="s">
        <v>2613</v>
      </c>
      <c r="B955" t="s">
        <v>2534</v>
      </c>
      <c r="C955" t="s">
        <v>47</v>
      </c>
      <c r="D955" t="s">
        <v>48</v>
      </c>
      <c r="E955" t="s">
        <v>4330</v>
      </c>
      <c r="F955">
        <v>1446327</v>
      </c>
      <c r="G955">
        <v>1446225</v>
      </c>
    </row>
    <row r="956" spans="1:7" x14ac:dyDescent="0.25">
      <c r="A956" t="s">
        <v>2615</v>
      </c>
      <c r="B956" t="s">
        <v>2534</v>
      </c>
      <c r="C956" t="s">
        <v>27</v>
      </c>
      <c r="D956" t="s">
        <v>28</v>
      </c>
      <c r="E956" t="s">
        <v>4331</v>
      </c>
      <c r="F956">
        <v>1563671</v>
      </c>
      <c r="G956">
        <v>1516173</v>
      </c>
    </row>
    <row r="957" spans="1:7" x14ac:dyDescent="0.25">
      <c r="A957" t="s">
        <v>2618</v>
      </c>
      <c r="B957" t="s">
        <v>2534</v>
      </c>
      <c r="C957" t="s">
        <v>27</v>
      </c>
      <c r="D957" t="s">
        <v>28</v>
      </c>
      <c r="E957" t="s">
        <v>4332</v>
      </c>
      <c r="F957">
        <v>1033343</v>
      </c>
      <c r="G957">
        <v>994371</v>
      </c>
    </row>
    <row r="958" spans="1:7" x14ac:dyDescent="0.25">
      <c r="A958" t="s">
        <v>2622</v>
      </c>
      <c r="B958" t="s">
        <v>2534</v>
      </c>
      <c r="C958" t="s">
        <v>27</v>
      </c>
      <c r="D958" t="s">
        <v>28</v>
      </c>
      <c r="E958" t="s">
        <v>4333</v>
      </c>
      <c r="F958">
        <v>1310254</v>
      </c>
      <c r="G958">
        <v>1208023</v>
      </c>
    </row>
    <row r="959" spans="1:7" x14ac:dyDescent="0.25">
      <c r="A959" t="s">
        <v>2626</v>
      </c>
      <c r="B959" t="s">
        <v>2534</v>
      </c>
      <c r="C959" t="s">
        <v>99</v>
      </c>
      <c r="D959" t="s">
        <v>100</v>
      </c>
      <c r="E959" t="s">
        <v>4334</v>
      </c>
      <c r="F959">
        <v>12911124</v>
      </c>
      <c r="G959">
        <v>12638417</v>
      </c>
    </row>
    <row r="960" spans="1:7" x14ac:dyDescent="0.25">
      <c r="A960" t="s">
        <v>2627</v>
      </c>
      <c r="B960" t="s">
        <v>2534</v>
      </c>
      <c r="C960" t="s">
        <v>99</v>
      </c>
      <c r="D960" t="s">
        <v>100</v>
      </c>
      <c r="E960" t="s">
        <v>4335</v>
      </c>
      <c r="F960">
        <v>3072398</v>
      </c>
      <c r="G960">
        <v>2942568</v>
      </c>
    </row>
    <row r="961" spans="1:7" x14ac:dyDescent="0.25">
      <c r="A961" t="s">
        <v>2628</v>
      </c>
      <c r="B961" t="s">
        <v>2534</v>
      </c>
      <c r="C961" t="s">
        <v>99</v>
      </c>
      <c r="D961" t="s">
        <v>100</v>
      </c>
      <c r="E961" t="s">
        <v>4336</v>
      </c>
      <c r="F961">
        <v>2137630</v>
      </c>
      <c r="G961">
        <v>2083433</v>
      </c>
    </row>
    <row r="962" spans="1:7" x14ac:dyDescent="0.25">
      <c r="A962" t="s">
        <v>2629</v>
      </c>
      <c r="B962" t="s">
        <v>2534</v>
      </c>
      <c r="C962" t="s">
        <v>99</v>
      </c>
      <c r="D962" t="s">
        <v>100</v>
      </c>
      <c r="E962" t="s">
        <v>4337</v>
      </c>
      <c r="F962">
        <v>1771991</v>
      </c>
      <c r="G962">
        <v>1760255</v>
      </c>
    </row>
    <row r="963" spans="1:7" x14ac:dyDescent="0.25">
      <c r="A963" t="s">
        <v>2630</v>
      </c>
      <c r="B963" t="s">
        <v>2534</v>
      </c>
      <c r="C963" t="s">
        <v>99</v>
      </c>
      <c r="D963" t="s">
        <v>100</v>
      </c>
      <c r="E963" t="s">
        <v>4338</v>
      </c>
      <c r="F963">
        <v>2259114</v>
      </c>
      <c r="G963">
        <v>2235497</v>
      </c>
    </row>
    <row r="964" spans="1:7" x14ac:dyDescent="0.25">
      <c r="A964" t="s">
        <v>1758</v>
      </c>
      <c r="B964" t="s">
        <v>2534</v>
      </c>
      <c r="C964" t="s">
        <v>99</v>
      </c>
      <c r="D964" t="s">
        <v>100</v>
      </c>
      <c r="E964" t="s">
        <v>4339</v>
      </c>
      <c r="F964">
        <v>1106216</v>
      </c>
      <c r="G964">
        <v>1085376</v>
      </c>
    </row>
    <row r="965" spans="1:7" x14ac:dyDescent="0.25">
      <c r="A965" t="s">
        <v>2631</v>
      </c>
      <c r="B965" t="s">
        <v>2534</v>
      </c>
      <c r="C965" t="s">
        <v>99</v>
      </c>
      <c r="D965" t="s">
        <v>100</v>
      </c>
      <c r="E965" t="s">
        <v>4340</v>
      </c>
      <c r="F965">
        <v>1201620</v>
      </c>
      <c r="G965">
        <v>1146974</v>
      </c>
    </row>
    <row r="966" spans="1:7" x14ac:dyDescent="0.25">
      <c r="A966" t="s">
        <v>2632</v>
      </c>
      <c r="B966" t="s">
        <v>2534</v>
      </c>
      <c r="C966" t="s">
        <v>99</v>
      </c>
      <c r="D966" t="s">
        <v>100</v>
      </c>
      <c r="E966" t="s">
        <v>4341</v>
      </c>
      <c r="F966">
        <v>3319680</v>
      </c>
      <c r="G966">
        <v>3312454</v>
      </c>
    </row>
    <row r="967" spans="1:7" x14ac:dyDescent="0.25">
      <c r="A967" t="s">
        <v>2634</v>
      </c>
      <c r="B967" t="s">
        <v>2534</v>
      </c>
      <c r="C967" t="s">
        <v>99</v>
      </c>
      <c r="D967" t="s">
        <v>100</v>
      </c>
      <c r="E967" t="s">
        <v>4342</v>
      </c>
      <c r="F967">
        <v>2624751</v>
      </c>
      <c r="G967">
        <v>2637952</v>
      </c>
    </row>
    <row r="968" spans="1:7" x14ac:dyDescent="0.25">
      <c r="A968" t="s">
        <v>2635</v>
      </c>
      <c r="B968" t="s">
        <v>2534</v>
      </c>
      <c r="C968" t="s">
        <v>99</v>
      </c>
      <c r="D968" t="s">
        <v>100</v>
      </c>
      <c r="E968" t="s">
        <v>4343</v>
      </c>
      <c r="F968">
        <v>1151731</v>
      </c>
      <c r="G968">
        <v>1151921</v>
      </c>
    </row>
    <row r="969" spans="1:7" x14ac:dyDescent="0.25">
      <c r="A969" t="s">
        <v>2636</v>
      </c>
      <c r="B969" t="s">
        <v>2534</v>
      </c>
      <c r="C969" t="s">
        <v>99</v>
      </c>
      <c r="D969" t="s">
        <v>100</v>
      </c>
      <c r="E969" t="s">
        <v>4344</v>
      </c>
      <c r="F969">
        <v>3989585</v>
      </c>
      <c r="G969">
        <v>3912650</v>
      </c>
    </row>
    <row r="970" spans="1:7" x14ac:dyDescent="0.25">
      <c r="A970" t="s">
        <v>1738</v>
      </c>
      <c r="B970" t="s">
        <v>2534</v>
      </c>
      <c r="C970" t="s">
        <v>99</v>
      </c>
      <c r="D970" t="s">
        <v>100</v>
      </c>
      <c r="E970" t="s">
        <v>4345</v>
      </c>
      <c r="F970">
        <v>3012733</v>
      </c>
      <c r="G970">
        <v>2944743</v>
      </c>
    </row>
    <row r="971" spans="1:7" x14ac:dyDescent="0.25">
      <c r="A971" t="s">
        <v>2637</v>
      </c>
      <c r="B971" t="s">
        <v>2534</v>
      </c>
      <c r="C971" t="s">
        <v>99</v>
      </c>
      <c r="D971" t="s">
        <v>100</v>
      </c>
      <c r="E971" t="s">
        <v>4346</v>
      </c>
      <c r="F971">
        <v>1473782</v>
      </c>
      <c r="G971">
        <v>1420278</v>
      </c>
    </row>
    <row r="972" spans="1:7" x14ac:dyDescent="0.25">
      <c r="A972" t="s">
        <v>1933</v>
      </c>
      <c r="B972" t="s">
        <v>2534</v>
      </c>
      <c r="C972" t="s">
        <v>99</v>
      </c>
      <c r="D972" t="s">
        <v>100</v>
      </c>
      <c r="E972" t="s">
        <v>4347</v>
      </c>
      <c r="F972">
        <v>3301371</v>
      </c>
      <c r="G972">
        <v>3207998</v>
      </c>
    </row>
    <row r="973" spans="1:7" x14ac:dyDescent="0.25">
      <c r="A973" t="s">
        <v>2638</v>
      </c>
      <c r="B973" t="s">
        <v>2534</v>
      </c>
      <c r="C973" t="s">
        <v>99</v>
      </c>
      <c r="D973" t="s">
        <v>100</v>
      </c>
      <c r="E973" t="s">
        <v>4348</v>
      </c>
      <c r="F973">
        <v>3601281</v>
      </c>
      <c r="G973">
        <v>3533831</v>
      </c>
    </row>
    <row r="974" spans="1:7" x14ac:dyDescent="0.25">
      <c r="A974" t="s">
        <v>2640</v>
      </c>
      <c r="B974" t="s">
        <v>2534</v>
      </c>
      <c r="C974" t="s">
        <v>99</v>
      </c>
      <c r="D974" t="s">
        <v>100</v>
      </c>
      <c r="E974" t="s">
        <v>4349</v>
      </c>
      <c r="F974">
        <v>2014331</v>
      </c>
      <c r="G974">
        <v>2003517</v>
      </c>
    </row>
    <row r="975" spans="1:7" x14ac:dyDescent="0.25">
      <c r="A975" t="s">
        <v>2642</v>
      </c>
      <c r="B975" t="s">
        <v>2643</v>
      </c>
      <c r="C975" t="s">
        <v>19</v>
      </c>
      <c r="D975" t="s">
        <v>20</v>
      </c>
      <c r="E975" t="s">
        <v>4350</v>
      </c>
      <c r="F975">
        <v>27793428</v>
      </c>
      <c r="G975">
        <v>26145029</v>
      </c>
    </row>
    <row r="976" spans="1:7" x14ac:dyDescent="0.25">
      <c r="A976" t="s">
        <v>2645</v>
      </c>
      <c r="B976" t="s">
        <v>2643</v>
      </c>
      <c r="C976" t="s">
        <v>27</v>
      </c>
      <c r="D976" t="s">
        <v>28</v>
      </c>
      <c r="E976" t="s">
        <v>4351</v>
      </c>
      <c r="F976">
        <v>1124241</v>
      </c>
      <c r="G976">
        <v>997370</v>
      </c>
    </row>
    <row r="977" spans="1:7" x14ac:dyDescent="0.25">
      <c r="A977" t="s">
        <v>2647</v>
      </c>
      <c r="B977" t="s">
        <v>2643</v>
      </c>
      <c r="C977" t="s">
        <v>47</v>
      </c>
      <c r="D977" t="s">
        <v>48</v>
      </c>
      <c r="E977" t="s">
        <v>4352</v>
      </c>
      <c r="F977">
        <v>1535954</v>
      </c>
      <c r="G977">
        <v>1437870</v>
      </c>
    </row>
    <row r="978" spans="1:7" x14ac:dyDescent="0.25">
      <c r="A978" t="s">
        <v>2649</v>
      </c>
      <c r="B978" t="s">
        <v>2643</v>
      </c>
      <c r="C978" t="s">
        <v>47</v>
      </c>
      <c r="D978" t="s">
        <v>48</v>
      </c>
      <c r="E978" t="s">
        <v>4353</v>
      </c>
      <c r="F978">
        <v>2683168</v>
      </c>
      <c r="G978">
        <v>2514251</v>
      </c>
    </row>
    <row r="979" spans="1:7" x14ac:dyDescent="0.25">
      <c r="A979" t="s">
        <v>2650</v>
      </c>
      <c r="B979" t="s">
        <v>2643</v>
      </c>
      <c r="C979" t="s">
        <v>27</v>
      </c>
      <c r="D979" t="s">
        <v>28</v>
      </c>
      <c r="E979" t="s">
        <v>4354</v>
      </c>
      <c r="F979">
        <v>874684</v>
      </c>
      <c r="G979">
        <v>826330</v>
      </c>
    </row>
    <row r="980" spans="1:7" x14ac:dyDescent="0.25">
      <c r="A980" t="s">
        <v>2652</v>
      </c>
      <c r="B980" t="s">
        <v>2643</v>
      </c>
      <c r="C980" t="s">
        <v>27</v>
      </c>
      <c r="D980" t="s">
        <v>28</v>
      </c>
      <c r="E980" t="s">
        <v>4355</v>
      </c>
      <c r="F980">
        <v>1963042</v>
      </c>
      <c r="G980">
        <v>1818607</v>
      </c>
    </row>
    <row r="981" spans="1:7" x14ac:dyDescent="0.25">
      <c r="A981" t="s">
        <v>2653</v>
      </c>
      <c r="B981" t="s">
        <v>2643</v>
      </c>
      <c r="C981" t="s">
        <v>47</v>
      </c>
      <c r="D981" t="s">
        <v>48</v>
      </c>
      <c r="E981" t="s">
        <v>4356</v>
      </c>
      <c r="F981">
        <v>773744</v>
      </c>
      <c r="G981">
        <v>749935</v>
      </c>
    </row>
    <row r="982" spans="1:7" x14ac:dyDescent="0.25">
      <c r="A982" t="s">
        <v>2654</v>
      </c>
      <c r="B982" t="s">
        <v>2643</v>
      </c>
      <c r="C982" t="s">
        <v>47</v>
      </c>
      <c r="D982" t="s">
        <v>48</v>
      </c>
      <c r="E982" t="s">
        <v>4357</v>
      </c>
      <c r="F982">
        <v>2341634</v>
      </c>
      <c r="G982">
        <v>2179440</v>
      </c>
    </row>
    <row r="983" spans="1:7" x14ac:dyDescent="0.25">
      <c r="A983" t="s">
        <v>2655</v>
      </c>
      <c r="B983" t="s">
        <v>2643</v>
      </c>
      <c r="C983" t="s">
        <v>47</v>
      </c>
      <c r="D983" t="s">
        <v>48</v>
      </c>
      <c r="E983" t="s">
        <v>4358</v>
      </c>
      <c r="F983">
        <v>767693</v>
      </c>
      <c r="G983">
        <v>662298</v>
      </c>
    </row>
    <row r="984" spans="1:7" x14ac:dyDescent="0.25">
      <c r="A984" t="s">
        <v>2656</v>
      </c>
      <c r="B984" t="s">
        <v>2643</v>
      </c>
      <c r="C984" t="s">
        <v>47</v>
      </c>
      <c r="D984" t="s">
        <v>48</v>
      </c>
      <c r="E984" t="s">
        <v>4359</v>
      </c>
      <c r="F984">
        <v>686238</v>
      </c>
      <c r="G984">
        <v>614488</v>
      </c>
    </row>
    <row r="985" spans="1:7" x14ac:dyDescent="0.25">
      <c r="A985" t="s">
        <v>2657</v>
      </c>
      <c r="B985" t="s">
        <v>2643</v>
      </c>
      <c r="C985" t="s">
        <v>27</v>
      </c>
      <c r="D985" t="s">
        <v>28</v>
      </c>
      <c r="E985" t="s">
        <v>4360</v>
      </c>
      <c r="F985">
        <v>622298</v>
      </c>
      <c r="G985">
        <v>580150</v>
      </c>
    </row>
    <row r="986" spans="1:7" x14ac:dyDescent="0.25">
      <c r="A986" t="s">
        <v>2658</v>
      </c>
      <c r="B986" t="s">
        <v>2643</v>
      </c>
      <c r="C986" t="s">
        <v>27</v>
      </c>
      <c r="D986" t="s">
        <v>28</v>
      </c>
      <c r="E986" t="s">
        <v>4361</v>
      </c>
      <c r="F986">
        <v>796200</v>
      </c>
      <c r="G986">
        <v>714546</v>
      </c>
    </row>
    <row r="987" spans="1:7" x14ac:dyDescent="0.25">
      <c r="A987" t="s">
        <v>2660</v>
      </c>
      <c r="B987" t="s">
        <v>2643</v>
      </c>
      <c r="C987" t="s">
        <v>27</v>
      </c>
      <c r="D987" t="s">
        <v>28</v>
      </c>
      <c r="E987" t="s">
        <v>4362</v>
      </c>
      <c r="F987">
        <v>1106419</v>
      </c>
      <c r="G987">
        <v>1022716</v>
      </c>
    </row>
    <row r="988" spans="1:7" x14ac:dyDescent="0.25">
      <c r="A988" t="s">
        <v>2661</v>
      </c>
      <c r="B988" t="s">
        <v>2643</v>
      </c>
      <c r="C988" t="s">
        <v>47</v>
      </c>
      <c r="D988" t="s">
        <v>48</v>
      </c>
      <c r="E988" t="s">
        <v>4363</v>
      </c>
      <c r="F988">
        <v>1029153</v>
      </c>
      <c r="G988">
        <v>894732</v>
      </c>
    </row>
    <row r="989" spans="1:7" x14ac:dyDescent="0.25">
      <c r="A989" t="s">
        <v>2662</v>
      </c>
      <c r="B989" t="s">
        <v>2643</v>
      </c>
      <c r="C989" t="s">
        <v>27</v>
      </c>
      <c r="D989" t="s">
        <v>28</v>
      </c>
      <c r="E989" t="s">
        <v>4364</v>
      </c>
      <c r="F989">
        <v>883565</v>
      </c>
      <c r="G989">
        <v>837925</v>
      </c>
    </row>
    <row r="990" spans="1:7" x14ac:dyDescent="0.25">
      <c r="A990" t="s">
        <v>2663</v>
      </c>
      <c r="B990" t="s">
        <v>2643</v>
      </c>
      <c r="C990" t="s">
        <v>47</v>
      </c>
      <c r="D990" t="s">
        <v>48</v>
      </c>
      <c r="E990" t="s">
        <v>4365</v>
      </c>
      <c r="F990">
        <v>1031489</v>
      </c>
      <c r="G990">
        <v>981733</v>
      </c>
    </row>
    <row r="991" spans="1:7" x14ac:dyDescent="0.25">
      <c r="A991" t="s">
        <v>2666</v>
      </c>
      <c r="B991" t="s">
        <v>2643</v>
      </c>
      <c r="C991" t="s">
        <v>47</v>
      </c>
      <c r="D991" t="s">
        <v>48</v>
      </c>
      <c r="E991" t="s">
        <v>4366</v>
      </c>
      <c r="F991">
        <v>861956</v>
      </c>
      <c r="G991">
        <v>799577</v>
      </c>
    </row>
    <row r="992" spans="1:7" x14ac:dyDescent="0.25">
      <c r="A992" t="s">
        <v>2667</v>
      </c>
      <c r="B992" t="s">
        <v>2643</v>
      </c>
      <c r="C992" t="s">
        <v>27</v>
      </c>
      <c r="D992" t="s">
        <v>28</v>
      </c>
      <c r="E992" t="s">
        <v>4367</v>
      </c>
      <c r="F992">
        <v>1631700</v>
      </c>
      <c r="G992">
        <v>1503468</v>
      </c>
    </row>
    <row r="993" spans="1:7" x14ac:dyDescent="0.25">
      <c r="A993" t="s">
        <v>2669</v>
      </c>
      <c r="B993" t="s">
        <v>2643</v>
      </c>
      <c r="C993" t="s">
        <v>27</v>
      </c>
      <c r="D993" t="s">
        <v>28</v>
      </c>
      <c r="E993" t="s">
        <v>4368</v>
      </c>
      <c r="F993">
        <v>2983012</v>
      </c>
      <c r="G993">
        <v>2780562</v>
      </c>
    </row>
    <row r="994" spans="1:7" x14ac:dyDescent="0.25">
      <c r="A994" t="s">
        <v>2670</v>
      </c>
      <c r="B994" t="s">
        <v>2643</v>
      </c>
      <c r="C994" t="s">
        <v>47</v>
      </c>
      <c r="D994" t="s">
        <v>48</v>
      </c>
      <c r="E994" t="s">
        <v>4369</v>
      </c>
      <c r="F994">
        <v>907451</v>
      </c>
      <c r="G994">
        <v>851381</v>
      </c>
    </row>
    <row r="995" spans="1:7" x14ac:dyDescent="0.25">
      <c r="A995" t="s">
        <v>2671</v>
      </c>
      <c r="B995" t="s">
        <v>2643</v>
      </c>
      <c r="C995" t="s">
        <v>27</v>
      </c>
      <c r="D995" t="s">
        <v>28</v>
      </c>
      <c r="E995" t="s">
        <v>4370</v>
      </c>
      <c r="F995">
        <v>639957</v>
      </c>
      <c r="G995">
        <v>572287</v>
      </c>
    </row>
    <row r="996" spans="1:7" x14ac:dyDescent="0.25">
      <c r="A996" t="s">
        <v>2672</v>
      </c>
      <c r="B996" t="s">
        <v>2643</v>
      </c>
      <c r="C996" t="s">
        <v>27</v>
      </c>
      <c r="D996" t="s">
        <v>28</v>
      </c>
      <c r="E996" t="s">
        <v>4371</v>
      </c>
      <c r="F996">
        <v>6404731</v>
      </c>
      <c r="G996">
        <v>6367444</v>
      </c>
    </row>
    <row r="997" spans="1:7" x14ac:dyDescent="0.25">
      <c r="A997" t="s">
        <v>2673</v>
      </c>
      <c r="B997" t="s">
        <v>2643</v>
      </c>
      <c r="C997" t="s">
        <v>27</v>
      </c>
      <c r="D997" t="s">
        <v>28</v>
      </c>
      <c r="E997" t="s">
        <v>4372</v>
      </c>
      <c r="F997">
        <v>841796</v>
      </c>
      <c r="G997">
        <v>752821</v>
      </c>
    </row>
    <row r="998" spans="1:7" x14ac:dyDescent="0.25">
      <c r="A998" t="s">
        <v>2675</v>
      </c>
      <c r="B998" t="s">
        <v>2643</v>
      </c>
      <c r="C998" t="s">
        <v>47</v>
      </c>
      <c r="D998" t="s">
        <v>48</v>
      </c>
      <c r="E998" t="s">
        <v>4373</v>
      </c>
      <c r="F998">
        <v>1134244</v>
      </c>
      <c r="G998">
        <v>1044052</v>
      </c>
    </row>
    <row r="999" spans="1:7" x14ac:dyDescent="0.25">
      <c r="A999" t="s">
        <v>2676</v>
      </c>
      <c r="B999" t="s">
        <v>2643</v>
      </c>
      <c r="C999" t="s">
        <v>47</v>
      </c>
      <c r="D999" t="s">
        <v>48</v>
      </c>
      <c r="E999" t="s">
        <v>4374</v>
      </c>
      <c r="F999">
        <v>1357185</v>
      </c>
      <c r="G999">
        <v>1287863</v>
      </c>
    </row>
    <row r="1000" spans="1:7" x14ac:dyDescent="0.25">
      <c r="A1000" t="s">
        <v>2677</v>
      </c>
      <c r="B1000" t="s">
        <v>2643</v>
      </c>
      <c r="C1000" t="s">
        <v>47</v>
      </c>
      <c r="D1000" t="s">
        <v>48</v>
      </c>
      <c r="E1000" t="s">
        <v>4375</v>
      </c>
      <c r="F1000">
        <v>933852</v>
      </c>
      <c r="G1000">
        <v>915047</v>
      </c>
    </row>
    <row r="1001" spans="1:7" x14ac:dyDescent="0.25">
      <c r="A1001" t="s">
        <v>2679</v>
      </c>
      <c r="B1001" t="s">
        <v>2643</v>
      </c>
      <c r="C1001" t="s">
        <v>47</v>
      </c>
      <c r="D1001" t="s">
        <v>48</v>
      </c>
      <c r="E1001" t="s">
        <v>4376</v>
      </c>
      <c r="F1001">
        <v>1036905</v>
      </c>
      <c r="G1001">
        <v>978532</v>
      </c>
    </row>
    <row r="1002" spans="1:7" x14ac:dyDescent="0.25">
      <c r="A1002" t="s">
        <v>2681</v>
      </c>
      <c r="B1002" t="s">
        <v>2643</v>
      </c>
      <c r="C1002" t="s">
        <v>27</v>
      </c>
      <c r="D1002" t="s">
        <v>28</v>
      </c>
      <c r="E1002" t="s">
        <v>4377</v>
      </c>
      <c r="F1002">
        <v>862113</v>
      </c>
      <c r="G1002">
        <v>794836</v>
      </c>
    </row>
    <row r="1003" spans="1:7" x14ac:dyDescent="0.25">
      <c r="A1003" t="s">
        <v>2682</v>
      </c>
      <c r="B1003" t="s">
        <v>2683</v>
      </c>
      <c r="C1003" t="s">
        <v>19</v>
      </c>
      <c r="D1003" t="s">
        <v>20</v>
      </c>
      <c r="E1003" t="s">
        <v>4378</v>
      </c>
      <c r="F1003">
        <v>4922042</v>
      </c>
      <c r="G1003">
        <v>4928250</v>
      </c>
    </row>
    <row r="1004" spans="1:7" x14ac:dyDescent="0.25">
      <c r="A1004" t="s">
        <v>2685</v>
      </c>
      <c r="B1004" t="s">
        <v>2683</v>
      </c>
      <c r="C1004" t="s">
        <v>27</v>
      </c>
      <c r="D1004" t="s">
        <v>28</v>
      </c>
      <c r="E1004" t="s">
        <v>4379</v>
      </c>
      <c r="F1004">
        <v>1042493</v>
      </c>
      <c r="G1004">
        <v>1033856</v>
      </c>
    </row>
    <row r="1005" spans="1:7" x14ac:dyDescent="0.25">
      <c r="A1005" t="s">
        <v>2686</v>
      </c>
      <c r="B1005" t="s">
        <v>2683</v>
      </c>
      <c r="C1005" t="s">
        <v>47</v>
      </c>
      <c r="D1005" t="s">
        <v>48</v>
      </c>
      <c r="E1005" t="s">
        <v>4380</v>
      </c>
      <c r="F1005">
        <v>692602</v>
      </c>
      <c r="G1005">
        <v>673020</v>
      </c>
    </row>
    <row r="1006" spans="1:7" x14ac:dyDescent="0.25">
      <c r="A1006" t="s">
        <v>2688</v>
      </c>
      <c r="B1006" t="s">
        <v>2683</v>
      </c>
      <c r="C1006" t="s">
        <v>47</v>
      </c>
      <c r="D1006" t="s">
        <v>48</v>
      </c>
      <c r="E1006" t="s">
        <v>4381</v>
      </c>
      <c r="F1006">
        <v>1906299</v>
      </c>
      <c r="G1006">
        <v>1879575</v>
      </c>
    </row>
    <row r="1007" spans="1:7" x14ac:dyDescent="0.25">
      <c r="A1007" t="s">
        <v>2690</v>
      </c>
      <c r="B1007" t="s">
        <v>2683</v>
      </c>
      <c r="C1007" t="s">
        <v>27</v>
      </c>
      <c r="D1007" t="s">
        <v>28</v>
      </c>
      <c r="E1007" t="s">
        <v>4382</v>
      </c>
      <c r="F1007">
        <v>5168772</v>
      </c>
      <c r="G1007">
        <v>5027337</v>
      </c>
    </row>
    <row r="1008" spans="1:7" x14ac:dyDescent="0.25">
      <c r="A1008" t="s">
        <v>2691</v>
      </c>
      <c r="B1008" t="s">
        <v>2683</v>
      </c>
      <c r="C1008" t="s">
        <v>27</v>
      </c>
      <c r="D1008" t="s">
        <v>28</v>
      </c>
      <c r="E1008" t="s">
        <v>4383</v>
      </c>
      <c r="F1008">
        <v>893415</v>
      </c>
      <c r="G1008">
        <v>870949</v>
      </c>
    </row>
    <row r="1009" spans="1:7" x14ac:dyDescent="0.25">
      <c r="A1009" t="s">
        <v>2693</v>
      </c>
      <c r="B1009" t="s">
        <v>2683</v>
      </c>
      <c r="C1009" t="s">
        <v>47</v>
      </c>
      <c r="D1009" t="s">
        <v>48</v>
      </c>
      <c r="E1009" t="s">
        <v>4384</v>
      </c>
      <c r="F1009">
        <v>1175620</v>
      </c>
      <c r="G1009">
        <v>1148608</v>
      </c>
    </row>
    <row r="1010" spans="1:7" x14ac:dyDescent="0.25">
      <c r="A1010" t="s">
        <v>2696</v>
      </c>
      <c r="B1010" t="s">
        <v>2697</v>
      </c>
      <c r="C1010" t="s">
        <v>19</v>
      </c>
      <c r="D1010" t="s">
        <v>20</v>
      </c>
      <c r="E1010" t="s">
        <v>4385</v>
      </c>
      <c r="F1010">
        <v>19333299</v>
      </c>
      <c r="G1010">
        <v>19321787</v>
      </c>
    </row>
    <row r="1011" spans="1:7" x14ac:dyDescent="0.25">
      <c r="A1011" t="s">
        <v>2699</v>
      </c>
      <c r="B1011" t="s">
        <v>2697</v>
      </c>
      <c r="C1011" t="s">
        <v>47</v>
      </c>
      <c r="D1011" t="s">
        <v>48</v>
      </c>
      <c r="E1011" t="s">
        <v>4386</v>
      </c>
      <c r="F1011">
        <v>178805</v>
      </c>
      <c r="G1011">
        <v>186489</v>
      </c>
    </row>
    <row r="1012" spans="1:7" x14ac:dyDescent="0.25">
      <c r="A1012" t="s">
        <v>1437</v>
      </c>
      <c r="B1012" t="s">
        <v>2697</v>
      </c>
      <c r="C1012" t="s">
        <v>27</v>
      </c>
      <c r="D1012" t="s">
        <v>28</v>
      </c>
      <c r="E1012" t="s">
        <v>4387</v>
      </c>
      <c r="F1012">
        <v>580837</v>
      </c>
      <c r="G1012">
        <v>568359</v>
      </c>
    </row>
    <row r="1013" spans="1:7" x14ac:dyDescent="0.25">
      <c r="A1013" t="s">
        <v>2702</v>
      </c>
      <c r="B1013" t="s">
        <v>2697</v>
      </c>
      <c r="C1013" t="s">
        <v>27</v>
      </c>
      <c r="D1013" t="s">
        <v>28</v>
      </c>
      <c r="E1013" t="s">
        <v>4388</v>
      </c>
      <c r="F1013">
        <v>891460</v>
      </c>
      <c r="G1013">
        <v>921662</v>
      </c>
    </row>
    <row r="1014" spans="1:7" x14ac:dyDescent="0.25">
      <c r="A1014" t="s">
        <v>1939</v>
      </c>
      <c r="B1014" t="s">
        <v>2697</v>
      </c>
      <c r="C1014" t="s">
        <v>27</v>
      </c>
      <c r="D1014" t="s">
        <v>28</v>
      </c>
      <c r="E1014" t="s">
        <v>4389</v>
      </c>
      <c r="F1014">
        <v>956664</v>
      </c>
      <c r="G1014">
        <v>950527</v>
      </c>
    </row>
    <row r="1015" spans="1:7" x14ac:dyDescent="0.25">
      <c r="A1015" t="s">
        <v>64</v>
      </c>
      <c r="B1015" t="s">
        <v>2697</v>
      </c>
      <c r="C1015" t="s">
        <v>27</v>
      </c>
      <c r="D1015" t="s">
        <v>28</v>
      </c>
      <c r="E1015" t="s">
        <v>4390</v>
      </c>
      <c r="F1015">
        <v>266626</v>
      </c>
      <c r="G1015">
        <v>282266</v>
      </c>
    </row>
    <row r="1016" spans="1:7" x14ac:dyDescent="0.25">
      <c r="A1016" t="s">
        <v>2035</v>
      </c>
      <c r="B1016" t="s">
        <v>2697</v>
      </c>
      <c r="C1016" t="s">
        <v>27</v>
      </c>
      <c r="D1016" t="s">
        <v>28</v>
      </c>
      <c r="E1016" t="s">
        <v>4391</v>
      </c>
      <c r="F1016">
        <v>813463</v>
      </c>
      <c r="G1016">
        <v>784861</v>
      </c>
    </row>
    <row r="1017" spans="1:7" x14ac:dyDescent="0.25">
      <c r="A1017" t="s">
        <v>2711</v>
      </c>
      <c r="B1017" t="s">
        <v>2697</v>
      </c>
      <c r="C1017" t="s">
        <v>27</v>
      </c>
      <c r="D1017" t="s">
        <v>28</v>
      </c>
      <c r="E1017" t="s">
        <v>4392</v>
      </c>
      <c r="F1017">
        <v>485682</v>
      </c>
      <c r="G1017">
        <v>456641</v>
      </c>
    </row>
    <row r="1018" spans="1:7" x14ac:dyDescent="0.25">
      <c r="A1018" t="s">
        <v>2714</v>
      </c>
      <c r="B1018" t="s">
        <v>2697</v>
      </c>
      <c r="C1018" t="s">
        <v>27</v>
      </c>
      <c r="D1018" t="s">
        <v>28</v>
      </c>
      <c r="E1018" t="s">
        <v>4393</v>
      </c>
      <c r="F1018">
        <v>620490</v>
      </c>
      <c r="G1018">
        <v>620582</v>
      </c>
    </row>
    <row r="1019" spans="1:7" x14ac:dyDescent="0.25">
      <c r="A1019" t="s">
        <v>2718</v>
      </c>
      <c r="B1019" t="s">
        <v>2697</v>
      </c>
      <c r="C1019" t="s">
        <v>27</v>
      </c>
      <c r="D1019" t="s">
        <v>28</v>
      </c>
      <c r="E1019" t="s">
        <v>4394</v>
      </c>
      <c r="F1019">
        <v>223075</v>
      </c>
      <c r="G1019">
        <v>241232</v>
      </c>
    </row>
    <row r="1020" spans="1:7" x14ac:dyDescent="0.25">
      <c r="A1020" t="s">
        <v>2721</v>
      </c>
      <c r="B1020" t="s">
        <v>2697</v>
      </c>
      <c r="C1020" t="s">
        <v>27</v>
      </c>
      <c r="D1020" t="s">
        <v>28</v>
      </c>
      <c r="E1020" t="s">
        <v>4395</v>
      </c>
      <c r="F1020">
        <v>354152</v>
      </c>
      <c r="G1020">
        <v>298657</v>
      </c>
    </row>
    <row r="1021" spans="1:7" x14ac:dyDescent="0.25">
      <c r="A1021" t="s">
        <v>2725</v>
      </c>
      <c r="B1021" t="s">
        <v>2697</v>
      </c>
      <c r="C1021" t="s">
        <v>99</v>
      </c>
      <c r="D1021" t="s">
        <v>100</v>
      </c>
      <c r="E1021" t="s">
        <v>4396</v>
      </c>
      <c r="F1021">
        <v>1658075</v>
      </c>
      <c r="G1021">
        <v>1577745</v>
      </c>
    </row>
    <row r="1022" spans="1:7" x14ac:dyDescent="0.25">
      <c r="A1022" t="s">
        <v>2726</v>
      </c>
      <c r="B1022" t="s">
        <v>2697</v>
      </c>
      <c r="C1022" t="s">
        <v>99</v>
      </c>
      <c r="D1022" t="s">
        <v>100</v>
      </c>
      <c r="E1022" t="s">
        <v>4397</v>
      </c>
      <c r="F1022">
        <v>2466703</v>
      </c>
      <c r="G1022">
        <v>2418744</v>
      </c>
    </row>
    <row r="1023" spans="1:7" x14ac:dyDescent="0.25">
      <c r="A1023" t="s">
        <v>2727</v>
      </c>
      <c r="B1023" t="s">
        <v>2697</v>
      </c>
      <c r="C1023" t="s">
        <v>99</v>
      </c>
      <c r="D1023" t="s">
        <v>100</v>
      </c>
      <c r="E1023" t="s">
        <v>4398</v>
      </c>
      <c r="F1023">
        <v>2277074</v>
      </c>
      <c r="G1023">
        <v>2236440</v>
      </c>
    </row>
    <row r="1024" spans="1:7" x14ac:dyDescent="0.25">
      <c r="A1024" t="s">
        <v>2729</v>
      </c>
      <c r="B1024" t="s">
        <v>2697</v>
      </c>
      <c r="C1024" t="s">
        <v>99</v>
      </c>
      <c r="D1024" t="s">
        <v>100</v>
      </c>
      <c r="E1024" t="s">
        <v>4399</v>
      </c>
      <c r="F1024">
        <v>1453995</v>
      </c>
      <c r="G1024">
        <v>1429506</v>
      </c>
    </row>
    <row r="1025" spans="1:7" x14ac:dyDescent="0.25">
      <c r="A1025" t="s">
        <v>2730</v>
      </c>
      <c r="B1025" t="s">
        <v>2697</v>
      </c>
      <c r="C1025" t="s">
        <v>99</v>
      </c>
      <c r="D1025" t="s">
        <v>100</v>
      </c>
      <c r="E1025" t="s">
        <v>4400</v>
      </c>
      <c r="F1025">
        <v>1270319</v>
      </c>
      <c r="G1025">
        <v>1295182</v>
      </c>
    </row>
    <row r="1026" spans="1:7" x14ac:dyDescent="0.25">
      <c r="A1026" t="s">
        <v>2731</v>
      </c>
      <c r="B1026" t="s">
        <v>2697</v>
      </c>
      <c r="C1026" t="s">
        <v>99</v>
      </c>
      <c r="D1026" t="s">
        <v>100</v>
      </c>
      <c r="E1026" t="s">
        <v>4401</v>
      </c>
      <c r="F1026">
        <v>1310823</v>
      </c>
      <c r="G1026">
        <v>1349852</v>
      </c>
    </row>
    <row r="1027" spans="1:7" x14ac:dyDescent="0.25">
      <c r="A1027" t="s">
        <v>2732</v>
      </c>
      <c r="B1027" t="s">
        <v>2733</v>
      </c>
      <c r="C1027" t="s">
        <v>19</v>
      </c>
      <c r="D1027" t="s">
        <v>20</v>
      </c>
      <c r="E1027" t="s">
        <v>4402</v>
      </c>
      <c r="F1027">
        <v>5413726</v>
      </c>
      <c r="G1027">
        <v>5261215</v>
      </c>
    </row>
    <row r="1028" spans="1:7" x14ac:dyDescent="0.25">
      <c r="A1028" t="s">
        <v>2735</v>
      </c>
      <c r="B1028" t="s">
        <v>2733</v>
      </c>
      <c r="C1028" t="s">
        <v>27</v>
      </c>
      <c r="D1028" t="s">
        <v>28</v>
      </c>
      <c r="E1028" t="s">
        <v>4403</v>
      </c>
      <c r="F1028">
        <v>466188</v>
      </c>
      <c r="G1028">
        <v>442807</v>
      </c>
    </row>
    <row r="1029" spans="1:7" x14ac:dyDescent="0.25">
      <c r="A1029" t="s">
        <v>2739</v>
      </c>
      <c r="B1029" t="s">
        <v>2733</v>
      </c>
      <c r="C1029" t="s">
        <v>27</v>
      </c>
      <c r="D1029" t="s">
        <v>28</v>
      </c>
      <c r="E1029" t="s">
        <v>4404</v>
      </c>
      <c r="F1029">
        <v>822322</v>
      </c>
      <c r="G1029">
        <v>830764</v>
      </c>
    </row>
    <row r="1030" spans="1:7" x14ac:dyDescent="0.25">
      <c r="A1030" t="s">
        <v>2742</v>
      </c>
      <c r="B1030" t="s">
        <v>2743</v>
      </c>
      <c r="C1030" t="s">
        <v>19</v>
      </c>
      <c r="D1030" t="s">
        <v>20</v>
      </c>
      <c r="E1030" t="s">
        <v>4405</v>
      </c>
      <c r="F1030">
        <v>25612067</v>
      </c>
      <c r="G1030">
        <v>25195061</v>
      </c>
    </row>
    <row r="1031" spans="1:7" x14ac:dyDescent="0.25">
      <c r="A1031" t="s">
        <v>842</v>
      </c>
      <c r="B1031" t="s">
        <v>2743</v>
      </c>
      <c r="C1031" t="s">
        <v>27</v>
      </c>
      <c r="D1031" t="s">
        <v>28</v>
      </c>
      <c r="E1031" t="s">
        <v>4406</v>
      </c>
      <c r="F1031">
        <v>168219</v>
      </c>
      <c r="G1031">
        <v>166533</v>
      </c>
    </row>
    <row r="1032" spans="1:7" x14ac:dyDescent="0.25">
      <c r="A1032" t="s">
        <v>2747</v>
      </c>
      <c r="B1032" t="s">
        <v>2743</v>
      </c>
      <c r="C1032" t="s">
        <v>27</v>
      </c>
      <c r="D1032" t="s">
        <v>28</v>
      </c>
      <c r="E1032" t="s">
        <v>4407</v>
      </c>
      <c r="F1032">
        <v>1700550</v>
      </c>
      <c r="G1032">
        <v>1693379</v>
      </c>
    </row>
    <row r="1033" spans="1:7" x14ac:dyDescent="0.25">
      <c r="A1033" t="s">
        <v>2748</v>
      </c>
      <c r="B1033" t="s">
        <v>2743</v>
      </c>
      <c r="C1033" t="s">
        <v>27</v>
      </c>
      <c r="D1033" t="s">
        <v>28</v>
      </c>
      <c r="E1033" t="s">
        <v>4408</v>
      </c>
      <c r="F1033">
        <v>893374</v>
      </c>
      <c r="G1033">
        <v>909084</v>
      </c>
    </row>
    <row r="1034" spans="1:7" x14ac:dyDescent="0.25">
      <c r="A1034" t="s">
        <v>2394</v>
      </c>
      <c r="B1034" t="s">
        <v>2743</v>
      </c>
      <c r="C1034" t="s">
        <v>27</v>
      </c>
      <c r="D1034" t="s">
        <v>28</v>
      </c>
      <c r="E1034" t="s">
        <v>4409</v>
      </c>
      <c r="F1034">
        <v>353451</v>
      </c>
      <c r="G1034">
        <v>352093</v>
      </c>
    </row>
    <row r="1035" spans="1:7" x14ac:dyDescent="0.25">
      <c r="A1035" t="s">
        <v>2753</v>
      </c>
      <c r="B1035" t="s">
        <v>2743</v>
      </c>
      <c r="C1035" t="s">
        <v>27</v>
      </c>
      <c r="D1035" t="s">
        <v>28</v>
      </c>
      <c r="E1035" t="s">
        <v>4410</v>
      </c>
      <c r="F1035">
        <v>246747</v>
      </c>
      <c r="G1035">
        <v>264447</v>
      </c>
    </row>
    <row r="1036" spans="1:7" x14ac:dyDescent="0.25">
      <c r="A1036" t="s">
        <v>3319</v>
      </c>
      <c r="B1036" t="s">
        <v>2743</v>
      </c>
      <c r="C1036" t="s">
        <v>47</v>
      </c>
      <c r="D1036" t="s">
        <v>48</v>
      </c>
      <c r="E1036" t="s">
        <v>4411</v>
      </c>
      <c r="F1036">
        <v>241569</v>
      </c>
      <c r="G1036">
        <v>248736</v>
      </c>
    </row>
    <row r="1037" spans="1:7" x14ac:dyDescent="0.25">
      <c r="A1037" t="s">
        <v>1800</v>
      </c>
      <c r="B1037" t="s">
        <v>2743</v>
      </c>
      <c r="C1037" t="s">
        <v>27</v>
      </c>
      <c r="D1037" t="s">
        <v>28</v>
      </c>
      <c r="E1037" t="s">
        <v>4412</v>
      </c>
      <c r="F1037">
        <v>545640</v>
      </c>
      <c r="G1037">
        <v>528068</v>
      </c>
    </row>
    <row r="1038" spans="1:7" x14ac:dyDescent="0.25">
      <c r="A1038" t="s">
        <v>2761</v>
      </c>
      <c r="B1038" t="s">
        <v>2743</v>
      </c>
      <c r="C1038" t="s">
        <v>27</v>
      </c>
      <c r="D1038" t="s">
        <v>28</v>
      </c>
      <c r="E1038" t="s">
        <v>4413</v>
      </c>
      <c r="F1038">
        <v>498030</v>
      </c>
      <c r="G1038">
        <v>483197</v>
      </c>
    </row>
    <row r="1039" spans="1:7" x14ac:dyDescent="0.25">
      <c r="A1039" t="s">
        <v>2763</v>
      </c>
      <c r="B1039" t="s">
        <v>2743</v>
      </c>
      <c r="C1039" t="s">
        <v>27</v>
      </c>
      <c r="D1039" t="s">
        <v>28</v>
      </c>
      <c r="E1039" t="s">
        <v>4414</v>
      </c>
      <c r="F1039">
        <v>337029</v>
      </c>
      <c r="G1039">
        <v>329905</v>
      </c>
    </row>
    <row r="1040" spans="1:7" x14ac:dyDescent="0.25">
      <c r="A1040" t="s">
        <v>2765</v>
      </c>
      <c r="B1040" t="s">
        <v>2743</v>
      </c>
      <c r="C1040" t="s">
        <v>27</v>
      </c>
      <c r="D1040" t="s">
        <v>28</v>
      </c>
      <c r="E1040" t="s">
        <v>4415</v>
      </c>
      <c r="F1040">
        <v>1470637</v>
      </c>
      <c r="G1040">
        <v>1409696</v>
      </c>
    </row>
    <row r="1041" spans="1:7" x14ac:dyDescent="0.25">
      <c r="A1041" t="s">
        <v>2767</v>
      </c>
      <c r="B1041" t="s">
        <v>2743</v>
      </c>
      <c r="C1041" t="s">
        <v>27</v>
      </c>
      <c r="D1041" t="s">
        <v>28</v>
      </c>
      <c r="E1041" t="s">
        <v>4416</v>
      </c>
      <c r="F1041">
        <v>6749099</v>
      </c>
      <c r="G1041">
        <v>6458924</v>
      </c>
    </row>
    <row r="1042" spans="1:7" x14ac:dyDescent="0.25">
      <c r="A1042" t="s">
        <v>2769</v>
      </c>
      <c r="B1042" t="s">
        <v>2743</v>
      </c>
      <c r="C1042" t="s">
        <v>27</v>
      </c>
      <c r="D1042" t="s">
        <v>28</v>
      </c>
      <c r="E1042" t="s">
        <v>4417</v>
      </c>
      <c r="F1042">
        <v>266742</v>
      </c>
      <c r="G1042">
        <v>249552</v>
      </c>
    </row>
    <row r="1043" spans="1:7" x14ac:dyDescent="0.25">
      <c r="A1043" t="s">
        <v>2772</v>
      </c>
      <c r="B1043" t="s">
        <v>2743</v>
      </c>
      <c r="C1043" t="s">
        <v>27</v>
      </c>
      <c r="D1043" t="s">
        <v>28</v>
      </c>
      <c r="E1043" t="s">
        <v>4418</v>
      </c>
      <c r="F1043">
        <v>772837</v>
      </c>
      <c r="G1043">
        <v>754952</v>
      </c>
    </row>
    <row r="1044" spans="1:7" x14ac:dyDescent="0.25">
      <c r="A1044" t="s">
        <v>2775</v>
      </c>
      <c r="B1044" t="s">
        <v>2743</v>
      </c>
      <c r="C1044" t="s">
        <v>27</v>
      </c>
      <c r="D1044" t="s">
        <v>28</v>
      </c>
      <c r="E1044" t="s">
        <v>4419</v>
      </c>
      <c r="F1044">
        <v>4694678</v>
      </c>
      <c r="G1044">
        <v>4603117</v>
      </c>
    </row>
    <row r="1045" spans="1:7" x14ac:dyDescent="0.25">
      <c r="A1045" t="s">
        <v>2777</v>
      </c>
      <c r="B1045" t="s">
        <v>2743</v>
      </c>
      <c r="C1045" t="s">
        <v>47</v>
      </c>
      <c r="D1045" t="s">
        <v>48</v>
      </c>
      <c r="E1045" t="s">
        <v>4420</v>
      </c>
      <c r="F1045">
        <v>239341</v>
      </c>
      <c r="G1045">
        <v>227288</v>
      </c>
    </row>
    <row r="1046" spans="1:7" x14ac:dyDescent="0.25">
      <c r="A1046" t="s">
        <v>2780</v>
      </c>
      <c r="B1046" t="s">
        <v>2743</v>
      </c>
      <c r="C1046" t="s">
        <v>99</v>
      </c>
      <c r="D1046" t="s">
        <v>100</v>
      </c>
      <c r="E1046" t="s">
        <v>4421</v>
      </c>
      <c r="F1046">
        <v>962832</v>
      </c>
      <c r="G1046">
        <v>921364</v>
      </c>
    </row>
    <row r="1047" spans="1:7" x14ac:dyDescent="0.25">
      <c r="A1047" t="s">
        <v>2782</v>
      </c>
      <c r="B1047" t="s">
        <v>2743</v>
      </c>
      <c r="C1047" t="s">
        <v>99</v>
      </c>
      <c r="D1047" t="s">
        <v>100</v>
      </c>
      <c r="E1047" t="s">
        <v>4422</v>
      </c>
      <c r="F1047">
        <v>1056831</v>
      </c>
      <c r="G1047">
        <v>1064752</v>
      </c>
    </row>
    <row r="1048" spans="1:7" x14ac:dyDescent="0.25">
      <c r="A1048" t="s">
        <v>2784</v>
      </c>
      <c r="B1048" t="s">
        <v>2785</v>
      </c>
      <c r="C1048" t="s">
        <v>19</v>
      </c>
      <c r="D1048" t="s">
        <v>20</v>
      </c>
      <c r="E1048" t="s">
        <v>4423</v>
      </c>
      <c r="F1048">
        <v>62566661</v>
      </c>
      <c r="G1048">
        <v>61574996</v>
      </c>
    </row>
    <row r="1049" spans="1:7" x14ac:dyDescent="0.25">
      <c r="A1049" t="s">
        <v>2787</v>
      </c>
      <c r="B1049" t="s">
        <v>2785</v>
      </c>
      <c r="C1049" t="s">
        <v>27</v>
      </c>
      <c r="D1049" t="s">
        <v>28</v>
      </c>
      <c r="E1049" t="s">
        <v>4424</v>
      </c>
      <c r="F1049">
        <v>876072</v>
      </c>
      <c r="G1049">
        <v>821023</v>
      </c>
    </row>
    <row r="1050" spans="1:7" x14ac:dyDescent="0.25">
      <c r="A1050" t="s">
        <v>2789</v>
      </c>
      <c r="B1050" t="s">
        <v>2785</v>
      </c>
      <c r="C1050" t="s">
        <v>47</v>
      </c>
      <c r="D1050" t="s">
        <v>48</v>
      </c>
      <c r="E1050" t="s">
        <v>4425</v>
      </c>
      <c r="F1050">
        <v>283670</v>
      </c>
      <c r="G1050">
        <v>270837</v>
      </c>
    </row>
    <row r="1051" spans="1:7" x14ac:dyDescent="0.25">
      <c r="A1051" t="s">
        <v>2792</v>
      </c>
      <c r="B1051" t="s">
        <v>2785</v>
      </c>
      <c r="C1051" t="s">
        <v>27</v>
      </c>
      <c r="D1051" t="s">
        <v>28</v>
      </c>
      <c r="E1051" t="s">
        <v>4426</v>
      </c>
      <c r="F1051">
        <v>1537811</v>
      </c>
      <c r="G1051">
        <v>1500513</v>
      </c>
    </row>
    <row r="1052" spans="1:7" x14ac:dyDescent="0.25">
      <c r="A1052" t="s">
        <v>1609</v>
      </c>
      <c r="B1052" t="s">
        <v>2785</v>
      </c>
      <c r="C1052" t="s">
        <v>27</v>
      </c>
      <c r="D1052" t="s">
        <v>28</v>
      </c>
      <c r="E1052" t="s">
        <v>4427</v>
      </c>
      <c r="F1052">
        <v>2959380</v>
      </c>
      <c r="G1052">
        <v>2964861</v>
      </c>
    </row>
    <row r="1053" spans="1:7" x14ac:dyDescent="0.25">
      <c r="A1053" t="s">
        <v>2796</v>
      </c>
      <c r="B1053" t="s">
        <v>2785</v>
      </c>
      <c r="C1053" t="s">
        <v>27</v>
      </c>
      <c r="D1053" t="s">
        <v>28</v>
      </c>
      <c r="E1053" t="s">
        <v>4428</v>
      </c>
      <c r="F1053">
        <v>7185072</v>
      </c>
      <c r="G1053">
        <v>6978569</v>
      </c>
    </row>
    <row r="1054" spans="1:7" x14ac:dyDescent="0.25">
      <c r="A1054" t="s">
        <v>2799</v>
      </c>
      <c r="B1054" t="s">
        <v>2785</v>
      </c>
      <c r="C1054" t="s">
        <v>27</v>
      </c>
      <c r="D1054" t="s">
        <v>28</v>
      </c>
      <c r="E1054" t="s">
        <v>4429</v>
      </c>
      <c r="F1054">
        <v>660650</v>
      </c>
      <c r="G1054">
        <v>682341</v>
      </c>
    </row>
    <row r="1055" spans="1:7" x14ac:dyDescent="0.25">
      <c r="A1055" t="s">
        <v>2802</v>
      </c>
      <c r="B1055" t="s">
        <v>2785</v>
      </c>
      <c r="C1055" t="s">
        <v>27</v>
      </c>
      <c r="D1055" t="s">
        <v>28</v>
      </c>
      <c r="E1055" t="s">
        <v>4430</v>
      </c>
      <c r="F1055">
        <v>1375562</v>
      </c>
      <c r="G1055">
        <v>1307679</v>
      </c>
    </row>
    <row r="1056" spans="1:7" x14ac:dyDescent="0.25">
      <c r="A1056" t="s">
        <v>2804</v>
      </c>
      <c r="B1056" t="s">
        <v>2785</v>
      </c>
      <c r="C1056" t="s">
        <v>27</v>
      </c>
      <c r="D1056" t="s">
        <v>28</v>
      </c>
      <c r="E1056" t="s">
        <v>4431</v>
      </c>
      <c r="F1056">
        <v>2824627</v>
      </c>
      <c r="G1056">
        <v>2641990</v>
      </c>
    </row>
    <row r="1057" spans="1:7" x14ac:dyDescent="0.25">
      <c r="A1057" t="s">
        <v>2807</v>
      </c>
      <c r="B1057" t="s">
        <v>2785</v>
      </c>
      <c r="C1057" t="s">
        <v>27</v>
      </c>
      <c r="D1057" t="s">
        <v>28</v>
      </c>
      <c r="E1057" t="s">
        <v>4432</v>
      </c>
      <c r="F1057">
        <v>907014</v>
      </c>
      <c r="G1057">
        <v>864059</v>
      </c>
    </row>
    <row r="1058" spans="1:7" x14ac:dyDescent="0.25">
      <c r="A1058" t="s">
        <v>2810</v>
      </c>
      <c r="B1058" t="s">
        <v>2785</v>
      </c>
      <c r="C1058" t="s">
        <v>27</v>
      </c>
      <c r="D1058" t="s">
        <v>28</v>
      </c>
      <c r="E1058" t="s">
        <v>4433</v>
      </c>
      <c r="F1058">
        <v>747699</v>
      </c>
      <c r="G1058">
        <v>730577</v>
      </c>
    </row>
    <row r="1059" spans="1:7" x14ac:dyDescent="0.25">
      <c r="A1059" t="s">
        <v>2813</v>
      </c>
      <c r="B1059" t="s">
        <v>2785</v>
      </c>
      <c r="C1059" t="s">
        <v>27</v>
      </c>
      <c r="D1059" t="s">
        <v>28</v>
      </c>
      <c r="E1059" t="s">
        <v>4434</v>
      </c>
      <c r="F1059">
        <v>1028957</v>
      </c>
      <c r="G1059">
        <v>1001803</v>
      </c>
    </row>
    <row r="1060" spans="1:7" x14ac:dyDescent="0.25">
      <c r="A1060" t="s">
        <v>2815</v>
      </c>
      <c r="B1060" t="s">
        <v>2785</v>
      </c>
      <c r="C1060" t="s">
        <v>27</v>
      </c>
      <c r="D1060" t="s">
        <v>28</v>
      </c>
      <c r="E1060" t="s">
        <v>4435</v>
      </c>
      <c r="F1060">
        <v>579288</v>
      </c>
      <c r="G1060">
        <v>625665</v>
      </c>
    </row>
    <row r="1061" spans="1:7" x14ac:dyDescent="0.25">
      <c r="A1061" t="s">
        <v>2818</v>
      </c>
      <c r="B1061" t="s">
        <v>2785</v>
      </c>
      <c r="C1061" t="s">
        <v>27</v>
      </c>
      <c r="D1061" t="s">
        <v>28</v>
      </c>
      <c r="E1061" t="s">
        <v>4436</v>
      </c>
      <c r="F1061">
        <v>2727941</v>
      </c>
      <c r="G1061">
        <v>2557657</v>
      </c>
    </row>
    <row r="1062" spans="1:7" x14ac:dyDescent="0.25">
      <c r="A1062" t="s">
        <v>2820</v>
      </c>
      <c r="B1062" t="s">
        <v>2785</v>
      </c>
      <c r="C1062" t="s">
        <v>27</v>
      </c>
      <c r="D1062" t="s">
        <v>28</v>
      </c>
      <c r="E1062" t="s">
        <v>4437</v>
      </c>
      <c r="F1062">
        <v>13921262</v>
      </c>
      <c r="G1062">
        <v>13563173</v>
      </c>
    </row>
    <row r="1063" spans="1:7" x14ac:dyDescent="0.25">
      <c r="A1063" t="s">
        <v>2821</v>
      </c>
      <c r="B1063" t="s">
        <v>2785</v>
      </c>
      <c r="C1063" t="s">
        <v>27</v>
      </c>
      <c r="D1063" t="s">
        <v>28</v>
      </c>
      <c r="E1063" t="s">
        <v>4438</v>
      </c>
      <c r="F1063">
        <v>309246</v>
      </c>
      <c r="G1063">
        <v>302056</v>
      </c>
    </row>
    <row r="1064" spans="1:7" x14ac:dyDescent="0.25">
      <c r="A1064" t="s">
        <v>2825</v>
      </c>
      <c r="B1064" t="s">
        <v>2785</v>
      </c>
      <c r="C1064" t="s">
        <v>27</v>
      </c>
      <c r="D1064" t="s">
        <v>28</v>
      </c>
      <c r="E1064" t="s">
        <v>4439</v>
      </c>
      <c r="F1064">
        <v>874379</v>
      </c>
      <c r="G1064">
        <v>848211</v>
      </c>
    </row>
    <row r="1065" spans="1:7" x14ac:dyDescent="0.25">
      <c r="A1065" t="s">
        <v>2827</v>
      </c>
      <c r="B1065" t="s">
        <v>2785</v>
      </c>
      <c r="C1065" t="s">
        <v>27</v>
      </c>
      <c r="D1065" t="s">
        <v>28</v>
      </c>
      <c r="E1065" t="s">
        <v>4440</v>
      </c>
      <c r="F1065">
        <v>910339</v>
      </c>
      <c r="G1065">
        <v>906785</v>
      </c>
    </row>
    <row r="1066" spans="1:7" x14ac:dyDescent="0.25">
      <c r="A1066" t="s">
        <v>2829</v>
      </c>
      <c r="B1066" t="s">
        <v>2785</v>
      </c>
      <c r="C1066" t="s">
        <v>27</v>
      </c>
      <c r="D1066" t="s">
        <v>28</v>
      </c>
      <c r="E1066" t="s">
        <v>4441</v>
      </c>
      <c r="F1066">
        <v>6978352</v>
      </c>
      <c r="G1066">
        <v>6611501</v>
      </c>
    </row>
    <row r="1067" spans="1:7" x14ac:dyDescent="0.25">
      <c r="A1067" t="s">
        <v>2831</v>
      </c>
      <c r="B1067" t="s">
        <v>2785</v>
      </c>
      <c r="C1067" t="s">
        <v>47</v>
      </c>
      <c r="D1067" t="s">
        <v>48</v>
      </c>
      <c r="E1067" t="s">
        <v>4442</v>
      </c>
      <c r="F1067">
        <v>350343</v>
      </c>
      <c r="G1067">
        <v>332669</v>
      </c>
    </row>
    <row r="1068" spans="1:7" x14ac:dyDescent="0.25">
      <c r="A1068" t="s">
        <v>2834</v>
      </c>
      <c r="B1068" t="s">
        <v>2785</v>
      </c>
      <c r="C1068" t="s">
        <v>47</v>
      </c>
      <c r="D1068" t="s">
        <v>48</v>
      </c>
      <c r="E1068" t="s">
        <v>4443</v>
      </c>
      <c r="F1068">
        <v>193287</v>
      </c>
      <c r="G1068">
        <v>176045</v>
      </c>
    </row>
    <row r="1069" spans="1:7" x14ac:dyDescent="0.25">
      <c r="A1069" t="s">
        <v>2837</v>
      </c>
      <c r="B1069" t="s">
        <v>2785</v>
      </c>
      <c r="C1069" t="s">
        <v>27</v>
      </c>
      <c r="D1069" t="s">
        <v>28</v>
      </c>
      <c r="E1069" t="s">
        <v>4444</v>
      </c>
      <c r="F1069">
        <v>6079622</v>
      </c>
      <c r="G1069">
        <v>6189695</v>
      </c>
    </row>
    <row r="1070" spans="1:7" x14ac:dyDescent="0.25">
      <c r="A1070" t="s">
        <v>2838</v>
      </c>
      <c r="B1070" t="s">
        <v>2785</v>
      </c>
      <c r="C1070" t="s">
        <v>47</v>
      </c>
      <c r="D1070" t="s">
        <v>48</v>
      </c>
      <c r="E1070" t="s">
        <v>4445</v>
      </c>
      <c r="F1070">
        <v>390928</v>
      </c>
      <c r="G1070">
        <v>380141</v>
      </c>
    </row>
    <row r="1071" spans="1:7" x14ac:dyDescent="0.25">
      <c r="A1071" t="s">
        <v>2840</v>
      </c>
      <c r="B1071" t="s">
        <v>2785</v>
      </c>
      <c r="C1071" t="s">
        <v>27</v>
      </c>
      <c r="D1071" t="s">
        <v>28</v>
      </c>
      <c r="E1071" t="s">
        <v>4446</v>
      </c>
      <c r="F1071">
        <v>1210918</v>
      </c>
      <c r="G1071">
        <v>1195184</v>
      </c>
    </row>
    <row r="1072" spans="1:7" x14ac:dyDescent="0.25">
      <c r="A1072" t="s">
        <v>2843</v>
      </c>
      <c r="B1072" t="s">
        <v>2785</v>
      </c>
      <c r="C1072" t="s">
        <v>47</v>
      </c>
      <c r="D1072" t="s">
        <v>48</v>
      </c>
      <c r="E1072" t="s">
        <v>4447</v>
      </c>
      <c r="F1072">
        <v>1815557</v>
      </c>
      <c r="G1072">
        <v>1826739</v>
      </c>
    </row>
    <row r="1073" spans="1:7" x14ac:dyDescent="0.25">
      <c r="A1073" t="s">
        <v>2844</v>
      </c>
      <c r="B1073" t="s">
        <v>2785</v>
      </c>
      <c r="C1073" t="s">
        <v>47</v>
      </c>
      <c r="D1073" t="s">
        <v>48</v>
      </c>
      <c r="E1073" t="s">
        <v>4448</v>
      </c>
      <c r="F1073">
        <v>1353847</v>
      </c>
      <c r="G1073">
        <v>1349326</v>
      </c>
    </row>
    <row r="1074" spans="1:7" x14ac:dyDescent="0.25">
      <c r="A1074" t="s">
        <v>2846</v>
      </c>
      <c r="B1074" t="s">
        <v>2785</v>
      </c>
      <c r="C1074" t="s">
        <v>47</v>
      </c>
      <c r="D1074" t="s">
        <v>48</v>
      </c>
      <c r="E1074" t="s">
        <v>4449</v>
      </c>
      <c r="F1074">
        <v>248122</v>
      </c>
      <c r="G1074">
        <v>221826</v>
      </c>
    </row>
    <row r="1075" spans="1:7" x14ac:dyDescent="0.25">
      <c r="A1075" t="s">
        <v>2848</v>
      </c>
      <c r="B1075" t="s">
        <v>2785</v>
      </c>
      <c r="C1075" t="s">
        <v>27</v>
      </c>
      <c r="D1075" t="s">
        <v>28</v>
      </c>
      <c r="E1075" t="s">
        <v>4450</v>
      </c>
      <c r="F1075">
        <v>828799</v>
      </c>
      <c r="G1075">
        <v>801379</v>
      </c>
    </row>
    <row r="1076" spans="1:7" x14ac:dyDescent="0.25">
      <c r="A1076" t="s">
        <v>2850</v>
      </c>
      <c r="B1076" t="s">
        <v>2785</v>
      </c>
      <c r="C1076" t="s">
        <v>27</v>
      </c>
      <c r="D1076" t="s">
        <v>28</v>
      </c>
      <c r="E1076" t="s">
        <v>4451</v>
      </c>
      <c r="F1076">
        <v>23714902</v>
      </c>
      <c r="G1076">
        <v>22731794</v>
      </c>
    </row>
    <row r="1077" spans="1:7" x14ac:dyDescent="0.25">
      <c r="A1077" t="s">
        <v>2851</v>
      </c>
      <c r="B1077" t="s">
        <v>2785</v>
      </c>
      <c r="C1077" t="s">
        <v>27</v>
      </c>
      <c r="D1077" t="s">
        <v>28</v>
      </c>
      <c r="E1077" t="s">
        <v>4452</v>
      </c>
      <c r="F1077">
        <v>2115029</v>
      </c>
      <c r="G1077">
        <v>2036579</v>
      </c>
    </row>
    <row r="1078" spans="1:7" x14ac:dyDescent="0.25">
      <c r="A1078" t="s">
        <v>2852</v>
      </c>
      <c r="B1078" t="s">
        <v>2785</v>
      </c>
      <c r="C1078" t="s">
        <v>27</v>
      </c>
      <c r="D1078" t="s">
        <v>28</v>
      </c>
      <c r="E1078" t="s">
        <v>4453</v>
      </c>
      <c r="F1078">
        <v>959678</v>
      </c>
      <c r="G1078">
        <v>983730</v>
      </c>
    </row>
    <row r="1079" spans="1:7" x14ac:dyDescent="0.25">
      <c r="A1079" t="s">
        <v>2855</v>
      </c>
      <c r="B1079" t="s">
        <v>2785</v>
      </c>
      <c r="C1079" t="s">
        <v>27</v>
      </c>
      <c r="D1079" t="s">
        <v>28</v>
      </c>
      <c r="E1079" t="s">
        <v>4454</v>
      </c>
      <c r="F1079">
        <v>3605219</v>
      </c>
      <c r="G1079">
        <v>3550763</v>
      </c>
    </row>
    <row r="1080" spans="1:7" x14ac:dyDescent="0.25">
      <c r="A1080" t="s">
        <v>2858</v>
      </c>
      <c r="B1080" t="s">
        <v>2785</v>
      </c>
      <c r="C1080" t="s">
        <v>47</v>
      </c>
      <c r="D1080" t="s">
        <v>48</v>
      </c>
      <c r="E1080" t="s">
        <v>4455</v>
      </c>
      <c r="F1080">
        <v>354186</v>
      </c>
      <c r="G1080">
        <v>338981</v>
      </c>
    </row>
    <row r="1081" spans="1:7" x14ac:dyDescent="0.25">
      <c r="A1081" t="s">
        <v>2860</v>
      </c>
      <c r="B1081" t="s">
        <v>2785</v>
      </c>
      <c r="C1081" t="s">
        <v>47</v>
      </c>
      <c r="D1081" t="s">
        <v>48</v>
      </c>
      <c r="E1081" t="s">
        <v>4456</v>
      </c>
      <c r="F1081">
        <v>591137</v>
      </c>
      <c r="G1081">
        <v>586713</v>
      </c>
    </row>
    <row r="1082" spans="1:7" x14ac:dyDescent="0.25">
      <c r="A1082" t="s">
        <v>2863</v>
      </c>
      <c r="B1082" t="s">
        <v>2785</v>
      </c>
      <c r="C1082" t="s">
        <v>27</v>
      </c>
      <c r="D1082" t="s">
        <v>28</v>
      </c>
      <c r="E1082" t="s">
        <v>4457</v>
      </c>
      <c r="F1082">
        <v>668608</v>
      </c>
      <c r="G1082">
        <v>618607</v>
      </c>
    </row>
    <row r="1083" spans="1:7" x14ac:dyDescent="0.25">
      <c r="A1083" t="s">
        <v>2867</v>
      </c>
      <c r="B1083" t="s">
        <v>2785</v>
      </c>
      <c r="C1083" t="s">
        <v>27</v>
      </c>
      <c r="D1083" t="s">
        <v>28</v>
      </c>
      <c r="E1083" t="s">
        <v>4458</v>
      </c>
      <c r="F1083">
        <v>2069185</v>
      </c>
      <c r="G1083">
        <v>1924707</v>
      </c>
    </row>
    <row r="1084" spans="1:7" x14ac:dyDescent="0.25">
      <c r="A1084" t="s">
        <v>2871</v>
      </c>
      <c r="B1084" t="s">
        <v>2785</v>
      </c>
      <c r="C1084" t="s">
        <v>27</v>
      </c>
      <c r="D1084" t="s">
        <v>28</v>
      </c>
      <c r="E1084" t="s">
        <v>4459</v>
      </c>
      <c r="F1084">
        <v>1535436</v>
      </c>
      <c r="G1084">
        <v>1493076</v>
      </c>
    </row>
    <row r="1085" spans="1:7" x14ac:dyDescent="0.25">
      <c r="A1085" t="s">
        <v>2873</v>
      </c>
      <c r="B1085" t="s">
        <v>2785</v>
      </c>
      <c r="C1085" t="s">
        <v>27</v>
      </c>
      <c r="D1085" t="s">
        <v>28</v>
      </c>
      <c r="E1085" t="s">
        <v>4460</v>
      </c>
      <c r="F1085">
        <v>710285</v>
      </c>
      <c r="G1085">
        <v>730245</v>
      </c>
    </row>
    <row r="1086" spans="1:7" x14ac:dyDescent="0.25">
      <c r="A1086" t="s">
        <v>2432</v>
      </c>
      <c r="B1086" t="s">
        <v>2785</v>
      </c>
      <c r="C1086" t="s">
        <v>47</v>
      </c>
      <c r="D1086" t="s">
        <v>48</v>
      </c>
      <c r="E1086" t="s">
        <v>4461</v>
      </c>
      <c r="F1086">
        <v>259324</v>
      </c>
      <c r="G1086">
        <v>254709</v>
      </c>
    </row>
    <row r="1087" spans="1:7" x14ac:dyDescent="0.25">
      <c r="A1087" t="s">
        <v>2876</v>
      </c>
      <c r="B1087" t="s">
        <v>2785</v>
      </c>
      <c r="C1087" t="s">
        <v>47</v>
      </c>
      <c r="D1087" t="s">
        <v>48</v>
      </c>
      <c r="E1087" t="s">
        <v>4462</v>
      </c>
      <c r="F1087">
        <v>304203</v>
      </c>
      <c r="G1087">
        <v>297100</v>
      </c>
    </row>
    <row r="1088" spans="1:7" x14ac:dyDescent="0.25">
      <c r="A1088" t="s">
        <v>2879</v>
      </c>
      <c r="B1088" t="s">
        <v>2785</v>
      </c>
      <c r="C1088" t="s">
        <v>47</v>
      </c>
      <c r="D1088" t="s">
        <v>48</v>
      </c>
      <c r="E1088" t="s">
        <v>4463</v>
      </c>
      <c r="F1088">
        <v>923667</v>
      </c>
      <c r="G1088">
        <v>911095</v>
      </c>
    </row>
    <row r="1089" spans="1:7" x14ac:dyDescent="0.25">
      <c r="A1089" t="s">
        <v>1815</v>
      </c>
      <c r="B1089" t="s">
        <v>2785</v>
      </c>
      <c r="C1089" t="s">
        <v>27</v>
      </c>
      <c r="D1089" t="s">
        <v>28</v>
      </c>
      <c r="E1089" t="s">
        <v>4464</v>
      </c>
      <c r="F1089">
        <v>743626</v>
      </c>
      <c r="G1089">
        <v>729774</v>
      </c>
    </row>
    <row r="1090" spans="1:7" x14ac:dyDescent="0.25">
      <c r="A1090" t="s">
        <v>2883</v>
      </c>
      <c r="B1090" t="s">
        <v>2785</v>
      </c>
      <c r="C1090" t="s">
        <v>27</v>
      </c>
      <c r="D1090" t="s">
        <v>28</v>
      </c>
      <c r="E1090" t="s">
        <v>4465</v>
      </c>
      <c r="F1090">
        <v>869443</v>
      </c>
      <c r="G1090">
        <v>928792</v>
      </c>
    </row>
    <row r="1091" spans="1:7" x14ac:dyDescent="0.25">
      <c r="A1091" t="s">
        <v>2886</v>
      </c>
      <c r="B1091" t="s">
        <v>2785</v>
      </c>
      <c r="C1091" t="s">
        <v>47</v>
      </c>
      <c r="D1091" t="s">
        <v>48</v>
      </c>
      <c r="E1091" t="s">
        <v>4466</v>
      </c>
      <c r="F1091">
        <v>365549</v>
      </c>
      <c r="G1091">
        <v>329984</v>
      </c>
    </row>
    <row r="1092" spans="1:7" x14ac:dyDescent="0.25">
      <c r="A1092" t="s">
        <v>2889</v>
      </c>
      <c r="B1092" t="s">
        <v>2785</v>
      </c>
      <c r="C1092" t="s">
        <v>27</v>
      </c>
      <c r="D1092" t="s">
        <v>28</v>
      </c>
      <c r="E1092" t="s">
        <v>4467</v>
      </c>
      <c r="F1092">
        <v>391948</v>
      </c>
      <c r="G1092">
        <v>360493</v>
      </c>
    </row>
    <row r="1093" spans="1:7" x14ac:dyDescent="0.25">
      <c r="A1093" t="s">
        <v>2892</v>
      </c>
      <c r="B1093" t="s">
        <v>2785</v>
      </c>
      <c r="C1093" t="s">
        <v>47</v>
      </c>
      <c r="D1093" t="s">
        <v>48</v>
      </c>
      <c r="E1093" t="s">
        <v>4468</v>
      </c>
      <c r="F1093">
        <v>285194</v>
      </c>
      <c r="G1093">
        <v>285198</v>
      </c>
    </row>
    <row r="1094" spans="1:7" x14ac:dyDescent="0.25">
      <c r="A1094" t="s">
        <v>2894</v>
      </c>
      <c r="B1094" t="s">
        <v>2785</v>
      </c>
      <c r="C1094" t="s">
        <v>27</v>
      </c>
      <c r="D1094" t="s">
        <v>28</v>
      </c>
      <c r="E1094" t="s">
        <v>4469</v>
      </c>
      <c r="F1094">
        <v>825583</v>
      </c>
      <c r="G1094">
        <v>767407</v>
      </c>
    </row>
    <row r="1095" spans="1:7" x14ac:dyDescent="0.25">
      <c r="A1095" t="s">
        <v>513</v>
      </c>
      <c r="B1095" t="s">
        <v>2785</v>
      </c>
      <c r="C1095" t="s">
        <v>47</v>
      </c>
      <c r="D1095" t="s">
        <v>48</v>
      </c>
      <c r="E1095" t="s">
        <v>4470</v>
      </c>
      <c r="F1095">
        <v>335827</v>
      </c>
      <c r="G1095">
        <v>314414</v>
      </c>
    </row>
    <row r="1096" spans="1:7" x14ac:dyDescent="0.25">
      <c r="A1096" t="s">
        <v>537</v>
      </c>
      <c r="B1096" t="s">
        <v>2785</v>
      </c>
      <c r="C1096" t="s">
        <v>47</v>
      </c>
      <c r="D1096" t="s">
        <v>48</v>
      </c>
      <c r="E1096" t="s">
        <v>4471</v>
      </c>
      <c r="F1096">
        <v>1634463</v>
      </c>
      <c r="G1096">
        <v>1643926</v>
      </c>
    </row>
    <row r="1097" spans="1:7" x14ac:dyDescent="0.25">
      <c r="A1097" t="s">
        <v>2899</v>
      </c>
      <c r="B1097" t="s">
        <v>2785</v>
      </c>
      <c r="C1097" t="s">
        <v>47</v>
      </c>
      <c r="D1097" t="s">
        <v>48</v>
      </c>
      <c r="E1097" t="s">
        <v>4472</v>
      </c>
      <c r="F1097">
        <v>333253</v>
      </c>
      <c r="G1097">
        <v>313578</v>
      </c>
    </row>
    <row r="1098" spans="1:7" x14ac:dyDescent="0.25">
      <c r="A1098" t="s">
        <v>4664</v>
      </c>
      <c r="B1098" t="s">
        <v>2785</v>
      </c>
      <c r="C1098" t="s">
        <v>27</v>
      </c>
      <c r="D1098" t="s">
        <v>28</v>
      </c>
      <c r="E1098" t="s">
        <v>4694</v>
      </c>
      <c r="F1098">
        <v>0</v>
      </c>
      <c r="G1098">
        <v>232341</v>
      </c>
    </row>
    <row r="1099" spans="1:7" x14ac:dyDescent="0.25">
      <c r="A1099" t="s">
        <v>2902</v>
      </c>
      <c r="B1099" t="s">
        <v>2785</v>
      </c>
      <c r="C1099" t="s">
        <v>27</v>
      </c>
      <c r="D1099" t="s">
        <v>28</v>
      </c>
      <c r="E1099" t="s">
        <v>4473</v>
      </c>
      <c r="F1099">
        <v>1220873</v>
      </c>
      <c r="G1099">
        <v>1152768</v>
      </c>
    </row>
    <row r="1100" spans="1:7" x14ac:dyDescent="0.25">
      <c r="A1100" t="s">
        <v>2905</v>
      </c>
      <c r="B1100" t="s">
        <v>2785</v>
      </c>
      <c r="C1100" t="s">
        <v>27</v>
      </c>
      <c r="D1100" t="s">
        <v>28</v>
      </c>
      <c r="E1100" t="s">
        <v>4474</v>
      </c>
      <c r="F1100">
        <v>1179994</v>
      </c>
      <c r="G1100">
        <v>1174523</v>
      </c>
    </row>
    <row r="1101" spans="1:7" x14ac:dyDescent="0.25">
      <c r="A1101" t="s">
        <v>2908</v>
      </c>
      <c r="B1101" t="s">
        <v>2785</v>
      </c>
      <c r="C1101" t="s">
        <v>27</v>
      </c>
      <c r="D1101" t="s">
        <v>28</v>
      </c>
      <c r="E1101" t="s">
        <v>4475</v>
      </c>
      <c r="F1101">
        <v>1074229</v>
      </c>
      <c r="G1101">
        <v>1043807</v>
      </c>
    </row>
    <row r="1102" spans="1:7" x14ac:dyDescent="0.25">
      <c r="A1102" t="s">
        <v>2911</v>
      </c>
      <c r="B1102" t="s">
        <v>2785</v>
      </c>
      <c r="C1102" t="s">
        <v>27</v>
      </c>
      <c r="D1102" t="s">
        <v>28</v>
      </c>
      <c r="E1102" t="s">
        <v>4476</v>
      </c>
      <c r="F1102">
        <v>514534</v>
      </c>
      <c r="G1102">
        <v>502231</v>
      </c>
    </row>
    <row r="1103" spans="1:7" x14ac:dyDescent="0.25">
      <c r="A1103" t="s">
        <v>2914</v>
      </c>
      <c r="B1103" t="s">
        <v>2785</v>
      </c>
      <c r="C1103" t="s">
        <v>47</v>
      </c>
      <c r="D1103" t="s">
        <v>48</v>
      </c>
      <c r="E1103" t="s">
        <v>4477</v>
      </c>
      <c r="F1103">
        <v>191254</v>
      </c>
      <c r="G1103">
        <v>186081</v>
      </c>
    </row>
    <row r="1104" spans="1:7" x14ac:dyDescent="0.25">
      <c r="A1104" t="s">
        <v>2917</v>
      </c>
      <c r="B1104" t="s">
        <v>2785</v>
      </c>
      <c r="C1104" t="s">
        <v>27</v>
      </c>
      <c r="D1104" t="s">
        <v>28</v>
      </c>
      <c r="E1104" t="s">
        <v>4478</v>
      </c>
      <c r="F1104">
        <v>739584</v>
      </c>
      <c r="G1104">
        <v>701190</v>
      </c>
    </row>
    <row r="1105" spans="1:7" x14ac:dyDescent="0.25">
      <c r="A1105" t="s">
        <v>2922</v>
      </c>
      <c r="B1105" t="s">
        <v>2785</v>
      </c>
      <c r="C1105" t="s">
        <v>27</v>
      </c>
      <c r="D1105" t="s">
        <v>28</v>
      </c>
      <c r="E1105" t="s">
        <v>4479</v>
      </c>
      <c r="F1105">
        <v>11772041</v>
      </c>
      <c r="G1105">
        <v>11500707</v>
      </c>
    </row>
    <row r="1106" spans="1:7" x14ac:dyDescent="0.25">
      <c r="A1106" t="s">
        <v>2924</v>
      </c>
      <c r="B1106" t="s">
        <v>2785</v>
      </c>
      <c r="C1106" t="s">
        <v>47</v>
      </c>
      <c r="D1106" t="s">
        <v>48</v>
      </c>
      <c r="E1106" t="s">
        <v>4480</v>
      </c>
      <c r="F1106">
        <v>392734</v>
      </c>
      <c r="G1106">
        <v>386314</v>
      </c>
    </row>
    <row r="1107" spans="1:7" x14ac:dyDescent="0.25">
      <c r="A1107" t="s">
        <v>2927</v>
      </c>
      <c r="B1107" t="s">
        <v>2785</v>
      </c>
      <c r="C1107" t="s">
        <v>27</v>
      </c>
      <c r="D1107" t="s">
        <v>28</v>
      </c>
      <c r="E1107" t="s">
        <v>4481</v>
      </c>
      <c r="F1107">
        <v>513665</v>
      </c>
      <c r="G1107">
        <v>491591</v>
      </c>
    </row>
    <row r="1108" spans="1:7" x14ac:dyDescent="0.25">
      <c r="A1108" t="s">
        <v>2929</v>
      </c>
      <c r="B1108" t="s">
        <v>2785</v>
      </c>
      <c r="C1108" t="s">
        <v>27</v>
      </c>
      <c r="D1108" t="s">
        <v>28</v>
      </c>
      <c r="E1108" t="s">
        <v>4482</v>
      </c>
      <c r="F1108">
        <v>311726</v>
      </c>
      <c r="G1108">
        <v>301115</v>
      </c>
    </row>
    <row r="1109" spans="1:7" x14ac:dyDescent="0.25">
      <c r="A1109" t="s">
        <v>2932</v>
      </c>
      <c r="B1109" t="s">
        <v>2785</v>
      </c>
      <c r="C1109" t="s">
        <v>27</v>
      </c>
      <c r="D1109" t="s">
        <v>28</v>
      </c>
      <c r="E1109" t="s">
        <v>4483</v>
      </c>
      <c r="F1109">
        <v>318011</v>
      </c>
      <c r="G1109">
        <v>301433</v>
      </c>
    </row>
    <row r="1110" spans="1:7" x14ac:dyDescent="0.25">
      <c r="A1110" t="s">
        <v>2935</v>
      </c>
      <c r="B1110" t="s">
        <v>2785</v>
      </c>
      <c r="C1110" t="s">
        <v>27</v>
      </c>
      <c r="D1110" t="s">
        <v>28</v>
      </c>
      <c r="E1110" t="s">
        <v>4484</v>
      </c>
      <c r="F1110">
        <v>408865</v>
      </c>
      <c r="G1110">
        <v>389999</v>
      </c>
    </row>
    <row r="1111" spans="1:7" x14ac:dyDescent="0.25">
      <c r="A1111" t="s">
        <v>154</v>
      </c>
      <c r="B1111" t="s">
        <v>2785</v>
      </c>
      <c r="C1111" t="s">
        <v>27</v>
      </c>
      <c r="D1111" t="s">
        <v>28</v>
      </c>
      <c r="E1111" t="s">
        <v>4485</v>
      </c>
      <c r="F1111">
        <v>308239</v>
      </c>
      <c r="G1111">
        <v>311697</v>
      </c>
    </row>
    <row r="1112" spans="1:7" x14ac:dyDescent="0.25">
      <c r="A1112" t="s">
        <v>2939</v>
      </c>
      <c r="B1112" t="s">
        <v>2785</v>
      </c>
      <c r="C1112" t="s">
        <v>47</v>
      </c>
      <c r="D1112" t="s">
        <v>48</v>
      </c>
      <c r="E1112" t="s">
        <v>4486</v>
      </c>
      <c r="F1112">
        <v>351904</v>
      </c>
      <c r="G1112">
        <v>372194</v>
      </c>
    </row>
    <row r="1113" spans="1:7" x14ac:dyDescent="0.25">
      <c r="A1113" t="s">
        <v>2942</v>
      </c>
      <c r="B1113" t="s">
        <v>2785</v>
      </c>
      <c r="C1113" t="s">
        <v>27</v>
      </c>
      <c r="D1113" t="s">
        <v>28</v>
      </c>
      <c r="E1113" t="s">
        <v>4487</v>
      </c>
      <c r="F1113">
        <v>905642</v>
      </c>
      <c r="G1113">
        <v>853460</v>
      </c>
    </row>
    <row r="1114" spans="1:7" x14ac:dyDescent="0.25">
      <c r="A1114" t="s">
        <v>2947</v>
      </c>
      <c r="B1114" t="s">
        <v>2785</v>
      </c>
      <c r="C1114" t="s">
        <v>27</v>
      </c>
      <c r="D1114" t="s">
        <v>28</v>
      </c>
      <c r="E1114" t="s">
        <v>4488</v>
      </c>
      <c r="F1114">
        <v>564209</v>
      </c>
      <c r="G1114">
        <v>560647</v>
      </c>
    </row>
    <row r="1115" spans="1:7" x14ac:dyDescent="0.25">
      <c r="A1115" t="s">
        <v>2951</v>
      </c>
      <c r="B1115" t="s">
        <v>2785</v>
      </c>
      <c r="C1115" t="s">
        <v>27</v>
      </c>
      <c r="D1115" t="s">
        <v>28</v>
      </c>
      <c r="E1115" t="s">
        <v>4489</v>
      </c>
      <c r="F1115">
        <v>1384313</v>
      </c>
      <c r="G1115">
        <v>1346469</v>
      </c>
    </row>
    <row r="1116" spans="1:7" x14ac:dyDescent="0.25">
      <c r="A1116" t="s">
        <v>2956</v>
      </c>
      <c r="B1116" t="s">
        <v>2785</v>
      </c>
      <c r="C1116" t="s">
        <v>27</v>
      </c>
      <c r="D1116" t="s">
        <v>28</v>
      </c>
      <c r="E1116" t="s">
        <v>4490</v>
      </c>
      <c r="F1116">
        <v>1156356</v>
      </c>
      <c r="G1116">
        <v>1113042</v>
      </c>
    </row>
    <row r="1117" spans="1:7" x14ac:dyDescent="0.25">
      <c r="A1117" t="s">
        <v>2960</v>
      </c>
      <c r="B1117" t="s">
        <v>2785</v>
      </c>
      <c r="C1117" t="s">
        <v>99</v>
      </c>
      <c r="D1117" t="s">
        <v>100</v>
      </c>
      <c r="E1117" t="s">
        <v>4491</v>
      </c>
      <c r="F1117">
        <v>2069603</v>
      </c>
      <c r="G1117">
        <v>2081559</v>
      </c>
    </row>
    <row r="1118" spans="1:7" x14ac:dyDescent="0.25">
      <c r="A1118" t="s">
        <v>2961</v>
      </c>
      <c r="B1118" t="s">
        <v>2785</v>
      </c>
      <c r="C1118" t="s">
        <v>99</v>
      </c>
      <c r="D1118" t="s">
        <v>100</v>
      </c>
      <c r="E1118" t="s">
        <v>4492</v>
      </c>
      <c r="F1118">
        <v>1633442</v>
      </c>
      <c r="G1118">
        <v>1624887</v>
      </c>
    </row>
    <row r="1119" spans="1:7" x14ac:dyDescent="0.25">
      <c r="A1119" t="s">
        <v>2962</v>
      </c>
      <c r="B1119" t="s">
        <v>2785</v>
      </c>
      <c r="C1119" t="s">
        <v>99</v>
      </c>
      <c r="D1119" t="s">
        <v>100</v>
      </c>
      <c r="E1119" t="s">
        <v>4493</v>
      </c>
      <c r="F1119">
        <v>2127902</v>
      </c>
      <c r="G1119">
        <v>2118087</v>
      </c>
    </row>
    <row r="1120" spans="1:7" x14ac:dyDescent="0.25">
      <c r="A1120" t="s">
        <v>2963</v>
      </c>
      <c r="B1120" t="s">
        <v>2785</v>
      </c>
      <c r="C1120" t="s">
        <v>99</v>
      </c>
      <c r="D1120" t="s">
        <v>100</v>
      </c>
      <c r="E1120" t="s">
        <v>4494</v>
      </c>
      <c r="F1120">
        <v>2114257</v>
      </c>
      <c r="G1120">
        <v>2189252</v>
      </c>
    </row>
    <row r="1121" spans="1:7" x14ac:dyDescent="0.25">
      <c r="A1121" t="s">
        <v>2964</v>
      </c>
      <c r="B1121" t="s">
        <v>2785</v>
      </c>
      <c r="C1121" t="s">
        <v>99</v>
      </c>
      <c r="D1121" t="s">
        <v>100</v>
      </c>
      <c r="E1121" t="s">
        <v>4495</v>
      </c>
      <c r="F1121">
        <v>11799679</v>
      </c>
      <c r="G1121">
        <v>11836096</v>
      </c>
    </row>
    <row r="1122" spans="1:7" x14ac:dyDescent="0.25">
      <c r="A1122" t="s">
        <v>2966</v>
      </c>
      <c r="B1122" t="s">
        <v>2785</v>
      </c>
      <c r="C1122" t="s">
        <v>99</v>
      </c>
      <c r="D1122" t="s">
        <v>100</v>
      </c>
      <c r="E1122" t="s">
        <v>4496</v>
      </c>
      <c r="F1122">
        <v>7728140</v>
      </c>
      <c r="G1122">
        <v>7575912</v>
      </c>
    </row>
    <row r="1123" spans="1:7" x14ac:dyDescent="0.25">
      <c r="A1123" t="s">
        <v>1738</v>
      </c>
      <c r="B1123" t="s">
        <v>2785</v>
      </c>
      <c r="C1123" t="s">
        <v>99</v>
      </c>
      <c r="D1123" t="s">
        <v>100</v>
      </c>
      <c r="E1123" t="s">
        <v>4497</v>
      </c>
      <c r="F1123">
        <v>2118292</v>
      </c>
      <c r="G1123">
        <v>2130286</v>
      </c>
    </row>
    <row r="1124" spans="1:7" x14ac:dyDescent="0.25">
      <c r="A1124" t="s">
        <v>2969</v>
      </c>
      <c r="B1124" t="s">
        <v>2785</v>
      </c>
      <c r="C1124" t="s">
        <v>99</v>
      </c>
      <c r="D1124" t="s">
        <v>100</v>
      </c>
      <c r="E1124" t="s">
        <v>4498</v>
      </c>
      <c r="F1124">
        <v>2495862</v>
      </c>
      <c r="G1124">
        <v>2409293</v>
      </c>
    </row>
    <row r="1125" spans="1:7" x14ac:dyDescent="0.25">
      <c r="A1125" t="s">
        <v>2971</v>
      </c>
      <c r="B1125" t="s">
        <v>2785</v>
      </c>
      <c r="C1125" t="s">
        <v>99</v>
      </c>
      <c r="D1125" t="s">
        <v>100</v>
      </c>
      <c r="E1125" t="s">
        <v>4499</v>
      </c>
      <c r="F1125">
        <v>909925</v>
      </c>
      <c r="G1125">
        <v>996963</v>
      </c>
    </row>
    <row r="1126" spans="1:7" x14ac:dyDescent="0.25">
      <c r="A1126" t="s">
        <v>2974</v>
      </c>
      <c r="B1126" t="s">
        <v>2785</v>
      </c>
      <c r="C1126" t="s">
        <v>99</v>
      </c>
      <c r="D1126" t="s">
        <v>100</v>
      </c>
      <c r="E1126" t="s">
        <v>4500</v>
      </c>
      <c r="F1126">
        <v>1281490</v>
      </c>
      <c r="G1126">
        <v>1254103</v>
      </c>
    </row>
    <row r="1127" spans="1:7" x14ac:dyDescent="0.25">
      <c r="A1127" t="s">
        <v>2977</v>
      </c>
      <c r="B1127" t="s">
        <v>2978</v>
      </c>
      <c r="C1127" t="s">
        <v>19</v>
      </c>
      <c r="D1127" t="s">
        <v>20</v>
      </c>
      <c r="E1127" t="s">
        <v>4501</v>
      </c>
      <c r="F1127">
        <v>4502609</v>
      </c>
      <c r="G1127">
        <v>4405015</v>
      </c>
    </row>
    <row r="1128" spans="1:7" x14ac:dyDescent="0.25">
      <c r="A1128" t="s">
        <v>2980</v>
      </c>
      <c r="B1128" t="s">
        <v>2978</v>
      </c>
      <c r="C1128" t="s">
        <v>27</v>
      </c>
      <c r="D1128" t="s">
        <v>28</v>
      </c>
      <c r="E1128" t="s">
        <v>4502</v>
      </c>
      <c r="F1128">
        <v>237641</v>
      </c>
      <c r="G1128">
        <v>228495</v>
      </c>
    </row>
    <row r="1129" spans="1:7" x14ac:dyDescent="0.25">
      <c r="A1129" t="s">
        <v>2983</v>
      </c>
      <c r="B1129" t="s">
        <v>2978</v>
      </c>
      <c r="C1129" t="s">
        <v>47</v>
      </c>
      <c r="D1129" t="s">
        <v>48</v>
      </c>
      <c r="E1129" t="s">
        <v>4503</v>
      </c>
      <c r="F1129">
        <v>310299</v>
      </c>
      <c r="G1129">
        <v>307264</v>
      </c>
    </row>
    <row r="1130" spans="1:7" x14ac:dyDescent="0.25">
      <c r="A1130" t="s">
        <v>4667</v>
      </c>
      <c r="B1130" t="s">
        <v>2978</v>
      </c>
      <c r="C1130" t="s">
        <v>47</v>
      </c>
      <c r="D1130" t="s">
        <v>48</v>
      </c>
      <c r="E1130" t="s">
        <v>4695</v>
      </c>
      <c r="F1130">
        <v>0</v>
      </c>
      <c r="G1130">
        <v>195616</v>
      </c>
    </row>
    <row r="1131" spans="1:7" x14ac:dyDescent="0.25">
      <c r="A1131" t="s">
        <v>2985</v>
      </c>
      <c r="B1131" t="s">
        <v>2978</v>
      </c>
      <c r="C1131" t="s">
        <v>27</v>
      </c>
      <c r="D1131" t="s">
        <v>28</v>
      </c>
      <c r="E1131" t="s">
        <v>4504</v>
      </c>
      <c r="F1131">
        <v>482244</v>
      </c>
      <c r="G1131">
        <v>474559</v>
      </c>
    </row>
    <row r="1132" spans="1:7" x14ac:dyDescent="0.25">
      <c r="A1132" t="s">
        <v>2988</v>
      </c>
      <c r="B1132" t="s">
        <v>2978</v>
      </c>
      <c r="C1132" t="s">
        <v>27</v>
      </c>
      <c r="D1132" t="s">
        <v>28</v>
      </c>
      <c r="E1132" t="s">
        <v>4505</v>
      </c>
      <c r="F1132">
        <v>948191</v>
      </c>
      <c r="G1132">
        <v>955714</v>
      </c>
    </row>
    <row r="1133" spans="1:7" x14ac:dyDescent="0.25">
      <c r="A1133" t="s">
        <v>2990</v>
      </c>
      <c r="B1133" t="s">
        <v>2978</v>
      </c>
      <c r="C1133" t="s">
        <v>27</v>
      </c>
      <c r="D1133" t="s">
        <v>28</v>
      </c>
      <c r="E1133" t="s">
        <v>4506</v>
      </c>
      <c r="F1133">
        <v>623757</v>
      </c>
      <c r="G1133">
        <v>609315</v>
      </c>
    </row>
    <row r="1134" spans="1:7" x14ac:dyDescent="0.25">
      <c r="A1134" t="s">
        <v>2993</v>
      </c>
      <c r="B1134" t="s">
        <v>2978</v>
      </c>
      <c r="C1134" t="s">
        <v>27</v>
      </c>
      <c r="D1134" t="s">
        <v>28</v>
      </c>
      <c r="E1134" t="s">
        <v>4507</v>
      </c>
      <c r="F1134">
        <v>1427322</v>
      </c>
      <c r="G1134">
        <v>1351913</v>
      </c>
    </row>
    <row r="1135" spans="1:7" x14ac:dyDescent="0.25">
      <c r="A1135" t="s">
        <v>2995</v>
      </c>
      <c r="B1135" t="s">
        <v>2978</v>
      </c>
      <c r="C1135" t="s">
        <v>27</v>
      </c>
      <c r="D1135" t="s">
        <v>28</v>
      </c>
      <c r="E1135" t="s">
        <v>4508</v>
      </c>
      <c r="F1135">
        <v>510240</v>
      </c>
      <c r="G1135">
        <v>492038</v>
      </c>
    </row>
    <row r="1136" spans="1:7" x14ac:dyDescent="0.25">
      <c r="A1136" t="s">
        <v>2998</v>
      </c>
      <c r="B1136" t="s">
        <v>2978</v>
      </c>
      <c r="C1136" t="s">
        <v>27</v>
      </c>
      <c r="D1136" t="s">
        <v>28</v>
      </c>
      <c r="E1136" t="s">
        <v>4509</v>
      </c>
      <c r="F1136">
        <v>3338569</v>
      </c>
      <c r="G1136">
        <v>3270281</v>
      </c>
    </row>
    <row r="1137" spans="1:7" x14ac:dyDescent="0.25">
      <c r="A1137" t="s">
        <v>3000</v>
      </c>
      <c r="B1137" t="s">
        <v>2978</v>
      </c>
      <c r="C1137" t="s">
        <v>47</v>
      </c>
      <c r="D1137" t="s">
        <v>48</v>
      </c>
      <c r="E1137" t="s">
        <v>4510</v>
      </c>
      <c r="F1137">
        <v>386477</v>
      </c>
      <c r="G1137">
        <v>376576</v>
      </c>
    </row>
    <row r="1138" spans="1:7" x14ac:dyDescent="0.25">
      <c r="A1138" t="s">
        <v>3320</v>
      </c>
      <c r="B1138" t="s">
        <v>2978</v>
      </c>
      <c r="C1138" t="s">
        <v>47</v>
      </c>
      <c r="D1138" t="s">
        <v>48</v>
      </c>
      <c r="E1138" t="s">
        <v>4511</v>
      </c>
      <c r="F1138">
        <v>167646</v>
      </c>
      <c r="G1138">
        <v>194669</v>
      </c>
    </row>
    <row r="1139" spans="1:7" x14ac:dyDescent="0.25">
      <c r="A1139" t="s">
        <v>3003</v>
      </c>
      <c r="B1139" t="s">
        <v>2978</v>
      </c>
      <c r="C1139" t="s">
        <v>47</v>
      </c>
      <c r="D1139" t="s">
        <v>48</v>
      </c>
      <c r="E1139" t="s">
        <v>4512</v>
      </c>
      <c r="F1139">
        <v>389763</v>
      </c>
      <c r="G1139">
        <v>392201</v>
      </c>
    </row>
    <row r="1140" spans="1:7" x14ac:dyDescent="0.25">
      <c r="A1140" t="s">
        <v>3006</v>
      </c>
      <c r="B1140" t="s">
        <v>2978</v>
      </c>
      <c r="C1140" t="s">
        <v>47</v>
      </c>
      <c r="D1140" t="s">
        <v>48</v>
      </c>
      <c r="E1140" t="s">
        <v>4513</v>
      </c>
      <c r="F1140">
        <v>510725</v>
      </c>
      <c r="G1140">
        <v>533792</v>
      </c>
    </row>
    <row r="1141" spans="1:7" x14ac:dyDescent="0.25">
      <c r="A1141" t="s">
        <v>3008</v>
      </c>
      <c r="B1141" t="s">
        <v>2978</v>
      </c>
      <c r="C1141" t="s">
        <v>47</v>
      </c>
      <c r="D1141" t="s">
        <v>48</v>
      </c>
      <c r="E1141" t="s">
        <v>4514</v>
      </c>
      <c r="F1141">
        <v>1035984</v>
      </c>
      <c r="G1141">
        <v>1096983</v>
      </c>
    </row>
    <row r="1142" spans="1:7" x14ac:dyDescent="0.25">
      <c r="A1142" t="s">
        <v>3011</v>
      </c>
      <c r="B1142" t="s">
        <v>2978</v>
      </c>
      <c r="C1142" t="s">
        <v>99</v>
      </c>
      <c r="D1142" t="s">
        <v>100</v>
      </c>
      <c r="E1142" t="s">
        <v>4515</v>
      </c>
      <c r="F1142">
        <v>787193</v>
      </c>
      <c r="G1142">
        <v>805588</v>
      </c>
    </row>
    <row r="1143" spans="1:7" x14ac:dyDescent="0.25">
      <c r="A1143" t="s">
        <v>3012</v>
      </c>
      <c r="B1143" t="s">
        <v>2978</v>
      </c>
      <c r="C1143" t="s">
        <v>99</v>
      </c>
      <c r="D1143" t="s">
        <v>100</v>
      </c>
      <c r="E1143" t="s">
        <v>4516</v>
      </c>
      <c r="F1143">
        <v>2276949</v>
      </c>
      <c r="G1143">
        <v>2259800</v>
      </c>
    </row>
    <row r="1144" spans="1:7" x14ac:dyDescent="0.25">
      <c r="A1144" t="s">
        <v>3013</v>
      </c>
      <c r="B1144" t="s">
        <v>2978</v>
      </c>
      <c r="C1144" t="s">
        <v>99</v>
      </c>
      <c r="D1144" t="s">
        <v>100</v>
      </c>
      <c r="E1144" t="s">
        <v>4517</v>
      </c>
      <c r="F1144">
        <v>1352686</v>
      </c>
      <c r="G1144">
        <v>1191634</v>
      </c>
    </row>
    <row r="1145" spans="1:7" x14ac:dyDescent="0.25">
      <c r="A1145" t="s">
        <v>3014</v>
      </c>
      <c r="B1145" t="s">
        <v>3015</v>
      </c>
      <c r="C1145" t="s">
        <v>19</v>
      </c>
      <c r="D1145" t="s">
        <v>20</v>
      </c>
      <c r="E1145" t="s">
        <v>4518</v>
      </c>
      <c r="F1145">
        <v>17200032</v>
      </c>
      <c r="G1145">
        <v>16811175</v>
      </c>
    </row>
    <row r="1146" spans="1:7" x14ac:dyDescent="0.25">
      <c r="A1146" t="s">
        <v>1574</v>
      </c>
      <c r="B1146" t="s">
        <v>3015</v>
      </c>
      <c r="C1146" t="s">
        <v>27</v>
      </c>
      <c r="D1146" t="s">
        <v>28</v>
      </c>
      <c r="E1146" t="s">
        <v>4519</v>
      </c>
      <c r="F1146">
        <v>724748</v>
      </c>
      <c r="G1146">
        <v>722422</v>
      </c>
    </row>
    <row r="1147" spans="1:7" x14ac:dyDescent="0.25">
      <c r="A1147" t="s">
        <v>3017</v>
      </c>
      <c r="B1147" t="s">
        <v>3015</v>
      </c>
      <c r="C1147" t="s">
        <v>27</v>
      </c>
      <c r="D1147" t="s">
        <v>28</v>
      </c>
      <c r="E1147" t="s">
        <v>4520</v>
      </c>
      <c r="F1147">
        <v>432854</v>
      </c>
      <c r="G1147">
        <v>435188</v>
      </c>
    </row>
    <row r="1148" spans="1:7" x14ac:dyDescent="0.25">
      <c r="A1148" t="s">
        <v>842</v>
      </c>
      <c r="B1148" t="s">
        <v>3015</v>
      </c>
      <c r="C1148" t="s">
        <v>27</v>
      </c>
      <c r="D1148" t="s">
        <v>28</v>
      </c>
      <c r="E1148" t="s">
        <v>4521</v>
      </c>
      <c r="F1148">
        <v>251570</v>
      </c>
      <c r="G1148">
        <v>234742</v>
      </c>
    </row>
    <row r="1149" spans="1:7" x14ac:dyDescent="0.25">
      <c r="A1149" t="s">
        <v>3022</v>
      </c>
      <c r="B1149" t="s">
        <v>3015</v>
      </c>
      <c r="C1149" t="s">
        <v>27</v>
      </c>
      <c r="D1149" t="s">
        <v>28</v>
      </c>
      <c r="E1149" t="s">
        <v>4522</v>
      </c>
      <c r="F1149">
        <v>407522</v>
      </c>
      <c r="G1149">
        <v>391228</v>
      </c>
    </row>
    <row r="1150" spans="1:7" x14ac:dyDescent="0.25">
      <c r="A1150" t="s">
        <v>3026</v>
      </c>
      <c r="B1150" t="s">
        <v>3015</v>
      </c>
      <c r="C1150" t="s">
        <v>47</v>
      </c>
      <c r="D1150" t="s">
        <v>48</v>
      </c>
      <c r="E1150" t="s">
        <v>4523</v>
      </c>
      <c r="F1150">
        <v>931554</v>
      </c>
      <c r="G1150">
        <v>989058</v>
      </c>
    </row>
    <row r="1151" spans="1:7" x14ac:dyDescent="0.25">
      <c r="A1151" t="s">
        <v>3029</v>
      </c>
      <c r="B1151" t="s">
        <v>3015</v>
      </c>
      <c r="C1151" t="s">
        <v>27</v>
      </c>
      <c r="D1151" t="s">
        <v>28</v>
      </c>
      <c r="E1151" t="s">
        <v>4524</v>
      </c>
      <c r="F1151">
        <v>108256</v>
      </c>
      <c r="G1151">
        <v>108477</v>
      </c>
    </row>
    <row r="1152" spans="1:7" x14ac:dyDescent="0.25">
      <c r="A1152" t="s">
        <v>3032</v>
      </c>
      <c r="B1152" t="s">
        <v>3015</v>
      </c>
      <c r="C1152" t="s">
        <v>47</v>
      </c>
      <c r="D1152" t="s">
        <v>48</v>
      </c>
      <c r="E1152" t="s">
        <v>4525</v>
      </c>
      <c r="F1152">
        <v>79555</v>
      </c>
      <c r="G1152">
        <v>66986</v>
      </c>
    </row>
    <row r="1153" spans="1:7" x14ac:dyDescent="0.25">
      <c r="A1153" t="s">
        <v>1324</v>
      </c>
      <c r="B1153" t="s">
        <v>3015</v>
      </c>
      <c r="C1153" t="s">
        <v>27</v>
      </c>
      <c r="D1153" t="s">
        <v>28</v>
      </c>
      <c r="E1153" t="s">
        <v>4526</v>
      </c>
      <c r="F1153">
        <v>853699</v>
      </c>
      <c r="G1153">
        <v>846483</v>
      </c>
    </row>
    <row r="1154" spans="1:7" x14ac:dyDescent="0.25">
      <c r="A1154" t="s">
        <v>3038</v>
      </c>
      <c r="B1154" t="s">
        <v>3015</v>
      </c>
      <c r="C1154" t="s">
        <v>47</v>
      </c>
      <c r="D1154" t="s">
        <v>48</v>
      </c>
      <c r="E1154" t="s">
        <v>4527</v>
      </c>
      <c r="F1154">
        <v>166265</v>
      </c>
      <c r="G1154">
        <v>149272</v>
      </c>
    </row>
    <row r="1155" spans="1:7" x14ac:dyDescent="0.25">
      <c r="A1155" t="s">
        <v>3041</v>
      </c>
      <c r="B1155" t="s">
        <v>3015</v>
      </c>
      <c r="C1155" t="s">
        <v>27</v>
      </c>
      <c r="D1155" t="s">
        <v>28</v>
      </c>
      <c r="E1155" t="s">
        <v>4528</v>
      </c>
      <c r="F1155">
        <v>1086522</v>
      </c>
      <c r="G1155">
        <v>1147896</v>
      </c>
    </row>
    <row r="1156" spans="1:7" x14ac:dyDescent="0.25">
      <c r="A1156" t="s">
        <v>3043</v>
      </c>
      <c r="B1156" t="s">
        <v>3015</v>
      </c>
      <c r="C1156" t="s">
        <v>27</v>
      </c>
      <c r="D1156" t="s">
        <v>28</v>
      </c>
      <c r="E1156" t="s">
        <v>4529</v>
      </c>
      <c r="F1156">
        <v>531114</v>
      </c>
      <c r="G1156">
        <v>504808</v>
      </c>
    </row>
    <row r="1157" spans="1:7" x14ac:dyDescent="0.25">
      <c r="A1157" t="s">
        <v>3047</v>
      </c>
      <c r="B1157" t="s">
        <v>3015</v>
      </c>
      <c r="C1157" t="s">
        <v>47</v>
      </c>
      <c r="D1157" t="s">
        <v>48</v>
      </c>
      <c r="E1157" t="s">
        <v>4530</v>
      </c>
      <c r="F1157">
        <v>208694</v>
      </c>
      <c r="G1157">
        <v>188951</v>
      </c>
    </row>
    <row r="1158" spans="1:7" x14ac:dyDescent="0.25">
      <c r="A1158" t="s">
        <v>3050</v>
      </c>
      <c r="B1158" t="s">
        <v>3015</v>
      </c>
      <c r="C1158" t="s">
        <v>27</v>
      </c>
      <c r="D1158" t="s">
        <v>28</v>
      </c>
      <c r="E1158" t="s">
        <v>4531</v>
      </c>
      <c r="F1158">
        <v>687496</v>
      </c>
      <c r="G1158">
        <v>671484</v>
      </c>
    </row>
    <row r="1159" spans="1:7" x14ac:dyDescent="0.25">
      <c r="A1159" t="s">
        <v>3054</v>
      </c>
      <c r="B1159" t="s">
        <v>3015</v>
      </c>
      <c r="C1159" t="s">
        <v>27</v>
      </c>
      <c r="D1159" t="s">
        <v>28</v>
      </c>
      <c r="E1159" t="s">
        <v>4532</v>
      </c>
      <c r="F1159">
        <v>1128810</v>
      </c>
      <c r="G1159">
        <v>1135003</v>
      </c>
    </row>
    <row r="1160" spans="1:7" x14ac:dyDescent="0.25">
      <c r="A1160" t="s">
        <v>3056</v>
      </c>
      <c r="B1160" t="s">
        <v>3015</v>
      </c>
      <c r="C1160" t="s">
        <v>27</v>
      </c>
      <c r="D1160" t="s">
        <v>28</v>
      </c>
      <c r="E1160" t="s">
        <v>4533</v>
      </c>
      <c r="F1160">
        <v>4018211</v>
      </c>
      <c r="G1160">
        <v>3887252</v>
      </c>
    </row>
    <row r="1161" spans="1:7" x14ac:dyDescent="0.25">
      <c r="A1161" t="s">
        <v>3058</v>
      </c>
      <c r="B1161" t="s">
        <v>3015</v>
      </c>
      <c r="C1161" t="s">
        <v>47</v>
      </c>
      <c r="D1161" t="s">
        <v>48</v>
      </c>
      <c r="E1161" t="s">
        <v>4534</v>
      </c>
      <c r="F1161">
        <v>634377</v>
      </c>
      <c r="G1161">
        <v>636571</v>
      </c>
    </row>
    <row r="1162" spans="1:7" x14ac:dyDescent="0.25">
      <c r="A1162" t="s">
        <v>2100</v>
      </c>
      <c r="B1162" t="s">
        <v>3015</v>
      </c>
      <c r="C1162" t="s">
        <v>27</v>
      </c>
      <c r="D1162" t="s">
        <v>28</v>
      </c>
      <c r="E1162" t="s">
        <v>4535</v>
      </c>
      <c r="F1162">
        <v>1452052</v>
      </c>
      <c r="G1162">
        <v>1416720</v>
      </c>
    </row>
    <row r="1163" spans="1:7" x14ac:dyDescent="0.25">
      <c r="A1163" t="s">
        <v>3062</v>
      </c>
      <c r="B1163" t="s">
        <v>3015</v>
      </c>
      <c r="C1163" t="s">
        <v>27</v>
      </c>
      <c r="D1163" t="s">
        <v>28</v>
      </c>
      <c r="E1163" t="s">
        <v>4536</v>
      </c>
      <c r="F1163">
        <v>135753</v>
      </c>
      <c r="G1163">
        <v>141661</v>
      </c>
    </row>
    <row r="1164" spans="1:7" x14ac:dyDescent="0.25">
      <c r="A1164" t="s">
        <v>587</v>
      </c>
      <c r="B1164" t="s">
        <v>3015</v>
      </c>
      <c r="C1164" t="s">
        <v>27</v>
      </c>
      <c r="D1164" t="s">
        <v>28</v>
      </c>
      <c r="E1164" t="s">
        <v>4537</v>
      </c>
      <c r="F1164">
        <v>4273733</v>
      </c>
      <c r="G1164">
        <v>4199828</v>
      </c>
    </row>
    <row r="1165" spans="1:7" x14ac:dyDescent="0.25">
      <c r="A1165" t="s">
        <v>3067</v>
      </c>
      <c r="B1165" t="s">
        <v>3015</v>
      </c>
      <c r="C1165" t="s">
        <v>27</v>
      </c>
      <c r="D1165" t="s">
        <v>28</v>
      </c>
      <c r="E1165" t="s">
        <v>4538</v>
      </c>
      <c r="F1165">
        <v>1578101</v>
      </c>
      <c r="G1165">
        <v>1553047</v>
      </c>
    </row>
    <row r="1166" spans="1:7" x14ac:dyDescent="0.25">
      <c r="A1166" t="s">
        <v>3070</v>
      </c>
      <c r="B1166" t="s">
        <v>3015</v>
      </c>
      <c r="C1166" t="s">
        <v>47</v>
      </c>
      <c r="D1166" t="s">
        <v>48</v>
      </c>
      <c r="E1166" t="s">
        <v>4539</v>
      </c>
      <c r="F1166">
        <v>448648</v>
      </c>
      <c r="G1166">
        <v>448798</v>
      </c>
    </row>
    <row r="1167" spans="1:7" x14ac:dyDescent="0.25">
      <c r="A1167" t="s">
        <v>3074</v>
      </c>
      <c r="B1167" t="s">
        <v>3015</v>
      </c>
      <c r="C1167" t="s">
        <v>27</v>
      </c>
      <c r="D1167" t="s">
        <v>28</v>
      </c>
      <c r="E1167" t="s">
        <v>4540</v>
      </c>
      <c r="F1167">
        <v>1845351</v>
      </c>
      <c r="G1167">
        <v>1759428</v>
      </c>
    </row>
    <row r="1168" spans="1:7" x14ac:dyDescent="0.25">
      <c r="A1168" t="s">
        <v>4670</v>
      </c>
      <c r="B1168" t="s">
        <v>3015</v>
      </c>
      <c r="C1168" t="s">
        <v>27</v>
      </c>
      <c r="D1168" t="s">
        <v>28</v>
      </c>
      <c r="E1168" t="s">
        <v>4696</v>
      </c>
      <c r="F1168">
        <v>0</v>
      </c>
      <c r="G1168">
        <v>188366</v>
      </c>
    </row>
    <row r="1169" spans="1:7" x14ac:dyDescent="0.25">
      <c r="A1169" t="s">
        <v>3077</v>
      </c>
      <c r="B1169" t="s">
        <v>3015</v>
      </c>
      <c r="C1169" t="s">
        <v>27</v>
      </c>
      <c r="D1169" t="s">
        <v>28</v>
      </c>
      <c r="E1169" t="s">
        <v>4541</v>
      </c>
      <c r="F1169">
        <v>237014</v>
      </c>
      <c r="G1169">
        <v>237989</v>
      </c>
    </row>
    <row r="1170" spans="1:7" x14ac:dyDescent="0.25">
      <c r="A1170" t="s">
        <v>3081</v>
      </c>
      <c r="B1170" t="s">
        <v>3015</v>
      </c>
      <c r="C1170" t="s">
        <v>99</v>
      </c>
      <c r="D1170" t="s">
        <v>100</v>
      </c>
      <c r="E1170" t="s">
        <v>4542</v>
      </c>
      <c r="F1170">
        <v>1151014</v>
      </c>
      <c r="G1170">
        <v>1124855</v>
      </c>
    </row>
    <row r="1171" spans="1:7" x14ac:dyDescent="0.25">
      <c r="A1171" t="s">
        <v>3082</v>
      </c>
      <c r="B1171" t="s">
        <v>3015</v>
      </c>
      <c r="C1171" t="s">
        <v>99</v>
      </c>
      <c r="D1171" t="s">
        <v>100</v>
      </c>
      <c r="E1171" t="s">
        <v>4543</v>
      </c>
      <c r="F1171">
        <v>1228938</v>
      </c>
      <c r="G1171">
        <v>1206610</v>
      </c>
    </row>
    <row r="1172" spans="1:7" x14ac:dyDescent="0.25">
      <c r="A1172" t="s">
        <v>3083</v>
      </c>
      <c r="B1172" t="s">
        <v>3015</v>
      </c>
      <c r="C1172" t="s">
        <v>99</v>
      </c>
      <c r="D1172" t="s">
        <v>100</v>
      </c>
      <c r="E1172" t="s">
        <v>4544</v>
      </c>
      <c r="F1172">
        <v>4750027</v>
      </c>
      <c r="G1172">
        <v>4834351</v>
      </c>
    </row>
    <row r="1173" spans="1:7" x14ac:dyDescent="0.25">
      <c r="A1173" t="s">
        <v>3084</v>
      </c>
      <c r="B1173" t="s">
        <v>3015</v>
      </c>
      <c r="C1173" t="s">
        <v>99</v>
      </c>
      <c r="D1173" t="s">
        <v>100</v>
      </c>
      <c r="E1173" t="s">
        <v>4545</v>
      </c>
      <c r="F1173">
        <v>1553090</v>
      </c>
      <c r="G1173">
        <v>1563101</v>
      </c>
    </row>
    <row r="1174" spans="1:7" x14ac:dyDescent="0.25">
      <c r="A1174" t="s">
        <v>3085</v>
      </c>
      <c r="B1174" t="s">
        <v>3015</v>
      </c>
      <c r="C1174" t="s">
        <v>99</v>
      </c>
      <c r="D1174" t="s">
        <v>100</v>
      </c>
      <c r="E1174" t="s">
        <v>4546</v>
      </c>
      <c r="F1174">
        <v>1016624</v>
      </c>
      <c r="G1174">
        <v>1091020</v>
      </c>
    </row>
    <row r="1175" spans="1:7" x14ac:dyDescent="0.25">
      <c r="A1175" t="s">
        <v>3087</v>
      </c>
      <c r="B1175" t="s">
        <v>3015</v>
      </c>
      <c r="C1175" t="s">
        <v>99</v>
      </c>
      <c r="D1175" t="s">
        <v>100</v>
      </c>
      <c r="E1175" t="s">
        <v>4547</v>
      </c>
      <c r="F1175">
        <v>2058343</v>
      </c>
      <c r="G1175">
        <v>2088695</v>
      </c>
    </row>
    <row r="1176" spans="1:7" x14ac:dyDescent="0.25">
      <c r="A1176" t="s">
        <v>3088</v>
      </c>
      <c r="B1176" t="s">
        <v>3089</v>
      </c>
      <c r="C1176" t="s">
        <v>19</v>
      </c>
      <c r="D1176" t="s">
        <v>20</v>
      </c>
      <c r="E1176" t="s">
        <v>4548</v>
      </c>
      <c r="F1176">
        <v>6571638</v>
      </c>
      <c r="G1176">
        <v>6474277</v>
      </c>
    </row>
    <row r="1177" spans="1:7" x14ac:dyDescent="0.25">
      <c r="A1177" t="s">
        <v>2010</v>
      </c>
      <c r="B1177" t="s">
        <v>3089</v>
      </c>
      <c r="C1177" t="s">
        <v>27</v>
      </c>
      <c r="D1177" t="s">
        <v>28</v>
      </c>
      <c r="E1177" t="s">
        <v>4549</v>
      </c>
      <c r="F1177">
        <v>689742</v>
      </c>
      <c r="G1177">
        <v>716530</v>
      </c>
    </row>
    <row r="1178" spans="1:7" x14ac:dyDescent="0.25">
      <c r="A1178" t="s">
        <v>3093</v>
      </c>
      <c r="B1178" t="s">
        <v>3094</v>
      </c>
      <c r="C1178" t="s">
        <v>19</v>
      </c>
      <c r="D1178" t="s">
        <v>20</v>
      </c>
      <c r="E1178" t="s">
        <v>4550</v>
      </c>
      <c r="F1178">
        <v>11671256</v>
      </c>
      <c r="G1178">
        <v>11210063</v>
      </c>
    </row>
    <row r="1179" spans="1:7" x14ac:dyDescent="0.25">
      <c r="A1179" t="s">
        <v>3096</v>
      </c>
      <c r="B1179" t="s">
        <v>3094</v>
      </c>
      <c r="C1179" t="s">
        <v>27</v>
      </c>
      <c r="D1179" t="s">
        <v>28</v>
      </c>
      <c r="E1179" t="s">
        <v>4551</v>
      </c>
      <c r="F1179">
        <v>91984</v>
      </c>
      <c r="G1179">
        <v>89180</v>
      </c>
    </row>
    <row r="1180" spans="1:7" x14ac:dyDescent="0.25">
      <c r="A1180" t="s">
        <v>41</v>
      </c>
      <c r="B1180" t="s">
        <v>3094</v>
      </c>
      <c r="C1180" t="s">
        <v>27</v>
      </c>
      <c r="D1180" t="s">
        <v>28</v>
      </c>
      <c r="E1180" t="s">
        <v>4552</v>
      </c>
      <c r="F1180">
        <v>531551</v>
      </c>
      <c r="G1180">
        <v>498895</v>
      </c>
    </row>
    <row r="1181" spans="1:7" x14ac:dyDescent="0.25">
      <c r="A1181" t="s">
        <v>2082</v>
      </c>
      <c r="B1181" t="s">
        <v>3094</v>
      </c>
      <c r="C1181" t="s">
        <v>27</v>
      </c>
      <c r="D1181" t="s">
        <v>28</v>
      </c>
      <c r="E1181" t="s">
        <v>4553</v>
      </c>
      <c r="F1181">
        <v>573803</v>
      </c>
      <c r="G1181">
        <v>577943</v>
      </c>
    </row>
    <row r="1182" spans="1:7" x14ac:dyDescent="0.25">
      <c r="A1182" t="s">
        <v>3102</v>
      </c>
      <c r="B1182" t="s">
        <v>3094</v>
      </c>
      <c r="C1182" t="s">
        <v>27</v>
      </c>
      <c r="D1182" t="s">
        <v>28</v>
      </c>
      <c r="E1182" t="s">
        <v>4554</v>
      </c>
      <c r="F1182">
        <v>746106</v>
      </c>
      <c r="G1182">
        <v>738957</v>
      </c>
    </row>
    <row r="1183" spans="1:7" x14ac:dyDescent="0.25">
      <c r="A1183" t="s">
        <v>3105</v>
      </c>
      <c r="B1183" t="s">
        <v>3094</v>
      </c>
      <c r="C1183" t="s">
        <v>27</v>
      </c>
      <c r="D1183" t="s">
        <v>28</v>
      </c>
      <c r="E1183" t="s">
        <v>4555</v>
      </c>
      <c r="F1183">
        <v>403595</v>
      </c>
      <c r="G1183">
        <v>396714</v>
      </c>
    </row>
    <row r="1184" spans="1:7" x14ac:dyDescent="0.25">
      <c r="A1184" t="s">
        <v>3108</v>
      </c>
      <c r="B1184" t="s">
        <v>3094</v>
      </c>
      <c r="C1184" t="s">
        <v>27</v>
      </c>
      <c r="D1184" t="s">
        <v>28</v>
      </c>
      <c r="E1184" t="s">
        <v>4556</v>
      </c>
      <c r="F1184">
        <v>118950</v>
      </c>
      <c r="G1184">
        <v>110065</v>
      </c>
    </row>
    <row r="1185" spans="1:7" x14ac:dyDescent="0.25">
      <c r="A1185" t="s">
        <v>3111</v>
      </c>
      <c r="B1185" t="s">
        <v>3094</v>
      </c>
      <c r="C1185" t="s">
        <v>27</v>
      </c>
      <c r="D1185" t="s">
        <v>28</v>
      </c>
      <c r="E1185" t="s">
        <v>4557</v>
      </c>
      <c r="F1185">
        <v>852221</v>
      </c>
      <c r="G1185">
        <v>836831</v>
      </c>
    </row>
    <row r="1186" spans="1:7" x14ac:dyDescent="0.25">
      <c r="A1186" t="s">
        <v>3113</v>
      </c>
      <c r="B1186" t="s">
        <v>3094</v>
      </c>
      <c r="C1186" t="s">
        <v>47</v>
      </c>
      <c r="D1186" t="s">
        <v>48</v>
      </c>
      <c r="E1186" t="s">
        <v>4558</v>
      </c>
      <c r="F1186">
        <v>606711</v>
      </c>
      <c r="G1186">
        <v>648608</v>
      </c>
    </row>
    <row r="1187" spans="1:7" x14ac:dyDescent="0.25">
      <c r="A1187" t="s">
        <v>3116</v>
      </c>
      <c r="B1187" t="s">
        <v>3094</v>
      </c>
      <c r="C1187" t="s">
        <v>27</v>
      </c>
      <c r="D1187" t="s">
        <v>28</v>
      </c>
      <c r="E1187" t="s">
        <v>4559</v>
      </c>
      <c r="F1187">
        <v>592344</v>
      </c>
      <c r="G1187">
        <v>539600</v>
      </c>
    </row>
    <row r="1188" spans="1:7" x14ac:dyDescent="0.25">
      <c r="A1188" t="s">
        <v>3119</v>
      </c>
      <c r="B1188" t="s">
        <v>3094</v>
      </c>
      <c r="C1188" t="s">
        <v>27</v>
      </c>
      <c r="D1188" t="s">
        <v>28</v>
      </c>
      <c r="E1188" t="s">
        <v>4560</v>
      </c>
      <c r="F1188">
        <v>914499</v>
      </c>
      <c r="G1188">
        <v>914103</v>
      </c>
    </row>
    <row r="1189" spans="1:7" x14ac:dyDescent="0.25">
      <c r="A1189" t="s">
        <v>427</v>
      </c>
      <c r="B1189" t="s">
        <v>3094</v>
      </c>
      <c r="C1189" t="s">
        <v>47</v>
      </c>
      <c r="D1189" t="s">
        <v>48</v>
      </c>
      <c r="E1189" t="s">
        <v>4561</v>
      </c>
      <c r="F1189">
        <v>481598</v>
      </c>
      <c r="G1189">
        <v>471428</v>
      </c>
    </row>
    <row r="1190" spans="1:7" x14ac:dyDescent="0.25">
      <c r="A1190" t="s">
        <v>2863</v>
      </c>
      <c r="B1190" t="s">
        <v>3094</v>
      </c>
      <c r="C1190" t="s">
        <v>27</v>
      </c>
      <c r="D1190" t="s">
        <v>28</v>
      </c>
      <c r="E1190" t="s">
        <v>4562</v>
      </c>
      <c r="F1190">
        <v>317752</v>
      </c>
      <c r="G1190">
        <v>309937</v>
      </c>
    </row>
    <row r="1191" spans="1:7" x14ac:dyDescent="0.25">
      <c r="A1191" t="s">
        <v>3321</v>
      </c>
      <c r="B1191" t="s">
        <v>3094</v>
      </c>
      <c r="C1191" t="s">
        <v>47</v>
      </c>
      <c r="D1191" t="s">
        <v>48</v>
      </c>
      <c r="E1191" t="s">
        <v>4563</v>
      </c>
      <c r="F1191">
        <v>323711</v>
      </c>
      <c r="G1191">
        <v>358040</v>
      </c>
    </row>
    <row r="1192" spans="1:7" x14ac:dyDescent="0.25">
      <c r="A1192" t="s">
        <v>2321</v>
      </c>
      <c r="B1192" t="s">
        <v>3094</v>
      </c>
      <c r="C1192" t="s">
        <v>27</v>
      </c>
      <c r="D1192" t="s">
        <v>28</v>
      </c>
      <c r="E1192" t="s">
        <v>4564</v>
      </c>
      <c r="F1192">
        <v>302701</v>
      </c>
      <c r="G1192">
        <v>272871</v>
      </c>
    </row>
    <row r="1193" spans="1:7" x14ac:dyDescent="0.25">
      <c r="A1193" t="s">
        <v>3128</v>
      </c>
      <c r="B1193" t="s">
        <v>3094</v>
      </c>
      <c r="C1193" t="s">
        <v>27</v>
      </c>
      <c r="D1193" t="s">
        <v>28</v>
      </c>
      <c r="E1193" t="s">
        <v>4565</v>
      </c>
      <c r="F1193">
        <v>357512</v>
      </c>
      <c r="G1193">
        <v>342140</v>
      </c>
    </row>
    <row r="1194" spans="1:7" x14ac:dyDescent="0.25">
      <c r="A1194" t="s">
        <v>3131</v>
      </c>
      <c r="B1194" t="s">
        <v>3094</v>
      </c>
      <c r="C1194" t="s">
        <v>27</v>
      </c>
      <c r="D1194" t="s">
        <v>28</v>
      </c>
      <c r="E1194" t="s">
        <v>4566</v>
      </c>
      <c r="F1194">
        <v>619417</v>
      </c>
      <c r="G1194">
        <v>639633</v>
      </c>
    </row>
    <row r="1195" spans="1:7" x14ac:dyDescent="0.25">
      <c r="A1195" t="s">
        <v>3322</v>
      </c>
      <c r="B1195" t="s">
        <v>3094</v>
      </c>
      <c r="C1195" t="s">
        <v>47</v>
      </c>
      <c r="D1195" t="s">
        <v>48</v>
      </c>
      <c r="E1195" t="s">
        <v>4567</v>
      </c>
      <c r="F1195">
        <v>230984</v>
      </c>
      <c r="G1195">
        <v>242353</v>
      </c>
    </row>
    <row r="1196" spans="1:7" x14ac:dyDescent="0.25">
      <c r="A1196" t="s">
        <v>3134</v>
      </c>
      <c r="B1196" t="s">
        <v>3094</v>
      </c>
      <c r="C1196" t="s">
        <v>27</v>
      </c>
      <c r="D1196" t="s">
        <v>28</v>
      </c>
      <c r="E1196" t="s">
        <v>4568</v>
      </c>
      <c r="F1196">
        <v>593693</v>
      </c>
      <c r="G1196">
        <v>586319</v>
      </c>
    </row>
    <row r="1197" spans="1:7" x14ac:dyDescent="0.25">
      <c r="A1197" t="s">
        <v>3136</v>
      </c>
      <c r="B1197" t="s">
        <v>3094</v>
      </c>
      <c r="C1197" t="s">
        <v>27</v>
      </c>
      <c r="D1197" t="s">
        <v>28</v>
      </c>
      <c r="E1197" t="s">
        <v>4569</v>
      </c>
      <c r="F1197">
        <v>239678</v>
      </c>
      <c r="G1197">
        <v>221790</v>
      </c>
    </row>
    <row r="1198" spans="1:7" x14ac:dyDescent="0.25">
      <c r="A1198" t="s">
        <v>3138</v>
      </c>
      <c r="B1198" t="s">
        <v>3094</v>
      </c>
      <c r="C1198" t="s">
        <v>27</v>
      </c>
      <c r="D1198" t="s">
        <v>28</v>
      </c>
      <c r="E1198" t="s">
        <v>4570</v>
      </c>
      <c r="F1198">
        <v>9606960</v>
      </c>
      <c r="G1198">
        <v>9354863</v>
      </c>
    </row>
    <row r="1199" spans="1:7" x14ac:dyDescent="0.25">
      <c r="A1199" t="s">
        <v>3139</v>
      </c>
      <c r="B1199" t="s">
        <v>3094</v>
      </c>
      <c r="C1199" t="s">
        <v>47</v>
      </c>
      <c r="D1199" t="s">
        <v>48</v>
      </c>
      <c r="E1199" t="s">
        <v>4571</v>
      </c>
      <c r="F1199">
        <v>264995</v>
      </c>
      <c r="G1199">
        <v>259120</v>
      </c>
    </row>
    <row r="1200" spans="1:7" x14ac:dyDescent="0.25">
      <c r="A1200" t="s">
        <v>3142</v>
      </c>
      <c r="B1200" t="s">
        <v>3094</v>
      </c>
      <c r="C1200" t="s">
        <v>27</v>
      </c>
      <c r="D1200" t="s">
        <v>28</v>
      </c>
      <c r="E1200" t="s">
        <v>4572</v>
      </c>
      <c r="F1200">
        <v>3069679</v>
      </c>
      <c r="G1200">
        <v>3017428</v>
      </c>
    </row>
    <row r="1201" spans="1:7" x14ac:dyDescent="0.25">
      <c r="A1201" t="s">
        <v>3144</v>
      </c>
      <c r="B1201" t="s">
        <v>3094</v>
      </c>
      <c r="C1201" t="s">
        <v>27</v>
      </c>
      <c r="D1201" t="s">
        <v>28</v>
      </c>
      <c r="E1201" t="s">
        <v>4573</v>
      </c>
      <c r="F1201">
        <v>2334943</v>
      </c>
      <c r="G1201">
        <v>2234122</v>
      </c>
    </row>
    <row r="1202" spans="1:7" x14ac:dyDescent="0.25">
      <c r="A1202" t="s">
        <v>3145</v>
      </c>
      <c r="B1202" t="s">
        <v>3094</v>
      </c>
      <c r="C1202" t="s">
        <v>27</v>
      </c>
      <c r="D1202" t="s">
        <v>28</v>
      </c>
      <c r="E1202" t="s">
        <v>4574</v>
      </c>
      <c r="F1202">
        <v>1151823</v>
      </c>
      <c r="G1202">
        <v>1145660</v>
      </c>
    </row>
    <row r="1203" spans="1:7" x14ac:dyDescent="0.25">
      <c r="A1203" t="s">
        <v>4675</v>
      </c>
      <c r="B1203" t="s">
        <v>3094</v>
      </c>
      <c r="C1203" t="s">
        <v>27</v>
      </c>
      <c r="D1203" t="s">
        <v>28</v>
      </c>
      <c r="E1203" t="s">
        <v>4697</v>
      </c>
      <c r="F1203">
        <v>0</v>
      </c>
      <c r="G1203">
        <v>384043</v>
      </c>
    </row>
    <row r="1204" spans="1:7" x14ac:dyDescent="0.25">
      <c r="A1204" t="s">
        <v>3148</v>
      </c>
      <c r="B1204" t="s">
        <v>3094</v>
      </c>
      <c r="C1204" t="s">
        <v>27</v>
      </c>
      <c r="D1204" t="s">
        <v>28</v>
      </c>
      <c r="E1204" t="s">
        <v>4575</v>
      </c>
      <c r="F1204">
        <v>205206</v>
      </c>
      <c r="G1204">
        <v>196686</v>
      </c>
    </row>
    <row r="1205" spans="1:7" x14ac:dyDescent="0.25">
      <c r="A1205" t="s">
        <v>3150</v>
      </c>
      <c r="B1205" t="s">
        <v>3094</v>
      </c>
      <c r="C1205" t="s">
        <v>27</v>
      </c>
      <c r="D1205" t="s">
        <v>28</v>
      </c>
      <c r="E1205" t="s">
        <v>4576</v>
      </c>
      <c r="F1205">
        <v>912849</v>
      </c>
      <c r="G1205">
        <v>841308</v>
      </c>
    </row>
    <row r="1206" spans="1:7" x14ac:dyDescent="0.25">
      <c r="A1206" t="s">
        <v>2257</v>
      </c>
      <c r="B1206" t="s">
        <v>3094</v>
      </c>
      <c r="C1206" t="s">
        <v>99</v>
      </c>
      <c r="D1206" t="s">
        <v>100</v>
      </c>
      <c r="E1206" t="s">
        <v>4577</v>
      </c>
      <c r="F1206">
        <v>1398533</v>
      </c>
      <c r="G1206">
        <v>1428465</v>
      </c>
    </row>
    <row r="1207" spans="1:7" x14ac:dyDescent="0.25">
      <c r="A1207" t="s">
        <v>3154</v>
      </c>
      <c r="B1207" t="s">
        <v>3094</v>
      </c>
      <c r="C1207" t="s">
        <v>99</v>
      </c>
      <c r="D1207" t="s">
        <v>100</v>
      </c>
      <c r="E1207" t="s">
        <v>4578</v>
      </c>
      <c r="F1207">
        <v>3781055</v>
      </c>
      <c r="G1207">
        <v>3655972</v>
      </c>
    </row>
    <row r="1208" spans="1:7" x14ac:dyDescent="0.25">
      <c r="A1208" t="s">
        <v>3155</v>
      </c>
      <c r="B1208" t="s">
        <v>3094</v>
      </c>
      <c r="C1208" t="s">
        <v>99</v>
      </c>
      <c r="D1208" t="s">
        <v>100</v>
      </c>
      <c r="E1208" t="s">
        <v>4579</v>
      </c>
      <c r="F1208">
        <v>976625</v>
      </c>
      <c r="G1208">
        <v>961411</v>
      </c>
    </row>
    <row r="1209" spans="1:7" x14ac:dyDescent="0.25">
      <c r="A1209" t="s">
        <v>3156</v>
      </c>
      <c r="B1209" t="s">
        <v>3094</v>
      </c>
      <c r="C1209" t="s">
        <v>99</v>
      </c>
      <c r="D1209" t="s">
        <v>100</v>
      </c>
      <c r="E1209" t="s">
        <v>4580</v>
      </c>
      <c r="F1209">
        <v>2593493</v>
      </c>
      <c r="G1209">
        <v>2545420</v>
      </c>
    </row>
    <row r="1210" spans="1:7" x14ac:dyDescent="0.25">
      <c r="A1210" t="s">
        <v>3157</v>
      </c>
      <c r="B1210" t="s">
        <v>3094</v>
      </c>
      <c r="C1210" t="s">
        <v>99</v>
      </c>
      <c r="D1210" t="s">
        <v>100</v>
      </c>
      <c r="E1210" t="s">
        <v>4581</v>
      </c>
      <c r="F1210">
        <v>2408384</v>
      </c>
      <c r="G1210">
        <v>2463469</v>
      </c>
    </row>
    <row r="1211" spans="1:7" x14ac:dyDescent="0.25">
      <c r="A1211" t="s">
        <v>3158</v>
      </c>
      <c r="B1211" t="s">
        <v>3094</v>
      </c>
      <c r="C1211" t="s">
        <v>99</v>
      </c>
      <c r="D1211" t="s">
        <v>100</v>
      </c>
      <c r="E1211" t="s">
        <v>4582</v>
      </c>
      <c r="F1211">
        <v>1334154</v>
      </c>
      <c r="G1211">
        <v>1341670</v>
      </c>
    </row>
    <row r="1212" spans="1:7" x14ac:dyDescent="0.25">
      <c r="A1212" t="s">
        <v>3323</v>
      </c>
      <c r="B1212" t="s">
        <v>3094</v>
      </c>
      <c r="C1212" t="s">
        <v>99</v>
      </c>
      <c r="D1212" t="s">
        <v>100</v>
      </c>
      <c r="E1212" t="s">
        <v>4583</v>
      </c>
      <c r="F1212">
        <v>1032731</v>
      </c>
      <c r="G1212">
        <v>1044919</v>
      </c>
    </row>
    <row r="1213" spans="1:7" x14ac:dyDescent="0.25">
      <c r="A1213" t="s">
        <v>3159</v>
      </c>
      <c r="B1213" t="s">
        <v>3160</v>
      </c>
      <c r="C1213" t="s">
        <v>19</v>
      </c>
      <c r="D1213" t="s">
        <v>20</v>
      </c>
      <c r="E1213" t="s">
        <v>4584</v>
      </c>
      <c r="F1213">
        <v>24885052</v>
      </c>
      <c r="G1213">
        <v>24668940</v>
      </c>
    </row>
    <row r="1214" spans="1:7" x14ac:dyDescent="0.25">
      <c r="A1214" t="s">
        <v>3162</v>
      </c>
      <c r="B1214" t="s">
        <v>3160</v>
      </c>
      <c r="C1214" t="s">
        <v>27</v>
      </c>
      <c r="D1214" t="s">
        <v>28</v>
      </c>
      <c r="E1214" t="s">
        <v>4585</v>
      </c>
      <c r="F1214">
        <v>523133</v>
      </c>
      <c r="G1214">
        <v>525266</v>
      </c>
    </row>
    <row r="1215" spans="1:7" x14ac:dyDescent="0.25">
      <c r="A1215" t="s">
        <v>3164</v>
      </c>
      <c r="B1215" t="s">
        <v>3160</v>
      </c>
      <c r="C1215" t="s">
        <v>47</v>
      </c>
      <c r="D1215" t="s">
        <v>48</v>
      </c>
      <c r="E1215" t="s">
        <v>4586</v>
      </c>
      <c r="F1215">
        <v>552913</v>
      </c>
      <c r="G1215">
        <v>572254</v>
      </c>
    </row>
    <row r="1216" spans="1:7" x14ac:dyDescent="0.25">
      <c r="A1216" t="s">
        <v>3168</v>
      </c>
      <c r="B1216" t="s">
        <v>3160</v>
      </c>
      <c r="C1216" t="s">
        <v>27</v>
      </c>
      <c r="D1216" t="s">
        <v>28</v>
      </c>
      <c r="E1216" t="s">
        <v>4587</v>
      </c>
      <c r="F1216">
        <v>533107</v>
      </c>
      <c r="G1216">
        <v>533550</v>
      </c>
    </row>
    <row r="1217" spans="1:7" x14ac:dyDescent="0.25">
      <c r="A1217" t="s">
        <v>3172</v>
      </c>
      <c r="B1217" t="s">
        <v>3160</v>
      </c>
      <c r="C1217" t="s">
        <v>27</v>
      </c>
      <c r="D1217" t="s">
        <v>28</v>
      </c>
      <c r="E1217" t="s">
        <v>4588</v>
      </c>
      <c r="F1217">
        <v>475205</v>
      </c>
      <c r="G1217">
        <v>466384</v>
      </c>
    </row>
    <row r="1218" spans="1:7" x14ac:dyDescent="0.25">
      <c r="A1218" t="s">
        <v>3176</v>
      </c>
      <c r="B1218" t="s">
        <v>3160</v>
      </c>
      <c r="C1218" t="s">
        <v>27</v>
      </c>
      <c r="D1218" t="s">
        <v>28</v>
      </c>
      <c r="E1218" t="s">
        <v>4589</v>
      </c>
      <c r="F1218">
        <v>925407</v>
      </c>
      <c r="G1218">
        <v>944214</v>
      </c>
    </row>
    <row r="1219" spans="1:7" x14ac:dyDescent="0.25">
      <c r="A1219" t="s">
        <v>3179</v>
      </c>
      <c r="B1219" t="s">
        <v>3160</v>
      </c>
      <c r="C1219" t="s">
        <v>27</v>
      </c>
      <c r="D1219" t="s">
        <v>28</v>
      </c>
      <c r="E1219" t="s">
        <v>4590</v>
      </c>
      <c r="F1219">
        <v>471443</v>
      </c>
      <c r="G1219">
        <v>468653</v>
      </c>
    </row>
    <row r="1220" spans="1:7" x14ac:dyDescent="0.25">
      <c r="A1220" t="s">
        <v>3182</v>
      </c>
      <c r="B1220" t="s">
        <v>3160</v>
      </c>
      <c r="C1220" t="s">
        <v>47</v>
      </c>
      <c r="D1220" t="s">
        <v>48</v>
      </c>
      <c r="E1220" t="s">
        <v>4591</v>
      </c>
      <c r="F1220">
        <v>947399</v>
      </c>
      <c r="G1220">
        <v>921249</v>
      </c>
    </row>
    <row r="1221" spans="1:7" x14ac:dyDescent="0.25">
      <c r="A1221" t="s">
        <v>3185</v>
      </c>
      <c r="B1221" t="s">
        <v>3160</v>
      </c>
      <c r="C1221" t="s">
        <v>27</v>
      </c>
      <c r="D1221" t="s">
        <v>28</v>
      </c>
      <c r="E1221" t="s">
        <v>4592</v>
      </c>
      <c r="F1221">
        <v>887476</v>
      </c>
      <c r="G1221">
        <v>887248</v>
      </c>
    </row>
    <row r="1222" spans="1:7" x14ac:dyDescent="0.25">
      <c r="A1222" t="s">
        <v>3189</v>
      </c>
      <c r="B1222" t="s">
        <v>3160</v>
      </c>
      <c r="C1222" t="s">
        <v>27</v>
      </c>
      <c r="D1222" t="s">
        <v>28</v>
      </c>
      <c r="E1222" t="s">
        <v>4593</v>
      </c>
      <c r="F1222">
        <v>1777823</v>
      </c>
      <c r="G1222">
        <v>1713719</v>
      </c>
    </row>
    <row r="1223" spans="1:7" x14ac:dyDescent="0.25">
      <c r="A1223" t="s">
        <v>3192</v>
      </c>
      <c r="B1223" t="s">
        <v>3160</v>
      </c>
      <c r="C1223" t="s">
        <v>27</v>
      </c>
      <c r="D1223" t="s">
        <v>28</v>
      </c>
      <c r="E1223" t="s">
        <v>4594</v>
      </c>
      <c r="F1223">
        <v>15225290</v>
      </c>
      <c r="G1223">
        <v>14983736</v>
      </c>
    </row>
    <row r="1224" spans="1:7" x14ac:dyDescent="0.25">
      <c r="A1224" t="s">
        <v>3195</v>
      </c>
      <c r="B1224" t="s">
        <v>3160</v>
      </c>
      <c r="C1224" t="s">
        <v>27</v>
      </c>
      <c r="D1224" t="s">
        <v>28</v>
      </c>
      <c r="E1224" t="s">
        <v>4595</v>
      </c>
      <c r="F1224">
        <v>177274</v>
      </c>
      <c r="G1224">
        <v>182522</v>
      </c>
    </row>
    <row r="1225" spans="1:7" x14ac:dyDescent="0.25">
      <c r="A1225" t="s">
        <v>3199</v>
      </c>
      <c r="B1225" t="s">
        <v>3160</v>
      </c>
      <c r="C1225" t="s">
        <v>27</v>
      </c>
      <c r="D1225" t="s">
        <v>28</v>
      </c>
      <c r="E1225" t="s">
        <v>4596</v>
      </c>
      <c r="F1225">
        <v>721916</v>
      </c>
      <c r="G1225">
        <v>734989</v>
      </c>
    </row>
    <row r="1226" spans="1:7" x14ac:dyDescent="0.25">
      <c r="A1226" t="s">
        <v>3202</v>
      </c>
      <c r="B1226" t="s">
        <v>3160</v>
      </c>
      <c r="C1226" t="s">
        <v>27</v>
      </c>
      <c r="D1226" t="s">
        <v>28</v>
      </c>
      <c r="E1226" t="s">
        <v>4597</v>
      </c>
      <c r="F1226">
        <v>1695827</v>
      </c>
      <c r="G1226">
        <v>1708504</v>
      </c>
    </row>
    <row r="1227" spans="1:7" x14ac:dyDescent="0.25">
      <c r="A1227" t="s">
        <v>3205</v>
      </c>
      <c r="B1227" t="s">
        <v>3160</v>
      </c>
      <c r="C1227" t="s">
        <v>27</v>
      </c>
      <c r="D1227" t="s">
        <v>28</v>
      </c>
      <c r="E1227" t="s">
        <v>4598</v>
      </c>
      <c r="F1227">
        <v>863004</v>
      </c>
      <c r="G1227">
        <v>822902</v>
      </c>
    </row>
    <row r="1228" spans="1:7" x14ac:dyDescent="0.25">
      <c r="A1228" t="s">
        <v>3208</v>
      </c>
      <c r="B1228" t="s">
        <v>3160</v>
      </c>
      <c r="C1228" t="s">
        <v>47</v>
      </c>
      <c r="D1228" t="s">
        <v>48</v>
      </c>
      <c r="E1228" t="s">
        <v>4599</v>
      </c>
      <c r="F1228">
        <v>669493</v>
      </c>
      <c r="G1228">
        <v>657428</v>
      </c>
    </row>
    <row r="1229" spans="1:7" x14ac:dyDescent="0.25">
      <c r="A1229" t="s">
        <v>3211</v>
      </c>
      <c r="B1229" t="s">
        <v>3160</v>
      </c>
      <c r="C1229" t="s">
        <v>27</v>
      </c>
      <c r="D1229" t="s">
        <v>28</v>
      </c>
      <c r="E1229" t="s">
        <v>4600</v>
      </c>
      <c r="F1229">
        <v>406112</v>
      </c>
      <c r="G1229">
        <v>418395</v>
      </c>
    </row>
    <row r="1230" spans="1:7" x14ac:dyDescent="0.25">
      <c r="A1230" t="s">
        <v>3214</v>
      </c>
      <c r="B1230" t="s">
        <v>3160</v>
      </c>
      <c r="C1230" t="s">
        <v>27</v>
      </c>
      <c r="D1230" t="s">
        <v>28</v>
      </c>
      <c r="E1230" t="s">
        <v>4601</v>
      </c>
      <c r="F1230">
        <v>580731</v>
      </c>
      <c r="G1230">
        <v>577487</v>
      </c>
    </row>
    <row r="1231" spans="1:7" x14ac:dyDescent="0.25">
      <c r="A1231" t="s">
        <v>3218</v>
      </c>
      <c r="B1231" t="s">
        <v>3160</v>
      </c>
      <c r="C1231" t="s">
        <v>47</v>
      </c>
      <c r="D1231" t="s">
        <v>48</v>
      </c>
      <c r="E1231" t="s">
        <v>4602</v>
      </c>
      <c r="F1231">
        <v>905241</v>
      </c>
      <c r="G1231">
        <v>905664</v>
      </c>
    </row>
    <row r="1232" spans="1:7" x14ac:dyDescent="0.25">
      <c r="A1232" t="s">
        <v>3221</v>
      </c>
      <c r="B1232" t="s">
        <v>3160</v>
      </c>
      <c r="C1232" t="s">
        <v>27</v>
      </c>
      <c r="D1232" t="s">
        <v>28</v>
      </c>
      <c r="E1232" t="s">
        <v>4603</v>
      </c>
      <c r="F1232">
        <v>1182664</v>
      </c>
      <c r="G1232">
        <v>1165640</v>
      </c>
    </row>
    <row r="1233" spans="1:7" x14ac:dyDescent="0.25">
      <c r="A1233" t="s">
        <v>3224</v>
      </c>
      <c r="B1233" t="s">
        <v>3160</v>
      </c>
      <c r="C1233" t="s">
        <v>99</v>
      </c>
      <c r="D1233" t="s">
        <v>100</v>
      </c>
      <c r="E1233" t="s">
        <v>4604</v>
      </c>
      <c r="F1233">
        <v>1005838</v>
      </c>
      <c r="G1233">
        <v>1005820</v>
      </c>
    </row>
    <row r="1234" spans="1:7" x14ac:dyDescent="0.25">
      <c r="A1234" t="s">
        <v>3225</v>
      </c>
      <c r="B1234" t="s">
        <v>3160</v>
      </c>
      <c r="C1234" t="s">
        <v>99</v>
      </c>
      <c r="D1234" t="s">
        <v>100</v>
      </c>
      <c r="E1234" t="s">
        <v>4605</v>
      </c>
      <c r="F1234">
        <v>1391173</v>
      </c>
      <c r="G1234">
        <v>1395051</v>
      </c>
    </row>
    <row r="1235" spans="1:7" x14ac:dyDescent="0.25">
      <c r="A1235" t="s">
        <v>3226</v>
      </c>
      <c r="B1235" t="s">
        <v>3160</v>
      </c>
      <c r="C1235" t="s">
        <v>99</v>
      </c>
      <c r="D1235" t="s">
        <v>100</v>
      </c>
      <c r="E1235" t="s">
        <v>4606</v>
      </c>
      <c r="F1235">
        <v>913079</v>
      </c>
      <c r="G1235">
        <v>914716</v>
      </c>
    </row>
    <row r="1236" spans="1:7" x14ac:dyDescent="0.25">
      <c r="A1236" t="s">
        <v>3227</v>
      </c>
      <c r="B1236" t="s">
        <v>3228</v>
      </c>
      <c r="C1236" t="s">
        <v>19</v>
      </c>
      <c r="D1236" t="s">
        <v>20</v>
      </c>
      <c r="E1236" t="s">
        <v>4607</v>
      </c>
      <c r="F1236">
        <v>13429610</v>
      </c>
      <c r="G1236">
        <v>12844211</v>
      </c>
    </row>
    <row r="1237" spans="1:7" x14ac:dyDescent="0.25">
      <c r="A1237" t="s">
        <v>4678</v>
      </c>
      <c r="B1237" t="s">
        <v>3228</v>
      </c>
      <c r="C1237" t="s">
        <v>27</v>
      </c>
      <c r="D1237" t="s">
        <v>28</v>
      </c>
      <c r="E1237" t="s">
        <v>4698</v>
      </c>
      <c r="F1237">
        <v>0</v>
      </c>
      <c r="G1237">
        <v>275396</v>
      </c>
    </row>
    <row r="1238" spans="1:7" x14ac:dyDescent="0.25">
      <c r="A1238" t="s">
        <v>2702</v>
      </c>
      <c r="B1238" t="s">
        <v>3228</v>
      </c>
      <c r="C1238" t="s">
        <v>27</v>
      </c>
      <c r="D1238" t="s">
        <v>28</v>
      </c>
      <c r="E1238" t="s">
        <v>4608</v>
      </c>
      <c r="F1238">
        <v>1422479</v>
      </c>
      <c r="G1238">
        <v>1390879</v>
      </c>
    </row>
    <row r="1239" spans="1:7" x14ac:dyDescent="0.25">
      <c r="A1239" t="s">
        <v>3232</v>
      </c>
      <c r="B1239" t="s">
        <v>3228</v>
      </c>
      <c r="C1239" t="s">
        <v>27</v>
      </c>
      <c r="D1239" t="s">
        <v>28</v>
      </c>
      <c r="E1239" t="s">
        <v>4609</v>
      </c>
      <c r="F1239">
        <v>1614731</v>
      </c>
      <c r="G1239">
        <v>1562576</v>
      </c>
    </row>
    <row r="1240" spans="1:7" x14ac:dyDescent="0.25">
      <c r="A1240" t="s">
        <v>3234</v>
      </c>
      <c r="B1240" t="s">
        <v>3228</v>
      </c>
      <c r="C1240" t="s">
        <v>27</v>
      </c>
      <c r="D1240" t="s">
        <v>28</v>
      </c>
      <c r="E1240" t="s">
        <v>4610</v>
      </c>
      <c r="F1240">
        <v>259147</v>
      </c>
      <c r="G1240">
        <v>268540</v>
      </c>
    </row>
    <row r="1241" spans="1:7" x14ac:dyDescent="0.25">
      <c r="A1241" t="s">
        <v>3236</v>
      </c>
      <c r="B1241" t="s">
        <v>3228</v>
      </c>
      <c r="C1241" t="s">
        <v>27</v>
      </c>
      <c r="D1241" t="s">
        <v>28</v>
      </c>
      <c r="E1241" t="s">
        <v>4611</v>
      </c>
      <c r="F1241">
        <v>348385</v>
      </c>
      <c r="G1241">
        <v>359606</v>
      </c>
    </row>
    <row r="1242" spans="1:7" x14ac:dyDescent="0.25">
      <c r="A1242" t="s">
        <v>3239</v>
      </c>
      <c r="B1242" t="s">
        <v>3228</v>
      </c>
      <c r="C1242" t="s">
        <v>27</v>
      </c>
      <c r="D1242" t="s">
        <v>28</v>
      </c>
      <c r="E1242" t="s">
        <v>4612</v>
      </c>
      <c r="F1242">
        <v>814973</v>
      </c>
      <c r="G1242">
        <v>784738</v>
      </c>
    </row>
    <row r="1243" spans="1:7" x14ac:dyDescent="0.25">
      <c r="A1243" t="s">
        <v>3241</v>
      </c>
      <c r="B1243" t="s">
        <v>3228</v>
      </c>
      <c r="C1243" t="s">
        <v>27</v>
      </c>
      <c r="D1243" t="s">
        <v>28</v>
      </c>
      <c r="E1243" t="s">
        <v>4613</v>
      </c>
      <c r="F1243">
        <v>91837</v>
      </c>
      <c r="G1243">
        <v>85278</v>
      </c>
    </row>
    <row r="1244" spans="1:7" x14ac:dyDescent="0.25">
      <c r="A1244" t="s">
        <v>3243</v>
      </c>
      <c r="B1244" t="s">
        <v>3228</v>
      </c>
      <c r="C1244" t="s">
        <v>27</v>
      </c>
      <c r="D1244" t="s">
        <v>28</v>
      </c>
      <c r="E1244" t="s">
        <v>4614</v>
      </c>
      <c r="F1244">
        <v>390315</v>
      </c>
      <c r="G1244">
        <v>377096</v>
      </c>
    </row>
    <row r="1245" spans="1:7" x14ac:dyDescent="0.25">
      <c r="A1245" t="s">
        <v>3245</v>
      </c>
      <c r="B1245" t="s">
        <v>3228</v>
      </c>
      <c r="C1245" t="s">
        <v>27</v>
      </c>
      <c r="D1245" t="s">
        <v>28</v>
      </c>
      <c r="E1245" t="s">
        <v>4615</v>
      </c>
      <c r="F1245">
        <v>1155997</v>
      </c>
      <c r="G1245">
        <v>1134198</v>
      </c>
    </row>
    <row r="1246" spans="1:7" x14ac:dyDescent="0.25">
      <c r="A1246" t="s">
        <v>1873</v>
      </c>
      <c r="B1246" t="s">
        <v>3248</v>
      </c>
      <c r="C1246" t="s">
        <v>19</v>
      </c>
      <c r="D1246" t="s">
        <v>20</v>
      </c>
      <c r="E1246" t="s">
        <v>4616</v>
      </c>
      <c r="F1246">
        <v>2725095</v>
      </c>
      <c r="G1246">
        <v>2717986</v>
      </c>
    </row>
    <row r="1247" spans="1:7" x14ac:dyDescent="0.25">
      <c r="A1247" t="s">
        <v>3250</v>
      </c>
      <c r="B1247" t="s">
        <v>3248</v>
      </c>
      <c r="C1247" t="s">
        <v>27</v>
      </c>
      <c r="D1247" t="s">
        <v>28</v>
      </c>
      <c r="E1247" t="s">
        <v>4617</v>
      </c>
      <c r="F1247">
        <v>255443</v>
      </c>
      <c r="G1247">
        <v>264353</v>
      </c>
    </row>
    <row r="1248" spans="1:7" x14ac:dyDescent="0.25">
      <c r="A1248" t="s">
        <v>3252</v>
      </c>
      <c r="B1248" t="s">
        <v>3248</v>
      </c>
      <c r="C1248" t="s">
        <v>27</v>
      </c>
      <c r="D1248" t="s">
        <v>28</v>
      </c>
      <c r="E1248" t="s">
        <v>4618</v>
      </c>
      <c r="F1248">
        <v>415070</v>
      </c>
      <c r="G1248">
        <v>406179</v>
      </c>
    </row>
    <row r="1249" spans="1:7" x14ac:dyDescent="0.25">
      <c r="A1249" t="s">
        <v>3359</v>
      </c>
      <c r="B1249" t="s">
        <v>3363</v>
      </c>
      <c r="C1249" t="s">
        <v>3358</v>
      </c>
      <c r="D1249" t="s">
        <v>4683</v>
      </c>
      <c r="E1249" t="s">
        <v>4619</v>
      </c>
      <c r="F1249">
        <v>1035254</v>
      </c>
      <c r="G1249">
        <v>1032423</v>
      </c>
    </row>
    <row r="1250" spans="1:7" x14ac:dyDescent="0.25">
      <c r="A1250" t="s">
        <v>3360</v>
      </c>
      <c r="B1250" t="s">
        <v>3364</v>
      </c>
      <c r="C1250" t="s">
        <v>3358</v>
      </c>
      <c r="D1250" t="s">
        <v>4683</v>
      </c>
      <c r="E1250" t="s">
        <v>4620</v>
      </c>
      <c r="F1250">
        <v>3012933</v>
      </c>
      <c r="G1250">
        <v>3025967</v>
      </c>
    </row>
    <row r="1251" spans="1:7" x14ac:dyDescent="0.25">
      <c r="A1251" t="s">
        <v>3361</v>
      </c>
      <c r="B1251" t="s">
        <v>3365</v>
      </c>
      <c r="C1251" t="s">
        <v>3358</v>
      </c>
      <c r="D1251" t="s">
        <v>4683</v>
      </c>
      <c r="E1251" t="s">
        <v>4621</v>
      </c>
      <c r="F1251">
        <v>968331</v>
      </c>
      <c r="G1251">
        <v>965461</v>
      </c>
    </row>
    <row r="1252" spans="1:7" x14ac:dyDescent="0.25">
      <c r="A1252" t="s">
        <v>3362</v>
      </c>
      <c r="B1252" t="s">
        <v>3366</v>
      </c>
      <c r="C1252" t="s">
        <v>3358</v>
      </c>
      <c r="D1252" t="s">
        <v>4683</v>
      </c>
      <c r="E1252" t="s">
        <v>4622</v>
      </c>
      <c r="F1252">
        <v>1983482</v>
      </c>
      <c r="G1252">
        <v>1976149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3:B60"/>
  <sheetViews>
    <sheetView topLeftCell="A34" workbookViewId="0">
      <selection activeCell="D40" sqref="D40"/>
    </sheetView>
  </sheetViews>
  <sheetFormatPr defaultRowHeight="15" x14ac:dyDescent="0.25"/>
  <cols>
    <col min="1" max="1" width="13.140625" bestFit="1" customWidth="1"/>
    <col min="2" max="2" width="12.28515625" bestFit="1" customWidth="1"/>
  </cols>
  <sheetData>
    <row r="3" spans="1:2" x14ac:dyDescent="0.25">
      <c r="A3" s="77" t="s">
        <v>4699</v>
      </c>
      <c r="B3" t="s">
        <v>4701</v>
      </c>
    </row>
    <row r="4" spans="1:2" x14ac:dyDescent="0.25">
      <c r="A4" s="78" t="s">
        <v>18</v>
      </c>
      <c r="B4" s="79">
        <v>4112125</v>
      </c>
    </row>
    <row r="5" spans="1:2" x14ac:dyDescent="0.25">
      <c r="A5" s="78" t="s">
        <v>34</v>
      </c>
      <c r="B5" s="79">
        <v>40984784</v>
      </c>
    </row>
    <row r="6" spans="1:2" x14ac:dyDescent="0.25">
      <c r="A6" s="78" t="s">
        <v>105</v>
      </c>
      <c r="B6" s="79">
        <v>23795788</v>
      </c>
    </row>
    <row r="7" spans="1:2" x14ac:dyDescent="0.25">
      <c r="A7" s="78" t="s">
        <v>3363</v>
      </c>
      <c r="B7" s="79">
        <v>1032423</v>
      </c>
    </row>
    <row r="8" spans="1:2" x14ac:dyDescent="0.25">
      <c r="A8" s="78" t="s">
        <v>165</v>
      </c>
      <c r="B8" s="79">
        <v>47489519</v>
      </c>
    </row>
    <row r="9" spans="1:2" x14ac:dyDescent="0.25">
      <c r="A9" s="78" t="s">
        <v>223</v>
      </c>
      <c r="B9" s="79">
        <v>359905639</v>
      </c>
    </row>
    <row r="10" spans="1:2" x14ac:dyDescent="0.25">
      <c r="A10" s="78" t="s">
        <v>6</v>
      </c>
      <c r="B10" s="79">
        <v>34056811</v>
      </c>
    </row>
    <row r="11" spans="1:2" x14ac:dyDescent="0.25">
      <c r="A11" s="78" t="s">
        <v>836</v>
      </c>
      <c r="B11" s="79">
        <v>35958548</v>
      </c>
    </row>
    <row r="12" spans="1:2" x14ac:dyDescent="0.25">
      <c r="A12" s="78" t="s">
        <v>911</v>
      </c>
      <c r="B12" s="79">
        <v>13968599</v>
      </c>
    </row>
    <row r="13" spans="1:2" x14ac:dyDescent="0.25">
      <c r="A13" s="78" t="s">
        <v>916</v>
      </c>
      <c r="B13" s="79">
        <v>6524456</v>
      </c>
    </row>
    <row r="14" spans="1:2" x14ac:dyDescent="0.25">
      <c r="A14" s="78" t="s">
        <v>928</v>
      </c>
      <c r="B14" s="79">
        <v>128915152</v>
      </c>
    </row>
    <row r="15" spans="1:2" x14ac:dyDescent="0.25">
      <c r="A15" s="78" t="s">
        <v>1140</v>
      </c>
      <c r="B15" s="79">
        <v>76016688</v>
      </c>
    </row>
    <row r="16" spans="1:2" x14ac:dyDescent="0.25">
      <c r="A16" s="78" t="s">
        <v>3364</v>
      </c>
      <c r="B16" s="79">
        <v>3025967</v>
      </c>
    </row>
    <row r="17" spans="1:2" x14ac:dyDescent="0.25">
      <c r="A17" s="78" t="s">
        <v>1218</v>
      </c>
      <c r="B17" s="79">
        <v>12563509</v>
      </c>
    </row>
    <row r="18" spans="1:2" x14ac:dyDescent="0.25">
      <c r="A18" s="78" t="s">
        <v>1222</v>
      </c>
      <c r="B18" s="79">
        <v>33449667</v>
      </c>
    </row>
    <row r="19" spans="1:2" x14ac:dyDescent="0.25">
      <c r="A19" s="78" t="s">
        <v>1266</v>
      </c>
      <c r="B19" s="79">
        <v>11378965</v>
      </c>
    </row>
    <row r="20" spans="1:2" x14ac:dyDescent="0.25">
      <c r="A20" s="78" t="s">
        <v>1292</v>
      </c>
      <c r="B20" s="79">
        <v>150371875</v>
      </c>
    </row>
    <row r="21" spans="1:2" x14ac:dyDescent="0.25">
      <c r="A21" s="78" t="s">
        <v>1435</v>
      </c>
      <c r="B21" s="79">
        <v>61219300</v>
      </c>
    </row>
    <row r="22" spans="1:2" x14ac:dyDescent="0.25">
      <c r="A22" s="78" t="s">
        <v>1508</v>
      </c>
      <c r="B22" s="79">
        <v>23997768</v>
      </c>
    </row>
    <row r="23" spans="1:2" x14ac:dyDescent="0.25">
      <c r="A23" s="78" t="s">
        <v>1541</v>
      </c>
      <c r="B23" s="79">
        <v>39589628</v>
      </c>
    </row>
    <row r="24" spans="1:2" x14ac:dyDescent="0.25">
      <c r="A24" s="78" t="s">
        <v>1573</v>
      </c>
      <c r="B24" s="79">
        <v>45244839</v>
      </c>
    </row>
    <row r="25" spans="1:2" x14ac:dyDescent="0.25">
      <c r="A25" s="78" t="s">
        <v>9</v>
      </c>
      <c r="B25" s="79">
        <v>92494664</v>
      </c>
    </row>
    <row r="26" spans="1:2" x14ac:dyDescent="0.25">
      <c r="A26" s="78" t="s">
        <v>1705</v>
      </c>
      <c r="B26" s="79">
        <v>44593972</v>
      </c>
    </row>
    <row r="27" spans="1:2" x14ac:dyDescent="0.25">
      <c r="A27" s="78" t="s">
        <v>1741</v>
      </c>
      <c r="B27" s="79">
        <v>16736811</v>
      </c>
    </row>
    <row r="28" spans="1:2" x14ac:dyDescent="0.25">
      <c r="A28" s="78" t="s">
        <v>1760</v>
      </c>
      <c r="B28" s="79">
        <v>113291383</v>
      </c>
    </row>
    <row r="29" spans="1:2" x14ac:dyDescent="0.25">
      <c r="A29" s="78" t="s">
        <v>1887</v>
      </c>
      <c r="B29" s="79">
        <v>48823484</v>
      </c>
    </row>
    <row r="30" spans="1:2" x14ac:dyDescent="0.25">
      <c r="A30" s="78" t="s">
        <v>1935</v>
      </c>
      <c r="B30" s="79">
        <v>57859077</v>
      </c>
    </row>
    <row r="31" spans="1:2" x14ac:dyDescent="0.25">
      <c r="A31" s="78" t="s">
        <v>3365</v>
      </c>
      <c r="B31" s="79">
        <v>965461</v>
      </c>
    </row>
    <row r="32" spans="1:2" x14ac:dyDescent="0.25">
      <c r="A32" s="78" t="s">
        <v>1974</v>
      </c>
      <c r="B32" s="79">
        <v>26997278</v>
      </c>
    </row>
    <row r="33" spans="1:2" x14ac:dyDescent="0.25">
      <c r="A33" s="78" t="s">
        <v>1992</v>
      </c>
      <c r="B33" s="79">
        <v>7687150</v>
      </c>
    </row>
    <row r="34" spans="1:2" x14ac:dyDescent="0.25">
      <c r="A34" s="78" t="s">
        <v>2005</v>
      </c>
      <c r="B34" s="79">
        <v>69929896</v>
      </c>
    </row>
    <row r="35" spans="1:2" x14ac:dyDescent="0.25">
      <c r="A35" s="78" t="s">
        <v>2069</v>
      </c>
      <c r="B35" s="79">
        <v>5004141</v>
      </c>
    </row>
    <row r="36" spans="1:2" x14ac:dyDescent="0.25">
      <c r="A36" s="78" t="s">
        <v>2080</v>
      </c>
      <c r="B36" s="79">
        <v>16720817</v>
      </c>
    </row>
    <row r="37" spans="1:2" x14ac:dyDescent="0.25">
      <c r="A37" s="78" t="s">
        <v>2091</v>
      </c>
      <c r="B37" s="79">
        <v>11331530</v>
      </c>
    </row>
    <row r="38" spans="1:2" x14ac:dyDescent="0.25">
      <c r="A38" s="78" t="s">
        <v>2104</v>
      </c>
      <c r="B38" s="79">
        <v>80405498</v>
      </c>
    </row>
    <row r="39" spans="1:2" x14ac:dyDescent="0.25">
      <c r="A39" s="78" t="s">
        <v>2225</v>
      </c>
      <c r="B39" s="79">
        <v>15027899</v>
      </c>
    </row>
    <row r="40" spans="1:2" x14ac:dyDescent="0.25">
      <c r="A40" s="78" t="s">
        <v>2241</v>
      </c>
      <c r="B40" s="79">
        <v>19173585</v>
      </c>
    </row>
    <row r="41" spans="1:2" x14ac:dyDescent="0.25">
      <c r="A41" s="78" t="s">
        <v>2259</v>
      </c>
      <c r="B41" s="79">
        <v>289681162</v>
      </c>
    </row>
    <row r="42" spans="1:2" x14ac:dyDescent="0.25">
      <c r="A42" s="78" t="s">
        <v>2377</v>
      </c>
      <c r="B42" s="79">
        <v>138853677</v>
      </c>
    </row>
    <row r="43" spans="1:2" x14ac:dyDescent="0.25">
      <c r="A43" s="78" t="s">
        <v>2476</v>
      </c>
      <c r="B43" s="79">
        <v>25142849</v>
      </c>
    </row>
    <row r="44" spans="1:2" x14ac:dyDescent="0.25">
      <c r="A44" s="78" t="s">
        <v>2503</v>
      </c>
      <c r="B44" s="79">
        <v>31376141</v>
      </c>
    </row>
    <row r="45" spans="1:2" x14ac:dyDescent="0.25">
      <c r="A45" s="78" t="s">
        <v>2534</v>
      </c>
      <c r="B45" s="79">
        <v>171666778</v>
      </c>
    </row>
    <row r="46" spans="1:2" x14ac:dyDescent="0.25">
      <c r="A46" s="78" t="s">
        <v>2643</v>
      </c>
      <c r="B46" s="79">
        <v>61625296</v>
      </c>
    </row>
    <row r="47" spans="1:2" x14ac:dyDescent="0.25">
      <c r="A47" s="78" t="s">
        <v>2683</v>
      </c>
      <c r="B47" s="79">
        <v>15561599</v>
      </c>
    </row>
    <row r="48" spans="1:2" x14ac:dyDescent="0.25">
      <c r="A48" s="78" t="s">
        <v>2697</v>
      </c>
      <c r="B48" s="79">
        <v>34940535</v>
      </c>
    </row>
    <row r="49" spans="1:2" x14ac:dyDescent="0.25">
      <c r="A49" s="78" t="s">
        <v>2733</v>
      </c>
      <c r="B49" s="79">
        <v>6534786</v>
      </c>
    </row>
    <row r="50" spans="1:2" x14ac:dyDescent="0.25">
      <c r="A50" s="78" t="s">
        <v>2743</v>
      </c>
      <c r="B50" s="79">
        <v>45860151</v>
      </c>
    </row>
    <row r="51" spans="1:2" x14ac:dyDescent="0.25">
      <c r="A51" s="78" t="s">
        <v>2785</v>
      </c>
      <c r="B51" s="79">
        <v>218497038</v>
      </c>
    </row>
    <row r="52" spans="1:2" x14ac:dyDescent="0.25">
      <c r="A52" s="78" t="s">
        <v>2978</v>
      </c>
      <c r="B52" s="79">
        <v>19141455</v>
      </c>
    </row>
    <row r="53" spans="1:2" x14ac:dyDescent="0.25">
      <c r="A53" s="78" t="s">
        <v>3015</v>
      </c>
      <c r="B53" s="79">
        <v>50781475</v>
      </c>
    </row>
    <row r="54" spans="1:2" x14ac:dyDescent="0.25">
      <c r="A54" s="78" t="s">
        <v>3366</v>
      </c>
      <c r="B54" s="79">
        <v>1976149</v>
      </c>
    </row>
    <row r="55" spans="1:2" x14ac:dyDescent="0.25">
      <c r="A55" s="78" t="s">
        <v>3089</v>
      </c>
      <c r="B55" s="79">
        <v>7190807</v>
      </c>
    </row>
    <row r="56" spans="1:2" x14ac:dyDescent="0.25">
      <c r="A56" s="78" t="s">
        <v>3094</v>
      </c>
      <c r="B56" s="79">
        <v>50880030</v>
      </c>
    </row>
    <row r="57" spans="1:2" x14ac:dyDescent="0.25">
      <c r="A57" s="78" t="s">
        <v>3160</v>
      </c>
      <c r="B57" s="79">
        <v>57174338</v>
      </c>
    </row>
    <row r="58" spans="1:2" x14ac:dyDescent="0.25">
      <c r="A58" s="78" t="s">
        <v>3228</v>
      </c>
      <c r="B58" s="79">
        <v>19082520</v>
      </c>
    </row>
    <row r="59" spans="1:2" x14ac:dyDescent="0.25">
      <c r="A59" s="78" t="s">
        <v>3248</v>
      </c>
      <c r="B59" s="79">
        <v>3388518</v>
      </c>
    </row>
    <row r="60" spans="1:2" x14ac:dyDescent="0.25">
      <c r="A60" s="78" t="s">
        <v>4700</v>
      </c>
      <c r="B60" s="79">
        <v>3030000000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CDBG18</vt:lpstr>
      <vt:lpstr>reallocations and reductions</vt:lpstr>
      <vt:lpstr>UNIT VALUES</vt:lpstr>
      <vt:lpstr>CALCS</vt:lpstr>
      <vt:lpstr>Hawaii Counties </vt:lpstr>
      <vt:lpstr>Insular Areas 18 Pop17</vt:lpstr>
      <vt:lpstr>CDBG17old</vt:lpstr>
      <vt:lpstr>UNIV TEMP</vt:lpstr>
      <vt:lpstr>Sheet1</vt:lpstr>
      <vt:lpstr>CDBG14Final</vt:lpstr>
      <vt:lpstr>'Insular Areas 18 Pop17'!Print_Area</vt:lpstr>
    </vt:vector>
  </TitlesOfParts>
  <Company>Housing and Urban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H45562</dc:creator>
  <cp:lastModifiedBy>H45562</cp:lastModifiedBy>
  <dcterms:created xsi:type="dcterms:W3CDTF">2011-11-09T18:06:39Z</dcterms:created>
  <dcterms:modified xsi:type="dcterms:W3CDTF">2018-04-19T14:59:03Z</dcterms:modified>
</cp:coreProperties>
</file>